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pivotTables/pivotTable1.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trlProps/ctrlProp3.xml" ContentType="application/vnd.ms-excel.controlproperties+xml"/>
  <Override PartName="/xl/ctrlProps/ctrlProp4.xml" ContentType="application/vnd.ms-excel.controlproperties+xml"/>
  <Override PartName="/xl/comments2.xml" ContentType="application/vnd.openxmlformats-officedocument.spreadsheetml.comments+xml"/>
  <Override PartName="/xl/drawings/drawing4.xml" ContentType="application/vnd.openxmlformats-officedocument.drawing+xml"/>
  <Override PartName="/xl/ctrlProps/ctrlProp5.xml" ContentType="application/vnd.ms-excel.controlproperties+xml"/>
  <Override PartName="/xl/ctrlProps/ctrlProp6.xml" ContentType="application/vnd.ms-excel.controlproperties+xml"/>
  <Override PartName="/xl/comments3.xml" ContentType="application/vnd.openxmlformats-officedocument.spreadsheetml.comments+xml"/>
  <Override PartName="/xl/threadedComments/threadedComment1.xml" ContentType="application/vnd.ms-excel.threadedcomments+xml"/>
  <Override PartName="/xl/drawings/drawing5.xml" ContentType="application/vnd.openxmlformats-officedocument.drawing+xml"/>
  <Override PartName="/xl/ctrlProps/ctrlProp7.xml" ContentType="application/vnd.ms-excel.controlproperties+xml"/>
  <Override PartName="/xl/ctrlProps/ctrlProp8.xml" ContentType="application/vnd.ms-excel.controlproperties+xml"/>
  <Override PartName="/xl/comments4.xml" ContentType="application/vnd.openxmlformats-officedocument.spreadsheetml.comments+xml"/>
  <Override PartName="/xl/threadedComments/threadedComment2.xml" ContentType="application/vnd.ms-excel.threadedcomments+xml"/>
  <Override PartName="/xl/drawings/drawing6.xml" ContentType="application/vnd.openxmlformats-officedocument.drawing+xml"/>
  <Override PartName="/xl/ctrlProps/ctrlProp9.xml" ContentType="application/vnd.ms-excel.controlproperties+xml"/>
  <Override PartName="/xl/ctrlProps/ctrlProp10.xml" ContentType="application/vnd.ms-excel.controlproperties+xml"/>
  <Override PartName="/xl/comments5.xml" ContentType="application/vnd.openxmlformats-officedocument.spreadsheetml.comments+xml"/>
  <Override PartName="/xl/drawings/drawing7.xml" ContentType="application/vnd.openxmlformats-officedocument.drawing+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codeName="ThisWorkbook" defaultThemeVersion="124226"/>
  <mc:AlternateContent xmlns:mc="http://schemas.openxmlformats.org/markup-compatibility/2006">
    <mc:Choice Requires="x15">
      <x15ac:absPath xmlns:x15ac="http://schemas.microsoft.com/office/spreadsheetml/2010/11/ac" url="/Users/laura/Documents/research/ACRE/Checkbook/"/>
    </mc:Choice>
  </mc:AlternateContent>
  <xr:revisionPtr revIDLastSave="0" documentId="13_ncr:1_{3A93D014-0479-7C40-98E2-E9DC338A6F69}" xr6:coauthVersionLast="47" xr6:coauthVersionMax="47" xr10:uidLastSave="{00000000-0000-0000-0000-000000000000}"/>
  <bookViews>
    <workbookView xWindow="0" yWindow="500" windowWidth="25020" windowHeight="14220" firstSheet="1" activeTab="8" xr2:uid="{00000000-000D-0000-FFFF-FFFF00000000}"/>
  </bookViews>
  <sheets>
    <sheet name="Sheet1_ND_SI" sheetId="5" state="hidden" r:id="rId1"/>
    <sheet name="READ ME" sheetId="41" r:id="rId2"/>
    <sheet name="Table (Hrly)" sheetId="33" r:id="rId3"/>
    <sheet name="Daily RH" sheetId="39" r:id="rId4"/>
    <sheet name="Table (Dly)" sheetId="32" r:id="rId5"/>
    <sheet name="Penman" sheetId="31" r:id="rId6"/>
    <sheet name="Irrigation Rate" sheetId="43" r:id="rId7"/>
    <sheet name="Rainfed Soy" sheetId="46" r:id="rId8"/>
    <sheet name="Soy Irr" sheetId="45" r:id="rId9"/>
    <sheet name="Corn Irr" sheetId="28" r:id="rId10"/>
    <sheet name="Rainfed corn" sheetId="42" r:id="rId11"/>
    <sheet name="Decision Dashboard" sheetId="8" r:id="rId12"/>
    <sheet name="Soil Moisture" sheetId="44" r:id="rId13"/>
    <sheet name="Sheet1" sheetId="47" r:id="rId14"/>
    <sheet name="Sheet2" sheetId="48" r:id="rId15"/>
  </sheets>
  <definedNames>
    <definedName name="_xlnm._FilterDatabase" localSheetId="12" hidden="1">'Soil Moisture'!$A$1:$W$17</definedName>
    <definedName name="_xlnm._FilterDatabase" localSheetId="4" hidden="1">'Table (Dly)'!$A$1:$F$172</definedName>
    <definedName name="Alfalfa" comment="ET table for uncut alfalfa." localSheetId="9">'Corn Irr'!$BG$334:$CC$339</definedName>
    <definedName name="Alfalfa" comment="ET table for uncut alfalfa." localSheetId="10">'Rainfed corn'!$BE$334:$CA$339</definedName>
    <definedName name="Alfalfa" comment="ET table for uncut alfalfa." localSheetId="7">'Rainfed Soy'!$BG$334:$CC$339</definedName>
    <definedName name="Alfalfa" comment="ET table for uncut alfalfa." localSheetId="0">Sheet1_ND_SI!$BA$365:$BW$370</definedName>
    <definedName name="Alfalfa" comment="ET table for uncut alfalfa." localSheetId="8">'Soy Irr'!$BG$334:$CC$339</definedName>
    <definedName name="Alfalfa_Cut_1" localSheetId="9">'Corn Irr'!#REF!</definedName>
    <definedName name="Alfalfa_Cut_1" localSheetId="10">'Rainfed corn'!#REF!</definedName>
    <definedName name="Alfalfa_Cut_1" localSheetId="7">'Rainfed Soy'!#REF!</definedName>
    <definedName name="Alfalfa_Cut_1" comment="Date of alfalfa cut #1." localSheetId="0">Sheet1_ND_SI!$E$4</definedName>
    <definedName name="Alfalfa_Cut_1" localSheetId="8">'Soy Irr'!#REF!</definedName>
    <definedName name="Alfalfa_Cut_2" comment="Date of alfalfa cut #2." localSheetId="9">'Corn Irr'!#REF!</definedName>
    <definedName name="Alfalfa_Cut_2" comment="Date of alfalfa cut #2." localSheetId="10">'Rainfed corn'!#REF!</definedName>
    <definedName name="Alfalfa_Cut_2" comment="Date of alfalfa cut #2." localSheetId="7">'Rainfed Soy'!#REF!</definedName>
    <definedName name="Alfalfa_Cut_2" comment="Date of alfalfa cut #2." localSheetId="0">Sheet1_ND_SI!$F$4</definedName>
    <definedName name="Alfalfa_Cut_2" comment="Date of alfalfa cut #2." localSheetId="8">'Soy Irr'!#REF!</definedName>
    <definedName name="Alfalfa_Cut_3" comment="Date of alfalfa cut #3." localSheetId="9">'Corn Irr'!#REF!</definedName>
    <definedName name="Alfalfa_Cut_3" comment="Date of alfalfa cut #3." localSheetId="10">'Rainfed corn'!#REF!</definedName>
    <definedName name="Alfalfa_Cut_3" comment="Date of alfalfa cut #3." localSheetId="7">'Rainfed Soy'!#REF!</definedName>
    <definedName name="Alfalfa_Cut_3" comment="Date of alfalfa cut #3." localSheetId="0">Sheet1_ND_SI!$G$4</definedName>
    <definedName name="Alfalfa_Cut_3" comment="Date of alfalfa cut #3." localSheetId="8">'Soy Irr'!#REF!</definedName>
    <definedName name="Alfalfa_Cuts" localSheetId="9">'Corn Irr'!#REF!</definedName>
    <definedName name="Alfalfa_Cuts" localSheetId="10">'Rainfed corn'!#REF!</definedName>
    <definedName name="Alfalfa_Cuts" localSheetId="7">'Rainfed Soy'!#REF!</definedName>
    <definedName name="Alfalfa_Cuts" comment="Range spanning dates for all alfalfa cuts." localSheetId="0">Sheet1_ND_SI!$E$4:$G$4</definedName>
    <definedName name="Alfalfa_Cuts" localSheetId="8">'Soy Irr'!#REF!</definedName>
    <definedName name="AWHC" localSheetId="9">'Corn Irr'!$AG$207:$AJ$215</definedName>
    <definedName name="AWHC" localSheetId="10">'Rainfed corn'!$AE$207:$AH$215</definedName>
    <definedName name="AWHC" localSheetId="7">'Rainfed Soy'!$AG$207:$AJ$215</definedName>
    <definedName name="AWHC" comment="General table of available water holding capacities for various soil types." localSheetId="0">Sheet1_ND_SI!$AA$214:$AD$222</definedName>
    <definedName name="AWHC" localSheetId="8">'Soy Irr'!$AG$207:$AJ$215</definedName>
    <definedName name="AWHCj" comment="Available water holding capacity for soil layer j." localSheetId="9">'Corn Irr'!$AM$200:$AM$203</definedName>
    <definedName name="AWHCj" comment="Available water holding capacity for soil layer j." localSheetId="10">'Rainfed corn'!$AK$200:$AK$203</definedName>
    <definedName name="AWHCj" comment="Available water holding capacity for soil layer j." localSheetId="7">'Rainfed Soy'!$AM$200:$AM$203</definedName>
    <definedName name="AWHCj" comment="Available water holding capacity for soil layer j." localSheetId="0">Sheet1_ND_SI!$AG$199:$AG$208</definedName>
    <definedName name="AWHCj" comment="Available water holding capacity for soil layer j." localSheetId="8">'Soy Irr'!$AM$200:$AM$203</definedName>
    <definedName name="AWHCsite" localSheetId="9">'Corn Irr'!$AH$198:$AN$204</definedName>
    <definedName name="AWHCsite" localSheetId="10">'Rainfed corn'!$AF$198:$AL$204</definedName>
    <definedName name="AWHCsite" localSheetId="7">'Rainfed Soy'!$AH$198:$AN$204</definedName>
    <definedName name="AWHCsite" comment="Available water holding capacity for the soil at the site." localSheetId="0">Sheet1_ND_SI!$AC$199:$AH$207</definedName>
    <definedName name="AWHCsite" localSheetId="12">'Soil Moisture'!#REF!</definedName>
    <definedName name="AWHCsite" localSheetId="8">'Soy Irr'!$AH$198:$AN$204</definedName>
    <definedName name="Barley" comment="ET table for barley." localSheetId="9">'Corn Irr'!#REF!</definedName>
    <definedName name="Barley" comment="ET table for barley." localSheetId="10">'Rainfed corn'!#REF!</definedName>
    <definedName name="Barley" comment="ET table for barley." localSheetId="7">'Rainfed Soy'!#REF!</definedName>
    <definedName name="Barley" comment="ET table for barley." localSheetId="0">Sheet1_ND_SI!$BA$272:$BW$277</definedName>
    <definedName name="Barley" comment="ET table for barley." localSheetId="8">'Soy Irr'!#REF!</definedName>
    <definedName name="Chart_Interval_Width" comment="Number of days to be graphed in a dynamic chart. (Chart_Zoom_Value in original.)" localSheetId="9">'Corn Irr'!$CI$475</definedName>
    <definedName name="Chart_Interval_Width" comment="Number of days to be graphed in a dynamic chart. (Chart_Zoom_Value in original.)" localSheetId="10">'Rainfed corn'!$CG$475</definedName>
    <definedName name="Chart_Interval_Width" comment="Number of days to be graphed in a dynamic chart. (Chart_Zoom_Value in original.)" localSheetId="7">'Rainfed Soy'!$CI$475</definedName>
    <definedName name="Chart_Interval_Width" comment="Number of days to be graphed in a dynamic chart. (Chart_Zoom_Value in original.)" localSheetId="0">Sheet1_ND_SI!$CC$474</definedName>
    <definedName name="Chart_Interval_Width" comment="Number of days to be graphed in a dynamic chart. (Chart_Zoom_Value in original.)" localSheetId="8">'Soy Irr'!$CI$475</definedName>
    <definedName name="Chart_Interval_Width" comment="Number of days to be graphed in a dynamic chart. (Chart_Zoom_Value in original.)">#REF!</definedName>
    <definedName name="Chart_Start_Date" localSheetId="9">'Corn Irr'!$CP$476</definedName>
    <definedName name="Chart_Start_Date" localSheetId="10">'Rainfed corn'!$CN$476</definedName>
    <definedName name="Chart_Start_Date" localSheetId="7">'Rainfed Soy'!$CP$476</definedName>
    <definedName name="Chart_Start_Date" comment="Starting date for data in a dynamic chart. (Chart_Scroll_Value in original.)" localSheetId="0">Sheet1_ND_SI!$CJ$475</definedName>
    <definedName name="Chart_Start_Date" localSheetId="8">'Soy Irr'!$CP$476</definedName>
    <definedName name="Chart_Start_Date">#REF!</definedName>
    <definedName name="Chart_X_Date" comment="Dynamic range of X-axis values to be plotted in a dynamic chart." localSheetId="9">OFFSET('Corn Irr'!#REF!,'Corn Irr'!Chart_Start_Date,0,'Corn Irr'!Chart_Interval_Width,1)</definedName>
    <definedName name="Chart_X_Date" comment="Dynamic range of X-axis values to be plotted in a dynamic chart." localSheetId="10">OFFSET('Rainfed corn'!#REF!,'Rainfed corn'!Chart_Start_Date,0,'Rainfed corn'!Chart_Interval_Width,1)</definedName>
    <definedName name="Chart_X_Date" comment="Dynamic range of X-axis values to be plotted in a dynamic chart." localSheetId="7">OFFSET('Rainfed Soy'!#REF!,'Rainfed Soy'!Chart_Start_Date,0,'Rainfed Soy'!Chart_Interval_Width,1)</definedName>
    <definedName name="Chart_X_Date" comment="Dynamic range of X-axis values to be plotted in a dynamic chart." localSheetId="0">OFFSET(Sheet1_ND_SI!$A$8,Sheet1_ND_SI!Chart_Start_Date,0,Sheet1_ND_SI!Chart_Interval_Width,1)</definedName>
    <definedName name="Chart_X_Date" comment="Dynamic range of X-axis values to be plotted in a dynamic chart." localSheetId="8">OFFSET('Soy Irr'!#REF!,'Soy Irr'!Chart_Start_Date,0,'Soy Irr'!Chart_Interval_Width,1)</definedName>
    <definedName name="Chart_X_Date" comment="Dynamic range of X-axis values to be plotted in a dynamic chart.">OFFSET(#REF!,[0]!Chart_Start_Date,0,[0]!Chart_Interval_Width,1)</definedName>
    <definedName name="Chart_Y_Irrigation" comment="Dynamic range of Y-axis values of Irrigation amounts to be plotted in a dynamic chart." localSheetId="9">OFFSET('Corn Irr'!Chart_X_Date,0,COLUMNS('Corn Irr'!#REF!)-1)</definedName>
    <definedName name="Chart_Y_Irrigation" comment="Dynamic range of Y-axis values of Irrigation amounts to be plotted in a dynamic chart." localSheetId="10">OFFSET('Rainfed corn'!Chart_X_Date,0,COLUMNS('Rainfed corn'!#REF!)-1)</definedName>
    <definedName name="Chart_Y_Irrigation" comment="Dynamic range of Y-axis values of Irrigation amounts to be plotted in a dynamic chart." localSheetId="7">OFFSET('Rainfed Soy'!Chart_X_Date,0,COLUMNS('Rainfed Soy'!#REF!)-1)</definedName>
    <definedName name="Chart_Y_Irrigation" comment="Dynamic range of Y-axis values of Irrigation amounts to be plotted in a dynamic chart." localSheetId="0">OFFSET(Sheet1_ND_SI!Chart_X_Date,0,COLUMNS(Sheet1_ND_SI!$A$8:$I$8)-1)</definedName>
    <definedName name="Chart_Y_Irrigation" comment="Dynamic range of Y-axis values of Irrigation amounts to be plotted in a dynamic chart." localSheetId="8">OFFSET('Soy Irr'!Chart_X_Date,0,COLUMNS('Soy Irr'!#REF!)-1)</definedName>
    <definedName name="Chart_Y_Irrigation" comment="Dynamic range of Y-axis values of Irrigation amounts to be plotted in a dynamic chart.">OFFSET([0]!Chart_X_Date,0,COLUMNS(#REF!)-1)</definedName>
    <definedName name="Chart_Y_MAD" comment="Dynamic range of Y-axis values of MAD value to be plotted in a dynamic chart." localSheetId="9">OFFSET('Corn Irr'!Chart_X_Date,0,COLUMNS('Corn Irr'!#REF!)-1)</definedName>
    <definedName name="Chart_Y_MAD" comment="Dynamic range of Y-axis values of MAD value to be plotted in a dynamic chart." localSheetId="10">OFFSET('Rainfed corn'!Chart_X_Date,0,COLUMNS('Rainfed corn'!#REF!)-1)</definedName>
    <definedName name="Chart_Y_MAD" comment="Dynamic range of Y-axis values of MAD value to be plotted in a dynamic chart." localSheetId="7">OFFSET('Rainfed Soy'!Chart_X_Date,0,COLUMNS('Rainfed Soy'!#REF!)-1)</definedName>
    <definedName name="Chart_Y_MAD" comment="Dynamic range of Y-axis values of MAD value to be plotted in a dynamic chart." localSheetId="0">OFFSET(Sheet1_ND_SI!Chart_X_Date,0,COLUMNS(Sheet1_ND_SI!$A$8:$U$8)-1)</definedName>
    <definedName name="Chart_Y_MAD" comment="Dynamic range of Y-axis values of MAD value to be plotted in a dynamic chart." localSheetId="8">OFFSET('Soy Irr'!Chart_X_Date,0,COLUMNS('Soy Irr'!#REF!)-1)</definedName>
    <definedName name="Chart_Y_MAD" comment="Dynamic range of Y-axis values of MAD value to be plotted in a dynamic chart.">OFFSET([0]!Chart_X_Date,0,COLUMNS(#REF!)-1)</definedName>
    <definedName name="Chart_Y_Rain" comment="Dynamic range of Y-axis values of Rain amounts to be plotted in a dynamic chart." localSheetId="9">OFFSET('Corn Irr'!Chart_X_Date,0,COLUMNS('Corn Irr'!#REF!)-1)</definedName>
    <definedName name="Chart_Y_Rain" comment="Dynamic range of Y-axis values of Rain amounts to be plotted in a dynamic chart." localSheetId="10">OFFSET('Rainfed corn'!Chart_X_Date,0,COLUMNS('Rainfed corn'!#REF!)-1)</definedName>
    <definedName name="Chart_Y_Rain" comment="Dynamic range of Y-axis values of Rain amounts to be plotted in a dynamic chart." localSheetId="7">OFFSET('Rainfed Soy'!Chart_X_Date,0,COLUMNS('Rainfed Soy'!#REF!)-1)</definedName>
    <definedName name="Chart_Y_Rain" comment="Dynamic range of Y-axis values of Rain amounts to be plotted in a dynamic chart." localSheetId="0">OFFSET(Sheet1_ND_SI!Chart_X_Date,0,COLUMNS(Sheet1_ND_SI!$A$8:$H$8)-1)</definedName>
    <definedName name="Chart_Y_Rain" comment="Dynamic range of Y-axis values of Rain amounts to be plotted in a dynamic chart." localSheetId="8">OFFSET('Soy Irr'!Chart_X_Date,0,COLUMNS('Soy Irr'!#REF!)-1)</definedName>
    <definedName name="Chart_Y_Rain" comment="Dynamic range of Y-axis values of Rain amounts to be plotted in a dynamic chart.">OFFSET([0]!Chart_X_Date,0,COLUMNS(#REF!)-1)</definedName>
    <definedName name="Chart_Y_SWDP" comment="Dynamic range of Y-axis values of Soil Water Deficit (Percent) amounts to be plotted in a dynamic chart." localSheetId="9">OFFSET('Corn Irr'!Chart_X_Date,0,COLUMNS('Corn Irr'!#REF!)-1)</definedName>
    <definedName name="Chart_Y_SWDP" comment="Dynamic range of Y-axis values of Soil Water Deficit (Percent) amounts to be plotted in a dynamic chart." localSheetId="10">OFFSET('Rainfed corn'!Chart_X_Date,0,COLUMNS('Rainfed corn'!#REF!)-1)</definedName>
    <definedName name="Chart_Y_SWDP" comment="Dynamic range of Y-axis values of Soil Water Deficit (Percent) amounts to be plotted in a dynamic chart." localSheetId="7">OFFSET('Rainfed Soy'!Chart_X_Date,0,COLUMNS('Rainfed Soy'!#REF!)-1)</definedName>
    <definedName name="Chart_Y_SWDP" comment="Dynamic range of Y-axis values of Soil Water Deficit (Percent) amounts to be plotted in a dynamic chart." localSheetId="0">OFFSET(Sheet1_ND_SI!Chart_X_Date,0,COLUMNS(Sheet1_ND_SI!$A$8:$K$8)-1)</definedName>
    <definedName name="Chart_Y_SWDP" comment="Dynamic range of Y-axis values of Soil Water Deficit (Percent) amounts to be plotted in a dynamic chart." localSheetId="8">OFFSET('Soy Irr'!Chart_X_Date,0,COLUMNS('Soy Irr'!#REF!)-1)</definedName>
    <definedName name="Chart_Y_SWDP" comment="Dynamic range of Y-axis values of Soil Water Deficit (Percent) amounts to be plotted in a dynamic chart.">OFFSET([0]!Chart_X_Date,0,COLUMNS(#REF!)-1)</definedName>
    <definedName name="Charts" localSheetId="9">'Corn Irr'!$CG$401</definedName>
    <definedName name="Charts" localSheetId="10">'Rainfed corn'!$CE$401</definedName>
    <definedName name="Charts" localSheetId="7">'Rainfed Soy'!$CG$401</definedName>
    <definedName name="Charts" comment="Spreadsheet area for charts." localSheetId="0">Sheet1_ND_SI!$CA$400</definedName>
    <definedName name="Charts" localSheetId="8">'Soy Irr'!$CG$401</definedName>
    <definedName name="Corn" comment="ET table for corn." localSheetId="9">'Corn Irr'!$BG$241:$CC$246</definedName>
    <definedName name="Corn" comment="ET table for corn." localSheetId="10">'Rainfed corn'!$BE$241:$CA$246</definedName>
    <definedName name="Corn" comment="ET table for corn." localSheetId="7">'Rainfed Soy'!$BG$241:$CC$246</definedName>
    <definedName name="Corn" comment="ET table for corn." localSheetId="0">Sheet1_ND_SI!$BA$240:$BW$245</definedName>
    <definedName name="Corn" comment="ET table for corn." localSheetId="8">'Soy Irr'!$BG$241:$CC$246</definedName>
    <definedName name="Crop" localSheetId="9">'Corn Irr'!$M$3</definedName>
    <definedName name="Crop" localSheetId="10">'Rainfed corn'!$K$3</definedName>
    <definedName name="Crop" localSheetId="7">'Rainfed Soy'!$M$3</definedName>
    <definedName name="Crop" comment="Crop type, e.g., corn, wheat, etc." localSheetId="0">Sheet1_ND_SI!$L$3</definedName>
    <definedName name="Crop" localSheetId="12">'Soil Moisture'!$M$4</definedName>
    <definedName name="Crop" localSheetId="8">'Soy Irr'!$M$3</definedName>
    <definedName name="CropInfo" localSheetId="9">'Corn Irr'!$AG$176:$AJ$184</definedName>
    <definedName name="CropInfo" localSheetId="10">'Rainfed corn'!$AE$176:$AH$184</definedName>
    <definedName name="CropInfo" localSheetId="7">'Rainfed Soy'!$AG$176:$AJ$184</definedName>
    <definedName name="CropInfo" comment="Crop-specific max. root zone depth &amp; time to reach peak root zone depth." localSheetId="0">Sheet1_ND_SI!$AA$175:$AD$183</definedName>
    <definedName name="CropInfo" localSheetId="12">'Soil Moisture'!#REF!</definedName>
    <definedName name="CropInfo" localSheetId="8">'Soy Irr'!$AG$176:$AJ$184</definedName>
    <definedName name="Crops_and_Soils" localSheetId="9">'Corn Irr'!$AG$171</definedName>
    <definedName name="Crops_and_Soils" localSheetId="10">'Rainfed corn'!$AE$171</definedName>
    <definedName name="Crops_and_Soils" localSheetId="7">'Rainfed Soy'!$AG$171</definedName>
    <definedName name="Crops_and_Soils" comment="Spreadsheet area for information about crops and soils." localSheetId="0">Sheet1_ND_SI!$AA$170</definedName>
    <definedName name="Crops_and_Soils" localSheetId="8">'Soy Irr'!$AG$171</definedName>
    <definedName name="Dd" localSheetId="9">'Corn Irr'!$AH$165</definedName>
    <definedName name="Dd" localSheetId="10">'Rainfed corn'!$AF$165</definedName>
    <definedName name="Dd" localSheetId="7">'Rainfed Soy'!$AH$165</definedName>
    <definedName name="Dd" localSheetId="8">'Soy Irr'!$AH$165</definedName>
    <definedName name="Dd">#REF!</definedName>
    <definedName name="Ds" localSheetId="9">'Corn Irr'!$AH$164</definedName>
    <definedName name="Ds" localSheetId="10">'Rainfed corn'!$AF$164</definedName>
    <definedName name="Ds" localSheetId="7">'Rainfed Soy'!$AH$164</definedName>
    <definedName name="Ds" localSheetId="8">'Soy Irr'!$AH$164</definedName>
    <definedName name="Ds">#REF!</definedName>
    <definedName name="dZj" comment="Thickness of soil layer j." localSheetId="9">'Corn Irr'!$AK$200:$AK$203</definedName>
    <definedName name="dZj" comment="Thickness of soil layer j." localSheetId="10">'Rainfed corn'!$AI$200:$AI$203</definedName>
    <definedName name="dZj" comment="Thickness of soil layer j." localSheetId="7">'Rainfed Soy'!$AK$200:$AK$203</definedName>
    <definedName name="dZj" comment="Thickness of soil layer j." localSheetId="0">Sheet1_ND_SI!$AE$199:$AE$208</definedName>
    <definedName name="dZj" comment="Thickness of soil layer j." localSheetId="8">'Soy Irr'!$AK$200:$AK$203</definedName>
    <definedName name="Emergence" localSheetId="9">'Corn Irr'!$M$4</definedName>
    <definedName name="Emergence" localSheetId="10">'Rainfed corn'!$K$4</definedName>
    <definedName name="Emergence" localSheetId="7">'Rainfed Soy'!$M$4</definedName>
    <definedName name="Emergence" comment="Emergence date of the crop." localSheetId="0">Sheet1_ND_SI!$L$4</definedName>
    <definedName name="Emergence" localSheetId="12">'Soil Moisture'!$M$5</definedName>
    <definedName name="Emergence" localSheetId="8">'Soy Irr'!$M$4</definedName>
    <definedName name="ET_Tables" localSheetId="9">'Corn Irr'!$BG$231</definedName>
    <definedName name="ET_Tables" localSheetId="10">'Rainfed corn'!$BE$231</definedName>
    <definedName name="ET_Tables" localSheetId="7">'Rainfed Soy'!$BG$231</definedName>
    <definedName name="ET_Tables" comment="Spreadsheet area for ET tables." localSheetId="0">Sheet1_ND_SI!$BA$230</definedName>
    <definedName name="ET_Tables" localSheetId="8">'Soy Irr'!$BG$231</definedName>
    <definedName name="Harvest" localSheetId="9">'Corn Irr'!$M$5</definedName>
    <definedName name="Harvest" localSheetId="10">'Rainfed corn'!$K$5</definedName>
    <definedName name="Harvest" localSheetId="7">'Rainfed Soy'!$M$5</definedName>
    <definedName name="Harvest" localSheetId="8">'Soy Irr'!$M$5</definedName>
    <definedName name="Harvest">#REF!</definedName>
    <definedName name="IRate" localSheetId="7">'Rainfed Soy'!$O$5</definedName>
    <definedName name="IRate" localSheetId="8">'Soy Irr'!$O$5</definedName>
    <definedName name="IRate">'Corn Irr'!$O$5</definedName>
    <definedName name="k" localSheetId="9">'Corn Irr'!$AH$166</definedName>
    <definedName name="k" localSheetId="10">'Rainfed corn'!$AF$166</definedName>
    <definedName name="k" localSheetId="7">'Rainfed Soy'!$AH$166</definedName>
    <definedName name="k" localSheetId="8">'Soy Irr'!$AH$166</definedName>
    <definedName name="k">#REF!</definedName>
    <definedName name="Kacr0" localSheetId="9">'Corn Irr'!$AK$189</definedName>
    <definedName name="Kacr0" localSheetId="10">'Rainfed corn'!$AI$189</definedName>
    <definedName name="Kacr0" localSheetId="7">'Rainfed Soy'!$AK$189</definedName>
    <definedName name="Kacr0" comment="Factor for ET reduction at start of alfalfa cut &amp; recovery period." localSheetId="0">Sheet1_ND_SI!$AE$188</definedName>
    <definedName name="Kacr0" localSheetId="8">'Soy Irr'!$AK$189</definedName>
    <definedName name="MAD" localSheetId="9">'Corn Irr'!$AK$191</definedName>
    <definedName name="MAD" localSheetId="10">'Rainfed corn'!$AI$191</definedName>
    <definedName name="MAD" localSheetId="7">'Rainfed Soy'!$AK$191</definedName>
    <definedName name="MAD" comment="Management allowed depletion of soil water." localSheetId="0">Sheet1_ND_SI!$AE$190</definedName>
    <definedName name="MAD" localSheetId="8">'Soy Irr'!$AK$191</definedName>
    <definedName name="Pinto_Bean" comment="ET table for pinto bean." localSheetId="9">'Corn Irr'!$BG$302:$CC$307</definedName>
    <definedName name="Pinto_Bean" comment="ET table for pinto bean." localSheetId="10">'Rainfed corn'!$BE$302:$CA$307</definedName>
    <definedName name="Pinto_Bean" comment="ET table for pinto bean." localSheetId="7">'Rainfed Soy'!$BG$302:$CC$307</definedName>
    <definedName name="Pinto_Bean" comment="ET table for pinto bean." localSheetId="0">Sheet1_ND_SI!$BA$333:$BW$338</definedName>
    <definedName name="Pinto_Bean" comment="ET table for pinto bean." localSheetId="8">'Soy Irr'!$BG$302:$CC$307</definedName>
    <definedName name="Potato" comment="ET table for potato." localSheetId="9">'Corn Irr'!$BG$287:$CC$292</definedName>
    <definedName name="Potato" comment="ET table for potato." localSheetId="10">'Rainfed corn'!$BE$287:$CA$292</definedName>
    <definedName name="Potato" comment="ET table for potato." localSheetId="7">'Rainfed Soy'!$BG$287:$CC$292</definedName>
    <definedName name="Potato" comment="ET table for potato." localSheetId="0">Sheet1_ND_SI!$BA$318:$BW$323</definedName>
    <definedName name="Potato" comment="ET table for potato." localSheetId="8">'Soy Irr'!$BG$287:$CC$292</definedName>
    <definedName name="_xlnm.Print_Titles" comment="Top rows for printing purposes." localSheetId="9">'Corn Irr'!$2:$8</definedName>
    <definedName name="_xlnm.Print_Titles" comment="Top rows for printing purposes." localSheetId="10">'Rainfed corn'!$2:$8</definedName>
    <definedName name="_xlnm.Print_Titles" comment="Top rows for printing purposes." localSheetId="7">'Rainfed Soy'!$2:$8</definedName>
    <definedName name="_xlnm.Print_Titles" comment="Top rows for printing purposes." localSheetId="0">Sheet1_ND_SI!$2:$7</definedName>
    <definedName name="_xlnm.Print_Titles" comment="Top rows for printing purposes." localSheetId="8">'Soy Irr'!$2:$8</definedName>
    <definedName name="RZinitial" localSheetId="9">'Corn Irr'!$AK$187</definedName>
    <definedName name="RZinitial" localSheetId="10">'Rainfed corn'!$AI$187</definedName>
    <definedName name="RZinitial" localSheetId="7">'Rainfed Soy'!$AK$187</definedName>
    <definedName name="RZinitial" comment="Initial root zone depth." localSheetId="0">Sheet1_ND_SI!$AE$186</definedName>
    <definedName name="RZinitial" localSheetId="12">'Soil Moisture'!#REF!</definedName>
    <definedName name="RZinitial" localSheetId="8">'Soy Irr'!$AK$187</definedName>
    <definedName name="RZmax" comment="Maximum root zone management depth" localSheetId="9">'Corn Irr'!#REF!</definedName>
    <definedName name="RZmax" comment="Maximum root zone management depth" localSheetId="10">'Rainfed corn'!#REF!</definedName>
    <definedName name="RZmax" comment="Maximum root zone management depth" localSheetId="7">'Rainfed Soy'!#REF!</definedName>
    <definedName name="RZmax" comment="Maximum root zone management depth" localSheetId="0">Sheet1_ND_SI!$AC$207</definedName>
    <definedName name="RZmax" comment="Maximum root zone management depth" localSheetId="8">'Soy Irr'!#REF!</definedName>
    <definedName name="SoilProp" localSheetId="9">'Corn Irr'!$AG$198:$AN$205</definedName>
    <definedName name="SoilProp" localSheetId="10">'Rainfed corn'!$AE$198:$AL$205</definedName>
    <definedName name="SoilProp" localSheetId="7">'Rainfed Soy'!$AG$198:$AN$205</definedName>
    <definedName name="SoilProp" comment="Soil properties including horizon (layer) thicknesses, AWHCs, &amp; cumulative AWHCs. " localSheetId="0">Sheet1_ND_SI!$AA$199:$AH$208</definedName>
    <definedName name="SoilProp" localSheetId="12">'Soil Moisture'!#REF!</definedName>
    <definedName name="SoilProp" localSheetId="8">'Soy Irr'!$AG$198:$AN$205</definedName>
    <definedName name="Soybean" comment="ET table for soybean." localSheetId="9">'Corn Irr'!$BG$256:$CC$261</definedName>
    <definedName name="Soybean" comment="ET table for soybean." localSheetId="10">'Rainfed corn'!$BE$256:$CA$261</definedName>
    <definedName name="Soybean" comment="ET table for soybean." localSheetId="7">'Rainfed Soy'!$BG$256:$CC$261</definedName>
    <definedName name="Soybean" comment="ET table for soybean." localSheetId="0">Sheet1_ND_SI!$BA$287:$BW$292</definedName>
    <definedName name="Soybean" comment="ET table for soybean." localSheetId="8">'Soy Irr'!$BG$256:$CC$261</definedName>
    <definedName name="Spring_Wheat" comment="ET table for spring wheat." localSheetId="9">'Corn Irr'!#REF!</definedName>
    <definedName name="Spring_Wheat" comment="ET table for spring wheat." localSheetId="10">'Rainfed corn'!#REF!</definedName>
    <definedName name="Spring_Wheat" comment="ET table for spring wheat." localSheetId="7">'Rainfed Soy'!#REF!</definedName>
    <definedName name="Spring_Wheat" comment="ET table for spring wheat." localSheetId="0">Sheet1_ND_SI!$BA$256:$BW$261</definedName>
    <definedName name="Spring_Wheat" comment="ET table for spring wheat." localSheetId="8">'Soy Irr'!#REF!</definedName>
    <definedName name="Sugar_Beet" comment="ET table for sugar beet." localSheetId="9">'Corn Irr'!$BG$319:$CC$324</definedName>
    <definedName name="Sugar_Beet" comment="ET table for sugar beet." localSheetId="10">'Rainfed corn'!$BE$319:$CA$324</definedName>
    <definedName name="Sugar_Beet" comment="ET table for sugar beet." localSheetId="7">'Rainfed Soy'!$BG$319:$CC$324</definedName>
    <definedName name="Sugar_Beet" comment="ET table for sugar beet." localSheetId="0">Sheet1_ND_SI!$BA$350:$BW$355</definedName>
    <definedName name="Sugar_Beet" comment="ET table for sugar beet." localSheetId="8">'Soy Irr'!$BG$319:$CC$324</definedName>
    <definedName name="Sunflower" comment="ET table for sunflower." localSheetId="9">'Corn Irr'!$BG$271:$CC$276</definedName>
    <definedName name="Sunflower" comment="ET table for sunflower." localSheetId="10">'Rainfed corn'!$BE$271:$CA$276</definedName>
    <definedName name="Sunflower" comment="ET table for sunflower." localSheetId="7">'Rainfed Soy'!$BG$271:$CC$276</definedName>
    <definedName name="Sunflower" comment="ET table for sunflower." localSheetId="0">Sheet1_ND_SI!$BA$302:$BW$307</definedName>
    <definedName name="Sunflower" comment="ET table for sunflower." localSheetId="8">'Soy Irr'!$BG$271:$CC$276</definedName>
    <definedName name="SWDPcritical" localSheetId="9">'Corn Irr'!$AK$188</definedName>
    <definedName name="SWDPcritical" localSheetId="10">'Rainfed corn'!$AI$188</definedName>
    <definedName name="SWDPcritical" localSheetId="7">'Rainfed Soy'!$AK$188</definedName>
    <definedName name="SWDPcritical" comment="SWD (%) level beyond which ET is reduced due to drought stress." localSheetId="0">Sheet1_ND_SI!$AE$187</definedName>
    <definedName name="SWDPcritical" localSheetId="8">'Soy Irr'!$AK$188</definedName>
    <definedName name="tacr" localSheetId="9">'Corn Irr'!$AK$190</definedName>
    <definedName name="tacr" localSheetId="10">'Rainfed corn'!$AI$190</definedName>
    <definedName name="tacr" localSheetId="7">'Rainfed Soy'!$AK$190</definedName>
    <definedName name="tacr" comment="Time (days) for ET recovery to full ET during alfalfa cut &amp; recovery period." localSheetId="0">Sheet1_ND_SI!$AE$189</definedName>
    <definedName name="tacr" localSheetId="8">'Soy Irr'!$AK$190</definedName>
    <definedName name="Zbj" localSheetId="9">'Corn Irr'!$AI$198:$AI$204</definedName>
    <definedName name="Zbj" localSheetId="10">'Rainfed corn'!$AG$198:$AG$204</definedName>
    <definedName name="Zbj" localSheetId="7">'Rainfed Soy'!$AI$198:$AI$204</definedName>
    <definedName name="Zbj" comment="Depth of the bottom of soil layer j." localSheetId="0">Sheet1_ND_SI!$AC$199:$AC$207</definedName>
    <definedName name="Zbj" localSheetId="12">'Soil Moisture'!#REF!</definedName>
    <definedName name="Zbj" localSheetId="8">'Soy Irr'!$AI$198:$AI$204</definedName>
    <definedName name="θr" localSheetId="9">'Corn Irr'!$AH$168</definedName>
    <definedName name="θr" localSheetId="10">'Rainfed corn'!$AF$168</definedName>
    <definedName name="θr" localSheetId="7">'Rainfed Soy'!$AH$168</definedName>
    <definedName name="θr" localSheetId="8">'Soy Irr'!$AH$168</definedName>
    <definedName name="θr">#REF!</definedName>
    <definedName name="θs" localSheetId="9">'Corn Irr'!$AH$169</definedName>
    <definedName name="θs" localSheetId="10">'Rainfed corn'!$AF$169</definedName>
    <definedName name="θs" localSheetId="7">'Rainfed Soy'!$AH$169</definedName>
    <definedName name="θs" localSheetId="8">'Soy Irr'!$AH$169</definedName>
    <definedName name="θs">#REF!</definedName>
  </definedNames>
  <calcPr calcId="191028"/>
  <pivotCaches>
    <pivotCache cacheId="34" r:id="rId1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47" i="45" l="1"/>
  <c r="BA105" i="44"/>
  <c r="AY105" i="44"/>
  <c r="AX105" i="44"/>
  <c r="AV105" i="44"/>
  <c r="AT105" i="44"/>
  <c r="AS105" i="44"/>
  <c r="AQ105" i="44"/>
  <c r="AP105" i="44"/>
  <c r="AO105" i="44"/>
  <c r="AM105" i="44"/>
  <c r="AN105" i="44" s="1"/>
  <c r="AL105" i="44"/>
  <c r="AK105" i="44"/>
  <c r="B105" i="44"/>
  <c r="A105" i="44"/>
  <c r="K143" i="32"/>
  <c r="M143" i="32" s="1"/>
  <c r="L143" i="32" s="1"/>
  <c r="J143" i="32"/>
  <c r="I143" i="32"/>
  <c r="H143" i="32"/>
  <c r="D3387" i="33"/>
  <c r="C3387" i="33"/>
  <c r="D3386" i="33"/>
  <c r="C3386" i="33"/>
  <c r="D3385" i="33"/>
  <c r="C3385" i="33"/>
  <c r="D3384" i="33"/>
  <c r="C3384" i="33"/>
  <c r="D3383" i="33"/>
  <c r="C3383" i="33"/>
  <c r="D3382" i="33"/>
  <c r="C3382" i="33"/>
  <c r="D3381" i="33"/>
  <c r="C3381" i="33"/>
  <c r="D3380" i="33"/>
  <c r="C3380" i="33"/>
  <c r="D3379" i="33"/>
  <c r="C3379" i="33"/>
  <c r="D3378" i="33"/>
  <c r="C3378" i="33"/>
  <c r="D3377" i="33"/>
  <c r="C3377" i="33"/>
  <c r="D3376" i="33"/>
  <c r="C3376" i="33"/>
  <c r="D3375" i="33"/>
  <c r="C3375" i="33"/>
  <c r="D3374" i="33"/>
  <c r="C3374" i="33"/>
  <c r="D3373" i="33"/>
  <c r="C3373" i="33"/>
  <c r="D3372" i="33"/>
  <c r="C3372" i="33"/>
  <c r="D3371" i="33"/>
  <c r="C3371" i="33"/>
  <c r="D3370" i="33"/>
  <c r="C3370" i="33"/>
  <c r="D3369" i="33"/>
  <c r="C3369" i="33"/>
  <c r="D3368" i="33"/>
  <c r="C3368" i="33"/>
  <c r="D3367" i="33"/>
  <c r="C3367" i="33"/>
  <c r="D3366" i="33"/>
  <c r="C3366" i="33"/>
  <c r="D3365" i="33"/>
  <c r="C3365" i="33"/>
  <c r="D3364" i="33"/>
  <c r="C3364" i="33"/>
  <c r="D3363" i="33"/>
  <c r="C3363" i="33"/>
  <c r="D3362" i="33"/>
  <c r="C3362" i="33"/>
  <c r="D3361" i="33"/>
  <c r="C3361" i="33"/>
  <c r="D3360" i="33"/>
  <c r="C3360" i="33"/>
  <c r="D3359" i="33"/>
  <c r="C3359" i="33"/>
  <c r="D3358" i="33"/>
  <c r="C3358" i="33"/>
  <c r="D3357" i="33"/>
  <c r="C3357" i="33"/>
  <c r="D3356" i="33"/>
  <c r="C3356" i="33"/>
  <c r="D3355" i="33"/>
  <c r="C3355" i="33"/>
  <c r="BA104" i="44"/>
  <c r="AY104" i="44"/>
  <c r="AX104" i="44"/>
  <c r="AV104" i="44"/>
  <c r="AT104" i="44"/>
  <c r="AQ104" i="44"/>
  <c r="AP104" i="44"/>
  <c r="AO104" i="44"/>
  <c r="AS104" i="44" s="1"/>
  <c r="AM104" i="44"/>
  <c r="AN104" i="44" s="1"/>
  <c r="AL104" i="44"/>
  <c r="AK104" i="44"/>
  <c r="AY103" i="44"/>
  <c r="BA103" i="44" s="1"/>
  <c r="AV103" i="44"/>
  <c r="AT103" i="44"/>
  <c r="AX103" i="44" s="1"/>
  <c r="AS103" i="44"/>
  <c r="AQ103" i="44"/>
  <c r="AP103" i="44"/>
  <c r="AO103" i="44"/>
  <c r="AN103" i="44"/>
  <c r="AM103" i="44"/>
  <c r="AL103" i="44"/>
  <c r="AK103" i="44"/>
  <c r="BA102" i="44"/>
  <c r="AY102" i="44"/>
  <c r="AV102" i="44"/>
  <c r="AT102" i="44"/>
  <c r="AX102" i="44" s="1"/>
  <c r="AQ102" i="44"/>
  <c r="AP102" i="44"/>
  <c r="AO102" i="44"/>
  <c r="AS102" i="44" s="1"/>
  <c r="AM102" i="44"/>
  <c r="AL102" i="44"/>
  <c r="AN102" i="44" s="1"/>
  <c r="AK102" i="44"/>
  <c r="AY101" i="44"/>
  <c r="BA101" i="44" s="1"/>
  <c r="AV101" i="44"/>
  <c r="AX101" i="44" s="1"/>
  <c r="AT101" i="44"/>
  <c r="AQ101" i="44"/>
  <c r="AP101" i="44"/>
  <c r="AS101" i="44" s="1"/>
  <c r="AO101" i="44"/>
  <c r="AM101" i="44"/>
  <c r="AL101" i="44"/>
  <c r="AN101" i="44" s="1"/>
  <c r="AK101" i="44"/>
  <c r="B104" i="44"/>
  <c r="A104" i="44"/>
  <c r="B103" i="44"/>
  <c r="A103" i="44"/>
  <c r="B102" i="44"/>
  <c r="A102" i="44"/>
  <c r="B101" i="44"/>
  <c r="A101" i="44"/>
  <c r="J146" i="45"/>
  <c r="M142" i="32"/>
  <c r="L142" i="32" s="1"/>
  <c r="K142" i="32"/>
  <c r="J142" i="32"/>
  <c r="I142" i="32"/>
  <c r="H142" i="32"/>
  <c r="K141" i="32"/>
  <c r="M141" i="32" s="1"/>
  <c r="L141" i="32" s="1"/>
  <c r="J141" i="32"/>
  <c r="I141" i="32"/>
  <c r="H141" i="32"/>
  <c r="K140" i="32"/>
  <c r="M140" i="32" s="1"/>
  <c r="L140" i="32" s="1"/>
  <c r="J140" i="32"/>
  <c r="I140" i="32"/>
  <c r="H140" i="32"/>
  <c r="D3354" i="33"/>
  <c r="C3354" i="33"/>
  <c r="D3353" i="33"/>
  <c r="C3353" i="33"/>
  <c r="D3352" i="33"/>
  <c r="C3352" i="33"/>
  <c r="D3351" i="33"/>
  <c r="C3351" i="33"/>
  <c r="D3350" i="33"/>
  <c r="C3350" i="33"/>
  <c r="D3349" i="33"/>
  <c r="C3349" i="33"/>
  <c r="D3348" i="33"/>
  <c r="C3348" i="33"/>
  <c r="D3347" i="33"/>
  <c r="C3347" i="33"/>
  <c r="D3346" i="33"/>
  <c r="C3346" i="33"/>
  <c r="D3345" i="33"/>
  <c r="C3345" i="33"/>
  <c r="D3344" i="33"/>
  <c r="C3344" i="33"/>
  <c r="D3343" i="33"/>
  <c r="C3343" i="33"/>
  <c r="D3342" i="33"/>
  <c r="C3342" i="33"/>
  <c r="D3341" i="33"/>
  <c r="C3341" i="33"/>
  <c r="D3340" i="33"/>
  <c r="C3340" i="33"/>
  <c r="D3339" i="33"/>
  <c r="C3339" i="33"/>
  <c r="D3338" i="33"/>
  <c r="C3338" i="33"/>
  <c r="D3337" i="33"/>
  <c r="C3337" i="33"/>
  <c r="D3336" i="33"/>
  <c r="C3336" i="33"/>
  <c r="D3335" i="33"/>
  <c r="C3335" i="33"/>
  <c r="D3334" i="33"/>
  <c r="C3334" i="33"/>
  <c r="D3333" i="33"/>
  <c r="C3333" i="33"/>
  <c r="D3332" i="33"/>
  <c r="C3332" i="33"/>
  <c r="D3331" i="33"/>
  <c r="C3331" i="33"/>
  <c r="D3330" i="33"/>
  <c r="C3330" i="33"/>
  <c r="D3329" i="33"/>
  <c r="C3329" i="33"/>
  <c r="D3328" i="33"/>
  <c r="C3328" i="33"/>
  <c r="D3327" i="33"/>
  <c r="C3327" i="33"/>
  <c r="D3326" i="33"/>
  <c r="C3326" i="33"/>
  <c r="D3325" i="33"/>
  <c r="C3325" i="33"/>
  <c r="D3324" i="33"/>
  <c r="C3324" i="33"/>
  <c r="D3323" i="33"/>
  <c r="C3323" i="33"/>
  <c r="D3322" i="33"/>
  <c r="C3322" i="33"/>
  <c r="D3321" i="33"/>
  <c r="C3321" i="33"/>
  <c r="D3320" i="33"/>
  <c r="C3320" i="33"/>
  <c r="D3319" i="33"/>
  <c r="C3319" i="33"/>
  <c r="D3318" i="33"/>
  <c r="C3318" i="33"/>
  <c r="D3317" i="33"/>
  <c r="C3317" i="33"/>
  <c r="D3316" i="33"/>
  <c r="C3316" i="33"/>
  <c r="D3315" i="33"/>
  <c r="C3315" i="33"/>
  <c r="D3314" i="33"/>
  <c r="C3314" i="33"/>
  <c r="D3313" i="33"/>
  <c r="C3313" i="33"/>
  <c r="D3312" i="33"/>
  <c r="C3312" i="33"/>
  <c r="D3311" i="33"/>
  <c r="C3311" i="33"/>
  <c r="D3310" i="33"/>
  <c r="C3310" i="33"/>
  <c r="D3309" i="33"/>
  <c r="C3309" i="33"/>
  <c r="D3308" i="33"/>
  <c r="C3308" i="33"/>
  <c r="D3307" i="33"/>
  <c r="C3307" i="33"/>
  <c r="D3306" i="33"/>
  <c r="C3306" i="33"/>
  <c r="D3305" i="33"/>
  <c r="C3305" i="33"/>
  <c r="D3304" i="33"/>
  <c r="C3304" i="33"/>
  <c r="D3303" i="33"/>
  <c r="C3303" i="33"/>
  <c r="D3302" i="33"/>
  <c r="C3302" i="33"/>
  <c r="D3301" i="33"/>
  <c r="C3301" i="33"/>
  <c r="D3300" i="33"/>
  <c r="C3300" i="33"/>
  <c r="D3299" i="33"/>
  <c r="C3299" i="33"/>
  <c r="D3298" i="33"/>
  <c r="C3298" i="33"/>
  <c r="D3297" i="33"/>
  <c r="C3297" i="33"/>
  <c r="D3296" i="33"/>
  <c r="C3296" i="33"/>
  <c r="D3295" i="33"/>
  <c r="C3295" i="33"/>
  <c r="D3294" i="33"/>
  <c r="C3294" i="33"/>
  <c r="D3293" i="33"/>
  <c r="C3293" i="33"/>
  <c r="K139" i="32" l="1"/>
  <c r="M139" i="32" s="1"/>
  <c r="L139" i="32" s="1"/>
  <c r="J139" i="32"/>
  <c r="I139" i="32"/>
  <c r="H139" i="32"/>
  <c r="D3292" i="33"/>
  <c r="C3292" i="33"/>
  <c r="D3291" i="33"/>
  <c r="C3291" i="33"/>
  <c r="D3290" i="33"/>
  <c r="C3290" i="33"/>
  <c r="D3289" i="33"/>
  <c r="C3289" i="33"/>
  <c r="D3288" i="33"/>
  <c r="C3288" i="33"/>
  <c r="D3287" i="33"/>
  <c r="C3287" i="33"/>
  <c r="D3286" i="33"/>
  <c r="C3286" i="33"/>
  <c r="D3285" i="33"/>
  <c r="C3285" i="33"/>
  <c r="D3284" i="33"/>
  <c r="C3284" i="33"/>
  <c r="D3283" i="33"/>
  <c r="C3283" i="33"/>
  <c r="D3282" i="33"/>
  <c r="C3282" i="33"/>
  <c r="D3281" i="33"/>
  <c r="C3281" i="33"/>
  <c r="D3280" i="33"/>
  <c r="C3280" i="33"/>
  <c r="D3279" i="33"/>
  <c r="C3279" i="33"/>
  <c r="D3278" i="33"/>
  <c r="C3278" i="33"/>
  <c r="D3277" i="33"/>
  <c r="C3277" i="33"/>
  <c r="D3276" i="33"/>
  <c r="C3276" i="33"/>
  <c r="D3275" i="33"/>
  <c r="C3275" i="33"/>
  <c r="D3274" i="33"/>
  <c r="C3274" i="33"/>
  <c r="D3273" i="33"/>
  <c r="C3273" i="33"/>
  <c r="D3272" i="33"/>
  <c r="C3272" i="33"/>
  <c r="D3271" i="33"/>
  <c r="C3271" i="33"/>
  <c r="D3270" i="33"/>
  <c r="C3270" i="33"/>
  <c r="D3269" i="33"/>
  <c r="C3269" i="33"/>
  <c r="D3268" i="33"/>
  <c r="C3268" i="33"/>
  <c r="BA100" i="44"/>
  <c r="AY100" i="44"/>
  <c r="AX100" i="44"/>
  <c r="AV100" i="44"/>
  <c r="AT100" i="44"/>
  <c r="AS100" i="44"/>
  <c r="AQ100" i="44"/>
  <c r="AP100" i="44"/>
  <c r="AO100" i="44"/>
  <c r="AN100" i="44"/>
  <c r="AM100" i="44"/>
  <c r="AL100" i="44"/>
  <c r="AK100" i="44"/>
  <c r="B100" i="44"/>
  <c r="A100" i="44"/>
  <c r="K138" i="32"/>
  <c r="M138" i="32" s="1"/>
  <c r="L138" i="32" s="1"/>
  <c r="J138" i="32"/>
  <c r="I138" i="32"/>
  <c r="H138" i="32"/>
  <c r="D3267" i="33"/>
  <c r="C3267" i="33"/>
  <c r="D3266" i="33"/>
  <c r="C3266" i="33"/>
  <c r="D3265" i="33"/>
  <c r="C3265" i="33"/>
  <c r="D3264" i="33"/>
  <c r="C3264" i="33"/>
  <c r="D3263" i="33"/>
  <c r="C3263" i="33"/>
  <c r="D3262" i="33"/>
  <c r="C3262" i="33"/>
  <c r="D3261" i="33"/>
  <c r="C3261" i="33"/>
  <c r="D3260" i="33"/>
  <c r="C3260" i="33"/>
  <c r="D3259" i="33"/>
  <c r="C3259" i="33"/>
  <c r="D3258" i="33"/>
  <c r="C3258" i="33"/>
  <c r="D3257" i="33"/>
  <c r="C3257" i="33"/>
  <c r="D3256" i="33"/>
  <c r="C3256" i="33"/>
  <c r="D3255" i="33"/>
  <c r="C3255" i="33"/>
  <c r="D3254" i="33"/>
  <c r="C3254" i="33"/>
  <c r="D3253" i="33"/>
  <c r="C3253" i="33"/>
  <c r="D3252" i="33"/>
  <c r="C3252" i="33"/>
  <c r="D3251" i="33"/>
  <c r="C3251" i="33"/>
  <c r="D3250" i="33"/>
  <c r="C3250" i="33"/>
  <c r="D3249" i="33"/>
  <c r="C3249" i="33"/>
  <c r="D3248" i="33"/>
  <c r="C3248" i="33"/>
  <c r="D3247" i="33"/>
  <c r="C3247" i="33"/>
  <c r="D3246" i="33"/>
  <c r="C3246" i="33"/>
  <c r="D3245" i="33"/>
  <c r="C3245" i="33"/>
  <c r="D3244" i="33"/>
  <c r="C3244" i="33"/>
  <c r="BA99" i="44"/>
  <c r="AY99" i="44"/>
  <c r="AW99" i="44"/>
  <c r="AV99" i="44"/>
  <c r="AX99" i="44" s="1"/>
  <c r="AT99" i="44"/>
  <c r="AQ99" i="44"/>
  <c r="AP99" i="44"/>
  <c r="AS99" i="44" s="1"/>
  <c r="AO99" i="44"/>
  <c r="AM99" i="44"/>
  <c r="AL99" i="44"/>
  <c r="AN99" i="44" s="1"/>
  <c r="AK99" i="44"/>
  <c r="B99" i="44"/>
  <c r="A99" i="44"/>
  <c r="D3243" i="33"/>
  <c r="C3243" i="33"/>
  <c r="D3242" i="33"/>
  <c r="C3242" i="33"/>
  <c r="D3241" i="33"/>
  <c r="C3241" i="33"/>
  <c r="D3240" i="33"/>
  <c r="C3240" i="33"/>
  <c r="D3239" i="33"/>
  <c r="C3239" i="33"/>
  <c r="D3238" i="33"/>
  <c r="C3238" i="33"/>
  <c r="D3237" i="33"/>
  <c r="C3237" i="33"/>
  <c r="D3236" i="33"/>
  <c r="C3236" i="33"/>
  <c r="D3235" i="33"/>
  <c r="C3235" i="33"/>
  <c r="D3234" i="33"/>
  <c r="C3234" i="33"/>
  <c r="D3233" i="33"/>
  <c r="C3233" i="33"/>
  <c r="D3232" i="33"/>
  <c r="C3232" i="33"/>
  <c r="D3231" i="33"/>
  <c r="C3231" i="33"/>
  <c r="D3230" i="33"/>
  <c r="C3230" i="33"/>
  <c r="D3229" i="33"/>
  <c r="C3229" i="33"/>
  <c r="D3228" i="33"/>
  <c r="C3228" i="33"/>
  <c r="D3227" i="33"/>
  <c r="C3227" i="33"/>
  <c r="D3226" i="33"/>
  <c r="C3226" i="33"/>
  <c r="D3225" i="33"/>
  <c r="C3225" i="33"/>
  <c r="D3224" i="33"/>
  <c r="C3224" i="33"/>
  <c r="D3223" i="33"/>
  <c r="C3223" i="33"/>
  <c r="D3222" i="33"/>
  <c r="C3222" i="33"/>
  <c r="D3221" i="33"/>
  <c r="C3221" i="33"/>
  <c r="D3220" i="33"/>
  <c r="C3220" i="33"/>
  <c r="J142" i="45" l="1"/>
  <c r="K137" i="32"/>
  <c r="M137" i="32" s="1"/>
  <c r="L137" i="32" s="1"/>
  <c r="J137" i="32"/>
  <c r="I137" i="32"/>
  <c r="H137" i="32"/>
  <c r="K136" i="32"/>
  <c r="M136" i="32" s="1"/>
  <c r="L136" i="32" s="1"/>
  <c r="J136" i="32"/>
  <c r="I136" i="32"/>
  <c r="H136" i="32"/>
  <c r="D3219" i="33"/>
  <c r="C3219" i="33"/>
  <c r="D3218" i="33"/>
  <c r="C3218" i="33"/>
  <c r="D3217" i="33"/>
  <c r="C3217" i="33"/>
  <c r="D3216" i="33"/>
  <c r="C3216" i="33"/>
  <c r="D3215" i="33"/>
  <c r="C3215" i="33"/>
  <c r="D3214" i="33"/>
  <c r="C3214" i="33"/>
  <c r="D3213" i="33"/>
  <c r="C3213" i="33"/>
  <c r="D3212" i="33"/>
  <c r="C3212" i="33"/>
  <c r="D3211" i="33"/>
  <c r="C3211" i="33"/>
  <c r="D3210" i="33"/>
  <c r="C3210" i="33"/>
  <c r="D3209" i="33"/>
  <c r="C3209" i="33"/>
  <c r="D3208" i="33"/>
  <c r="C3208" i="33"/>
  <c r="D3207" i="33"/>
  <c r="C3207" i="33"/>
  <c r="D3206" i="33"/>
  <c r="C3206" i="33"/>
  <c r="D3205" i="33"/>
  <c r="C3205" i="33"/>
  <c r="D3204" i="33"/>
  <c r="C3204" i="33"/>
  <c r="D3203" i="33"/>
  <c r="C3203" i="33"/>
  <c r="D3202" i="33"/>
  <c r="C3202" i="33"/>
  <c r="D3201" i="33"/>
  <c r="C3201" i="33"/>
  <c r="D3200" i="33"/>
  <c r="C3200" i="33"/>
  <c r="D3199" i="33"/>
  <c r="C3199" i="33"/>
  <c r="D3198" i="33"/>
  <c r="C3198" i="33"/>
  <c r="D3197" i="33"/>
  <c r="C3197" i="33"/>
  <c r="D3196" i="33"/>
  <c r="C3196" i="33"/>
  <c r="AW97" i="44"/>
  <c r="AP97" i="44"/>
  <c r="AW96" i="44"/>
  <c r="AW95" i="44"/>
  <c r="M135" i="32"/>
  <c r="L135" i="32"/>
  <c r="K135" i="32"/>
  <c r="J135" i="32"/>
  <c r="I135" i="32"/>
  <c r="H135" i="32"/>
  <c r="K134" i="32"/>
  <c r="M134" i="32" s="1"/>
  <c r="L134" i="32" s="1"/>
  <c r="J134" i="32"/>
  <c r="I134" i="32"/>
  <c r="H134" i="32"/>
  <c r="K133" i="32"/>
  <c r="M133" i="32" s="1"/>
  <c r="L133" i="32" s="1"/>
  <c r="J133" i="32"/>
  <c r="I133" i="32"/>
  <c r="H133" i="32"/>
  <c r="D3195" i="33"/>
  <c r="C3195" i="33"/>
  <c r="D3194" i="33"/>
  <c r="C3194" i="33"/>
  <c r="D3193" i="33"/>
  <c r="C3193" i="33"/>
  <c r="D3192" i="33"/>
  <c r="C3192" i="33"/>
  <c r="D3191" i="33"/>
  <c r="C3191" i="33"/>
  <c r="D3190" i="33"/>
  <c r="C3190" i="33"/>
  <c r="D3189" i="33"/>
  <c r="C3189" i="33"/>
  <c r="D3188" i="33"/>
  <c r="C3188" i="33"/>
  <c r="D3187" i="33"/>
  <c r="C3187" i="33"/>
  <c r="D3186" i="33"/>
  <c r="C3186" i="33"/>
  <c r="D3185" i="33"/>
  <c r="C3185" i="33"/>
  <c r="D3184" i="33"/>
  <c r="C3184" i="33"/>
  <c r="D3183" i="33"/>
  <c r="C3183" i="33"/>
  <c r="D3182" i="33"/>
  <c r="C3182" i="33"/>
  <c r="D3181" i="33"/>
  <c r="C3181" i="33"/>
  <c r="D3180" i="33"/>
  <c r="C3180" i="33"/>
  <c r="D3179" i="33"/>
  <c r="C3179" i="33"/>
  <c r="D3178" i="33"/>
  <c r="C3178" i="33"/>
  <c r="D3177" i="33"/>
  <c r="C3177" i="33"/>
  <c r="D3176" i="33"/>
  <c r="C3176" i="33"/>
  <c r="D3175" i="33"/>
  <c r="C3175" i="33"/>
  <c r="D3174" i="33"/>
  <c r="C3174" i="33"/>
  <c r="D3173" i="33"/>
  <c r="C3173" i="33"/>
  <c r="D3172" i="33"/>
  <c r="C3172" i="33"/>
  <c r="D3171" i="33"/>
  <c r="C3171" i="33"/>
  <c r="D3170" i="33"/>
  <c r="C3170" i="33"/>
  <c r="D3169" i="33"/>
  <c r="C3169" i="33"/>
  <c r="D3168" i="33"/>
  <c r="C3168" i="33"/>
  <c r="D3167" i="33"/>
  <c r="C3167" i="33"/>
  <c r="D3166" i="33"/>
  <c r="C3166" i="33"/>
  <c r="D3165" i="33"/>
  <c r="C3165" i="33"/>
  <c r="D3164" i="33"/>
  <c r="C3164" i="33"/>
  <c r="D3163" i="33"/>
  <c r="C3163" i="33"/>
  <c r="D3162" i="33"/>
  <c r="C3162" i="33"/>
  <c r="D3161" i="33"/>
  <c r="C3161" i="33"/>
  <c r="D3160" i="33"/>
  <c r="C3160" i="33"/>
  <c r="D3159" i="33"/>
  <c r="C3159" i="33"/>
  <c r="D3158" i="33"/>
  <c r="C3158" i="33"/>
  <c r="D3157" i="33"/>
  <c r="C3157" i="33"/>
  <c r="D3156" i="33"/>
  <c r="C3156" i="33"/>
  <c r="D3155" i="33"/>
  <c r="C3155" i="33"/>
  <c r="D3154" i="33"/>
  <c r="C3154" i="33"/>
  <c r="D3153" i="33"/>
  <c r="C3153" i="33"/>
  <c r="D3152" i="33"/>
  <c r="C3152" i="33"/>
  <c r="D3151" i="33"/>
  <c r="C3151" i="33"/>
  <c r="D3150" i="33"/>
  <c r="C3150" i="33"/>
  <c r="D3149" i="33"/>
  <c r="C3149" i="33"/>
  <c r="D3148" i="33"/>
  <c r="C3148" i="33"/>
  <c r="D3147" i="33"/>
  <c r="C3147" i="33"/>
  <c r="D3146" i="33"/>
  <c r="C3146" i="33"/>
  <c r="D3145" i="33"/>
  <c r="C3145" i="33"/>
  <c r="D3144" i="33"/>
  <c r="C3144" i="33"/>
  <c r="D3143" i="33"/>
  <c r="C3143" i="33"/>
  <c r="D3142" i="33"/>
  <c r="C3142" i="33"/>
  <c r="D3141" i="33"/>
  <c r="C3141" i="33"/>
  <c r="D3140" i="33"/>
  <c r="C3140" i="33"/>
  <c r="D3139" i="33"/>
  <c r="C3139" i="33"/>
  <c r="D3138" i="33"/>
  <c r="C3138" i="33"/>
  <c r="D3137" i="33"/>
  <c r="C3137" i="33"/>
  <c r="D3136" i="33"/>
  <c r="C3136" i="33"/>
  <c r="D3135" i="33"/>
  <c r="C3135" i="33"/>
  <c r="D3134" i="33"/>
  <c r="C3134" i="33"/>
  <c r="D3133" i="33"/>
  <c r="C3133" i="33"/>
  <c r="D3132" i="33"/>
  <c r="C3132" i="33"/>
  <c r="D3131" i="33"/>
  <c r="C3131" i="33"/>
  <c r="D3130" i="33"/>
  <c r="C3130" i="33"/>
  <c r="D3129" i="33"/>
  <c r="C3129" i="33"/>
  <c r="D3128" i="33"/>
  <c r="C3128" i="33"/>
  <c r="D3127" i="33"/>
  <c r="C3127" i="33"/>
  <c r="D3126" i="33"/>
  <c r="C3126" i="33"/>
  <c r="D3125" i="33"/>
  <c r="C3125" i="33"/>
  <c r="AW94" i="44"/>
  <c r="AP94" i="44"/>
  <c r="J138" i="28"/>
  <c r="K132" i="32"/>
  <c r="M132" i="32" s="1"/>
  <c r="L132" i="32" s="1"/>
  <c r="J132" i="32"/>
  <c r="I132" i="32"/>
  <c r="H132" i="32"/>
  <c r="D3124" i="33"/>
  <c r="C3124" i="33"/>
  <c r="D3123" i="33"/>
  <c r="C3123" i="33"/>
  <c r="D3122" i="33"/>
  <c r="C3122" i="33"/>
  <c r="D3121" i="33"/>
  <c r="C3121" i="33"/>
  <c r="D3120" i="33"/>
  <c r="C3120" i="33"/>
  <c r="D3119" i="33"/>
  <c r="C3119" i="33"/>
  <c r="D3118" i="33"/>
  <c r="C3118" i="33"/>
  <c r="D3117" i="33"/>
  <c r="C3117" i="33"/>
  <c r="D3116" i="33"/>
  <c r="C3116" i="33"/>
  <c r="D3115" i="33"/>
  <c r="C3115" i="33"/>
  <c r="D3114" i="33"/>
  <c r="C3114" i="33"/>
  <c r="D3113" i="33"/>
  <c r="C3113" i="33"/>
  <c r="D3112" i="33"/>
  <c r="C3112" i="33"/>
  <c r="D3111" i="33"/>
  <c r="C3111" i="33"/>
  <c r="D3110" i="33"/>
  <c r="C3110" i="33"/>
  <c r="D3109" i="33"/>
  <c r="C3109" i="33"/>
  <c r="D3108" i="33"/>
  <c r="C3108" i="33"/>
  <c r="D3107" i="33"/>
  <c r="C3107" i="33"/>
  <c r="D3106" i="33"/>
  <c r="C3106" i="33"/>
  <c r="D3105" i="33"/>
  <c r="C3105" i="33"/>
  <c r="D3104" i="33"/>
  <c r="C3104" i="33"/>
  <c r="D3103" i="33"/>
  <c r="C3103" i="33"/>
  <c r="D3102" i="33"/>
  <c r="C3102" i="33"/>
  <c r="D3101" i="33"/>
  <c r="C3101" i="33"/>
  <c r="D3100" i="33"/>
  <c r="C3100" i="33"/>
  <c r="AW93" i="44"/>
  <c r="AP93" i="44"/>
  <c r="K131" i="32"/>
  <c r="M131" i="32" s="1"/>
  <c r="L131" i="32" s="1"/>
  <c r="J131" i="32"/>
  <c r="I131" i="32"/>
  <c r="H131" i="32"/>
  <c r="D3099" i="33"/>
  <c r="C3099" i="33"/>
  <c r="D3098" i="33"/>
  <c r="C3098" i="33"/>
  <c r="D3097" i="33"/>
  <c r="C3097" i="33"/>
  <c r="D3096" i="33"/>
  <c r="C3096" i="33"/>
  <c r="D3095" i="33"/>
  <c r="C3095" i="33"/>
  <c r="D3094" i="33"/>
  <c r="C3094" i="33"/>
  <c r="D3093" i="33"/>
  <c r="C3093" i="33"/>
  <c r="D3092" i="33"/>
  <c r="C3092" i="33"/>
  <c r="D3091" i="33"/>
  <c r="C3091" i="33"/>
  <c r="D3090" i="33"/>
  <c r="C3090" i="33"/>
  <c r="D3089" i="33"/>
  <c r="C3089" i="33"/>
  <c r="D3088" i="33"/>
  <c r="C3088" i="33"/>
  <c r="D3087" i="33"/>
  <c r="C3087" i="33"/>
  <c r="D3086" i="33"/>
  <c r="C3086" i="33"/>
  <c r="D3085" i="33"/>
  <c r="C3085" i="33"/>
  <c r="D3084" i="33"/>
  <c r="C3084" i="33"/>
  <c r="D3083" i="33"/>
  <c r="C3083" i="33"/>
  <c r="D3082" i="33"/>
  <c r="C3082" i="33"/>
  <c r="D3081" i="33"/>
  <c r="C3081" i="33"/>
  <c r="D3080" i="33"/>
  <c r="C3080" i="33"/>
  <c r="D3079" i="33"/>
  <c r="C3079" i="33"/>
  <c r="D3078" i="33"/>
  <c r="C3078" i="33"/>
  <c r="D3077" i="33"/>
  <c r="C3077" i="33"/>
  <c r="AW92" i="44"/>
  <c r="J136" i="45"/>
  <c r="J136" i="28"/>
  <c r="K130" i="32"/>
  <c r="M130" i="32" s="1"/>
  <c r="L130" i="32" s="1"/>
  <c r="J130" i="32"/>
  <c r="I130" i="32"/>
  <c r="H130" i="32"/>
  <c r="D3076" i="33"/>
  <c r="C3076" i="33"/>
  <c r="D3075" i="33"/>
  <c r="C3075" i="33"/>
  <c r="D3074" i="33"/>
  <c r="C3074" i="33"/>
  <c r="D3073" i="33"/>
  <c r="C3073" i="33"/>
  <c r="D3072" i="33"/>
  <c r="C3072" i="33"/>
  <c r="D3071" i="33"/>
  <c r="C3071" i="33"/>
  <c r="D3070" i="33"/>
  <c r="C3070" i="33"/>
  <c r="D3069" i="33"/>
  <c r="C3069" i="33"/>
  <c r="D3068" i="33"/>
  <c r="C3068" i="33"/>
  <c r="D3067" i="33"/>
  <c r="C3067" i="33"/>
  <c r="D3066" i="33"/>
  <c r="C3066" i="33"/>
  <c r="D3065" i="33"/>
  <c r="C3065" i="33"/>
  <c r="D3064" i="33"/>
  <c r="C3064" i="33"/>
  <c r="D3063" i="33"/>
  <c r="C3063" i="33"/>
  <c r="D3062" i="33"/>
  <c r="C3062" i="33"/>
  <c r="D3061" i="33"/>
  <c r="C3061" i="33"/>
  <c r="D3060" i="33"/>
  <c r="C3060" i="33"/>
  <c r="D3059" i="33"/>
  <c r="C3059" i="33"/>
  <c r="D3058" i="33"/>
  <c r="C3058" i="33"/>
  <c r="D3057" i="33"/>
  <c r="C3057" i="33"/>
  <c r="D3056" i="33"/>
  <c r="C3056" i="33"/>
  <c r="D3055" i="33"/>
  <c r="C3055" i="33"/>
  <c r="D3054" i="33"/>
  <c r="C3054" i="33"/>
  <c r="D3053" i="33"/>
  <c r="C3053" i="33"/>
  <c r="D3052" i="33"/>
  <c r="C3052" i="33"/>
  <c r="AW91" i="44"/>
  <c r="AM91" i="44"/>
  <c r="K129" i="32"/>
  <c r="M129" i="32" s="1"/>
  <c r="L129" i="32" s="1"/>
  <c r="J129" i="32"/>
  <c r="I129" i="32"/>
  <c r="H129" i="32"/>
  <c r="D3051" i="33"/>
  <c r="C3051" i="33"/>
  <c r="D3050" i="33"/>
  <c r="C3050" i="33"/>
  <c r="D3049" i="33"/>
  <c r="C3049" i="33"/>
  <c r="D3048" i="33"/>
  <c r="C3048" i="33"/>
  <c r="D3047" i="33"/>
  <c r="C3047" i="33"/>
  <c r="D3046" i="33"/>
  <c r="C3046" i="33"/>
  <c r="D3045" i="33"/>
  <c r="C3045" i="33"/>
  <c r="D3044" i="33"/>
  <c r="C3044" i="33"/>
  <c r="D3043" i="33"/>
  <c r="C3043" i="33"/>
  <c r="D3042" i="33"/>
  <c r="C3042" i="33"/>
  <c r="D3041" i="33"/>
  <c r="C3041" i="33"/>
  <c r="D3040" i="33"/>
  <c r="C3040" i="33"/>
  <c r="D3039" i="33"/>
  <c r="C3039" i="33"/>
  <c r="D3038" i="33"/>
  <c r="C3038" i="33"/>
  <c r="D3037" i="33"/>
  <c r="C3037" i="33"/>
  <c r="D3036" i="33"/>
  <c r="C3036" i="33"/>
  <c r="D3035" i="33"/>
  <c r="C3035" i="33"/>
  <c r="D3034" i="33"/>
  <c r="C3034" i="33"/>
  <c r="D3033" i="33"/>
  <c r="C3033" i="33"/>
  <c r="D3032" i="33"/>
  <c r="C3032" i="33"/>
  <c r="D3031" i="33"/>
  <c r="C3031" i="33"/>
  <c r="D3030" i="33"/>
  <c r="C3030" i="33"/>
  <c r="D3029" i="33"/>
  <c r="C3029" i="33"/>
  <c r="AW90" i="44"/>
  <c r="AP90" i="44"/>
  <c r="K128" i="32"/>
  <c r="M128" i="32" s="1"/>
  <c r="L128" i="32" s="1"/>
  <c r="J128" i="32"/>
  <c r="I128" i="32"/>
  <c r="H128" i="32"/>
  <c r="D3028" i="33"/>
  <c r="C3028" i="33"/>
  <c r="D3027" i="33"/>
  <c r="C3027" i="33"/>
  <c r="D3026" i="33"/>
  <c r="C3026" i="33"/>
  <c r="D3025" i="33"/>
  <c r="C3025" i="33"/>
  <c r="D3024" i="33"/>
  <c r="C3024" i="33"/>
  <c r="D3023" i="33"/>
  <c r="C3023" i="33"/>
  <c r="D3022" i="33"/>
  <c r="C3022" i="33"/>
  <c r="D3021" i="33"/>
  <c r="C3021" i="33"/>
  <c r="D3020" i="33"/>
  <c r="C3020" i="33"/>
  <c r="D3019" i="33"/>
  <c r="C3019" i="33"/>
  <c r="D3018" i="33"/>
  <c r="C3018" i="33"/>
  <c r="D3017" i="33"/>
  <c r="C3017" i="33"/>
  <c r="D3016" i="33"/>
  <c r="C3016" i="33"/>
  <c r="D3015" i="33"/>
  <c r="C3015" i="33"/>
  <c r="D3014" i="33"/>
  <c r="C3014" i="33"/>
  <c r="D3013" i="33"/>
  <c r="C3013" i="33"/>
  <c r="D3012" i="33"/>
  <c r="C3012" i="33"/>
  <c r="D3011" i="33"/>
  <c r="C3011" i="33"/>
  <c r="D3010" i="33"/>
  <c r="C3010" i="33"/>
  <c r="D3009" i="33"/>
  <c r="C3009" i="33"/>
  <c r="D3008" i="33"/>
  <c r="C3008" i="33"/>
  <c r="D3007" i="33"/>
  <c r="C3007" i="33"/>
  <c r="D3006" i="33"/>
  <c r="C3006" i="33"/>
  <c r="AW89" i="44"/>
  <c r="AM89" i="44"/>
  <c r="M127" i="32"/>
  <c r="L127" i="32" s="1"/>
  <c r="K127" i="32"/>
  <c r="J127" i="32"/>
  <c r="I127" i="32"/>
  <c r="H127" i="32"/>
  <c r="D3005" i="33"/>
  <c r="C3005" i="33"/>
  <c r="D3004" i="33"/>
  <c r="C3004" i="33"/>
  <c r="D3003" i="33"/>
  <c r="C3003" i="33"/>
  <c r="D3002" i="33"/>
  <c r="C3002" i="33"/>
  <c r="D3001" i="33"/>
  <c r="C3001" i="33"/>
  <c r="D3000" i="33"/>
  <c r="C3000" i="33"/>
  <c r="D2999" i="33"/>
  <c r="C2999" i="33"/>
  <c r="D2998" i="33"/>
  <c r="C2998" i="33"/>
  <c r="D2997" i="33"/>
  <c r="C2997" i="33"/>
  <c r="D2996" i="33"/>
  <c r="C2996" i="33"/>
  <c r="D2995" i="33"/>
  <c r="C2995" i="33"/>
  <c r="D2994" i="33"/>
  <c r="C2994" i="33"/>
  <c r="D2993" i="33"/>
  <c r="C2993" i="33"/>
  <c r="D2992" i="33"/>
  <c r="C2992" i="33"/>
  <c r="D2991" i="33"/>
  <c r="C2991" i="33"/>
  <c r="D2990" i="33"/>
  <c r="C2990" i="33"/>
  <c r="D2989" i="33"/>
  <c r="C2989" i="33"/>
  <c r="D2988" i="33"/>
  <c r="C2988" i="33"/>
  <c r="D2987" i="33"/>
  <c r="C2987" i="33"/>
  <c r="D2986" i="33"/>
  <c r="C2986" i="33"/>
  <c r="D2985" i="33"/>
  <c r="C2985" i="33"/>
  <c r="D2984" i="33"/>
  <c r="C2984" i="33"/>
  <c r="D2983" i="33"/>
  <c r="C2983" i="33"/>
  <c r="AW88" i="44"/>
  <c r="AP88" i="44"/>
  <c r="J132" i="28"/>
  <c r="J131" i="45"/>
  <c r="K126" i="32"/>
  <c r="M126" i="32" s="1"/>
  <c r="L126" i="32" s="1"/>
  <c r="J126" i="32"/>
  <c r="I126" i="32"/>
  <c r="H126" i="32"/>
  <c r="D2982" i="33"/>
  <c r="C2982" i="33"/>
  <c r="D2981" i="33"/>
  <c r="C2981" i="33"/>
  <c r="D2980" i="33"/>
  <c r="C2980" i="33"/>
  <c r="D2979" i="33"/>
  <c r="C2979" i="33"/>
  <c r="D2978" i="33"/>
  <c r="C2978" i="33"/>
  <c r="D2977" i="33"/>
  <c r="C2977" i="33"/>
  <c r="D2976" i="33"/>
  <c r="C2976" i="33"/>
  <c r="D2975" i="33"/>
  <c r="C2975" i="33"/>
  <c r="D2974" i="33"/>
  <c r="C2974" i="33"/>
  <c r="D2973" i="33"/>
  <c r="C2973" i="33"/>
  <c r="D2972" i="33"/>
  <c r="C2972" i="33"/>
  <c r="D2971" i="33"/>
  <c r="C2971" i="33"/>
  <c r="D2970" i="33"/>
  <c r="C2970" i="33"/>
  <c r="D2969" i="33"/>
  <c r="C2969" i="33"/>
  <c r="D2968" i="33"/>
  <c r="C2968" i="33"/>
  <c r="D2967" i="33"/>
  <c r="C2967" i="33"/>
  <c r="D2966" i="33"/>
  <c r="C2966" i="33"/>
  <c r="D2965" i="33"/>
  <c r="C2965" i="33"/>
  <c r="D2964" i="33"/>
  <c r="C2964" i="33"/>
  <c r="D2963" i="33"/>
  <c r="C2963" i="33"/>
  <c r="D2962" i="33"/>
  <c r="C2962" i="33"/>
  <c r="D2961" i="33"/>
  <c r="C2961" i="33"/>
  <c r="D2960" i="33"/>
  <c r="C2960" i="33"/>
  <c r="D2959" i="33"/>
  <c r="C2959" i="33"/>
  <c r="D2958" i="33"/>
  <c r="C2958" i="33"/>
  <c r="D2957" i="33"/>
  <c r="C2957" i="33"/>
  <c r="AW87" i="44" l="1"/>
  <c r="K125" i="32"/>
  <c r="M125" i="32" s="1"/>
  <c r="L125" i="32" s="1"/>
  <c r="J125" i="32"/>
  <c r="I125" i="32"/>
  <c r="H125" i="32"/>
  <c r="D2956" i="33"/>
  <c r="C2956" i="33"/>
  <c r="D2955" i="33"/>
  <c r="C2955" i="33"/>
  <c r="D2954" i="33"/>
  <c r="C2954" i="33"/>
  <c r="D2953" i="33"/>
  <c r="C2953" i="33"/>
  <c r="D2952" i="33"/>
  <c r="C2952" i="33"/>
  <c r="D2951" i="33"/>
  <c r="C2951" i="33"/>
  <c r="D2950" i="33"/>
  <c r="C2950" i="33"/>
  <c r="D2949" i="33"/>
  <c r="C2949" i="33"/>
  <c r="D2948" i="33"/>
  <c r="C2948" i="33"/>
  <c r="D2947" i="33"/>
  <c r="C2947" i="33"/>
  <c r="D2946" i="33"/>
  <c r="C2946" i="33"/>
  <c r="D2945" i="33"/>
  <c r="C2945" i="33"/>
  <c r="D2944" i="33"/>
  <c r="C2944" i="33"/>
  <c r="D2943" i="33"/>
  <c r="C2943" i="33"/>
  <c r="D2942" i="33"/>
  <c r="C2942" i="33"/>
  <c r="D2941" i="33"/>
  <c r="C2941" i="33"/>
  <c r="D2940" i="33"/>
  <c r="C2940" i="33"/>
  <c r="D2939" i="33"/>
  <c r="C2939" i="33"/>
  <c r="D2938" i="33"/>
  <c r="C2938" i="33"/>
  <c r="D2937" i="33"/>
  <c r="C2937" i="33"/>
  <c r="D2936" i="33"/>
  <c r="C2936" i="33"/>
  <c r="D2935" i="33"/>
  <c r="C2935" i="33"/>
  <c r="D2934" i="33"/>
  <c r="C2934" i="33"/>
  <c r="D2933" i="33"/>
  <c r="C2933" i="33"/>
  <c r="D2932" i="33"/>
  <c r="C2932" i="33"/>
  <c r="BX270" i="28"/>
  <c r="BV270" i="28"/>
  <c r="BT270" i="28"/>
  <c r="BR270" i="28"/>
  <c r="BP270" i="28"/>
  <c r="BN270" i="28"/>
  <c r="BL270" i="28"/>
  <c r="BJ270" i="28"/>
  <c r="BH270" i="28"/>
  <c r="AP86" i="44"/>
  <c r="AS10" i="44"/>
  <c r="AS9" i="44"/>
  <c r="AP83" i="44"/>
  <c r="AM85" i="44"/>
  <c r="AM84" i="44"/>
  <c r="AM83" i="44"/>
  <c r="J130" i="28"/>
  <c r="J130" i="45"/>
  <c r="J129" i="45"/>
  <c r="K124" i="32"/>
  <c r="M124" i="32" s="1"/>
  <c r="L124" i="32" s="1"/>
  <c r="J124" i="32"/>
  <c r="I124" i="32"/>
  <c r="H124" i="32"/>
  <c r="D2931" i="33"/>
  <c r="C2931" i="33"/>
  <c r="D2930" i="33"/>
  <c r="C2930" i="33"/>
  <c r="D2929" i="33"/>
  <c r="C2929" i="33"/>
  <c r="D2928" i="33"/>
  <c r="C2928" i="33"/>
  <c r="D2927" i="33"/>
  <c r="C2927" i="33"/>
  <c r="D2926" i="33"/>
  <c r="C2926" i="33"/>
  <c r="D2925" i="33"/>
  <c r="C2925" i="33"/>
  <c r="D2924" i="33"/>
  <c r="C2924" i="33"/>
  <c r="D2923" i="33"/>
  <c r="C2923" i="33"/>
  <c r="D2922" i="33"/>
  <c r="C2922" i="33"/>
  <c r="D2921" i="33"/>
  <c r="C2921" i="33"/>
  <c r="D2920" i="33"/>
  <c r="C2920" i="33"/>
  <c r="D2919" i="33"/>
  <c r="C2919" i="33"/>
  <c r="D2918" i="33"/>
  <c r="C2918" i="33"/>
  <c r="D2917" i="33"/>
  <c r="C2917" i="33"/>
  <c r="D2916" i="33"/>
  <c r="C2916" i="33"/>
  <c r="D2915" i="33"/>
  <c r="C2915" i="33"/>
  <c r="D2914" i="33"/>
  <c r="C2914" i="33"/>
  <c r="D2913" i="33"/>
  <c r="C2913" i="33"/>
  <c r="D2912" i="33"/>
  <c r="C2912" i="33"/>
  <c r="D2911" i="33"/>
  <c r="C2911" i="33"/>
  <c r="D2910" i="33"/>
  <c r="C2910" i="33"/>
  <c r="D2909" i="33"/>
  <c r="C2909" i="33"/>
  <c r="D2908" i="33"/>
  <c r="C2908" i="33"/>
  <c r="D2907" i="33"/>
  <c r="C2907" i="33"/>
  <c r="AL85" i="44"/>
  <c r="AN85" i="44" s="1"/>
  <c r="J129" i="28"/>
  <c r="K123" i="32"/>
  <c r="M123" i="32" s="1"/>
  <c r="L123" i="32" s="1"/>
  <c r="J123" i="32"/>
  <c r="I123" i="32"/>
  <c r="H123" i="32"/>
  <c r="D2906" i="33"/>
  <c r="C2906" i="33"/>
  <c r="D2905" i="33"/>
  <c r="C2905" i="33"/>
  <c r="D2904" i="33"/>
  <c r="C2904" i="33"/>
  <c r="D2903" i="33"/>
  <c r="C2903" i="33"/>
  <c r="D2902" i="33"/>
  <c r="C2902" i="33"/>
  <c r="D2901" i="33"/>
  <c r="C2901" i="33"/>
  <c r="D2900" i="33"/>
  <c r="C2900" i="33"/>
  <c r="D2899" i="33"/>
  <c r="C2899" i="33"/>
  <c r="D2898" i="33"/>
  <c r="C2898" i="33"/>
  <c r="D2897" i="33"/>
  <c r="C2897" i="33"/>
  <c r="D2896" i="33"/>
  <c r="C2896" i="33"/>
  <c r="D2895" i="33"/>
  <c r="C2895" i="33"/>
  <c r="D2894" i="33"/>
  <c r="C2894" i="33"/>
  <c r="D2893" i="33"/>
  <c r="C2893" i="33"/>
  <c r="D2892" i="33"/>
  <c r="C2892" i="33"/>
  <c r="D2891" i="33"/>
  <c r="C2891" i="33"/>
  <c r="D2890" i="33"/>
  <c r="C2890" i="33"/>
  <c r="D2889" i="33"/>
  <c r="C2889" i="33"/>
  <c r="D2888" i="33"/>
  <c r="C2888" i="33"/>
  <c r="D2887" i="33"/>
  <c r="C2887" i="33"/>
  <c r="D2886" i="33"/>
  <c r="C2886" i="33"/>
  <c r="D2885" i="33"/>
  <c r="C2885" i="33"/>
  <c r="D2884" i="33"/>
  <c r="C2884" i="33"/>
  <c r="D2883" i="33"/>
  <c r="C2883" i="33"/>
  <c r="AL84" i="44"/>
  <c r="AN84" i="44" s="1"/>
  <c r="J128" i="28"/>
  <c r="K122" i="32"/>
  <c r="M122" i="32" s="1"/>
  <c r="L122" i="32" s="1"/>
  <c r="J122" i="32"/>
  <c r="I122" i="32"/>
  <c r="H122" i="32"/>
  <c r="D2882" i="33"/>
  <c r="C2882" i="33"/>
  <c r="D2881" i="33"/>
  <c r="C2881" i="33"/>
  <c r="D2880" i="33"/>
  <c r="C2880" i="33"/>
  <c r="D2879" i="33"/>
  <c r="C2879" i="33"/>
  <c r="D2878" i="33"/>
  <c r="C2878" i="33"/>
  <c r="D2877" i="33"/>
  <c r="C2877" i="33"/>
  <c r="D2876" i="33"/>
  <c r="C2876" i="33"/>
  <c r="D2875" i="33"/>
  <c r="C2875" i="33"/>
  <c r="D2874" i="33"/>
  <c r="C2874" i="33"/>
  <c r="D2873" i="33"/>
  <c r="C2873" i="33"/>
  <c r="D2872" i="33"/>
  <c r="C2872" i="33"/>
  <c r="D2871" i="33"/>
  <c r="C2871" i="33"/>
  <c r="D2870" i="33"/>
  <c r="C2870" i="33"/>
  <c r="D2869" i="33"/>
  <c r="C2869" i="33"/>
  <c r="D2868" i="33"/>
  <c r="C2868" i="33"/>
  <c r="D2867" i="33"/>
  <c r="C2867" i="33"/>
  <c r="D2866" i="33"/>
  <c r="C2866" i="33"/>
  <c r="D2865" i="33"/>
  <c r="C2865" i="33"/>
  <c r="D2864" i="33"/>
  <c r="C2864" i="33"/>
  <c r="D2863" i="33"/>
  <c r="C2863" i="33"/>
  <c r="D2862" i="33"/>
  <c r="C2862" i="33"/>
  <c r="D2861" i="33"/>
  <c r="C2861" i="33"/>
  <c r="D2860" i="33"/>
  <c r="C2860" i="33"/>
  <c r="D2859" i="33"/>
  <c r="C2859" i="33"/>
  <c r="D2858" i="33"/>
  <c r="C2858" i="33"/>
  <c r="D2857" i="33"/>
  <c r="C2857" i="33"/>
  <c r="D2856" i="33"/>
  <c r="C2856" i="33"/>
  <c r="D2855" i="33"/>
  <c r="C2855" i="33"/>
  <c r="D2854" i="33"/>
  <c r="C2854" i="33"/>
  <c r="D2853" i="33"/>
  <c r="C2853" i="33"/>
  <c r="D2852" i="33"/>
  <c r="C2852" i="33"/>
  <c r="D2851" i="33"/>
  <c r="C2851" i="33"/>
  <c r="D2850" i="33"/>
  <c r="C2850" i="33"/>
  <c r="K121" i="32"/>
  <c r="M121" i="32" s="1"/>
  <c r="L121" i="32" s="1"/>
  <c r="J121" i="32"/>
  <c r="I121" i="32"/>
  <c r="H121" i="32"/>
  <c r="K120" i="32"/>
  <c r="M120" i="32" s="1"/>
  <c r="L120" i="32" s="1"/>
  <c r="J120" i="32"/>
  <c r="I120" i="32"/>
  <c r="H120" i="32"/>
  <c r="D2849" i="33"/>
  <c r="C2849" i="33"/>
  <c r="D2848" i="33"/>
  <c r="C2848" i="33"/>
  <c r="D2847" i="33"/>
  <c r="C2847" i="33"/>
  <c r="D2846" i="33"/>
  <c r="C2846" i="33"/>
  <c r="D2845" i="33"/>
  <c r="C2845" i="33"/>
  <c r="D2844" i="33"/>
  <c r="C2844" i="33"/>
  <c r="D2843" i="33"/>
  <c r="C2843" i="33"/>
  <c r="D2842" i="33"/>
  <c r="C2842" i="33"/>
  <c r="D2841" i="33"/>
  <c r="C2841" i="33"/>
  <c r="D2840" i="33"/>
  <c r="C2840" i="33"/>
  <c r="D2839" i="33"/>
  <c r="C2839" i="33"/>
  <c r="D2838" i="33"/>
  <c r="C2838" i="33"/>
  <c r="D2837" i="33"/>
  <c r="C2837" i="33"/>
  <c r="D2836" i="33"/>
  <c r="C2836" i="33"/>
  <c r="D2835" i="33"/>
  <c r="C2835" i="33"/>
  <c r="D2834" i="33"/>
  <c r="C2834" i="33"/>
  <c r="D2833" i="33"/>
  <c r="C2833" i="33"/>
  <c r="D2832" i="33"/>
  <c r="C2832" i="33"/>
  <c r="D2831" i="33"/>
  <c r="C2831" i="33"/>
  <c r="D2830" i="33"/>
  <c r="C2830" i="33"/>
  <c r="D2829" i="33"/>
  <c r="C2829" i="33"/>
  <c r="D2828" i="33"/>
  <c r="C2828" i="33"/>
  <c r="D2827" i="33"/>
  <c r="C2827" i="33"/>
  <c r="D2826" i="33"/>
  <c r="C2826" i="33"/>
  <c r="D2825" i="33"/>
  <c r="C2825" i="33"/>
  <c r="D2824" i="33"/>
  <c r="C2824" i="33"/>
  <c r="D2823" i="33"/>
  <c r="C2823" i="33"/>
  <c r="D2822" i="33"/>
  <c r="C2822" i="33"/>
  <c r="D2821" i="33"/>
  <c r="C2821" i="33"/>
  <c r="D2820" i="33"/>
  <c r="C2820" i="33"/>
  <c r="D2819" i="33"/>
  <c r="C2819" i="33"/>
  <c r="D2818" i="33"/>
  <c r="C2818" i="33"/>
  <c r="D2817" i="33"/>
  <c r="C2817" i="33"/>
  <c r="D2816" i="33"/>
  <c r="C2816" i="33"/>
  <c r="D2815" i="33"/>
  <c r="C2815" i="33"/>
  <c r="D2814" i="33"/>
  <c r="C2814" i="33"/>
  <c r="D2813" i="33"/>
  <c r="C2813" i="33"/>
  <c r="AL83" i="44"/>
  <c r="AN83" i="44" s="1"/>
  <c r="AL82" i="44"/>
  <c r="AL81" i="44"/>
  <c r="J104" i="45"/>
  <c r="J104" i="28"/>
  <c r="K119" i="32"/>
  <c r="M119" i="32" s="1"/>
  <c r="L119" i="32" s="1"/>
  <c r="J119" i="32"/>
  <c r="I119" i="32"/>
  <c r="H119" i="32"/>
  <c r="D2812" i="33"/>
  <c r="C2812" i="33"/>
  <c r="D2811" i="33"/>
  <c r="C2811" i="33"/>
  <c r="D2810" i="33"/>
  <c r="C2810" i="33"/>
  <c r="D2809" i="33"/>
  <c r="C2809" i="33"/>
  <c r="D2808" i="33"/>
  <c r="C2808" i="33"/>
  <c r="D2807" i="33"/>
  <c r="C2807" i="33"/>
  <c r="D2806" i="33"/>
  <c r="C2806" i="33"/>
  <c r="D2805" i="33"/>
  <c r="C2805" i="33"/>
  <c r="D2804" i="33"/>
  <c r="C2804" i="33"/>
  <c r="D2803" i="33"/>
  <c r="C2803" i="33"/>
  <c r="D2802" i="33"/>
  <c r="C2802" i="33"/>
  <c r="D2801" i="33"/>
  <c r="C2801" i="33"/>
  <c r="D2800" i="33"/>
  <c r="C2800" i="33"/>
  <c r="D2799" i="33"/>
  <c r="C2799" i="33"/>
  <c r="D2798" i="33"/>
  <c r="C2798" i="33"/>
  <c r="D2797" i="33"/>
  <c r="C2797" i="33"/>
  <c r="D2796" i="33"/>
  <c r="C2796" i="33"/>
  <c r="D2795" i="33"/>
  <c r="C2795" i="33"/>
  <c r="D2794" i="33"/>
  <c r="C2794" i="33"/>
  <c r="D2793" i="33"/>
  <c r="C2793" i="33"/>
  <c r="D2792" i="33"/>
  <c r="C2792" i="33"/>
  <c r="D2791" i="33"/>
  <c r="C2791" i="33"/>
  <c r="D2790" i="33"/>
  <c r="C2790" i="33"/>
  <c r="D2789" i="33"/>
  <c r="C2789" i="33"/>
  <c r="D2788" i="33"/>
  <c r="C2788" i="33"/>
  <c r="J124" i="45"/>
  <c r="J124" i="28"/>
  <c r="AP80" i="44"/>
  <c r="AL80" i="44"/>
  <c r="K118" i="32"/>
  <c r="M118" i="32" s="1"/>
  <c r="L118" i="32" s="1"/>
  <c r="J118" i="32"/>
  <c r="I118" i="32"/>
  <c r="H118" i="32"/>
  <c r="D2787" i="33"/>
  <c r="C2787" i="33"/>
  <c r="D2786" i="33"/>
  <c r="C2786" i="33"/>
  <c r="D2785" i="33"/>
  <c r="C2785" i="33"/>
  <c r="D2784" i="33"/>
  <c r="C2784" i="33"/>
  <c r="D2783" i="33"/>
  <c r="C2783" i="33"/>
  <c r="D2782" i="33"/>
  <c r="C2782" i="33"/>
  <c r="D2781" i="33"/>
  <c r="C2781" i="33"/>
  <c r="D2780" i="33"/>
  <c r="C2780" i="33"/>
  <c r="D2779" i="33"/>
  <c r="C2779" i="33"/>
  <c r="D2778" i="33"/>
  <c r="C2778" i="33"/>
  <c r="D2777" i="33"/>
  <c r="C2777" i="33"/>
  <c r="D2776" i="33"/>
  <c r="C2776" i="33"/>
  <c r="D2775" i="33"/>
  <c r="C2775" i="33"/>
  <c r="D2774" i="33"/>
  <c r="C2774" i="33"/>
  <c r="D2773" i="33"/>
  <c r="C2773" i="33"/>
  <c r="D2772" i="33"/>
  <c r="C2772" i="33"/>
  <c r="D2771" i="33"/>
  <c r="C2771" i="33"/>
  <c r="D2770" i="33"/>
  <c r="C2770" i="33"/>
  <c r="D2769" i="33"/>
  <c r="C2769" i="33"/>
  <c r="D2768" i="33"/>
  <c r="C2768" i="33"/>
  <c r="D2767" i="33"/>
  <c r="C2767" i="33"/>
  <c r="D2766" i="33"/>
  <c r="C2766" i="33"/>
  <c r="D2765" i="33"/>
  <c r="C2765" i="33"/>
  <c r="D2764" i="33"/>
  <c r="C2764" i="33"/>
  <c r="D2763" i="33"/>
  <c r="C2763" i="33"/>
  <c r="K117" i="32"/>
  <c r="M117" i="32" s="1"/>
  <c r="L117" i="32" s="1"/>
  <c r="J117" i="32"/>
  <c r="I117" i="32"/>
  <c r="H117" i="32"/>
  <c r="D2762" i="33"/>
  <c r="C2762" i="33"/>
  <c r="D2761" i="33"/>
  <c r="C2761" i="33"/>
  <c r="D2760" i="33"/>
  <c r="C2760" i="33"/>
  <c r="D2759" i="33"/>
  <c r="C2759" i="33"/>
  <c r="D2758" i="33"/>
  <c r="C2758" i="33"/>
  <c r="D2757" i="33"/>
  <c r="C2757" i="33"/>
  <c r="D2756" i="33"/>
  <c r="C2756" i="33"/>
  <c r="D2755" i="33"/>
  <c r="C2755" i="33"/>
  <c r="D2754" i="33"/>
  <c r="C2754" i="33"/>
  <c r="D2753" i="33"/>
  <c r="C2753" i="33"/>
  <c r="D2752" i="33"/>
  <c r="C2752" i="33"/>
  <c r="D2751" i="33"/>
  <c r="C2751" i="33"/>
  <c r="D2750" i="33"/>
  <c r="C2750" i="33"/>
  <c r="D2749" i="33"/>
  <c r="C2749" i="33"/>
  <c r="D2748" i="33"/>
  <c r="C2748" i="33"/>
  <c r="D2747" i="33"/>
  <c r="C2747" i="33"/>
  <c r="D2746" i="33"/>
  <c r="C2746" i="33"/>
  <c r="D2745" i="33"/>
  <c r="C2745" i="33"/>
  <c r="D2744" i="33"/>
  <c r="C2744" i="33"/>
  <c r="D2743" i="33"/>
  <c r="C2743" i="33"/>
  <c r="D2742" i="33"/>
  <c r="C2742" i="33"/>
  <c r="J121" i="45"/>
  <c r="AL79" i="44"/>
  <c r="AP78" i="44"/>
  <c r="AL78" i="44"/>
  <c r="AP76" i="44"/>
  <c r="AR75" i="44"/>
  <c r="AM75" i="44"/>
  <c r="AR74" i="44"/>
  <c r="AR73" i="44"/>
  <c r="AR72" i="44"/>
  <c r="AR71" i="44"/>
  <c r="N19" i="48"/>
  <c r="N18" i="48"/>
  <c r="N17" i="48"/>
  <c r="N16" i="48"/>
  <c r="N15" i="48"/>
  <c r="N14" i="48"/>
  <c r="N13" i="48"/>
  <c r="N12" i="48"/>
  <c r="N11" i="48"/>
  <c r="N10" i="48"/>
  <c r="N9" i="48"/>
  <c r="N8" i="48"/>
  <c r="N7" i="48"/>
  <c r="N6" i="48"/>
  <c r="N5" i="48"/>
  <c r="N4" i="48"/>
  <c r="N3" i="48"/>
  <c r="N2" i="48"/>
  <c r="N1" i="48"/>
  <c r="J11" i="48"/>
  <c r="J10" i="48"/>
  <c r="J9" i="48"/>
  <c r="J8" i="48"/>
  <c r="J7" i="48"/>
  <c r="J6" i="48"/>
  <c r="J5" i="48"/>
  <c r="J4" i="48"/>
  <c r="J3" i="48"/>
  <c r="J2" i="48"/>
  <c r="J1" i="48"/>
  <c r="CH288" i="45"/>
  <c r="CI288" i="45" s="1"/>
  <c r="CL288" i="45"/>
  <c r="CH289" i="45"/>
  <c r="CI289" i="45" s="1"/>
  <c r="CH290" i="45"/>
  <c r="CI290" i="45"/>
  <c r="CH291" i="45"/>
  <c r="CI291" i="45" s="1"/>
  <c r="CL291" i="45"/>
  <c r="CH292" i="45"/>
  <c r="CI292" i="45"/>
  <c r="CH293" i="45"/>
  <c r="CI293" i="45" s="1"/>
  <c r="CL293" i="45"/>
  <c r="CH294" i="45"/>
  <c r="CI294" i="45" s="1"/>
  <c r="CL294" i="45"/>
  <c r="CH295" i="45"/>
  <c r="CI295" i="45"/>
  <c r="CL295" i="45"/>
  <c r="CH296" i="45"/>
  <c r="CI296" i="45" s="1"/>
  <c r="CH297" i="45"/>
  <c r="CI297" i="45" s="1"/>
  <c r="CH298" i="45"/>
  <c r="CI298" i="45"/>
  <c r="CI307" i="45" s="1"/>
  <c r="K116" i="32"/>
  <c r="M116" i="32" s="1"/>
  <c r="L116" i="32" s="1"/>
  <c r="J116" i="32"/>
  <c r="I116" i="32"/>
  <c r="H116" i="32"/>
  <c r="M115" i="32"/>
  <c r="L115" i="32"/>
  <c r="K115" i="32"/>
  <c r="J115" i="32"/>
  <c r="I115" i="32"/>
  <c r="H115" i="32"/>
  <c r="D2741" i="33"/>
  <c r="C2741" i="33"/>
  <c r="D2740" i="33"/>
  <c r="C2740" i="33"/>
  <c r="D2739" i="33"/>
  <c r="C2739" i="33"/>
  <c r="D2738" i="33"/>
  <c r="C2738" i="33"/>
  <c r="D2737" i="33"/>
  <c r="C2737" i="33"/>
  <c r="D2736" i="33"/>
  <c r="C2736" i="33"/>
  <c r="D2735" i="33"/>
  <c r="C2735" i="33"/>
  <c r="D2734" i="33"/>
  <c r="C2734" i="33"/>
  <c r="D2733" i="33"/>
  <c r="C2733" i="33"/>
  <c r="D2732" i="33"/>
  <c r="C2732" i="33"/>
  <c r="D2731" i="33"/>
  <c r="C2731" i="33"/>
  <c r="D2730" i="33"/>
  <c r="C2730" i="33"/>
  <c r="D2729" i="33"/>
  <c r="C2729" i="33"/>
  <c r="D2728" i="33"/>
  <c r="C2728" i="33"/>
  <c r="D2727" i="33"/>
  <c r="C2727" i="33"/>
  <c r="D2726" i="33"/>
  <c r="C2726" i="33"/>
  <c r="D2725" i="33"/>
  <c r="C2725" i="33"/>
  <c r="D2724" i="33"/>
  <c r="C2724" i="33"/>
  <c r="D2723" i="33"/>
  <c r="C2723" i="33"/>
  <c r="D2722" i="33"/>
  <c r="C2722" i="33"/>
  <c r="D2721" i="33"/>
  <c r="C2721" i="33"/>
  <c r="D2720" i="33"/>
  <c r="C2720" i="33"/>
  <c r="D2719" i="33"/>
  <c r="C2719" i="33"/>
  <c r="D2718" i="33"/>
  <c r="C2718" i="33"/>
  <c r="D2717" i="33"/>
  <c r="C2717" i="33"/>
  <c r="D2716" i="33"/>
  <c r="C2716" i="33"/>
  <c r="D2715" i="33"/>
  <c r="C2715" i="33"/>
  <c r="D2714" i="33"/>
  <c r="C2714" i="33"/>
  <c r="D2713" i="33"/>
  <c r="C2713" i="33"/>
  <c r="D2712" i="33"/>
  <c r="C2712" i="33"/>
  <c r="D2711" i="33"/>
  <c r="C2711" i="33"/>
  <c r="D2710" i="33"/>
  <c r="C2710" i="33"/>
  <c r="D2709" i="33"/>
  <c r="C2709" i="33"/>
  <c r="D2708" i="33"/>
  <c r="C2708" i="33"/>
  <c r="D2707" i="33"/>
  <c r="C2707" i="33"/>
  <c r="D2706" i="33"/>
  <c r="C2706" i="33"/>
  <c r="D2705" i="33"/>
  <c r="C2705" i="33"/>
  <c r="D2704" i="33"/>
  <c r="C2704" i="33"/>
  <c r="D2703" i="33"/>
  <c r="C2703" i="33"/>
  <c r="D2702" i="33"/>
  <c r="C2702" i="33"/>
  <c r="D2701" i="33"/>
  <c r="C2701" i="33"/>
  <c r="D2700" i="33"/>
  <c r="C2700" i="33"/>
  <c r="D2699" i="33"/>
  <c r="C2699" i="33"/>
  <c r="D2698" i="33"/>
  <c r="C2698" i="33"/>
  <c r="D2697" i="33"/>
  <c r="C2697" i="33"/>
  <c r="D2696" i="33"/>
  <c r="C2696" i="33"/>
  <c r="D2695" i="33"/>
  <c r="C2695" i="33"/>
  <c r="D2694" i="33"/>
  <c r="C2694" i="33"/>
  <c r="D2693" i="33"/>
  <c r="C2693" i="33"/>
  <c r="D2692" i="33"/>
  <c r="C2692" i="33"/>
  <c r="D2691" i="33"/>
  <c r="C2691" i="33"/>
  <c r="CI306" i="45" l="1"/>
  <c r="CL304" i="45" s="1"/>
  <c r="CI304" i="45"/>
  <c r="CL300" i="45" s="1"/>
  <c r="CI302" i="45"/>
  <c r="CI308" i="45"/>
  <c r="CL305" i="45" s="1"/>
  <c r="CI305" i="45"/>
  <c r="CL301" i="45" s="1"/>
  <c r="CI303" i="45"/>
  <c r="CL298" i="45" s="1"/>
  <c r="K114" i="32"/>
  <c r="M114" i="32" s="1"/>
  <c r="L114" i="32" s="1"/>
  <c r="J114" i="32"/>
  <c r="I114" i="32"/>
  <c r="H114" i="32"/>
  <c r="K113" i="32"/>
  <c r="M113" i="32" s="1"/>
  <c r="L113" i="32" s="1"/>
  <c r="J113" i="32"/>
  <c r="I113" i="32"/>
  <c r="H113" i="32"/>
  <c r="K112" i="32"/>
  <c r="M112" i="32" s="1"/>
  <c r="L112" i="32" s="1"/>
  <c r="J112" i="32"/>
  <c r="I112" i="32"/>
  <c r="H112" i="32"/>
  <c r="K111" i="32"/>
  <c r="M111" i="32" s="1"/>
  <c r="L111" i="32" s="1"/>
  <c r="J111" i="32"/>
  <c r="I111" i="32"/>
  <c r="H111" i="32"/>
  <c r="D2690" i="33"/>
  <c r="C2690" i="33"/>
  <c r="D2689" i="33"/>
  <c r="C2689" i="33"/>
  <c r="D2688" i="33"/>
  <c r="C2688" i="33"/>
  <c r="D2687" i="33"/>
  <c r="C2687" i="33"/>
  <c r="D2686" i="33"/>
  <c r="C2686" i="33"/>
  <c r="D2685" i="33"/>
  <c r="C2685" i="33"/>
  <c r="D2684" i="33"/>
  <c r="C2684" i="33"/>
  <c r="D2683" i="33"/>
  <c r="C2683" i="33"/>
  <c r="D2682" i="33"/>
  <c r="C2682" i="33"/>
  <c r="D2681" i="33"/>
  <c r="C2681" i="33"/>
  <c r="D2680" i="33"/>
  <c r="C2680" i="33"/>
  <c r="D2679" i="33"/>
  <c r="C2679" i="33"/>
  <c r="D2678" i="33"/>
  <c r="C2678" i="33"/>
  <c r="D2677" i="33"/>
  <c r="C2677" i="33"/>
  <c r="D2676" i="33"/>
  <c r="C2676" i="33"/>
  <c r="D2675" i="33"/>
  <c r="C2675" i="33"/>
  <c r="D2674" i="33"/>
  <c r="C2674" i="33"/>
  <c r="D2673" i="33"/>
  <c r="C2673" i="33"/>
  <c r="D2672" i="33"/>
  <c r="C2672" i="33"/>
  <c r="D2671" i="33"/>
  <c r="C2671" i="33"/>
  <c r="D2670" i="33"/>
  <c r="C2670" i="33"/>
  <c r="D2669" i="33"/>
  <c r="C2669" i="33"/>
  <c r="D2668" i="33"/>
  <c r="C2668" i="33"/>
  <c r="D2667" i="33"/>
  <c r="C2667" i="33"/>
  <c r="D2666" i="33"/>
  <c r="C2666" i="33"/>
  <c r="D2665" i="33"/>
  <c r="C2665" i="33"/>
  <c r="D2664" i="33"/>
  <c r="C2664" i="33"/>
  <c r="D2663" i="33"/>
  <c r="C2663" i="33"/>
  <c r="D2662" i="33"/>
  <c r="C2662" i="33"/>
  <c r="D2661" i="33"/>
  <c r="C2661" i="33"/>
  <c r="D2660" i="33"/>
  <c r="C2660" i="33"/>
  <c r="D2659" i="33"/>
  <c r="C2659" i="33"/>
  <c r="D2658" i="33"/>
  <c r="C2658" i="33"/>
  <c r="D2657" i="33"/>
  <c r="C2657" i="33"/>
  <c r="D2656" i="33"/>
  <c r="C2656" i="33"/>
  <c r="D2655" i="33"/>
  <c r="C2655" i="33"/>
  <c r="D2654" i="33"/>
  <c r="C2654" i="33"/>
  <c r="D2653" i="33"/>
  <c r="C2653" i="33"/>
  <c r="D2652" i="33"/>
  <c r="C2652" i="33"/>
  <c r="D2651" i="33"/>
  <c r="C2651" i="33"/>
  <c r="D2650" i="33"/>
  <c r="C2650" i="33"/>
  <c r="D2649" i="33"/>
  <c r="C2649" i="33"/>
  <c r="D2648" i="33"/>
  <c r="C2648" i="33"/>
  <c r="D2647" i="33"/>
  <c r="C2647" i="33"/>
  <c r="D2646" i="33"/>
  <c r="C2646" i="33"/>
  <c r="D2645" i="33"/>
  <c r="C2645" i="33"/>
  <c r="D2644" i="33"/>
  <c r="C2644" i="33"/>
  <c r="D2643" i="33"/>
  <c r="C2643" i="33"/>
  <c r="D2642" i="33"/>
  <c r="C2642" i="33"/>
  <c r="D2641" i="33"/>
  <c r="C2641" i="33"/>
  <c r="D2640" i="33"/>
  <c r="C2640" i="33"/>
  <c r="D2639" i="33"/>
  <c r="C2639" i="33"/>
  <c r="D2638" i="33"/>
  <c r="C2638" i="33"/>
  <c r="D2637" i="33"/>
  <c r="C2637" i="33"/>
  <c r="D2636" i="33"/>
  <c r="C2636" i="33"/>
  <c r="D2635" i="33"/>
  <c r="C2635" i="33"/>
  <c r="D2634" i="33"/>
  <c r="C2634" i="33"/>
  <c r="D2633" i="33"/>
  <c r="C2633" i="33"/>
  <c r="D2632" i="33"/>
  <c r="C2632" i="33"/>
  <c r="D2631" i="33"/>
  <c r="C2631" i="33"/>
  <c r="D2630" i="33"/>
  <c r="C2630" i="33"/>
  <c r="D2629" i="33"/>
  <c r="C2629" i="33"/>
  <c r="D2628" i="33"/>
  <c r="C2628" i="33"/>
  <c r="D2627" i="33"/>
  <c r="C2627" i="33"/>
  <c r="D2626" i="33"/>
  <c r="C2626" i="33"/>
  <c r="D2625" i="33"/>
  <c r="C2625" i="33"/>
  <c r="D2624" i="33"/>
  <c r="C2624" i="33"/>
  <c r="D2623" i="33"/>
  <c r="C2623" i="33"/>
  <c r="D2622" i="33"/>
  <c r="C2622" i="33"/>
  <c r="D2621" i="33"/>
  <c r="C2621" i="33"/>
  <c r="D2620" i="33"/>
  <c r="C2620" i="33"/>
  <c r="D2619" i="33"/>
  <c r="C2619" i="33"/>
  <c r="D2618" i="33"/>
  <c r="C2618" i="33"/>
  <c r="D2617" i="33"/>
  <c r="C2617" i="33"/>
  <c r="D2616" i="33"/>
  <c r="C2616" i="33"/>
  <c r="D2615" i="33"/>
  <c r="C2615" i="33"/>
  <c r="D2614" i="33"/>
  <c r="C2614" i="33"/>
  <c r="D2613" i="33"/>
  <c r="C2613" i="33"/>
  <c r="D2612" i="33"/>
  <c r="C2612" i="33"/>
  <c r="D2611" i="33"/>
  <c r="C2611" i="33"/>
  <c r="D2610" i="33"/>
  <c r="C2610" i="33"/>
  <c r="D2609" i="33"/>
  <c r="C2609" i="33"/>
  <c r="D2608" i="33"/>
  <c r="C2608" i="33"/>
  <c r="D2607" i="33"/>
  <c r="C2607" i="33"/>
  <c r="D2606" i="33"/>
  <c r="C2606" i="33"/>
  <c r="D2605" i="33"/>
  <c r="C2605" i="33"/>
  <c r="D2604" i="33"/>
  <c r="C2604" i="33"/>
  <c r="D2603" i="33"/>
  <c r="C2603" i="33"/>
  <c r="D2602" i="33"/>
  <c r="C2602" i="33"/>
  <c r="D2601" i="33"/>
  <c r="C2601" i="33"/>
  <c r="D2600" i="33"/>
  <c r="C2600" i="33"/>
  <c r="D2599" i="33"/>
  <c r="C2599" i="33"/>
  <c r="D2598" i="33"/>
  <c r="C2598" i="33"/>
  <c r="D2597" i="33"/>
  <c r="C2597" i="33"/>
  <c r="D2596" i="33"/>
  <c r="C2596" i="33"/>
  <c r="D2595" i="33"/>
  <c r="C2595" i="33"/>
  <c r="CL302" i="45" l="1"/>
  <c r="CL303" i="45"/>
  <c r="CL299" i="45"/>
  <c r="K110" i="32"/>
  <c r="M110" i="32" s="1"/>
  <c r="L110" i="32" s="1"/>
  <c r="J110" i="32"/>
  <c r="I110" i="32"/>
  <c r="H110" i="32"/>
  <c r="K109" i="32"/>
  <c r="M109" i="32" s="1"/>
  <c r="L109" i="32" s="1"/>
  <c r="J109" i="32"/>
  <c r="I109" i="32"/>
  <c r="H109" i="32"/>
  <c r="K108" i="32"/>
  <c r="M108" i="32" s="1"/>
  <c r="L108" i="32" s="1"/>
  <c r="J108" i="32"/>
  <c r="I108" i="32"/>
  <c r="H108" i="32"/>
  <c r="M107" i="32"/>
  <c r="L107" i="32"/>
  <c r="K107" i="32"/>
  <c r="J107" i="32"/>
  <c r="I107" i="32"/>
  <c r="H107" i="32"/>
  <c r="K106" i="32"/>
  <c r="M106" i="32" s="1"/>
  <c r="L106" i="32" s="1"/>
  <c r="J106" i="32"/>
  <c r="I106" i="32"/>
  <c r="H106" i="32"/>
  <c r="M105" i="32"/>
  <c r="L105" i="32"/>
  <c r="K105" i="32"/>
  <c r="J105" i="32"/>
  <c r="I105" i="32"/>
  <c r="H105" i="32"/>
  <c r="D2594" i="33"/>
  <c r="C2594" i="33"/>
  <c r="D2593" i="33"/>
  <c r="C2593" i="33"/>
  <c r="D2592" i="33"/>
  <c r="C2592" i="33"/>
  <c r="D2591" i="33"/>
  <c r="C2591" i="33"/>
  <c r="D2590" i="33"/>
  <c r="C2590" i="33"/>
  <c r="D2589" i="33"/>
  <c r="C2589" i="33"/>
  <c r="D2588" i="33"/>
  <c r="C2588" i="33"/>
  <c r="D2587" i="33"/>
  <c r="C2587" i="33"/>
  <c r="D2586" i="33"/>
  <c r="C2586" i="33"/>
  <c r="D2585" i="33"/>
  <c r="C2585" i="33"/>
  <c r="D2584" i="33"/>
  <c r="C2584" i="33"/>
  <c r="D2583" i="33"/>
  <c r="C2583" i="33"/>
  <c r="D2582" i="33"/>
  <c r="C2582" i="33"/>
  <c r="D2581" i="33"/>
  <c r="C2581" i="33"/>
  <c r="D2580" i="33"/>
  <c r="C2580" i="33"/>
  <c r="D2579" i="33"/>
  <c r="C2579" i="33"/>
  <c r="D2578" i="33"/>
  <c r="C2578" i="33"/>
  <c r="D2577" i="33"/>
  <c r="C2577" i="33"/>
  <c r="D2576" i="33"/>
  <c r="C2576" i="33"/>
  <c r="D2575" i="33"/>
  <c r="C2575" i="33"/>
  <c r="D2574" i="33"/>
  <c r="C2574" i="33"/>
  <c r="D2573" i="33"/>
  <c r="C2573" i="33"/>
  <c r="D2572" i="33"/>
  <c r="C2572" i="33"/>
  <c r="D2571" i="33"/>
  <c r="C2571" i="33"/>
  <c r="D2570" i="33"/>
  <c r="C2570" i="33"/>
  <c r="D2569" i="33"/>
  <c r="C2569" i="33"/>
  <c r="D2568" i="33"/>
  <c r="C2568" i="33"/>
  <c r="D2567" i="33"/>
  <c r="C2567" i="33"/>
  <c r="D2566" i="33"/>
  <c r="C2566" i="33"/>
  <c r="D2565" i="33"/>
  <c r="C2565" i="33"/>
  <c r="D2564" i="33"/>
  <c r="C2564" i="33"/>
  <c r="D2563" i="33"/>
  <c r="C2563" i="33"/>
  <c r="D2562" i="33"/>
  <c r="C2562" i="33"/>
  <c r="D2561" i="33"/>
  <c r="C2561" i="33"/>
  <c r="D2560" i="33"/>
  <c r="C2560" i="33"/>
  <c r="D2559" i="33"/>
  <c r="C2559" i="33"/>
  <c r="D2558" i="33"/>
  <c r="C2558" i="33"/>
  <c r="D2557" i="33"/>
  <c r="C2557" i="33"/>
  <c r="D2556" i="33"/>
  <c r="C2556" i="33"/>
  <c r="D2555" i="33"/>
  <c r="C2555" i="33"/>
  <c r="D2554" i="33"/>
  <c r="C2554" i="33"/>
  <c r="D2553" i="33"/>
  <c r="C2553" i="33"/>
  <c r="D2552" i="33"/>
  <c r="C2552" i="33"/>
  <c r="D2551" i="33"/>
  <c r="C2551" i="33"/>
  <c r="D2550" i="33"/>
  <c r="C2550" i="33"/>
  <c r="D2549" i="33"/>
  <c r="C2549" i="33"/>
  <c r="D2548" i="33"/>
  <c r="C2548" i="33"/>
  <c r="D2547" i="33"/>
  <c r="C2547" i="33"/>
  <c r="D2546" i="33"/>
  <c r="C2546" i="33"/>
  <c r="D2545" i="33"/>
  <c r="C2545" i="33"/>
  <c r="D2544" i="33"/>
  <c r="C2544" i="33"/>
  <c r="D2543" i="33"/>
  <c r="C2543" i="33"/>
  <c r="D2542" i="33"/>
  <c r="C2542" i="33"/>
  <c r="D2541" i="33"/>
  <c r="C2541" i="33"/>
  <c r="D2540" i="33"/>
  <c r="C2540" i="33"/>
  <c r="D2539" i="33"/>
  <c r="C2539" i="33"/>
  <c r="D2538" i="33"/>
  <c r="C2538" i="33"/>
  <c r="D2537" i="33"/>
  <c r="C2537" i="33"/>
  <c r="D2536" i="33"/>
  <c r="C2536" i="33"/>
  <c r="D2535" i="33"/>
  <c r="C2535" i="33"/>
  <c r="D2534" i="33"/>
  <c r="C2534" i="33"/>
  <c r="D2533" i="33"/>
  <c r="C2533" i="33"/>
  <c r="D2532" i="33"/>
  <c r="C2532" i="33"/>
  <c r="D2531" i="33"/>
  <c r="C2531" i="33"/>
  <c r="D2530" i="33"/>
  <c r="C2530" i="33"/>
  <c r="D2529" i="33"/>
  <c r="C2529" i="33"/>
  <c r="D2528" i="33"/>
  <c r="C2528" i="33"/>
  <c r="D2527" i="33"/>
  <c r="C2527" i="33"/>
  <c r="D2526" i="33"/>
  <c r="C2526" i="33"/>
  <c r="D2525" i="33"/>
  <c r="C2525" i="33"/>
  <c r="D2524" i="33"/>
  <c r="C2524" i="33"/>
  <c r="D2523" i="33"/>
  <c r="C2523" i="33"/>
  <c r="D2522" i="33"/>
  <c r="C2522" i="33"/>
  <c r="D2521" i="33"/>
  <c r="C2521" i="33"/>
  <c r="D2520" i="33"/>
  <c r="C2520" i="33"/>
  <c r="D2519" i="33"/>
  <c r="C2519" i="33"/>
  <c r="D2518" i="33"/>
  <c r="C2518" i="33"/>
  <c r="D2517" i="33"/>
  <c r="C2517" i="33"/>
  <c r="D2516" i="33"/>
  <c r="C2516" i="33"/>
  <c r="D2515" i="33"/>
  <c r="C2515" i="33"/>
  <c r="D2514" i="33"/>
  <c r="C2514" i="33"/>
  <c r="D2513" i="33"/>
  <c r="C2513" i="33"/>
  <c r="D2512" i="33"/>
  <c r="C2512" i="33"/>
  <c r="D2511" i="33"/>
  <c r="C2511" i="33"/>
  <c r="D2510" i="33"/>
  <c r="C2510" i="33"/>
  <c r="D2509" i="33"/>
  <c r="C2509" i="33"/>
  <c r="D2508" i="33"/>
  <c r="C2508" i="33"/>
  <c r="D2507" i="33"/>
  <c r="C2507" i="33"/>
  <c r="D2506" i="33"/>
  <c r="C2506" i="33"/>
  <c r="D2505" i="33"/>
  <c r="C2505" i="33"/>
  <c r="D2504" i="33"/>
  <c r="C2504" i="33"/>
  <c r="D2503" i="33"/>
  <c r="C2503" i="33"/>
  <c r="D2502" i="33"/>
  <c r="C2502" i="33"/>
  <c r="D2501" i="33"/>
  <c r="C2501" i="33"/>
  <c r="D2500" i="33"/>
  <c r="C2500" i="33"/>
  <c r="D2499" i="33"/>
  <c r="C2499" i="33"/>
  <c r="D2498" i="33"/>
  <c r="C2498" i="33"/>
  <c r="D2497" i="33"/>
  <c r="C2497" i="33"/>
  <c r="D2496" i="33"/>
  <c r="C2496" i="33"/>
  <c r="D2495" i="33"/>
  <c r="C2495" i="33"/>
  <c r="D2494" i="33"/>
  <c r="C2494" i="33"/>
  <c r="D2493" i="33"/>
  <c r="C2493" i="33"/>
  <c r="D2492" i="33"/>
  <c r="C2492" i="33"/>
  <c r="D2491" i="33"/>
  <c r="C2491" i="33"/>
  <c r="D2490" i="33"/>
  <c r="C2490" i="33"/>
  <c r="D2489" i="33"/>
  <c r="C2489" i="33"/>
  <c r="D2488" i="33"/>
  <c r="C2488" i="33"/>
  <c r="D2487" i="33"/>
  <c r="C2487" i="33"/>
  <c r="D2486" i="33"/>
  <c r="C2486" i="33"/>
  <c r="D2485" i="33"/>
  <c r="C2485" i="33"/>
  <c r="D2484" i="33"/>
  <c r="C2484" i="33"/>
  <c r="D2483" i="33"/>
  <c r="C2483" i="33"/>
  <c r="D2482" i="33"/>
  <c r="C2482" i="33"/>
  <c r="D2481" i="33"/>
  <c r="C2481" i="33"/>
  <c r="D2480" i="33"/>
  <c r="C2480" i="33"/>
  <c r="D2479" i="33"/>
  <c r="C2479" i="33"/>
  <c r="D2478" i="33"/>
  <c r="C2478" i="33"/>
  <c r="D2477" i="33"/>
  <c r="C2477" i="33"/>
  <c r="D2476" i="33"/>
  <c r="C2476" i="33"/>
  <c r="D2475" i="33"/>
  <c r="C2475" i="33"/>
  <c r="D2474" i="33"/>
  <c r="C2474" i="33"/>
  <c r="D2473" i="33"/>
  <c r="C2473" i="33"/>
  <c r="D2472" i="33"/>
  <c r="C2472" i="33"/>
  <c r="D2471" i="33"/>
  <c r="C2471" i="33"/>
  <c r="D2470" i="33"/>
  <c r="C2470" i="33"/>
  <c r="D2469" i="33"/>
  <c r="C2469" i="33"/>
  <c r="D2468" i="33"/>
  <c r="C2468" i="33"/>
  <c r="D2467" i="33"/>
  <c r="C2467" i="33"/>
  <c r="D2466" i="33"/>
  <c r="C2466" i="33"/>
  <c r="D2465" i="33"/>
  <c r="C2465" i="33"/>
  <c r="D2464" i="33"/>
  <c r="C2464" i="33"/>
  <c r="D2463" i="33"/>
  <c r="C2463" i="33"/>
  <c r="D2462" i="33"/>
  <c r="C2462" i="33"/>
  <c r="D2461" i="33"/>
  <c r="C2461" i="33"/>
  <c r="D2460" i="33"/>
  <c r="C2460" i="33"/>
  <c r="D2459" i="33"/>
  <c r="C2459" i="33"/>
  <c r="D2458" i="33"/>
  <c r="C2458" i="33"/>
  <c r="D2457" i="33"/>
  <c r="C2457" i="33"/>
  <c r="D2456" i="33"/>
  <c r="C2456" i="33"/>
  <c r="D2455" i="33"/>
  <c r="C2455" i="33"/>
  <c r="D2454" i="33"/>
  <c r="C2454" i="33"/>
  <c r="D2453" i="33"/>
  <c r="C2453" i="33"/>
  <c r="D2452" i="33"/>
  <c r="C2452" i="33"/>
  <c r="AZ66" i="44"/>
  <c r="AR66" i="44"/>
  <c r="AZ65" i="44"/>
  <c r="AR65" i="44"/>
  <c r="AZ64" i="44"/>
  <c r="AR64" i="44"/>
  <c r="AL64" i="44"/>
  <c r="AZ63" i="44"/>
  <c r="BA63" i="44" s="1"/>
  <c r="AR63" i="44"/>
  <c r="AZ62" i="44"/>
  <c r="AR62" i="44"/>
  <c r="AL62" i="44"/>
  <c r="AZ61" i="44"/>
  <c r="AR61" i="44"/>
  <c r="AO61" i="44"/>
  <c r="AM61" i="44"/>
  <c r="AZ60" i="44"/>
  <c r="AR60" i="44"/>
  <c r="F110" i="42"/>
  <c r="F109" i="42"/>
  <c r="H110" i="28"/>
  <c r="H109" i="28"/>
  <c r="H111" i="45"/>
  <c r="H110" i="45"/>
  <c r="H109" i="45"/>
  <c r="H110" i="46"/>
  <c r="H109" i="46"/>
  <c r="F105" i="31"/>
  <c r="E105" i="31"/>
  <c r="D105" i="31"/>
  <c r="C105" i="31"/>
  <c r="B105" i="31"/>
  <c r="A105" i="31"/>
  <c r="F104" i="31"/>
  <c r="E104" i="31"/>
  <c r="D104" i="31"/>
  <c r="C104" i="31"/>
  <c r="B104" i="31"/>
  <c r="A104" i="31"/>
  <c r="M104" i="32"/>
  <c r="L104" i="32" s="1"/>
  <c r="K104" i="32"/>
  <c r="J104" i="32"/>
  <c r="I104" i="32"/>
  <c r="H104" i="32"/>
  <c r="K103" i="32"/>
  <c r="M103" i="32" s="1"/>
  <c r="L103" i="32" s="1"/>
  <c r="J103" i="32"/>
  <c r="I103" i="32"/>
  <c r="H103" i="32"/>
  <c r="D2451" i="33"/>
  <c r="C2451" i="33"/>
  <c r="D2450" i="33"/>
  <c r="C2450" i="33"/>
  <c r="D2449" i="33"/>
  <c r="C2449" i="33"/>
  <c r="D2448" i="33"/>
  <c r="C2448" i="33"/>
  <c r="D2447" i="33"/>
  <c r="C2447" i="33"/>
  <c r="D2446" i="33"/>
  <c r="C2446" i="33"/>
  <c r="D2445" i="33"/>
  <c r="C2445" i="33"/>
  <c r="D2444" i="33"/>
  <c r="C2444" i="33"/>
  <c r="D2443" i="33"/>
  <c r="C2443" i="33"/>
  <c r="D2442" i="33"/>
  <c r="C2442" i="33"/>
  <c r="D2441" i="33"/>
  <c r="C2441" i="33"/>
  <c r="D2440" i="33"/>
  <c r="C2440" i="33"/>
  <c r="D2439" i="33"/>
  <c r="C2439" i="33"/>
  <c r="D2438" i="33"/>
  <c r="C2438" i="33"/>
  <c r="D2437" i="33"/>
  <c r="C2437" i="33"/>
  <c r="D2436" i="33"/>
  <c r="C2436" i="33"/>
  <c r="D2435" i="33"/>
  <c r="C2435" i="33"/>
  <c r="D2434" i="33"/>
  <c r="C2434" i="33"/>
  <c r="D2433" i="33"/>
  <c r="C2433" i="33"/>
  <c r="D2432" i="33"/>
  <c r="C2432" i="33"/>
  <c r="D2431" i="33"/>
  <c r="C2431" i="33"/>
  <c r="D2430" i="33"/>
  <c r="C2430" i="33"/>
  <c r="D2429" i="33"/>
  <c r="C2429" i="33"/>
  <c r="D2428" i="33"/>
  <c r="C2428" i="33"/>
  <c r="D2427" i="33"/>
  <c r="C2427" i="33"/>
  <c r="D2426" i="33"/>
  <c r="C2426" i="33"/>
  <c r="D2425" i="33"/>
  <c r="C2425" i="33"/>
  <c r="D2424" i="33"/>
  <c r="C2424" i="33"/>
  <c r="D2423" i="33"/>
  <c r="C2423" i="33"/>
  <c r="D2422" i="33"/>
  <c r="C2422" i="33"/>
  <c r="D2421" i="33"/>
  <c r="C2421" i="33"/>
  <c r="D2420" i="33"/>
  <c r="C2420" i="33"/>
  <c r="D2419" i="33"/>
  <c r="C2419" i="33"/>
  <c r="D2418" i="33"/>
  <c r="C2418" i="33"/>
  <c r="D2417" i="33"/>
  <c r="C2417" i="33"/>
  <c r="D2416" i="33"/>
  <c r="C2416" i="33"/>
  <c r="D2415" i="33"/>
  <c r="C2415" i="33"/>
  <c r="D2414" i="33"/>
  <c r="C2414" i="33"/>
  <c r="D2413" i="33"/>
  <c r="C2413" i="33"/>
  <c r="D2412" i="33"/>
  <c r="C2412" i="33"/>
  <c r="D2411" i="33"/>
  <c r="C2411" i="33"/>
  <c r="D2410" i="33"/>
  <c r="C2410" i="33"/>
  <c r="D2409" i="33"/>
  <c r="C2409" i="33"/>
  <c r="D2408" i="33"/>
  <c r="C2408" i="33"/>
  <c r="D2407" i="33"/>
  <c r="C2407" i="33"/>
  <c r="D2406" i="33"/>
  <c r="C2406" i="33"/>
  <c r="D2405" i="33"/>
  <c r="C2405" i="33"/>
  <c r="D2404" i="33"/>
  <c r="C2404" i="33"/>
  <c r="D2403" i="33"/>
  <c r="C2403" i="33"/>
  <c r="D2402" i="33"/>
  <c r="C2402" i="33"/>
  <c r="K102" i="32"/>
  <c r="M102" i="32" s="1"/>
  <c r="L102" i="32" s="1"/>
  <c r="J102" i="32"/>
  <c r="I102" i="32"/>
  <c r="H102" i="32"/>
  <c r="D2401" i="33"/>
  <c r="C2401" i="33"/>
  <c r="D2400" i="33"/>
  <c r="C2400" i="33"/>
  <c r="D2399" i="33"/>
  <c r="C2399" i="33"/>
  <c r="D2398" i="33"/>
  <c r="C2398" i="33"/>
  <c r="D2397" i="33"/>
  <c r="C2397" i="33"/>
  <c r="D2396" i="33"/>
  <c r="C2396" i="33"/>
  <c r="D2395" i="33"/>
  <c r="C2395" i="33"/>
  <c r="D2394" i="33"/>
  <c r="C2394" i="33"/>
  <c r="D2393" i="33"/>
  <c r="C2393" i="33"/>
  <c r="D2392" i="33"/>
  <c r="C2392" i="33"/>
  <c r="D2391" i="33"/>
  <c r="C2391" i="33"/>
  <c r="D2390" i="33"/>
  <c r="C2390" i="33"/>
  <c r="D2389" i="33"/>
  <c r="C2389" i="33"/>
  <c r="D2388" i="33"/>
  <c r="C2388" i="33"/>
  <c r="D2387" i="33"/>
  <c r="C2387" i="33"/>
  <c r="D2386" i="33"/>
  <c r="C2386" i="33"/>
  <c r="D2385" i="33"/>
  <c r="C2385" i="33"/>
  <c r="D2384" i="33"/>
  <c r="C2384" i="33"/>
  <c r="D2383" i="33"/>
  <c r="C2383" i="33"/>
  <c r="D2382" i="33"/>
  <c r="C2382" i="33"/>
  <c r="D2381" i="33"/>
  <c r="C2381" i="33"/>
  <c r="D2380" i="33"/>
  <c r="C2380" i="33"/>
  <c r="D2379" i="33"/>
  <c r="C2379" i="33"/>
  <c r="D2378" i="33"/>
  <c r="C2378" i="33"/>
  <c r="D2377" i="33"/>
  <c r="C2377" i="33"/>
  <c r="D2376" i="33"/>
  <c r="C2376" i="33"/>
  <c r="D2375" i="33"/>
  <c r="C2375" i="33"/>
  <c r="D2374" i="33"/>
  <c r="C2374" i="33"/>
  <c r="D2373" i="33"/>
  <c r="C2373" i="33"/>
  <c r="D2372" i="33"/>
  <c r="C2372" i="33"/>
  <c r="D2371" i="33"/>
  <c r="C2371" i="33"/>
  <c r="D2370" i="33"/>
  <c r="C2370" i="33"/>
  <c r="D2369" i="33"/>
  <c r="C2369" i="33"/>
  <c r="D2368" i="33"/>
  <c r="C2368" i="33"/>
  <c r="D2367" i="33"/>
  <c r="C2367" i="33"/>
  <c r="D2366" i="33"/>
  <c r="C2366" i="33"/>
  <c r="D2365" i="33"/>
  <c r="C2365" i="33"/>
  <c r="D2364" i="33"/>
  <c r="C2364" i="33"/>
  <c r="D2363" i="33"/>
  <c r="C2363" i="33"/>
  <c r="D2362" i="33"/>
  <c r="C2362" i="33"/>
  <c r="D2361" i="33"/>
  <c r="C2361" i="33"/>
  <c r="D2360" i="33"/>
  <c r="C2360" i="33"/>
  <c r="D2359" i="33"/>
  <c r="C2359" i="33"/>
  <c r="D2358" i="33"/>
  <c r="C2358" i="33"/>
  <c r="D2357" i="33"/>
  <c r="C2357" i="33"/>
  <c r="D2356" i="33"/>
  <c r="C2356" i="33"/>
  <c r="K101" i="32"/>
  <c r="M101" i="32" s="1"/>
  <c r="L101" i="32" s="1"/>
  <c r="J101" i="32"/>
  <c r="I101" i="32"/>
  <c r="H101" i="32"/>
  <c r="K100" i="32"/>
  <c r="M100" i="32" s="1"/>
  <c r="L100" i="32" s="1"/>
  <c r="J100" i="32"/>
  <c r="I100" i="32"/>
  <c r="H100" i="32"/>
  <c r="M99" i="32"/>
  <c r="L99" i="32"/>
  <c r="K99" i="32"/>
  <c r="J99" i="32"/>
  <c r="I99" i="32"/>
  <c r="H99" i="32"/>
  <c r="K98" i="32"/>
  <c r="M98" i="32" s="1"/>
  <c r="L98" i="32" s="1"/>
  <c r="J98" i="32"/>
  <c r="I98" i="32"/>
  <c r="H98" i="32"/>
  <c r="D2355" i="33"/>
  <c r="C2355" i="33"/>
  <c r="D2354" i="33"/>
  <c r="C2354" i="33"/>
  <c r="D2353" i="33"/>
  <c r="C2353" i="33"/>
  <c r="D2352" i="33"/>
  <c r="C2352" i="33"/>
  <c r="D2351" i="33"/>
  <c r="C2351" i="33"/>
  <c r="D2350" i="33"/>
  <c r="C2350" i="33"/>
  <c r="D2349" i="33"/>
  <c r="C2349" i="33"/>
  <c r="D2348" i="33"/>
  <c r="C2348" i="33"/>
  <c r="D2347" i="33"/>
  <c r="C2347" i="33"/>
  <c r="D2346" i="33"/>
  <c r="C2346" i="33"/>
  <c r="D2345" i="33"/>
  <c r="C2345" i="33"/>
  <c r="D2344" i="33"/>
  <c r="C2344" i="33"/>
  <c r="D2343" i="33"/>
  <c r="C2343" i="33"/>
  <c r="D2342" i="33"/>
  <c r="C2342" i="33"/>
  <c r="D2341" i="33"/>
  <c r="C2341" i="33"/>
  <c r="D2340" i="33"/>
  <c r="C2340" i="33"/>
  <c r="D2339" i="33"/>
  <c r="C2339" i="33"/>
  <c r="D2338" i="33"/>
  <c r="C2338" i="33"/>
  <c r="D2337" i="33"/>
  <c r="C2337" i="33"/>
  <c r="D2336" i="33"/>
  <c r="C2336" i="33"/>
  <c r="D2335" i="33"/>
  <c r="C2335" i="33"/>
  <c r="D2334" i="33"/>
  <c r="C2334" i="33"/>
  <c r="D2333" i="33"/>
  <c r="C2333" i="33"/>
  <c r="D2332" i="33"/>
  <c r="C2332" i="33"/>
  <c r="D2331" i="33"/>
  <c r="C2331" i="33"/>
  <c r="D2330" i="33"/>
  <c r="C2330" i="33"/>
  <c r="D2329" i="33"/>
  <c r="C2329" i="33"/>
  <c r="D2328" i="33"/>
  <c r="C2328" i="33"/>
  <c r="D2327" i="33"/>
  <c r="C2327" i="33"/>
  <c r="D2326" i="33"/>
  <c r="C2326" i="33"/>
  <c r="D2325" i="33"/>
  <c r="C2325" i="33"/>
  <c r="D2324" i="33"/>
  <c r="C2324" i="33"/>
  <c r="D2323" i="33"/>
  <c r="C2323" i="33"/>
  <c r="D2322" i="33"/>
  <c r="C2322" i="33"/>
  <c r="D2321" i="33"/>
  <c r="C2321" i="33"/>
  <c r="D2320" i="33"/>
  <c r="C2320" i="33"/>
  <c r="D2319" i="33"/>
  <c r="C2319" i="33"/>
  <c r="D2318" i="33"/>
  <c r="C2318" i="33"/>
  <c r="D2317" i="33"/>
  <c r="C2317" i="33"/>
  <c r="D2316" i="33"/>
  <c r="C2316" i="33"/>
  <c r="D2315" i="33"/>
  <c r="C2315" i="33"/>
  <c r="D2314" i="33"/>
  <c r="C2314" i="33"/>
  <c r="D2313" i="33"/>
  <c r="C2313" i="33"/>
  <c r="D2312" i="33"/>
  <c r="C2312" i="33"/>
  <c r="D2311" i="33"/>
  <c r="C2311" i="33"/>
  <c r="D2310" i="33"/>
  <c r="C2310" i="33"/>
  <c r="D2309" i="33"/>
  <c r="C2309" i="33"/>
  <c r="D2308" i="33"/>
  <c r="C2308" i="33"/>
  <c r="D2307" i="33"/>
  <c r="C2307" i="33"/>
  <c r="D2306" i="33"/>
  <c r="C2306" i="33"/>
  <c r="D2305" i="33"/>
  <c r="C2305" i="33"/>
  <c r="D2304" i="33"/>
  <c r="C2304" i="33"/>
  <c r="D2303" i="33"/>
  <c r="C2303" i="33"/>
  <c r="D2302" i="33"/>
  <c r="C2302" i="33"/>
  <c r="D2301" i="33"/>
  <c r="C2301" i="33"/>
  <c r="D2300" i="33"/>
  <c r="C2300" i="33"/>
  <c r="D2299" i="33"/>
  <c r="C2299" i="33"/>
  <c r="D2298" i="33"/>
  <c r="C2298" i="33"/>
  <c r="D2297" i="33"/>
  <c r="C2297" i="33"/>
  <c r="D2296" i="33"/>
  <c r="C2296" i="33"/>
  <c r="D2295" i="33"/>
  <c r="C2295" i="33"/>
  <c r="D2294" i="33"/>
  <c r="C2294" i="33"/>
  <c r="D2293" i="33"/>
  <c r="C2293" i="33"/>
  <c r="D2292" i="33"/>
  <c r="C2292" i="33"/>
  <c r="D2291" i="33"/>
  <c r="C2291" i="33"/>
  <c r="D2290" i="33"/>
  <c r="C2290" i="33"/>
  <c r="D2289" i="33"/>
  <c r="C2289" i="33"/>
  <c r="D2288" i="33"/>
  <c r="C2288" i="33"/>
  <c r="D2287" i="33"/>
  <c r="C2287" i="33"/>
  <c r="D2286" i="33"/>
  <c r="C2286" i="33"/>
  <c r="D2285" i="33"/>
  <c r="C2285" i="33"/>
  <c r="D2284" i="33"/>
  <c r="C2284" i="33"/>
  <c r="D2283" i="33"/>
  <c r="C2283" i="33"/>
  <c r="AR59" i="44"/>
  <c r="K97" i="32"/>
  <c r="M97" i="32" s="1"/>
  <c r="L97" i="32" s="1"/>
  <c r="J97" i="32"/>
  <c r="I97" i="32"/>
  <c r="H97" i="32"/>
  <c r="D2282" i="33"/>
  <c r="C2282" i="33"/>
  <c r="D2281" i="33"/>
  <c r="C2281" i="33"/>
  <c r="D2280" i="33"/>
  <c r="C2280" i="33"/>
  <c r="D2279" i="33"/>
  <c r="C2279" i="33"/>
  <c r="D2278" i="33"/>
  <c r="C2278" i="33"/>
  <c r="D2277" i="33"/>
  <c r="C2277" i="33"/>
  <c r="D2276" i="33"/>
  <c r="C2276" i="33"/>
  <c r="D2275" i="33"/>
  <c r="C2275" i="33"/>
  <c r="D2274" i="33"/>
  <c r="C2274" i="33"/>
  <c r="D2273" i="33"/>
  <c r="C2273" i="33"/>
  <c r="D2272" i="33"/>
  <c r="C2272" i="33"/>
  <c r="D2271" i="33"/>
  <c r="C2271" i="33"/>
  <c r="D2270" i="33"/>
  <c r="C2270" i="33"/>
  <c r="D2269" i="33"/>
  <c r="C2269" i="33"/>
  <c r="D2268" i="33"/>
  <c r="C2268" i="33"/>
  <c r="D2267" i="33"/>
  <c r="C2267" i="33"/>
  <c r="D2266" i="33"/>
  <c r="C2266" i="33"/>
  <c r="D2265" i="33"/>
  <c r="C2265" i="33"/>
  <c r="D2264" i="33"/>
  <c r="C2264" i="33"/>
  <c r="D2263" i="33"/>
  <c r="C2263" i="33"/>
  <c r="D2262" i="33"/>
  <c r="C2262" i="33"/>
  <c r="D2261" i="33"/>
  <c r="C2261" i="33"/>
  <c r="D2260" i="33"/>
  <c r="C2260" i="33"/>
  <c r="D2259" i="33"/>
  <c r="C2259" i="33"/>
  <c r="K96" i="32"/>
  <c r="M96" i="32" s="1"/>
  <c r="L96" i="32" s="1"/>
  <c r="J96" i="32"/>
  <c r="I96" i="32"/>
  <c r="H96" i="32"/>
  <c r="D2258" i="33"/>
  <c r="C2258" i="33"/>
  <c r="D2257" i="33"/>
  <c r="C2257" i="33"/>
  <c r="D2256" i="33"/>
  <c r="C2256" i="33"/>
  <c r="D2255" i="33"/>
  <c r="C2255" i="33"/>
  <c r="D2254" i="33"/>
  <c r="C2254" i="33"/>
  <c r="D2253" i="33"/>
  <c r="C2253" i="33"/>
  <c r="D2252" i="33"/>
  <c r="C2252" i="33"/>
  <c r="D2251" i="33"/>
  <c r="C2251" i="33"/>
  <c r="D2250" i="33"/>
  <c r="C2250" i="33"/>
  <c r="D2249" i="33"/>
  <c r="C2249" i="33"/>
  <c r="D2248" i="33"/>
  <c r="C2248" i="33"/>
  <c r="D2247" i="33"/>
  <c r="C2247" i="33"/>
  <c r="D2246" i="33"/>
  <c r="C2246" i="33"/>
  <c r="D2245" i="33"/>
  <c r="C2245" i="33"/>
  <c r="D2244" i="33"/>
  <c r="C2244" i="33"/>
  <c r="D2243" i="33"/>
  <c r="C2243" i="33"/>
  <c r="D2242" i="33"/>
  <c r="C2242" i="33"/>
  <c r="D2241" i="33"/>
  <c r="C2241" i="33"/>
  <c r="D2240" i="33"/>
  <c r="C2240" i="33"/>
  <c r="D2239" i="33"/>
  <c r="C2239" i="33"/>
  <c r="D2238" i="33"/>
  <c r="C2238" i="33"/>
  <c r="D2237" i="33"/>
  <c r="C2237" i="33"/>
  <c r="D2236" i="33"/>
  <c r="C2236" i="33"/>
  <c r="D2235" i="33"/>
  <c r="C2235" i="33"/>
  <c r="D2234" i="33"/>
  <c r="C2234" i="33"/>
  <c r="AZ58" i="44"/>
  <c r="AR58" i="44"/>
  <c r="AU57" i="44"/>
  <c r="AT57" i="44"/>
  <c r="AR57" i="44"/>
  <c r="M95" i="32"/>
  <c r="L95" i="32" s="1"/>
  <c r="K95" i="32"/>
  <c r="J95" i="32"/>
  <c r="I95" i="32"/>
  <c r="H95" i="32"/>
  <c r="D2233" i="33"/>
  <c r="C2233" i="33"/>
  <c r="D2232" i="33"/>
  <c r="C2232" i="33"/>
  <c r="D2231" i="33"/>
  <c r="C2231" i="33"/>
  <c r="D2230" i="33"/>
  <c r="C2230" i="33"/>
  <c r="D2229" i="33"/>
  <c r="C2229" i="33"/>
  <c r="D2228" i="33"/>
  <c r="C2228" i="33"/>
  <c r="D2227" i="33"/>
  <c r="C2227" i="33"/>
  <c r="D2226" i="33"/>
  <c r="C2226" i="33"/>
  <c r="D2225" i="33"/>
  <c r="C2225" i="33"/>
  <c r="D2224" i="33"/>
  <c r="C2224" i="33"/>
  <c r="D2223" i="33"/>
  <c r="C2223" i="33"/>
  <c r="D2222" i="33"/>
  <c r="C2222" i="33"/>
  <c r="D2221" i="33"/>
  <c r="C2221" i="33"/>
  <c r="D2220" i="33"/>
  <c r="C2220" i="33"/>
  <c r="D2219" i="33"/>
  <c r="C2219" i="33"/>
  <c r="D2218" i="33"/>
  <c r="C2218" i="33"/>
  <c r="D2217" i="33"/>
  <c r="C2217" i="33"/>
  <c r="D2216" i="33"/>
  <c r="C2216" i="33"/>
  <c r="D2215" i="33"/>
  <c r="C2215" i="33"/>
  <c r="D2214" i="33"/>
  <c r="C2214" i="33"/>
  <c r="D2213" i="33"/>
  <c r="C2213" i="33"/>
  <c r="D2212" i="33"/>
  <c r="C2212" i="33"/>
  <c r="D2211" i="33"/>
  <c r="C2211" i="33"/>
  <c r="D2210" i="33"/>
  <c r="C2210" i="33"/>
  <c r="AY56" i="44"/>
  <c r="BA56" i="44" s="1"/>
  <c r="AV56" i="44"/>
  <c r="AU56" i="44"/>
  <c r="AR56" i="44"/>
  <c r="K94" i="32"/>
  <c r="M94" i="32" s="1"/>
  <c r="L94" i="32" s="1"/>
  <c r="J94" i="32"/>
  <c r="I94" i="32"/>
  <c r="H94" i="32"/>
  <c r="D2209" i="33"/>
  <c r="C2209" i="33"/>
  <c r="D2208" i="33"/>
  <c r="C2208" i="33"/>
  <c r="D2207" i="33"/>
  <c r="C2207" i="33"/>
  <c r="D2206" i="33"/>
  <c r="C2206" i="33"/>
  <c r="D2205" i="33"/>
  <c r="C2205" i="33"/>
  <c r="D2204" i="33"/>
  <c r="C2204" i="33"/>
  <c r="D2203" i="33"/>
  <c r="C2203" i="33"/>
  <c r="D2202" i="33"/>
  <c r="C2202" i="33"/>
  <c r="D2201" i="33"/>
  <c r="C2201" i="33"/>
  <c r="D2200" i="33"/>
  <c r="C2200" i="33"/>
  <c r="D2199" i="33"/>
  <c r="C2199" i="33"/>
  <c r="D2198" i="33"/>
  <c r="C2198" i="33"/>
  <c r="D2197" i="33"/>
  <c r="C2197" i="33"/>
  <c r="D2196" i="33"/>
  <c r="C2196" i="33"/>
  <c r="D2195" i="33"/>
  <c r="C2195" i="33"/>
  <c r="D2194" i="33"/>
  <c r="C2194" i="33"/>
  <c r="D2193" i="33"/>
  <c r="C2193" i="33"/>
  <c r="D2192" i="33"/>
  <c r="C2192" i="33"/>
  <c r="D2191" i="33"/>
  <c r="C2191" i="33"/>
  <c r="D2190" i="33"/>
  <c r="C2190" i="33"/>
  <c r="D2189" i="33"/>
  <c r="C2189" i="33"/>
  <c r="D2188" i="33"/>
  <c r="C2188" i="33"/>
  <c r="AU55" i="44"/>
  <c r="AU54" i="44"/>
  <c r="AR54" i="44"/>
  <c r="AP54" i="44"/>
  <c r="AM54" i="44"/>
  <c r="AL54" i="44"/>
  <c r="AN54" i="44" s="1"/>
  <c r="AU53" i="44"/>
  <c r="AR53" i="44"/>
  <c r="AM53" i="44"/>
  <c r="K93" i="32"/>
  <c r="M93" i="32" s="1"/>
  <c r="L93" i="32" s="1"/>
  <c r="J93" i="32"/>
  <c r="I93" i="32"/>
  <c r="H93" i="32"/>
  <c r="M92" i="32"/>
  <c r="L92" i="32"/>
  <c r="K92" i="32"/>
  <c r="J92" i="32"/>
  <c r="I92" i="32"/>
  <c r="H92" i="32"/>
  <c r="K91" i="32"/>
  <c r="M91" i="32" s="1"/>
  <c r="L91" i="32" s="1"/>
  <c r="J91" i="32"/>
  <c r="I91" i="32"/>
  <c r="H91" i="32"/>
  <c r="D2187" i="33"/>
  <c r="C2187" i="33"/>
  <c r="D2186" i="33"/>
  <c r="C2186" i="33"/>
  <c r="D2185" i="33"/>
  <c r="C2185" i="33"/>
  <c r="D2184" i="33"/>
  <c r="C2184" i="33"/>
  <c r="D2183" i="33"/>
  <c r="C2183" i="33"/>
  <c r="D2182" i="33"/>
  <c r="C2182" i="33"/>
  <c r="D2181" i="33"/>
  <c r="C2181" i="33"/>
  <c r="D2180" i="33"/>
  <c r="C2180" i="33"/>
  <c r="D2179" i="33"/>
  <c r="C2179" i="33"/>
  <c r="D2178" i="33"/>
  <c r="C2178" i="33"/>
  <c r="D2177" i="33"/>
  <c r="C2177" i="33"/>
  <c r="D2176" i="33"/>
  <c r="C2176" i="33"/>
  <c r="D2175" i="33"/>
  <c r="C2175" i="33"/>
  <c r="D2174" i="33"/>
  <c r="C2174" i="33"/>
  <c r="D2173" i="33"/>
  <c r="C2173" i="33"/>
  <c r="D2172" i="33"/>
  <c r="C2172" i="33"/>
  <c r="D2171" i="33"/>
  <c r="C2171" i="33"/>
  <c r="D2170" i="33"/>
  <c r="C2170" i="33"/>
  <c r="D2169" i="33"/>
  <c r="C2169" i="33"/>
  <c r="D2168" i="33"/>
  <c r="C2168" i="33"/>
  <c r="D2167" i="33"/>
  <c r="C2167" i="33"/>
  <c r="D2166" i="33"/>
  <c r="C2166" i="33"/>
  <c r="D2165" i="33"/>
  <c r="C2165" i="33"/>
  <c r="D2164" i="33"/>
  <c r="C2164" i="33"/>
  <c r="D2163" i="33"/>
  <c r="C2163" i="33"/>
  <c r="D2162" i="33"/>
  <c r="C2162" i="33"/>
  <c r="D2161" i="33"/>
  <c r="C2161" i="33"/>
  <c r="D2160" i="33"/>
  <c r="C2160" i="33"/>
  <c r="D2159" i="33"/>
  <c r="C2159" i="33"/>
  <c r="D2158" i="33"/>
  <c r="C2158" i="33"/>
  <c r="D2157" i="33"/>
  <c r="C2157" i="33"/>
  <c r="D2156" i="33"/>
  <c r="C2156" i="33"/>
  <c r="D2155" i="33"/>
  <c r="C2155" i="33"/>
  <c r="D2154" i="33"/>
  <c r="C2154" i="33"/>
  <c r="D2153" i="33"/>
  <c r="C2153" i="33"/>
  <c r="D2152" i="33"/>
  <c r="C2152" i="33"/>
  <c r="D2151" i="33"/>
  <c r="C2151" i="33"/>
  <c r="D2150" i="33"/>
  <c r="C2150" i="33"/>
  <c r="D2149" i="33"/>
  <c r="C2149" i="33"/>
  <c r="D2148" i="33"/>
  <c r="C2148" i="33"/>
  <c r="D2147" i="33"/>
  <c r="C2147" i="33"/>
  <c r="D2146" i="33"/>
  <c r="C2146" i="33"/>
  <c r="D2145" i="33"/>
  <c r="C2145" i="33"/>
  <c r="D2144" i="33"/>
  <c r="C2144" i="33"/>
  <c r="D2143" i="33"/>
  <c r="C2143" i="33"/>
  <c r="D2142" i="33"/>
  <c r="C2142" i="33"/>
  <c r="D2141" i="33"/>
  <c r="C2141" i="33"/>
  <c r="D2140" i="33"/>
  <c r="C2140" i="33"/>
  <c r="D2139" i="33"/>
  <c r="C2139" i="33"/>
  <c r="D2138" i="33"/>
  <c r="C2138" i="33"/>
  <c r="D2137" i="33"/>
  <c r="C2137" i="33"/>
  <c r="D2136" i="33"/>
  <c r="C2136" i="33"/>
  <c r="D2135" i="33"/>
  <c r="C2135" i="33"/>
  <c r="D2134" i="33"/>
  <c r="C2134" i="33"/>
  <c r="D2133" i="33"/>
  <c r="C2133" i="33"/>
  <c r="D2132" i="33"/>
  <c r="C2132" i="33"/>
  <c r="D2131" i="33"/>
  <c r="C2131" i="33"/>
  <c r="D2130" i="33"/>
  <c r="C2130" i="33"/>
  <c r="D2129" i="33"/>
  <c r="C2129" i="33"/>
  <c r="D2128" i="33"/>
  <c r="C2128" i="33"/>
  <c r="D2127" i="33"/>
  <c r="C2127" i="33"/>
  <c r="D2126" i="33"/>
  <c r="C2126" i="33"/>
  <c r="D2125" i="33"/>
  <c r="C2125" i="33"/>
  <c r="D2124" i="33"/>
  <c r="C2124" i="33"/>
  <c r="D2123" i="33"/>
  <c r="C2123" i="33"/>
  <c r="D2122" i="33"/>
  <c r="C2122" i="33"/>
  <c r="D2121" i="33"/>
  <c r="C2121" i="33"/>
  <c r="D2120" i="33"/>
  <c r="C2120" i="33"/>
  <c r="D2119" i="33"/>
  <c r="C2119" i="33"/>
  <c r="D2118" i="33"/>
  <c r="C2118" i="33"/>
  <c r="D2117" i="33"/>
  <c r="C2117" i="33"/>
  <c r="D2116" i="33"/>
  <c r="C2116" i="33"/>
  <c r="J96" i="28"/>
  <c r="AU52" i="44"/>
  <c r="AR52" i="44"/>
  <c r="K90" i="32"/>
  <c r="M90" i="32" s="1"/>
  <c r="L90" i="32" s="1"/>
  <c r="J90" i="32"/>
  <c r="I90" i="32"/>
  <c r="H90" i="32"/>
  <c r="D2115" i="33"/>
  <c r="C2115" i="33"/>
  <c r="D2114" i="33"/>
  <c r="C2114" i="33"/>
  <c r="D2113" i="33"/>
  <c r="C2113" i="33"/>
  <c r="D2112" i="33"/>
  <c r="C2112" i="33"/>
  <c r="D2111" i="33"/>
  <c r="C2111" i="33"/>
  <c r="D2110" i="33"/>
  <c r="C2110" i="33"/>
  <c r="D2109" i="33"/>
  <c r="C2109" i="33"/>
  <c r="D2108" i="33"/>
  <c r="C2108" i="33"/>
  <c r="D2107" i="33"/>
  <c r="C2107" i="33"/>
  <c r="D2106" i="33"/>
  <c r="C2106" i="33"/>
  <c r="D2105" i="33"/>
  <c r="C2105" i="33"/>
  <c r="D2104" i="33"/>
  <c r="C2104" i="33"/>
  <c r="D2103" i="33"/>
  <c r="C2103" i="33"/>
  <c r="D2102" i="33"/>
  <c r="C2102" i="33"/>
  <c r="D2101" i="33"/>
  <c r="C2101" i="33"/>
  <c r="D2100" i="33"/>
  <c r="C2100" i="33"/>
  <c r="D2099" i="33"/>
  <c r="C2099" i="33"/>
  <c r="D2098" i="33"/>
  <c r="C2098" i="33"/>
  <c r="D2097" i="33"/>
  <c r="C2097" i="33"/>
  <c r="D2096" i="33"/>
  <c r="C2096" i="33"/>
  <c r="D2095" i="33"/>
  <c r="C2095" i="33"/>
  <c r="D2094" i="33"/>
  <c r="C2094" i="33"/>
  <c r="D2093" i="33"/>
  <c r="C2093" i="33"/>
  <c r="D2092" i="33"/>
  <c r="C2092" i="33"/>
  <c r="AU51" i="44"/>
  <c r="AR51" i="44"/>
  <c r="AP51" i="44"/>
  <c r="H95" i="28"/>
  <c r="K89" i="32"/>
  <c r="M89" i="32" s="1"/>
  <c r="L89" i="32" s="1"/>
  <c r="J89" i="32"/>
  <c r="I89" i="32"/>
  <c r="H89" i="32"/>
  <c r="D2091" i="33"/>
  <c r="C2091" i="33"/>
  <c r="D2090" i="33"/>
  <c r="C2090" i="33"/>
  <c r="D2089" i="33"/>
  <c r="C2089" i="33"/>
  <c r="D2088" i="33"/>
  <c r="C2088" i="33"/>
  <c r="D2087" i="33"/>
  <c r="C2087" i="33"/>
  <c r="D2086" i="33"/>
  <c r="C2086" i="33"/>
  <c r="D2085" i="33"/>
  <c r="C2085" i="33"/>
  <c r="D2084" i="33"/>
  <c r="C2084" i="33"/>
  <c r="D2083" i="33"/>
  <c r="C2083" i="33"/>
  <c r="D2082" i="33"/>
  <c r="C2082" i="33"/>
  <c r="D2081" i="33"/>
  <c r="C2081" i="33"/>
  <c r="D2080" i="33"/>
  <c r="C2080" i="33"/>
  <c r="D2079" i="33"/>
  <c r="C2079" i="33"/>
  <c r="D2078" i="33"/>
  <c r="C2078" i="33"/>
  <c r="D2077" i="33"/>
  <c r="C2077" i="33"/>
  <c r="D2076" i="33"/>
  <c r="C2076" i="33"/>
  <c r="D2075" i="33"/>
  <c r="C2075" i="33"/>
  <c r="D2074" i="33"/>
  <c r="C2074" i="33"/>
  <c r="D2073" i="33"/>
  <c r="C2073" i="33"/>
  <c r="D2072" i="33"/>
  <c r="C2072" i="33"/>
  <c r="D2071" i="33"/>
  <c r="C2071" i="33"/>
  <c r="D2070" i="33"/>
  <c r="C2070" i="33"/>
  <c r="D2069" i="33"/>
  <c r="C2069" i="33"/>
  <c r="D2068" i="33"/>
  <c r="C2068" i="33"/>
  <c r="AU50" i="44"/>
  <c r="AR50" i="44"/>
  <c r="J94" i="45"/>
  <c r="K88" i="32"/>
  <c r="M88" i="32" s="1"/>
  <c r="L88" i="32" s="1"/>
  <c r="J88" i="32"/>
  <c r="I88" i="32"/>
  <c r="H88" i="32"/>
  <c r="D2067" i="33"/>
  <c r="C2067" i="33"/>
  <c r="D2066" i="33"/>
  <c r="C2066" i="33"/>
  <c r="D2065" i="33"/>
  <c r="C2065" i="33"/>
  <c r="D2064" i="33"/>
  <c r="C2064" i="33"/>
  <c r="D2063" i="33"/>
  <c r="C2063" i="33"/>
  <c r="D2062" i="33"/>
  <c r="C2062" i="33"/>
  <c r="D2061" i="33"/>
  <c r="C2061" i="33"/>
  <c r="D2060" i="33"/>
  <c r="C2060" i="33"/>
  <c r="D2059" i="33"/>
  <c r="C2059" i="33"/>
  <c r="D2058" i="33"/>
  <c r="C2058" i="33"/>
  <c r="D2057" i="33"/>
  <c r="C2057" i="33"/>
  <c r="D2056" i="33"/>
  <c r="C2056" i="33"/>
  <c r="D2055" i="33"/>
  <c r="C2055" i="33"/>
  <c r="D2054" i="33"/>
  <c r="C2054" i="33"/>
  <c r="D2053" i="33"/>
  <c r="C2053" i="33"/>
  <c r="D2052" i="33"/>
  <c r="C2052" i="33"/>
  <c r="D2051" i="33"/>
  <c r="C2051" i="33"/>
  <c r="D2050" i="33"/>
  <c r="C2050" i="33"/>
  <c r="D2049" i="33"/>
  <c r="C2049" i="33"/>
  <c r="D2048" i="33"/>
  <c r="C2048" i="33"/>
  <c r="D2047" i="33"/>
  <c r="C2047" i="33"/>
  <c r="D2046" i="33"/>
  <c r="C2046" i="33"/>
  <c r="D2045" i="33"/>
  <c r="C2045" i="33"/>
  <c r="D2044" i="33"/>
  <c r="C2044" i="33"/>
  <c r="AU49" i="44"/>
  <c r="AR49" i="44"/>
  <c r="K87" i="32"/>
  <c r="M87" i="32" s="1"/>
  <c r="L87" i="32" s="1"/>
  <c r="J87" i="32"/>
  <c r="I87" i="32"/>
  <c r="H87" i="32"/>
  <c r="D2043" i="33"/>
  <c r="C2043" i="33"/>
  <c r="D2042" i="33"/>
  <c r="C2042" i="33"/>
  <c r="D2041" i="33"/>
  <c r="C2041" i="33"/>
  <c r="D2040" i="33"/>
  <c r="C2040" i="33"/>
  <c r="D2039" i="33"/>
  <c r="C2039" i="33"/>
  <c r="D2038" i="33"/>
  <c r="C2038" i="33"/>
  <c r="D2037" i="33"/>
  <c r="C2037" i="33"/>
  <c r="D2036" i="33"/>
  <c r="C2036" i="33"/>
  <c r="D2035" i="33"/>
  <c r="C2035" i="33"/>
  <c r="D2034" i="33"/>
  <c r="C2034" i="33"/>
  <c r="D2033" i="33"/>
  <c r="C2033" i="33"/>
  <c r="D2032" i="33"/>
  <c r="C2032" i="33"/>
  <c r="D2031" i="33"/>
  <c r="C2031" i="33"/>
  <c r="D2030" i="33"/>
  <c r="C2030" i="33"/>
  <c r="D2029" i="33"/>
  <c r="C2029" i="33"/>
  <c r="D2028" i="33"/>
  <c r="C2028" i="33"/>
  <c r="D2027" i="33"/>
  <c r="C2027" i="33"/>
  <c r="D2026" i="33"/>
  <c r="C2026" i="33"/>
  <c r="D2025" i="33"/>
  <c r="C2025" i="33"/>
  <c r="D2024" i="33"/>
  <c r="C2024" i="33"/>
  <c r="D2023" i="33"/>
  <c r="C2023" i="33"/>
  <c r="D2022" i="33"/>
  <c r="C2022" i="33"/>
  <c r="K86" i="32" l="1"/>
  <c r="M86" i="32" s="1"/>
  <c r="L86" i="32" s="1"/>
  <c r="J86" i="32"/>
  <c r="I86" i="32"/>
  <c r="H86" i="32"/>
  <c r="K85" i="32"/>
  <c r="M85" i="32" s="1"/>
  <c r="L85" i="32" s="1"/>
  <c r="J85" i="32"/>
  <c r="I85" i="32"/>
  <c r="H85" i="32"/>
  <c r="K84" i="32"/>
  <c r="M84" i="32" s="1"/>
  <c r="L84" i="32" s="1"/>
  <c r="J84" i="32"/>
  <c r="I84" i="32"/>
  <c r="H84" i="32"/>
  <c r="D2021" i="33"/>
  <c r="C2021" i="33"/>
  <c r="D2020" i="33"/>
  <c r="C2020" i="33"/>
  <c r="D2019" i="33"/>
  <c r="C2019" i="33"/>
  <c r="D2018" i="33"/>
  <c r="C2018" i="33"/>
  <c r="D2017" i="33"/>
  <c r="C2017" i="33"/>
  <c r="D2016" i="33"/>
  <c r="C2016" i="33"/>
  <c r="D2015" i="33"/>
  <c r="C2015" i="33"/>
  <c r="D2014" i="33"/>
  <c r="C2014" i="33"/>
  <c r="D2013" i="33"/>
  <c r="C2013" i="33"/>
  <c r="D2012" i="33"/>
  <c r="C2012" i="33"/>
  <c r="D2011" i="33"/>
  <c r="C2011" i="33"/>
  <c r="D2010" i="33"/>
  <c r="C2010" i="33"/>
  <c r="D2009" i="33"/>
  <c r="C2009" i="33"/>
  <c r="D2008" i="33"/>
  <c r="C2008" i="33"/>
  <c r="D2007" i="33"/>
  <c r="C2007" i="33"/>
  <c r="D2006" i="33"/>
  <c r="C2006" i="33"/>
  <c r="D2005" i="33"/>
  <c r="C2005" i="33"/>
  <c r="D2004" i="33"/>
  <c r="C2004" i="33"/>
  <c r="D2003" i="33"/>
  <c r="C2003" i="33"/>
  <c r="D2002" i="33"/>
  <c r="C2002" i="33"/>
  <c r="D2001" i="33"/>
  <c r="C2001" i="33"/>
  <c r="D2000" i="33"/>
  <c r="C2000" i="33"/>
  <c r="D1999" i="33"/>
  <c r="C1999" i="33"/>
  <c r="D1998" i="33"/>
  <c r="C1998" i="33"/>
  <c r="D1997" i="33"/>
  <c r="C1997" i="33"/>
  <c r="D1996" i="33"/>
  <c r="C1996" i="33"/>
  <c r="D1995" i="33"/>
  <c r="C1995" i="33"/>
  <c r="D1994" i="33"/>
  <c r="C1994" i="33"/>
  <c r="D1993" i="33"/>
  <c r="C1993" i="33"/>
  <c r="D1992" i="33"/>
  <c r="C1992" i="33"/>
  <c r="D1991" i="33"/>
  <c r="C1991" i="33"/>
  <c r="D1990" i="33"/>
  <c r="C1990" i="33"/>
  <c r="D1989" i="33"/>
  <c r="C1989" i="33"/>
  <c r="D1988" i="33"/>
  <c r="C1988" i="33"/>
  <c r="D1987" i="33"/>
  <c r="C1987" i="33"/>
  <c r="D1986" i="33"/>
  <c r="C1986" i="33"/>
  <c r="D1985" i="33"/>
  <c r="C1985" i="33"/>
  <c r="D1984" i="33"/>
  <c r="C1984" i="33"/>
  <c r="D1983" i="33"/>
  <c r="C1983" i="33"/>
  <c r="D1982" i="33"/>
  <c r="C1982" i="33"/>
  <c r="D1981" i="33"/>
  <c r="C1981" i="33"/>
  <c r="D1980" i="33"/>
  <c r="C1980" i="33"/>
  <c r="D1979" i="33"/>
  <c r="C1979" i="33"/>
  <c r="D1978" i="33"/>
  <c r="C1978" i="33"/>
  <c r="D1977" i="33"/>
  <c r="C1977" i="33"/>
  <c r="D1976" i="33"/>
  <c r="C1976" i="33"/>
  <c r="D1975" i="33"/>
  <c r="C1975" i="33"/>
  <c r="D1974" i="33"/>
  <c r="C1974" i="33"/>
  <c r="D1973" i="33"/>
  <c r="C1973" i="33"/>
  <c r="D1972" i="33"/>
  <c r="C1972" i="33"/>
  <c r="D1971" i="33"/>
  <c r="C1971" i="33"/>
  <c r="D1970" i="33"/>
  <c r="C1970" i="33"/>
  <c r="D1969" i="33"/>
  <c r="C1969" i="33"/>
  <c r="D1968" i="33"/>
  <c r="C1968" i="33"/>
  <c r="D1967" i="33"/>
  <c r="C1967" i="33"/>
  <c r="D1966" i="33"/>
  <c r="C1966" i="33"/>
  <c r="D1965" i="33"/>
  <c r="C1965" i="33"/>
  <c r="D1964" i="33"/>
  <c r="C1964" i="33"/>
  <c r="D1963" i="33"/>
  <c r="C1963" i="33"/>
  <c r="D1962" i="33"/>
  <c r="C1962" i="33"/>
  <c r="D1961" i="33"/>
  <c r="C1961" i="33"/>
  <c r="D1960" i="33"/>
  <c r="C1960" i="33"/>
  <c r="D1959" i="33"/>
  <c r="C1959" i="33"/>
  <c r="D1958" i="33"/>
  <c r="C1958" i="33"/>
  <c r="D1957" i="33"/>
  <c r="C1957" i="33"/>
  <c r="D1956" i="33"/>
  <c r="C1956" i="33"/>
  <c r="D1955" i="33"/>
  <c r="C1955" i="33"/>
  <c r="D1954" i="33"/>
  <c r="C1954" i="33"/>
  <c r="D1953" i="33"/>
  <c r="C1953" i="33"/>
  <c r="D1952" i="33"/>
  <c r="C1952" i="33"/>
  <c r="D1951" i="33"/>
  <c r="C1951" i="33"/>
  <c r="D1950" i="33"/>
  <c r="C1950" i="33"/>
  <c r="D1949" i="33"/>
  <c r="C1949" i="33"/>
  <c r="AU48" i="44"/>
  <c r="AR48" i="44"/>
  <c r="AL48" i="44"/>
  <c r="AU47" i="44"/>
  <c r="AR47" i="44"/>
  <c r="AU46" i="44"/>
  <c r="AR46" i="44"/>
  <c r="AU45" i="44"/>
  <c r="AR45" i="44"/>
  <c r="K83" i="32"/>
  <c r="M83" i="32" s="1"/>
  <c r="L83" i="32" s="1"/>
  <c r="J83" i="32"/>
  <c r="I83" i="32"/>
  <c r="H83" i="32"/>
  <c r="D1948" i="33"/>
  <c r="C1948" i="33"/>
  <c r="D1947" i="33"/>
  <c r="C1947" i="33"/>
  <c r="D1946" i="33"/>
  <c r="C1946" i="33"/>
  <c r="D1945" i="33"/>
  <c r="C1945" i="33"/>
  <c r="D1944" i="33"/>
  <c r="C1944" i="33"/>
  <c r="D1943" i="33"/>
  <c r="C1943" i="33"/>
  <c r="D1942" i="33"/>
  <c r="C1942" i="33"/>
  <c r="D1941" i="33"/>
  <c r="C1941" i="33"/>
  <c r="D1940" i="33"/>
  <c r="C1940" i="33"/>
  <c r="D1939" i="33"/>
  <c r="C1939" i="33"/>
  <c r="D1938" i="33"/>
  <c r="C1938" i="33"/>
  <c r="D1937" i="33"/>
  <c r="C1937" i="33"/>
  <c r="D1936" i="33"/>
  <c r="C1936" i="33"/>
  <c r="D1935" i="33"/>
  <c r="C1935" i="33"/>
  <c r="D1934" i="33"/>
  <c r="C1934" i="33"/>
  <c r="D1933" i="33"/>
  <c r="C1933" i="33"/>
  <c r="D1932" i="33"/>
  <c r="C1932" i="33"/>
  <c r="D1931" i="33"/>
  <c r="C1931" i="33"/>
  <c r="D1930" i="33"/>
  <c r="C1930" i="33"/>
  <c r="D1929" i="33"/>
  <c r="C1929" i="33"/>
  <c r="D1928" i="33"/>
  <c r="C1928" i="33"/>
  <c r="D1927" i="33"/>
  <c r="C1927" i="33"/>
  <c r="D1926" i="33"/>
  <c r="C1926" i="33"/>
  <c r="D1925" i="33"/>
  <c r="C1925" i="33"/>
  <c r="AU44" i="44"/>
  <c r="AR44" i="44"/>
  <c r="K82" i="32"/>
  <c r="M82" i="32" s="1"/>
  <c r="L82" i="32" s="1"/>
  <c r="J82" i="32"/>
  <c r="I82" i="32"/>
  <c r="H82" i="32"/>
  <c r="D1924" i="33"/>
  <c r="C1924" i="33"/>
  <c r="D1923" i="33"/>
  <c r="C1923" i="33"/>
  <c r="D1922" i="33"/>
  <c r="C1922" i="33"/>
  <c r="D1921" i="33"/>
  <c r="C1921" i="33"/>
  <c r="D1920" i="33"/>
  <c r="C1920" i="33"/>
  <c r="D1919" i="33"/>
  <c r="C1919" i="33"/>
  <c r="D1918" i="33"/>
  <c r="C1918" i="33"/>
  <c r="D1917" i="33"/>
  <c r="C1917" i="33"/>
  <c r="D1916" i="33"/>
  <c r="C1916" i="33"/>
  <c r="D1915" i="33"/>
  <c r="C1915" i="33"/>
  <c r="D1914" i="33"/>
  <c r="C1914" i="33"/>
  <c r="D1913" i="33"/>
  <c r="C1913" i="33"/>
  <c r="D1912" i="33"/>
  <c r="C1912" i="33"/>
  <c r="D1911" i="33"/>
  <c r="C1911" i="33"/>
  <c r="D1910" i="33"/>
  <c r="C1910" i="33"/>
  <c r="D1909" i="33"/>
  <c r="C1909" i="33"/>
  <c r="D1908" i="33"/>
  <c r="C1908" i="33"/>
  <c r="D1907" i="33"/>
  <c r="C1907" i="33"/>
  <c r="D1906" i="33"/>
  <c r="C1906" i="33"/>
  <c r="D1905" i="33"/>
  <c r="C1905" i="33"/>
  <c r="D1904" i="33"/>
  <c r="C1904" i="33"/>
  <c r="D1903" i="33"/>
  <c r="C1903" i="33"/>
  <c r="D1902" i="33"/>
  <c r="C1902" i="33"/>
  <c r="D1901" i="33"/>
  <c r="C1901" i="33"/>
  <c r="AU43" i="44"/>
  <c r="AR43" i="44"/>
  <c r="K81" i="32"/>
  <c r="M81" i="32" s="1"/>
  <c r="L81" i="32" s="1"/>
  <c r="J81" i="32"/>
  <c r="I81" i="32"/>
  <c r="H81" i="32"/>
  <c r="D1900" i="33"/>
  <c r="C1900" i="33"/>
  <c r="D1899" i="33"/>
  <c r="C1899" i="33"/>
  <c r="D1898" i="33"/>
  <c r="C1898" i="33"/>
  <c r="D1897" i="33"/>
  <c r="C1897" i="33"/>
  <c r="D1896" i="33"/>
  <c r="C1896" i="33"/>
  <c r="D1895" i="33"/>
  <c r="C1895" i="33"/>
  <c r="D1894" i="33"/>
  <c r="C1894" i="33"/>
  <c r="D1893" i="33"/>
  <c r="C1893" i="33"/>
  <c r="D1892" i="33"/>
  <c r="C1892" i="33"/>
  <c r="D1891" i="33"/>
  <c r="C1891" i="33"/>
  <c r="D1890" i="33"/>
  <c r="C1890" i="33"/>
  <c r="D1889" i="33"/>
  <c r="C1889" i="33"/>
  <c r="D1888" i="33"/>
  <c r="C1888" i="33"/>
  <c r="D1887" i="33"/>
  <c r="C1887" i="33"/>
  <c r="D1886" i="33"/>
  <c r="C1886" i="33"/>
  <c r="D1885" i="33"/>
  <c r="C1885" i="33"/>
  <c r="D1884" i="33"/>
  <c r="C1884" i="33"/>
  <c r="D1883" i="33"/>
  <c r="C1883" i="33"/>
  <c r="D1882" i="33"/>
  <c r="C1882" i="33"/>
  <c r="D1881" i="33"/>
  <c r="C1881" i="33"/>
  <c r="D1880" i="33"/>
  <c r="C1880" i="33"/>
  <c r="D1879" i="33"/>
  <c r="C1879" i="33"/>
  <c r="D1878" i="33"/>
  <c r="C1878" i="33"/>
  <c r="AU42" i="44"/>
  <c r="AL42" i="44"/>
  <c r="AR42" i="44"/>
  <c r="K80" i="32" l="1"/>
  <c r="M80" i="32" s="1"/>
  <c r="L80" i="32" s="1"/>
  <c r="J80" i="32"/>
  <c r="I80" i="32"/>
  <c r="H80" i="32"/>
  <c r="D1877" i="33"/>
  <c r="C1877" i="33"/>
  <c r="D1876" i="33"/>
  <c r="C1876" i="33"/>
  <c r="D1875" i="33"/>
  <c r="C1875" i="33"/>
  <c r="D1874" i="33"/>
  <c r="C1874" i="33"/>
  <c r="D1873" i="33"/>
  <c r="C1873" i="33"/>
  <c r="D1872" i="33"/>
  <c r="C1872" i="33"/>
  <c r="D1871" i="33"/>
  <c r="C1871" i="33"/>
  <c r="D1870" i="33"/>
  <c r="C1870" i="33"/>
  <c r="D1869" i="33"/>
  <c r="C1869" i="33"/>
  <c r="D1868" i="33"/>
  <c r="C1868" i="33"/>
  <c r="D1867" i="33"/>
  <c r="C1867" i="33"/>
  <c r="D1866" i="33"/>
  <c r="C1866" i="33"/>
  <c r="AY39" i="44"/>
  <c r="BA39" i="44" s="1"/>
  <c r="AU41" i="44"/>
  <c r="AR41" i="44"/>
  <c r="D1865" i="33"/>
  <c r="C1865" i="33"/>
  <c r="D1864" i="33"/>
  <c r="C1864" i="33"/>
  <c r="D1863" i="33"/>
  <c r="C1863" i="33"/>
  <c r="D1862" i="33"/>
  <c r="C1862" i="33"/>
  <c r="D1861" i="33"/>
  <c r="C1861" i="33"/>
  <c r="D1860" i="33"/>
  <c r="C1860" i="33"/>
  <c r="D1859" i="33"/>
  <c r="C1859" i="33"/>
  <c r="D1858" i="33"/>
  <c r="C1858" i="33"/>
  <c r="D1857" i="33"/>
  <c r="C1857" i="33"/>
  <c r="D1856" i="33"/>
  <c r="C1856" i="33"/>
  <c r="D1855" i="33"/>
  <c r="C1855" i="33"/>
  <c r="D1854" i="33"/>
  <c r="C1854" i="33"/>
  <c r="D1853" i="33"/>
  <c r="C1853" i="33"/>
  <c r="D1852" i="33"/>
  <c r="C1852" i="33"/>
  <c r="D1851" i="33"/>
  <c r="C1851" i="33"/>
  <c r="D1850" i="33"/>
  <c r="C1850" i="33"/>
  <c r="D1849" i="33"/>
  <c r="C1849" i="33"/>
  <c r="D1848" i="33"/>
  <c r="C1848" i="33"/>
  <c r="D1847" i="33"/>
  <c r="C1847" i="33"/>
  <c r="D1846" i="33"/>
  <c r="C1846" i="33"/>
  <c r="D1845" i="33"/>
  <c r="C1845" i="33"/>
  <c r="D1844" i="33"/>
  <c r="C1844" i="33"/>
  <c r="D1843" i="33"/>
  <c r="C1843" i="33"/>
  <c r="AU40" i="44"/>
  <c r="AR40" i="44"/>
  <c r="AL40" i="44"/>
  <c r="AW39" i="44"/>
  <c r="AV39" i="44"/>
  <c r="AU39" i="44"/>
  <c r="AT39" i="44"/>
  <c r="AX39" i="44" s="1"/>
  <c r="AR39" i="44"/>
  <c r="AQ39" i="44"/>
  <c r="AP39" i="44"/>
  <c r="AO39" i="44"/>
  <c r="AS39" i="44" s="1"/>
  <c r="AM39" i="44"/>
  <c r="AL39" i="44"/>
  <c r="B40" i="44"/>
  <c r="AY40" i="44" s="1"/>
  <c r="BA40" i="44" s="1"/>
  <c r="K79" i="32"/>
  <c r="M79" i="32" s="1"/>
  <c r="L79" i="32" s="1"/>
  <c r="J79" i="32"/>
  <c r="I79" i="32"/>
  <c r="H79" i="32"/>
  <c r="M78" i="32"/>
  <c r="L78" i="32" s="1"/>
  <c r="K78" i="32"/>
  <c r="J78" i="32"/>
  <c r="I78" i="32"/>
  <c r="H78" i="32"/>
  <c r="K77" i="32"/>
  <c r="M77" i="32" s="1"/>
  <c r="L77" i="32" s="1"/>
  <c r="J77" i="32"/>
  <c r="I77" i="32"/>
  <c r="H77" i="32"/>
  <c r="D1842" i="33"/>
  <c r="C1842" i="33"/>
  <c r="D1841" i="33"/>
  <c r="C1841" i="33"/>
  <c r="D1840" i="33"/>
  <c r="C1840" i="33"/>
  <c r="D1839" i="33"/>
  <c r="C1839" i="33"/>
  <c r="D1838" i="33"/>
  <c r="C1838" i="33"/>
  <c r="D1837" i="33"/>
  <c r="C1837" i="33"/>
  <c r="D1836" i="33"/>
  <c r="C1836" i="33"/>
  <c r="D1835" i="33"/>
  <c r="C1835" i="33"/>
  <c r="D1834" i="33"/>
  <c r="C1834" i="33"/>
  <c r="D1833" i="33"/>
  <c r="C1833" i="33"/>
  <c r="D1832" i="33"/>
  <c r="C1832" i="33"/>
  <c r="D1831" i="33"/>
  <c r="C1831" i="33"/>
  <c r="D1830" i="33"/>
  <c r="C1830" i="33"/>
  <c r="D1829" i="33"/>
  <c r="C1829" i="33"/>
  <c r="D1828" i="33"/>
  <c r="C1828" i="33"/>
  <c r="D1827" i="33"/>
  <c r="C1827" i="33"/>
  <c r="D1826" i="33"/>
  <c r="C1826" i="33"/>
  <c r="D1825" i="33"/>
  <c r="C1825" i="33"/>
  <c r="D1824" i="33"/>
  <c r="C1824" i="33"/>
  <c r="D1823" i="33"/>
  <c r="C1823" i="33"/>
  <c r="D1822" i="33"/>
  <c r="C1822" i="33"/>
  <c r="D1821" i="33"/>
  <c r="C1821" i="33"/>
  <c r="D1820" i="33"/>
  <c r="C1820" i="33"/>
  <c r="D1819" i="33"/>
  <c r="C1819" i="33"/>
  <c r="D1818" i="33"/>
  <c r="C1818" i="33"/>
  <c r="D1817" i="33"/>
  <c r="C1817" i="33"/>
  <c r="D1816" i="33"/>
  <c r="C1816" i="33"/>
  <c r="D1815" i="33"/>
  <c r="C1815" i="33"/>
  <c r="D1814" i="33"/>
  <c r="C1814" i="33"/>
  <c r="D1813" i="33"/>
  <c r="C1813" i="33"/>
  <c r="D1812" i="33"/>
  <c r="C1812" i="33"/>
  <c r="D1811" i="33"/>
  <c r="C1811" i="33"/>
  <c r="D1810" i="33"/>
  <c r="C1810" i="33"/>
  <c r="D1809" i="33"/>
  <c r="C1809" i="33"/>
  <c r="D1808" i="33"/>
  <c r="C1808" i="33"/>
  <c r="D1807" i="33"/>
  <c r="C1807" i="33"/>
  <c r="D1806" i="33"/>
  <c r="C1806" i="33"/>
  <c r="D1805" i="33"/>
  <c r="C1805" i="33"/>
  <c r="D1804" i="33"/>
  <c r="C1804" i="33"/>
  <c r="D1803" i="33"/>
  <c r="C1803" i="33"/>
  <c r="D1802" i="33"/>
  <c r="C1802" i="33"/>
  <c r="D1801" i="33"/>
  <c r="C1801" i="33"/>
  <c r="D1800" i="33"/>
  <c r="C1800" i="33"/>
  <c r="D1799" i="33"/>
  <c r="C1799" i="33"/>
  <c r="D1798" i="33"/>
  <c r="C1798" i="33"/>
  <c r="D1797" i="33"/>
  <c r="C1797" i="33"/>
  <c r="D1796" i="33"/>
  <c r="C1796" i="33"/>
  <c r="D1795" i="33"/>
  <c r="C1795" i="33"/>
  <c r="D1794" i="33"/>
  <c r="C1794" i="33"/>
  <c r="D1793" i="33"/>
  <c r="C1793" i="33"/>
  <c r="D1792" i="33"/>
  <c r="C1792" i="33"/>
  <c r="D1791" i="33"/>
  <c r="C1791" i="33"/>
  <c r="D1790" i="33"/>
  <c r="C1790" i="33"/>
  <c r="D1789" i="33"/>
  <c r="C1789" i="33"/>
  <c r="D1788" i="33"/>
  <c r="C1788" i="33"/>
  <c r="D1787" i="33"/>
  <c r="C1787" i="33"/>
  <c r="D1786" i="33"/>
  <c r="C1786" i="33"/>
  <c r="D1785" i="33"/>
  <c r="C1785" i="33"/>
  <c r="D1784" i="33"/>
  <c r="C1784" i="33"/>
  <c r="D1783" i="33"/>
  <c r="C1783" i="33"/>
  <c r="D1782" i="33"/>
  <c r="C1782" i="33"/>
  <c r="AY38" i="44"/>
  <c r="BA38" i="44" s="1"/>
  <c r="AW38" i="44"/>
  <c r="AV38" i="44"/>
  <c r="AU38" i="44"/>
  <c r="AT38" i="44"/>
  <c r="AX38" i="44" s="1"/>
  <c r="AR38" i="44"/>
  <c r="AQ38" i="44"/>
  <c r="AP38" i="44"/>
  <c r="AO38" i="44"/>
  <c r="AS38" i="44" s="1"/>
  <c r="AM38" i="44"/>
  <c r="AL38" i="44"/>
  <c r="K76" i="32"/>
  <c r="M76" i="32" s="1"/>
  <c r="L76" i="32" s="1"/>
  <c r="J76" i="32"/>
  <c r="I76" i="32"/>
  <c r="H76" i="32"/>
  <c r="D1781" i="33"/>
  <c r="C1781" i="33"/>
  <c r="D1780" i="33"/>
  <c r="C1780" i="33"/>
  <c r="D1779" i="33"/>
  <c r="C1779" i="33"/>
  <c r="D1778" i="33"/>
  <c r="C1778" i="33"/>
  <c r="D1777" i="33"/>
  <c r="C1777" i="33"/>
  <c r="D1776" i="33"/>
  <c r="C1776" i="33"/>
  <c r="D1775" i="33"/>
  <c r="C1775" i="33"/>
  <c r="D1774" i="33"/>
  <c r="C1774" i="33"/>
  <c r="D1773" i="33"/>
  <c r="C1773" i="33"/>
  <c r="D1772" i="33"/>
  <c r="C1772" i="33"/>
  <c r="D1771" i="33"/>
  <c r="C1771" i="33"/>
  <c r="D1770" i="33"/>
  <c r="C1770" i="33"/>
  <c r="D1769" i="33"/>
  <c r="C1769" i="33"/>
  <c r="D1768" i="33"/>
  <c r="C1768" i="33"/>
  <c r="D1767" i="33"/>
  <c r="C1767" i="33"/>
  <c r="D1766" i="33"/>
  <c r="C1766" i="33"/>
  <c r="D1765" i="33"/>
  <c r="C1765" i="33"/>
  <c r="D1764" i="33"/>
  <c r="C1764" i="33"/>
  <c r="D1763" i="33"/>
  <c r="C1763" i="33"/>
  <c r="D1762" i="33"/>
  <c r="C1762" i="33"/>
  <c r="D1761" i="33"/>
  <c r="C1761" i="33"/>
  <c r="D1760" i="33"/>
  <c r="C1760" i="33"/>
  <c r="D1759" i="33"/>
  <c r="C1759" i="33"/>
  <c r="D1758" i="33"/>
  <c r="C1758" i="33"/>
  <c r="C1757" i="33"/>
  <c r="D1757" i="33"/>
  <c r="AY37" i="44"/>
  <c r="BA37" i="44" s="1"/>
  <c r="AW37" i="44"/>
  <c r="AV37" i="44"/>
  <c r="AU37" i="44"/>
  <c r="AR37" i="44"/>
  <c r="AQ37" i="44"/>
  <c r="AM37" i="44"/>
  <c r="AL37" i="44"/>
  <c r="AN37" i="44" s="1"/>
  <c r="AO37" i="44"/>
  <c r="AS37" i="44" s="1"/>
  <c r="AP37" i="44"/>
  <c r="AT37" i="44"/>
  <c r="K75" i="32"/>
  <c r="M75" i="32" s="1"/>
  <c r="L75" i="32" s="1"/>
  <c r="J75" i="32"/>
  <c r="I75" i="32"/>
  <c r="H75" i="32"/>
  <c r="D1756" i="33"/>
  <c r="C1756" i="33"/>
  <c r="D1755" i="33"/>
  <c r="C1755" i="33"/>
  <c r="D1754" i="33"/>
  <c r="C1754" i="33"/>
  <c r="D1753" i="33"/>
  <c r="C1753" i="33"/>
  <c r="D1752" i="33"/>
  <c r="C1752" i="33"/>
  <c r="D1751" i="33"/>
  <c r="C1751" i="33"/>
  <c r="D1750" i="33"/>
  <c r="C1750" i="33"/>
  <c r="D1749" i="33"/>
  <c r="C1749" i="33"/>
  <c r="D1748" i="33"/>
  <c r="C1748" i="33"/>
  <c r="D1747" i="33"/>
  <c r="C1747" i="33"/>
  <c r="D1746" i="33"/>
  <c r="C1746" i="33"/>
  <c r="D1745" i="33"/>
  <c r="C1745" i="33"/>
  <c r="D1744" i="33"/>
  <c r="C1744" i="33"/>
  <c r="D1743" i="33"/>
  <c r="C1743" i="33"/>
  <c r="D1742" i="33"/>
  <c r="C1742" i="33"/>
  <c r="D1741" i="33"/>
  <c r="C1741" i="33"/>
  <c r="D1740" i="33"/>
  <c r="C1740" i="33"/>
  <c r="D1739" i="33"/>
  <c r="C1739" i="33"/>
  <c r="D1738" i="33"/>
  <c r="C1738" i="33"/>
  <c r="D1737" i="33"/>
  <c r="C1737" i="33"/>
  <c r="D1736" i="33"/>
  <c r="C1736" i="33"/>
  <c r="D1735" i="33"/>
  <c r="C1735" i="33"/>
  <c r="D1734" i="33"/>
  <c r="C1734" i="33"/>
  <c r="D1733" i="33"/>
  <c r="C1733" i="33"/>
  <c r="AY36" i="44"/>
  <c r="BA36" i="44" s="1"/>
  <c r="AW36" i="44"/>
  <c r="AV36" i="44"/>
  <c r="AU36" i="44"/>
  <c r="AR36" i="44"/>
  <c r="AQ36" i="44"/>
  <c r="AM36" i="44"/>
  <c r="AL36" i="44"/>
  <c r="AN36" i="44" s="1"/>
  <c r="AO36" i="44"/>
  <c r="AS36" i="44" s="1"/>
  <c r="AP36" i="44"/>
  <c r="AT36" i="44"/>
  <c r="K74" i="32"/>
  <c r="M74" i="32" s="1"/>
  <c r="L74" i="32" s="1"/>
  <c r="J74" i="32"/>
  <c r="I74" i="32"/>
  <c r="H74" i="32"/>
  <c r="D1732" i="33"/>
  <c r="C1732" i="33"/>
  <c r="D1731" i="33"/>
  <c r="C1731" i="33"/>
  <c r="D1730" i="33"/>
  <c r="C1730" i="33"/>
  <c r="D1729" i="33"/>
  <c r="C1729" i="33"/>
  <c r="D1728" i="33"/>
  <c r="C1728" i="33"/>
  <c r="D1727" i="33"/>
  <c r="C1727" i="33"/>
  <c r="D1726" i="33"/>
  <c r="C1726" i="33"/>
  <c r="D1725" i="33"/>
  <c r="C1725" i="33"/>
  <c r="D1724" i="33"/>
  <c r="C1724" i="33"/>
  <c r="D1723" i="33"/>
  <c r="C1723" i="33"/>
  <c r="D1722" i="33"/>
  <c r="C1722" i="33"/>
  <c r="D1721" i="33"/>
  <c r="C1721" i="33"/>
  <c r="D1720" i="33"/>
  <c r="C1720" i="33"/>
  <c r="D1719" i="33"/>
  <c r="C1719" i="33"/>
  <c r="D1718" i="33"/>
  <c r="C1718" i="33"/>
  <c r="D1717" i="33"/>
  <c r="C1717" i="33"/>
  <c r="D1716" i="33"/>
  <c r="C1716" i="33"/>
  <c r="D1715" i="33"/>
  <c r="C1715" i="33"/>
  <c r="D1714" i="33"/>
  <c r="C1714" i="33"/>
  <c r="D1713" i="33"/>
  <c r="C1713" i="33"/>
  <c r="D1712" i="33"/>
  <c r="C1712" i="33"/>
  <c r="D1711" i="33"/>
  <c r="C1711" i="33"/>
  <c r="D1710" i="33"/>
  <c r="C1710" i="33"/>
  <c r="AY35" i="44"/>
  <c r="BA35" i="44" s="1"/>
  <c r="AW35" i="44"/>
  <c r="AV35" i="44"/>
  <c r="AU35" i="44"/>
  <c r="AR35" i="44"/>
  <c r="AQ35" i="44"/>
  <c r="AM35" i="44"/>
  <c r="AL35" i="44"/>
  <c r="AN35" i="44" s="1"/>
  <c r="AO35" i="44"/>
  <c r="AS35" i="44" s="1"/>
  <c r="AP35" i="44"/>
  <c r="AT35" i="44"/>
  <c r="K73" i="32"/>
  <c r="M73" i="32" s="1"/>
  <c r="L73" i="32" s="1"/>
  <c r="J73" i="32"/>
  <c r="I73" i="32"/>
  <c r="H73" i="32"/>
  <c r="D1709" i="33"/>
  <c r="C1709" i="33"/>
  <c r="D1708" i="33"/>
  <c r="C1708" i="33"/>
  <c r="D1707" i="33"/>
  <c r="C1707" i="33"/>
  <c r="D1706" i="33"/>
  <c r="C1706" i="33"/>
  <c r="D1705" i="33"/>
  <c r="C1705" i="33"/>
  <c r="D1704" i="33"/>
  <c r="C1704" i="33"/>
  <c r="D1703" i="33"/>
  <c r="C1703" i="33"/>
  <c r="D1702" i="33"/>
  <c r="C1702" i="33"/>
  <c r="D1701" i="33"/>
  <c r="C1701" i="33"/>
  <c r="D1700" i="33"/>
  <c r="C1700" i="33"/>
  <c r="D1699" i="33"/>
  <c r="C1699" i="33"/>
  <c r="D1698" i="33"/>
  <c r="C1698" i="33"/>
  <c r="D1697" i="33"/>
  <c r="C1697" i="33"/>
  <c r="D1696" i="33"/>
  <c r="C1696" i="33"/>
  <c r="D1695" i="33"/>
  <c r="C1695" i="33"/>
  <c r="D1694" i="33"/>
  <c r="C1694" i="33"/>
  <c r="D1693" i="33"/>
  <c r="C1693" i="33"/>
  <c r="D1692" i="33"/>
  <c r="C1692" i="33"/>
  <c r="D1691" i="33"/>
  <c r="C1691" i="33"/>
  <c r="D1690" i="33"/>
  <c r="C1690" i="33"/>
  <c r="D1689" i="33"/>
  <c r="C1689" i="33"/>
  <c r="D1688" i="33"/>
  <c r="C1688" i="33"/>
  <c r="D1687" i="33"/>
  <c r="C1687" i="33"/>
  <c r="D1686" i="33"/>
  <c r="C1686" i="33"/>
  <c r="AU34" i="44"/>
  <c r="AT34" i="44"/>
  <c r="AX34" i="44" s="1"/>
  <c r="AW34" i="44"/>
  <c r="AY34" i="44"/>
  <c r="BA34" i="44" s="1"/>
  <c r="AV34" i="44"/>
  <c r="K72" i="32"/>
  <c r="M72" i="32" s="1"/>
  <c r="L72" i="32" s="1"/>
  <c r="J72" i="32"/>
  <c r="I72" i="32"/>
  <c r="H72" i="32"/>
  <c r="K71" i="32"/>
  <c r="M71" i="32" s="1"/>
  <c r="L71" i="32" s="1"/>
  <c r="J71" i="32"/>
  <c r="I71" i="32"/>
  <c r="H71" i="32"/>
  <c r="K70" i="32"/>
  <c r="M70" i="32" s="1"/>
  <c r="L70" i="32" s="1"/>
  <c r="J70" i="32"/>
  <c r="I70" i="32"/>
  <c r="H70" i="32"/>
  <c r="D1685" i="33"/>
  <c r="C1685" i="33"/>
  <c r="D1684" i="33"/>
  <c r="C1684" i="33"/>
  <c r="D1683" i="33"/>
  <c r="C1683" i="33"/>
  <c r="D1682" i="33"/>
  <c r="C1682" i="33"/>
  <c r="D1681" i="33"/>
  <c r="C1681" i="33"/>
  <c r="D1680" i="33"/>
  <c r="C1680" i="33"/>
  <c r="D1679" i="33"/>
  <c r="C1679" i="33"/>
  <c r="D1678" i="33"/>
  <c r="C1678" i="33"/>
  <c r="D1677" i="33"/>
  <c r="C1677" i="33"/>
  <c r="D1676" i="33"/>
  <c r="C1676" i="33"/>
  <c r="D1675" i="33"/>
  <c r="C1675" i="33"/>
  <c r="D1674" i="33"/>
  <c r="C1674" i="33"/>
  <c r="D1673" i="33"/>
  <c r="C1673" i="33"/>
  <c r="D1672" i="33"/>
  <c r="C1672" i="33"/>
  <c r="D1671" i="33"/>
  <c r="C1671" i="33"/>
  <c r="D1670" i="33"/>
  <c r="C1670" i="33"/>
  <c r="D1669" i="33"/>
  <c r="C1669" i="33"/>
  <c r="D1668" i="33"/>
  <c r="C1668" i="33"/>
  <c r="D1667" i="33"/>
  <c r="C1667" i="33"/>
  <c r="D1666" i="33"/>
  <c r="C1666" i="33"/>
  <c r="D1665" i="33"/>
  <c r="C1665" i="33"/>
  <c r="D1664" i="33"/>
  <c r="C1664" i="33"/>
  <c r="D1663" i="33"/>
  <c r="C1663" i="33"/>
  <c r="D1662" i="33"/>
  <c r="C1662" i="33"/>
  <c r="D1661" i="33"/>
  <c r="C1661" i="33"/>
  <c r="D1660" i="33"/>
  <c r="C1660" i="33"/>
  <c r="D1659" i="33"/>
  <c r="C1659" i="33"/>
  <c r="D1658" i="33"/>
  <c r="C1658" i="33"/>
  <c r="D1657" i="33"/>
  <c r="C1657" i="33"/>
  <c r="D1656" i="33"/>
  <c r="C1656" i="33"/>
  <c r="D1655" i="33"/>
  <c r="C1655" i="33"/>
  <c r="D1654" i="33"/>
  <c r="C1654" i="33"/>
  <c r="D1653" i="33"/>
  <c r="C1653" i="33"/>
  <c r="D1652" i="33"/>
  <c r="C1652" i="33"/>
  <c r="D1651" i="33"/>
  <c r="C1651" i="33"/>
  <c r="D1650" i="33"/>
  <c r="C1650" i="33"/>
  <c r="D1649" i="33"/>
  <c r="C1649" i="33"/>
  <c r="D1648" i="33"/>
  <c r="C1648" i="33"/>
  <c r="D1647" i="33"/>
  <c r="C1647" i="33"/>
  <c r="D1646" i="33"/>
  <c r="C1646" i="33"/>
  <c r="D1645" i="33"/>
  <c r="C1645" i="33"/>
  <c r="D1644" i="33"/>
  <c r="C1644" i="33"/>
  <c r="D1643" i="33"/>
  <c r="C1643" i="33"/>
  <c r="D1642" i="33"/>
  <c r="C1642" i="33"/>
  <c r="D1641" i="33"/>
  <c r="C1641" i="33"/>
  <c r="D1640" i="33"/>
  <c r="C1640" i="33"/>
  <c r="D1639" i="33"/>
  <c r="C1639" i="33"/>
  <c r="D1638" i="33"/>
  <c r="C1638" i="33"/>
  <c r="D1637" i="33"/>
  <c r="C1637" i="33"/>
  <c r="D1636" i="33"/>
  <c r="C1636" i="33"/>
  <c r="D1635" i="33"/>
  <c r="C1635" i="33"/>
  <c r="D1634" i="33"/>
  <c r="C1634" i="33"/>
  <c r="D1633" i="33"/>
  <c r="C1633" i="33"/>
  <c r="D1632" i="33"/>
  <c r="C1632" i="33"/>
  <c r="D1631" i="33"/>
  <c r="C1631" i="33"/>
  <c r="D1630" i="33"/>
  <c r="C1630" i="33"/>
  <c r="D1629" i="33"/>
  <c r="C1629" i="33"/>
  <c r="D1628" i="33"/>
  <c r="C1628" i="33"/>
  <c r="D1627" i="33"/>
  <c r="C1627" i="33"/>
  <c r="D1626" i="33"/>
  <c r="C1626" i="33"/>
  <c r="D1625" i="33"/>
  <c r="C1625" i="33"/>
  <c r="D1624" i="33"/>
  <c r="C1624" i="33"/>
  <c r="D1623" i="33"/>
  <c r="C1623" i="33"/>
  <c r="D1622" i="33"/>
  <c r="C1622" i="33"/>
  <c r="D1621" i="33"/>
  <c r="C1621" i="33"/>
  <c r="D1620" i="33"/>
  <c r="C1620" i="33"/>
  <c r="D1619" i="33"/>
  <c r="C1619" i="33"/>
  <c r="D1618" i="33"/>
  <c r="C1618" i="33"/>
  <c r="D1617" i="33"/>
  <c r="C1617" i="33"/>
  <c r="D1616" i="33"/>
  <c r="C1616" i="33"/>
  <c r="D1615" i="33"/>
  <c r="C1615" i="33"/>
  <c r="D1614" i="33"/>
  <c r="C1614" i="33"/>
  <c r="D1613" i="33"/>
  <c r="C1613" i="33"/>
  <c r="AZ29" i="44"/>
  <c r="AZ28" i="44"/>
  <c r="AZ27" i="44"/>
  <c r="AZ26" i="44"/>
  <c r="AZ25" i="44"/>
  <c r="AZ24" i="44"/>
  <c r="AZ23" i="44"/>
  <c r="AZ22" i="44"/>
  <c r="AZ21" i="44"/>
  <c r="AZ20" i="44"/>
  <c r="AZ19" i="44"/>
  <c r="AZ18" i="44"/>
  <c r="AZ17" i="44"/>
  <c r="AZ16" i="44"/>
  <c r="AZ15" i="44"/>
  <c r="AZ14" i="44"/>
  <c r="AZ13" i="44"/>
  <c r="AZ12" i="44"/>
  <c r="AZ11" i="44"/>
  <c r="AY33" i="44"/>
  <c r="BA33" i="44" s="1"/>
  <c r="AY32" i="44"/>
  <c r="BA32" i="44" s="1"/>
  <c r="AY31" i="44"/>
  <c r="BA31" i="44" s="1"/>
  <c r="AY30" i="44"/>
  <c r="BA30" i="44" s="1"/>
  <c r="AY29" i="44"/>
  <c r="BA29" i="44" s="1"/>
  <c r="AY28" i="44"/>
  <c r="AY27" i="44"/>
  <c r="BA27" i="44" s="1"/>
  <c r="AY26" i="44"/>
  <c r="BA26" i="44" s="1"/>
  <c r="AY25" i="44"/>
  <c r="BA25" i="44" s="1"/>
  <c r="AY24" i="44"/>
  <c r="AY23" i="44"/>
  <c r="BA23" i="44" s="1"/>
  <c r="AW33" i="44"/>
  <c r="AW32" i="44"/>
  <c r="AW31" i="44"/>
  <c r="AW30" i="44"/>
  <c r="AW29" i="44"/>
  <c r="AW28" i="44"/>
  <c r="AW27" i="44"/>
  <c r="AW26" i="44"/>
  <c r="AW25" i="44"/>
  <c r="AW24" i="44"/>
  <c r="AW23" i="44"/>
  <c r="AV33" i="44"/>
  <c r="AV32" i="44"/>
  <c r="AV31" i="44"/>
  <c r="AV30" i="44"/>
  <c r="AV29" i="44"/>
  <c r="AV28" i="44"/>
  <c r="AV27" i="44"/>
  <c r="AV26" i="44"/>
  <c r="AV25" i="44"/>
  <c r="AV24" i="44"/>
  <c r="AV23" i="44"/>
  <c r="AV22" i="44"/>
  <c r="AV21" i="44"/>
  <c r="AV20" i="44"/>
  <c r="AV19" i="44"/>
  <c r="AV18" i="44"/>
  <c r="AV17" i="44"/>
  <c r="AV16" i="44"/>
  <c r="AV15" i="44"/>
  <c r="AV14" i="44"/>
  <c r="AV13" i="44"/>
  <c r="AV12" i="44"/>
  <c r="AV11" i="44"/>
  <c r="AU33" i="44"/>
  <c r="AU32" i="44"/>
  <c r="AU31" i="44"/>
  <c r="AU30" i="44"/>
  <c r="AU29" i="44"/>
  <c r="AU28" i="44"/>
  <c r="AU27" i="44"/>
  <c r="AU26" i="44"/>
  <c r="AU25" i="44"/>
  <c r="AU24" i="44"/>
  <c r="AU23" i="44"/>
  <c r="AT33" i="44"/>
  <c r="AT32" i="44"/>
  <c r="AX32" i="44" s="1"/>
  <c r="AT31" i="44"/>
  <c r="AT30" i="44"/>
  <c r="AX30" i="44" s="1"/>
  <c r="AT29" i="44"/>
  <c r="AT28" i="44"/>
  <c r="AX28" i="44" s="1"/>
  <c r="AT27" i="44"/>
  <c r="AT26" i="44"/>
  <c r="AX26" i="44" s="1"/>
  <c r="AR34" i="44"/>
  <c r="AR33" i="44"/>
  <c r="AR32" i="44"/>
  <c r="AQ34" i="44"/>
  <c r="AQ33" i="44"/>
  <c r="AQ32" i="44"/>
  <c r="AP34" i="44"/>
  <c r="AP33" i="44"/>
  <c r="AP32" i="44"/>
  <c r="AO34" i="44"/>
  <c r="AM34" i="44"/>
  <c r="AL34" i="44"/>
  <c r="AN34" i="44" s="1"/>
  <c r="AO33" i="44"/>
  <c r="AM33" i="44"/>
  <c r="AL33" i="44"/>
  <c r="AN33" i="44" s="1"/>
  <c r="AO32" i="44"/>
  <c r="AS32" i="44" s="1"/>
  <c r="AM32" i="44"/>
  <c r="AL32" i="44"/>
  <c r="AN32" i="44" s="1"/>
  <c r="AG22" i="44"/>
  <c r="AW22" i="44" s="1"/>
  <c r="AG21" i="44"/>
  <c r="AW21" i="44" s="1"/>
  <c r="AG20" i="44"/>
  <c r="AW20" i="44" s="1"/>
  <c r="AG19" i="44"/>
  <c r="AW19" i="44" s="1"/>
  <c r="AC22" i="44"/>
  <c r="AY22" i="44" s="1"/>
  <c r="BA22" i="44" s="1"/>
  <c r="AC21" i="44"/>
  <c r="AY21" i="44" s="1"/>
  <c r="BA21" i="44" s="1"/>
  <c r="AC20" i="44"/>
  <c r="AY20" i="44" s="1"/>
  <c r="BA20" i="44" s="1"/>
  <c r="AC19" i="44"/>
  <c r="AY19" i="44" s="1"/>
  <c r="BA19" i="44" s="1"/>
  <c r="AR31" i="44"/>
  <c r="AQ31" i="44"/>
  <c r="AM31" i="44"/>
  <c r="AL31" i="44"/>
  <c r="AN31" i="44" s="1"/>
  <c r="AO31" i="44"/>
  <c r="AP31" i="44"/>
  <c r="K69" i="32"/>
  <c r="M69" i="32" s="1"/>
  <c r="L69" i="32" s="1"/>
  <c r="J69" i="32"/>
  <c r="I69" i="32"/>
  <c r="H69" i="32"/>
  <c r="D1612" i="33"/>
  <c r="C1612" i="33"/>
  <c r="D1611" i="33"/>
  <c r="C1611" i="33"/>
  <c r="D1610" i="33"/>
  <c r="C1610" i="33"/>
  <c r="D1609" i="33"/>
  <c r="C1609" i="33"/>
  <c r="D1608" i="33"/>
  <c r="C1608" i="33"/>
  <c r="D1607" i="33"/>
  <c r="C1607" i="33"/>
  <c r="D1606" i="33"/>
  <c r="C1606" i="33"/>
  <c r="D1605" i="33"/>
  <c r="C1605" i="33"/>
  <c r="D1604" i="33"/>
  <c r="C1604" i="33"/>
  <c r="D1603" i="33"/>
  <c r="C1603" i="33"/>
  <c r="D1602" i="33"/>
  <c r="C1602" i="33"/>
  <c r="D1601" i="33"/>
  <c r="C1601" i="33"/>
  <c r="D1600" i="33"/>
  <c r="C1600" i="33"/>
  <c r="D1599" i="33"/>
  <c r="C1599" i="33"/>
  <c r="D1598" i="33"/>
  <c r="C1598" i="33"/>
  <c r="D1597" i="33"/>
  <c r="C1597" i="33"/>
  <c r="D1596" i="33"/>
  <c r="C1596" i="33"/>
  <c r="D1595" i="33"/>
  <c r="C1595" i="33"/>
  <c r="D1594" i="33"/>
  <c r="C1594" i="33"/>
  <c r="D1593" i="33"/>
  <c r="C1593" i="33"/>
  <c r="D1592" i="33"/>
  <c r="C1592" i="33"/>
  <c r="D1591" i="33"/>
  <c r="C1591" i="33"/>
  <c r="D1590" i="33"/>
  <c r="C1590" i="33"/>
  <c r="D1589" i="33"/>
  <c r="C1589" i="33"/>
  <c r="D1588" i="33"/>
  <c r="C1588" i="33"/>
  <c r="D1587" i="33"/>
  <c r="C1587" i="33"/>
  <c r="AR30" i="44"/>
  <c r="AM30" i="44"/>
  <c r="AQ30" i="44"/>
  <c r="AL30" i="44"/>
  <c r="AN30" i="44" s="1"/>
  <c r="AO30" i="44"/>
  <c r="AP30" i="44"/>
  <c r="K68" i="32"/>
  <c r="M68" i="32" s="1"/>
  <c r="L68" i="32" s="1"/>
  <c r="J68" i="32"/>
  <c r="I68" i="32"/>
  <c r="H68" i="32"/>
  <c r="D1586" i="33"/>
  <c r="C1586" i="33"/>
  <c r="D1585" i="33"/>
  <c r="C1585" i="33"/>
  <c r="D1584" i="33"/>
  <c r="C1584" i="33"/>
  <c r="D1583" i="33"/>
  <c r="C1583" i="33"/>
  <c r="D1582" i="33"/>
  <c r="C1582" i="33"/>
  <c r="D1581" i="33"/>
  <c r="C1581" i="33"/>
  <c r="D1580" i="33"/>
  <c r="C1580" i="33"/>
  <c r="D1579" i="33"/>
  <c r="C1579" i="33"/>
  <c r="D1578" i="33"/>
  <c r="C1578" i="33"/>
  <c r="D1577" i="33"/>
  <c r="C1577" i="33"/>
  <c r="D1576" i="33"/>
  <c r="C1576" i="33"/>
  <c r="D1575" i="33"/>
  <c r="C1575" i="33"/>
  <c r="D1574" i="33"/>
  <c r="C1574" i="33"/>
  <c r="D1573" i="33"/>
  <c r="C1573" i="33"/>
  <c r="D1572" i="33"/>
  <c r="C1572" i="33"/>
  <c r="D1571" i="33"/>
  <c r="C1571" i="33"/>
  <c r="D1570" i="33"/>
  <c r="C1570" i="33"/>
  <c r="D1569" i="33"/>
  <c r="C1569" i="33"/>
  <c r="D1568" i="33"/>
  <c r="C1568" i="33"/>
  <c r="D1567" i="33"/>
  <c r="C1567" i="33"/>
  <c r="D1566" i="33"/>
  <c r="C1566" i="33"/>
  <c r="D1565" i="33"/>
  <c r="C1565" i="33"/>
  <c r="AS34" i="44" l="1"/>
  <c r="BA24" i="44"/>
  <c r="BA28" i="44"/>
  <c r="AX35" i="44"/>
  <c r="AX37" i="44"/>
  <c r="AN39" i="44"/>
  <c r="AS30" i="44"/>
  <c r="AS33" i="44"/>
  <c r="AX29" i="44"/>
  <c r="AX33" i="44"/>
  <c r="AX36" i="44"/>
  <c r="AN38" i="44"/>
  <c r="AS31" i="44"/>
  <c r="AX27" i="44"/>
  <c r="AX31" i="44"/>
  <c r="AQ40" i="44"/>
  <c r="AP40" i="44"/>
  <c r="AV40" i="44"/>
  <c r="AM40" i="44"/>
  <c r="AN40" i="44" s="1"/>
  <c r="AO40" i="44"/>
  <c r="AS40" i="44" s="1"/>
  <c r="AT40" i="44"/>
  <c r="AX40" i="44" s="1"/>
  <c r="AW40" i="44"/>
  <c r="B41" i="44"/>
  <c r="AR29" i="44"/>
  <c r="AQ29" i="44"/>
  <c r="AP29" i="44"/>
  <c r="AO29" i="44"/>
  <c r="AM29" i="44"/>
  <c r="AL29" i="44"/>
  <c r="AN29" i="44" s="1"/>
  <c r="AR28" i="44"/>
  <c r="AM28" i="44"/>
  <c r="AQ28" i="44"/>
  <c r="AL28" i="44"/>
  <c r="AN28" i="44" s="1"/>
  <c r="AO28" i="44"/>
  <c r="AP28" i="44"/>
  <c r="K67" i="32"/>
  <c r="M67" i="32" s="1"/>
  <c r="L67" i="32" s="1"/>
  <c r="J67" i="32"/>
  <c r="I67" i="32"/>
  <c r="H67" i="32"/>
  <c r="K66" i="32"/>
  <c r="M66" i="32" s="1"/>
  <c r="L66" i="32" s="1"/>
  <c r="J66" i="32"/>
  <c r="I66" i="32"/>
  <c r="H66" i="32"/>
  <c r="D1564" i="33"/>
  <c r="C1564" i="33"/>
  <c r="D1563" i="33"/>
  <c r="C1563" i="33"/>
  <c r="D1562" i="33"/>
  <c r="C1562" i="33"/>
  <c r="D1561" i="33"/>
  <c r="C1561" i="33"/>
  <c r="D1560" i="33"/>
  <c r="C1560" i="33"/>
  <c r="D1559" i="33"/>
  <c r="C1559" i="33"/>
  <c r="D1558" i="33"/>
  <c r="C1558" i="33"/>
  <c r="D1557" i="33"/>
  <c r="C1557" i="33"/>
  <c r="D1556" i="33"/>
  <c r="C1556" i="33"/>
  <c r="D1555" i="33"/>
  <c r="C1555" i="33"/>
  <c r="D1554" i="33"/>
  <c r="C1554" i="33"/>
  <c r="D1553" i="33"/>
  <c r="C1553" i="33"/>
  <c r="D1552" i="33"/>
  <c r="C1552" i="33"/>
  <c r="D1551" i="33"/>
  <c r="C1551" i="33"/>
  <c r="D1550" i="33"/>
  <c r="C1550" i="33"/>
  <c r="D1549" i="33"/>
  <c r="C1549" i="33"/>
  <c r="D1548" i="33"/>
  <c r="C1548" i="33"/>
  <c r="D1547" i="33"/>
  <c r="C1547" i="33"/>
  <c r="D1546" i="33"/>
  <c r="C1546" i="33"/>
  <c r="D1545" i="33"/>
  <c r="C1545" i="33"/>
  <c r="D1544" i="33"/>
  <c r="C1544" i="33"/>
  <c r="D1543" i="33"/>
  <c r="C1543" i="33"/>
  <c r="D1542" i="33"/>
  <c r="C1542" i="33"/>
  <c r="D1541" i="33"/>
  <c r="C1541" i="33"/>
  <c r="D1540" i="33"/>
  <c r="C1540" i="33"/>
  <c r="D1539" i="33"/>
  <c r="C1539" i="33"/>
  <c r="D1538" i="33"/>
  <c r="C1538" i="33"/>
  <c r="D1537" i="33"/>
  <c r="C1537" i="33"/>
  <c r="D1536" i="33"/>
  <c r="C1536" i="33"/>
  <c r="D1535" i="33"/>
  <c r="C1535" i="33"/>
  <c r="D1534" i="33"/>
  <c r="C1534" i="33"/>
  <c r="D1533" i="33"/>
  <c r="C1533" i="33"/>
  <c r="D1532" i="33"/>
  <c r="C1532" i="33"/>
  <c r="D1531" i="33"/>
  <c r="C1531" i="33"/>
  <c r="D1530" i="33"/>
  <c r="C1530" i="33"/>
  <c r="D1529" i="33"/>
  <c r="C1529" i="33"/>
  <c r="D1528" i="33"/>
  <c r="C1528" i="33"/>
  <c r="D1527" i="33"/>
  <c r="C1527" i="33"/>
  <c r="D1526" i="33"/>
  <c r="C1526" i="33"/>
  <c r="D1525" i="33"/>
  <c r="C1525" i="33"/>
  <c r="D1524" i="33"/>
  <c r="C1524" i="33"/>
  <c r="D1523" i="33"/>
  <c r="C1523" i="33"/>
  <c r="D1522" i="33"/>
  <c r="C1522" i="33"/>
  <c r="D1521" i="33"/>
  <c r="C1521" i="33"/>
  <c r="D1520" i="33"/>
  <c r="C1520" i="33"/>
  <c r="D1519" i="33"/>
  <c r="C1519" i="33"/>
  <c r="D1518" i="33"/>
  <c r="C1518" i="33"/>
  <c r="D1517" i="33"/>
  <c r="C1517" i="33"/>
  <c r="AR27" i="44"/>
  <c r="AQ27" i="44"/>
  <c r="AP27" i="44"/>
  <c r="AO27" i="44"/>
  <c r="AS27" i="44" s="1"/>
  <c r="AM27" i="44"/>
  <c r="AL27" i="44"/>
  <c r="AN27" i="44" s="1"/>
  <c r="AR26" i="44"/>
  <c r="AQ26" i="44"/>
  <c r="AP26" i="44"/>
  <c r="AO26" i="44"/>
  <c r="AS26" i="44" s="1"/>
  <c r="AM26" i="44"/>
  <c r="AL26" i="44"/>
  <c r="AN26" i="44" s="1"/>
  <c r="AR25" i="44"/>
  <c r="AM25" i="44"/>
  <c r="AQ25" i="44"/>
  <c r="AP25" i="44"/>
  <c r="AT25" i="44"/>
  <c r="AX25" i="44" s="1"/>
  <c r="AO25" i="44"/>
  <c r="AS25" i="44" s="1"/>
  <c r="AL25" i="44"/>
  <c r="K65" i="32"/>
  <c r="M65" i="32" s="1"/>
  <c r="L65" i="32" s="1"/>
  <c r="J65" i="32"/>
  <c r="I65" i="32"/>
  <c r="H65" i="32"/>
  <c r="K64" i="32"/>
  <c r="M64" i="32" s="1"/>
  <c r="L64" i="32" s="1"/>
  <c r="J64" i="32"/>
  <c r="I64" i="32"/>
  <c r="H64" i="32"/>
  <c r="K63" i="32"/>
  <c r="M63" i="32" s="1"/>
  <c r="L63" i="32" s="1"/>
  <c r="J63" i="32"/>
  <c r="I63" i="32"/>
  <c r="H63" i="32"/>
  <c r="D1516" i="33"/>
  <c r="C1516" i="33"/>
  <c r="D1515" i="33"/>
  <c r="C1515" i="33"/>
  <c r="D1514" i="33"/>
  <c r="C1514" i="33"/>
  <c r="D1513" i="33"/>
  <c r="C1513" i="33"/>
  <c r="D1512" i="33"/>
  <c r="C1512" i="33"/>
  <c r="D1511" i="33"/>
  <c r="C1511" i="33"/>
  <c r="D1510" i="33"/>
  <c r="C1510" i="33"/>
  <c r="D1509" i="33"/>
  <c r="C1509" i="33"/>
  <c r="D1508" i="33"/>
  <c r="C1508" i="33"/>
  <c r="D1507" i="33"/>
  <c r="C1507" i="33"/>
  <c r="D1506" i="33"/>
  <c r="C1506" i="33"/>
  <c r="D1505" i="33"/>
  <c r="C1505" i="33"/>
  <c r="D1504" i="33"/>
  <c r="C1504" i="33"/>
  <c r="D1503" i="33"/>
  <c r="C1503" i="33"/>
  <c r="D1502" i="33"/>
  <c r="C1502" i="33"/>
  <c r="D1501" i="33"/>
  <c r="C1501" i="33"/>
  <c r="D1500" i="33"/>
  <c r="C1500" i="33"/>
  <c r="D1499" i="33"/>
  <c r="C1499" i="33"/>
  <c r="D1498" i="33"/>
  <c r="C1498" i="33"/>
  <c r="D1497" i="33"/>
  <c r="C1497" i="33"/>
  <c r="D1496" i="33"/>
  <c r="C1496" i="33"/>
  <c r="D1495" i="33"/>
  <c r="C1495" i="33"/>
  <c r="D1494" i="33"/>
  <c r="C1494" i="33"/>
  <c r="D1493" i="33"/>
  <c r="C1493" i="33"/>
  <c r="D1492" i="33"/>
  <c r="C1492" i="33"/>
  <c r="D1491" i="33"/>
  <c r="C1491" i="33"/>
  <c r="D1490" i="33"/>
  <c r="C1490" i="33"/>
  <c r="D1489" i="33"/>
  <c r="C1489" i="33"/>
  <c r="D1488" i="33"/>
  <c r="C1488" i="33"/>
  <c r="D1487" i="33"/>
  <c r="C1487" i="33"/>
  <c r="D1486" i="33"/>
  <c r="C1486" i="33"/>
  <c r="D1485" i="33"/>
  <c r="C1485" i="33"/>
  <c r="D1484" i="33"/>
  <c r="C1484" i="33"/>
  <c r="D1483" i="33"/>
  <c r="C1483" i="33"/>
  <c r="D1482" i="33"/>
  <c r="C1482" i="33"/>
  <c r="D1481" i="33"/>
  <c r="C1481" i="33"/>
  <c r="D1480" i="33"/>
  <c r="C1480" i="33"/>
  <c r="D1479" i="33"/>
  <c r="C1479" i="33"/>
  <c r="D1478" i="33"/>
  <c r="C1478" i="33"/>
  <c r="D1477" i="33"/>
  <c r="C1477" i="33"/>
  <c r="D1476" i="33"/>
  <c r="C1476" i="33"/>
  <c r="D1475" i="33"/>
  <c r="C1475" i="33"/>
  <c r="D1474" i="33"/>
  <c r="C1474" i="33"/>
  <c r="D1473" i="33"/>
  <c r="C1473" i="33"/>
  <c r="D1472" i="33"/>
  <c r="C1472" i="33"/>
  <c r="D1471" i="33"/>
  <c r="C1471" i="33"/>
  <c r="D1470" i="33"/>
  <c r="C1470" i="33"/>
  <c r="D1469" i="33"/>
  <c r="C1469" i="33"/>
  <c r="D1468" i="33"/>
  <c r="C1468" i="33"/>
  <c r="D1467" i="33"/>
  <c r="C1467" i="33"/>
  <c r="D1466" i="33"/>
  <c r="C1466" i="33"/>
  <c r="D1465" i="33"/>
  <c r="C1465" i="33"/>
  <c r="D1464" i="33"/>
  <c r="C1464" i="33"/>
  <c r="D1463" i="33"/>
  <c r="C1463" i="33"/>
  <c r="D1462" i="33"/>
  <c r="C1462" i="33"/>
  <c r="D1461" i="33"/>
  <c r="C1461" i="33"/>
  <c r="D1460" i="33"/>
  <c r="C1460" i="33"/>
  <c r="D1459" i="33"/>
  <c r="C1459" i="33"/>
  <c r="D1458" i="33"/>
  <c r="C1458" i="33"/>
  <c r="D1457" i="33"/>
  <c r="C1457" i="33"/>
  <c r="D1456" i="33"/>
  <c r="C1456" i="33"/>
  <c r="D1455" i="33"/>
  <c r="C1455" i="33"/>
  <c r="D1454" i="33"/>
  <c r="C1454" i="33"/>
  <c r="D1453" i="33"/>
  <c r="C1453" i="33"/>
  <c r="D1452" i="33"/>
  <c r="C1452" i="33"/>
  <c r="D1451" i="33"/>
  <c r="C1451" i="33"/>
  <c r="D1450" i="33"/>
  <c r="C1450" i="33"/>
  <c r="D1449" i="33"/>
  <c r="C1449" i="33"/>
  <c r="D1448" i="33"/>
  <c r="C1448" i="33"/>
  <c r="D1447" i="33"/>
  <c r="C1447" i="33"/>
  <c r="AR24" i="44"/>
  <c r="AM24" i="44"/>
  <c r="AQ24" i="44"/>
  <c r="AP24" i="44"/>
  <c r="AT24" i="44"/>
  <c r="AX24" i="44" s="1"/>
  <c r="AO24" i="44"/>
  <c r="AL24" i="44"/>
  <c r="AN24" i="44" s="1"/>
  <c r="J68" i="28"/>
  <c r="K62" i="32"/>
  <c r="M62" i="32" s="1"/>
  <c r="L62" i="32" s="1"/>
  <c r="J62" i="32"/>
  <c r="I62" i="32"/>
  <c r="H62" i="32"/>
  <c r="D1446" i="33"/>
  <c r="C1446" i="33"/>
  <c r="D1445" i="33"/>
  <c r="C1445" i="33"/>
  <c r="D1444" i="33"/>
  <c r="C1444" i="33"/>
  <c r="D1443" i="33"/>
  <c r="C1443" i="33"/>
  <c r="D1442" i="33"/>
  <c r="C1442" i="33"/>
  <c r="D1441" i="33"/>
  <c r="C1441" i="33"/>
  <c r="D1440" i="33"/>
  <c r="C1440" i="33"/>
  <c r="D1439" i="33"/>
  <c r="C1439" i="33"/>
  <c r="D1438" i="33"/>
  <c r="C1438" i="33"/>
  <c r="D1437" i="33"/>
  <c r="C1437" i="33"/>
  <c r="D1436" i="33"/>
  <c r="C1436" i="33"/>
  <c r="D1435" i="33"/>
  <c r="C1435" i="33"/>
  <c r="D1434" i="33"/>
  <c r="C1434" i="33"/>
  <c r="D1433" i="33"/>
  <c r="C1433" i="33"/>
  <c r="D1432" i="33"/>
  <c r="C1432" i="33"/>
  <c r="D1431" i="33"/>
  <c r="C1431" i="33"/>
  <c r="D1430" i="33"/>
  <c r="C1430" i="33"/>
  <c r="D1429" i="33"/>
  <c r="C1429" i="33"/>
  <c r="D1428" i="33"/>
  <c r="C1428" i="33"/>
  <c r="D1427" i="33"/>
  <c r="C1427" i="33"/>
  <c r="D1426" i="33"/>
  <c r="C1426" i="33"/>
  <c r="D1425" i="33"/>
  <c r="C1425" i="33"/>
  <c r="D1424" i="33"/>
  <c r="C1424" i="33"/>
  <c r="D1423" i="33"/>
  <c r="C1423" i="33"/>
  <c r="K61" i="32"/>
  <c r="M61" i="32" s="1"/>
  <c r="L61" i="32" s="1"/>
  <c r="J61" i="32"/>
  <c r="I61" i="32"/>
  <c r="H61" i="32"/>
  <c r="D1422" i="33"/>
  <c r="C1422" i="33"/>
  <c r="D1421" i="33"/>
  <c r="C1421" i="33"/>
  <c r="D1420" i="33"/>
  <c r="C1420" i="33"/>
  <c r="D1419" i="33"/>
  <c r="C1419" i="33"/>
  <c r="D1418" i="33"/>
  <c r="C1418" i="33"/>
  <c r="D1417" i="33"/>
  <c r="C1417" i="33"/>
  <c r="D1416" i="33"/>
  <c r="C1416" i="33"/>
  <c r="D1415" i="33"/>
  <c r="C1415" i="33"/>
  <c r="D1414" i="33"/>
  <c r="C1414" i="33"/>
  <c r="D1413" i="33"/>
  <c r="C1413" i="33"/>
  <c r="D1412" i="33"/>
  <c r="C1412" i="33"/>
  <c r="D1411" i="33"/>
  <c r="C1411" i="33"/>
  <c r="D1410" i="33"/>
  <c r="C1410" i="33"/>
  <c r="D1409" i="33"/>
  <c r="C1409" i="33"/>
  <c r="D1408" i="33"/>
  <c r="C1408" i="33"/>
  <c r="D1407" i="33"/>
  <c r="C1407" i="33"/>
  <c r="D1406" i="33"/>
  <c r="C1406" i="33"/>
  <c r="D1405" i="33"/>
  <c r="C1405" i="33"/>
  <c r="D1404" i="33"/>
  <c r="C1404" i="33"/>
  <c r="D1403" i="33"/>
  <c r="C1403" i="33"/>
  <c r="D1402" i="33"/>
  <c r="C1402" i="33"/>
  <c r="D1401" i="33"/>
  <c r="C1401" i="33"/>
  <c r="D1400" i="33"/>
  <c r="C1400" i="33"/>
  <c r="D1399" i="33"/>
  <c r="C1399" i="33"/>
  <c r="AL23" i="44"/>
  <c r="AN23" i="44" s="1"/>
  <c r="AM23" i="44"/>
  <c r="AO23" i="44"/>
  <c r="AS23" i="44" s="1"/>
  <c r="AP23" i="44"/>
  <c r="AQ23" i="44"/>
  <c r="AR23" i="44"/>
  <c r="AT23" i="44"/>
  <c r="AX23" i="44" s="1"/>
  <c r="AT22" i="44"/>
  <c r="AR22" i="44"/>
  <c r="AQ22" i="44"/>
  <c r="AP22" i="44"/>
  <c r="AO22" i="44"/>
  <c r="AM22" i="44"/>
  <c r="AL22" i="44"/>
  <c r="AH22" i="44"/>
  <c r="AU22" i="44" s="1"/>
  <c r="K60" i="32"/>
  <c r="M60" i="32" s="1"/>
  <c r="L60" i="32" s="1"/>
  <c r="J60" i="32"/>
  <c r="I60" i="32"/>
  <c r="H60" i="32"/>
  <c r="D1398" i="33"/>
  <c r="C1398" i="33"/>
  <c r="D1397" i="33"/>
  <c r="C1397" i="33"/>
  <c r="D1396" i="33"/>
  <c r="C1396" i="33"/>
  <c r="D1395" i="33"/>
  <c r="C1395" i="33"/>
  <c r="D1394" i="33"/>
  <c r="C1394" i="33"/>
  <c r="D1393" i="33"/>
  <c r="C1393" i="33"/>
  <c r="D1392" i="33"/>
  <c r="C1392" i="33"/>
  <c r="D1391" i="33"/>
  <c r="C1391" i="33"/>
  <c r="D1390" i="33"/>
  <c r="C1390" i="33"/>
  <c r="D1389" i="33"/>
  <c r="C1389" i="33"/>
  <c r="D1388" i="33"/>
  <c r="C1388" i="33"/>
  <c r="D1387" i="33"/>
  <c r="C1387" i="33"/>
  <c r="D1386" i="33"/>
  <c r="C1386" i="33"/>
  <c r="D1385" i="33"/>
  <c r="C1385" i="33"/>
  <c r="D1384" i="33"/>
  <c r="C1384" i="33"/>
  <c r="D1383" i="33"/>
  <c r="C1383" i="33"/>
  <c r="D1382" i="33"/>
  <c r="C1382" i="33"/>
  <c r="D1381" i="33"/>
  <c r="C1381" i="33"/>
  <c r="D1380" i="33"/>
  <c r="C1380" i="33"/>
  <c r="D1379" i="33"/>
  <c r="C1379" i="33"/>
  <c r="D1378" i="33"/>
  <c r="C1378" i="33"/>
  <c r="D1377" i="33"/>
  <c r="C1377" i="33"/>
  <c r="D1376" i="33"/>
  <c r="C1376" i="33"/>
  <c r="D1375" i="33"/>
  <c r="C1375" i="33"/>
  <c r="K59" i="32"/>
  <c r="M59" i="32" s="1"/>
  <c r="L59" i="32" s="1"/>
  <c r="J59" i="32"/>
  <c r="I59" i="32"/>
  <c r="H59" i="32"/>
  <c r="D1374" i="33"/>
  <c r="C1374" i="33"/>
  <c r="D1373" i="33"/>
  <c r="C1373" i="33"/>
  <c r="D1372" i="33"/>
  <c r="C1372" i="33"/>
  <c r="D1371" i="33"/>
  <c r="C1371" i="33"/>
  <c r="D1370" i="33"/>
  <c r="C1370" i="33"/>
  <c r="D1369" i="33"/>
  <c r="C1369" i="33"/>
  <c r="D1368" i="33"/>
  <c r="C1368" i="33"/>
  <c r="D1367" i="33"/>
  <c r="C1367" i="33"/>
  <c r="D1366" i="33"/>
  <c r="C1366" i="33"/>
  <c r="D1365" i="33"/>
  <c r="C1365" i="33"/>
  <c r="D1364" i="33"/>
  <c r="C1364" i="33"/>
  <c r="D1363" i="33"/>
  <c r="C1363" i="33"/>
  <c r="D1362" i="33"/>
  <c r="C1362" i="33"/>
  <c r="D1361" i="33"/>
  <c r="C1361" i="33"/>
  <c r="D1360" i="33"/>
  <c r="C1360" i="33"/>
  <c r="D1359" i="33"/>
  <c r="C1359" i="33"/>
  <c r="D1358" i="33"/>
  <c r="C1358" i="33"/>
  <c r="D1357" i="33"/>
  <c r="C1357" i="33"/>
  <c r="D1356" i="33"/>
  <c r="C1356" i="33"/>
  <c r="D1355" i="33"/>
  <c r="C1355" i="33"/>
  <c r="D1354" i="33"/>
  <c r="C1354" i="33"/>
  <c r="D1353" i="33"/>
  <c r="C1353" i="33"/>
  <c r="D1352" i="33"/>
  <c r="C1352" i="33"/>
  <c r="D1351" i="33"/>
  <c r="C1351" i="33"/>
  <c r="D1350" i="33"/>
  <c r="C1350" i="33"/>
  <c r="D1349" i="33"/>
  <c r="C1349" i="33"/>
  <c r="D1348" i="33"/>
  <c r="C1348" i="33"/>
  <c r="D1347" i="33"/>
  <c r="C1347" i="33"/>
  <c r="D1346" i="33"/>
  <c r="C1346" i="33"/>
  <c r="D1345" i="33"/>
  <c r="C1345" i="33"/>
  <c r="D1344" i="33"/>
  <c r="C1344" i="33"/>
  <c r="D1343" i="33"/>
  <c r="C1343" i="33"/>
  <c r="D1342" i="33"/>
  <c r="C1342" i="33"/>
  <c r="D1341" i="33"/>
  <c r="C1341" i="33"/>
  <c r="AM21" i="44"/>
  <c r="AM20" i="44"/>
  <c r="AK20" i="44"/>
  <c r="AR21" i="44"/>
  <c r="AQ21" i="44"/>
  <c r="AH21" i="44"/>
  <c r="AU21" i="44" s="1"/>
  <c r="AH20" i="44"/>
  <c r="AU20" i="44" s="1"/>
  <c r="AH19" i="44"/>
  <c r="AU19" i="44" s="1"/>
  <c r="AP21" i="44"/>
  <c r="AT21" i="44"/>
  <c r="AX21" i="44" s="1"/>
  <c r="AO21" i="44"/>
  <c r="AL21" i="44"/>
  <c r="AN21" i="44" s="1"/>
  <c r="A21" i="44"/>
  <c r="A22" i="44" s="1"/>
  <c r="AS29" i="44" l="1"/>
  <c r="AS22" i="44"/>
  <c r="AX22" i="44"/>
  <c r="AN25" i="44"/>
  <c r="AS28" i="44"/>
  <c r="AS21" i="44"/>
  <c r="AN22" i="44"/>
  <c r="AS24" i="44"/>
  <c r="B42" i="44"/>
  <c r="AW41" i="44"/>
  <c r="AY41" i="44"/>
  <c r="BA41" i="44" s="1"/>
  <c r="AP41" i="44"/>
  <c r="AV41" i="44"/>
  <c r="AQ41" i="44"/>
  <c r="AM41" i="44"/>
  <c r="AL41" i="44"/>
  <c r="AN41" i="44" s="1"/>
  <c r="AT41" i="44"/>
  <c r="AO41" i="44"/>
  <c r="AS41" i="44" s="1"/>
  <c r="AK21" i="44"/>
  <c r="A23" i="44"/>
  <c r="AK22" i="44"/>
  <c r="P11" i="8"/>
  <c r="P7" i="8"/>
  <c r="AT20" i="44"/>
  <c r="AX20" i="44" s="1"/>
  <c r="AT19" i="44"/>
  <c r="AX19" i="44" s="1"/>
  <c r="AT18" i="44"/>
  <c r="AX18" i="44" s="1"/>
  <c r="AT17" i="44"/>
  <c r="AT16" i="44"/>
  <c r="AT15" i="44"/>
  <c r="AT14" i="44"/>
  <c r="AT13" i="44"/>
  <c r="AT12" i="44"/>
  <c r="AT11" i="44"/>
  <c r="AR20" i="44"/>
  <c r="AR19" i="44"/>
  <c r="AR18" i="44"/>
  <c r="AR17" i="44"/>
  <c r="AR16" i="44"/>
  <c r="AR15" i="44"/>
  <c r="AR14" i="44"/>
  <c r="AR13" i="44"/>
  <c r="AR12" i="44"/>
  <c r="AR11" i="44"/>
  <c r="AQ20" i="44"/>
  <c r="AQ19" i="44"/>
  <c r="AQ18" i="44"/>
  <c r="AQ17" i="44"/>
  <c r="AQ16" i="44"/>
  <c r="AQ15" i="44"/>
  <c r="AQ14" i="44"/>
  <c r="AQ13" i="44"/>
  <c r="AQ12" i="44"/>
  <c r="AQ11" i="44"/>
  <c r="AP20" i="44"/>
  <c r="AP19" i="44"/>
  <c r="AP18" i="44"/>
  <c r="AP17" i="44"/>
  <c r="AP16" i="44"/>
  <c r="AP15" i="44"/>
  <c r="AP14" i="44"/>
  <c r="AP13" i="44"/>
  <c r="AP12" i="44"/>
  <c r="AP11" i="44"/>
  <c r="AO20" i="44"/>
  <c r="AO19" i="44"/>
  <c r="AS19" i="44" s="1"/>
  <c r="AO18" i="44"/>
  <c r="AS18" i="44" s="1"/>
  <c r="AO17" i="44"/>
  <c r="AS17" i="44" s="1"/>
  <c r="AO16" i="44"/>
  <c r="AO15" i="44"/>
  <c r="AS15" i="44" s="1"/>
  <c r="AO14" i="44"/>
  <c r="AS14" i="44" s="1"/>
  <c r="AO13" i="44"/>
  <c r="AS13" i="44" s="1"/>
  <c r="AO12" i="44"/>
  <c r="AO11" i="44"/>
  <c r="AS11" i="44" s="1"/>
  <c r="AM19" i="44"/>
  <c r="AM18" i="44"/>
  <c r="AM17" i="44"/>
  <c r="AM16" i="44"/>
  <c r="AM15" i="44"/>
  <c r="AM14" i="44"/>
  <c r="AM13" i="44"/>
  <c r="AM12" i="44"/>
  <c r="AM11" i="44"/>
  <c r="AL20" i="44"/>
  <c r="AN20" i="44" s="1"/>
  <c r="AL19" i="44"/>
  <c r="AL18" i="44"/>
  <c r="AN18" i="44" s="1"/>
  <c r="AL17" i="44"/>
  <c r="AN17" i="44" s="1"/>
  <c r="AL16" i="44"/>
  <c r="AN16" i="44" s="1"/>
  <c r="AL15" i="44"/>
  <c r="AL14" i="44"/>
  <c r="AN14" i="44" s="1"/>
  <c r="AL13" i="44"/>
  <c r="AN13" i="44" s="1"/>
  <c r="AL12" i="44"/>
  <c r="AN12" i="44" s="1"/>
  <c r="AL11" i="44"/>
  <c r="AK19" i="44"/>
  <c r="N25" i="44"/>
  <c r="C4" i="44"/>
  <c r="N4" i="44" s="1"/>
  <c r="AR8" i="44"/>
  <c r="AR7" i="44"/>
  <c r="AR6" i="44"/>
  <c r="AS6" i="44" s="1"/>
  <c r="AR5" i="44"/>
  <c r="AQ8" i="44"/>
  <c r="AQ7" i="44"/>
  <c r="AQ6" i="44"/>
  <c r="AQ5" i="44"/>
  <c r="AP8" i="44"/>
  <c r="AP7" i="44"/>
  <c r="AP6" i="44"/>
  <c r="AP5" i="44"/>
  <c r="AO8" i="44"/>
  <c r="AO7" i="44"/>
  <c r="AO6" i="44"/>
  <c r="AO5" i="44"/>
  <c r="AM8" i="44"/>
  <c r="AM7" i="44"/>
  <c r="AM6" i="44"/>
  <c r="AM5" i="44"/>
  <c r="AL8" i="44"/>
  <c r="AN8" i="44" s="1"/>
  <c r="AM202" i="42" s="1"/>
  <c r="AL7" i="44"/>
  <c r="AN7" i="44" s="1"/>
  <c r="AM201" i="42" s="1"/>
  <c r="AL6" i="44"/>
  <c r="AN6" i="44" s="1"/>
  <c r="AM200" i="42" s="1"/>
  <c r="AL5" i="44"/>
  <c r="AN5" i="44" s="1"/>
  <c r="AM199" i="42" s="1"/>
  <c r="K58" i="32"/>
  <c r="M58" i="32" s="1"/>
  <c r="L58" i="32" s="1"/>
  <c r="J58" i="32"/>
  <c r="I58" i="32"/>
  <c r="H58" i="32"/>
  <c r="K57" i="32"/>
  <c r="M57" i="32" s="1"/>
  <c r="L57" i="32" s="1"/>
  <c r="J57" i="32"/>
  <c r="I57" i="32"/>
  <c r="H57" i="32"/>
  <c r="K56" i="32"/>
  <c r="M56" i="32" s="1"/>
  <c r="L56" i="32" s="1"/>
  <c r="J56" i="32"/>
  <c r="I56" i="32"/>
  <c r="H56" i="32"/>
  <c r="M55" i="32"/>
  <c r="L55" i="32" s="1"/>
  <c r="K55" i="32"/>
  <c r="J55" i="32"/>
  <c r="I55" i="32"/>
  <c r="H55" i="32"/>
  <c r="E55" i="32"/>
  <c r="D1340" i="33"/>
  <c r="C1340" i="33"/>
  <c r="D1339" i="33"/>
  <c r="C1339" i="33"/>
  <c r="D1338" i="33"/>
  <c r="C1338" i="33"/>
  <c r="D1337" i="33"/>
  <c r="C1337" i="33"/>
  <c r="D1336" i="33"/>
  <c r="C1336" i="33"/>
  <c r="D1335" i="33"/>
  <c r="C1335" i="33"/>
  <c r="D1334" i="33"/>
  <c r="C1334" i="33"/>
  <c r="D1333" i="33"/>
  <c r="C1333" i="33"/>
  <c r="D1332" i="33"/>
  <c r="C1332" i="33"/>
  <c r="D1331" i="33"/>
  <c r="C1331" i="33"/>
  <c r="D1330" i="33"/>
  <c r="C1330" i="33"/>
  <c r="D1329" i="33"/>
  <c r="C1329" i="33"/>
  <c r="D1328" i="33"/>
  <c r="C1328" i="33"/>
  <c r="D1327" i="33"/>
  <c r="C1327" i="33"/>
  <c r="D1326" i="33"/>
  <c r="C1326" i="33"/>
  <c r="D1325" i="33"/>
  <c r="C1325" i="33"/>
  <c r="D1324" i="33"/>
  <c r="C1324" i="33"/>
  <c r="D1323" i="33"/>
  <c r="C1323" i="33"/>
  <c r="D1322" i="33"/>
  <c r="C1322" i="33"/>
  <c r="D1321" i="33"/>
  <c r="C1321" i="33"/>
  <c r="D1320" i="33"/>
  <c r="C1320" i="33"/>
  <c r="D1319" i="33"/>
  <c r="C1319" i="33"/>
  <c r="D1318" i="33"/>
  <c r="C1318" i="33"/>
  <c r="D1317" i="33"/>
  <c r="C1317" i="33"/>
  <c r="D1316" i="33"/>
  <c r="C1316" i="33"/>
  <c r="D1315" i="33"/>
  <c r="C1315" i="33"/>
  <c r="D1314" i="33"/>
  <c r="C1314" i="33"/>
  <c r="D1313" i="33"/>
  <c r="C1313" i="33"/>
  <c r="D1312" i="33"/>
  <c r="C1312" i="33"/>
  <c r="D1311" i="33"/>
  <c r="C1311" i="33"/>
  <c r="D1310" i="33"/>
  <c r="C1310" i="33"/>
  <c r="D1309" i="33"/>
  <c r="C1309" i="33"/>
  <c r="D1308" i="33"/>
  <c r="C1308" i="33"/>
  <c r="D1307" i="33"/>
  <c r="C1307" i="33"/>
  <c r="D1306" i="33"/>
  <c r="C1306" i="33"/>
  <c r="D1305" i="33"/>
  <c r="C1305" i="33"/>
  <c r="D1304" i="33"/>
  <c r="C1304" i="33"/>
  <c r="D1303" i="33"/>
  <c r="C1303" i="33"/>
  <c r="D1302" i="33"/>
  <c r="C1302" i="33"/>
  <c r="D1301" i="33"/>
  <c r="C1301" i="33"/>
  <c r="D1300" i="33"/>
  <c r="C1300" i="33"/>
  <c r="D1299" i="33"/>
  <c r="C1299" i="33"/>
  <c r="D1298" i="33"/>
  <c r="C1298" i="33"/>
  <c r="D1297" i="33"/>
  <c r="C1297" i="33"/>
  <c r="D1296" i="33"/>
  <c r="C1296" i="33"/>
  <c r="D1295" i="33"/>
  <c r="C1295" i="33"/>
  <c r="D1294" i="33"/>
  <c r="C1294" i="33"/>
  <c r="D1293" i="33"/>
  <c r="C1293" i="33"/>
  <c r="D1292" i="33"/>
  <c r="C1292" i="33"/>
  <c r="D1291" i="33"/>
  <c r="C1291" i="33"/>
  <c r="D1290" i="33"/>
  <c r="C1290" i="33"/>
  <c r="D1289" i="33"/>
  <c r="C1289" i="33"/>
  <c r="D1288" i="33"/>
  <c r="C1288" i="33"/>
  <c r="D1287" i="33"/>
  <c r="C1287" i="33"/>
  <c r="D1286" i="33"/>
  <c r="C1286" i="33"/>
  <c r="D1285" i="33"/>
  <c r="C1285" i="33"/>
  <c r="D1284" i="33"/>
  <c r="C1284" i="33"/>
  <c r="D1283" i="33"/>
  <c r="C1283" i="33"/>
  <c r="D1282" i="33"/>
  <c r="C1282" i="33"/>
  <c r="D1281" i="33"/>
  <c r="C1281" i="33"/>
  <c r="D1280" i="33"/>
  <c r="C1280" i="33"/>
  <c r="D1279" i="33"/>
  <c r="C1279" i="33"/>
  <c r="D1278" i="33"/>
  <c r="C1278" i="33"/>
  <c r="D1277" i="33"/>
  <c r="C1277" i="33"/>
  <c r="D1276" i="33"/>
  <c r="C1276" i="33"/>
  <c r="D1275" i="33"/>
  <c r="C1275" i="33"/>
  <c r="D1274" i="33"/>
  <c r="C1274" i="33"/>
  <c r="D1273" i="33"/>
  <c r="C1273" i="33"/>
  <c r="D1272" i="33"/>
  <c r="C1272" i="33"/>
  <c r="D1271" i="33"/>
  <c r="C1271" i="33"/>
  <c r="D1270" i="33"/>
  <c r="C1270" i="33"/>
  <c r="D1269" i="33"/>
  <c r="C1269" i="33"/>
  <c r="D1268" i="33"/>
  <c r="C1268" i="33"/>
  <c r="D1267" i="33"/>
  <c r="C1267" i="33"/>
  <c r="AK18" i="44"/>
  <c r="W18" i="44"/>
  <c r="AG18" i="44" s="1"/>
  <c r="AW18" i="44" s="1"/>
  <c r="V18" i="44"/>
  <c r="AC18" i="44" s="1"/>
  <c r="AY18" i="44" s="1"/>
  <c r="BA18" i="44" s="1"/>
  <c r="T18" i="44"/>
  <c r="AH18" i="44" s="1"/>
  <c r="AU18" i="44" s="1"/>
  <c r="R18" i="44"/>
  <c r="M18" i="44"/>
  <c r="X18" i="44" s="1"/>
  <c r="J18" i="44"/>
  <c r="U18" i="44" s="1"/>
  <c r="H18" i="44"/>
  <c r="S18" i="44" s="1"/>
  <c r="F18" i="44"/>
  <c r="Q18" i="44" s="1"/>
  <c r="E18" i="44"/>
  <c r="P18" i="44" s="1"/>
  <c r="D18" i="44"/>
  <c r="O18" i="44" s="1"/>
  <c r="C18" i="44"/>
  <c r="N18" i="44" s="1"/>
  <c r="J4" i="44"/>
  <c r="U4" i="44" s="1"/>
  <c r="S4" i="44"/>
  <c r="J62" i="28"/>
  <c r="E4" i="44"/>
  <c r="P4" i="44" s="1"/>
  <c r="D4" i="44"/>
  <c r="O4" i="44" s="1"/>
  <c r="AK17" i="44"/>
  <c r="AK16" i="44"/>
  <c r="AK15" i="44"/>
  <c r="AK14" i="44"/>
  <c r="AK13" i="44"/>
  <c r="AK12" i="44"/>
  <c r="X4" i="44"/>
  <c r="F4" i="44"/>
  <c r="Q4" i="44" s="1"/>
  <c r="AK11" i="44"/>
  <c r="X17" i="44"/>
  <c r="W17" i="44"/>
  <c r="AG17" i="44" s="1"/>
  <c r="AW17" i="44" s="1"/>
  <c r="V17" i="44"/>
  <c r="AC17" i="44" s="1"/>
  <c r="AY17" i="44" s="1"/>
  <c r="BA17" i="44" s="1"/>
  <c r="U17" i="44"/>
  <c r="T17" i="44"/>
  <c r="AH17" i="44" s="1"/>
  <c r="AU17" i="44" s="1"/>
  <c r="S17" i="44"/>
  <c r="R17" i="44"/>
  <c r="Q17" i="44"/>
  <c r="P17" i="44"/>
  <c r="O17" i="44"/>
  <c r="X16" i="44"/>
  <c r="W16" i="44"/>
  <c r="AG16" i="44" s="1"/>
  <c r="AW16" i="44" s="1"/>
  <c r="V16" i="44"/>
  <c r="AC16" i="44" s="1"/>
  <c r="AY16" i="44" s="1"/>
  <c r="BA16" i="44" s="1"/>
  <c r="U16" i="44"/>
  <c r="T16" i="44"/>
  <c r="AH16" i="44" s="1"/>
  <c r="AU16" i="44" s="1"/>
  <c r="S16" i="44"/>
  <c r="R16" i="44"/>
  <c r="Q16" i="44"/>
  <c r="P16" i="44"/>
  <c r="O16" i="44"/>
  <c r="X15" i="44"/>
  <c r="W15" i="44"/>
  <c r="AG15" i="44" s="1"/>
  <c r="AW15" i="44" s="1"/>
  <c r="V15" i="44"/>
  <c r="AC15" i="44" s="1"/>
  <c r="AY15" i="44" s="1"/>
  <c r="BA15" i="44" s="1"/>
  <c r="U15" i="44"/>
  <c r="T15" i="44"/>
  <c r="AH15" i="44" s="1"/>
  <c r="AU15" i="44" s="1"/>
  <c r="S15" i="44"/>
  <c r="R15" i="44"/>
  <c r="Q15" i="44"/>
  <c r="P15" i="44"/>
  <c r="O15" i="44"/>
  <c r="X14" i="44"/>
  <c r="W14" i="44"/>
  <c r="AG14" i="44" s="1"/>
  <c r="AW14" i="44" s="1"/>
  <c r="V14" i="44"/>
  <c r="AC14" i="44" s="1"/>
  <c r="AY14" i="44" s="1"/>
  <c r="BA14" i="44" s="1"/>
  <c r="U14" i="44"/>
  <c r="T14" i="44"/>
  <c r="AH14" i="44" s="1"/>
  <c r="AU14" i="44" s="1"/>
  <c r="S14" i="44"/>
  <c r="R14" i="44"/>
  <c r="Q14" i="44"/>
  <c r="P14" i="44"/>
  <c r="O14" i="44"/>
  <c r="X13" i="44"/>
  <c r="W13" i="44"/>
  <c r="AG13" i="44" s="1"/>
  <c r="AW13" i="44" s="1"/>
  <c r="V13" i="44"/>
  <c r="AC13" i="44" s="1"/>
  <c r="AY13" i="44" s="1"/>
  <c r="BA13" i="44" s="1"/>
  <c r="U13" i="44"/>
  <c r="T13" i="44"/>
  <c r="AH13" i="44" s="1"/>
  <c r="AU13" i="44" s="1"/>
  <c r="S13" i="44"/>
  <c r="R13" i="44"/>
  <c r="Q13" i="44"/>
  <c r="P13" i="44"/>
  <c r="O13" i="44"/>
  <c r="X12" i="44"/>
  <c r="W12" i="44"/>
  <c r="AG12" i="44" s="1"/>
  <c r="AW12" i="44" s="1"/>
  <c r="V12" i="44"/>
  <c r="AC12" i="44" s="1"/>
  <c r="AY12" i="44" s="1"/>
  <c r="BA12" i="44" s="1"/>
  <c r="U12" i="44"/>
  <c r="T12" i="44"/>
  <c r="AH12" i="44" s="1"/>
  <c r="AU12" i="44" s="1"/>
  <c r="S12" i="44"/>
  <c r="R12" i="44"/>
  <c r="Q12" i="44"/>
  <c r="P12" i="44"/>
  <c r="O12" i="44"/>
  <c r="X11" i="44"/>
  <c r="W11" i="44"/>
  <c r="AG11" i="44" s="1"/>
  <c r="AW11" i="44" s="1"/>
  <c r="V11" i="44"/>
  <c r="AC11" i="44" s="1"/>
  <c r="AY11" i="44" s="1"/>
  <c r="BA11" i="44" s="1"/>
  <c r="U11" i="44"/>
  <c r="T11" i="44"/>
  <c r="AH11" i="44" s="1"/>
  <c r="AU11" i="44" s="1"/>
  <c r="S11" i="44"/>
  <c r="R11" i="44"/>
  <c r="Q11" i="44"/>
  <c r="P11" i="44"/>
  <c r="O11" i="44"/>
  <c r="N17" i="44"/>
  <c r="N16" i="44"/>
  <c r="N15" i="44"/>
  <c r="N14" i="44"/>
  <c r="N13" i="44"/>
  <c r="N12" i="44"/>
  <c r="N11" i="44"/>
  <c r="L4" i="44"/>
  <c r="W4" i="44" s="1"/>
  <c r="K4" i="44"/>
  <c r="V4" i="44" s="1"/>
  <c r="I4" i="44"/>
  <c r="T4" i="44" s="1"/>
  <c r="G4" i="44"/>
  <c r="R4" i="44" s="1"/>
  <c r="Q7" i="8" l="1"/>
  <c r="R7" i="8"/>
  <c r="AX14" i="44"/>
  <c r="AS8" i="44"/>
  <c r="AN11" i="44"/>
  <c r="AN15" i="44"/>
  <c r="AN19" i="44"/>
  <c r="AS12" i="44"/>
  <c r="AS16" i="44"/>
  <c r="AS20" i="44"/>
  <c r="AX12" i="44"/>
  <c r="AX16" i="44"/>
  <c r="AS5" i="44"/>
  <c r="AO199" i="28" s="1"/>
  <c r="AX13" i="44"/>
  <c r="AX17" i="44"/>
  <c r="AS7" i="44"/>
  <c r="AO201" i="28" s="1"/>
  <c r="AX11" i="44"/>
  <c r="AX15" i="44"/>
  <c r="AX41" i="44"/>
  <c r="AO202" i="28"/>
  <c r="AT42" i="44"/>
  <c r="AW42" i="44"/>
  <c r="B43" i="44"/>
  <c r="AP42" i="44"/>
  <c r="AM42" i="44"/>
  <c r="AN42" i="44" s="1"/>
  <c r="AY42" i="44"/>
  <c r="BA42" i="44" s="1"/>
  <c r="AO42" i="44"/>
  <c r="AS42" i="44" s="1"/>
  <c r="AQ42" i="44"/>
  <c r="AV42" i="44"/>
  <c r="AO200" i="28"/>
  <c r="A24" i="44"/>
  <c r="AK23" i="44"/>
  <c r="AO209" i="28"/>
  <c r="AO212" i="28"/>
  <c r="AO211" i="28"/>
  <c r="AO210" i="28"/>
  <c r="J60" i="28"/>
  <c r="AX42" i="44" l="1"/>
  <c r="AV43" i="44"/>
  <c r="AQ43" i="44"/>
  <c r="AL43" i="44"/>
  <c r="AN43" i="44" s="1"/>
  <c r="AP43" i="44"/>
  <c r="AT43" i="44"/>
  <c r="B44" i="44"/>
  <c r="AW43" i="44"/>
  <c r="AM43" i="44"/>
  <c r="AY43" i="44"/>
  <c r="BA43" i="44" s="1"/>
  <c r="AO43" i="44"/>
  <c r="AS43" i="44" s="1"/>
  <c r="AK24" i="44"/>
  <c r="A25" i="44"/>
  <c r="AX43" i="44" l="1"/>
  <c r="AV44" i="44"/>
  <c r="AQ44" i="44"/>
  <c r="AL44" i="44"/>
  <c r="AN44" i="44" s="1"/>
  <c r="AT44" i="44"/>
  <c r="AP44" i="44"/>
  <c r="AO44" i="44"/>
  <c r="AS44" i="44" s="1"/>
  <c r="AY44" i="44"/>
  <c r="BA44" i="44" s="1"/>
  <c r="B45" i="44"/>
  <c r="AW44" i="44"/>
  <c r="AM44" i="44"/>
  <c r="A26" i="44"/>
  <c r="AK25" i="44"/>
  <c r="AX44" i="44" l="1"/>
  <c r="AV45" i="44"/>
  <c r="AQ45" i="44"/>
  <c r="AM45" i="44"/>
  <c r="AT45" i="44"/>
  <c r="AY45" i="44"/>
  <c r="BA45" i="44" s="1"/>
  <c r="B46" i="44"/>
  <c r="AP45" i="44"/>
  <c r="AL45" i="44"/>
  <c r="AN45" i="44" s="1"/>
  <c r="AO45" i="44"/>
  <c r="AS45" i="44" s="1"/>
  <c r="AW45" i="44"/>
  <c r="A27" i="44"/>
  <c r="AK26" i="44"/>
  <c r="I175" i="46"/>
  <c r="H175" i="46"/>
  <c r="I174" i="46"/>
  <c r="H174" i="46"/>
  <c r="I173" i="46"/>
  <c r="H173" i="46"/>
  <c r="I172" i="46"/>
  <c r="H172" i="46"/>
  <c r="I171" i="46"/>
  <c r="H171" i="46"/>
  <c r="I170" i="46"/>
  <c r="H170" i="46"/>
  <c r="I169" i="46"/>
  <c r="H169" i="46"/>
  <c r="I168" i="46"/>
  <c r="H168" i="46"/>
  <c r="I167" i="46"/>
  <c r="H167" i="46"/>
  <c r="I166" i="46"/>
  <c r="H166" i="46"/>
  <c r="I165" i="46"/>
  <c r="H165" i="46"/>
  <c r="I164" i="46"/>
  <c r="H164" i="46"/>
  <c r="I163" i="46"/>
  <c r="H163" i="46"/>
  <c r="S162" i="46"/>
  <c r="S163" i="46" s="1"/>
  <c r="S164" i="46" s="1"/>
  <c r="S165" i="46" s="1"/>
  <c r="S166" i="46" s="1"/>
  <c r="S167" i="46" s="1"/>
  <c r="S168" i="46" s="1"/>
  <c r="S169" i="46" s="1"/>
  <c r="S170" i="46" s="1"/>
  <c r="S171" i="46" s="1"/>
  <c r="S172" i="46" s="1"/>
  <c r="S173" i="46" s="1"/>
  <c r="S174" i="46" s="1"/>
  <c r="S175" i="46" s="1"/>
  <c r="I162" i="46"/>
  <c r="H162" i="46"/>
  <c r="I175" i="45"/>
  <c r="H175" i="45"/>
  <c r="I174" i="45"/>
  <c r="H174" i="45"/>
  <c r="I173" i="45"/>
  <c r="H173" i="45"/>
  <c r="I172" i="45"/>
  <c r="H172" i="45"/>
  <c r="I171" i="45"/>
  <c r="H171" i="45"/>
  <c r="I170" i="45"/>
  <c r="H170" i="45"/>
  <c r="I169" i="45"/>
  <c r="H169" i="45"/>
  <c r="I168" i="45"/>
  <c r="H168" i="45"/>
  <c r="I167" i="45"/>
  <c r="H167" i="45"/>
  <c r="I166" i="45"/>
  <c r="H166" i="45"/>
  <c r="I165" i="45"/>
  <c r="H165" i="45"/>
  <c r="I164" i="45"/>
  <c r="H164" i="45"/>
  <c r="I163" i="45"/>
  <c r="H163" i="45"/>
  <c r="I162" i="45"/>
  <c r="H162" i="45"/>
  <c r="N171" i="31"/>
  <c r="L171" i="31"/>
  <c r="I171" i="31"/>
  <c r="G171" i="31"/>
  <c r="N170" i="31"/>
  <c r="L170" i="31"/>
  <c r="I170" i="31"/>
  <c r="G170" i="31"/>
  <c r="M170" i="31" s="1"/>
  <c r="N169" i="31"/>
  <c r="L169" i="31"/>
  <c r="I169" i="31"/>
  <c r="G169" i="31"/>
  <c r="N168" i="31"/>
  <c r="L168" i="31"/>
  <c r="I168" i="31"/>
  <c r="G168" i="31"/>
  <c r="M168" i="31" s="1"/>
  <c r="N167" i="31"/>
  <c r="L167" i="31"/>
  <c r="I167" i="31"/>
  <c r="G167" i="31"/>
  <c r="N166" i="31"/>
  <c r="L166" i="31"/>
  <c r="I166" i="31"/>
  <c r="G166" i="31"/>
  <c r="M166" i="31" s="1"/>
  <c r="N165" i="31"/>
  <c r="L165" i="31"/>
  <c r="I165" i="31"/>
  <c r="G165" i="31"/>
  <c r="N164" i="31"/>
  <c r="L164" i="31"/>
  <c r="I164" i="31"/>
  <c r="G164" i="31"/>
  <c r="M164" i="31" s="1"/>
  <c r="N163" i="31"/>
  <c r="L163" i="31"/>
  <c r="I163" i="31"/>
  <c r="G163" i="31"/>
  <c r="N162" i="31"/>
  <c r="L162" i="31"/>
  <c r="I162" i="31"/>
  <c r="G162" i="31"/>
  <c r="M162" i="31" s="1"/>
  <c r="N161" i="31"/>
  <c r="L161" i="31"/>
  <c r="I161" i="31"/>
  <c r="G161" i="31"/>
  <c r="N160" i="31"/>
  <c r="L160" i="31"/>
  <c r="I160" i="31"/>
  <c r="G160" i="31"/>
  <c r="M160" i="31" s="1"/>
  <c r="N159" i="31"/>
  <c r="L159" i="31"/>
  <c r="I159" i="31"/>
  <c r="G159" i="31"/>
  <c r="N158" i="31"/>
  <c r="L158" i="31"/>
  <c r="N157" i="31"/>
  <c r="L157" i="31"/>
  <c r="M176" i="32"/>
  <c r="L176" i="32"/>
  <c r="K176" i="32"/>
  <c r="J176" i="32"/>
  <c r="I176" i="32"/>
  <c r="H176" i="32"/>
  <c r="M175" i="32"/>
  <c r="L175" i="32"/>
  <c r="K175" i="32"/>
  <c r="J175" i="32"/>
  <c r="I175" i="32"/>
  <c r="H175" i="32"/>
  <c r="M174" i="32"/>
  <c r="L174" i="32"/>
  <c r="K174" i="32"/>
  <c r="J174" i="32"/>
  <c r="I174" i="32"/>
  <c r="H174" i="32"/>
  <c r="M173" i="32"/>
  <c r="L173" i="32"/>
  <c r="K173" i="32"/>
  <c r="J173" i="32"/>
  <c r="I173" i="32"/>
  <c r="H173" i="32"/>
  <c r="F171" i="31"/>
  <c r="E171" i="31"/>
  <c r="D171" i="31"/>
  <c r="P171" i="31" s="1"/>
  <c r="C171" i="31"/>
  <c r="B171" i="31"/>
  <c r="F170" i="31"/>
  <c r="E170" i="31"/>
  <c r="K170" i="31" s="1"/>
  <c r="D170" i="31"/>
  <c r="P170" i="31" s="1"/>
  <c r="C170" i="31"/>
  <c r="B170" i="31"/>
  <c r="F169" i="31"/>
  <c r="E169" i="31"/>
  <c r="D169" i="31"/>
  <c r="P169" i="31" s="1"/>
  <c r="C169" i="31"/>
  <c r="B169" i="31"/>
  <c r="F168" i="31"/>
  <c r="E168" i="31"/>
  <c r="K168" i="31" s="1"/>
  <c r="D168" i="31"/>
  <c r="P168" i="31" s="1"/>
  <c r="C168" i="31"/>
  <c r="B168" i="31"/>
  <c r="F167" i="31"/>
  <c r="E167" i="31"/>
  <c r="D167" i="31"/>
  <c r="P167" i="31" s="1"/>
  <c r="C167" i="31"/>
  <c r="B167" i="31"/>
  <c r="F166" i="31"/>
  <c r="E166" i="31"/>
  <c r="K166" i="31" s="1"/>
  <c r="D166" i="31"/>
  <c r="P166" i="31" s="1"/>
  <c r="C166" i="31"/>
  <c r="B166" i="31"/>
  <c r="F165" i="31"/>
  <c r="E165" i="31"/>
  <c r="D165" i="31"/>
  <c r="P165" i="31" s="1"/>
  <c r="C165" i="31"/>
  <c r="B165" i="31"/>
  <c r="F164" i="31"/>
  <c r="E164" i="31"/>
  <c r="K164" i="31" s="1"/>
  <c r="D164" i="31"/>
  <c r="P164" i="31" s="1"/>
  <c r="C164" i="31"/>
  <c r="B164" i="31"/>
  <c r="F163" i="31"/>
  <c r="E163" i="31"/>
  <c r="D163" i="31"/>
  <c r="P163" i="31" s="1"/>
  <c r="C163" i="31"/>
  <c r="B163" i="31"/>
  <c r="F162" i="31"/>
  <c r="E162" i="31"/>
  <c r="K162" i="31" s="1"/>
  <c r="D162" i="31"/>
  <c r="P162" i="31" s="1"/>
  <c r="C162" i="31"/>
  <c r="B162" i="31"/>
  <c r="F161" i="31"/>
  <c r="E161" i="31"/>
  <c r="D161" i="31"/>
  <c r="P161" i="31" s="1"/>
  <c r="C161" i="31"/>
  <c r="B161" i="31"/>
  <c r="F160" i="31"/>
  <c r="E160" i="31"/>
  <c r="K160" i="31" s="1"/>
  <c r="D160" i="31"/>
  <c r="P160" i="31" s="1"/>
  <c r="C160" i="31"/>
  <c r="B160" i="31"/>
  <c r="F159" i="31"/>
  <c r="E159" i="31"/>
  <c r="D159" i="31"/>
  <c r="P159" i="31" s="1"/>
  <c r="C159" i="31"/>
  <c r="B159" i="31"/>
  <c r="E158" i="31"/>
  <c r="K158" i="31" s="1"/>
  <c r="D158" i="31"/>
  <c r="P158" i="31" s="1"/>
  <c r="C158" i="31"/>
  <c r="B158" i="31"/>
  <c r="D157" i="31"/>
  <c r="P157" i="31" s="1"/>
  <c r="C157" i="31"/>
  <c r="B157" i="31"/>
  <c r="H150" i="45"/>
  <c r="H150" i="28"/>
  <c r="H129" i="28"/>
  <c r="H129" i="45"/>
  <c r="J12" i="43"/>
  <c r="AX45" i="44" l="1"/>
  <c r="B47" i="44"/>
  <c r="AT46" i="44"/>
  <c r="AX46" i="44" s="1"/>
  <c r="AO46" i="44"/>
  <c r="AV46" i="44"/>
  <c r="AW46" i="44"/>
  <c r="AQ46" i="44"/>
  <c r="AY46" i="44"/>
  <c r="BA46" i="44" s="1"/>
  <c r="AP46" i="44"/>
  <c r="AL46" i="44"/>
  <c r="AM46" i="44"/>
  <c r="A28" i="44"/>
  <c r="AK27" i="44"/>
  <c r="K159" i="31"/>
  <c r="O159" i="31"/>
  <c r="K161" i="31"/>
  <c r="O161" i="31"/>
  <c r="K163" i="31"/>
  <c r="O163" i="31"/>
  <c r="K165" i="31"/>
  <c r="O165" i="31"/>
  <c r="K167" i="31"/>
  <c r="O167" i="31"/>
  <c r="K169" i="31"/>
  <c r="O169" i="31"/>
  <c r="K171" i="31"/>
  <c r="O171" i="31"/>
  <c r="M159" i="31"/>
  <c r="M161" i="31"/>
  <c r="M163" i="31"/>
  <c r="M165" i="31"/>
  <c r="M167" i="31"/>
  <c r="M169" i="31"/>
  <c r="M171" i="31"/>
  <c r="O158" i="31"/>
  <c r="O160" i="31"/>
  <c r="O162" i="31"/>
  <c r="O164" i="31"/>
  <c r="O166" i="31"/>
  <c r="O168" i="31"/>
  <c r="O170" i="31"/>
  <c r="E157" i="31"/>
  <c r="J159" i="31"/>
  <c r="J160" i="31"/>
  <c r="J161" i="31"/>
  <c r="J162" i="31"/>
  <c r="J163" i="31"/>
  <c r="J164" i="31"/>
  <c r="J165" i="31"/>
  <c r="J166" i="31"/>
  <c r="J167" i="31"/>
  <c r="J168" i="31"/>
  <c r="J169" i="31"/>
  <c r="J170" i="31"/>
  <c r="J171" i="31"/>
  <c r="I158" i="31"/>
  <c r="G158" i="31"/>
  <c r="M158" i="31" s="1"/>
  <c r="AE810" i="46"/>
  <c r="AE809" i="46"/>
  <c r="AE808" i="46"/>
  <c r="AE807" i="46"/>
  <c r="AE806" i="46"/>
  <c r="AE805" i="46"/>
  <c r="AE804" i="46"/>
  <c r="AE803" i="46"/>
  <c r="AE802" i="46"/>
  <c r="AE801" i="46"/>
  <c r="AE800" i="46"/>
  <c r="AE799" i="46"/>
  <c r="AE798" i="46"/>
  <c r="AE797" i="46"/>
  <c r="AE796" i="46"/>
  <c r="AE795" i="46"/>
  <c r="AE794" i="46"/>
  <c r="AE793" i="46"/>
  <c r="AE792" i="46"/>
  <c r="AE791" i="46"/>
  <c r="AE790" i="46"/>
  <c r="AE789" i="46"/>
  <c r="AE788" i="46"/>
  <c r="AE787" i="46"/>
  <c r="AE786" i="46"/>
  <c r="AE785" i="46"/>
  <c r="AE784" i="46"/>
  <c r="AE783" i="46"/>
  <c r="AE782" i="46"/>
  <c r="AE781" i="46"/>
  <c r="AE780" i="46"/>
  <c r="AE779" i="46"/>
  <c r="AE778" i="46"/>
  <c r="AE777" i="46"/>
  <c r="AE776" i="46"/>
  <c r="AE775" i="46"/>
  <c r="AE774" i="46"/>
  <c r="AE773" i="46"/>
  <c r="AE772" i="46"/>
  <c r="AE771" i="46"/>
  <c r="AE770" i="46"/>
  <c r="AE769" i="46"/>
  <c r="AE768" i="46"/>
  <c r="AE767" i="46"/>
  <c r="AE766" i="46"/>
  <c r="AE765" i="46"/>
  <c r="AE764" i="46"/>
  <c r="AE763" i="46"/>
  <c r="AE762" i="46"/>
  <c r="AE761" i="46"/>
  <c r="AE760" i="46"/>
  <c r="AE759" i="46"/>
  <c r="AE758" i="46"/>
  <c r="AE757" i="46"/>
  <c r="AE756" i="46"/>
  <c r="AE755" i="46"/>
  <c r="AE754" i="46"/>
  <c r="AE753" i="46"/>
  <c r="AE752" i="46"/>
  <c r="AE751" i="46"/>
  <c r="AE750" i="46"/>
  <c r="AE749" i="46"/>
  <c r="AE748" i="46"/>
  <c r="AE747" i="46"/>
  <c r="AE746" i="46"/>
  <c r="AE745" i="46"/>
  <c r="AE744" i="46"/>
  <c r="AE743" i="46"/>
  <c r="AE742" i="46"/>
  <c r="AE741" i="46"/>
  <c r="AE740" i="46"/>
  <c r="AE739" i="46"/>
  <c r="AE738" i="46"/>
  <c r="AE737" i="46"/>
  <c r="AE736" i="46"/>
  <c r="AE735" i="46"/>
  <c r="AE734" i="46"/>
  <c r="AE733" i="46"/>
  <c r="AE732" i="46"/>
  <c r="AE731" i="46"/>
  <c r="AE730" i="46"/>
  <c r="AE729" i="46"/>
  <c r="AE728" i="46"/>
  <c r="AE727" i="46"/>
  <c r="AE726" i="46"/>
  <c r="AE725" i="46"/>
  <c r="AE724" i="46"/>
  <c r="AE723" i="46"/>
  <c r="AE722" i="46"/>
  <c r="AE721" i="46"/>
  <c r="AE720" i="46"/>
  <c r="AE719" i="46"/>
  <c r="AE718" i="46"/>
  <c r="AE717" i="46"/>
  <c r="AE716" i="46"/>
  <c r="AE715" i="46"/>
  <c r="AE714" i="46"/>
  <c r="AE713" i="46"/>
  <c r="AE712" i="46"/>
  <c r="AE711" i="46"/>
  <c r="AE710" i="46"/>
  <c r="AE709" i="46"/>
  <c r="AE708" i="46"/>
  <c r="AE707" i="46"/>
  <c r="AE706" i="46"/>
  <c r="AE705" i="46"/>
  <c r="AE704" i="46"/>
  <c r="AE703" i="46"/>
  <c r="AE702" i="46"/>
  <c r="AE701" i="46"/>
  <c r="AE700" i="46"/>
  <c r="AE699" i="46"/>
  <c r="AE698" i="46"/>
  <c r="AE697" i="46"/>
  <c r="AE696" i="46"/>
  <c r="AE695" i="46"/>
  <c r="AE694" i="46"/>
  <c r="AE693" i="46"/>
  <c r="AE692" i="46"/>
  <c r="AE691" i="46"/>
  <c r="AE690" i="46"/>
  <c r="AE689" i="46"/>
  <c r="AE688" i="46"/>
  <c r="AE687" i="46"/>
  <c r="AE686" i="46"/>
  <c r="AE685" i="46"/>
  <c r="AE684" i="46"/>
  <c r="AE683" i="46"/>
  <c r="AE682" i="46"/>
  <c r="AE681" i="46"/>
  <c r="AE680" i="46"/>
  <c r="AE679" i="46"/>
  <c r="AE678" i="46"/>
  <c r="AE677" i="46"/>
  <c r="AE676" i="46"/>
  <c r="AE675" i="46"/>
  <c r="AE674" i="46"/>
  <c r="AE673" i="46"/>
  <c r="AE672" i="46"/>
  <c r="AE671" i="46"/>
  <c r="AE670" i="46"/>
  <c r="AE669" i="46"/>
  <c r="AE668" i="46"/>
  <c r="AE667" i="46"/>
  <c r="AE666" i="46"/>
  <c r="AE665" i="46"/>
  <c r="AE664" i="46"/>
  <c r="AE663" i="46"/>
  <c r="AE662" i="46"/>
  <c r="AE661" i="46"/>
  <c r="AE660" i="46"/>
  <c r="AE659" i="46"/>
  <c r="AE658" i="46"/>
  <c r="AE657" i="46"/>
  <c r="AE656" i="46"/>
  <c r="AE655" i="46"/>
  <c r="AE654" i="46"/>
  <c r="AE653" i="46"/>
  <c r="AE652" i="46"/>
  <c r="AE651" i="46"/>
  <c r="AE650" i="46"/>
  <c r="AE649" i="46"/>
  <c r="AE648" i="46"/>
  <c r="AE647" i="46"/>
  <c r="AE646" i="46"/>
  <c r="AE645" i="46"/>
  <c r="AE644" i="46"/>
  <c r="AE643" i="46"/>
  <c r="AE642" i="46"/>
  <c r="AE641" i="46"/>
  <c r="AE640" i="46"/>
  <c r="AE639" i="46"/>
  <c r="AE638" i="46"/>
  <c r="AE637" i="46"/>
  <c r="AE636" i="46"/>
  <c r="AE635" i="46"/>
  <c r="AE634" i="46"/>
  <c r="AE633" i="46"/>
  <c r="AE632" i="46"/>
  <c r="AE631" i="46"/>
  <c r="AE630" i="46"/>
  <c r="AE629" i="46"/>
  <c r="AE628" i="46"/>
  <c r="AE627" i="46"/>
  <c r="AE626" i="46"/>
  <c r="AE625" i="46"/>
  <c r="AE624" i="46"/>
  <c r="AE623" i="46"/>
  <c r="AE622" i="46"/>
  <c r="AE621" i="46"/>
  <c r="AE620" i="46"/>
  <c r="AE619" i="46"/>
  <c r="AE618" i="46"/>
  <c r="AE617" i="46"/>
  <c r="AE616" i="46"/>
  <c r="AE615" i="46"/>
  <c r="AE614" i="46"/>
  <c r="AE613" i="46"/>
  <c r="AE612" i="46"/>
  <c r="AE611" i="46"/>
  <c r="AE610" i="46"/>
  <c r="AE609" i="46"/>
  <c r="AE608" i="46"/>
  <c r="AE607" i="46"/>
  <c r="AE606" i="46"/>
  <c r="AE605" i="46"/>
  <c r="AE604" i="46"/>
  <c r="AE603" i="46"/>
  <c r="AE602" i="46"/>
  <c r="AE601" i="46"/>
  <c r="AE600" i="46"/>
  <c r="AE599" i="46"/>
  <c r="AE598" i="46"/>
  <c r="AE597" i="46"/>
  <c r="AE596" i="46"/>
  <c r="AE595" i="46"/>
  <c r="AE594" i="46"/>
  <c r="AE593" i="46"/>
  <c r="AE592" i="46"/>
  <c r="AE591" i="46"/>
  <c r="AE590" i="46"/>
  <c r="AE589" i="46"/>
  <c r="AE588" i="46"/>
  <c r="AE587" i="46"/>
  <c r="AE586" i="46"/>
  <c r="AE585" i="46"/>
  <c r="AE584" i="46"/>
  <c r="AE583" i="46"/>
  <c r="AE582" i="46"/>
  <c r="AE581" i="46"/>
  <c r="AE580" i="46"/>
  <c r="AE579" i="46"/>
  <c r="AE578" i="46"/>
  <c r="AE577" i="46"/>
  <c r="AE576" i="46"/>
  <c r="AE575" i="46"/>
  <c r="AE574" i="46"/>
  <c r="AE573" i="46"/>
  <c r="AE572" i="46"/>
  <c r="AE571" i="46"/>
  <c r="AE570" i="46"/>
  <c r="AE569" i="46"/>
  <c r="AE568" i="46"/>
  <c r="AE567" i="46"/>
  <c r="AE566" i="46"/>
  <c r="AE565" i="46"/>
  <c r="AE564" i="46"/>
  <c r="AE563" i="46"/>
  <c r="AE562" i="46"/>
  <c r="AE561" i="46"/>
  <c r="AE560" i="46"/>
  <c r="AE559" i="46"/>
  <c r="AE558" i="46"/>
  <c r="AE557" i="46"/>
  <c r="AE556" i="46"/>
  <c r="AE555" i="46"/>
  <c r="AE554" i="46"/>
  <c r="AE553" i="46"/>
  <c r="AE552" i="46"/>
  <c r="AE551" i="46"/>
  <c r="AE550" i="46"/>
  <c r="AE549" i="46"/>
  <c r="AE548" i="46"/>
  <c r="AE547" i="46"/>
  <c r="AE546" i="46"/>
  <c r="AE545" i="46"/>
  <c r="AE544" i="46"/>
  <c r="AE543" i="46"/>
  <c r="AE542" i="46"/>
  <c r="AE541" i="46"/>
  <c r="AE540" i="46"/>
  <c r="AE539" i="46"/>
  <c r="AE538" i="46"/>
  <c r="AE537" i="46"/>
  <c r="AE536" i="46"/>
  <c r="AE535" i="46"/>
  <c r="AE534" i="46"/>
  <c r="AE533" i="46"/>
  <c r="AE532" i="46"/>
  <c r="AE531" i="46"/>
  <c r="AE530" i="46"/>
  <c r="AE529" i="46"/>
  <c r="AE528" i="46"/>
  <c r="AE527" i="46"/>
  <c r="AE526" i="46"/>
  <c r="AE525" i="46"/>
  <c r="AE524" i="46"/>
  <c r="AE523" i="46"/>
  <c r="AE522" i="46"/>
  <c r="AE521" i="46"/>
  <c r="AE520" i="46"/>
  <c r="AE519" i="46"/>
  <c r="AE518" i="46"/>
  <c r="AE517" i="46"/>
  <c r="AE516" i="46"/>
  <c r="AE515" i="46"/>
  <c r="AE514" i="46"/>
  <c r="AE513" i="46"/>
  <c r="AE512" i="46"/>
  <c r="AE511" i="46"/>
  <c r="AE510" i="46"/>
  <c r="AE509" i="46"/>
  <c r="AE508" i="46"/>
  <c r="AE507" i="46"/>
  <c r="AE506" i="46"/>
  <c r="AE505" i="46"/>
  <c r="AE504" i="46"/>
  <c r="AE503" i="46"/>
  <c r="AE502" i="46"/>
  <c r="AE501" i="46"/>
  <c r="AE500" i="46"/>
  <c r="AE499" i="46"/>
  <c r="AE498" i="46"/>
  <c r="AE497" i="46"/>
  <c r="AE496" i="46"/>
  <c r="AE495" i="46"/>
  <c r="AE494" i="46"/>
  <c r="AE493" i="46"/>
  <c r="AE492" i="46"/>
  <c r="AE491" i="46"/>
  <c r="AE490" i="46"/>
  <c r="AE489" i="46"/>
  <c r="AE488" i="46"/>
  <c r="AE487" i="46"/>
  <c r="AE486" i="46"/>
  <c r="AE485" i="46"/>
  <c r="AE484" i="46"/>
  <c r="AE483" i="46"/>
  <c r="AE482" i="46"/>
  <c r="AE481" i="46"/>
  <c r="AE480" i="46"/>
  <c r="AE479" i="46"/>
  <c r="AE478" i="46"/>
  <c r="AE477" i="46"/>
  <c r="AE476" i="46"/>
  <c r="AE475" i="46"/>
  <c r="AE474" i="46"/>
  <c r="AE473" i="46"/>
  <c r="AE472" i="46"/>
  <c r="AE471" i="46"/>
  <c r="AE470" i="46"/>
  <c r="AE469" i="46"/>
  <c r="AE468" i="46"/>
  <c r="AE467" i="46"/>
  <c r="AE466" i="46"/>
  <c r="AE465" i="46"/>
  <c r="AE464" i="46"/>
  <c r="AE463" i="46"/>
  <c r="AE462" i="46"/>
  <c r="AE461" i="46"/>
  <c r="AE460" i="46"/>
  <c r="AE459" i="46"/>
  <c r="AE458" i="46"/>
  <c r="AE457" i="46"/>
  <c r="AE456" i="46"/>
  <c r="AE455" i="46"/>
  <c r="AE454" i="46"/>
  <c r="AE453" i="46"/>
  <c r="AE452" i="46"/>
  <c r="AE451" i="46"/>
  <c r="AE450" i="46"/>
  <c r="AE449" i="46"/>
  <c r="AE448" i="46"/>
  <c r="AE447" i="46"/>
  <c r="AE446" i="46"/>
  <c r="AE445" i="46"/>
  <c r="AE444" i="46"/>
  <c r="AE443" i="46"/>
  <c r="AE442" i="46"/>
  <c r="AE441" i="46"/>
  <c r="AE440" i="46"/>
  <c r="AE439" i="46"/>
  <c r="AE438" i="46"/>
  <c r="AE437" i="46"/>
  <c r="AE436" i="46"/>
  <c r="AE435" i="46"/>
  <c r="AE434" i="46"/>
  <c r="AE433" i="46"/>
  <c r="AE432" i="46"/>
  <c r="AE431" i="46"/>
  <c r="AE430" i="46"/>
  <c r="AE429" i="46"/>
  <c r="AE428" i="46"/>
  <c r="AE427" i="46"/>
  <c r="AE426" i="46"/>
  <c r="AE425" i="46"/>
  <c r="AE424" i="46"/>
  <c r="AE423" i="46"/>
  <c r="AE422" i="46"/>
  <c r="AE421" i="46"/>
  <c r="AE420" i="46"/>
  <c r="AE419" i="46"/>
  <c r="AE418" i="46"/>
  <c r="AE417" i="46"/>
  <c r="AE416" i="46"/>
  <c r="AE415" i="46"/>
  <c r="AE414" i="46"/>
  <c r="AE413" i="46"/>
  <c r="AE412" i="46"/>
  <c r="AE411" i="46"/>
  <c r="AE410" i="46"/>
  <c r="AE409" i="46"/>
  <c r="AE408" i="46"/>
  <c r="AE407" i="46"/>
  <c r="AE406" i="46"/>
  <c r="AE405" i="46"/>
  <c r="AE404" i="46"/>
  <c r="AE403" i="46"/>
  <c r="AE402" i="46"/>
  <c r="AE401" i="46"/>
  <c r="AE400" i="46"/>
  <c r="AE399" i="46"/>
  <c r="AE398" i="46"/>
  <c r="AE397" i="46"/>
  <c r="AE396" i="46"/>
  <c r="AE395" i="46"/>
  <c r="AE394" i="46"/>
  <c r="AE393" i="46"/>
  <c r="AE392" i="46"/>
  <c r="AE391" i="46"/>
  <c r="AE390" i="46"/>
  <c r="AE389" i="46"/>
  <c r="AE388" i="46"/>
  <c r="AE387" i="46"/>
  <c r="AE386" i="46"/>
  <c r="AE385" i="46"/>
  <c r="AE384" i="46"/>
  <c r="AE383" i="46"/>
  <c r="AE382" i="46"/>
  <c r="AE381" i="46"/>
  <c r="AE380" i="46"/>
  <c r="AE379" i="46"/>
  <c r="AE378" i="46"/>
  <c r="AE377" i="46"/>
  <c r="AE376" i="46"/>
  <c r="AE375" i="46"/>
  <c r="AE374" i="46"/>
  <c r="CI305" i="46"/>
  <c r="CI304" i="46"/>
  <c r="CH298" i="46"/>
  <c r="CI298" i="46" s="1"/>
  <c r="CI306" i="46" s="1"/>
  <c r="CH297" i="46"/>
  <c r="CI297" i="46" s="1"/>
  <c r="CH296" i="46"/>
  <c r="CI296" i="46" s="1"/>
  <c r="CL295" i="46"/>
  <c r="CI295" i="46"/>
  <c r="CH295" i="46"/>
  <c r="CL294" i="46"/>
  <c r="CH294" i="46"/>
  <c r="CI294" i="46" s="1"/>
  <c r="CL293" i="46"/>
  <c r="CI293" i="46"/>
  <c r="CH293" i="46"/>
  <c r="CI292" i="46"/>
  <c r="CH292" i="46"/>
  <c r="CL291" i="46"/>
  <c r="CH291" i="46"/>
  <c r="CI291" i="46" s="1"/>
  <c r="CH290" i="46"/>
  <c r="CI290" i="46" s="1"/>
  <c r="CH289" i="46"/>
  <c r="CI289" i="46" s="1"/>
  <c r="CL288" i="46"/>
  <c r="CI288" i="46"/>
  <c r="CH288" i="46"/>
  <c r="CI249" i="46"/>
  <c r="CI245" i="46"/>
  <c r="CI244" i="46"/>
  <c r="CI243" i="46"/>
  <c r="CI242" i="46"/>
  <c r="CL239" i="46" s="1"/>
  <c r="CI241" i="46"/>
  <c r="CH237" i="46"/>
  <c r="CI237" i="46" s="1"/>
  <c r="CL236" i="46"/>
  <c r="CI236" i="46"/>
  <c r="CH236" i="46"/>
  <c r="CL235" i="46"/>
  <c r="CH235" i="46"/>
  <c r="CI235" i="46" s="1"/>
  <c r="CH234" i="46"/>
  <c r="CI234" i="46" s="1"/>
  <c r="CI233" i="46"/>
  <c r="CH233" i="46"/>
  <c r="CL232" i="46"/>
  <c r="CH232" i="46"/>
  <c r="CI232" i="46" s="1"/>
  <c r="CL230" i="46" s="1"/>
  <c r="CI231" i="46"/>
  <c r="CH231" i="46"/>
  <c r="BI231" i="46"/>
  <c r="CI230" i="46"/>
  <c r="CH230" i="46"/>
  <c r="CI229" i="46"/>
  <c r="CH229" i="46"/>
  <c r="CI228" i="46"/>
  <c r="CH228" i="46"/>
  <c r="CL227" i="46"/>
  <c r="CH227" i="46"/>
  <c r="CI227" i="46" s="1"/>
  <c r="AG217" i="46"/>
  <c r="AW208" i="46"/>
  <c r="AP207" i="46"/>
  <c r="AJ206" i="46"/>
  <c r="AI205" i="46"/>
  <c r="AK205" i="46" s="1"/>
  <c r="AH205" i="46"/>
  <c r="AY204" i="46"/>
  <c r="AX204" i="46"/>
  <c r="AW209" i="46" s="1"/>
  <c r="AW204" i="46"/>
  <c r="AV204" i="46"/>
  <c r="AU204" i="46"/>
  <c r="AS204" i="46"/>
  <c r="AR204" i="46"/>
  <c r="AK204" i="46"/>
  <c r="AM204" i="46" s="1"/>
  <c r="AH204" i="46"/>
  <c r="AM203" i="46"/>
  <c r="AH203" i="46"/>
  <c r="AZ202" i="46"/>
  <c r="AV202" i="46"/>
  <c r="AK202" i="46"/>
  <c r="AM202" i="46" s="1"/>
  <c r="AH202" i="46"/>
  <c r="AZ201" i="46"/>
  <c r="AZ204" i="46" s="1"/>
  <c r="AV201" i="46"/>
  <c r="AK201" i="46"/>
  <c r="AM201" i="46" s="1"/>
  <c r="AZ200" i="46"/>
  <c r="AV200" i="46"/>
  <c r="AH200" i="46"/>
  <c r="AK200" i="46" s="1"/>
  <c r="AZ199" i="46"/>
  <c r="AV199" i="46"/>
  <c r="AK199" i="46"/>
  <c r="AM199" i="46" s="1"/>
  <c r="AN199" i="46" s="1"/>
  <c r="AK198" i="46"/>
  <c r="AG193" i="46"/>
  <c r="AJ173" i="46"/>
  <c r="AH171" i="46"/>
  <c r="I161" i="46"/>
  <c r="H161" i="46"/>
  <c r="I160" i="46"/>
  <c r="H160" i="46"/>
  <c r="I159" i="46"/>
  <c r="H159" i="46"/>
  <c r="I158" i="46"/>
  <c r="H158" i="46"/>
  <c r="I157" i="46"/>
  <c r="H157" i="46"/>
  <c r="I156" i="46"/>
  <c r="H156" i="46"/>
  <c r="I155" i="46"/>
  <c r="H155" i="46"/>
  <c r="I154" i="46"/>
  <c r="H154" i="46"/>
  <c r="I153" i="46"/>
  <c r="H153" i="46"/>
  <c r="I152" i="46"/>
  <c r="H152" i="46"/>
  <c r="I151" i="46"/>
  <c r="H151" i="46"/>
  <c r="I150" i="46"/>
  <c r="H150" i="46"/>
  <c r="I149" i="46"/>
  <c r="H149" i="46"/>
  <c r="I148" i="46"/>
  <c r="H148" i="46"/>
  <c r="I147" i="46"/>
  <c r="H147" i="46"/>
  <c r="I146" i="46"/>
  <c r="H146" i="46"/>
  <c r="I145" i="46"/>
  <c r="H145" i="46"/>
  <c r="I144" i="46"/>
  <c r="H144" i="46"/>
  <c r="I143" i="46"/>
  <c r="H143" i="46"/>
  <c r="I142" i="46"/>
  <c r="H142" i="46"/>
  <c r="I141" i="46"/>
  <c r="H141" i="46"/>
  <c r="I140" i="46"/>
  <c r="H140" i="46"/>
  <c r="I139" i="46"/>
  <c r="H139" i="46"/>
  <c r="I138" i="46"/>
  <c r="H138" i="46"/>
  <c r="I137" i="46"/>
  <c r="H137" i="46"/>
  <c r="I136" i="46"/>
  <c r="H136" i="46"/>
  <c r="I135" i="46"/>
  <c r="H135" i="46"/>
  <c r="I134" i="46"/>
  <c r="H134" i="46"/>
  <c r="I133" i="46"/>
  <c r="H133" i="46"/>
  <c r="I132" i="46"/>
  <c r="H132" i="46"/>
  <c r="I131" i="46"/>
  <c r="H131" i="46"/>
  <c r="I130" i="46"/>
  <c r="H130" i="46"/>
  <c r="I129" i="46"/>
  <c r="H129" i="46"/>
  <c r="I128" i="46"/>
  <c r="H128" i="46"/>
  <c r="I127" i="46"/>
  <c r="H127" i="46"/>
  <c r="I126" i="46"/>
  <c r="H126" i="46"/>
  <c r="I125" i="46"/>
  <c r="H125" i="46"/>
  <c r="I124" i="46"/>
  <c r="H124" i="46"/>
  <c r="I123" i="46"/>
  <c r="H123" i="46"/>
  <c r="I122" i="46"/>
  <c r="H122" i="46"/>
  <c r="I121" i="46"/>
  <c r="H121" i="46"/>
  <c r="I120" i="46"/>
  <c r="H120" i="46"/>
  <c r="I119" i="46"/>
  <c r="H119" i="46"/>
  <c r="I118" i="46"/>
  <c r="H118" i="46"/>
  <c r="I117" i="46"/>
  <c r="H117" i="46"/>
  <c r="I116" i="46"/>
  <c r="H116" i="46"/>
  <c r="I115" i="46"/>
  <c r="H115" i="46"/>
  <c r="I114" i="46"/>
  <c r="H114" i="46"/>
  <c r="I113" i="46"/>
  <c r="H113" i="46"/>
  <c r="I112" i="46"/>
  <c r="H112" i="46"/>
  <c r="I111" i="46"/>
  <c r="H111" i="46"/>
  <c r="I110" i="46"/>
  <c r="I109" i="46"/>
  <c r="I108" i="46"/>
  <c r="H108" i="46"/>
  <c r="I107" i="46"/>
  <c r="H107" i="46"/>
  <c r="I106" i="46"/>
  <c r="H106" i="46"/>
  <c r="I105" i="46"/>
  <c r="H105" i="46"/>
  <c r="I104" i="46"/>
  <c r="H104" i="46"/>
  <c r="I103" i="46"/>
  <c r="H103" i="46"/>
  <c r="I102" i="46"/>
  <c r="H102" i="46"/>
  <c r="I101" i="46"/>
  <c r="H101" i="46"/>
  <c r="I100" i="46"/>
  <c r="H100" i="46"/>
  <c r="I99" i="46"/>
  <c r="H99" i="46"/>
  <c r="I98" i="46"/>
  <c r="H98" i="46"/>
  <c r="I97" i="46"/>
  <c r="H97" i="46"/>
  <c r="I96" i="46"/>
  <c r="H96" i="46"/>
  <c r="I95" i="46"/>
  <c r="H95" i="46"/>
  <c r="I94" i="46"/>
  <c r="H94" i="46"/>
  <c r="I93" i="46"/>
  <c r="H93" i="46"/>
  <c r="I92" i="46"/>
  <c r="H92" i="46"/>
  <c r="I91" i="46"/>
  <c r="H91" i="46"/>
  <c r="I90" i="46"/>
  <c r="H90" i="46"/>
  <c r="I89" i="46"/>
  <c r="H89" i="46"/>
  <c r="I88" i="46"/>
  <c r="H88" i="46"/>
  <c r="I87" i="46"/>
  <c r="H87" i="46"/>
  <c r="I86" i="46"/>
  <c r="H86" i="46"/>
  <c r="I85" i="46"/>
  <c r="H85" i="46"/>
  <c r="I84" i="46"/>
  <c r="H84" i="46"/>
  <c r="I83" i="46"/>
  <c r="H83" i="46"/>
  <c r="I82" i="46"/>
  <c r="H82" i="46"/>
  <c r="I81" i="46"/>
  <c r="H81" i="46"/>
  <c r="I80" i="46"/>
  <c r="H80" i="46"/>
  <c r="I79" i="46"/>
  <c r="H79" i="46"/>
  <c r="I78" i="46"/>
  <c r="H78" i="46"/>
  <c r="I77" i="46"/>
  <c r="H77" i="46"/>
  <c r="I76" i="46"/>
  <c r="H76" i="46"/>
  <c r="I75" i="46"/>
  <c r="H75" i="46"/>
  <c r="AC74" i="46"/>
  <c r="AB74" i="46" a="1"/>
  <c r="AB74" i="46" s="1"/>
  <c r="AD74" i="46" s="1"/>
  <c r="AA74" i="46"/>
  <c r="H74" i="46"/>
  <c r="H73" i="46"/>
  <c r="H72" i="46"/>
  <c r="AC71" i="46"/>
  <c r="AB71" i="46" a="1"/>
  <c r="AB71" i="46" s="1"/>
  <c r="AD71" i="46" s="1"/>
  <c r="AA71" i="46"/>
  <c r="H71" i="46"/>
  <c r="AC70" i="46"/>
  <c r="AB70" i="46" a="1"/>
  <c r="AB70" i="46" s="1"/>
  <c r="AA70" i="46"/>
  <c r="H70" i="46"/>
  <c r="AC69" i="46"/>
  <c r="AB69" i="46" a="1"/>
  <c r="AB69" i="46" s="1"/>
  <c r="AD69" i="46" s="1"/>
  <c r="AA69" i="46"/>
  <c r="H69" i="46"/>
  <c r="AC68" i="46"/>
  <c r="AB68" i="46" a="1"/>
  <c r="AB68" i="46" s="1"/>
  <c r="AA68" i="46"/>
  <c r="H68" i="46"/>
  <c r="H67" i="46"/>
  <c r="AC66" i="46"/>
  <c r="AB66" i="46" a="1"/>
  <c r="AB66" i="46" s="1"/>
  <c r="AD66" i="46" s="1"/>
  <c r="AA66" i="46"/>
  <c r="H66" i="46"/>
  <c r="AC65" i="46"/>
  <c r="AB65" i="46" a="1"/>
  <c r="AB65" i="46" s="1"/>
  <c r="AD65" i="46" s="1"/>
  <c r="AA65" i="46"/>
  <c r="H65" i="46"/>
  <c r="AC64" i="46"/>
  <c r="AB64" i="46" a="1"/>
  <c r="AB64" i="46" s="1"/>
  <c r="AD64" i="46" s="1"/>
  <c r="AA64" i="46"/>
  <c r="H64" i="46"/>
  <c r="AC63" i="46"/>
  <c r="AB63" i="46" a="1"/>
  <c r="AB63" i="46" s="1"/>
  <c r="AD63" i="46" s="1"/>
  <c r="AA63" i="46"/>
  <c r="H63" i="46"/>
  <c r="AC62" i="46"/>
  <c r="AB62" i="46" a="1"/>
  <c r="AB62" i="46" s="1"/>
  <c r="AD62" i="46" s="1"/>
  <c r="AA62" i="46"/>
  <c r="H62" i="46"/>
  <c r="AC61" i="46"/>
  <c r="AB61" i="46" a="1"/>
  <c r="AB61" i="46" s="1"/>
  <c r="AD61" i="46" s="1"/>
  <c r="AA61" i="46"/>
  <c r="H61" i="46"/>
  <c r="AC60" i="46"/>
  <c r="AB60" i="46" a="1"/>
  <c r="AB60" i="46" s="1"/>
  <c r="AD60" i="46" s="1"/>
  <c r="AA60" i="46"/>
  <c r="H60" i="46"/>
  <c r="AC59" i="46"/>
  <c r="AB59" i="46" a="1"/>
  <c r="AB59" i="46" s="1"/>
  <c r="AD59" i="46" s="1"/>
  <c r="AA59" i="46"/>
  <c r="H59" i="46"/>
  <c r="AC58" i="46"/>
  <c r="AB58" i="46" a="1"/>
  <c r="AB58" i="46" s="1"/>
  <c r="AD58" i="46" s="1"/>
  <c r="AA58" i="46"/>
  <c r="H58" i="46"/>
  <c r="AC57" i="46"/>
  <c r="AA57" i="46"/>
  <c r="AB57" i="46" s="1" a="1"/>
  <c r="AB57" i="46" s="1"/>
  <c r="AD57" i="46" s="1"/>
  <c r="H57" i="46"/>
  <c r="AC56" i="46"/>
  <c r="AB56" i="46" a="1"/>
  <c r="AB56" i="46" s="1"/>
  <c r="AD56" i="46" s="1"/>
  <c r="AA56" i="46"/>
  <c r="H56" i="46"/>
  <c r="AC55" i="46"/>
  <c r="AB55" i="46" a="1"/>
  <c r="AB55" i="46" s="1"/>
  <c r="AD55" i="46" s="1"/>
  <c r="AA55" i="46"/>
  <c r="H55" i="46"/>
  <c r="AD54" i="46"/>
  <c r="AC54" i="46"/>
  <c r="AB54" i="46" a="1"/>
  <c r="AB54" i="46" s="1"/>
  <c r="AA54" i="46"/>
  <c r="H54" i="46"/>
  <c r="AC53" i="46"/>
  <c r="AA53" i="46"/>
  <c r="AB53" i="46" s="1" a="1"/>
  <c r="AB53" i="46" s="1"/>
  <c r="AD53" i="46" s="1"/>
  <c r="H53" i="46"/>
  <c r="AC52" i="46"/>
  <c r="AB52" i="46" a="1"/>
  <c r="AB52" i="46" s="1"/>
  <c r="AD52" i="46" s="1"/>
  <c r="AA52" i="46"/>
  <c r="H52" i="46"/>
  <c r="AC51" i="46"/>
  <c r="AB51" i="46" a="1"/>
  <c r="AB51" i="46" s="1"/>
  <c r="AD51" i="46" s="1"/>
  <c r="AA51" i="46"/>
  <c r="H51" i="46"/>
  <c r="AD50" i="46"/>
  <c r="AC50" i="46"/>
  <c r="AB50" i="46" a="1"/>
  <c r="AB50" i="46" s="1"/>
  <c r="AA50" i="46"/>
  <c r="H50" i="46"/>
  <c r="AC49" i="46"/>
  <c r="AA49" i="46"/>
  <c r="AB49" i="46" s="1" a="1"/>
  <c r="AB49" i="46" s="1"/>
  <c r="AD49" i="46" s="1"/>
  <c r="H49" i="46"/>
  <c r="AC48" i="46"/>
  <c r="AB48" i="46" a="1"/>
  <c r="AB48" i="46" s="1"/>
  <c r="AD48" i="46" s="1"/>
  <c r="AA48" i="46"/>
  <c r="H48" i="46"/>
  <c r="AC47" i="46"/>
  <c r="AB47" i="46" a="1"/>
  <c r="AB47" i="46" s="1"/>
  <c r="AD47" i="46" s="1"/>
  <c r="AA47" i="46"/>
  <c r="H47" i="46"/>
  <c r="AD46" i="46"/>
  <c r="AC46" i="46"/>
  <c r="AB46" i="46" a="1"/>
  <c r="AB46" i="46" s="1"/>
  <c r="AA46" i="46"/>
  <c r="H46" i="46"/>
  <c r="AC45" i="46"/>
  <c r="AA45" i="46"/>
  <c r="AB45" i="46" s="1" a="1"/>
  <c r="AB45" i="46" s="1"/>
  <c r="AD45" i="46" s="1"/>
  <c r="H45" i="46"/>
  <c r="AC44" i="46"/>
  <c r="AB44" i="46" a="1"/>
  <c r="AB44" i="46" s="1"/>
  <c r="AD44" i="46" s="1"/>
  <c r="AA44" i="46"/>
  <c r="H44" i="46"/>
  <c r="AC43" i="46"/>
  <c r="AB43" i="46" a="1"/>
  <c r="AB43" i="46" s="1"/>
  <c r="AD43" i="46" s="1"/>
  <c r="AA43" i="46"/>
  <c r="H43" i="46"/>
  <c r="AD42" i="46"/>
  <c r="AC42" i="46"/>
  <c r="AB42" i="46" a="1"/>
  <c r="AB42" i="46" s="1"/>
  <c r="AA42" i="46"/>
  <c r="H42" i="46"/>
  <c r="AC41" i="46"/>
  <c r="AA41" i="46"/>
  <c r="AB41" i="46" s="1" a="1"/>
  <c r="AB41" i="46" s="1"/>
  <c r="AD41" i="46" s="1"/>
  <c r="H41" i="46"/>
  <c r="AD40" i="46"/>
  <c r="AC40" i="46"/>
  <c r="AB40" i="46" a="1"/>
  <c r="AB40" i="46" s="1"/>
  <c r="AA40" i="46"/>
  <c r="H40" i="46"/>
  <c r="AC39" i="46"/>
  <c r="AB39" i="46" a="1"/>
  <c r="AB39" i="46" s="1"/>
  <c r="AD39" i="46" s="1"/>
  <c r="AA39" i="46"/>
  <c r="H39" i="46"/>
  <c r="AC38" i="46"/>
  <c r="AA38" i="46"/>
  <c r="AB38" i="46" s="1" a="1"/>
  <c r="AB38" i="46" s="1"/>
  <c r="AD38" i="46" s="1"/>
  <c r="H38" i="46"/>
  <c r="AC37" i="46"/>
  <c r="AB37" i="46" a="1"/>
  <c r="AB37" i="46" s="1"/>
  <c r="AD37" i="46" s="1"/>
  <c r="AA37" i="46"/>
  <c r="H37" i="46"/>
  <c r="AD36" i="46"/>
  <c r="AC36" i="46"/>
  <c r="AA36" i="46"/>
  <c r="AB36" i="46" s="1" a="1"/>
  <c r="AB36" i="46" s="1"/>
  <c r="H36" i="46"/>
  <c r="AC35" i="46"/>
  <c r="AB35" i="46" a="1"/>
  <c r="AB35" i="46" s="1"/>
  <c r="AD35" i="46" s="1"/>
  <c r="AA35" i="46"/>
  <c r="H35" i="46"/>
  <c r="AD34" i="46"/>
  <c r="AC34" i="46"/>
  <c r="AA34" i="46"/>
  <c r="AB34" i="46" s="1" a="1"/>
  <c r="AB34" i="46" s="1"/>
  <c r="H34" i="46"/>
  <c r="AC33" i="46"/>
  <c r="AB33" i="46" a="1"/>
  <c r="AB33" i="46" s="1"/>
  <c r="AD33" i="46" s="1"/>
  <c r="AA33" i="46"/>
  <c r="H33" i="46"/>
  <c r="AC32" i="46"/>
  <c r="AA32" i="46"/>
  <c r="AB32" i="46" s="1" a="1"/>
  <c r="AB32" i="46" s="1"/>
  <c r="AD32" i="46" s="1"/>
  <c r="H32" i="46"/>
  <c r="AC31" i="46"/>
  <c r="AB31" i="46" a="1"/>
  <c r="AB31" i="46" s="1"/>
  <c r="AD31" i="46" s="1"/>
  <c r="AA31" i="46"/>
  <c r="H31" i="46"/>
  <c r="AC30" i="46"/>
  <c r="AA30" i="46"/>
  <c r="AB30" i="46" s="1" a="1"/>
  <c r="AB30" i="46" s="1"/>
  <c r="AD30" i="46" s="1"/>
  <c r="H30" i="46"/>
  <c r="AC29" i="46"/>
  <c r="AB29" i="46" a="1"/>
  <c r="AB29" i="46" s="1"/>
  <c r="AD29" i="46" s="1"/>
  <c r="AA29" i="46"/>
  <c r="H29" i="46"/>
  <c r="AD28" i="46"/>
  <c r="AC28" i="46"/>
  <c r="AA28" i="46"/>
  <c r="AB28" i="46" s="1" a="1"/>
  <c r="AB28" i="46" s="1"/>
  <c r="H28" i="46"/>
  <c r="AC27" i="46"/>
  <c r="AB27" i="46" a="1"/>
  <c r="AB27" i="46" s="1"/>
  <c r="AD27" i="46" s="1"/>
  <c r="AA27" i="46"/>
  <c r="H27" i="46"/>
  <c r="AC26" i="46"/>
  <c r="AA26" i="46"/>
  <c r="AB26" i="46" s="1" a="1"/>
  <c r="AB26" i="46" s="1"/>
  <c r="H26" i="46"/>
  <c r="AC25" i="46"/>
  <c r="AA25" i="46"/>
  <c r="AB25" i="46" s="1" a="1"/>
  <c r="AB25" i="46" s="1"/>
  <c r="AD25" i="46" s="1"/>
  <c r="H25" i="46"/>
  <c r="AC24" i="46"/>
  <c r="AA24" i="46"/>
  <c r="AB24" i="46" s="1" a="1"/>
  <c r="AB24" i="46" s="1"/>
  <c r="AD24" i="46" s="1"/>
  <c r="H24" i="46"/>
  <c r="AC23" i="46"/>
  <c r="AA23" i="46"/>
  <c r="AB23" i="46" s="1" a="1"/>
  <c r="AB23" i="46" s="1"/>
  <c r="H23" i="46"/>
  <c r="AC22" i="46"/>
  <c r="AA22" i="46"/>
  <c r="AB22" i="46" s="1" a="1"/>
  <c r="AB22" i="46" s="1"/>
  <c r="H22" i="46"/>
  <c r="AC21" i="46"/>
  <c r="AA21" i="46"/>
  <c r="AB21" i="46" s="1" a="1"/>
  <c r="AB21" i="46" s="1"/>
  <c r="AD21" i="46" s="1"/>
  <c r="H21" i="46"/>
  <c r="AC20" i="46"/>
  <c r="AA20" i="46"/>
  <c r="AB20" i="46" s="1" a="1"/>
  <c r="AB20" i="46" s="1"/>
  <c r="AD20" i="46" s="1"/>
  <c r="H20" i="46"/>
  <c r="AC19" i="46"/>
  <c r="AB19" i="46"/>
  <c r="AD19" i="46" s="1"/>
  <c r="AA19" i="46"/>
  <c r="AB19" i="46" s="1" a="1"/>
  <c r="H19" i="46"/>
  <c r="AC18" i="46"/>
  <c r="AB18" i="46"/>
  <c r="AD18" i="46" s="1"/>
  <c r="AB18" i="46" a="1"/>
  <c r="AA18" i="46"/>
  <c r="H18" i="46"/>
  <c r="AC17" i="46"/>
  <c r="AB17" i="46"/>
  <c r="AD17" i="46" s="1"/>
  <c r="AB17" i="46" a="1"/>
  <c r="AA17" i="46"/>
  <c r="H17" i="46"/>
  <c r="AC16" i="46"/>
  <c r="AB16" i="46"/>
  <c r="AD16" i="46" s="1"/>
  <c r="AB16" i="46" a="1"/>
  <c r="AA16" i="46"/>
  <c r="H16" i="46"/>
  <c r="AC15" i="46"/>
  <c r="AB15" i="46"/>
  <c r="AD15" i="46" s="1"/>
  <c r="AB15" i="46" a="1"/>
  <c r="AA15" i="46"/>
  <c r="H15" i="46"/>
  <c r="AC14" i="46"/>
  <c r="AB14" i="46"/>
  <c r="AD14" i="46" s="1"/>
  <c r="AB14" i="46" a="1"/>
  <c r="AA14" i="46"/>
  <c r="H14" i="46"/>
  <c r="AC13" i="46"/>
  <c r="AB13" i="46"/>
  <c r="AD13" i="46" s="1"/>
  <c r="AB13" i="46" a="1"/>
  <c r="AA13" i="46"/>
  <c r="H13" i="46"/>
  <c r="AC12" i="46"/>
  <c r="AB12" i="46" a="1"/>
  <c r="AB12" i="46" s="1"/>
  <c r="AD12" i="46" s="1"/>
  <c r="AA12" i="46"/>
  <c r="H12" i="46"/>
  <c r="AC11" i="46"/>
  <c r="AB11" i="46" a="1"/>
  <c r="AB11" i="46" s="1"/>
  <c r="AD11" i="46" s="1"/>
  <c r="AA11" i="46"/>
  <c r="H11" i="46"/>
  <c r="AC10" i="46"/>
  <c r="AB10" i="46" a="1"/>
  <c r="AB10" i="46" s="1"/>
  <c r="AD10" i="46" s="1"/>
  <c r="AA10" i="46"/>
  <c r="H10" i="46"/>
  <c r="A10" i="46"/>
  <c r="B10" i="46" s="1"/>
  <c r="AC9" i="46"/>
  <c r="AB9" i="46" a="1"/>
  <c r="AB9" i="46" s="1"/>
  <c r="AD9" i="46" s="1"/>
  <c r="AA9" i="46"/>
  <c r="T9" i="46"/>
  <c r="S9" i="46"/>
  <c r="S10" i="46" s="1"/>
  <c r="S11" i="46" s="1"/>
  <c r="S12" i="46" s="1"/>
  <c r="S13" i="46" s="1"/>
  <c r="S14" i="46" s="1"/>
  <c r="S15" i="46" s="1"/>
  <c r="S16" i="46" s="1"/>
  <c r="S17" i="46" s="1"/>
  <c r="S18" i="46" s="1"/>
  <c r="S19" i="46" s="1"/>
  <c r="S20" i="46" s="1"/>
  <c r="S21" i="46" s="1"/>
  <c r="S22" i="46" s="1"/>
  <c r="S23" i="46" s="1"/>
  <c r="S24" i="46" s="1"/>
  <c r="S25" i="46" s="1"/>
  <c r="S26" i="46" s="1"/>
  <c r="S27" i="46" s="1"/>
  <c r="S28" i="46" s="1"/>
  <c r="S29" i="46" s="1"/>
  <c r="S30" i="46" s="1"/>
  <c r="S31" i="46" s="1"/>
  <c r="S32" i="46" s="1"/>
  <c r="S33" i="46" s="1"/>
  <c r="S34" i="46" s="1"/>
  <c r="S35" i="46" s="1"/>
  <c r="S36" i="46" s="1"/>
  <c r="S37" i="46" s="1"/>
  <c r="S38" i="46" s="1"/>
  <c r="S39" i="46" s="1"/>
  <c r="S40" i="46" s="1"/>
  <c r="S41" i="46" s="1"/>
  <c r="S42" i="46" s="1"/>
  <c r="S43" i="46" s="1"/>
  <c r="S44" i="46" s="1"/>
  <c r="S45" i="46" s="1"/>
  <c r="S46" i="46" s="1"/>
  <c r="S47" i="46" s="1"/>
  <c r="S48" i="46" s="1"/>
  <c r="S49" i="46" s="1"/>
  <c r="S50" i="46" s="1"/>
  <c r="S51" i="46" s="1"/>
  <c r="S52" i="46" s="1"/>
  <c r="S53" i="46" s="1"/>
  <c r="S54" i="46" s="1"/>
  <c r="S55" i="46" s="1"/>
  <c r="S56" i="46" s="1"/>
  <c r="S57" i="46" s="1"/>
  <c r="S58" i="46" s="1"/>
  <c r="S59" i="46" s="1"/>
  <c r="S60" i="46" s="1"/>
  <c r="S61" i="46" s="1"/>
  <c r="S62" i="46" s="1"/>
  <c r="S63" i="46" s="1"/>
  <c r="S64" i="46" s="1"/>
  <c r="S65" i="46" s="1"/>
  <c r="S66" i="46" s="1"/>
  <c r="S67" i="46" s="1"/>
  <c r="S68" i="46" s="1"/>
  <c r="S69" i="46" s="1"/>
  <c r="S70" i="46" s="1"/>
  <c r="S71" i="46" s="1"/>
  <c r="S72" i="46" s="1"/>
  <c r="S73" i="46" s="1"/>
  <c r="S74" i="46" s="1"/>
  <c r="S75" i="46" s="1"/>
  <c r="S76" i="46" s="1"/>
  <c r="S77" i="46" s="1"/>
  <c r="S78" i="46" s="1"/>
  <c r="S79" i="46" s="1"/>
  <c r="S80" i="46" s="1"/>
  <c r="S81" i="46" s="1"/>
  <c r="S82" i="46" s="1"/>
  <c r="S83" i="46" s="1"/>
  <c r="S84" i="46" s="1"/>
  <c r="S85" i="46" s="1"/>
  <c r="S86" i="46" s="1"/>
  <c r="S87" i="46" s="1"/>
  <c r="S88" i="46" s="1"/>
  <c r="S89" i="46" s="1"/>
  <c r="S90" i="46" s="1"/>
  <c r="S91" i="46" s="1"/>
  <c r="S92" i="46" s="1"/>
  <c r="S93" i="46" s="1"/>
  <c r="S94" i="46" s="1"/>
  <c r="S95" i="46" s="1"/>
  <c r="S96" i="46" s="1"/>
  <c r="S97" i="46" s="1"/>
  <c r="S98" i="46" s="1"/>
  <c r="S99" i="46" s="1"/>
  <c r="S100" i="46" s="1"/>
  <c r="S101" i="46" s="1"/>
  <c r="S102" i="46" s="1"/>
  <c r="S103" i="46" s="1"/>
  <c r="S104" i="46" s="1"/>
  <c r="S105" i="46" s="1"/>
  <c r="S106" i="46" s="1"/>
  <c r="S107" i="46" s="1"/>
  <c r="S108" i="46" s="1"/>
  <c r="S109" i="46" s="1"/>
  <c r="S110" i="46" s="1"/>
  <c r="S111" i="46" s="1"/>
  <c r="S112" i="46" s="1"/>
  <c r="S113" i="46" s="1"/>
  <c r="S114" i="46" s="1"/>
  <c r="S115" i="46" s="1"/>
  <c r="S116" i="46" s="1"/>
  <c r="S117" i="46" s="1"/>
  <c r="S118" i="46" s="1"/>
  <c r="S119" i="46" s="1"/>
  <c r="S120" i="46" s="1"/>
  <c r="S121" i="46" s="1"/>
  <c r="S122" i="46" s="1"/>
  <c r="S123" i="46" s="1"/>
  <c r="S124" i="46" s="1"/>
  <c r="S125" i="46" s="1"/>
  <c r="S126" i="46" s="1"/>
  <c r="S127" i="46" s="1"/>
  <c r="S128" i="46" s="1"/>
  <c r="S129" i="46" s="1"/>
  <c r="S130" i="46" s="1"/>
  <c r="S131" i="46" s="1"/>
  <c r="S132" i="46" s="1"/>
  <c r="S133" i="46" s="1"/>
  <c r="S134" i="46" s="1"/>
  <c r="S135" i="46" s="1"/>
  <c r="S136" i="46" s="1"/>
  <c r="S137" i="46" s="1"/>
  <c r="S138" i="46" s="1"/>
  <c r="S139" i="46" s="1"/>
  <c r="S140" i="46" s="1"/>
  <c r="S141" i="46" s="1"/>
  <c r="S142" i="46" s="1"/>
  <c r="S143" i="46" s="1"/>
  <c r="S144" i="46" s="1"/>
  <c r="S145" i="46" s="1"/>
  <c r="S146" i="46" s="1"/>
  <c r="S147" i="46" s="1"/>
  <c r="S148" i="46" s="1"/>
  <c r="S149" i="46" s="1"/>
  <c r="S150" i="46" s="1"/>
  <c r="S151" i="46" s="1"/>
  <c r="S152" i="46" s="1"/>
  <c r="S153" i="46" s="1"/>
  <c r="S154" i="46" s="1"/>
  <c r="S155" i="46" s="1"/>
  <c r="S156" i="46" s="1"/>
  <c r="S157" i="46" s="1"/>
  <c r="S158" i="46" s="1"/>
  <c r="S159" i="46" s="1"/>
  <c r="S160" i="46" s="1"/>
  <c r="S161" i="46" s="1"/>
  <c r="O9" i="46"/>
  <c r="P9" i="46" s="1"/>
  <c r="K9" i="46" s="1"/>
  <c r="L9" i="46"/>
  <c r="F9" i="46" s="1"/>
  <c r="H9" i="46"/>
  <c r="R9" i="46" s="1"/>
  <c r="B9" i="46"/>
  <c r="D9" i="46" s="1"/>
  <c r="O5" i="46"/>
  <c r="N4" i="46"/>
  <c r="N3" i="46"/>
  <c r="H3" i="46"/>
  <c r="N2" i="46"/>
  <c r="AS46" i="44" l="1"/>
  <c r="AN46" i="44"/>
  <c r="AV47" i="44"/>
  <c r="AQ47" i="44"/>
  <c r="AL47" i="44"/>
  <c r="AN47" i="44" s="1"/>
  <c r="AY47" i="44"/>
  <c r="BA47" i="44" s="1"/>
  <c r="B48" i="44"/>
  <c r="AP47" i="44"/>
  <c r="AT47" i="44"/>
  <c r="AX47" i="44" s="1"/>
  <c r="AW47" i="44"/>
  <c r="AM47" i="44"/>
  <c r="AO47" i="44"/>
  <c r="AS47" i="44" s="1"/>
  <c r="A29" i="44"/>
  <c r="AK28" i="44"/>
  <c r="R10" i="46"/>
  <c r="R11" i="46" s="1"/>
  <c r="R12" i="46" s="1"/>
  <c r="R13" i="46" s="1"/>
  <c r="R14" i="46" s="1"/>
  <c r="R15" i="46" s="1"/>
  <c r="R16" i="46" s="1"/>
  <c r="R17" i="46" s="1"/>
  <c r="R18" i="46" s="1"/>
  <c r="R19" i="46" s="1"/>
  <c r="R20" i="46" s="1"/>
  <c r="R21" i="46" s="1"/>
  <c r="R22" i="46" s="1"/>
  <c r="R23" i="46" s="1"/>
  <c r="R24" i="46" s="1"/>
  <c r="R25" i="46" s="1"/>
  <c r="R26" i="46" s="1"/>
  <c r="R27" i="46" s="1"/>
  <c r="R28" i="46" s="1"/>
  <c r="R29" i="46" s="1"/>
  <c r="R30" i="46" s="1"/>
  <c r="R31" i="46" s="1"/>
  <c r="R32" i="46" s="1"/>
  <c r="R33" i="46" s="1"/>
  <c r="R34" i="46" s="1"/>
  <c r="R35" i="46" s="1"/>
  <c r="R36" i="46" s="1"/>
  <c r="R37" i="46" s="1"/>
  <c r="R38" i="46" s="1"/>
  <c r="R39" i="46" s="1"/>
  <c r="R40" i="46" s="1"/>
  <c r="R41" i="46" s="1"/>
  <c r="R42" i="46" s="1"/>
  <c r="R43" i="46" s="1"/>
  <c r="R44" i="46" s="1"/>
  <c r="R45" i="46" s="1"/>
  <c r="R46" i="46" s="1"/>
  <c r="R47" i="46" s="1"/>
  <c r="R48" i="46" s="1"/>
  <c r="R49" i="46" s="1"/>
  <c r="R50" i="46" s="1"/>
  <c r="R51" i="46" s="1"/>
  <c r="R52" i="46" s="1"/>
  <c r="R53" i="46" s="1"/>
  <c r="R54" i="46" s="1"/>
  <c r="R55" i="46" s="1"/>
  <c r="R56" i="46" s="1"/>
  <c r="R57" i="46" s="1"/>
  <c r="R58" i="46" s="1"/>
  <c r="R59" i="46" s="1"/>
  <c r="R60" i="46" s="1"/>
  <c r="R61" i="46" s="1"/>
  <c r="R62" i="46" s="1"/>
  <c r="R63" i="46" s="1"/>
  <c r="R64" i="46" s="1"/>
  <c r="R65" i="46" s="1"/>
  <c r="R66" i="46" s="1"/>
  <c r="R67" i="46" s="1"/>
  <c r="R68" i="46" s="1"/>
  <c r="R69" i="46" s="1"/>
  <c r="R70" i="46" s="1"/>
  <c r="R71" i="46" s="1"/>
  <c r="R72" i="46" s="1"/>
  <c r="R73" i="46" s="1"/>
  <c r="R74" i="46" s="1"/>
  <c r="R75" i="46" s="1"/>
  <c r="R76" i="46" s="1"/>
  <c r="R77" i="46" s="1"/>
  <c r="R78" i="46" s="1"/>
  <c r="R79" i="46" s="1"/>
  <c r="R80" i="46" s="1"/>
  <c r="R81" i="46" s="1"/>
  <c r="R82" i="46" s="1"/>
  <c r="R83" i="46" s="1"/>
  <c r="R84" i="46" s="1"/>
  <c r="R85" i="46" s="1"/>
  <c r="R86" i="46" s="1"/>
  <c r="R87" i="46" s="1"/>
  <c r="R88" i="46" s="1"/>
  <c r="R89" i="46" s="1"/>
  <c r="R90" i="46" s="1"/>
  <c r="R91" i="46" s="1"/>
  <c r="R92" i="46" s="1"/>
  <c r="R93" i="46" s="1"/>
  <c r="R94" i="46" s="1"/>
  <c r="R95" i="46" s="1"/>
  <c r="R96" i="46" s="1"/>
  <c r="R97" i="46" s="1"/>
  <c r="R98" i="46" s="1"/>
  <c r="R99" i="46" s="1"/>
  <c r="R100" i="46" s="1"/>
  <c r="R101" i="46" s="1"/>
  <c r="R102" i="46" s="1"/>
  <c r="R103" i="46" s="1"/>
  <c r="R104" i="46" s="1"/>
  <c r="R105" i="46" s="1"/>
  <c r="R106" i="46" s="1"/>
  <c r="R107" i="46" s="1"/>
  <c r="R108" i="46" s="1"/>
  <c r="R109" i="46" s="1"/>
  <c r="R110" i="46" s="1"/>
  <c r="R111" i="46" s="1"/>
  <c r="R112" i="46" s="1"/>
  <c r="R113" i="46" s="1"/>
  <c r="R114" i="46" s="1"/>
  <c r="R115" i="46" s="1"/>
  <c r="R116" i="46" s="1"/>
  <c r="R117" i="46" s="1"/>
  <c r="R118" i="46" s="1"/>
  <c r="R119" i="46" s="1"/>
  <c r="R120" i="46" s="1"/>
  <c r="R121" i="46" s="1"/>
  <c r="R122" i="46" s="1"/>
  <c r="R123" i="46" s="1"/>
  <c r="R124" i="46" s="1"/>
  <c r="R125" i="46" s="1"/>
  <c r="R126" i="46" s="1"/>
  <c r="R127" i="46" s="1"/>
  <c r="R128" i="46" s="1"/>
  <c r="R129" i="46" s="1"/>
  <c r="R130" i="46" s="1"/>
  <c r="R131" i="46" s="1"/>
  <c r="R132" i="46" s="1"/>
  <c r="R133" i="46" s="1"/>
  <c r="R134" i="46" s="1"/>
  <c r="R135" i="46" s="1"/>
  <c r="R136" i="46" s="1"/>
  <c r="R137" i="46" s="1"/>
  <c r="R138" i="46" s="1"/>
  <c r="R139" i="46" s="1"/>
  <c r="R140" i="46" s="1"/>
  <c r="R141" i="46" s="1"/>
  <c r="R142" i="46" s="1"/>
  <c r="R143" i="46" s="1"/>
  <c r="R144" i="46" s="1"/>
  <c r="R145" i="46" s="1"/>
  <c r="R146" i="46" s="1"/>
  <c r="R147" i="46" s="1"/>
  <c r="R148" i="46" s="1"/>
  <c r="R149" i="46" s="1"/>
  <c r="R150" i="46" s="1"/>
  <c r="R151" i="46" s="1"/>
  <c r="R152" i="46" s="1"/>
  <c r="R153" i="46" s="1"/>
  <c r="R154" i="46" s="1"/>
  <c r="R155" i="46" s="1"/>
  <c r="R156" i="46" s="1"/>
  <c r="R157" i="46" s="1"/>
  <c r="R158" i="46" s="1"/>
  <c r="R159" i="46" s="1"/>
  <c r="R160" i="46" s="1"/>
  <c r="R161" i="46" s="1"/>
  <c r="R162" i="46" s="1"/>
  <c r="R163" i="46" s="1"/>
  <c r="R164" i="46" s="1"/>
  <c r="R165" i="46" s="1"/>
  <c r="R166" i="46" s="1"/>
  <c r="R167" i="46" s="1"/>
  <c r="R168" i="46" s="1"/>
  <c r="R169" i="46" s="1"/>
  <c r="R170" i="46" s="1"/>
  <c r="R171" i="46" s="1"/>
  <c r="R172" i="46" s="1"/>
  <c r="R173" i="46" s="1"/>
  <c r="R174" i="46" s="1"/>
  <c r="R175" i="46" s="1"/>
  <c r="I157" i="31"/>
  <c r="K157" i="31"/>
  <c r="O157" i="31"/>
  <c r="G157" i="31"/>
  <c r="M157" i="31" s="1"/>
  <c r="T7" i="8"/>
  <c r="P15" i="8"/>
  <c r="O10" i="46"/>
  <c r="P10" i="46" s="1"/>
  <c r="A11" i="46"/>
  <c r="F10" i="46"/>
  <c r="AD22" i="46"/>
  <c r="AD26" i="46"/>
  <c r="AD23" i="46"/>
  <c r="AD68" i="46"/>
  <c r="AD70" i="46"/>
  <c r="AS205" i="46"/>
  <c r="AS206" i="46" s="1"/>
  <c r="AW210" i="46"/>
  <c r="AW211" i="46" s="1"/>
  <c r="CL241" i="46"/>
  <c r="CL242" i="46"/>
  <c r="AN200" i="46"/>
  <c r="AN201" i="46" s="1"/>
  <c r="AN202" i="46" s="1"/>
  <c r="AN203" i="46" s="1"/>
  <c r="AN204" i="46" s="1"/>
  <c r="AN205" i="46" s="1"/>
  <c r="CL303" i="46"/>
  <c r="CL302" i="46"/>
  <c r="AM200" i="46"/>
  <c r="CL301" i="46"/>
  <c r="CL231" i="46"/>
  <c r="CL237" i="46"/>
  <c r="CL238" i="46"/>
  <c r="CI302" i="46"/>
  <c r="CL233" i="46"/>
  <c r="CL240" i="46"/>
  <c r="CI248" i="46"/>
  <c r="CI246" i="46"/>
  <c r="CL243" i="46" s="1"/>
  <c r="CI308" i="46"/>
  <c r="CI307" i="46"/>
  <c r="CL304" i="46" s="1"/>
  <c r="CI247" i="46"/>
  <c r="CI303" i="46"/>
  <c r="CL298" i="46" s="1"/>
  <c r="D10" i="46"/>
  <c r="B49" i="44" l="1"/>
  <c r="AP48" i="44"/>
  <c r="AY48" i="44"/>
  <c r="BA48" i="44" s="1"/>
  <c r="AT48" i="44"/>
  <c r="AX48" i="44" s="1"/>
  <c r="AO48" i="44"/>
  <c r="AM48" i="44"/>
  <c r="AN48" i="44" s="1"/>
  <c r="AV48" i="44"/>
  <c r="AQ48" i="44"/>
  <c r="AW48" i="44"/>
  <c r="A30" i="44"/>
  <c r="AK29" i="44"/>
  <c r="T11" i="8"/>
  <c r="T15" i="8" s="1"/>
  <c r="CL244" i="46"/>
  <c r="CL247" i="46"/>
  <c r="CL246" i="46"/>
  <c r="CL299" i="46"/>
  <c r="CL300" i="46"/>
  <c r="CL305" i="46"/>
  <c r="O11" i="46"/>
  <c r="P11" i="46" s="1"/>
  <c r="B11" i="46"/>
  <c r="A12" i="46"/>
  <c r="AS48" i="44" l="1"/>
  <c r="AW49" i="44"/>
  <c r="AM49" i="44"/>
  <c r="AV49" i="44"/>
  <c r="AQ49" i="44"/>
  <c r="AL49" i="44"/>
  <c r="AN49" i="44" s="1"/>
  <c r="B50" i="44"/>
  <c r="AY49" i="44"/>
  <c r="BA49" i="44" s="1"/>
  <c r="AP49" i="44"/>
  <c r="AT49" i="44"/>
  <c r="AX49" i="44" s="1"/>
  <c r="AO49" i="44"/>
  <c r="AS49" i="44" s="1"/>
  <c r="A31" i="44"/>
  <c r="AK30" i="44"/>
  <c r="B12" i="46"/>
  <c r="O12" i="46" s="1"/>
  <c r="P12" i="46" s="1"/>
  <c r="A13" i="46"/>
  <c r="AV50" i="44" l="1"/>
  <c r="AQ50" i="44"/>
  <c r="AL50" i="44"/>
  <c r="B51" i="44"/>
  <c r="AY50" i="44"/>
  <c r="BA50" i="44" s="1"/>
  <c r="AP50" i="44"/>
  <c r="AT50" i="44"/>
  <c r="AX50" i="44" s="1"/>
  <c r="AO50" i="44"/>
  <c r="AS50" i="44" s="1"/>
  <c r="AW50" i="44"/>
  <c r="AM50" i="44"/>
  <c r="AK31" i="44"/>
  <c r="A32" i="44"/>
  <c r="A14" i="46"/>
  <c r="B13" i="46"/>
  <c r="O13" i="46" s="1"/>
  <c r="P13" i="46" s="1"/>
  <c r="AN50" i="44" l="1"/>
  <c r="AK32" i="44"/>
  <c r="A33" i="44"/>
  <c r="B52" i="44"/>
  <c r="AY51" i="44"/>
  <c r="BA51" i="44" s="1"/>
  <c r="AT51" i="44"/>
  <c r="AO51" i="44"/>
  <c r="AW51" i="44"/>
  <c r="AM51" i="44"/>
  <c r="AV51" i="44"/>
  <c r="AQ51" i="44"/>
  <c r="AL51" i="44"/>
  <c r="AN51" i="44" s="1"/>
  <c r="A15" i="46"/>
  <c r="B14" i="46"/>
  <c r="O14" i="46" s="1"/>
  <c r="P14" i="46" s="1"/>
  <c r="AE810" i="45"/>
  <c r="AE809" i="45"/>
  <c r="AE808" i="45"/>
  <c r="AE807" i="45"/>
  <c r="AE806" i="45"/>
  <c r="AE805" i="45"/>
  <c r="AE804" i="45"/>
  <c r="AE803" i="45"/>
  <c r="AE802" i="45"/>
  <c r="AE801" i="45"/>
  <c r="AE800" i="45"/>
  <c r="AE799" i="45"/>
  <c r="AE798" i="45"/>
  <c r="AE797" i="45"/>
  <c r="AE796" i="45"/>
  <c r="AE795" i="45"/>
  <c r="AE794" i="45"/>
  <c r="AE793" i="45"/>
  <c r="AE792" i="45"/>
  <c r="AE791" i="45"/>
  <c r="AE790" i="45"/>
  <c r="AE789" i="45"/>
  <c r="AE788" i="45"/>
  <c r="AE787" i="45"/>
  <c r="AE786" i="45"/>
  <c r="AE785" i="45"/>
  <c r="AE784" i="45"/>
  <c r="AE783" i="45"/>
  <c r="AE782" i="45"/>
  <c r="AE781" i="45"/>
  <c r="AE780" i="45"/>
  <c r="AE779" i="45"/>
  <c r="AE778" i="45"/>
  <c r="AE777" i="45"/>
  <c r="AE776" i="45"/>
  <c r="AE775" i="45"/>
  <c r="AE774" i="45"/>
  <c r="AE773" i="45"/>
  <c r="AE772" i="45"/>
  <c r="AE771" i="45"/>
  <c r="AE770" i="45"/>
  <c r="AE769" i="45"/>
  <c r="AE768" i="45"/>
  <c r="AE767" i="45"/>
  <c r="AE766" i="45"/>
  <c r="AE765" i="45"/>
  <c r="AE764" i="45"/>
  <c r="AE763" i="45"/>
  <c r="AE762" i="45"/>
  <c r="AE761" i="45"/>
  <c r="AE760" i="45"/>
  <c r="AE759" i="45"/>
  <c r="AE758" i="45"/>
  <c r="AE757" i="45"/>
  <c r="AE756" i="45"/>
  <c r="AE755" i="45"/>
  <c r="AE754" i="45"/>
  <c r="AE753" i="45"/>
  <c r="AE752" i="45"/>
  <c r="AE751" i="45"/>
  <c r="AE750" i="45"/>
  <c r="AE749" i="45"/>
  <c r="AE748" i="45"/>
  <c r="AE747" i="45"/>
  <c r="AE746" i="45"/>
  <c r="AE745" i="45"/>
  <c r="AE744" i="45"/>
  <c r="AE743" i="45"/>
  <c r="AE742" i="45"/>
  <c r="AE741" i="45"/>
  <c r="AE740" i="45"/>
  <c r="AE739" i="45"/>
  <c r="AE738" i="45"/>
  <c r="AE737" i="45"/>
  <c r="AE736" i="45"/>
  <c r="AE735" i="45"/>
  <c r="AE734" i="45"/>
  <c r="AE733" i="45"/>
  <c r="AE732" i="45"/>
  <c r="AE731" i="45"/>
  <c r="AE730" i="45"/>
  <c r="AE729" i="45"/>
  <c r="AE728" i="45"/>
  <c r="AE727" i="45"/>
  <c r="AE726" i="45"/>
  <c r="AE725" i="45"/>
  <c r="AE724" i="45"/>
  <c r="AE723" i="45"/>
  <c r="AE722" i="45"/>
  <c r="AE721" i="45"/>
  <c r="AE720" i="45"/>
  <c r="AE719" i="45"/>
  <c r="AE718" i="45"/>
  <c r="AE717" i="45"/>
  <c r="AE716" i="45"/>
  <c r="AE715" i="45"/>
  <c r="AE714" i="45"/>
  <c r="AE713" i="45"/>
  <c r="AE712" i="45"/>
  <c r="AE711" i="45"/>
  <c r="AE710" i="45"/>
  <c r="AE709" i="45"/>
  <c r="AE708" i="45"/>
  <c r="AE707" i="45"/>
  <c r="AE706" i="45"/>
  <c r="AE705" i="45"/>
  <c r="AE704" i="45"/>
  <c r="AE703" i="45"/>
  <c r="AE702" i="45"/>
  <c r="AE701" i="45"/>
  <c r="AE700" i="45"/>
  <c r="AE699" i="45"/>
  <c r="AE698" i="45"/>
  <c r="AE697" i="45"/>
  <c r="AE696" i="45"/>
  <c r="AE695" i="45"/>
  <c r="AE694" i="45"/>
  <c r="AE693" i="45"/>
  <c r="AE692" i="45"/>
  <c r="AE691" i="45"/>
  <c r="AE690" i="45"/>
  <c r="AE689" i="45"/>
  <c r="AE688" i="45"/>
  <c r="AE687" i="45"/>
  <c r="AE686" i="45"/>
  <c r="AE685" i="45"/>
  <c r="AE684" i="45"/>
  <c r="AE683" i="45"/>
  <c r="AE682" i="45"/>
  <c r="AE681" i="45"/>
  <c r="AE680" i="45"/>
  <c r="AE679" i="45"/>
  <c r="AE678" i="45"/>
  <c r="AE677" i="45"/>
  <c r="AE676" i="45"/>
  <c r="AE675" i="45"/>
  <c r="AE674" i="45"/>
  <c r="AE673" i="45"/>
  <c r="AE672" i="45"/>
  <c r="AE671" i="45"/>
  <c r="AE670" i="45"/>
  <c r="AE669" i="45"/>
  <c r="AE668" i="45"/>
  <c r="AE667" i="45"/>
  <c r="AE666" i="45"/>
  <c r="AE665" i="45"/>
  <c r="AE664" i="45"/>
  <c r="AE663" i="45"/>
  <c r="AE662" i="45"/>
  <c r="AE661" i="45"/>
  <c r="AE660" i="45"/>
  <c r="AE659" i="45"/>
  <c r="AE658" i="45"/>
  <c r="AE657" i="45"/>
  <c r="AE656" i="45"/>
  <c r="AE655" i="45"/>
  <c r="AE654" i="45"/>
  <c r="AE653" i="45"/>
  <c r="AE652" i="45"/>
  <c r="AE651" i="45"/>
  <c r="AE650" i="45"/>
  <c r="AE649" i="45"/>
  <c r="AE648" i="45"/>
  <c r="AE647" i="45"/>
  <c r="AE646" i="45"/>
  <c r="AE645" i="45"/>
  <c r="AE644" i="45"/>
  <c r="AE643" i="45"/>
  <c r="AE642" i="45"/>
  <c r="AE641" i="45"/>
  <c r="AE640" i="45"/>
  <c r="AE639" i="45"/>
  <c r="AE638" i="45"/>
  <c r="AE637" i="45"/>
  <c r="AE636" i="45"/>
  <c r="AE635" i="45"/>
  <c r="AE634" i="45"/>
  <c r="AE633" i="45"/>
  <c r="AE632" i="45"/>
  <c r="AE631" i="45"/>
  <c r="AE630" i="45"/>
  <c r="AE629" i="45"/>
  <c r="AE628" i="45"/>
  <c r="AE627" i="45"/>
  <c r="AE626" i="45"/>
  <c r="AE625" i="45"/>
  <c r="AE624" i="45"/>
  <c r="AE623" i="45"/>
  <c r="AE622" i="45"/>
  <c r="AE621" i="45"/>
  <c r="AE620" i="45"/>
  <c r="AE619" i="45"/>
  <c r="AE618" i="45"/>
  <c r="AE617" i="45"/>
  <c r="AE616" i="45"/>
  <c r="AE615" i="45"/>
  <c r="AE614" i="45"/>
  <c r="AE613" i="45"/>
  <c r="AE612" i="45"/>
  <c r="AE611" i="45"/>
  <c r="AE610" i="45"/>
  <c r="AE609" i="45"/>
  <c r="AE608" i="45"/>
  <c r="AE607" i="45"/>
  <c r="AE606" i="45"/>
  <c r="AE605" i="45"/>
  <c r="AE604" i="45"/>
  <c r="AE603" i="45"/>
  <c r="AE602" i="45"/>
  <c r="AE601" i="45"/>
  <c r="AE600" i="45"/>
  <c r="AE599" i="45"/>
  <c r="AE598" i="45"/>
  <c r="AE597" i="45"/>
  <c r="AE596" i="45"/>
  <c r="AE595" i="45"/>
  <c r="AE594" i="45"/>
  <c r="AE593" i="45"/>
  <c r="AE592" i="45"/>
  <c r="AE591" i="45"/>
  <c r="AE590" i="45"/>
  <c r="AE589" i="45"/>
  <c r="AE588" i="45"/>
  <c r="AE587" i="45"/>
  <c r="AE586" i="45"/>
  <c r="AE585" i="45"/>
  <c r="AE584" i="45"/>
  <c r="AE583" i="45"/>
  <c r="AE582" i="45"/>
  <c r="AE581" i="45"/>
  <c r="AE580" i="45"/>
  <c r="AE579" i="45"/>
  <c r="AE578" i="45"/>
  <c r="AE577" i="45"/>
  <c r="AE576" i="45"/>
  <c r="AE575" i="45"/>
  <c r="AE574" i="45"/>
  <c r="AE573" i="45"/>
  <c r="AE572" i="45"/>
  <c r="AE571" i="45"/>
  <c r="AE570" i="45"/>
  <c r="AE569" i="45"/>
  <c r="AE568" i="45"/>
  <c r="AE567" i="45"/>
  <c r="AE566" i="45"/>
  <c r="AE565" i="45"/>
  <c r="AE564" i="45"/>
  <c r="AE563" i="45"/>
  <c r="AE562" i="45"/>
  <c r="AE561" i="45"/>
  <c r="AE560" i="45"/>
  <c r="AE559" i="45"/>
  <c r="AE558" i="45"/>
  <c r="AE557" i="45"/>
  <c r="AE556" i="45"/>
  <c r="AE555" i="45"/>
  <c r="AE554" i="45"/>
  <c r="AE553" i="45"/>
  <c r="AE552" i="45"/>
  <c r="AE551" i="45"/>
  <c r="AE550" i="45"/>
  <c r="AE549" i="45"/>
  <c r="AE548" i="45"/>
  <c r="AE547" i="45"/>
  <c r="AE546" i="45"/>
  <c r="AE545" i="45"/>
  <c r="AE544" i="45"/>
  <c r="AE543" i="45"/>
  <c r="AE542" i="45"/>
  <c r="AE541" i="45"/>
  <c r="AE540" i="45"/>
  <c r="AE539" i="45"/>
  <c r="AE538" i="45"/>
  <c r="AE537" i="45"/>
  <c r="AE536" i="45"/>
  <c r="AE535" i="45"/>
  <c r="AE534" i="45"/>
  <c r="AE533" i="45"/>
  <c r="AE532" i="45"/>
  <c r="AE531" i="45"/>
  <c r="AE530" i="45"/>
  <c r="AE529" i="45"/>
  <c r="AE528" i="45"/>
  <c r="AE527" i="45"/>
  <c r="AE526" i="45"/>
  <c r="AE525" i="45"/>
  <c r="AE524" i="45"/>
  <c r="AE523" i="45"/>
  <c r="AE522" i="45"/>
  <c r="AE521" i="45"/>
  <c r="AE520" i="45"/>
  <c r="AE519" i="45"/>
  <c r="AE518" i="45"/>
  <c r="AE517" i="45"/>
  <c r="AE516" i="45"/>
  <c r="AE515" i="45"/>
  <c r="AE514" i="45"/>
  <c r="AE513" i="45"/>
  <c r="AE512" i="45"/>
  <c r="AE511" i="45"/>
  <c r="AE510" i="45"/>
  <c r="AE509" i="45"/>
  <c r="AE508" i="45"/>
  <c r="AE507" i="45"/>
  <c r="AE506" i="45"/>
  <c r="AE505" i="45"/>
  <c r="AE504" i="45"/>
  <c r="AE503" i="45"/>
  <c r="AE502" i="45"/>
  <c r="AE501" i="45"/>
  <c r="AE500" i="45"/>
  <c r="AE499" i="45"/>
  <c r="AE498" i="45"/>
  <c r="AE497" i="45"/>
  <c r="AE496" i="45"/>
  <c r="AE495" i="45"/>
  <c r="AE494" i="45"/>
  <c r="AE493" i="45"/>
  <c r="AE492" i="45"/>
  <c r="AE491" i="45"/>
  <c r="AE490" i="45"/>
  <c r="AE489" i="45"/>
  <c r="AE488" i="45"/>
  <c r="AE487" i="45"/>
  <c r="AE486" i="45"/>
  <c r="AE485" i="45"/>
  <c r="AE484" i="45"/>
  <c r="AE483" i="45"/>
  <c r="AE482" i="45"/>
  <c r="AE481" i="45"/>
  <c r="AE480" i="45"/>
  <c r="AE479" i="45"/>
  <c r="AE478" i="45"/>
  <c r="AE477" i="45"/>
  <c r="AE476" i="45"/>
  <c r="AE475" i="45"/>
  <c r="AE474" i="45"/>
  <c r="AE473" i="45"/>
  <c r="AE472" i="45"/>
  <c r="AE471" i="45"/>
  <c r="AE470" i="45"/>
  <c r="AE469" i="45"/>
  <c r="AE468" i="45"/>
  <c r="AE467" i="45"/>
  <c r="AE466" i="45"/>
  <c r="AE465" i="45"/>
  <c r="AE464" i="45"/>
  <c r="AE463" i="45"/>
  <c r="AE462" i="45"/>
  <c r="AE461" i="45"/>
  <c r="AE460" i="45"/>
  <c r="AE459" i="45"/>
  <c r="AE458" i="45"/>
  <c r="AE457" i="45"/>
  <c r="AE456" i="45"/>
  <c r="AE455" i="45"/>
  <c r="AE454" i="45"/>
  <c r="AE453" i="45"/>
  <c r="AE452" i="45"/>
  <c r="AE451" i="45"/>
  <c r="AE450" i="45"/>
  <c r="AE449" i="45"/>
  <c r="AE448" i="45"/>
  <c r="AE447" i="45"/>
  <c r="AE446" i="45"/>
  <c r="AE445" i="45"/>
  <c r="AE444" i="45"/>
  <c r="AE443" i="45"/>
  <c r="AE442" i="45"/>
  <c r="AE441" i="45"/>
  <c r="AE440" i="45"/>
  <c r="AE439" i="45"/>
  <c r="AE438" i="45"/>
  <c r="AE437" i="45"/>
  <c r="AE436" i="45"/>
  <c r="AE435" i="45"/>
  <c r="AE434" i="45"/>
  <c r="AE433" i="45"/>
  <c r="AE432" i="45"/>
  <c r="AE431" i="45"/>
  <c r="AE430" i="45"/>
  <c r="AE429" i="45"/>
  <c r="AE428" i="45"/>
  <c r="AE427" i="45"/>
  <c r="AE426" i="45"/>
  <c r="AE425" i="45"/>
  <c r="AE424" i="45"/>
  <c r="AE423" i="45"/>
  <c r="AE422" i="45"/>
  <c r="AE421" i="45"/>
  <c r="AE420" i="45"/>
  <c r="AE419" i="45"/>
  <c r="AE418" i="45"/>
  <c r="AE417" i="45"/>
  <c r="AE416" i="45"/>
  <c r="AE415" i="45"/>
  <c r="AE414" i="45"/>
  <c r="AE413" i="45"/>
  <c r="AE412" i="45"/>
  <c r="AE411" i="45"/>
  <c r="AE410" i="45"/>
  <c r="AE409" i="45"/>
  <c r="AE408" i="45"/>
  <c r="AE407" i="45"/>
  <c r="AE406" i="45"/>
  <c r="AE405" i="45"/>
  <c r="AE404" i="45"/>
  <c r="AE403" i="45"/>
  <c r="AE402" i="45"/>
  <c r="AE401" i="45"/>
  <c r="AE400" i="45"/>
  <c r="AE399" i="45"/>
  <c r="AE398" i="45"/>
  <c r="AE397" i="45"/>
  <c r="AE396" i="45"/>
  <c r="AE395" i="45"/>
  <c r="AE394" i="45"/>
  <c r="AE393" i="45"/>
  <c r="AE392" i="45"/>
  <c r="AE391" i="45"/>
  <c r="AE390" i="45"/>
  <c r="AE389" i="45"/>
  <c r="AE388" i="45"/>
  <c r="AE387" i="45"/>
  <c r="AE386" i="45"/>
  <c r="AE385" i="45"/>
  <c r="AE384" i="45"/>
  <c r="AE383" i="45"/>
  <c r="AE382" i="45"/>
  <c r="AE381" i="45"/>
  <c r="AE380" i="45"/>
  <c r="AE379" i="45"/>
  <c r="AE378" i="45"/>
  <c r="AE377" i="45"/>
  <c r="AE376" i="45"/>
  <c r="AE375" i="45"/>
  <c r="AE374" i="45"/>
  <c r="CI249" i="45"/>
  <c r="CI248" i="45"/>
  <c r="CL246" i="45" s="1"/>
  <c r="CI247" i="45"/>
  <c r="CI246" i="45"/>
  <c r="CI244" i="45"/>
  <c r="CI242" i="45"/>
  <c r="CH237" i="45"/>
  <c r="CI237" i="45" s="1"/>
  <c r="CL236" i="45"/>
  <c r="CH236" i="45"/>
  <c r="CI236" i="45" s="1"/>
  <c r="CL235" i="45"/>
  <c r="CI235" i="45"/>
  <c r="CH235" i="45"/>
  <c r="CH234" i="45"/>
  <c r="CI234" i="45" s="1"/>
  <c r="CH233" i="45"/>
  <c r="CI233" i="45" s="1"/>
  <c r="CL232" i="45"/>
  <c r="CH232" i="45"/>
  <c r="CI232" i="45" s="1"/>
  <c r="CI231" i="45"/>
  <c r="CH231" i="45"/>
  <c r="BI231" i="45"/>
  <c r="CH230" i="45"/>
  <c r="CI230" i="45" s="1"/>
  <c r="CH229" i="45"/>
  <c r="CI229" i="45" s="1"/>
  <c r="CI228" i="45"/>
  <c r="CH228" i="45"/>
  <c r="CL227" i="45"/>
  <c r="CH227" i="45"/>
  <c r="CI227" i="45" s="1"/>
  <c r="AG217" i="45"/>
  <c r="AW208" i="45"/>
  <c r="AP207" i="45"/>
  <c r="AJ206" i="45"/>
  <c r="AI205" i="45"/>
  <c r="AK205" i="45" s="1"/>
  <c r="AH205" i="45"/>
  <c r="AY204" i="45"/>
  <c r="AX204" i="45"/>
  <c r="AW209" i="45" s="1"/>
  <c r="AW204" i="45"/>
  <c r="AU204" i="45"/>
  <c r="AS204" i="45"/>
  <c r="AR204" i="45"/>
  <c r="AK204" i="45"/>
  <c r="AM204" i="45" s="1"/>
  <c r="AH204" i="45"/>
  <c r="AM203" i="45"/>
  <c r="AH203" i="45"/>
  <c r="AZ202" i="45"/>
  <c r="AV202" i="45"/>
  <c r="AH202" i="45"/>
  <c r="AK202" i="45" s="1"/>
  <c r="AM202" i="45" s="1"/>
  <c r="AZ201" i="45"/>
  <c r="AV201" i="45"/>
  <c r="AK201" i="45"/>
  <c r="AZ200" i="45"/>
  <c r="AV200" i="45"/>
  <c r="AH200" i="45"/>
  <c r="AK200" i="45" s="1"/>
  <c r="AM200" i="45" s="1"/>
  <c r="AZ199" i="45"/>
  <c r="AV199" i="45"/>
  <c r="AV204" i="45" s="1"/>
  <c r="AM199" i="45"/>
  <c r="AN199" i="45" s="1"/>
  <c r="AN200" i="45" s="1"/>
  <c r="AK199" i="45"/>
  <c r="AK198" i="45"/>
  <c r="AG193" i="45"/>
  <c r="AJ173" i="45"/>
  <c r="AH171" i="45"/>
  <c r="I161" i="45"/>
  <c r="H161" i="45"/>
  <c r="I160" i="45"/>
  <c r="H160" i="45"/>
  <c r="I159" i="45"/>
  <c r="H159" i="45"/>
  <c r="I158" i="45"/>
  <c r="H158" i="45"/>
  <c r="I157" i="45"/>
  <c r="H157" i="45"/>
  <c r="I156" i="45"/>
  <c r="H156" i="45"/>
  <c r="I155" i="45"/>
  <c r="H155" i="45"/>
  <c r="I154" i="45"/>
  <c r="H154" i="45"/>
  <c r="I153" i="45"/>
  <c r="H153" i="45"/>
  <c r="I152" i="45"/>
  <c r="H152" i="45"/>
  <c r="I151" i="45"/>
  <c r="H151" i="45"/>
  <c r="I150" i="45"/>
  <c r="I149" i="45"/>
  <c r="H149" i="45"/>
  <c r="I148" i="45"/>
  <c r="H148" i="45"/>
  <c r="I147" i="45"/>
  <c r="H147" i="45"/>
  <c r="I146" i="45"/>
  <c r="H146" i="45"/>
  <c r="I145" i="45"/>
  <c r="H145" i="45"/>
  <c r="I144" i="45"/>
  <c r="H144" i="45"/>
  <c r="I143" i="45"/>
  <c r="H143" i="45"/>
  <c r="I142" i="45"/>
  <c r="H142" i="45"/>
  <c r="I141" i="45"/>
  <c r="H141" i="45"/>
  <c r="I140" i="45"/>
  <c r="H140" i="45"/>
  <c r="I139" i="45"/>
  <c r="H139" i="45"/>
  <c r="I138" i="45"/>
  <c r="H138" i="45"/>
  <c r="I137" i="45"/>
  <c r="H137" i="45"/>
  <c r="I136" i="45"/>
  <c r="H136" i="45"/>
  <c r="I135" i="45"/>
  <c r="H135" i="45"/>
  <c r="I134" i="45"/>
  <c r="H134" i="45"/>
  <c r="I133" i="45"/>
  <c r="H133" i="45"/>
  <c r="I132" i="45"/>
  <c r="H132" i="45"/>
  <c r="I131" i="45"/>
  <c r="H131" i="45"/>
  <c r="I130" i="45"/>
  <c r="H130" i="45"/>
  <c r="I129" i="45"/>
  <c r="I128" i="45"/>
  <c r="H128" i="45"/>
  <c r="I127" i="45"/>
  <c r="H127" i="45"/>
  <c r="I126" i="45"/>
  <c r="H126" i="45"/>
  <c r="I125" i="45"/>
  <c r="H125" i="45"/>
  <c r="I124" i="45"/>
  <c r="H124" i="45"/>
  <c r="I123" i="45"/>
  <c r="H123" i="45"/>
  <c r="I122" i="45"/>
  <c r="H122" i="45"/>
  <c r="I121" i="45"/>
  <c r="H121" i="45"/>
  <c r="I120" i="45"/>
  <c r="H120" i="45"/>
  <c r="I119" i="45"/>
  <c r="H119" i="45"/>
  <c r="I118" i="45"/>
  <c r="H118" i="45"/>
  <c r="I117" i="45"/>
  <c r="H117" i="45"/>
  <c r="I116" i="45"/>
  <c r="H116" i="45"/>
  <c r="I115" i="45"/>
  <c r="H115" i="45"/>
  <c r="I114" i="45"/>
  <c r="H114" i="45"/>
  <c r="I113" i="45"/>
  <c r="H113" i="45"/>
  <c r="I112" i="45"/>
  <c r="H112" i="45"/>
  <c r="I111" i="45"/>
  <c r="I110" i="45"/>
  <c r="I109" i="45"/>
  <c r="I108" i="45"/>
  <c r="H108" i="45"/>
  <c r="I107" i="45"/>
  <c r="H107" i="45"/>
  <c r="I106" i="45"/>
  <c r="H106" i="45"/>
  <c r="I105" i="45"/>
  <c r="H105" i="45"/>
  <c r="I104" i="45"/>
  <c r="H104" i="45"/>
  <c r="I103" i="45"/>
  <c r="H103" i="45"/>
  <c r="I102" i="45"/>
  <c r="H102" i="45"/>
  <c r="I101" i="45"/>
  <c r="H101" i="45"/>
  <c r="I100" i="45"/>
  <c r="H100" i="45"/>
  <c r="I99" i="45"/>
  <c r="H99" i="45"/>
  <c r="I98" i="45"/>
  <c r="H98" i="45"/>
  <c r="I97" i="45"/>
  <c r="H97" i="45"/>
  <c r="I96" i="45"/>
  <c r="H96" i="45"/>
  <c r="I95" i="45"/>
  <c r="H95" i="45"/>
  <c r="I94" i="45"/>
  <c r="H94" i="45"/>
  <c r="I93" i="45"/>
  <c r="H93" i="45"/>
  <c r="I92" i="45"/>
  <c r="H92" i="45"/>
  <c r="I91" i="45"/>
  <c r="H91" i="45"/>
  <c r="I90" i="45"/>
  <c r="H90" i="45"/>
  <c r="I89" i="45"/>
  <c r="H89" i="45"/>
  <c r="I88" i="45"/>
  <c r="H88" i="45"/>
  <c r="I87" i="45"/>
  <c r="H87" i="45"/>
  <c r="I86" i="45"/>
  <c r="H86" i="45"/>
  <c r="I85" i="45"/>
  <c r="H85" i="45"/>
  <c r="I84" i="45"/>
  <c r="H84" i="45"/>
  <c r="I83" i="45"/>
  <c r="H83" i="45"/>
  <c r="I82" i="45"/>
  <c r="H82" i="45"/>
  <c r="I81" i="45"/>
  <c r="H81" i="45"/>
  <c r="I80" i="45"/>
  <c r="H80" i="45"/>
  <c r="I79" i="45"/>
  <c r="H79" i="45"/>
  <c r="I78" i="45"/>
  <c r="H78" i="45"/>
  <c r="I77" i="45"/>
  <c r="H77" i="45"/>
  <c r="I76" i="45"/>
  <c r="H76" i="45"/>
  <c r="I75" i="45"/>
  <c r="H75" i="45"/>
  <c r="AC74" i="45"/>
  <c r="AA74" i="45"/>
  <c r="AB74" i="45" s="1" a="1"/>
  <c r="AB74" i="45" s="1"/>
  <c r="H74" i="45"/>
  <c r="H73" i="45"/>
  <c r="H72" i="45"/>
  <c r="AC71" i="45"/>
  <c r="AB71" i="45" a="1"/>
  <c r="AB71" i="45" s="1"/>
  <c r="AA71" i="45"/>
  <c r="H71" i="45"/>
  <c r="AC70" i="45"/>
  <c r="AB70" i="45" a="1"/>
  <c r="AB70" i="45" s="1"/>
  <c r="AA70" i="45"/>
  <c r="H70" i="45"/>
  <c r="AC69" i="45"/>
  <c r="AA69" i="45"/>
  <c r="AB69" i="45" s="1" a="1"/>
  <c r="AB69" i="45" s="1"/>
  <c r="H69" i="45"/>
  <c r="AC68" i="45"/>
  <c r="AA68" i="45"/>
  <c r="AB68" i="45" s="1" a="1"/>
  <c r="AB68" i="45" s="1"/>
  <c r="H68" i="45"/>
  <c r="H67" i="45"/>
  <c r="AC66" i="45"/>
  <c r="AB66" i="45" a="1"/>
  <c r="AB66" i="45" s="1"/>
  <c r="AA66" i="45"/>
  <c r="H66" i="45"/>
  <c r="AC65" i="45"/>
  <c r="AB65" i="45" a="1"/>
  <c r="AB65" i="45" s="1"/>
  <c r="AA65" i="45"/>
  <c r="H65" i="45"/>
  <c r="AC64" i="45"/>
  <c r="AB64" i="45" a="1"/>
  <c r="AB64" i="45" s="1"/>
  <c r="AA64" i="45"/>
  <c r="H64" i="45"/>
  <c r="AC63" i="45"/>
  <c r="AB63" i="45" a="1"/>
  <c r="AB63" i="45" s="1"/>
  <c r="AA63" i="45"/>
  <c r="H63" i="45"/>
  <c r="AC62" i="45"/>
  <c r="AB62" i="45" a="1"/>
  <c r="AB62" i="45" s="1"/>
  <c r="AA62" i="45"/>
  <c r="H62" i="45"/>
  <c r="AC61" i="45"/>
  <c r="AB61" i="45" a="1"/>
  <c r="AB61" i="45" s="1"/>
  <c r="AA61" i="45"/>
  <c r="H61" i="45"/>
  <c r="AC60" i="45"/>
  <c r="AB60" i="45" a="1"/>
  <c r="AB60" i="45" s="1"/>
  <c r="AA60" i="45"/>
  <c r="H60" i="45"/>
  <c r="AC59" i="45"/>
  <c r="AA59" i="45"/>
  <c r="AB59" i="45" s="1" a="1"/>
  <c r="AB59" i="45" s="1"/>
  <c r="H59" i="45"/>
  <c r="AC58" i="45"/>
  <c r="AA58" i="45"/>
  <c r="AB58" i="45" s="1" a="1"/>
  <c r="AB58" i="45" s="1"/>
  <c r="H58" i="45"/>
  <c r="AC57" i="45"/>
  <c r="AB57" i="45" a="1"/>
  <c r="AB57" i="45" s="1"/>
  <c r="AA57" i="45"/>
  <c r="H57" i="45"/>
  <c r="AC56" i="45"/>
  <c r="AB56" i="45" a="1"/>
  <c r="AB56" i="45" s="1"/>
  <c r="AA56" i="45"/>
  <c r="H56" i="45"/>
  <c r="AC55" i="45"/>
  <c r="AB55" i="45" a="1"/>
  <c r="AB55" i="45" s="1"/>
  <c r="AD55" i="45" s="1"/>
  <c r="AA55" i="45"/>
  <c r="H55" i="45"/>
  <c r="AC54" i="45"/>
  <c r="AB54" i="45" a="1"/>
  <c r="AB54" i="45" s="1"/>
  <c r="AD54" i="45" s="1"/>
  <c r="AA54" i="45"/>
  <c r="H54" i="45"/>
  <c r="AC53" i="45"/>
  <c r="AA53" i="45"/>
  <c r="AB53" i="45" s="1" a="1"/>
  <c r="AB53" i="45" s="1"/>
  <c r="AD53" i="45" s="1"/>
  <c r="H53" i="45"/>
  <c r="AC52" i="45"/>
  <c r="AA52" i="45"/>
  <c r="AB52" i="45" s="1" a="1"/>
  <c r="AB52" i="45" s="1"/>
  <c r="H52" i="45"/>
  <c r="AC51" i="45"/>
  <c r="AB51" i="45" a="1"/>
  <c r="AB51" i="45" s="1"/>
  <c r="AA51" i="45"/>
  <c r="H51" i="45"/>
  <c r="AC50" i="45"/>
  <c r="AB50" i="45" a="1"/>
  <c r="AB50" i="45" s="1"/>
  <c r="AA50" i="45"/>
  <c r="H50" i="45"/>
  <c r="AC49" i="45"/>
  <c r="AA49" i="45"/>
  <c r="AB49" i="45" s="1" a="1"/>
  <c r="AB49" i="45" s="1"/>
  <c r="H49" i="45"/>
  <c r="AC48" i="45"/>
  <c r="AA48" i="45"/>
  <c r="AB48" i="45" s="1" a="1"/>
  <c r="AB48" i="45" s="1"/>
  <c r="H48" i="45"/>
  <c r="AC47" i="45"/>
  <c r="AA47" i="45"/>
  <c r="AB47" i="45" s="1" a="1"/>
  <c r="AB47" i="45" s="1"/>
  <c r="AD47" i="45" s="1"/>
  <c r="H47" i="45"/>
  <c r="AC46" i="45"/>
  <c r="AA46" i="45"/>
  <c r="AB46" i="45" s="1" a="1"/>
  <c r="AB46" i="45" s="1"/>
  <c r="AD46" i="45" s="1"/>
  <c r="H46" i="45"/>
  <c r="AC45" i="45"/>
  <c r="AB45" i="45" a="1"/>
  <c r="AB45" i="45" s="1"/>
  <c r="AD45" i="45" s="1"/>
  <c r="AA45" i="45"/>
  <c r="H45" i="45"/>
  <c r="AC44" i="45"/>
  <c r="AB44" i="45" a="1"/>
  <c r="AB44" i="45" s="1"/>
  <c r="AA44" i="45"/>
  <c r="H44" i="45"/>
  <c r="AC43" i="45"/>
  <c r="AA43" i="45"/>
  <c r="AB43" i="45" s="1" a="1"/>
  <c r="AB43" i="45" s="1"/>
  <c r="H43" i="45"/>
  <c r="AC42" i="45"/>
  <c r="AA42" i="45"/>
  <c r="AB42" i="45" s="1" a="1"/>
  <c r="AB42" i="45" s="1"/>
  <c r="H42" i="45"/>
  <c r="AC41" i="45"/>
  <c r="AB41" i="45" a="1"/>
  <c r="AB41" i="45" s="1"/>
  <c r="AA41" i="45"/>
  <c r="H41" i="45"/>
  <c r="AC40" i="45"/>
  <c r="AB40" i="45" a="1"/>
  <c r="AB40" i="45" s="1"/>
  <c r="AA40" i="45"/>
  <c r="H40" i="45"/>
  <c r="AC39" i="45"/>
  <c r="AB39" i="45" a="1"/>
  <c r="AB39" i="45" s="1"/>
  <c r="AA39" i="45"/>
  <c r="H39" i="45"/>
  <c r="AC38" i="45"/>
  <c r="AB38" i="45" a="1"/>
  <c r="AB38" i="45" s="1"/>
  <c r="AA38" i="45"/>
  <c r="H38" i="45"/>
  <c r="AC37" i="45"/>
  <c r="AB37" i="45" a="1"/>
  <c r="AB37" i="45" s="1"/>
  <c r="AD37" i="45" s="1"/>
  <c r="AA37" i="45"/>
  <c r="H37" i="45"/>
  <c r="AC36" i="45"/>
  <c r="AB36" i="45" a="1"/>
  <c r="AB36" i="45" s="1"/>
  <c r="AA36" i="45"/>
  <c r="H36" i="45"/>
  <c r="AC35" i="45"/>
  <c r="AB35" i="45" a="1"/>
  <c r="AB35" i="45" s="1"/>
  <c r="AD35" i="45" s="1"/>
  <c r="AA35" i="45"/>
  <c r="H35" i="45"/>
  <c r="AC34" i="45"/>
  <c r="AA34" i="45"/>
  <c r="AB34" i="45" s="1" a="1"/>
  <c r="AB34" i="45" s="1"/>
  <c r="AD34" i="45" s="1"/>
  <c r="H34" i="45"/>
  <c r="AC33" i="45"/>
  <c r="AA33" i="45"/>
  <c r="AB33" i="45" s="1" a="1"/>
  <c r="AB33" i="45" s="1"/>
  <c r="H33" i="45"/>
  <c r="AC32" i="45"/>
  <c r="AB32" i="45" a="1"/>
  <c r="AB32" i="45" s="1"/>
  <c r="AA32" i="45"/>
  <c r="H32" i="45"/>
  <c r="AC31" i="45"/>
  <c r="AB31" i="45" a="1"/>
  <c r="AB31" i="45" s="1"/>
  <c r="AA31" i="45"/>
  <c r="H31" i="45"/>
  <c r="AC30" i="45"/>
  <c r="AB30" i="45" a="1"/>
  <c r="AB30" i="45" s="1"/>
  <c r="AA30" i="45"/>
  <c r="H30" i="45"/>
  <c r="AC29" i="45"/>
  <c r="AB29" i="45" a="1"/>
  <c r="AB29" i="45" s="1"/>
  <c r="AD29" i="45" s="1"/>
  <c r="AA29" i="45"/>
  <c r="H29" i="45"/>
  <c r="AC28" i="45"/>
  <c r="AB28" i="45" a="1"/>
  <c r="AB28" i="45" s="1"/>
  <c r="AA28" i="45"/>
  <c r="H28" i="45"/>
  <c r="AC27" i="45"/>
  <c r="AB27" i="45" a="1"/>
  <c r="AB27" i="45" s="1"/>
  <c r="AD27" i="45" s="1"/>
  <c r="AA27" i="45"/>
  <c r="H27" i="45"/>
  <c r="AC26" i="45"/>
  <c r="AB26" i="45" a="1"/>
  <c r="AB26" i="45" s="1"/>
  <c r="AD26" i="45" s="1"/>
  <c r="AA26" i="45"/>
  <c r="H26" i="45"/>
  <c r="AC25" i="45"/>
  <c r="AB25" i="45" a="1"/>
  <c r="AB25" i="45" s="1"/>
  <c r="AD25" i="45" s="1"/>
  <c r="AA25" i="45"/>
  <c r="H25" i="45"/>
  <c r="AC24" i="45"/>
  <c r="AA24" i="45"/>
  <c r="AB24" i="45" s="1" a="1"/>
  <c r="AB24" i="45" s="1"/>
  <c r="AD24" i="45" s="1"/>
  <c r="H24" i="45"/>
  <c r="AC23" i="45"/>
  <c r="AA23" i="45"/>
  <c r="AB23" i="45" s="1" a="1"/>
  <c r="AB23" i="45" s="1"/>
  <c r="H23" i="45"/>
  <c r="AC22" i="45"/>
  <c r="AA22" i="45"/>
  <c r="AB22" i="45" s="1" a="1"/>
  <c r="AB22" i="45" s="1"/>
  <c r="H22" i="45"/>
  <c r="AC21" i="45"/>
  <c r="AA21" i="45"/>
  <c r="AB21" i="45" s="1" a="1"/>
  <c r="AB21" i="45" s="1"/>
  <c r="H21" i="45"/>
  <c r="AC20" i="45"/>
  <c r="AB20" i="45" a="1"/>
  <c r="AB20" i="45" s="1"/>
  <c r="AA20" i="45"/>
  <c r="H20" i="45"/>
  <c r="AC19" i="45"/>
  <c r="AB19" i="45" a="1"/>
  <c r="AB19" i="45" s="1"/>
  <c r="AA19" i="45"/>
  <c r="H19" i="45"/>
  <c r="AC18" i="45"/>
  <c r="AB18" i="45" a="1"/>
  <c r="AB18" i="45" s="1"/>
  <c r="AA18" i="45"/>
  <c r="H18" i="45"/>
  <c r="AC17" i="45"/>
  <c r="AB17" i="45" a="1"/>
  <c r="AB17" i="45" s="1"/>
  <c r="AA17" i="45"/>
  <c r="H17" i="45"/>
  <c r="AC16" i="45"/>
  <c r="AA16" i="45"/>
  <c r="AB16" i="45" s="1" a="1"/>
  <c r="AB16" i="45" s="1"/>
  <c r="H16" i="45"/>
  <c r="AC15" i="45"/>
  <c r="AA15" i="45"/>
  <c r="AB15" i="45" s="1" a="1"/>
  <c r="AB15" i="45" s="1"/>
  <c r="H15" i="45"/>
  <c r="AC14" i="45"/>
  <c r="AA14" i="45"/>
  <c r="AB14" i="45" s="1" a="1"/>
  <c r="AB14" i="45" s="1"/>
  <c r="AD14" i="45" s="1"/>
  <c r="H14" i="45"/>
  <c r="AC13" i="45"/>
  <c r="AA13" i="45"/>
  <c r="AB13" i="45" s="1" a="1"/>
  <c r="AB13" i="45" s="1"/>
  <c r="H13" i="45"/>
  <c r="AC12" i="45"/>
  <c r="AA12" i="45"/>
  <c r="AB12" i="45" s="1" a="1"/>
  <c r="AB12" i="45" s="1"/>
  <c r="H12" i="45"/>
  <c r="AC11" i="45"/>
  <c r="AA11" i="45"/>
  <c r="AB11" i="45" s="1" a="1"/>
  <c r="AB11" i="45" s="1"/>
  <c r="H11" i="45"/>
  <c r="AC10" i="45"/>
  <c r="AA10" i="45"/>
  <c r="AB10" i="45" s="1" a="1"/>
  <c r="AB10" i="45" s="1"/>
  <c r="AD10" i="45" s="1"/>
  <c r="H10" i="45"/>
  <c r="F10" i="45"/>
  <c r="A10" i="45"/>
  <c r="A11" i="45" s="1"/>
  <c r="B11" i="45" s="1"/>
  <c r="AC9" i="45"/>
  <c r="AA9" i="45"/>
  <c r="AB9" i="45" s="1" a="1"/>
  <c r="AB9" i="45" s="1"/>
  <c r="T9" i="45"/>
  <c r="S9" i="45"/>
  <c r="S10" i="45" s="1"/>
  <c r="S11" i="45" s="1"/>
  <c r="S12" i="45" s="1"/>
  <c r="S13" i="45" s="1"/>
  <c r="S14" i="45" s="1"/>
  <c r="S15" i="45" s="1"/>
  <c r="S16" i="45" s="1"/>
  <c r="S17" i="45" s="1"/>
  <c r="S18" i="45" s="1"/>
  <c r="S19" i="45" s="1"/>
  <c r="S20" i="45" s="1"/>
  <c r="S21" i="45" s="1"/>
  <c r="S22" i="45" s="1"/>
  <c r="S23" i="45" s="1"/>
  <c r="S24" i="45" s="1"/>
  <c r="S25" i="45" s="1"/>
  <c r="S26" i="45" s="1"/>
  <c r="S27" i="45" s="1"/>
  <c r="S28" i="45" s="1"/>
  <c r="S29" i="45" s="1"/>
  <c r="S30" i="45" s="1"/>
  <c r="S31" i="45" s="1"/>
  <c r="S32" i="45" s="1"/>
  <c r="S33" i="45" s="1"/>
  <c r="S34" i="45" s="1"/>
  <c r="S35" i="45" s="1"/>
  <c r="S36" i="45" s="1"/>
  <c r="S37" i="45" s="1"/>
  <c r="S38" i="45" s="1"/>
  <c r="S39" i="45" s="1"/>
  <c r="S40" i="45" s="1"/>
  <c r="S41" i="45" s="1"/>
  <c r="S42" i="45" s="1"/>
  <c r="S43" i="45" s="1"/>
  <c r="S44" i="45" s="1"/>
  <c r="S45" i="45" s="1"/>
  <c r="S46" i="45" s="1"/>
  <c r="S47" i="45" s="1"/>
  <c r="S48" i="45" s="1"/>
  <c r="S49" i="45" s="1"/>
  <c r="S50" i="45" s="1"/>
  <c r="S51" i="45" s="1"/>
  <c r="S52" i="45" s="1"/>
  <c r="S53" i="45" s="1"/>
  <c r="S54" i="45" s="1"/>
  <c r="S55" i="45" s="1"/>
  <c r="S56" i="45" s="1"/>
  <c r="S57" i="45" s="1"/>
  <c r="S58" i="45" s="1"/>
  <c r="S59" i="45" s="1"/>
  <c r="S60" i="45" s="1"/>
  <c r="S61" i="45" s="1"/>
  <c r="S62" i="45" s="1"/>
  <c r="S63" i="45" s="1"/>
  <c r="S64" i="45" s="1"/>
  <c r="S65" i="45" s="1"/>
  <c r="S66" i="45" s="1"/>
  <c r="O9" i="45"/>
  <c r="P9" i="45" s="1"/>
  <c r="K9" i="45" s="1"/>
  <c r="L9" i="45"/>
  <c r="H9" i="45"/>
  <c r="R9" i="45" s="1"/>
  <c r="F9" i="45"/>
  <c r="B9" i="45"/>
  <c r="D9" i="45" s="1"/>
  <c r="O5" i="45"/>
  <c r="N4" i="45"/>
  <c r="N3" i="45"/>
  <c r="H3" i="45"/>
  <c r="N2" i="45"/>
  <c r="AW208" i="28"/>
  <c r="AZ202" i="28"/>
  <c r="AZ201" i="28"/>
  <c r="AZ200" i="28"/>
  <c r="AZ199" i="28"/>
  <c r="AU204" i="28"/>
  <c r="AW204" i="28"/>
  <c r="AY204" i="28"/>
  <c r="AX204" i="28"/>
  <c r="AW209" i="28" s="1"/>
  <c r="AW210" i="28" s="1"/>
  <c r="AW211" i="28" s="1"/>
  <c r="AV202" i="28"/>
  <c r="AV201" i="28"/>
  <c r="AV200" i="28"/>
  <c r="AV199" i="28"/>
  <c r="AS204" i="28"/>
  <c r="AS205" i="28" s="1"/>
  <c r="AS206" i="28" s="1"/>
  <c r="AR204" i="28"/>
  <c r="H77" i="28"/>
  <c r="O5" i="28"/>
  <c r="B4" i="43"/>
  <c r="B5" i="43"/>
  <c r="B9" i="43" s="1"/>
  <c r="B15" i="43" s="1"/>
  <c r="B12" i="43"/>
  <c r="B13" i="43" s="1"/>
  <c r="H75" i="28"/>
  <c r="N3" i="28"/>
  <c r="Q78" i="42"/>
  <c r="Q79" i="42" s="1"/>
  <c r="Q80" i="42" s="1"/>
  <c r="Q81" i="42" s="1"/>
  <c r="Q82" i="42" s="1"/>
  <c r="Q83" i="42" s="1"/>
  <c r="Q84" i="42" s="1"/>
  <c r="Q85" i="42" s="1"/>
  <c r="Q86" i="42" s="1"/>
  <c r="Q87" i="42" s="1"/>
  <c r="Q88" i="42" s="1"/>
  <c r="Q89" i="42" s="1"/>
  <c r="Q90" i="42" s="1"/>
  <c r="Q91" i="42" s="1"/>
  <c r="Q92" i="42" s="1"/>
  <c r="Q93" i="42" s="1"/>
  <c r="Q94" i="42" s="1"/>
  <c r="Q95" i="42" s="1"/>
  <c r="Q96" i="42" s="1"/>
  <c r="Q97" i="42" s="1"/>
  <c r="Q98" i="42" s="1"/>
  <c r="Q99" i="42" s="1"/>
  <c r="Q100" i="42" s="1"/>
  <c r="Q101" i="42" s="1"/>
  <c r="Q102" i="42" s="1"/>
  <c r="Q103" i="42" s="1"/>
  <c r="Q104" i="42" s="1"/>
  <c r="Q105" i="42" s="1"/>
  <c r="Q106" i="42" s="1"/>
  <c r="Q107" i="42" s="1"/>
  <c r="Q108" i="42" s="1"/>
  <c r="Q109" i="42" s="1"/>
  <c r="Q110" i="42" s="1"/>
  <c r="Q111" i="42" s="1"/>
  <c r="Q112" i="42" s="1"/>
  <c r="Q113" i="42" s="1"/>
  <c r="Q114" i="42" s="1"/>
  <c r="Q115" i="42" s="1"/>
  <c r="Q116" i="42" s="1"/>
  <c r="Q117" i="42" s="1"/>
  <c r="Q118" i="42" s="1"/>
  <c r="Q119" i="42" s="1"/>
  <c r="Q120" i="42" s="1"/>
  <c r="Q121" i="42" s="1"/>
  <c r="Q122" i="42" s="1"/>
  <c r="Q123" i="42" s="1"/>
  <c r="Q124" i="42" s="1"/>
  <c r="Q125" i="42" s="1"/>
  <c r="Q126" i="42" s="1"/>
  <c r="Q127" i="42" s="1"/>
  <c r="Q128" i="42" s="1"/>
  <c r="Q129" i="42" s="1"/>
  <c r="Q130" i="42" s="1"/>
  <c r="Q131" i="42" s="1"/>
  <c r="Q132" i="42" s="1"/>
  <c r="Q133" i="42" s="1"/>
  <c r="Q134" i="42" s="1"/>
  <c r="Q135" i="42" s="1"/>
  <c r="Q136" i="42" s="1"/>
  <c r="Q137" i="42" s="1"/>
  <c r="Q138" i="42" s="1"/>
  <c r="Q139" i="42" s="1"/>
  <c r="Q140" i="42" s="1"/>
  <c r="Q141" i="42" s="1"/>
  <c r="Q142" i="42" s="1"/>
  <c r="Q143" i="42" s="1"/>
  <c r="Q144" i="42" s="1"/>
  <c r="Q145" i="42" s="1"/>
  <c r="Q146" i="42" s="1"/>
  <c r="Q147" i="42" s="1"/>
  <c r="Q148" i="42" s="1"/>
  <c r="Q149" i="42" s="1"/>
  <c r="Q150" i="42" s="1"/>
  <c r="Q151" i="42" s="1"/>
  <c r="Q152" i="42" s="1"/>
  <c r="Q153" i="42" s="1"/>
  <c r="Q154" i="42" s="1"/>
  <c r="Q155" i="42" s="1"/>
  <c r="Q156" i="42" s="1"/>
  <c r="Q157" i="42" s="1"/>
  <c r="Q158" i="42" s="1"/>
  <c r="Q159" i="42" s="1"/>
  <c r="Q160" i="42" s="1"/>
  <c r="Q161" i="42" s="1"/>
  <c r="Q76" i="42"/>
  <c r="Q77" i="42" s="1"/>
  <c r="Q75" i="42"/>
  <c r="F161" i="42"/>
  <c r="F160" i="42"/>
  <c r="F159" i="42"/>
  <c r="F158" i="42"/>
  <c r="F157" i="42"/>
  <c r="F156" i="42"/>
  <c r="F155" i="42"/>
  <c r="F154" i="42"/>
  <c r="F153" i="42"/>
  <c r="F152" i="42"/>
  <c r="F151" i="42"/>
  <c r="F150" i="42"/>
  <c r="F149" i="42"/>
  <c r="F148" i="42"/>
  <c r="F147" i="42"/>
  <c r="F146" i="42"/>
  <c r="F145" i="42"/>
  <c r="F144" i="42"/>
  <c r="F143" i="42"/>
  <c r="F142" i="42"/>
  <c r="F141" i="42"/>
  <c r="F140" i="42"/>
  <c r="F139" i="42"/>
  <c r="F138" i="42"/>
  <c r="F137" i="42"/>
  <c r="F136" i="42"/>
  <c r="F135" i="42"/>
  <c r="F134" i="42"/>
  <c r="F133" i="42"/>
  <c r="F132" i="42"/>
  <c r="F131" i="42"/>
  <c r="F130" i="42"/>
  <c r="F129" i="42"/>
  <c r="F128" i="42"/>
  <c r="F127" i="42"/>
  <c r="F126" i="42"/>
  <c r="F125" i="42"/>
  <c r="F124" i="42"/>
  <c r="F123" i="42"/>
  <c r="F122" i="42"/>
  <c r="F121" i="42"/>
  <c r="F120" i="42"/>
  <c r="F119" i="42"/>
  <c r="F118" i="42"/>
  <c r="F117" i="42"/>
  <c r="F116" i="42"/>
  <c r="F115" i="42"/>
  <c r="F114" i="42"/>
  <c r="F113" i="42"/>
  <c r="F112" i="42"/>
  <c r="F111" i="42"/>
  <c r="F108" i="42"/>
  <c r="F107" i="42"/>
  <c r="F106" i="42"/>
  <c r="F105" i="42"/>
  <c r="F104" i="42"/>
  <c r="F103" i="42"/>
  <c r="F102" i="42"/>
  <c r="F101" i="42"/>
  <c r="F100" i="42"/>
  <c r="F99" i="42"/>
  <c r="F98" i="42"/>
  <c r="F97" i="42"/>
  <c r="F96" i="42"/>
  <c r="F95" i="42"/>
  <c r="F94" i="42"/>
  <c r="F93" i="42"/>
  <c r="F92" i="42"/>
  <c r="F91" i="42"/>
  <c r="F90" i="42"/>
  <c r="F89" i="42"/>
  <c r="F88" i="42"/>
  <c r="F87" i="42"/>
  <c r="F86" i="42"/>
  <c r="F85" i="42"/>
  <c r="F84" i="42"/>
  <c r="F83" i="42"/>
  <c r="F82" i="42"/>
  <c r="F81" i="42"/>
  <c r="F80" i="42"/>
  <c r="F79" i="42"/>
  <c r="F78" i="42"/>
  <c r="F77" i="42"/>
  <c r="F76" i="42"/>
  <c r="F75" i="42"/>
  <c r="F74" i="42"/>
  <c r="F73" i="42"/>
  <c r="F72" i="42"/>
  <c r="F71" i="42"/>
  <c r="F70" i="42"/>
  <c r="F69" i="42"/>
  <c r="F68" i="42"/>
  <c r="F67" i="42"/>
  <c r="F66" i="42"/>
  <c r="F65" i="42"/>
  <c r="F64" i="42"/>
  <c r="F63" i="42"/>
  <c r="F62" i="42"/>
  <c r="F61" i="42"/>
  <c r="F60" i="42"/>
  <c r="F59" i="42"/>
  <c r="F58" i="42"/>
  <c r="F57" i="42"/>
  <c r="F56" i="42"/>
  <c r="F55" i="42"/>
  <c r="F54" i="42"/>
  <c r="F53" i="42"/>
  <c r="F52" i="42"/>
  <c r="F51" i="42"/>
  <c r="F50" i="42"/>
  <c r="F49" i="42"/>
  <c r="F48" i="42"/>
  <c r="F47" i="42"/>
  <c r="F46" i="42"/>
  <c r="F45" i="42"/>
  <c r="F44" i="42"/>
  <c r="F43" i="42"/>
  <c r="F42" i="42"/>
  <c r="F41" i="42"/>
  <c r="F40" i="42"/>
  <c r="F39" i="42"/>
  <c r="F38" i="42"/>
  <c r="F37" i="42"/>
  <c r="F36" i="42"/>
  <c r="F35" i="42"/>
  <c r="F34" i="42"/>
  <c r="F33" i="42"/>
  <c r="F32" i="42"/>
  <c r="F31" i="42"/>
  <c r="F30" i="42"/>
  <c r="F29" i="42"/>
  <c r="F28" i="42"/>
  <c r="F27" i="42"/>
  <c r="F26" i="42"/>
  <c r="F25" i="42"/>
  <c r="F24" i="42"/>
  <c r="F23" i="42"/>
  <c r="F22" i="42"/>
  <c r="F21" i="42"/>
  <c r="F20" i="42"/>
  <c r="F19" i="42"/>
  <c r="F18" i="42"/>
  <c r="F17" i="42"/>
  <c r="F16" i="42"/>
  <c r="F15" i="42"/>
  <c r="F14" i="42"/>
  <c r="F13" i="42"/>
  <c r="F12" i="42"/>
  <c r="F11" i="42"/>
  <c r="F10" i="42"/>
  <c r="F9" i="42"/>
  <c r="P9" i="42" s="1"/>
  <c r="H161" i="28"/>
  <c r="H160" i="28"/>
  <c r="H159" i="28"/>
  <c r="H158" i="28"/>
  <c r="H157" i="28"/>
  <c r="H156" i="28"/>
  <c r="H155" i="28"/>
  <c r="H154" i="28"/>
  <c r="H153" i="28"/>
  <c r="H152" i="28"/>
  <c r="H151" i="28"/>
  <c r="H149" i="28"/>
  <c r="H148" i="28"/>
  <c r="H147" i="28"/>
  <c r="H146" i="28"/>
  <c r="H145" i="28"/>
  <c r="H144" i="28"/>
  <c r="H143" i="28"/>
  <c r="H142" i="28"/>
  <c r="H141" i="28"/>
  <c r="H140" i="28"/>
  <c r="H139" i="28"/>
  <c r="H138" i="28"/>
  <c r="H137" i="28"/>
  <c r="H136" i="28"/>
  <c r="H135" i="28"/>
  <c r="H134" i="28"/>
  <c r="H133" i="28"/>
  <c r="H132" i="28"/>
  <c r="H131" i="28"/>
  <c r="H130" i="28"/>
  <c r="H128" i="28"/>
  <c r="H127" i="28"/>
  <c r="H126" i="28"/>
  <c r="H125" i="28"/>
  <c r="H124" i="28"/>
  <c r="H123" i="28"/>
  <c r="H122" i="28"/>
  <c r="H121" i="28"/>
  <c r="H120" i="28"/>
  <c r="H119" i="28"/>
  <c r="H118" i="28"/>
  <c r="H117" i="28"/>
  <c r="H116" i="28"/>
  <c r="H115" i="28"/>
  <c r="H114" i="28"/>
  <c r="H113" i="28"/>
  <c r="H112" i="28"/>
  <c r="H111" i="28"/>
  <c r="H108" i="28"/>
  <c r="H107" i="28"/>
  <c r="H106" i="28"/>
  <c r="H105" i="28"/>
  <c r="H104" i="28"/>
  <c r="H103" i="28"/>
  <c r="H102" i="28"/>
  <c r="H101" i="28"/>
  <c r="H100" i="28"/>
  <c r="H99" i="28"/>
  <c r="H98" i="28"/>
  <c r="H97" i="28"/>
  <c r="H96" i="28"/>
  <c r="H94" i="28"/>
  <c r="H93" i="28"/>
  <c r="H92" i="28"/>
  <c r="H91" i="28"/>
  <c r="H90" i="28"/>
  <c r="H89" i="28"/>
  <c r="H88" i="28"/>
  <c r="H87" i="28"/>
  <c r="H86" i="28"/>
  <c r="H85" i="28"/>
  <c r="H84" i="28"/>
  <c r="H83" i="28"/>
  <c r="H82" i="28"/>
  <c r="H81" i="28"/>
  <c r="H80" i="28"/>
  <c r="H79" i="28"/>
  <c r="H78" i="28"/>
  <c r="H76" i="28"/>
  <c r="H74" i="28"/>
  <c r="H73" i="28"/>
  <c r="H72" i="28"/>
  <c r="H71" i="28"/>
  <c r="H70" i="28"/>
  <c r="H69" i="28"/>
  <c r="H68" i="28"/>
  <c r="H67" i="28"/>
  <c r="H66" i="28"/>
  <c r="H65" i="28"/>
  <c r="H64" i="28"/>
  <c r="H63" i="28"/>
  <c r="H62" i="28"/>
  <c r="H61" i="28"/>
  <c r="H60" i="28"/>
  <c r="H59" i="28"/>
  <c r="H58" i="28"/>
  <c r="H57" i="28"/>
  <c r="H56" i="28"/>
  <c r="H55" i="28"/>
  <c r="H54" i="28"/>
  <c r="H53" i="28"/>
  <c r="H52" i="28"/>
  <c r="H51" i="28"/>
  <c r="H50" i="28"/>
  <c r="H49" i="28"/>
  <c r="H48" i="28"/>
  <c r="H47" i="28"/>
  <c r="H46" i="28"/>
  <c r="H45" i="28"/>
  <c r="H44" i="28"/>
  <c r="H43" i="28"/>
  <c r="H42" i="28"/>
  <c r="H41" i="28"/>
  <c r="H40" i="28"/>
  <c r="H39" i="28"/>
  <c r="H38" i="28"/>
  <c r="H37" i="28"/>
  <c r="H36" i="28"/>
  <c r="H35" i="28"/>
  <c r="H34" i="28"/>
  <c r="H33" i="28"/>
  <c r="H32" i="28"/>
  <c r="H31" i="28"/>
  <c r="H30" i="28"/>
  <c r="H29" i="28"/>
  <c r="H28" i="28"/>
  <c r="H27" i="28"/>
  <c r="H26" i="28"/>
  <c r="H25" i="28"/>
  <c r="H24" i="28"/>
  <c r="H23" i="28"/>
  <c r="H22" i="28"/>
  <c r="H21" i="28"/>
  <c r="H20" i="28"/>
  <c r="H19" i="28"/>
  <c r="H18" i="28"/>
  <c r="H17" i="28"/>
  <c r="H16" i="28"/>
  <c r="H15" i="28"/>
  <c r="H14" i="28"/>
  <c r="H13" i="28"/>
  <c r="H12" i="28"/>
  <c r="H11" i="28"/>
  <c r="H10" i="28"/>
  <c r="H9" i="28"/>
  <c r="N156" i="31"/>
  <c r="L156" i="31"/>
  <c r="N155" i="31"/>
  <c r="L155" i="31"/>
  <c r="N154" i="31"/>
  <c r="L154" i="31"/>
  <c r="N153" i="31"/>
  <c r="L153" i="31"/>
  <c r="N152" i="31"/>
  <c r="L152" i="31"/>
  <c r="N151" i="31"/>
  <c r="L151" i="31"/>
  <c r="N150" i="31"/>
  <c r="L150" i="31"/>
  <c r="N149" i="31"/>
  <c r="L149" i="31"/>
  <c r="N148" i="31"/>
  <c r="L148" i="31"/>
  <c r="N147" i="31"/>
  <c r="L147" i="31"/>
  <c r="N146" i="31"/>
  <c r="L146" i="31"/>
  <c r="N145" i="31"/>
  <c r="L145" i="31"/>
  <c r="N144" i="31"/>
  <c r="L144" i="31"/>
  <c r="N143" i="31"/>
  <c r="L143" i="31"/>
  <c r="N142" i="31"/>
  <c r="L142" i="31"/>
  <c r="N141" i="31"/>
  <c r="L141" i="31"/>
  <c r="N140" i="31"/>
  <c r="L140" i="31"/>
  <c r="N139" i="31"/>
  <c r="L139" i="31"/>
  <c r="N138" i="31"/>
  <c r="L138" i="31"/>
  <c r="N137" i="31"/>
  <c r="L137" i="31"/>
  <c r="N136" i="31"/>
  <c r="L136" i="31"/>
  <c r="N135" i="31"/>
  <c r="L135" i="31"/>
  <c r="N134" i="31"/>
  <c r="L134" i="31"/>
  <c r="N133" i="31"/>
  <c r="L133" i="31"/>
  <c r="N132" i="31"/>
  <c r="L132" i="31"/>
  <c r="N131" i="31"/>
  <c r="L131" i="31"/>
  <c r="N130" i="31"/>
  <c r="L130" i="31"/>
  <c r="N129" i="31"/>
  <c r="L129" i="31"/>
  <c r="N128" i="31"/>
  <c r="L128" i="31"/>
  <c r="N127" i="31"/>
  <c r="L127" i="31"/>
  <c r="N126" i="31"/>
  <c r="L126" i="31"/>
  <c r="N125" i="31"/>
  <c r="L125" i="31"/>
  <c r="N124" i="31"/>
  <c r="L124" i="31"/>
  <c r="N123" i="31"/>
  <c r="L123" i="31"/>
  <c r="N122" i="31"/>
  <c r="L122" i="31"/>
  <c r="N121" i="31"/>
  <c r="L121" i="31"/>
  <c r="N120" i="31"/>
  <c r="L120" i="31"/>
  <c r="N119" i="31"/>
  <c r="L119" i="31"/>
  <c r="N118" i="31"/>
  <c r="L118" i="31"/>
  <c r="N117" i="31"/>
  <c r="L117" i="31"/>
  <c r="N116" i="31"/>
  <c r="L116" i="31"/>
  <c r="N115" i="31"/>
  <c r="L115" i="31"/>
  <c r="N114" i="31"/>
  <c r="L114" i="31"/>
  <c r="N113" i="31"/>
  <c r="L113" i="31"/>
  <c r="N112" i="31"/>
  <c r="L112" i="31"/>
  <c r="N111" i="31"/>
  <c r="L111" i="31"/>
  <c r="N110" i="31"/>
  <c r="L110" i="31"/>
  <c r="N109" i="31"/>
  <c r="L109" i="31"/>
  <c r="N108" i="31"/>
  <c r="L108" i="31"/>
  <c r="N107" i="31"/>
  <c r="L107" i="31"/>
  <c r="N106" i="31"/>
  <c r="L106" i="31"/>
  <c r="N105" i="31"/>
  <c r="L105" i="31"/>
  <c r="N104" i="31"/>
  <c r="L104" i="31"/>
  <c r="N103" i="31"/>
  <c r="L103" i="31"/>
  <c r="N102" i="31"/>
  <c r="L102" i="31"/>
  <c r="N101" i="31"/>
  <c r="L101" i="31"/>
  <c r="N100" i="31"/>
  <c r="L100" i="31"/>
  <c r="N99" i="31"/>
  <c r="L99" i="31"/>
  <c r="N98" i="31"/>
  <c r="L98" i="31"/>
  <c r="N97" i="31"/>
  <c r="L97" i="31"/>
  <c r="N96" i="31"/>
  <c r="L96" i="31"/>
  <c r="N95" i="31"/>
  <c r="L95" i="31"/>
  <c r="N94" i="31"/>
  <c r="L94" i="31"/>
  <c r="N93" i="31"/>
  <c r="L93" i="31"/>
  <c r="N92" i="31"/>
  <c r="L92" i="31"/>
  <c r="N91" i="31"/>
  <c r="L91" i="31"/>
  <c r="N90" i="31"/>
  <c r="L90" i="31"/>
  <c r="N89" i="31"/>
  <c r="L89" i="31"/>
  <c r="N88" i="31"/>
  <c r="L88" i="31"/>
  <c r="N87" i="31"/>
  <c r="L87" i="31"/>
  <c r="N86" i="31"/>
  <c r="L86" i="31"/>
  <c r="N85" i="31"/>
  <c r="L85" i="31"/>
  <c r="N84" i="31"/>
  <c r="L84" i="31"/>
  <c r="N83" i="31"/>
  <c r="L83" i="31"/>
  <c r="N82" i="31"/>
  <c r="L82" i="31"/>
  <c r="N81" i="31"/>
  <c r="L81" i="31"/>
  <c r="N80" i="31"/>
  <c r="L80" i="31"/>
  <c r="N79" i="31"/>
  <c r="L79" i="31"/>
  <c r="N78" i="31"/>
  <c r="L78" i="31"/>
  <c r="N77" i="31"/>
  <c r="L77" i="31"/>
  <c r="N76" i="31"/>
  <c r="L76" i="31"/>
  <c r="N75" i="31"/>
  <c r="L75" i="31"/>
  <c r="N74" i="31"/>
  <c r="L74" i="31"/>
  <c r="N73" i="31"/>
  <c r="L73" i="31"/>
  <c r="N72" i="31"/>
  <c r="L72" i="31"/>
  <c r="N71" i="31"/>
  <c r="L71" i="31"/>
  <c r="N70" i="31"/>
  <c r="L70" i="31"/>
  <c r="N69" i="31"/>
  <c r="L69" i="31"/>
  <c r="A64" i="31"/>
  <c r="A63" i="31"/>
  <c r="A62" i="31"/>
  <c r="H62" i="31" s="1"/>
  <c r="A61" i="31"/>
  <c r="A60" i="31"/>
  <c r="A59" i="31"/>
  <c r="A58" i="31"/>
  <c r="A57" i="31"/>
  <c r="A56" i="31"/>
  <c r="A55" i="31"/>
  <c r="A54" i="31"/>
  <c r="A53" i="31"/>
  <c r="A52" i="31"/>
  <c r="A51" i="31"/>
  <c r="A50" i="31"/>
  <c r="A49" i="31"/>
  <c r="A48" i="31"/>
  <c r="A47" i="31"/>
  <c r="A46" i="31"/>
  <c r="A45" i="31"/>
  <c r="A44" i="31"/>
  <c r="A43" i="31"/>
  <c r="A42" i="31"/>
  <c r="A41" i="31"/>
  <c r="A40" i="31"/>
  <c r="A39" i="31"/>
  <c r="A38" i="31"/>
  <c r="A37" i="31"/>
  <c r="A36" i="31"/>
  <c r="A35" i="31"/>
  <c r="A34" i="31"/>
  <c r="A33" i="31"/>
  <c r="A32" i="31"/>
  <c r="A31" i="31"/>
  <c r="A30" i="31"/>
  <c r="A29" i="31"/>
  <c r="A28" i="31"/>
  <c r="A27" i="31"/>
  <c r="A26" i="31"/>
  <c r="A25" i="31"/>
  <c r="A24" i="31"/>
  <c r="A23" i="31"/>
  <c r="A22" i="31"/>
  <c r="A21" i="31"/>
  <c r="A20" i="31"/>
  <c r="A19" i="31"/>
  <c r="A18" i="31"/>
  <c r="A17" i="31"/>
  <c r="A16" i="31"/>
  <c r="A15" i="31"/>
  <c r="A14" i="31"/>
  <c r="A13" i="31"/>
  <c r="A12" i="31"/>
  <c r="A11" i="31"/>
  <c r="A10" i="31"/>
  <c r="A9" i="31"/>
  <c r="A8" i="31"/>
  <c r="A7" i="31"/>
  <c r="A6" i="31"/>
  <c r="A5" i="31"/>
  <c r="A4" i="31"/>
  <c r="C78" i="31"/>
  <c r="E70" i="31"/>
  <c r="G70" i="31" s="1"/>
  <c r="D156" i="31"/>
  <c r="P156" i="31" s="1"/>
  <c r="C156" i="31"/>
  <c r="B156" i="31"/>
  <c r="D155" i="31"/>
  <c r="P155" i="31" s="1"/>
  <c r="C155" i="31"/>
  <c r="B155" i="31"/>
  <c r="D154" i="31"/>
  <c r="P154" i="31" s="1"/>
  <c r="C154" i="31"/>
  <c r="B154" i="31"/>
  <c r="D153" i="31"/>
  <c r="P153" i="31" s="1"/>
  <c r="C153" i="31"/>
  <c r="B153" i="31"/>
  <c r="D152" i="31"/>
  <c r="P152" i="31" s="1"/>
  <c r="C152" i="31"/>
  <c r="B152" i="31"/>
  <c r="D151" i="31"/>
  <c r="P151" i="31" s="1"/>
  <c r="C151" i="31"/>
  <c r="B151" i="31"/>
  <c r="E150" i="31"/>
  <c r="D150" i="31"/>
  <c r="P150" i="31" s="1"/>
  <c r="C150" i="31"/>
  <c r="B150" i="31"/>
  <c r="E149" i="31"/>
  <c r="D149" i="31"/>
  <c r="P149" i="31" s="1"/>
  <c r="C149" i="31"/>
  <c r="B149" i="31"/>
  <c r="E148" i="31"/>
  <c r="D148" i="31"/>
  <c r="P148" i="31" s="1"/>
  <c r="C148" i="31"/>
  <c r="B148" i="31"/>
  <c r="E147" i="31"/>
  <c r="D147" i="31"/>
  <c r="P147" i="31" s="1"/>
  <c r="C147" i="31"/>
  <c r="B147" i="31"/>
  <c r="D146" i="31"/>
  <c r="P146" i="31" s="1"/>
  <c r="C146" i="31"/>
  <c r="B146" i="31"/>
  <c r="D145" i="31"/>
  <c r="P145" i="31" s="1"/>
  <c r="C145" i="31"/>
  <c r="B145" i="31"/>
  <c r="D144" i="31"/>
  <c r="P144" i="31" s="1"/>
  <c r="C144" i="31"/>
  <c r="B144" i="31"/>
  <c r="D143" i="31"/>
  <c r="P143" i="31" s="1"/>
  <c r="C143" i="31"/>
  <c r="B143" i="31"/>
  <c r="D142" i="31"/>
  <c r="P142" i="31" s="1"/>
  <c r="C142" i="31"/>
  <c r="B142" i="31"/>
  <c r="D141" i="31"/>
  <c r="P141" i="31" s="1"/>
  <c r="C141" i="31"/>
  <c r="B141" i="31"/>
  <c r="E140" i="31"/>
  <c r="D140" i="31"/>
  <c r="P140" i="31" s="1"/>
  <c r="C140" i="31"/>
  <c r="B140" i="31"/>
  <c r="E139" i="31"/>
  <c r="D139" i="31"/>
  <c r="P139" i="31" s="1"/>
  <c r="C139" i="31"/>
  <c r="B139" i="31"/>
  <c r="D138" i="31"/>
  <c r="P138" i="31" s="1"/>
  <c r="C138" i="31"/>
  <c r="B138" i="31"/>
  <c r="E137" i="31"/>
  <c r="D137" i="31"/>
  <c r="P137" i="31" s="1"/>
  <c r="C137" i="31"/>
  <c r="B137" i="31"/>
  <c r="D136" i="31"/>
  <c r="P136" i="31" s="1"/>
  <c r="C136" i="31"/>
  <c r="B136" i="31"/>
  <c r="E135" i="31"/>
  <c r="D135" i="31"/>
  <c r="P135" i="31" s="1"/>
  <c r="C135" i="31"/>
  <c r="B135" i="31"/>
  <c r="D134" i="31"/>
  <c r="P134" i="31" s="1"/>
  <c r="C134" i="31"/>
  <c r="B134" i="31"/>
  <c r="E133" i="31"/>
  <c r="D133" i="31"/>
  <c r="P133" i="31" s="1"/>
  <c r="C133" i="31"/>
  <c r="B133" i="31"/>
  <c r="D132" i="31"/>
  <c r="P132" i="31" s="1"/>
  <c r="C132" i="31"/>
  <c r="B132" i="31"/>
  <c r="D131" i="31"/>
  <c r="P131" i="31" s="1"/>
  <c r="C131" i="31"/>
  <c r="B131" i="31"/>
  <c r="D130" i="31"/>
  <c r="P130" i="31" s="1"/>
  <c r="C130" i="31"/>
  <c r="B130" i="31"/>
  <c r="D129" i="31"/>
  <c r="P129" i="31" s="1"/>
  <c r="C129" i="31"/>
  <c r="B129" i="31"/>
  <c r="D128" i="31"/>
  <c r="P128" i="31" s="1"/>
  <c r="C128" i="31"/>
  <c r="B128" i="31"/>
  <c r="D127" i="31"/>
  <c r="P127" i="31" s="1"/>
  <c r="C127" i="31"/>
  <c r="B127" i="31"/>
  <c r="D126" i="31"/>
  <c r="P126" i="31" s="1"/>
  <c r="C126" i="31"/>
  <c r="B126" i="31"/>
  <c r="D125" i="31"/>
  <c r="P125" i="31" s="1"/>
  <c r="C125" i="31"/>
  <c r="B125" i="31"/>
  <c r="D124" i="31"/>
  <c r="P124" i="31" s="1"/>
  <c r="C124" i="31"/>
  <c r="B124" i="31"/>
  <c r="E123" i="31"/>
  <c r="D123" i="31"/>
  <c r="P123" i="31" s="1"/>
  <c r="C123" i="31"/>
  <c r="B123" i="31"/>
  <c r="D122" i="31"/>
  <c r="P122" i="31" s="1"/>
  <c r="C122" i="31"/>
  <c r="B122" i="31"/>
  <c r="D121" i="31"/>
  <c r="P121" i="31" s="1"/>
  <c r="C121" i="31"/>
  <c r="B121" i="31"/>
  <c r="D120" i="31"/>
  <c r="P120" i="31" s="1"/>
  <c r="C120" i="31"/>
  <c r="B120" i="31"/>
  <c r="E119" i="31"/>
  <c r="D119" i="31"/>
  <c r="P119" i="31" s="1"/>
  <c r="C119" i="31"/>
  <c r="B119" i="31"/>
  <c r="D118" i="31"/>
  <c r="P118" i="31" s="1"/>
  <c r="C118" i="31"/>
  <c r="B118" i="31"/>
  <c r="D117" i="31"/>
  <c r="P117" i="31" s="1"/>
  <c r="C117" i="31"/>
  <c r="B117" i="31"/>
  <c r="D116" i="31"/>
  <c r="P116" i="31" s="1"/>
  <c r="C116" i="31"/>
  <c r="B116" i="31"/>
  <c r="D115" i="31"/>
  <c r="P115" i="31" s="1"/>
  <c r="C115" i="31"/>
  <c r="B115" i="31"/>
  <c r="D114" i="31"/>
  <c r="P114" i="31" s="1"/>
  <c r="C114" i="31"/>
  <c r="B114" i="31"/>
  <c r="E113" i="31"/>
  <c r="D113" i="31"/>
  <c r="P113" i="31" s="1"/>
  <c r="C113" i="31"/>
  <c r="B113" i="31"/>
  <c r="E112" i="31"/>
  <c r="D112" i="31"/>
  <c r="P112" i="31" s="1"/>
  <c r="C112" i="31"/>
  <c r="B112" i="31"/>
  <c r="E111" i="31"/>
  <c r="D111" i="31"/>
  <c r="P111" i="31" s="1"/>
  <c r="C111" i="31"/>
  <c r="B111" i="31"/>
  <c r="E110" i="31"/>
  <c r="D110" i="31"/>
  <c r="P110" i="31" s="1"/>
  <c r="C110" i="31"/>
  <c r="B110" i="31"/>
  <c r="D109" i="31"/>
  <c r="P109" i="31" s="1"/>
  <c r="C109" i="31"/>
  <c r="B109" i="31"/>
  <c r="E108" i="31"/>
  <c r="D108" i="31"/>
  <c r="P108" i="31" s="1"/>
  <c r="C108" i="31"/>
  <c r="B108" i="31"/>
  <c r="D107" i="31"/>
  <c r="P107" i="31" s="1"/>
  <c r="C107" i="31"/>
  <c r="B107" i="31"/>
  <c r="D106" i="31"/>
  <c r="P106" i="31" s="1"/>
  <c r="C106" i="31"/>
  <c r="B106" i="31"/>
  <c r="P105" i="31"/>
  <c r="P104" i="31"/>
  <c r="E103" i="31"/>
  <c r="D103" i="31"/>
  <c r="P103" i="31" s="1"/>
  <c r="C103" i="31"/>
  <c r="B103" i="31"/>
  <c r="D102" i="31"/>
  <c r="P102" i="31" s="1"/>
  <c r="C102" i="31"/>
  <c r="B102" i="31"/>
  <c r="D101" i="31"/>
  <c r="P101" i="31" s="1"/>
  <c r="C101" i="31"/>
  <c r="B101" i="31"/>
  <c r="D100" i="31"/>
  <c r="P100" i="31" s="1"/>
  <c r="C100" i="31"/>
  <c r="B100" i="31"/>
  <c r="D99" i="31"/>
  <c r="P99" i="31" s="1"/>
  <c r="C99" i="31"/>
  <c r="B99" i="31"/>
  <c r="D98" i="31"/>
  <c r="P98" i="31" s="1"/>
  <c r="C98" i="31"/>
  <c r="B98" i="31"/>
  <c r="E97" i="31"/>
  <c r="D97" i="31"/>
  <c r="P97" i="31" s="1"/>
  <c r="C97" i="31"/>
  <c r="B97" i="31"/>
  <c r="D96" i="31"/>
  <c r="P96" i="31" s="1"/>
  <c r="C96" i="31"/>
  <c r="B96" i="31"/>
  <c r="D95" i="31"/>
  <c r="P95" i="31" s="1"/>
  <c r="C95" i="31"/>
  <c r="B95" i="31"/>
  <c r="D94" i="31"/>
  <c r="P94" i="31" s="1"/>
  <c r="C94" i="31"/>
  <c r="B94" i="31"/>
  <c r="D93" i="31"/>
  <c r="P93" i="31" s="1"/>
  <c r="C93" i="31"/>
  <c r="B93" i="31"/>
  <c r="D92" i="31"/>
  <c r="P92" i="31" s="1"/>
  <c r="C92" i="31"/>
  <c r="B92" i="31"/>
  <c r="D91" i="31"/>
  <c r="P91" i="31" s="1"/>
  <c r="C91" i="31"/>
  <c r="B91" i="31"/>
  <c r="D90" i="31"/>
  <c r="P90" i="31" s="1"/>
  <c r="C90" i="31"/>
  <c r="B90" i="31"/>
  <c r="D89" i="31"/>
  <c r="P89" i="31" s="1"/>
  <c r="C89" i="31"/>
  <c r="B89" i="31"/>
  <c r="D88" i="31"/>
  <c r="P88" i="31" s="1"/>
  <c r="C88" i="31"/>
  <c r="B88" i="31"/>
  <c r="D87" i="31"/>
  <c r="P87" i="31" s="1"/>
  <c r="C87" i="31"/>
  <c r="B87" i="31"/>
  <c r="D86" i="31"/>
  <c r="P86" i="31" s="1"/>
  <c r="C86" i="31"/>
  <c r="B86" i="31"/>
  <c r="D85" i="31"/>
  <c r="P85" i="31" s="1"/>
  <c r="C85" i="31"/>
  <c r="B85" i="31"/>
  <c r="D84" i="31"/>
  <c r="P84" i="31" s="1"/>
  <c r="C84" i="31"/>
  <c r="B84" i="31"/>
  <c r="D83" i="31"/>
  <c r="P83" i="31" s="1"/>
  <c r="C83" i="31"/>
  <c r="B83" i="31"/>
  <c r="D82" i="31"/>
  <c r="P82" i="31" s="1"/>
  <c r="C82" i="31"/>
  <c r="B82" i="31"/>
  <c r="D81" i="31"/>
  <c r="P81" i="31" s="1"/>
  <c r="C81" i="31"/>
  <c r="B81" i="31"/>
  <c r="D80" i="31"/>
  <c r="P80" i="31" s="1"/>
  <c r="C80" i="31"/>
  <c r="B80" i="31"/>
  <c r="D79" i="31"/>
  <c r="P79" i="31" s="1"/>
  <c r="C79" i="31"/>
  <c r="B79" i="31"/>
  <c r="D78" i="31"/>
  <c r="P78" i="31" s="1"/>
  <c r="B78" i="31"/>
  <c r="D77" i="31"/>
  <c r="P77" i="31" s="1"/>
  <c r="C77" i="31"/>
  <c r="B77" i="31"/>
  <c r="D76" i="31"/>
  <c r="P76" i="31" s="1"/>
  <c r="C76" i="31"/>
  <c r="B76" i="31"/>
  <c r="D75" i="31"/>
  <c r="P75" i="31" s="1"/>
  <c r="C75" i="31"/>
  <c r="B75" i="31"/>
  <c r="E74" i="31"/>
  <c r="D74" i="31"/>
  <c r="P74" i="31" s="1"/>
  <c r="C74" i="31"/>
  <c r="B74" i="31"/>
  <c r="D73" i="31"/>
  <c r="P73" i="31" s="1"/>
  <c r="C73" i="31"/>
  <c r="B73" i="31"/>
  <c r="E72" i="31"/>
  <c r="D72" i="31"/>
  <c r="P72" i="31" s="1"/>
  <c r="C72" i="31"/>
  <c r="B72" i="31"/>
  <c r="D71" i="31"/>
  <c r="P71" i="31" s="1"/>
  <c r="C71" i="31"/>
  <c r="B71" i="31"/>
  <c r="E69" i="31"/>
  <c r="G69" i="31" s="1"/>
  <c r="M69" i="31" s="1"/>
  <c r="D70" i="31"/>
  <c r="P70" i="31" s="1"/>
  <c r="C69" i="31"/>
  <c r="C70" i="31"/>
  <c r="B69" i="31"/>
  <c r="B70" i="31"/>
  <c r="D69" i="31"/>
  <c r="P69" i="31" s="1"/>
  <c r="A10" i="42"/>
  <c r="A11" i="42" s="1"/>
  <c r="A12" i="42" s="1"/>
  <c r="A13" i="42" s="1"/>
  <c r="A14" i="42" s="1"/>
  <c r="A15" i="42" s="1"/>
  <c r="A16" i="42" s="1"/>
  <c r="A17" i="42" s="1"/>
  <c r="A18" i="42" s="1"/>
  <c r="A19" i="42" s="1"/>
  <c r="A20" i="42" s="1"/>
  <c r="A21" i="42" s="1"/>
  <c r="A22" i="42" s="1"/>
  <c r="A23" i="42" s="1"/>
  <c r="A24" i="42" s="1"/>
  <c r="A25" i="42" s="1"/>
  <c r="A26" i="42" s="1"/>
  <c r="A27" i="42" s="1"/>
  <c r="A28" i="42" s="1"/>
  <c r="A29" i="42" s="1"/>
  <c r="A30" i="42" s="1"/>
  <c r="A31" i="42" s="1"/>
  <c r="A32" i="42" s="1"/>
  <c r="A33" i="42" s="1"/>
  <c r="A34" i="42" s="1"/>
  <c r="A35" i="42" s="1"/>
  <c r="A36" i="42" s="1"/>
  <c r="A37" i="42" s="1"/>
  <c r="A38" i="42" s="1"/>
  <c r="A39" i="42" s="1"/>
  <c r="A40" i="42" s="1"/>
  <c r="A41" i="42" s="1"/>
  <c r="A42" i="42" s="1"/>
  <c r="A43" i="42" s="1"/>
  <c r="A44" i="42" s="1"/>
  <c r="A45" i="42" s="1"/>
  <c r="A46" i="42" s="1"/>
  <c r="A47" i="42" s="1"/>
  <c r="A48" i="42" s="1"/>
  <c r="A49" i="42" s="1"/>
  <c r="A50" i="42" s="1"/>
  <c r="A51" i="42" s="1"/>
  <c r="A52" i="42" s="1"/>
  <c r="A53" i="42" s="1"/>
  <c r="A54" i="42" s="1"/>
  <c r="A55" i="42" s="1"/>
  <c r="A56" i="42" s="1"/>
  <c r="A57" i="42" s="1"/>
  <c r="A58" i="42" s="1"/>
  <c r="A59" i="42" s="1"/>
  <c r="A60" i="42" s="1"/>
  <c r="A61" i="42" s="1"/>
  <c r="A62" i="42" s="1"/>
  <c r="A63" i="42" s="1"/>
  <c r="A64" i="42" s="1"/>
  <c r="A65" i="42" s="1"/>
  <c r="A66" i="42" s="1"/>
  <c r="A67" i="42" s="1"/>
  <c r="A68" i="42" s="1"/>
  <c r="A69" i="42" s="1"/>
  <c r="A70" i="42" s="1"/>
  <c r="A71" i="42" s="1"/>
  <c r="A72" i="42" s="1"/>
  <c r="A73" i="42" s="1"/>
  <c r="A74" i="42" s="1"/>
  <c r="A75" i="42" s="1"/>
  <c r="A10" i="28"/>
  <c r="A11" i="28" s="1"/>
  <c r="A12" i="28" s="1"/>
  <c r="A13" i="28" s="1"/>
  <c r="A14" i="28" s="1"/>
  <c r="A15" i="28" s="1"/>
  <c r="A16" i="28" s="1"/>
  <c r="A17" i="28" s="1"/>
  <c r="A18" i="28" s="1"/>
  <c r="A19" i="28" s="1"/>
  <c r="A20" i="28" s="1"/>
  <c r="A21" i="28" s="1"/>
  <c r="A22" i="28" s="1"/>
  <c r="A23" i="28" s="1"/>
  <c r="A24" i="28" s="1"/>
  <c r="A25" i="28" s="1"/>
  <c r="A26" i="28" s="1"/>
  <c r="A27" i="28" s="1"/>
  <c r="A28" i="28" s="1"/>
  <c r="A29" i="28" s="1"/>
  <c r="A30" i="28" s="1"/>
  <c r="A31" i="28" s="1"/>
  <c r="A32" i="28" s="1"/>
  <c r="A33" i="28" s="1"/>
  <c r="A34" i="28" s="1"/>
  <c r="A35" i="28" s="1"/>
  <c r="A36" i="28" s="1"/>
  <c r="A37" i="28" s="1"/>
  <c r="A38" i="28" s="1"/>
  <c r="A39" i="28" s="1"/>
  <c r="A40" i="28" s="1"/>
  <c r="A41" i="28" s="1"/>
  <c r="A42" i="28" s="1"/>
  <c r="A43" i="28" s="1"/>
  <c r="A44" i="28" s="1"/>
  <c r="A45" i="28" s="1"/>
  <c r="A46" i="28" s="1"/>
  <c r="A47" i="28" s="1"/>
  <c r="A48" i="28" s="1"/>
  <c r="A49" i="28" s="1"/>
  <c r="A50" i="28" s="1"/>
  <c r="A51" i="28" s="1"/>
  <c r="A52" i="28" s="1"/>
  <c r="A53" i="28" s="1"/>
  <c r="A54" i="28" s="1"/>
  <c r="A55" i="28" s="1"/>
  <c r="A56" i="28" s="1"/>
  <c r="A57" i="28" s="1"/>
  <c r="A58" i="28" s="1"/>
  <c r="A59" i="28" s="1"/>
  <c r="A60" i="28" s="1"/>
  <c r="A61" i="28" s="1"/>
  <c r="A62" i="28" s="1"/>
  <c r="A63" i="28" s="1"/>
  <c r="A64" i="28" s="1"/>
  <c r="A65" i="28" s="1"/>
  <c r="A66" i="28" s="1"/>
  <c r="A67" i="28" s="1"/>
  <c r="AC74" i="28"/>
  <c r="AA74" i="28"/>
  <c r="AB74" i="28" s="1" a="1"/>
  <c r="AB74" i="28" s="1"/>
  <c r="AC71" i="28"/>
  <c r="AA71" i="28"/>
  <c r="AB71" i="28" s="1" a="1"/>
  <c r="AB71" i="28" s="1"/>
  <c r="AC70" i="28"/>
  <c r="AA70" i="28"/>
  <c r="AB70" i="28" s="1" a="1"/>
  <c r="AB70" i="28" s="1"/>
  <c r="AC69" i="28"/>
  <c r="AA69" i="28"/>
  <c r="AB69" i="28" s="1" a="1"/>
  <c r="AB69" i="28" s="1"/>
  <c r="AC68" i="28"/>
  <c r="AA68" i="28"/>
  <c r="AB68" i="28" s="1" a="1"/>
  <c r="AB68" i="28" s="1"/>
  <c r="AC66" i="28"/>
  <c r="AA66" i="28"/>
  <c r="AB66" i="28" s="1" a="1"/>
  <c r="AB66" i="28" s="1"/>
  <c r="AC65" i="28"/>
  <c r="AA65" i="28"/>
  <c r="AB65" i="28" s="1" a="1"/>
  <c r="AB65" i="28" s="1"/>
  <c r="AC64" i="28"/>
  <c r="AA64" i="28"/>
  <c r="AB64" i="28" s="1" a="1"/>
  <c r="AB64" i="28" s="1"/>
  <c r="AD64" i="28" s="1"/>
  <c r="AC63" i="28"/>
  <c r="AA63" i="28"/>
  <c r="AB63" i="28" s="1" a="1"/>
  <c r="AB63" i="28" s="1"/>
  <c r="AC62" i="28"/>
  <c r="AA62" i="28"/>
  <c r="AB62" i="28" s="1" a="1"/>
  <c r="AB62" i="28" s="1"/>
  <c r="AC61" i="28"/>
  <c r="AA61" i="28"/>
  <c r="AB61" i="28" s="1" a="1"/>
  <c r="AB61" i="28" s="1"/>
  <c r="AD61" i="28" s="1"/>
  <c r="AC60" i="28"/>
  <c r="AA60" i="28"/>
  <c r="AB60" i="28" s="1" a="1"/>
  <c r="AB60" i="28" s="1"/>
  <c r="AC59" i="28"/>
  <c r="AB59" i="28" a="1"/>
  <c r="AB59" i="28" s="1"/>
  <c r="AA59" i="28"/>
  <c r="AC58" i="28"/>
  <c r="AA58" i="28"/>
  <c r="AB58" i="28" s="1" a="1"/>
  <c r="AB58" i="28" s="1"/>
  <c r="AC57" i="28"/>
  <c r="AA57" i="28"/>
  <c r="AB57" i="28" s="1" a="1"/>
  <c r="AB57" i="28" s="1"/>
  <c r="AC56" i="28"/>
  <c r="AA56" i="28"/>
  <c r="AB56" i="28" s="1" a="1"/>
  <c r="AB56" i="28" s="1"/>
  <c r="AC55" i="28"/>
  <c r="AA55" i="28"/>
  <c r="AB55" i="28" s="1" a="1"/>
  <c r="AB55" i="28" s="1"/>
  <c r="AC54" i="28"/>
  <c r="AA54" i="28"/>
  <c r="AB54" i="28" s="1" a="1"/>
  <c r="AB54" i="28" s="1"/>
  <c r="AC53" i="28"/>
  <c r="AA53" i="28"/>
  <c r="AB53" i="28" s="1" a="1"/>
  <c r="AB53" i="28" s="1"/>
  <c r="AC52" i="28"/>
  <c r="AA52" i="28"/>
  <c r="AB52" i="28" s="1" a="1"/>
  <c r="AB52" i="28" s="1"/>
  <c r="AC51" i="28"/>
  <c r="AA51" i="28"/>
  <c r="AB51" i="28" s="1" a="1"/>
  <c r="AB51" i="28" s="1"/>
  <c r="AC50" i="28"/>
  <c r="AA50" i="28"/>
  <c r="AB50" i="28" s="1" a="1"/>
  <c r="AB50" i="28" s="1"/>
  <c r="AC49" i="28"/>
  <c r="AA49" i="28"/>
  <c r="AB49" i="28" s="1" a="1"/>
  <c r="AB49" i="28" s="1"/>
  <c r="AC48" i="28"/>
  <c r="AA48" i="28"/>
  <c r="AB48" i="28" s="1" a="1"/>
  <c r="AB48" i="28" s="1"/>
  <c r="AC47" i="28"/>
  <c r="AA47" i="28"/>
  <c r="AB47" i="28" s="1" a="1"/>
  <c r="AB47" i="28" s="1"/>
  <c r="AC46" i="28"/>
  <c r="AA46" i="28"/>
  <c r="AB46" i="28" s="1" a="1"/>
  <c r="AB46" i="28" s="1"/>
  <c r="AC45" i="28"/>
  <c r="AA45" i="28"/>
  <c r="AB45" i="28" s="1" a="1"/>
  <c r="AB45" i="28" s="1"/>
  <c r="AC44" i="28"/>
  <c r="AA44" i="28"/>
  <c r="AB44" i="28" s="1" a="1"/>
  <c r="AB44" i="28" s="1"/>
  <c r="AC43" i="28"/>
  <c r="AA43" i="28"/>
  <c r="AB43" i="28" s="1" a="1"/>
  <c r="AB43" i="28" s="1"/>
  <c r="AC42" i="28"/>
  <c r="AA42" i="28"/>
  <c r="AB42" i="28" s="1" a="1"/>
  <c r="AB42" i="28" s="1"/>
  <c r="AC41" i="28"/>
  <c r="AA41" i="28"/>
  <c r="AB41" i="28" s="1" a="1"/>
  <c r="AB41" i="28" s="1"/>
  <c r="AC40" i="28"/>
  <c r="AA40" i="28"/>
  <c r="AB40" i="28" s="1" a="1"/>
  <c r="AB40" i="28" s="1"/>
  <c r="AC39" i="28"/>
  <c r="AA39" i="28"/>
  <c r="AB39" i="28" s="1" a="1"/>
  <c r="AB39" i="28" s="1"/>
  <c r="AC38" i="28"/>
  <c r="AA38" i="28"/>
  <c r="AB38" i="28" s="1" a="1"/>
  <c r="AB38" i="28" s="1"/>
  <c r="AC37" i="28"/>
  <c r="AA37" i="28"/>
  <c r="AB37" i="28" s="1" a="1"/>
  <c r="AB37" i="28" s="1"/>
  <c r="AC36" i="28"/>
  <c r="AA36" i="28"/>
  <c r="AB36" i="28" s="1" a="1"/>
  <c r="AB36" i="28" s="1"/>
  <c r="AC35" i="28"/>
  <c r="AA35" i="28"/>
  <c r="AB35" i="28" s="1" a="1"/>
  <c r="AB35" i="28" s="1"/>
  <c r="AC34" i="28"/>
  <c r="AA34" i="28"/>
  <c r="AB34" i="28" s="1" a="1"/>
  <c r="AB34" i="28" s="1"/>
  <c r="AC33" i="28"/>
  <c r="AA33" i="28"/>
  <c r="AB33" i="28" s="1" a="1"/>
  <c r="AB33" i="28" s="1"/>
  <c r="AC32" i="28"/>
  <c r="AA32" i="28"/>
  <c r="AB32" i="28" s="1" a="1"/>
  <c r="AB32" i="28" s="1"/>
  <c r="AC31" i="28"/>
  <c r="AA31" i="28"/>
  <c r="AB31" i="28" s="1" a="1"/>
  <c r="AB31" i="28" s="1"/>
  <c r="AC30" i="28"/>
  <c r="AA30" i="28"/>
  <c r="AB30" i="28" s="1" a="1"/>
  <c r="AB30" i="28" s="1"/>
  <c r="AC29" i="28"/>
  <c r="AA29" i="28"/>
  <c r="AB29" i="28" s="1" a="1"/>
  <c r="AB29" i="28" s="1"/>
  <c r="AC28" i="28"/>
  <c r="AA28" i="28"/>
  <c r="AB28" i="28" s="1" a="1"/>
  <c r="AB28" i="28" s="1"/>
  <c r="AC27" i="28"/>
  <c r="AA27" i="28"/>
  <c r="AB27" i="28" s="1" a="1"/>
  <c r="AB27" i="28" s="1"/>
  <c r="AC26" i="28"/>
  <c r="AA26" i="28"/>
  <c r="AB26" i="28" s="1" a="1"/>
  <c r="AB26" i="28" s="1"/>
  <c r="AC25" i="28"/>
  <c r="AA25" i="28"/>
  <c r="AB25" i="28" s="1" a="1"/>
  <c r="AB25" i="28" s="1"/>
  <c r="AC24" i="28"/>
  <c r="AA24" i="28"/>
  <c r="AB24" i="28" s="1" a="1"/>
  <c r="AB24" i="28" s="1"/>
  <c r="AC23" i="28"/>
  <c r="AB23" i="28" a="1"/>
  <c r="AB23" i="28" s="1"/>
  <c r="AA23" i="28"/>
  <c r="AC22" i="28"/>
  <c r="AA22" i="28"/>
  <c r="AB22" i="28" s="1" a="1"/>
  <c r="AB22" i="28" s="1"/>
  <c r="AC21" i="28"/>
  <c r="AA21" i="28"/>
  <c r="AB21" i="28" s="1" a="1"/>
  <c r="AB21" i="28" s="1"/>
  <c r="AC20" i="28"/>
  <c r="AA20" i="28"/>
  <c r="AB20" i="28" s="1" a="1"/>
  <c r="AB20" i="28" s="1"/>
  <c r="AC19" i="28"/>
  <c r="AA19" i="28"/>
  <c r="AB19" i="28" s="1" a="1"/>
  <c r="AB19" i="28" s="1"/>
  <c r="AC18" i="28"/>
  <c r="AA18" i="28"/>
  <c r="AB18" i="28" s="1" a="1"/>
  <c r="AB18" i="28" s="1"/>
  <c r="AC17" i="28"/>
  <c r="AA17" i="28"/>
  <c r="AB17" i="28" s="1" a="1"/>
  <c r="AB17" i="28" s="1"/>
  <c r="AC16" i="28"/>
  <c r="AA16" i="28"/>
  <c r="AB16" i="28" s="1" a="1"/>
  <c r="AB16" i="28" s="1"/>
  <c r="AC15" i="28"/>
  <c r="AA15" i="28"/>
  <c r="AB15" i="28" s="1" a="1"/>
  <c r="AB15" i="28" s="1"/>
  <c r="AC14" i="28"/>
  <c r="AA14" i="28"/>
  <c r="AB14" i="28" s="1" a="1"/>
  <c r="AB14" i="28" s="1"/>
  <c r="AC13" i="28"/>
  <c r="AA13" i="28"/>
  <c r="AB13" i="28" s="1" a="1"/>
  <c r="AB13" i="28" s="1"/>
  <c r="AC12" i="28"/>
  <c r="AA12" i="28"/>
  <c r="AB12" i="28" s="1" a="1"/>
  <c r="AB12" i="28" s="1"/>
  <c r="AC11" i="28"/>
  <c r="AA11" i="28"/>
  <c r="AB11" i="28" s="1" a="1"/>
  <c r="AB11" i="28" s="1"/>
  <c r="AC10" i="28"/>
  <c r="AA10" i="28"/>
  <c r="AB10" i="28" s="1" a="1"/>
  <c r="AB10" i="28" s="1"/>
  <c r="AC9" i="28"/>
  <c r="AA9" i="28"/>
  <c r="AB9" i="28" s="1" a="1"/>
  <c r="AB9" i="28" s="1"/>
  <c r="Q74" i="42"/>
  <c r="AC810" i="42"/>
  <c r="AC809" i="42"/>
  <c r="AC808" i="42"/>
  <c r="AC807" i="42"/>
  <c r="AC806" i="42"/>
  <c r="AC805" i="42"/>
  <c r="AC804" i="42"/>
  <c r="AC803" i="42"/>
  <c r="AC802" i="42"/>
  <c r="AC801" i="42"/>
  <c r="AC800" i="42"/>
  <c r="AC799" i="42"/>
  <c r="AC798" i="42"/>
  <c r="AC797" i="42"/>
  <c r="AC796" i="42"/>
  <c r="AC795" i="42"/>
  <c r="AC794" i="42"/>
  <c r="AC793" i="42"/>
  <c r="AC792" i="42"/>
  <c r="AC791" i="42"/>
  <c r="AC790" i="42"/>
  <c r="AC789" i="42"/>
  <c r="AC788" i="42"/>
  <c r="AC787" i="42"/>
  <c r="AC786" i="42"/>
  <c r="AC785" i="42"/>
  <c r="AC784" i="42"/>
  <c r="AC783" i="42"/>
  <c r="AC782" i="42"/>
  <c r="AC781" i="42"/>
  <c r="AC780" i="42"/>
  <c r="AC779" i="42"/>
  <c r="AC778" i="42"/>
  <c r="AC777" i="42"/>
  <c r="AC776" i="42"/>
  <c r="AC775" i="42"/>
  <c r="AC774" i="42"/>
  <c r="AC773" i="42"/>
  <c r="AC772" i="42"/>
  <c r="AC771" i="42"/>
  <c r="AC770" i="42"/>
  <c r="AC769" i="42"/>
  <c r="AC768" i="42"/>
  <c r="AC767" i="42"/>
  <c r="AC766" i="42"/>
  <c r="AC765" i="42"/>
  <c r="AC764" i="42"/>
  <c r="AC763" i="42"/>
  <c r="AC762" i="42"/>
  <c r="AC761" i="42"/>
  <c r="AC760" i="42"/>
  <c r="AC759" i="42"/>
  <c r="AC758" i="42"/>
  <c r="AC757" i="42"/>
  <c r="AC756" i="42"/>
  <c r="AC755" i="42"/>
  <c r="AC754" i="42"/>
  <c r="AC753" i="42"/>
  <c r="AC752" i="42"/>
  <c r="AC751" i="42"/>
  <c r="AC750" i="42"/>
  <c r="AC749" i="42"/>
  <c r="AC748" i="42"/>
  <c r="AC747" i="42"/>
  <c r="AC746" i="42"/>
  <c r="AC745" i="42"/>
  <c r="AC744" i="42"/>
  <c r="AC743" i="42"/>
  <c r="AC742" i="42"/>
  <c r="AC741" i="42"/>
  <c r="AC740" i="42"/>
  <c r="AC739" i="42"/>
  <c r="AC738" i="42"/>
  <c r="AC737" i="42"/>
  <c r="AC736" i="42"/>
  <c r="AC735" i="42"/>
  <c r="AC734" i="42"/>
  <c r="AC733" i="42"/>
  <c r="AC732" i="42"/>
  <c r="AC731" i="42"/>
  <c r="AC730" i="42"/>
  <c r="AC729" i="42"/>
  <c r="AC728" i="42"/>
  <c r="AC727" i="42"/>
  <c r="AC726" i="42"/>
  <c r="AC725" i="42"/>
  <c r="AC724" i="42"/>
  <c r="AC723" i="42"/>
  <c r="AC722" i="42"/>
  <c r="AC721" i="42"/>
  <c r="AC720" i="42"/>
  <c r="AC719" i="42"/>
  <c r="AC718" i="42"/>
  <c r="AC717" i="42"/>
  <c r="AC716" i="42"/>
  <c r="AC715" i="42"/>
  <c r="AC714" i="42"/>
  <c r="AC713" i="42"/>
  <c r="AC712" i="42"/>
  <c r="AC711" i="42"/>
  <c r="AC710" i="42"/>
  <c r="AC709" i="42"/>
  <c r="AC708" i="42"/>
  <c r="AC707" i="42"/>
  <c r="AC706" i="42"/>
  <c r="AC705" i="42"/>
  <c r="AC704" i="42"/>
  <c r="AC703" i="42"/>
  <c r="AC702" i="42"/>
  <c r="AC701" i="42"/>
  <c r="AC700" i="42"/>
  <c r="AC699" i="42"/>
  <c r="AC698" i="42"/>
  <c r="AC697" i="42"/>
  <c r="AC696" i="42"/>
  <c r="AC695" i="42"/>
  <c r="AC694" i="42"/>
  <c r="AC693" i="42"/>
  <c r="AC692" i="42"/>
  <c r="AC691" i="42"/>
  <c r="AC690" i="42"/>
  <c r="AC689" i="42"/>
  <c r="AC688" i="42"/>
  <c r="AC687" i="42"/>
  <c r="AC686" i="42"/>
  <c r="AC685" i="42"/>
  <c r="AC684" i="42"/>
  <c r="AC683" i="42"/>
  <c r="AC682" i="42"/>
  <c r="AC681" i="42"/>
  <c r="AC680" i="42"/>
  <c r="AC679" i="42"/>
  <c r="AC678" i="42"/>
  <c r="AC677" i="42"/>
  <c r="AC676" i="42"/>
  <c r="AC675" i="42"/>
  <c r="AC674" i="42"/>
  <c r="AC673" i="42"/>
  <c r="AC672" i="42"/>
  <c r="AC671" i="42"/>
  <c r="AC670" i="42"/>
  <c r="AC669" i="42"/>
  <c r="AC668" i="42"/>
  <c r="AC667" i="42"/>
  <c r="AC666" i="42"/>
  <c r="AC665" i="42"/>
  <c r="AC664" i="42"/>
  <c r="AC663" i="42"/>
  <c r="AC662" i="42"/>
  <c r="AC661" i="42"/>
  <c r="AC660" i="42"/>
  <c r="AC659" i="42"/>
  <c r="AC658" i="42"/>
  <c r="AC657" i="42"/>
  <c r="AC656" i="42"/>
  <c r="AC655" i="42"/>
  <c r="AC654" i="42"/>
  <c r="AC653" i="42"/>
  <c r="AC652" i="42"/>
  <c r="AC651" i="42"/>
  <c r="AC650" i="42"/>
  <c r="AC649" i="42"/>
  <c r="AC648" i="42"/>
  <c r="AC647" i="42"/>
  <c r="AC646" i="42"/>
  <c r="AC645" i="42"/>
  <c r="AC644" i="42"/>
  <c r="AC643" i="42"/>
  <c r="AC642" i="42"/>
  <c r="AC641" i="42"/>
  <c r="AC640" i="42"/>
  <c r="AC639" i="42"/>
  <c r="AC638" i="42"/>
  <c r="AC637" i="42"/>
  <c r="AC636" i="42"/>
  <c r="AC635" i="42"/>
  <c r="AC634" i="42"/>
  <c r="AC633" i="42"/>
  <c r="AC632" i="42"/>
  <c r="AC631" i="42"/>
  <c r="AC630" i="42"/>
  <c r="AC629" i="42"/>
  <c r="AC628" i="42"/>
  <c r="AC627" i="42"/>
  <c r="AC626" i="42"/>
  <c r="AC625" i="42"/>
  <c r="AC624" i="42"/>
  <c r="AC623" i="42"/>
  <c r="AC622" i="42"/>
  <c r="AC621" i="42"/>
  <c r="AC620" i="42"/>
  <c r="AC619" i="42"/>
  <c r="AC618" i="42"/>
  <c r="AC617" i="42"/>
  <c r="AC616" i="42"/>
  <c r="AC615" i="42"/>
  <c r="AC614" i="42"/>
  <c r="AC613" i="42"/>
  <c r="AC612" i="42"/>
  <c r="AC611" i="42"/>
  <c r="AC610" i="42"/>
  <c r="AC609" i="42"/>
  <c r="AC608" i="42"/>
  <c r="AC607" i="42"/>
  <c r="AC606" i="42"/>
  <c r="AC605" i="42"/>
  <c r="AC604" i="42"/>
  <c r="AC603" i="42"/>
  <c r="AC602" i="42"/>
  <c r="AC601" i="42"/>
  <c r="AC600" i="42"/>
  <c r="AC599" i="42"/>
  <c r="AC598" i="42"/>
  <c r="AC597" i="42"/>
  <c r="AC596" i="42"/>
  <c r="AC595" i="42"/>
  <c r="AC594" i="42"/>
  <c r="AC593" i="42"/>
  <c r="AC592" i="42"/>
  <c r="AC591" i="42"/>
  <c r="AC590" i="42"/>
  <c r="AC589" i="42"/>
  <c r="AC588" i="42"/>
  <c r="AC587" i="42"/>
  <c r="AC586" i="42"/>
  <c r="AC585" i="42"/>
  <c r="AC584" i="42"/>
  <c r="AC583" i="42"/>
  <c r="AC582" i="42"/>
  <c r="AC581" i="42"/>
  <c r="AC580" i="42"/>
  <c r="AC579" i="42"/>
  <c r="AC578" i="42"/>
  <c r="AC577" i="42"/>
  <c r="AC576" i="42"/>
  <c r="AC575" i="42"/>
  <c r="AC574" i="42"/>
  <c r="AC573" i="42"/>
  <c r="AC572" i="42"/>
  <c r="AC571" i="42"/>
  <c r="AC570" i="42"/>
  <c r="AC569" i="42"/>
  <c r="AC568" i="42"/>
  <c r="AC567" i="42"/>
  <c r="AC566" i="42"/>
  <c r="AC565" i="42"/>
  <c r="AC564" i="42"/>
  <c r="AC563" i="42"/>
  <c r="AC562" i="42"/>
  <c r="AC561" i="42"/>
  <c r="AC560" i="42"/>
  <c r="AC559" i="42"/>
  <c r="AC558" i="42"/>
  <c r="AC557" i="42"/>
  <c r="AC556" i="42"/>
  <c r="AC555" i="42"/>
  <c r="AC554" i="42"/>
  <c r="AC553" i="42"/>
  <c r="AC552" i="42"/>
  <c r="AC551" i="42"/>
  <c r="AC550" i="42"/>
  <c r="AC549" i="42"/>
  <c r="AC548" i="42"/>
  <c r="AC547" i="42"/>
  <c r="AC546" i="42"/>
  <c r="AC545" i="42"/>
  <c r="AC544" i="42"/>
  <c r="AC543" i="42"/>
  <c r="AC542" i="42"/>
  <c r="AC541" i="42"/>
  <c r="AC540" i="42"/>
  <c r="AC539" i="42"/>
  <c r="AC538" i="42"/>
  <c r="AC537" i="42"/>
  <c r="AC536" i="42"/>
  <c r="AC535" i="42"/>
  <c r="AC534" i="42"/>
  <c r="AC533" i="42"/>
  <c r="AC532" i="42"/>
  <c r="AC531" i="42"/>
  <c r="AC530" i="42"/>
  <c r="AC529" i="42"/>
  <c r="AC528" i="42"/>
  <c r="AC527" i="42"/>
  <c r="AC526" i="42"/>
  <c r="AC525" i="42"/>
  <c r="AC524" i="42"/>
  <c r="AC523" i="42"/>
  <c r="AC522" i="42"/>
  <c r="AC521" i="42"/>
  <c r="AC520" i="42"/>
  <c r="AC519" i="42"/>
  <c r="AC518" i="42"/>
  <c r="AC517" i="42"/>
  <c r="AC516" i="42"/>
  <c r="AC515" i="42"/>
  <c r="AC514" i="42"/>
  <c r="AC513" i="42"/>
  <c r="AC512" i="42"/>
  <c r="AC511" i="42"/>
  <c r="AC510" i="42"/>
  <c r="AC509" i="42"/>
  <c r="AC508" i="42"/>
  <c r="AC507" i="42"/>
  <c r="AC506" i="42"/>
  <c r="AC505" i="42"/>
  <c r="AC504" i="42"/>
  <c r="AC503" i="42"/>
  <c r="AC502" i="42"/>
  <c r="AC501" i="42"/>
  <c r="AC500" i="42"/>
  <c r="AC499" i="42"/>
  <c r="AC498" i="42"/>
  <c r="AC497" i="42"/>
  <c r="AC496" i="42"/>
  <c r="AC495" i="42"/>
  <c r="AC494" i="42"/>
  <c r="AC493" i="42"/>
  <c r="AC492" i="42"/>
  <c r="AC491" i="42"/>
  <c r="AC490" i="42"/>
  <c r="AC489" i="42"/>
  <c r="AC488" i="42"/>
  <c r="AC487" i="42"/>
  <c r="AC486" i="42"/>
  <c r="AC485" i="42"/>
  <c r="AC484" i="42"/>
  <c r="AC483" i="42"/>
  <c r="AC482" i="42"/>
  <c r="AC481" i="42"/>
  <c r="AC480" i="42"/>
  <c r="AC479" i="42"/>
  <c r="AC478" i="42"/>
  <c r="AC477" i="42"/>
  <c r="AC476" i="42"/>
  <c r="AC475" i="42"/>
  <c r="AC474" i="42"/>
  <c r="AC473" i="42"/>
  <c r="AC472" i="42"/>
  <c r="AC471" i="42"/>
  <c r="AC470" i="42"/>
  <c r="AC469" i="42"/>
  <c r="AC468" i="42"/>
  <c r="AC467" i="42"/>
  <c r="AC466" i="42"/>
  <c r="AC465" i="42"/>
  <c r="AC464" i="42"/>
  <c r="AC463" i="42"/>
  <c r="AC462" i="42"/>
  <c r="AC461" i="42"/>
  <c r="AC460" i="42"/>
  <c r="AC459" i="42"/>
  <c r="AC458" i="42"/>
  <c r="AC457" i="42"/>
  <c r="AC456" i="42"/>
  <c r="AC455" i="42"/>
  <c r="AC454" i="42"/>
  <c r="AC453" i="42"/>
  <c r="AC452" i="42"/>
  <c r="AC451" i="42"/>
  <c r="AC450" i="42"/>
  <c r="AC449" i="42"/>
  <c r="AC448" i="42"/>
  <c r="AC447" i="42"/>
  <c r="AC446" i="42"/>
  <c r="AC445" i="42"/>
  <c r="AC444" i="42"/>
  <c r="AC443" i="42"/>
  <c r="AC442" i="42"/>
  <c r="AC441" i="42"/>
  <c r="AC440" i="42"/>
  <c r="AC439" i="42"/>
  <c r="AC438" i="42"/>
  <c r="AC437" i="42"/>
  <c r="AC436" i="42"/>
  <c r="AC435" i="42"/>
  <c r="AC434" i="42"/>
  <c r="AC433" i="42"/>
  <c r="AC432" i="42"/>
  <c r="AC431" i="42"/>
  <c r="AC430" i="42"/>
  <c r="AC429" i="42"/>
  <c r="AC428" i="42"/>
  <c r="AC427" i="42"/>
  <c r="AC426" i="42"/>
  <c r="AC425" i="42"/>
  <c r="AC424" i="42"/>
  <c r="AC423" i="42"/>
  <c r="AC422" i="42"/>
  <c r="AC421" i="42"/>
  <c r="AC420" i="42"/>
  <c r="AC419" i="42"/>
  <c r="AC418" i="42"/>
  <c r="AC417" i="42"/>
  <c r="AC416" i="42"/>
  <c r="AC415" i="42"/>
  <c r="AC414" i="42"/>
  <c r="AC413" i="42"/>
  <c r="AC412" i="42"/>
  <c r="AC411" i="42"/>
  <c r="AC410" i="42"/>
  <c r="AC409" i="42"/>
  <c r="AC408" i="42"/>
  <c r="AC407" i="42"/>
  <c r="AC406" i="42"/>
  <c r="AC405" i="42"/>
  <c r="AC404" i="42"/>
  <c r="AC403" i="42"/>
  <c r="AC402" i="42"/>
  <c r="AC401" i="42"/>
  <c r="AC400" i="42"/>
  <c r="AC399" i="42"/>
  <c r="AC398" i="42"/>
  <c r="AC397" i="42"/>
  <c r="AC396" i="42"/>
  <c r="AC395" i="42"/>
  <c r="AC394" i="42"/>
  <c r="AC393" i="42"/>
  <c r="AC392" i="42"/>
  <c r="AC391" i="42"/>
  <c r="AC390" i="42"/>
  <c r="AC389" i="42"/>
  <c r="AC388" i="42"/>
  <c r="AC387" i="42"/>
  <c r="AC386" i="42"/>
  <c r="AC385" i="42"/>
  <c r="AC384" i="42"/>
  <c r="AC383" i="42"/>
  <c r="AC382" i="42"/>
  <c r="AC381" i="42"/>
  <c r="AC380" i="42"/>
  <c r="AC379" i="42"/>
  <c r="AC378" i="42"/>
  <c r="AC377" i="42"/>
  <c r="AC376" i="42"/>
  <c r="AC375" i="42"/>
  <c r="AC374" i="42"/>
  <c r="CG306" i="42"/>
  <c r="CG304" i="42"/>
  <c r="CG302" i="42"/>
  <c r="CG298" i="42"/>
  <c r="CG308" i="42" s="1"/>
  <c r="CF298" i="42"/>
  <c r="CF297" i="42"/>
  <c r="CG297" i="42" s="1"/>
  <c r="CG296" i="42"/>
  <c r="CF296" i="42"/>
  <c r="CJ295" i="42"/>
  <c r="CG295" i="42"/>
  <c r="CF295" i="42"/>
  <c r="CJ294" i="42"/>
  <c r="CF294" i="42"/>
  <c r="CG294" i="42" s="1"/>
  <c r="CJ293" i="42"/>
  <c r="CF293" i="42"/>
  <c r="CG293" i="42" s="1"/>
  <c r="CG292" i="42"/>
  <c r="CF292" i="42"/>
  <c r="CJ291" i="42"/>
  <c r="CF291" i="42"/>
  <c r="CG291" i="42" s="1"/>
  <c r="CG290" i="42"/>
  <c r="CF290" i="42"/>
  <c r="CF289" i="42"/>
  <c r="CG289" i="42" s="1"/>
  <c r="CJ288" i="42"/>
  <c r="CF288" i="42"/>
  <c r="CG288" i="42" s="1"/>
  <c r="CG249" i="42"/>
  <c r="CJ247" i="42" s="1"/>
  <c r="CG248" i="42"/>
  <c r="CG246" i="42"/>
  <c r="CG244" i="42"/>
  <c r="CG242" i="42"/>
  <c r="CF237" i="42"/>
  <c r="CG237" i="42" s="1"/>
  <c r="CJ236" i="42"/>
  <c r="CF236" i="42"/>
  <c r="CG236" i="42" s="1"/>
  <c r="CJ233" i="42" s="1"/>
  <c r="CJ235" i="42"/>
  <c r="CG235" i="42"/>
  <c r="CF235" i="42"/>
  <c r="CF234" i="42"/>
  <c r="CG234" i="42" s="1"/>
  <c r="CJ232" i="42" s="1"/>
  <c r="CF233" i="42"/>
  <c r="CG233" i="42" s="1"/>
  <c r="CJ231" i="42" s="1"/>
  <c r="CG232" i="42"/>
  <c r="CJ230" i="42" s="1"/>
  <c r="CF232" i="42"/>
  <c r="CG231" i="42"/>
  <c r="CF231" i="42"/>
  <c r="BG231" i="42"/>
  <c r="CG230" i="42"/>
  <c r="CF230" i="42"/>
  <c r="CG229" i="42"/>
  <c r="CF229" i="42"/>
  <c r="CG228" i="42"/>
  <c r="CF228" i="42"/>
  <c r="CJ227" i="42"/>
  <c r="CF227" i="42"/>
  <c r="CG227" i="42" s="1"/>
  <c r="AE217" i="42"/>
  <c r="AH206" i="42"/>
  <c r="AI205" i="42"/>
  <c r="AG205" i="42"/>
  <c r="AF205" i="42"/>
  <c r="AF204" i="42"/>
  <c r="AI204" i="42" s="1"/>
  <c r="AK204" i="42" s="1"/>
  <c r="AK203" i="42"/>
  <c r="AF203" i="42"/>
  <c r="AF202" i="42"/>
  <c r="AI202" i="42" s="1"/>
  <c r="AF201" i="42"/>
  <c r="AI201" i="42" s="1"/>
  <c r="AJ200" i="42"/>
  <c r="AF200" i="42"/>
  <c r="AI200" i="42" s="1"/>
  <c r="AI199" i="42"/>
  <c r="AI198" i="42"/>
  <c r="AE193" i="42"/>
  <c r="AH173" i="42"/>
  <c r="AF171" i="42"/>
  <c r="AA74" i="42"/>
  <c r="Y74" i="42"/>
  <c r="Z74" i="42" s="1" a="1"/>
  <c r="Z74" i="42" s="1"/>
  <c r="AA71" i="42"/>
  <c r="Z71" i="42" a="1"/>
  <c r="Z71" i="42" s="1"/>
  <c r="Y71" i="42"/>
  <c r="AA70" i="42"/>
  <c r="Z70" i="42" a="1"/>
  <c r="Z70" i="42" s="1"/>
  <c r="Y70" i="42"/>
  <c r="AA69" i="42"/>
  <c r="Y69" i="42"/>
  <c r="Z69" i="42" s="1" a="1"/>
  <c r="Z69" i="42" s="1"/>
  <c r="AA68" i="42"/>
  <c r="Z68" i="42" a="1"/>
  <c r="Z68" i="42" s="1"/>
  <c r="Y68" i="42"/>
  <c r="AA66" i="42"/>
  <c r="Z66" i="42" a="1"/>
  <c r="Z66" i="42" s="1"/>
  <c r="Y66" i="42"/>
  <c r="AA65" i="42"/>
  <c r="Y65" i="42"/>
  <c r="Z65" i="42" s="1" a="1"/>
  <c r="Z65" i="42" s="1"/>
  <c r="AA64" i="42"/>
  <c r="Y64" i="42"/>
  <c r="Z64" i="42" s="1" a="1"/>
  <c r="Z64" i="42" s="1"/>
  <c r="AA63" i="42"/>
  <c r="Y63" i="42"/>
  <c r="Z63" i="42" s="1" a="1"/>
  <c r="Z63" i="42" s="1"/>
  <c r="AA62" i="42"/>
  <c r="Y62" i="42"/>
  <c r="Z62" i="42" s="1" a="1"/>
  <c r="Z62" i="42" s="1"/>
  <c r="AA61" i="42"/>
  <c r="Y61" i="42"/>
  <c r="Z61" i="42" s="1" a="1"/>
  <c r="Z61" i="42" s="1"/>
  <c r="AA60" i="42"/>
  <c r="Y60" i="42"/>
  <c r="Z60" i="42" s="1" a="1"/>
  <c r="Z60" i="42" s="1"/>
  <c r="AA59" i="42"/>
  <c r="Y59" i="42"/>
  <c r="Z59" i="42" s="1" a="1"/>
  <c r="Z59" i="42" s="1"/>
  <c r="AA58" i="42"/>
  <c r="Y58" i="42"/>
  <c r="Z58" i="42" s="1" a="1"/>
  <c r="Z58" i="42" s="1"/>
  <c r="AA57" i="42"/>
  <c r="Y57" i="42"/>
  <c r="Z57" i="42" s="1" a="1"/>
  <c r="Z57" i="42" s="1"/>
  <c r="AA56" i="42"/>
  <c r="Y56" i="42"/>
  <c r="Z56" i="42" s="1" a="1"/>
  <c r="Z56" i="42" s="1"/>
  <c r="AA55" i="42"/>
  <c r="Y55" i="42"/>
  <c r="Z55" i="42" s="1" a="1"/>
  <c r="Z55" i="42" s="1"/>
  <c r="AA54" i="42"/>
  <c r="Y54" i="42"/>
  <c r="Z54" i="42" s="1" a="1"/>
  <c r="Z54" i="42" s="1"/>
  <c r="AA53" i="42"/>
  <c r="Y53" i="42"/>
  <c r="Z53" i="42" s="1" a="1"/>
  <c r="Z53" i="42" s="1"/>
  <c r="AA52" i="42"/>
  <c r="Y52" i="42"/>
  <c r="Z52" i="42" s="1" a="1"/>
  <c r="Z52" i="42" s="1"/>
  <c r="AA51" i="42"/>
  <c r="Z51" i="42" a="1"/>
  <c r="Z51" i="42" s="1"/>
  <c r="Y51" i="42"/>
  <c r="AA50" i="42"/>
  <c r="Z50" i="42" a="1"/>
  <c r="Z50" i="42" s="1"/>
  <c r="Y50" i="42"/>
  <c r="AA49" i="42"/>
  <c r="Y49" i="42"/>
  <c r="Z49" i="42" s="1" a="1"/>
  <c r="Z49" i="42" s="1"/>
  <c r="AA48" i="42"/>
  <c r="Y48" i="42"/>
  <c r="Z48" i="42" s="1" a="1"/>
  <c r="Z48" i="42" s="1"/>
  <c r="AA47" i="42"/>
  <c r="Y47" i="42"/>
  <c r="Z47" i="42" s="1" a="1"/>
  <c r="Z47" i="42" s="1"/>
  <c r="AA46" i="42"/>
  <c r="Y46" i="42"/>
  <c r="Z46" i="42" s="1" a="1"/>
  <c r="Z46" i="42" s="1"/>
  <c r="AA45" i="42"/>
  <c r="Y45" i="42"/>
  <c r="Z45" i="42" s="1" a="1"/>
  <c r="Z45" i="42" s="1"/>
  <c r="AA44" i="42"/>
  <c r="Y44" i="42"/>
  <c r="Z44" i="42" s="1" a="1"/>
  <c r="Z44" i="42" s="1"/>
  <c r="AA43" i="42"/>
  <c r="Y43" i="42"/>
  <c r="Z43" i="42" s="1" a="1"/>
  <c r="Z43" i="42" s="1"/>
  <c r="AA42" i="42"/>
  <c r="Y42" i="42"/>
  <c r="Z42" i="42" s="1" a="1"/>
  <c r="Z42" i="42" s="1"/>
  <c r="AA41" i="42"/>
  <c r="Y41" i="42"/>
  <c r="Z41" i="42" s="1" a="1"/>
  <c r="Z41" i="42" s="1"/>
  <c r="AA40" i="42"/>
  <c r="Y40" i="42"/>
  <c r="Z40" i="42" s="1" a="1"/>
  <c r="Z40" i="42" s="1"/>
  <c r="AA39" i="42"/>
  <c r="Z39" i="42" a="1"/>
  <c r="Z39" i="42" s="1"/>
  <c r="Y39" i="42"/>
  <c r="AA38" i="42"/>
  <c r="Z38" i="42" a="1"/>
  <c r="Z38" i="42" s="1"/>
  <c r="Y38" i="42"/>
  <c r="AA37" i="42"/>
  <c r="Y37" i="42"/>
  <c r="Z37" i="42" s="1" a="1"/>
  <c r="Z37" i="42" s="1"/>
  <c r="AA36" i="42"/>
  <c r="Y36" i="42"/>
  <c r="Z36" i="42" s="1" a="1"/>
  <c r="Z36" i="42" s="1"/>
  <c r="AA35" i="42"/>
  <c r="Y35" i="42"/>
  <c r="Z35" i="42" s="1" a="1"/>
  <c r="Z35" i="42" s="1"/>
  <c r="AA34" i="42"/>
  <c r="Y34" i="42"/>
  <c r="Z34" i="42" s="1" a="1"/>
  <c r="Z34" i="42" s="1"/>
  <c r="AA33" i="42"/>
  <c r="Y33" i="42"/>
  <c r="Z33" i="42" s="1" a="1"/>
  <c r="Z33" i="42" s="1"/>
  <c r="AA32" i="42"/>
  <c r="Y32" i="42"/>
  <c r="Z32" i="42" s="1" a="1"/>
  <c r="Z32" i="42" s="1"/>
  <c r="AA31" i="42"/>
  <c r="Y31" i="42"/>
  <c r="Z31" i="42" s="1" a="1"/>
  <c r="Z31" i="42" s="1"/>
  <c r="AA30" i="42"/>
  <c r="Z30" i="42" a="1"/>
  <c r="Z30" i="42" s="1"/>
  <c r="Y30" i="42"/>
  <c r="AA29" i="42"/>
  <c r="Y29" i="42"/>
  <c r="Z29" i="42" s="1" a="1"/>
  <c r="Z29" i="42" s="1"/>
  <c r="AA28" i="42"/>
  <c r="Y28" i="42"/>
  <c r="Z28" i="42" s="1" a="1"/>
  <c r="Z28" i="42" s="1"/>
  <c r="AA27" i="42"/>
  <c r="Y27" i="42"/>
  <c r="Z27" i="42" s="1" a="1"/>
  <c r="Z27" i="42" s="1"/>
  <c r="AA26" i="42"/>
  <c r="Y26" i="42"/>
  <c r="Z26" i="42" s="1" a="1"/>
  <c r="Z26" i="42" s="1"/>
  <c r="AA25" i="42"/>
  <c r="Y25" i="42"/>
  <c r="Z25" i="42" s="1" a="1"/>
  <c r="Z25" i="42" s="1"/>
  <c r="AA24" i="42"/>
  <c r="Y24" i="42"/>
  <c r="Z24" i="42" s="1" a="1"/>
  <c r="Z24" i="42" s="1"/>
  <c r="AA23" i="42"/>
  <c r="Z23" i="42" a="1"/>
  <c r="Z23" i="42" s="1"/>
  <c r="Y23" i="42"/>
  <c r="AA22" i="42"/>
  <c r="Y22" i="42"/>
  <c r="Z22" i="42" s="1" a="1"/>
  <c r="Z22" i="42" s="1"/>
  <c r="AA21" i="42"/>
  <c r="Y21" i="42"/>
  <c r="Z21" i="42" s="1" a="1"/>
  <c r="Z21" i="42" s="1"/>
  <c r="AA20" i="42"/>
  <c r="Y20" i="42"/>
  <c r="Z20" i="42" s="1" a="1"/>
  <c r="Z20" i="42" s="1"/>
  <c r="AA19" i="42"/>
  <c r="Z19" i="42" a="1"/>
  <c r="Z19" i="42" s="1"/>
  <c r="Y19" i="42"/>
  <c r="AA18" i="42"/>
  <c r="Y18" i="42"/>
  <c r="Z18" i="42" s="1" a="1"/>
  <c r="Z18" i="42" s="1"/>
  <c r="AA17" i="42"/>
  <c r="Y17" i="42"/>
  <c r="Z17" i="42" s="1" a="1"/>
  <c r="Z17" i="42" s="1"/>
  <c r="AA16" i="42"/>
  <c r="Y16" i="42"/>
  <c r="Z16" i="42" s="1" a="1"/>
  <c r="Z16" i="42" s="1"/>
  <c r="AA15" i="42"/>
  <c r="Z15" i="42" a="1"/>
  <c r="Z15" i="42" s="1"/>
  <c r="Y15" i="42"/>
  <c r="AA14" i="42"/>
  <c r="Y14" i="42"/>
  <c r="Z14" i="42" s="1" a="1"/>
  <c r="Z14" i="42" s="1"/>
  <c r="AA13" i="42"/>
  <c r="Y13" i="42"/>
  <c r="Z13" i="42" s="1" a="1"/>
  <c r="Z13" i="42" s="1"/>
  <c r="AA12" i="42"/>
  <c r="Y12" i="42"/>
  <c r="Z12" i="42" s="1" a="1"/>
  <c r="Z12" i="42" s="1"/>
  <c r="AA11" i="42"/>
  <c r="Z11" i="42" a="1"/>
  <c r="Z11" i="42" s="1"/>
  <c r="Y11" i="42"/>
  <c r="AA10" i="42"/>
  <c r="Y10" i="42"/>
  <c r="Z10" i="42" s="1" a="1"/>
  <c r="Z10" i="42" s="1"/>
  <c r="Q10" i="42"/>
  <c r="Q11" i="42" s="1"/>
  <c r="Q12" i="42" s="1"/>
  <c r="Q13" i="42" s="1"/>
  <c r="Q14" i="42" s="1"/>
  <c r="Q15" i="42" s="1"/>
  <c r="Q16" i="42" s="1"/>
  <c r="Q17" i="42" s="1"/>
  <c r="Q18" i="42" s="1"/>
  <c r="Q19" i="42" s="1"/>
  <c r="Q20" i="42" s="1"/>
  <c r="Q21" i="42" s="1"/>
  <c r="Q22" i="42" s="1"/>
  <c r="Q23" i="42" s="1"/>
  <c r="Q24" i="42" s="1"/>
  <c r="Q25" i="42" s="1"/>
  <c r="Q26" i="42" s="1"/>
  <c r="Q27" i="42" s="1"/>
  <c r="Q28" i="42" s="1"/>
  <c r="Q29" i="42" s="1"/>
  <c r="Q30" i="42" s="1"/>
  <c r="Q31" i="42" s="1"/>
  <c r="Q32" i="42" s="1"/>
  <c r="Q33" i="42" s="1"/>
  <c r="Q34" i="42" s="1"/>
  <c r="Q35" i="42" s="1"/>
  <c r="Q36" i="42" s="1"/>
  <c r="Q37" i="42" s="1"/>
  <c r="Q38" i="42" s="1"/>
  <c r="Q39" i="42" s="1"/>
  <c r="Q40" i="42" s="1"/>
  <c r="Q41" i="42" s="1"/>
  <c r="Q42" i="42" s="1"/>
  <c r="Q43" i="42" s="1"/>
  <c r="Q44" i="42" s="1"/>
  <c r="Q45" i="42" s="1"/>
  <c r="Q46" i="42" s="1"/>
  <c r="Q47" i="42" s="1"/>
  <c r="Q48" i="42" s="1"/>
  <c r="Q49" i="42" s="1"/>
  <c r="Q50" i="42" s="1"/>
  <c r="Q51" i="42" s="1"/>
  <c r="Q52" i="42" s="1"/>
  <c r="Q53" i="42" s="1"/>
  <c r="Q54" i="42" s="1"/>
  <c r="Q55" i="42" s="1"/>
  <c r="Q56" i="42" s="1"/>
  <c r="Q57" i="42" s="1"/>
  <c r="Q58" i="42" s="1"/>
  <c r="Q59" i="42" s="1"/>
  <c r="Q60" i="42" s="1"/>
  <c r="Q61" i="42" s="1"/>
  <c r="Q62" i="42" s="1"/>
  <c r="Q63" i="42" s="1"/>
  <c r="Q64" i="42" s="1"/>
  <c r="Q65" i="42" s="1"/>
  <c r="Q66" i="42" s="1"/>
  <c r="Q67" i="42" s="1"/>
  <c r="Q68" i="42" s="1"/>
  <c r="Q69" i="42" s="1"/>
  <c r="Q70" i="42" s="1"/>
  <c r="Q71" i="42" s="1"/>
  <c r="Q72" i="42" s="1"/>
  <c r="Q73" i="42" s="1"/>
  <c r="M10" i="42"/>
  <c r="B10" i="42"/>
  <c r="D10" i="42" s="1"/>
  <c r="AA9" i="42"/>
  <c r="Y9" i="42"/>
  <c r="Z9" i="42" s="1" a="1"/>
  <c r="Z9" i="42" s="1"/>
  <c r="R9" i="42"/>
  <c r="Q9" i="42"/>
  <c r="M9" i="42"/>
  <c r="B9" i="42"/>
  <c r="D9" i="42" s="1"/>
  <c r="L4" i="42"/>
  <c r="F4" i="42"/>
  <c r="L3" i="42"/>
  <c r="F3" i="42"/>
  <c r="L2" i="42"/>
  <c r="N68" i="31"/>
  <c r="L68" i="31"/>
  <c r="N67" i="31"/>
  <c r="L67" i="31"/>
  <c r="N66" i="31"/>
  <c r="L66" i="31"/>
  <c r="N65" i="31"/>
  <c r="L65" i="31"/>
  <c r="D68" i="31"/>
  <c r="P68" i="31" s="1"/>
  <c r="C68" i="31"/>
  <c r="B68" i="31"/>
  <c r="E67" i="31"/>
  <c r="G67" i="31" s="1"/>
  <c r="D67" i="31"/>
  <c r="P67" i="31" s="1"/>
  <c r="C67" i="31"/>
  <c r="B67" i="31"/>
  <c r="D66" i="31"/>
  <c r="P66" i="31" s="1"/>
  <c r="C66" i="31"/>
  <c r="B66" i="31"/>
  <c r="D65" i="31"/>
  <c r="P65" i="31" s="1"/>
  <c r="C65" i="31"/>
  <c r="B65" i="31"/>
  <c r="Q64" i="31"/>
  <c r="R64" i="31" s="1"/>
  <c r="N64" i="31"/>
  <c r="L64" i="31"/>
  <c r="H64" i="31"/>
  <c r="Q63" i="31"/>
  <c r="S63" i="31" s="1"/>
  <c r="T63" i="31" s="1"/>
  <c r="N63" i="31"/>
  <c r="L63" i="31"/>
  <c r="H63" i="31"/>
  <c r="D64" i="31"/>
  <c r="P64" i="31" s="1"/>
  <c r="C64" i="31"/>
  <c r="B64" i="31"/>
  <c r="D63" i="31"/>
  <c r="P63" i="31" s="1"/>
  <c r="C63" i="31"/>
  <c r="B63" i="31"/>
  <c r="N62" i="31"/>
  <c r="L62" i="31"/>
  <c r="D62" i="31"/>
  <c r="P62" i="31" s="1"/>
  <c r="C62" i="31"/>
  <c r="B62" i="31"/>
  <c r="D61" i="31"/>
  <c r="C61" i="31"/>
  <c r="B61" i="31"/>
  <c r="D60" i="31"/>
  <c r="C60" i="31"/>
  <c r="B60" i="31"/>
  <c r="D59" i="31"/>
  <c r="C59" i="31"/>
  <c r="B59" i="31"/>
  <c r="D58" i="31"/>
  <c r="C58" i="31"/>
  <c r="B58" i="31"/>
  <c r="D57" i="31"/>
  <c r="C57" i="31"/>
  <c r="B57" i="31"/>
  <c r="D56" i="31"/>
  <c r="C56" i="31"/>
  <c r="B56" i="31"/>
  <c r="K54" i="32"/>
  <c r="J54" i="32"/>
  <c r="D55" i="31" s="1"/>
  <c r="I54" i="32"/>
  <c r="C55" i="31" s="1"/>
  <c r="H54" i="32"/>
  <c r="B55" i="31" s="1"/>
  <c r="K53" i="32"/>
  <c r="J53" i="32"/>
  <c r="D54" i="31" s="1"/>
  <c r="I53" i="32"/>
  <c r="C54" i="31" s="1"/>
  <c r="H53" i="32"/>
  <c r="B54" i="31" s="1"/>
  <c r="K52" i="32"/>
  <c r="E53" i="31" s="1"/>
  <c r="G53" i="31" s="1"/>
  <c r="J52" i="32"/>
  <c r="D53" i="31" s="1"/>
  <c r="I52" i="32"/>
  <c r="C53" i="31" s="1"/>
  <c r="H52" i="32"/>
  <c r="B53" i="31" s="1"/>
  <c r="K51" i="32"/>
  <c r="J51" i="32"/>
  <c r="D52" i="31" s="1"/>
  <c r="I51" i="32"/>
  <c r="C52" i="31" s="1"/>
  <c r="H51" i="32"/>
  <c r="B52" i="31" s="1"/>
  <c r="K50" i="32"/>
  <c r="J50" i="32"/>
  <c r="D51" i="31" s="1"/>
  <c r="I50" i="32"/>
  <c r="C51" i="31" s="1"/>
  <c r="H50" i="32"/>
  <c r="B51" i="31" s="1"/>
  <c r="K49" i="32"/>
  <c r="J49" i="32"/>
  <c r="D50" i="31" s="1"/>
  <c r="I49" i="32"/>
  <c r="C50" i="31" s="1"/>
  <c r="H49" i="32"/>
  <c r="B50" i="31" s="1"/>
  <c r="K48" i="32"/>
  <c r="J48" i="32"/>
  <c r="D49" i="31" s="1"/>
  <c r="I48" i="32"/>
  <c r="C49" i="31" s="1"/>
  <c r="H48" i="32"/>
  <c r="B49" i="31" s="1"/>
  <c r="K47" i="32"/>
  <c r="J47" i="32"/>
  <c r="D48" i="31" s="1"/>
  <c r="I47" i="32"/>
  <c r="C48" i="31" s="1"/>
  <c r="H47" i="32"/>
  <c r="B48" i="31" s="1"/>
  <c r="K46" i="32"/>
  <c r="J46" i="32"/>
  <c r="D47" i="31" s="1"/>
  <c r="I46" i="32"/>
  <c r="C47" i="31" s="1"/>
  <c r="H46" i="32"/>
  <c r="B47" i="31" s="1"/>
  <c r="K45" i="32"/>
  <c r="J45" i="32"/>
  <c r="D46" i="31" s="1"/>
  <c r="I45" i="32"/>
  <c r="C46" i="31" s="1"/>
  <c r="H45" i="32"/>
  <c r="B46" i="31" s="1"/>
  <c r="K44" i="32"/>
  <c r="J44" i="32"/>
  <c r="D45" i="31" s="1"/>
  <c r="I44" i="32"/>
  <c r="C45" i="31" s="1"/>
  <c r="H44" i="32"/>
  <c r="B45" i="31" s="1"/>
  <c r="K43" i="32"/>
  <c r="J43" i="32"/>
  <c r="D44" i="31" s="1"/>
  <c r="I43" i="32"/>
  <c r="C44" i="31" s="1"/>
  <c r="H43" i="32"/>
  <c r="B44" i="31" s="1"/>
  <c r="K42" i="32"/>
  <c r="J42" i="32"/>
  <c r="D43" i="31" s="1"/>
  <c r="I42" i="32"/>
  <c r="C43" i="31" s="1"/>
  <c r="H42" i="32"/>
  <c r="B43" i="31" s="1"/>
  <c r="K41" i="32"/>
  <c r="J41" i="32"/>
  <c r="D42" i="31" s="1"/>
  <c r="I41" i="32"/>
  <c r="C42" i="31" s="1"/>
  <c r="H41" i="32"/>
  <c r="B42" i="31" s="1"/>
  <c r="K40" i="32"/>
  <c r="J40" i="32"/>
  <c r="D41" i="31" s="1"/>
  <c r="I40" i="32"/>
  <c r="C41" i="31" s="1"/>
  <c r="H40" i="32"/>
  <c r="B41" i="31" s="1"/>
  <c r="K39" i="32"/>
  <c r="J39" i="32"/>
  <c r="D40" i="31" s="1"/>
  <c r="I39" i="32"/>
  <c r="C40" i="31" s="1"/>
  <c r="H39" i="32"/>
  <c r="B40" i="31" s="1"/>
  <c r="K38" i="32"/>
  <c r="J38" i="32"/>
  <c r="D39" i="31" s="1"/>
  <c r="I38" i="32"/>
  <c r="C39" i="31" s="1"/>
  <c r="H38" i="32"/>
  <c r="B39" i="31" s="1"/>
  <c r="K37" i="32"/>
  <c r="J37" i="32"/>
  <c r="D38" i="31" s="1"/>
  <c r="I37" i="32"/>
  <c r="C38" i="31" s="1"/>
  <c r="H37" i="32"/>
  <c r="B38" i="31" s="1"/>
  <c r="K36" i="32"/>
  <c r="E37" i="31" s="1"/>
  <c r="G37" i="31" s="1"/>
  <c r="J36" i="32"/>
  <c r="D37" i="31" s="1"/>
  <c r="I36" i="32"/>
  <c r="C37" i="31" s="1"/>
  <c r="H36" i="32"/>
  <c r="B37" i="31" s="1"/>
  <c r="K35" i="32"/>
  <c r="J35" i="32"/>
  <c r="D36" i="31" s="1"/>
  <c r="I35" i="32"/>
  <c r="C36" i="31" s="1"/>
  <c r="H35" i="32"/>
  <c r="B36" i="31" s="1"/>
  <c r="K34" i="32"/>
  <c r="J34" i="32"/>
  <c r="D35" i="31" s="1"/>
  <c r="I34" i="32"/>
  <c r="C35" i="31" s="1"/>
  <c r="H34" i="32"/>
  <c r="B35" i="31" s="1"/>
  <c r="K33" i="32"/>
  <c r="J33" i="32"/>
  <c r="D34" i="31" s="1"/>
  <c r="I33" i="32"/>
  <c r="C34" i="31" s="1"/>
  <c r="H33" i="32"/>
  <c r="B34" i="31" s="1"/>
  <c r="K32" i="32"/>
  <c r="J32" i="32"/>
  <c r="D33" i="31" s="1"/>
  <c r="I32" i="32"/>
  <c r="C33" i="31" s="1"/>
  <c r="H32" i="32"/>
  <c r="B33" i="31" s="1"/>
  <c r="K31" i="32"/>
  <c r="J31" i="32"/>
  <c r="D32" i="31" s="1"/>
  <c r="I31" i="32"/>
  <c r="C32" i="31" s="1"/>
  <c r="H31" i="32"/>
  <c r="B32" i="31" s="1"/>
  <c r="K30" i="32"/>
  <c r="J30" i="32"/>
  <c r="D31" i="31" s="1"/>
  <c r="I30" i="32"/>
  <c r="C31" i="31" s="1"/>
  <c r="H30" i="32"/>
  <c r="B31" i="31" s="1"/>
  <c r="K29" i="32"/>
  <c r="J29" i="32"/>
  <c r="D30" i="31" s="1"/>
  <c r="I29" i="32"/>
  <c r="C30" i="31" s="1"/>
  <c r="H29" i="32"/>
  <c r="B30" i="31" s="1"/>
  <c r="K28" i="32"/>
  <c r="J28" i="32"/>
  <c r="D29" i="31" s="1"/>
  <c r="I28" i="32"/>
  <c r="C29" i="31" s="1"/>
  <c r="H28" i="32"/>
  <c r="B29" i="31" s="1"/>
  <c r="K27" i="32"/>
  <c r="J27" i="32"/>
  <c r="D28" i="31" s="1"/>
  <c r="I27" i="32"/>
  <c r="C28" i="31" s="1"/>
  <c r="H27" i="32"/>
  <c r="B28" i="31" s="1"/>
  <c r="K26" i="32"/>
  <c r="J26" i="32"/>
  <c r="D27" i="31" s="1"/>
  <c r="I26" i="32"/>
  <c r="C27" i="31" s="1"/>
  <c r="H26" i="32"/>
  <c r="B27" i="31" s="1"/>
  <c r="K25" i="32"/>
  <c r="J25" i="32"/>
  <c r="D26" i="31" s="1"/>
  <c r="I25" i="32"/>
  <c r="C26" i="31" s="1"/>
  <c r="H25" i="32"/>
  <c r="B26" i="31" s="1"/>
  <c r="K24" i="32"/>
  <c r="J24" i="32"/>
  <c r="D25" i="31" s="1"/>
  <c r="I24" i="32"/>
  <c r="C25" i="31" s="1"/>
  <c r="H24" i="32"/>
  <c r="B25" i="31" s="1"/>
  <c r="K23" i="32"/>
  <c r="J23" i="32"/>
  <c r="D24" i="31" s="1"/>
  <c r="I23" i="32"/>
  <c r="C24" i="31" s="1"/>
  <c r="H23" i="32"/>
  <c r="B24" i="31" s="1"/>
  <c r="K22" i="32"/>
  <c r="J22" i="32"/>
  <c r="D23" i="31" s="1"/>
  <c r="I22" i="32"/>
  <c r="C23" i="31" s="1"/>
  <c r="H22" i="32"/>
  <c r="B23" i="31" s="1"/>
  <c r="K21" i="32"/>
  <c r="J21" i="32"/>
  <c r="D22" i="31" s="1"/>
  <c r="I21" i="32"/>
  <c r="C22" i="31" s="1"/>
  <c r="H21" i="32"/>
  <c r="B22" i="31" s="1"/>
  <c r="K20" i="32"/>
  <c r="E21" i="31" s="1"/>
  <c r="G21" i="31" s="1"/>
  <c r="J20" i="32"/>
  <c r="D21" i="31" s="1"/>
  <c r="I20" i="32"/>
  <c r="C21" i="31" s="1"/>
  <c r="H20" i="32"/>
  <c r="B21" i="31" s="1"/>
  <c r="K19" i="32"/>
  <c r="J19" i="32"/>
  <c r="D20" i="31" s="1"/>
  <c r="I19" i="32"/>
  <c r="C20" i="31" s="1"/>
  <c r="H19" i="32"/>
  <c r="B20" i="31" s="1"/>
  <c r="K18" i="32"/>
  <c r="J18" i="32"/>
  <c r="D19" i="31" s="1"/>
  <c r="I18" i="32"/>
  <c r="C19" i="31" s="1"/>
  <c r="H18" i="32"/>
  <c r="B19" i="31" s="1"/>
  <c r="K17" i="32"/>
  <c r="J17" i="32"/>
  <c r="D18" i="31" s="1"/>
  <c r="I17" i="32"/>
  <c r="C18" i="31" s="1"/>
  <c r="H17" i="32"/>
  <c r="B18" i="31" s="1"/>
  <c r="K16" i="32"/>
  <c r="J16" i="32"/>
  <c r="D17" i="31" s="1"/>
  <c r="I16" i="32"/>
  <c r="C17" i="31" s="1"/>
  <c r="H16" i="32"/>
  <c r="B17" i="31" s="1"/>
  <c r="K15" i="32"/>
  <c r="J15" i="32"/>
  <c r="D16" i="31" s="1"/>
  <c r="I15" i="32"/>
  <c r="C16" i="31" s="1"/>
  <c r="H15" i="32"/>
  <c r="B16" i="31" s="1"/>
  <c r="K14" i="32"/>
  <c r="J14" i="32"/>
  <c r="D15" i="31" s="1"/>
  <c r="I14" i="32"/>
  <c r="C15" i="31" s="1"/>
  <c r="H14" i="32"/>
  <c r="B15" i="31" s="1"/>
  <c r="K13" i="32"/>
  <c r="J13" i="32"/>
  <c r="D14" i="31" s="1"/>
  <c r="I13" i="32"/>
  <c r="C14" i="31" s="1"/>
  <c r="H13" i="32"/>
  <c r="B14" i="31" s="1"/>
  <c r="K12" i="32"/>
  <c r="J12" i="32"/>
  <c r="D13" i="31" s="1"/>
  <c r="I12" i="32"/>
  <c r="C13" i="31" s="1"/>
  <c r="H12" i="32"/>
  <c r="B13" i="31" s="1"/>
  <c r="K11" i="32"/>
  <c r="J11" i="32"/>
  <c r="D12" i="31" s="1"/>
  <c r="I11" i="32"/>
  <c r="C12" i="31" s="1"/>
  <c r="H11" i="32"/>
  <c r="B12" i="31" s="1"/>
  <c r="K10" i="32"/>
  <c r="J10" i="32"/>
  <c r="D11" i="31" s="1"/>
  <c r="I10" i="32"/>
  <c r="C11" i="31" s="1"/>
  <c r="H10" i="32"/>
  <c r="B11" i="31" s="1"/>
  <c r="K9" i="32"/>
  <c r="J9" i="32"/>
  <c r="D10" i="31" s="1"/>
  <c r="I9" i="32"/>
  <c r="C10" i="31" s="1"/>
  <c r="H9" i="32"/>
  <c r="B10" i="31" s="1"/>
  <c r="K8" i="32"/>
  <c r="J8" i="32"/>
  <c r="D9" i="31" s="1"/>
  <c r="I8" i="32"/>
  <c r="C9" i="31" s="1"/>
  <c r="H8" i="32"/>
  <c r="B9" i="31" s="1"/>
  <c r="K7" i="32"/>
  <c r="J7" i="32"/>
  <c r="D8" i="31" s="1"/>
  <c r="I7" i="32"/>
  <c r="C8" i="31" s="1"/>
  <c r="H7" i="32"/>
  <c r="B8" i="31" s="1"/>
  <c r="K6" i="32"/>
  <c r="J6" i="32"/>
  <c r="D7" i="31" s="1"/>
  <c r="I6" i="32"/>
  <c r="C7" i="31" s="1"/>
  <c r="H6" i="32"/>
  <c r="B7" i="31" s="1"/>
  <c r="K5" i="32"/>
  <c r="J5" i="32"/>
  <c r="D6" i="31" s="1"/>
  <c r="I5" i="32"/>
  <c r="C6" i="31" s="1"/>
  <c r="H5" i="32"/>
  <c r="B6" i="31" s="1"/>
  <c r="K4" i="32"/>
  <c r="E5" i="31" s="1"/>
  <c r="G5" i="31" s="1"/>
  <c r="J4" i="32"/>
  <c r="D5" i="31" s="1"/>
  <c r="I4" i="32"/>
  <c r="C5" i="31" s="1"/>
  <c r="H4" i="32"/>
  <c r="B5" i="31" s="1"/>
  <c r="K3" i="32"/>
  <c r="E4" i="31" s="1"/>
  <c r="G4" i="31" s="1"/>
  <c r="J3" i="32"/>
  <c r="D4" i="31" s="1"/>
  <c r="I3" i="32"/>
  <c r="C4" i="31" s="1"/>
  <c r="H3" i="32"/>
  <c r="B4" i="31" s="1"/>
  <c r="AS51" i="44" l="1"/>
  <c r="AX51" i="44"/>
  <c r="AD74" i="45"/>
  <c r="CL244" i="45"/>
  <c r="AZ204" i="45"/>
  <c r="CL230" i="45"/>
  <c r="CL231" i="45"/>
  <c r="CL233" i="45"/>
  <c r="AD38" i="45"/>
  <c r="AD39" i="45"/>
  <c r="AD48" i="45"/>
  <c r="AD56" i="45"/>
  <c r="AD12" i="45"/>
  <c r="AD16" i="45"/>
  <c r="AD17" i="45"/>
  <c r="AD18" i="45"/>
  <c r="AD19" i="45"/>
  <c r="AD30" i="45"/>
  <c r="AD31" i="45"/>
  <c r="AD41" i="45"/>
  <c r="AD42" i="45"/>
  <c r="AD49" i="45"/>
  <c r="AD50" i="45"/>
  <c r="AD57" i="45"/>
  <c r="AD58" i="45"/>
  <c r="AD20" i="45"/>
  <c r="AD21" i="45"/>
  <c r="AD22" i="45"/>
  <c r="AD23" i="45"/>
  <c r="AD32" i="45"/>
  <c r="AD33" i="45"/>
  <c r="AD43" i="45"/>
  <c r="AD44" i="45"/>
  <c r="AD51" i="45"/>
  <c r="AD52" i="45"/>
  <c r="AD59" i="45"/>
  <c r="AD61" i="45"/>
  <c r="AD63" i="45"/>
  <c r="AD65" i="45"/>
  <c r="AD69" i="45"/>
  <c r="AD70" i="45"/>
  <c r="AD71" i="45"/>
  <c r="CL247" i="45"/>
  <c r="A34" i="44"/>
  <c r="AK33" i="44"/>
  <c r="AP52" i="44"/>
  <c r="AY52" i="44"/>
  <c r="BA52" i="44" s="1"/>
  <c r="AT52" i="44"/>
  <c r="AO52" i="44"/>
  <c r="AW52" i="44"/>
  <c r="AM52" i="44"/>
  <c r="B53" i="44"/>
  <c r="AV52" i="44"/>
  <c r="AQ52" i="44"/>
  <c r="AL52" i="44"/>
  <c r="AN52" i="44" s="1"/>
  <c r="AV204" i="28"/>
  <c r="AZ204" i="28"/>
  <c r="AD9" i="28"/>
  <c r="AD24" i="28"/>
  <c r="AD26" i="28"/>
  <c r="AD41" i="28"/>
  <c r="AD10" i="28"/>
  <c r="AD25" i="28"/>
  <c r="AD40" i="28"/>
  <c r="AD42" i="28"/>
  <c r="AK201" i="42"/>
  <c r="A76" i="42"/>
  <c r="B75" i="42"/>
  <c r="B10" i="45"/>
  <c r="Q62" i="31"/>
  <c r="R62" i="31" s="1"/>
  <c r="R10" i="45"/>
  <c r="R11" i="45" s="1"/>
  <c r="R12" i="45" s="1"/>
  <c r="R13" i="45" s="1"/>
  <c r="R14" i="45" s="1"/>
  <c r="R15" i="45" s="1"/>
  <c r="R16" i="45" s="1"/>
  <c r="R17" i="45" s="1"/>
  <c r="R18" i="45" s="1"/>
  <c r="R19" i="45" s="1"/>
  <c r="R20" i="45" s="1"/>
  <c r="R21" i="45" s="1"/>
  <c r="R22" i="45" s="1"/>
  <c r="R23" i="45" s="1"/>
  <c r="R24" i="45" s="1"/>
  <c r="R25" i="45" s="1"/>
  <c r="R26" i="45" s="1"/>
  <c r="R27" i="45" s="1"/>
  <c r="R28" i="45" s="1"/>
  <c r="R29" i="45" s="1"/>
  <c r="R30" i="45" s="1"/>
  <c r="R31" i="45" s="1"/>
  <c r="R32" i="45" s="1"/>
  <c r="R33" i="45" s="1"/>
  <c r="R34" i="45" s="1"/>
  <c r="R35" i="45" s="1"/>
  <c r="R36" i="45" s="1"/>
  <c r="R37" i="45" s="1"/>
  <c r="R38" i="45" s="1"/>
  <c r="R39" i="45" s="1"/>
  <c r="R40" i="45" s="1"/>
  <c r="R41" i="45" s="1"/>
  <c r="R42" i="45" s="1"/>
  <c r="R43" i="45" s="1"/>
  <c r="R44" i="45" s="1"/>
  <c r="R45" i="45" s="1"/>
  <c r="R46" i="45" s="1"/>
  <c r="R47" i="45" s="1"/>
  <c r="R48" i="45" s="1"/>
  <c r="R49" i="45" s="1"/>
  <c r="R50" i="45" s="1"/>
  <c r="R51" i="45" s="1"/>
  <c r="R52" i="45" s="1"/>
  <c r="R53" i="45" s="1"/>
  <c r="R54" i="45" s="1"/>
  <c r="R55" i="45" s="1"/>
  <c r="R56" i="45" s="1"/>
  <c r="R57" i="45" s="1"/>
  <c r="R58" i="45" s="1"/>
  <c r="R59" i="45" s="1"/>
  <c r="R60" i="45" s="1"/>
  <c r="R61" i="45" s="1"/>
  <c r="R62" i="45" s="1"/>
  <c r="R63" i="45" s="1"/>
  <c r="R64" i="45" s="1"/>
  <c r="R65" i="45" s="1"/>
  <c r="R66" i="45" s="1"/>
  <c r="R67" i="45" s="1"/>
  <c r="R68" i="45" s="1"/>
  <c r="R69" i="45" s="1"/>
  <c r="R70" i="45" s="1"/>
  <c r="R71" i="45" s="1"/>
  <c r="R72" i="45" s="1"/>
  <c r="R73" i="45" s="1"/>
  <c r="R74" i="45" s="1"/>
  <c r="R75" i="45" s="1"/>
  <c r="R76" i="45" s="1"/>
  <c r="R77" i="45" s="1"/>
  <c r="R78" i="45" s="1"/>
  <c r="R79" i="45" s="1"/>
  <c r="R80" i="45" s="1"/>
  <c r="R81" i="45" s="1"/>
  <c r="R82" i="45" s="1"/>
  <c r="R83" i="45" s="1"/>
  <c r="R84" i="45" s="1"/>
  <c r="R85" i="45" s="1"/>
  <c r="R86" i="45" s="1"/>
  <c r="R87" i="45" s="1"/>
  <c r="R88" i="45" s="1"/>
  <c r="R89" i="45" s="1"/>
  <c r="R90" i="45" s="1"/>
  <c r="R91" i="45" s="1"/>
  <c r="R92" i="45" s="1"/>
  <c r="R93" i="45" s="1"/>
  <c r="R94" i="45" s="1"/>
  <c r="R95" i="45" s="1"/>
  <c r="R96" i="45" s="1"/>
  <c r="R97" i="45" s="1"/>
  <c r="R98" i="45" s="1"/>
  <c r="R99" i="45" s="1"/>
  <c r="R100" i="45" s="1"/>
  <c r="R101" i="45" s="1"/>
  <c r="R102" i="45" s="1"/>
  <c r="R103" i="45" s="1"/>
  <c r="R104" i="45" s="1"/>
  <c r="R105" i="45" s="1"/>
  <c r="R106" i="45" s="1"/>
  <c r="R107" i="45" s="1"/>
  <c r="R108" i="45" s="1"/>
  <c r="R109" i="45" s="1"/>
  <c r="R110" i="45" s="1"/>
  <c r="R111" i="45" s="1"/>
  <c r="R112" i="45" s="1"/>
  <c r="R113" i="45" s="1"/>
  <c r="R114" i="45" s="1"/>
  <c r="R115" i="45" s="1"/>
  <c r="R116" i="45" s="1"/>
  <c r="R117" i="45" s="1"/>
  <c r="R118" i="45" s="1"/>
  <c r="R119" i="45" s="1"/>
  <c r="R120" i="45" s="1"/>
  <c r="R121" i="45" s="1"/>
  <c r="R122" i="45" s="1"/>
  <c r="R123" i="45" s="1"/>
  <c r="R124" i="45" s="1"/>
  <c r="R125" i="45" s="1"/>
  <c r="R126" i="45" s="1"/>
  <c r="R127" i="45" s="1"/>
  <c r="R128" i="45" s="1"/>
  <c r="R129" i="45" s="1"/>
  <c r="R130" i="45" s="1"/>
  <c r="R131" i="45" s="1"/>
  <c r="R132" i="45" s="1"/>
  <c r="R133" i="45" s="1"/>
  <c r="R134" i="45" s="1"/>
  <c r="R135" i="45" s="1"/>
  <c r="R136" i="45" s="1"/>
  <c r="R137" i="45" s="1"/>
  <c r="R138" i="45" s="1"/>
  <c r="R139" i="45" s="1"/>
  <c r="R140" i="45" s="1"/>
  <c r="R141" i="45" s="1"/>
  <c r="R142" i="45" s="1"/>
  <c r="R143" i="45" s="1"/>
  <c r="R144" i="45" s="1"/>
  <c r="R145" i="45" s="1"/>
  <c r="R146" i="45" s="1"/>
  <c r="R147" i="45" s="1"/>
  <c r="R148" i="45" s="1"/>
  <c r="R149" i="45" s="1"/>
  <c r="R150" i="45" s="1"/>
  <c r="R151" i="45" s="1"/>
  <c r="R152" i="45" s="1"/>
  <c r="R153" i="45" s="1"/>
  <c r="R154" i="45" s="1"/>
  <c r="R155" i="45" s="1"/>
  <c r="R156" i="45" s="1"/>
  <c r="R157" i="45" s="1"/>
  <c r="R158" i="45" s="1"/>
  <c r="R159" i="45" s="1"/>
  <c r="R160" i="45" s="1"/>
  <c r="R161" i="45" s="1"/>
  <c r="R162" i="45" s="1"/>
  <c r="R163" i="45" s="1"/>
  <c r="R164" i="45" s="1"/>
  <c r="R165" i="45" s="1"/>
  <c r="R166" i="45" s="1"/>
  <c r="R167" i="45" s="1"/>
  <c r="R168" i="45" s="1"/>
  <c r="R169" i="45" s="1"/>
  <c r="R170" i="45" s="1"/>
  <c r="R171" i="45" s="1"/>
  <c r="R172" i="45" s="1"/>
  <c r="R173" i="45" s="1"/>
  <c r="R174" i="45" s="1"/>
  <c r="R175" i="45" s="1"/>
  <c r="P10" i="42"/>
  <c r="P11" i="42" s="1"/>
  <c r="P12" i="42" s="1"/>
  <c r="P13" i="42" s="1"/>
  <c r="P14" i="42" s="1"/>
  <c r="P15" i="42" s="1"/>
  <c r="P16" i="42" s="1"/>
  <c r="P17" i="42" s="1"/>
  <c r="P18" i="42" s="1"/>
  <c r="P19" i="42" s="1"/>
  <c r="P20" i="42" s="1"/>
  <c r="P21" i="42" s="1"/>
  <c r="P22" i="42" s="1"/>
  <c r="P23" i="42" s="1"/>
  <c r="P24" i="42" s="1"/>
  <c r="P25" i="42" s="1"/>
  <c r="P26" i="42" s="1"/>
  <c r="P27" i="42" s="1"/>
  <c r="P28" i="42" s="1"/>
  <c r="P29" i="42" s="1"/>
  <c r="P30" i="42" s="1"/>
  <c r="P31" i="42" s="1"/>
  <c r="P32" i="42" s="1"/>
  <c r="P33" i="42" s="1"/>
  <c r="P34" i="42" s="1"/>
  <c r="P35" i="42" s="1"/>
  <c r="P36" i="42" s="1"/>
  <c r="P37" i="42" s="1"/>
  <c r="P38" i="42" s="1"/>
  <c r="P39" i="42" s="1"/>
  <c r="P40" i="42" s="1"/>
  <c r="P41" i="42" s="1"/>
  <c r="P42" i="42" s="1"/>
  <c r="P43" i="42" s="1"/>
  <c r="P44" i="42" s="1"/>
  <c r="P45" i="42" s="1"/>
  <c r="P46" i="42" s="1"/>
  <c r="P47" i="42" s="1"/>
  <c r="P48" i="42" s="1"/>
  <c r="P49" i="42" s="1"/>
  <c r="P50" i="42" s="1"/>
  <c r="P51" i="42" s="1"/>
  <c r="P52" i="42" s="1"/>
  <c r="P53" i="42" s="1"/>
  <c r="P54" i="42" s="1"/>
  <c r="P55" i="42" s="1"/>
  <c r="P56" i="42" s="1"/>
  <c r="P57" i="42" s="1"/>
  <c r="P58" i="42" s="1"/>
  <c r="P59" i="42" s="1"/>
  <c r="P60" i="42" s="1"/>
  <c r="P61" i="42" s="1"/>
  <c r="P62" i="42" s="1"/>
  <c r="P63" i="42" s="1"/>
  <c r="P64" i="42" s="1"/>
  <c r="P65" i="42" s="1"/>
  <c r="P66" i="42" s="1"/>
  <c r="P67" i="42" s="1"/>
  <c r="P68" i="42" s="1"/>
  <c r="P69" i="42" s="1"/>
  <c r="P70" i="42" s="1"/>
  <c r="P71" i="42" s="1"/>
  <c r="P72" i="42" s="1"/>
  <c r="P73" i="42" s="1"/>
  <c r="P74" i="42" s="1"/>
  <c r="P75" i="42" s="1"/>
  <c r="P76" i="42" s="1"/>
  <c r="P77" i="42" s="1"/>
  <c r="P78" i="42" s="1"/>
  <c r="P79" i="42" s="1"/>
  <c r="P80" i="42" s="1"/>
  <c r="P81" i="42" s="1"/>
  <c r="P82" i="42" s="1"/>
  <c r="P83" i="42" s="1"/>
  <c r="P84" i="42" s="1"/>
  <c r="P85" i="42" s="1"/>
  <c r="P86" i="42" s="1"/>
  <c r="P87" i="42" s="1"/>
  <c r="P88" i="42" s="1"/>
  <c r="P89" i="42" s="1"/>
  <c r="P90" i="42" s="1"/>
  <c r="P91" i="42" s="1"/>
  <c r="P92" i="42" s="1"/>
  <c r="P93" i="42" s="1"/>
  <c r="P94" i="42" s="1"/>
  <c r="P95" i="42" s="1"/>
  <c r="P96" i="42" s="1"/>
  <c r="P97" i="42" s="1"/>
  <c r="P98" i="42" s="1"/>
  <c r="P99" i="42" s="1"/>
  <c r="P100" i="42" s="1"/>
  <c r="P101" i="42" s="1"/>
  <c r="P102" i="42" s="1"/>
  <c r="P103" i="42" s="1"/>
  <c r="P104" i="42" s="1"/>
  <c r="P105" i="42" s="1"/>
  <c r="P106" i="42" s="1"/>
  <c r="P107" i="42" s="1"/>
  <c r="P108" i="42" s="1"/>
  <c r="P109" i="42" s="1"/>
  <c r="P110" i="42" s="1"/>
  <c r="P111" i="42" s="1"/>
  <c r="P112" i="42" s="1"/>
  <c r="P113" i="42" s="1"/>
  <c r="P114" i="42" s="1"/>
  <c r="P115" i="42" s="1"/>
  <c r="P116" i="42" s="1"/>
  <c r="P117" i="42" s="1"/>
  <c r="P118" i="42" s="1"/>
  <c r="P119" i="42" s="1"/>
  <c r="P120" i="42" s="1"/>
  <c r="P121" i="42" s="1"/>
  <c r="P122" i="42" s="1"/>
  <c r="P123" i="42" s="1"/>
  <c r="P124" i="42" s="1"/>
  <c r="P125" i="42" s="1"/>
  <c r="P126" i="42" s="1"/>
  <c r="P127" i="42" s="1"/>
  <c r="P128" i="42" s="1"/>
  <c r="P129" i="42" s="1"/>
  <c r="P130" i="42" s="1"/>
  <c r="P131" i="42" s="1"/>
  <c r="P132" i="42" s="1"/>
  <c r="P133" i="42" s="1"/>
  <c r="P134" i="42" s="1"/>
  <c r="P135" i="42" s="1"/>
  <c r="P136" i="42" s="1"/>
  <c r="P137" i="42" s="1"/>
  <c r="P138" i="42" s="1"/>
  <c r="P139" i="42" s="1"/>
  <c r="P140" i="42" s="1"/>
  <c r="P141" i="42" s="1"/>
  <c r="P142" i="42" s="1"/>
  <c r="P143" i="42" s="1"/>
  <c r="P144" i="42" s="1"/>
  <c r="P145" i="42" s="1"/>
  <c r="P146" i="42" s="1"/>
  <c r="P147" i="42" s="1"/>
  <c r="P148" i="42" s="1"/>
  <c r="P149" i="42" s="1"/>
  <c r="P150" i="42" s="1"/>
  <c r="P151" i="42" s="1"/>
  <c r="P152" i="42" s="1"/>
  <c r="P153" i="42" s="1"/>
  <c r="P154" i="42" s="1"/>
  <c r="P155" i="42" s="1"/>
  <c r="P156" i="42" s="1"/>
  <c r="P157" i="42" s="1"/>
  <c r="P158" i="42" s="1"/>
  <c r="P159" i="42" s="1"/>
  <c r="P160" i="42" s="1"/>
  <c r="P161" i="42" s="1"/>
  <c r="M52" i="32"/>
  <c r="M4" i="32"/>
  <c r="L4" i="32" s="1"/>
  <c r="F5" i="31" s="1"/>
  <c r="M20" i="32"/>
  <c r="M36" i="32"/>
  <c r="M5" i="32"/>
  <c r="E6" i="31"/>
  <c r="G6" i="31" s="1"/>
  <c r="M6" i="31" s="1"/>
  <c r="M7" i="32"/>
  <c r="E8" i="31"/>
  <c r="G8" i="31" s="1"/>
  <c r="M9" i="32"/>
  <c r="E10" i="31"/>
  <c r="G10" i="31" s="1"/>
  <c r="M11" i="32"/>
  <c r="E12" i="31"/>
  <c r="G12" i="31" s="1"/>
  <c r="M13" i="32"/>
  <c r="E14" i="31"/>
  <c r="G14" i="31" s="1"/>
  <c r="M15" i="32"/>
  <c r="E16" i="31"/>
  <c r="G16" i="31" s="1"/>
  <c r="M21" i="32"/>
  <c r="E22" i="31"/>
  <c r="G22" i="31" s="1"/>
  <c r="M23" i="32"/>
  <c r="E24" i="31"/>
  <c r="G24" i="31" s="1"/>
  <c r="M25" i="32"/>
  <c r="E26" i="31"/>
  <c r="G26" i="31" s="1"/>
  <c r="M27" i="32"/>
  <c r="E28" i="31"/>
  <c r="G28" i="31" s="1"/>
  <c r="M29" i="32"/>
  <c r="E30" i="31"/>
  <c r="G30" i="31" s="1"/>
  <c r="M31" i="32"/>
  <c r="E32" i="31"/>
  <c r="G32" i="31" s="1"/>
  <c r="M37" i="32"/>
  <c r="E38" i="31"/>
  <c r="G38" i="31" s="1"/>
  <c r="M38" i="31" s="1"/>
  <c r="M38" i="32"/>
  <c r="E39" i="31"/>
  <c r="G39" i="31" s="1"/>
  <c r="M39" i="32"/>
  <c r="E40" i="31"/>
  <c r="G40" i="31" s="1"/>
  <c r="M40" i="31" s="1"/>
  <c r="M40" i="32"/>
  <c r="E41" i="31"/>
  <c r="G41" i="31" s="1"/>
  <c r="M41" i="32"/>
  <c r="E42" i="31"/>
  <c r="G42" i="31" s="1"/>
  <c r="M42" i="32"/>
  <c r="E43" i="31"/>
  <c r="G43" i="31" s="1"/>
  <c r="M43" i="32"/>
  <c r="E44" i="31"/>
  <c r="G44" i="31" s="1"/>
  <c r="M44" i="32"/>
  <c r="E45" i="31"/>
  <c r="G45" i="31" s="1"/>
  <c r="M45" i="32"/>
  <c r="E46" i="31"/>
  <c r="G46" i="31" s="1"/>
  <c r="M46" i="32"/>
  <c r="E47" i="31"/>
  <c r="G47" i="31" s="1"/>
  <c r="M47" i="32"/>
  <c r="E48" i="31"/>
  <c r="G48" i="31" s="1"/>
  <c r="E49" i="31"/>
  <c r="G49" i="31" s="1"/>
  <c r="M48" i="32"/>
  <c r="M6" i="32"/>
  <c r="E7" i="31"/>
  <c r="G7" i="31" s="1"/>
  <c r="M8" i="32"/>
  <c r="E9" i="31"/>
  <c r="G9" i="31" s="1"/>
  <c r="M10" i="32"/>
  <c r="E11" i="31"/>
  <c r="G11" i="31" s="1"/>
  <c r="M12" i="32"/>
  <c r="E13" i="31"/>
  <c r="G13" i="31" s="1"/>
  <c r="M14" i="32"/>
  <c r="E15" i="31"/>
  <c r="G15" i="31" s="1"/>
  <c r="E17" i="31"/>
  <c r="G17" i="31" s="1"/>
  <c r="M16" i="32"/>
  <c r="M22" i="32"/>
  <c r="E23" i="31"/>
  <c r="G23" i="31" s="1"/>
  <c r="M24" i="32"/>
  <c r="E25" i="31"/>
  <c r="G25" i="31" s="1"/>
  <c r="M26" i="32"/>
  <c r="E27" i="31"/>
  <c r="G27" i="31" s="1"/>
  <c r="M27" i="31" s="1"/>
  <c r="M28" i="32"/>
  <c r="E29" i="31"/>
  <c r="G29" i="31" s="1"/>
  <c r="M30" i="32"/>
  <c r="E31" i="31"/>
  <c r="G31" i="31" s="1"/>
  <c r="E33" i="31"/>
  <c r="G33" i="31" s="1"/>
  <c r="M33" i="31" s="1"/>
  <c r="M32" i="32"/>
  <c r="M53" i="32"/>
  <c r="E54" i="31"/>
  <c r="G54" i="31" s="1"/>
  <c r="M54" i="31" s="1"/>
  <c r="M54" i="32"/>
  <c r="E55" i="31"/>
  <c r="G55" i="31" s="1"/>
  <c r="E56" i="31"/>
  <c r="G56" i="31" s="1"/>
  <c r="E57" i="31"/>
  <c r="G57" i="31" s="1"/>
  <c r="M57" i="31" s="1"/>
  <c r="E58" i="31"/>
  <c r="G58" i="31" s="1"/>
  <c r="E59" i="31"/>
  <c r="G59" i="31" s="1"/>
  <c r="E60" i="31"/>
  <c r="G60" i="31" s="1"/>
  <c r="E61" i="31"/>
  <c r="G61" i="31" s="1"/>
  <c r="E62" i="31"/>
  <c r="I62" i="31" s="1"/>
  <c r="E68" i="31"/>
  <c r="M67" i="31"/>
  <c r="E82" i="31"/>
  <c r="G82" i="31" s="1"/>
  <c r="M82" i="31" s="1"/>
  <c r="E89" i="31"/>
  <c r="O89" i="31" s="1"/>
  <c r="E91" i="31"/>
  <c r="I91" i="31" s="1"/>
  <c r="E93" i="31"/>
  <c r="E95" i="31"/>
  <c r="K95" i="31" s="1"/>
  <c r="E98" i="31"/>
  <c r="I98" i="31" s="1"/>
  <c r="K104" i="31"/>
  <c r="E114" i="31"/>
  <c r="K114" i="31" s="1"/>
  <c r="E116" i="31"/>
  <c r="O116" i="31" s="1"/>
  <c r="E117" i="31"/>
  <c r="O117" i="31" s="1"/>
  <c r="E154" i="31"/>
  <c r="K154" i="31" s="1"/>
  <c r="E155" i="31"/>
  <c r="I155" i="31" s="1"/>
  <c r="M33" i="32"/>
  <c r="E34" i="31"/>
  <c r="G34" i="31" s="1"/>
  <c r="M34" i="32"/>
  <c r="L34" i="32" s="1"/>
  <c r="F35" i="31" s="1"/>
  <c r="E35" i="31"/>
  <c r="G35" i="31" s="1"/>
  <c r="M35" i="32"/>
  <c r="L35" i="32" s="1"/>
  <c r="F36" i="31" s="1"/>
  <c r="E36" i="31"/>
  <c r="G36" i="31" s="1"/>
  <c r="E63" i="31"/>
  <c r="E64" i="31"/>
  <c r="R63" i="31"/>
  <c r="U63" i="31" s="1"/>
  <c r="V63" i="31" s="1"/>
  <c r="O67" i="31"/>
  <c r="M17" i="32"/>
  <c r="E18" i="31"/>
  <c r="G18" i="31" s="1"/>
  <c r="M18" i="32"/>
  <c r="L18" i="32" s="1"/>
  <c r="F19" i="31" s="1"/>
  <c r="E19" i="31"/>
  <c r="G19" i="31" s="1"/>
  <c r="M19" i="32"/>
  <c r="E20" i="31"/>
  <c r="G20" i="31" s="1"/>
  <c r="M49" i="32"/>
  <c r="E50" i="31"/>
  <c r="G50" i="31" s="1"/>
  <c r="M50" i="31" s="1"/>
  <c r="M50" i="32"/>
  <c r="L50" i="32" s="1"/>
  <c r="F51" i="31" s="1"/>
  <c r="E51" i="31"/>
  <c r="G51" i="31" s="1"/>
  <c r="M51" i="32"/>
  <c r="L51" i="32" s="1"/>
  <c r="F52" i="31" s="1"/>
  <c r="E52" i="31"/>
  <c r="G52" i="31" s="1"/>
  <c r="A65" i="31"/>
  <c r="E65" i="31"/>
  <c r="E66" i="31"/>
  <c r="K67" i="31"/>
  <c r="M70" i="31"/>
  <c r="E156" i="31"/>
  <c r="K155" i="31"/>
  <c r="G154" i="31"/>
  <c r="M154" i="31" s="1"/>
  <c r="I154" i="31"/>
  <c r="G155" i="31"/>
  <c r="E152" i="31"/>
  <c r="E153" i="31"/>
  <c r="O153" i="31" s="1"/>
  <c r="G149" i="31"/>
  <c r="M149" i="31" s="1"/>
  <c r="K149" i="31"/>
  <c r="I149" i="31"/>
  <c r="I150" i="31"/>
  <c r="K150" i="31"/>
  <c r="G150" i="31"/>
  <c r="M150" i="31" s="1"/>
  <c r="E151" i="31"/>
  <c r="O151" i="31" s="1"/>
  <c r="O149" i="31"/>
  <c r="O150" i="31"/>
  <c r="K147" i="31"/>
  <c r="G147" i="31"/>
  <c r="M147" i="31" s="1"/>
  <c r="I147" i="31"/>
  <c r="O148" i="31"/>
  <c r="K148" i="31"/>
  <c r="G148" i="31"/>
  <c r="M148" i="31" s="1"/>
  <c r="I148" i="31"/>
  <c r="O147" i="31"/>
  <c r="E146" i="31"/>
  <c r="E143" i="31"/>
  <c r="O143" i="31" s="1"/>
  <c r="E144" i="31"/>
  <c r="E145" i="31"/>
  <c r="E142" i="31"/>
  <c r="O140" i="31"/>
  <c r="K140" i="31"/>
  <c r="I140" i="31"/>
  <c r="G140" i="31"/>
  <c r="M140" i="31" s="1"/>
  <c r="E141" i="31"/>
  <c r="O141" i="31" s="1"/>
  <c r="AD17" i="28"/>
  <c r="AD32" i="28"/>
  <c r="AD34" i="28"/>
  <c r="AD49" i="28"/>
  <c r="AD16" i="28"/>
  <c r="AD18" i="28"/>
  <c r="AD33" i="28"/>
  <c r="AD48" i="28"/>
  <c r="AD50" i="28"/>
  <c r="I139" i="31"/>
  <c r="G139" i="31"/>
  <c r="M139" i="31" s="1"/>
  <c r="K139" i="31"/>
  <c r="E138" i="31"/>
  <c r="O139" i="31"/>
  <c r="G135" i="31"/>
  <c r="M135" i="31" s="1"/>
  <c r="I135" i="31"/>
  <c r="K135" i="31"/>
  <c r="I137" i="31"/>
  <c r="K137" i="31"/>
  <c r="G137" i="31"/>
  <c r="M137" i="31" s="1"/>
  <c r="O137" i="31"/>
  <c r="E136" i="31"/>
  <c r="O135" i="31"/>
  <c r="G133" i="31"/>
  <c r="M133" i="31" s="1"/>
  <c r="I133" i="31"/>
  <c r="K133" i="31"/>
  <c r="E132" i="31"/>
  <c r="E134" i="31"/>
  <c r="O133" i="31"/>
  <c r="E128" i="31"/>
  <c r="O128" i="31" s="1"/>
  <c r="E129" i="31"/>
  <c r="O129" i="31" s="1"/>
  <c r="E130" i="31"/>
  <c r="E131" i="31"/>
  <c r="O131" i="31" s="1"/>
  <c r="E127" i="31"/>
  <c r="E126" i="31"/>
  <c r="O126" i="31" s="1"/>
  <c r="E124" i="31"/>
  <c r="E125" i="31"/>
  <c r="AD70" i="28"/>
  <c r="AD74" i="28"/>
  <c r="G123" i="31"/>
  <c r="M123" i="31" s="1"/>
  <c r="O123" i="31"/>
  <c r="K123" i="31"/>
  <c r="I123" i="31"/>
  <c r="E121" i="31"/>
  <c r="E122" i="31"/>
  <c r="G119" i="31"/>
  <c r="M119" i="31" s="1"/>
  <c r="O119" i="31"/>
  <c r="K119" i="31"/>
  <c r="I119" i="31"/>
  <c r="E120" i="31"/>
  <c r="E118" i="31"/>
  <c r="O118" i="31" s="1"/>
  <c r="G117" i="31"/>
  <c r="M117" i="31" s="1"/>
  <c r="I114" i="31"/>
  <c r="G114" i="31"/>
  <c r="M114" i="31" s="1"/>
  <c r="I116" i="31"/>
  <c r="G116" i="31"/>
  <c r="M116" i="31" s="1"/>
  <c r="E115" i="31"/>
  <c r="O113" i="31"/>
  <c r="I113" i="31"/>
  <c r="G113" i="31"/>
  <c r="M113" i="31" s="1"/>
  <c r="K113" i="31"/>
  <c r="G112" i="31"/>
  <c r="M112" i="31" s="1"/>
  <c r="K112" i="31"/>
  <c r="I112" i="31"/>
  <c r="O112" i="31"/>
  <c r="G111" i="31"/>
  <c r="M111" i="31" s="1"/>
  <c r="I111" i="31"/>
  <c r="O111" i="31"/>
  <c r="K111" i="31"/>
  <c r="G110" i="31"/>
  <c r="M110" i="31" s="1"/>
  <c r="K110" i="31"/>
  <c r="I110" i="31"/>
  <c r="O110" i="31"/>
  <c r="G108" i="31"/>
  <c r="M108" i="31" s="1"/>
  <c r="O108" i="31"/>
  <c r="I108" i="31"/>
  <c r="K108" i="31"/>
  <c r="E109" i="31"/>
  <c r="E106" i="31"/>
  <c r="O106" i="31" s="1"/>
  <c r="E107" i="31"/>
  <c r="G104" i="31"/>
  <c r="M104" i="31" s="1"/>
  <c r="G103" i="31"/>
  <c r="M103" i="31" s="1"/>
  <c r="O103" i="31"/>
  <c r="K103" i="31"/>
  <c r="I103" i="31"/>
  <c r="E100" i="31"/>
  <c r="E101" i="31"/>
  <c r="E102" i="31"/>
  <c r="O102" i="31" s="1"/>
  <c r="E99" i="31"/>
  <c r="AD9" i="45"/>
  <c r="AD36" i="45"/>
  <c r="AD28" i="45"/>
  <c r="AD40" i="45"/>
  <c r="AD68" i="45"/>
  <c r="A16" i="46"/>
  <c r="O15" i="46"/>
  <c r="P15" i="46" s="1"/>
  <c r="B15" i="46"/>
  <c r="G97" i="31"/>
  <c r="M97" i="31" s="1"/>
  <c r="K97" i="31"/>
  <c r="O97" i="31"/>
  <c r="I97" i="31"/>
  <c r="E96" i="31"/>
  <c r="I93" i="31"/>
  <c r="O93" i="31"/>
  <c r="G93" i="31"/>
  <c r="M93" i="31" s="1"/>
  <c r="K93" i="31"/>
  <c r="E94" i="31"/>
  <c r="E92" i="31"/>
  <c r="G91" i="31"/>
  <c r="M91" i="31" s="1"/>
  <c r="E90" i="31"/>
  <c r="E86" i="31"/>
  <c r="E87" i="31"/>
  <c r="E88" i="31"/>
  <c r="E84" i="31"/>
  <c r="G84" i="31" s="1"/>
  <c r="M84" i="31" s="1"/>
  <c r="E85" i="31"/>
  <c r="O85" i="31" s="1"/>
  <c r="E83" i="31"/>
  <c r="AB32" i="42"/>
  <c r="AB49" i="42"/>
  <c r="AD13" i="45"/>
  <c r="A12" i="45"/>
  <c r="O11" i="45"/>
  <c r="P11" i="45" s="1"/>
  <c r="AB51" i="42"/>
  <c r="AB55" i="42"/>
  <c r="AB65" i="42"/>
  <c r="AD11" i="45"/>
  <c r="AD15" i="45"/>
  <c r="S67" i="45"/>
  <c r="S68" i="45" s="1"/>
  <c r="S69" i="45" s="1"/>
  <c r="S70" i="45" s="1"/>
  <c r="S71" i="45" s="1"/>
  <c r="S72" i="45" s="1"/>
  <c r="S73" i="45" s="1"/>
  <c r="S74" i="45" s="1"/>
  <c r="S75" i="45" s="1"/>
  <c r="S76" i="45" s="1"/>
  <c r="S77" i="45" s="1"/>
  <c r="S78" i="45" s="1"/>
  <c r="S79" i="45" s="1"/>
  <c r="S80" i="45" s="1"/>
  <c r="S81" i="45" s="1"/>
  <c r="S82" i="45" s="1"/>
  <c r="S83" i="45" s="1"/>
  <c r="S84" i="45" s="1"/>
  <c r="S85" i="45" s="1"/>
  <c r="S86" i="45" s="1"/>
  <c r="S87" i="45" s="1"/>
  <c r="S88" i="45" s="1"/>
  <c r="S89" i="45" s="1"/>
  <c r="S90" i="45" s="1"/>
  <c r="S91" i="45" s="1"/>
  <c r="S92" i="45" s="1"/>
  <c r="S93" i="45" s="1"/>
  <c r="S94" i="45" s="1"/>
  <c r="S95" i="45" s="1"/>
  <c r="S96" i="45" s="1"/>
  <c r="S97" i="45" s="1"/>
  <c r="S98" i="45" s="1"/>
  <c r="S99" i="45" s="1"/>
  <c r="S100" i="45" s="1"/>
  <c r="S101" i="45" s="1"/>
  <c r="S102" i="45" s="1"/>
  <c r="S103" i="45" s="1"/>
  <c r="S104" i="45" s="1"/>
  <c r="S105" i="45" s="1"/>
  <c r="S106" i="45" s="1"/>
  <c r="S107" i="45" s="1"/>
  <c r="S108" i="45" s="1"/>
  <c r="S109" i="45" s="1"/>
  <c r="S110" i="45" s="1"/>
  <c r="S111" i="45" s="1"/>
  <c r="S112" i="45" s="1"/>
  <c r="S113" i="45" s="1"/>
  <c r="S114" i="45" s="1"/>
  <c r="S115" i="45" s="1"/>
  <c r="S116" i="45" s="1"/>
  <c r="S117" i="45" s="1"/>
  <c r="S118" i="45" s="1"/>
  <c r="S119" i="45" s="1"/>
  <c r="S120" i="45" s="1"/>
  <c r="S121" i="45" s="1"/>
  <c r="S122" i="45" s="1"/>
  <c r="S123" i="45" s="1"/>
  <c r="S124" i="45" s="1"/>
  <c r="S125" i="45" s="1"/>
  <c r="S126" i="45" s="1"/>
  <c r="S127" i="45" s="1"/>
  <c r="S128" i="45" s="1"/>
  <c r="S129" i="45" s="1"/>
  <c r="S130" i="45" s="1"/>
  <c r="S131" i="45" s="1"/>
  <c r="S132" i="45" s="1"/>
  <c r="S133" i="45" s="1"/>
  <c r="S134" i="45" s="1"/>
  <c r="S135" i="45" s="1"/>
  <c r="S136" i="45" s="1"/>
  <c r="S137" i="45" s="1"/>
  <c r="S138" i="45" s="1"/>
  <c r="S139" i="45" s="1"/>
  <c r="S140" i="45" s="1"/>
  <c r="S141" i="45" s="1"/>
  <c r="S142" i="45" s="1"/>
  <c r="S143" i="45" s="1"/>
  <c r="S144" i="45" s="1"/>
  <c r="S145" i="45" s="1"/>
  <c r="S146" i="45" s="1"/>
  <c r="S147" i="45" s="1"/>
  <c r="S148" i="45" s="1"/>
  <c r="S149" i="45" s="1"/>
  <c r="S150" i="45" s="1"/>
  <c r="S151" i="45" s="1"/>
  <c r="S152" i="45" s="1"/>
  <c r="S153" i="45" s="1"/>
  <c r="S154" i="45" s="1"/>
  <c r="S155" i="45" s="1"/>
  <c r="S156" i="45" s="1"/>
  <c r="S157" i="45" s="1"/>
  <c r="S158" i="45" s="1"/>
  <c r="S159" i="45" s="1"/>
  <c r="S160" i="45" s="1"/>
  <c r="S161" i="45" s="1"/>
  <c r="S162" i="45" s="1"/>
  <c r="S163" i="45" s="1"/>
  <c r="S164" i="45" s="1"/>
  <c r="S165" i="45" s="1"/>
  <c r="S166" i="45" s="1"/>
  <c r="S167" i="45" s="1"/>
  <c r="S168" i="45" s="1"/>
  <c r="S169" i="45" s="1"/>
  <c r="S170" i="45" s="1"/>
  <c r="S171" i="45" s="1"/>
  <c r="S172" i="45" s="1"/>
  <c r="S173" i="45" s="1"/>
  <c r="S174" i="45" s="1"/>
  <c r="S175" i="45" s="1"/>
  <c r="O10" i="45"/>
  <c r="P10" i="45" s="1"/>
  <c r="AD60" i="45"/>
  <c r="AD62" i="45"/>
  <c r="AD64" i="45"/>
  <c r="AD66" i="45"/>
  <c r="AS205" i="45"/>
  <c r="AS206" i="45" s="1"/>
  <c r="AW210" i="45"/>
  <c r="AW211" i="45" s="1"/>
  <c r="AM201" i="45"/>
  <c r="AN201" i="45" s="1"/>
  <c r="AN202" i="45" s="1"/>
  <c r="AN203" i="45" s="1"/>
  <c r="AN204" i="45" s="1"/>
  <c r="AN205" i="45" s="1"/>
  <c r="CI241" i="45"/>
  <c r="CL237" i="45" s="1"/>
  <c r="CI243" i="45"/>
  <c r="CL240" i="45" s="1"/>
  <c r="CI245" i="45"/>
  <c r="E81" i="31"/>
  <c r="O81" i="31" s="1"/>
  <c r="E79" i="31"/>
  <c r="E80" i="31"/>
  <c r="O80" i="31"/>
  <c r="E78" i="31"/>
  <c r="E77" i="31"/>
  <c r="O77" i="31" s="1"/>
  <c r="E76" i="31"/>
  <c r="O76" i="31" s="1"/>
  <c r="AD13" i="28"/>
  <c r="AD20" i="28"/>
  <c r="AD22" i="28"/>
  <c r="AD29" i="28"/>
  <c r="AD36" i="28"/>
  <c r="AD38" i="28"/>
  <c r="AD45" i="28"/>
  <c r="AD52" i="28"/>
  <c r="AD54" i="28"/>
  <c r="AD58" i="28"/>
  <c r="AD14" i="28"/>
  <c r="AD21" i="28"/>
  <c r="AD28" i="28"/>
  <c r="AD30" i="28"/>
  <c r="AD37" i="28"/>
  <c r="AD44" i="28"/>
  <c r="AD46" i="28"/>
  <c r="AD53" i="28"/>
  <c r="AD57" i="28"/>
  <c r="N9" i="42"/>
  <c r="I9" i="42" s="1"/>
  <c r="J9" i="42" s="1"/>
  <c r="AK199" i="42"/>
  <c r="AL199" i="42" s="1"/>
  <c r="N10" i="42" s="1"/>
  <c r="G72" i="31"/>
  <c r="M72" i="31" s="1"/>
  <c r="I72" i="31"/>
  <c r="K72" i="31"/>
  <c r="I74" i="31"/>
  <c r="K74" i="31"/>
  <c r="G74" i="31"/>
  <c r="M74" i="31" s="1"/>
  <c r="O74" i="31"/>
  <c r="E73" i="31"/>
  <c r="O73" i="31" s="1"/>
  <c r="E75" i="31"/>
  <c r="O72" i="31"/>
  <c r="M155" i="31"/>
  <c r="E71" i="31"/>
  <c r="O70" i="31"/>
  <c r="K70" i="31"/>
  <c r="AD66" i="28"/>
  <c r="AD69" i="28"/>
  <c r="AD71" i="28"/>
  <c r="AD12" i="28"/>
  <c r="AD56" i="28"/>
  <c r="AD60" i="28"/>
  <c r="AD63" i="28"/>
  <c r="AB41" i="42"/>
  <c r="AD11" i="28"/>
  <c r="AD15" i="28"/>
  <c r="AD19" i="28"/>
  <c r="AD23" i="28"/>
  <c r="AD27" i="28"/>
  <c r="AD31" i="28"/>
  <c r="AD35" i="28"/>
  <c r="AD39" i="28"/>
  <c r="AD43" i="28"/>
  <c r="AD47" i="28"/>
  <c r="AD51" i="28"/>
  <c r="AD55" i="28"/>
  <c r="AD59" i="28"/>
  <c r="AD62" i="28"/>
  <c r="AD65" i="28"/>
  <c r="AD68" i="28"/>
  <c r="AB18" i="42"/>
  <c r="AB25" i="42"/>
  <c r="AB33" i="42"/>
  <c r="AB50" i="42"/>
  <c r="AB57" i="42"/>
  <c r="AB61" i="42"/>
  <c r="B16" i="43"/>
  <c r="B17" i="43" s="1"/>
  <c r="B19" i="43" s="1"/>
  <c r="K69" i="31"/>
  <c r="O69" i="31"/>
  <c r="M11" i="42"/>
  <c r="N11" i="42" s="1"/>
  <c r="S64" i="31"/>
  <c r="T64" i="31" s="1"/>
  <c r="U64" i="31" s="1"/>
  <c r="V64" i="31" s="1"/>
  <c r="O65" i="31"/>
  <c r="F63" i="31"/>
  <c r="F65" i="31"/>
  <c r="L17" i="32"/>
  <c r="F18" i="31" s="1"/>
  <c r="L8" i="32"/>
  <c r="F9" i="31" s="1"/>
  <c r="L9" i="32"/>
  <c r="F10" i="31" s="1"/>
  <c r="L10" i="32"/>
  <c r="F11" i="31" s="1"/>
  <c r="L11" i="32"/>
  <c r="F12" i="31" s="1"/>
  <c r="L16" i="32"/>
  <c r="F17" i="31" s="1"/>
  <c r="L19" i="32"/>
  <c r="F20" i="31" s="1"/>
  <c r="L32" i="32"/>
  <c r="F33" i="31" s="1"/>
  <c r="L33" i="32"/>
  <c r="F34" i="31" s="1"/>
  <c r="L48" i="32"/>
  <c r="F49" i="31" s="1"/>
  <c r="L49" i="32"/>
  <c r="F50" i="31" s="1"/>
  <c r="L5" i="32"/>
  <c r="F6" i="31" s="1"/>
  <c r="L6" i="32"/>
  <c r="F7" i="31" s="1"/>
  <c r="L7" i="32"/>
  <c r="F8" i="31" s="1"/>
  <c r="L20" i="32"/>
  <c r="F21" i="31" s="1"/>
  <c r="L21" i="32"/>
  <c r="F22" i="31" s="1"/>
  <c r="L22" i="32"/>
  <c r="F23" i="31" s="1"/>
  <c r="L23" i="32"/>
  <c r="F24" i="31" s="1"/>
  <c r="L36" i="32"/>
  <c r="F37" i="31" s="1"/>
  <c r="L37" i="32"/>
  <c r="F38" i="31" s="1"/>
  <c r="L38" i="32"/>
  <c r="F39" i="31" s="1"/>
  <c r="L39" i="32"/>
  <c r="F40" i="31" s="1"/>
  <c r="L52" i="32"/>
  <c r="F53" i="31" s="1"/>
  <c r="L53" i="32"/>
  <c r="F54" i="31" s="1"/>
  <c r="L54" i="32"/>
  <c r="F55" i="31" s="1"/>
  <c r="F56" i="31"/>
  <c r="L24" i="32"/>
  <c r="F25" i="31" s="1"/>
  <c r="L25" i="32"/>
  <c r="F26" i="31" s="1"/>
  <c r="L26" i="32"/>
  <c r="F27" i="31" s="1"/>
  <c r="L27" i="32"/>
  <c r="F28" i="31" s="1"/>
  <c r="L40" i="32"/>
  <c r="F41" i="31" s="1"/>
  <c r="L41" i="32"/>
  <c r="F42" i="31" s="1"/>
  <c r="L42" i="32"/>
  <c r="F43" i="31" s="1"/>
  <c r="L43" i="32"/>
  <c r="F44" i="31" s="1"/>
  <c r="F57" i="31"/>
  <c r="F58" i="31"/>
  <c r="F59" i="31"/>
  <c r="F60" i="31"/>
  <c r="F61" i="31"/>
  <c r="F62" i="31"/>
  <c r="L12" i="32"/>
  <c r="F13" i="31" s="1"/>
  <c r="L13" i="32"/>
  <c r="F14" i="31" s="1"/>
  <c r="L14" i="32"/>
  <c r="F15" i="31" s="1"/>
  <c r="L15" i="32"/>
  <c r="F16" i="31" s="1"/>
  <c r="L28" i="32"/>
  <c r="F29" i="31" s="1"/>
  <c r="L29" i="32"/>
  <c r="F30" i="31" s="1"/>
  <c r="L30" i="32"/>
  <c r="F31" i="31" s="1"/>
  <c r="L31" i="32"/>
  <c r="F32" i="31" s="1"/>
  <c r="L44" i="32"/>
  <c r="F45" i="31" s="1"/>
  <c r="L45" i="32"/>
  <c r="F46" i="31" s="1"/>
  <c r="L46" i="32"/>
  <c r="F47" i="31" s="1"/>
  <c r="L47" i="32"/>
  <c r="F48" i="31" s="1"/>
  <c r="F64" i="31"/>
  <c r="B11" i="42"/>
  <c r="D11" i="42" s="1"/>
  <c r="B67" i="28"/>
  <c r="A68" i="28"/>
  <c r="AB34" i="42"/>
  <c r="AB48" i="42"/>
  <c r="AB37" i="42"/>
  <c r="AB47" i="42"/>
  <c r="AB68" i="42"/>
  <c r="AB9" i="42"/>
  <c r="AB30" i="42"/>
  <c r="AB35" i="42"/>
  <c r="AB71" i="42"/>
  <c r="AB70" i="42"/>
  <c r="AB66" i="42"/>
  <c r="AB46" i="42"/>
  <c r="AB17" i="42"/>
  <c r="AB26" i="42"/>
  <c r="AB45" i="42"/>
  <c r="AB11" i="42"/>
  <c r="AB13" i="42"/>
  <c r="AB23" i="42"/>
  <c r="AB24" i="42"/>
  <c r="AB31" i="42"/>
  <c r="AB69" i="42"/>
  <c r="AB10" i="42"/>
  <c r="AB14" i="42"/>
  <c r="AB19" i="42"/>
  <c r="AB20" i="42"/>
  <c r="AB12" i="42"/>
  <c r="AB21" i="42"/>
  <c r="AB27" i="42"/>
  <c r="AB28" i="42"/>
  <c r="AB40" i="42"/>
  <c r="AB42" i="42"/>
  <c r="AB43" i="42"/>
  <c r="AB44" i="42"/>
  <c r="AB74" i="42"/>
  <c r="AB15" i="42"/>
  <c r="AB16" i="42"/>
  <c r="AB22" i="42"/>
  <c r="AB29" i="42"/>
  <c r="AB36" i="42"/>
  <c r="AB38" i="42"/>
  <c r="AB39" i="42"/>
  <c r="AB53" i="42"/>
  <c r="AB54" i="42"/>
  <c r="AB56" i="42"/>
  <c r="AB58" i="42"/>
  <c r="AB59" i="42"/>
  <c r="AB62" i="42"/>
  <c r="AB63" i="42"/>
  <c r="AK200" i="42"/>
  <c r="AL200" i="42" s="1"/>
  <c r="AK202" i="42"/>
  <c r="AB52" i="42"/>
  <c r="CJ300" i="42"/>
  <c r="CJ237" i="42"/>
  <c r="CJ303" i="42"/>
  <c r="AB60" i="42"/>
  <c r="AB64" i="42"/>
  <c r="CJ240" i="42"/>
  <c r="CJ305" i="42"/>
  <c r="CG247" i="42"/>
  <c r="CJ299" i="42"/>
  <c r="CJ302" i="42"/>
  <c r="CG307" i="42"/>
  <c r="CJ304" i="42" s="1"/>
  <c r="CG241" i="42"/>
  <c r="CG243" i="42"/>
  <c r="CG245" i="42"/>
  <c r="CG303" i="42"/>
  <c r="CJ298" i="42" s="1"/>
  <c r="CG305" i="42"/>
  <c r="CJ301" i="42" s="1"/>
  <c r="S62" i="31"/>
  <c r="T62" i="31" s="1"/>
  <c r="U62" i="31" s="1"/>
  <c r="V62" i="31" s="1"/>
  <c r="Q61" i="31"/>
  <c r="S61" i="31" s="1"/>
  <c r="T61" i="31" s="1"/>
  <c r="P61" i="31"/>
  <c r="N61" i="31"/>
  <c r="L61" i="31"/>
  <c r="Q60" i="31"/>
  <c r="S60" i="31" s="1"/>
  <c r="T60" i="31" s="1"/>
  <c r="P60" i="31"/>
  <c r="N60" i="31"/>
  <c r="L60" i="31"/>
  <c r="Q59" i="31"/>
  <c r="S59" i="31" s="1"/>
  <c r="T59" i="31" s="1"/>
  <c r="P59" i="31"/>
  <c r="N59" i="31"/>
  <c r="L59" i="31"/>
  <c r="M59" i="31" s="1"/>
  <c r="Q58" i="31"/>
  <c r="S58" i="31" s="1"/>
  <c r="T58" i="31" s="1"/>
  <c r="P58" i="31"/>
  <c r="N58" i="31"/>
  <c r="L58" i="31"/>
  <c r="K58" i="31"/>
  <c r="Q57" i="31"/>
  <c r="S57" i="31" s="1"/>
  <c r="T57" i="31" s="1"/>
  <c r="P57" i="31"/>
  <c r="N57" i="31"/>
  <c r="O57" i="31" s="1"/>
  <c r="L57" i="31"/>
  <c r="I57" i="31"/>
  <c r="H57" i="31"/>
  <c r="Q56" i="31"/>
  <c r="S56" i="31" s="1"/>
  <c r="T56" i="31" s="1"/>
  <c r="P56" i="31"/>
  <c r="N56" i="31"/>
  <c r="O56" i="31" s="1"/>
  <c r="L56" i="31"/>
  <c r="M56" i="31" s="1"/>
  <c r="Q55" i="31"/>
  <c r="S55" i="31" s="1"/>
  <c r="T55" i="31" s="1"/>
  <c r="P55" i="31"/>
  <c r="N55" i="31"/>
  <c r="O55" i="31" s="1"/>
  <c r="L55" i="31"/>
  <c r="M55" i="31" s="1"/>
  <c r="K55" i="31"/>
  <c r="I55" i="31"/>
  <c r="Q54" i="31"/>
  <c r="S54" i="31" s="1"/>
  <c r="T54" i="31" s="1"/>
  <c r="P54" i="31"/>
  <c r="N54" i="31"/>
  <c r="L54" i="31"/>
  <c r="H54" i="31"/>
  <c r="Q53" i="31"/>
  <c r="S53" i="31" s="1"/>
  <c r="T53" i="31" s="1"/>
  <c r="P53" i="31"/>
  <c r="N53" i="31"/>
  <c r="O53" i="31" s="1"/>
  <c r="L53" i="31"/>
  <c r="M53" i="31" s="1"/>
  <c r="K53" i="31"/>
  <c r="I53" i="31"/>
  <c r="Q52" i="31"/>
  <c r="S52" i="31" s="1"/>
  <c r="T52" i="31" s="1"/>
  <c r="P52" i="31"/>
  <c r="N52" i="31"/>
  <c r="L52" i="31"/>
  <c r="M52" i="31" s="1"/>
  <c r="Q51" i="31"/>
  <c r="S51" i="31" s="1"/>
  <c r="T51" i="31" s="1"/>
  <c r="P51" i="31"/>
  <c r="N51" i="31"/>
  <c r="O51" i="31" s="1"/>
  <c r="L51" i="31"/>
  <c r="K51" i="31"/>
  <c r="I51" i="31"/>
  <c r="M51" i="31"/>
  <c r="Q50" i="31"/>
  <c r="S50" i="31" s="1"/>
  <c r="T50" i="31" s="1"/>
  <c r="P50" i="31"/>
  <c r="N50" i="31"/>
  <c r="O50" i="31" s="1"/>
  <c r="L50" i="31"/>
  <c r="I50" i="31"/>
  <c r="H50" i="31"/>
  <c r="Q49" i="31"/>
  <c r="S49" i="31" s="1"/>
  <c r="T49" i="31" s="1"/>
  <c r="P49" i="31"/>
  <c r="N49" i="31"/>
  <c r="O49" i="31" s="1"/>
  <c r="L49" i="31"/>
  <c r="H49" i="31"/>
  <c r="Q48" i="31"/>
  <c r="S48" i="31" s="1"/>
  <c r="T48" i="31" s="1"/>
  <c r="P48" i="31"/>
  <c r="N48" i="31"/>
  <c r="O48" i="31" s="1"/>
  <c r="L48" i="31"/>
  <c r="Q47" i="31"/>
  <c r="R47" i="31" s="1"/>
  <c r="P47" i="31"/>
  <c r="O47" i="31"/>
  <c r="N47" i="31"/>
  <c r="L47" i="31"/>
  <c r="K47" i="31"/>
  <c r="I47" i="31"/>
  <c r="M47" i="31"/>
  <c r="Q46" i="31"/>
  <c r="S46" i="31" s="1"/>
  <c r="T46" i="31" s="1"/>
  <c r="P46" i="31"/>
  <c r="N46" i="31"/>
  <c r="L46" i="31"/>
  <c r="K46" i="31"/>
  <c r="H46" i="31"/>
  <c r="Q45" i="31"/>
  <c r="S45" i="31" s="1"/>
  <c r="T45" i="31" s="1"/>
  <c r="P45" i="31"/>
  <c r="N45" i="31"/>
  <c r="O45" i="31" s="1"/>
  <c r="L45" i="31"/>
  <c r="M45" i="31" s="1"/>
  <c r="K45" i="31"/>
  <c r="I45" i="31"/>
  <c r="H45" i="31"/>
  <c r="Q44" i="31"/>
  <c r="S44" i="31" s="1"/>
  <c r="T44" i="31" s="1"/>
  <c r="P44" i="31"/>
  <c r="N44" i="31"/>
  <c r="O44" i="31" s="1"/>
  <c r="L44" i="31"/>
  <c r="Q43" i="31"/>
  <c r="R43" i="31" s="1"/>
  <c r="P43" i="31"/>
  <c r="O43" i="31"/>
  <c r="N43" i="31"/>
  <c r="L43" i="31"/>
  <c r="K43" i="31"/>
  <c r="I43" i="31"/>
  <c r="M43" i="31"/>
  <c r="Q42" i="31"/>
  <c r="S42" i="31" s="1"/>
  <c r="T42" i="31" s="1"/>
  <c r="P42" i="31"/>
  <c r="N42" i="31"/>
  <c r="L42" i="31"/>
  <c r="K42" i="31"/>
  <c r="Q41" i="31"/>
  <c r="S41" i="31" s="1"/>
  <c r="T41" i="31" s="1"/>
  <c r="P41" i="31"/>
  <c r="O41" i="31"/>
  <c r="N41" i="31"/>
  <c r="L41" i="31"/>
  <c r="K41" i="31"/>
  <c r="I41" i="31"/>
  <c r="M41" i="31"/>
  <c r="Q40" i="31"/>
  <c r="S40" i="31" s="1"/>
  <c r="T40" i="31" s="1"/>
  <c r="P40" i="31"/>
  <c r="N40" i="31"/>
  <c r="O40" i="31" s="1"/>
  <c r="L40" i="31"/>
  <c r="I40" i="31"/>
  <c r="H40" i="31"/>
  <c r="Q39" i="31"/>
  <c r="S39" i="31" s="1"/>
  <c r="T39" i="31" s="1"/>
  <c r="P39" i="31"/>
  <c r="N39" i="31"/>
  <c r="O39" i="31" s="1"/>
  <c r="L39" i="31"/>
  <c r="M39" i="31" s="1"/>
  <c r="K39" i="31"/>
  <c r="I39" i="31"/>
  <c r="Q38" i="31"/>
  <c r="S38" i="31" s="1"/>
  <c r="T38" i="31" s="1"/>
  <c r="P38" i="31"/>
  <c r="N38" i="31"/>
  <c r="L38" i="31"/>
  <c r="Q37" i="31"/>
  <c r="S37" i="31" s="1"/>
  <c r="T37" i="31" s="1"/>
  <c r="P37" i="31"/>
  <c r="N37" i="31"/>
  <c r="O37" i="31" s="1"/>
  <c r="L37" i="31"/>
  <c r="K37" i="31"/>
  <c r="I37" i="31"/>
  <c r="H37" i="31"/>
  <c r="M37" i="31"/>
  <c r="Q36" i="31"/>
  <c r="S36" i="31" s="1"/>
  <c r="T36" i="31" s="1"/>
  <c r="P36" i="31"/>
  <c r="N36" i="31"/>
  <c r="L36" i="31"/>
  <c r="I36" i="31"/>
  <c r="Q35" i="31"/>
  <c r="S35" i="31" s="1"/>
  <c r="T35" i="31" s="1"/>
  <c r="P35" i="31"/>
  <c r="O35" i="31"/>
  <c r="N35" i="31"/>
  <c r="L35" i="31"/>
  <c r="K35" i="31"/>
  <c r="I35" i="31"/>
  <c r="M35" i="31"/>
  <c r="Q34" i="31"/>
  <c r="S34" i="31" s="1"/>
  <c r="T34" i="31" s="1"/>
  <c r="P34" i="31"/>
  <c r="N34" i="31"/>
  <c r="L34" i="31"/>
  <c r="M34" i="31" s="1"/>
  <c r="Q33" i="31"/>
  <c r="S33" i="31" s="1"/>
  <c r="T33" i="31" s="1"/>
  <c r="P33" i="31"/>
  <c r="N33" i="31"/>
  <c r="L33" i="31"/>
  <c r="K33" i="31"/>
  <c r="Q32" i="31"/>
  <c r="S32" i="31" s="1"/>
  <c r="T32" i="31" s="1"/>
  <c r="P32" i="31"/>
  <c r="N32" i="31"/>
  <c r="O32" i="31" s="1"/>
  <c r="M32" i="31"/>
  <c r="L32" i="31"/>
  <c r="K32" i="31"/>
  <c r="I32" i="31"/>
  <c r="Q31" i="31"/>
  <c r="S31" i="31" s="1"/>
  <c r="T31" i="31" s="1"/>
  <c r="P31" i="31"/>
  <c r="N31" i="31"/>
  <c r="O31" i="31" s="1"/>
  <c r="L31" i="31"/>
  <c r="M31" i="31"/>
  <c r="Q30" i="31"/>
  <c r="S30" i="31" s="1"/>
  <c r="T30" i="31" s="1"/>
  <c r="P30" i="31"/>
  <c r="N30" i="31"/>
  <c r="M30" i="31"/>
  <c r="L30" i="31"/>
  <c r="Q29" i="31"/>
  <c r="S29" i="31" s="1"/>
  <c r="T29" i="31" s="1"/>
  <c r="P29" i="31"/>
  <c r="N29" i="31"/>
  <c r="O29" i="31" s="1"/>
  <c r="M29" i="31"/>
  <c r="L29" i="31"/>
  <c r="K29" i="31"/>
  <c r="I29" i="31"/>
  <c r="Q28" i="31"/>
  <c r="S28" i="31" s="1"/>
  <c r="T28" i="31" s="1"/>
  <c r="P28" i="31"/>
  <c r="N28" i="31"/>
  <c r="O28" i="31" s="1"/>
  <c r="M28" i="31"/>
  <c r="L28" i="31"/>
  <c r="K28" i="31"/>
  <c r="I28" i="31"/>
  <c r="Q27" i="31"/>
  <c r="P27" i="31"/>
  <c r="N27" i="31"/>
  <c r="O27" i="31" s="1"/>
  <c r="L27" i="31"/>
  <c r="I27" i="31"/>
  <c r="Q26" i="31"/>
  <c r="S26" i="31" s="1"/>
  <c r="T26" i="31" s="1"/>
  <c r="P26" i="31"/>
  <c r="N26" i="31"/>
  <c r="L26" i="31"/>
  <c r="M26" i="31" s="1"/>
  <c r="Q25" i="31"/>
  <c r="S25" i="31" s="1"/>
  <c r="T25" i="31" s="1"/>
  <c r="P25" i="31"/>
  <c r="N25" i="31"/>
  <c r="O25" i="31" s="1"/>
  <c r="M25" i="31"/>
  <c r="L25" i="31"/>
  <c r="K25" i="31"/>
  <c r="I25" i="31"/>
  <c r="Q24" i="31"/>
  <c r="S24" i="31" s="1"/>
  <c r="T24" i="31" s="1"/>
  <c r="P24" i="31"/>
  <c r="N24" i="31"/>
  <c r="O24" i="31" s="1"/>
  <c r="M24" i="31"/>
  <c r="L24" i="31"/>
  <c r="K24" i="31"/>
  <c r="I24" i="31"/>
  <c r="Q23" i="31"/>
  <c r="S23" i="31" s="1"/>
  <c r="T23" i="31" s="1"/>
  <c r="P23" i="31"/>
  <c r="N23" i="31"/>
  <c r="M23" i="31"/>
  <c r="L23" i="31"/>
  <c r="Q22" i="31"/>
  <c r="S22" i="31" s="1"/>
  <c r="T22" i="31" s="1"/>
  <c r="P22" i="31"/>
  <c r="N22" i="31"/>
  <c r="L22" i="31"/>
  <c r="K22" i="31"/>
  <c r="C2" i="33"/>
  <c r="D2" i="33"/>
  <c r="C3" i="33"/>
  <c r="D3" i="33"/>
  <c r="C4" i="33"/>
  <c r="D4" i="33"/>
  <c r="C5" i="33"/>
  <c r="D5" i="33"/>
  <c r="C6" i="33"/>
  <c r="D6" i="33"/>
  <c r="C7" i="33"/>
  <c r="D7" i="33"/>
  <c r="C8" i="33"/>
  <c r="D8" i="33"/>
  <c r="C9" i="33"/>
  <c r="D9" i="33"/>
  <c r="C10" i="33"/>
  <c r="D10" i="33"/>
  <c r="C11" i="33"/>
  <c r="D11" i="33"/>
  <c r="C12" i="33"/>
  <c r="D12" i="33"/>
  <c r="C13" i="33"/>
  <c r="D13" i="33"/>
  <c r="C14" i="33"/>
  <c r="D14" i="33"/>
  <c r="C15" i="33"/>
  <c r="D15" i="33"/>
  <c r="C16" i="33"/>
  <c r="D16" i="33"/>
  <c r="C17" i="33"/>
  <c r="D17" i="33"/>
  <c r="C18" i="33"/>
  <c r="D18" i="33"/>
  <c r="C19" i="33"/>
  <c r="D19" i="33"/>
  <c r="C20" i="33"/>
  <c r="D20" i="33"/>
  <c r="C21" i="33"/>
  <c r="D21" i="33"/>
  <c r="C22" i="33"/>
  <c r="D22" i="33"/>
  <c r="C23" i="33"/>
  <c r="D23" i="33"/>
  <c r="C24" i="33"/>
  <c r="D24" i="33"/>
  <c r="C25" i="33"/>
  <c r="D25" i="33"/>
  <c r="C26" i="33"/>
  <c r="D26" i="33"/>
  <c r="C27" i="33"/>
  <c r="D27" i="33"/>
  <c r="C28" i="33"/>
  <c r="D28" i="33"/>
  <c r="C29" i="33"/>
  <c r="D29" i="33"/>
  <c r="C30" i="33"/>
  <c r="D30" i="33"/>
  <c r="C31" i="33"/>
  <c r="D31" i="33"/>
  <c r="C32" i="33"/>
  <c r="D32" i="33"/>
  <c r="C33" i="33"/>
  <c r="D33" i="33"/>
  <c r="C34" i="33"/>
  <c r="D34" i="33"/>
  <c r="C35" i="33"/>
  <c r="D35" i="33"/>
  <c r="C36" i="33"/>
  <c r="D36" i="33"/>
  <c r="C37" i="33"/>
  <c r="D37" i="33"/>
  <c r="C38" i="33"/>
  <c r="D38" i="33"/>
  <c r="C39" i="33"/>
  <c r="D39" i="33"/>
  <c r="C40" i="33"/>
  <c r="D40" i="33"/>
  <c r="C41" i="33"/>
  <c r="D41" i="33"/>
  <c r="C42" i="33"/>
  <c r="D42" i="33"/>
  <c r="C43" i="33"/>
  <c r="D43" i="33"/>
  <c r="C44" i="33"/>
  <c r="D44" i="33"/>
  <c r="C45" i="33"/>
  <c r="D45" i="33"/>
  <c r="C46" i="33"/>
  <c r="D46" i="33"/>
  <c r="C47" i="33"/>
  <c r="D47" i="33"/>
  <c r="C48" i="33"/>
  <c r="D48" i="33"/>
  <c r="C49" i="33"/>
  <c r="D49" i="33"/>
  <c r="C50" i="33"/>
  <c r="D50" i="33"/>
  <c r="C51" i="33"/>
  <c r="D51" i="33"/>
  <c r="C52" i="33"/>
  <c r="D52" i="33"/>
  <c r="C53" i="33"/>
  <c r="D53" i="33"/>
  <c r="C54" i="33"/>
  <c r="D54" i="33"/>
  <c r="C55" i="33"/>
  <c r="D55" i="33"/>
  <c r="C56" i="33"/>
  <c r="D56" i="33"/>
  <c r="C57" i="33"/>
  <c r="D57" i="33"/>
  <c r="C58" i="33"/>
  <c r="D58" i="33"/>
  <c r="C59" i="33"/>
  <c r="D59" i="33"/>
  <c r="C60" i="33"/>
  <c r="D60" i="33"/>
  <c r="C61" i="33"/>
  <c r="D61" i="33"/>
  <c r="C62" i="33"/>
  <c r="D62" i="33"/>
  <c r="C63" i="33"/>
  <c r="D63" i="33"/>
  <c r="C64" i="33"/>
  <c r="D64" i="33"/>
  <c r="C65" i="33"/>
  <c r="D65" i="33"/>
  <c r="C66" i="33"/>
  <c r="D66" i="33"/>
  <c r="C67" i="33"/>
  <c r="D67" i="33"/>
  <c r="C68" i="33"/>
  <c r="D68" i="33"/>
  <c r="C69" i="33"/>
  <c r="D69" i="33"/>
  <c r="C70" i="33"/>
  <c r="D70" i="33"/>
  <c r="C71" i="33"/>
  <c r="D71" i="33"/>
  <c r="C72" i="33"/>
  <c r="D72" i="33"/>
  <c r="C73" i="33"/>
  <c r="D73" i="33"/>
  <c r="C74" i="33"/>
  <c r="D74" i="33"/>
  <c r="C75" i="33"/>
  <c r="D75" i="33"/>
  <c r="C76" i="33"/>
  <c r="D76" i="33"/>
  <c r="C77" i="33"/>
  <c r="D77" i="33"/>
  <c r="C78" i="33"/>
  <c r="D78" i="33"/>
  <c r="C79" i="33"/>
  <c r="D79" i="33"/>
  <c r="C80" i="33"/>
  <c r="D80" i="33"/>
  <c r="C81" i="33"/>
  <c r="D81" i="33"/>
  <c r="C82" i="33"/>
  <c r="D82" i="33"/>
  <c r="C83" i="33"/>
  <c r="D83" i="33"/>
  <c r="C84" i="33"/>
  <c r="D84" i="33"/>
  <c r="C85" i="33"/>
  <c r="D85" i="33"/>
  <c r="C86" i="33"/>
  <c r="D86" i="33"/>
  <c r="C87" i="33"/>
  <c r="D87" i="33"/>
  <c r="C88" i="33"/>
  <c r="D88" i="33"/>
  <c r="C89" i="33"/>
  <c r="D89" i="33"/>
  <c r="C90" i="33"/>
  <c r="D90" i="33"/>
  <c r="C91" i="33"/>
  <c r="D91" i="33"/>
  <c r="C92" i="33"/>
  <c r="D92" i="33"/>
  <c r="C93" i="33"/>
  <c r="D93" i="33"/>
  <c r="C94" i="33"/>
  <c r="D94" i="33"/>
  <c r="C95" i="33"/>
  <c r="D95" i="33"/>
  <c r="C96" i="33"/>
  <c r="D96" i="33"/>
  <c r="C97" i="33"/>
  <c r="D97" i="33"/>
  <c r="C98" i="33"/>
  <c r="D98" i="33"/>
  <c r="C99" i="33"/>
  <c r="D99" i="33"/>
  <c r="C100" i="33"/>
  <c r="D100" i="33"/>
  <c r="C101" i="33"/>
  <c r="D101" i="33"/>
  <c r="C102" i="33"/>
  <c r="D102" i="33"/>
  <c r="C103" i="33"/>
  <c r="D103" i="33"/>
  <c r="C104" i="33"/>
  <c r="D104" i="33"/>
  <c r="C105" i="33"/>
  <c r="D105" i="33"/>
  <c r="C106" i="33"/>
  <c r="D106" i="33"/>
  <c r="C107" i="33"/>
  <c r="D107" i="33"/>
  <c r="C108" i="33"/>
  <c r="D108" i="33"/>
  <c r="C109" i="33"/>
  <c r="D109" i="33"/>
  <c r="C110" i="33"/>
  <c r="D110" i="33"/>
  <c r="C111" i="33"/>
  <c r="D111" i="33"/>
  <c r="C112" i="33"/>
  <c r="D112" i="33"/>
  <c r="C113" i="33"/>
  <c r="D113" i="33"/>
  <c r="C114" i="33"/>
  <c r="D114" i="33"/>
  <c r="C115" i="33"/>
  <c r="D115" i="33"/>
  <c r="C116" i="33"/>
  <c r="D116" i="33"/>
  <c r="C117" i="33"/>
  <c r="D117" i="33"/>
  <c r="C118" i="33"/>
  <c r="D118" i="33"/>
  <c r="C119" i="33"/>
  <c r="D119" i="33"/>
  <c r="C120" i="33"/>
  <c r="D120" i="33"/>
  <c r="C121" i="33"/>
  <c r="D121" i="33"/>
  <c r="C122" i="33"/>
  <c r="D122" i="33"/>
  <c r="C123" i="33"/>
  <c r="D123" i="33"/>
  <c r="C124" i="33"/>
  <c r="D124" i="33"/>
  <c r="C125" i="33"/>
  <c r="D125" i="33"/>
  <c r="C126" i="33"/>
  <c r="D126" i="33"/>
  <c r="C127" i="33"/>
  <c r="D127" i="33"/>
  <c r="C128" i="33"/>
  <c r="D128" i="33"/>
  <c r="C129" i="33"/>
  <c r="D129" i="33"/>
  <c r="C130" i="33"/>
  <c r="D130" i="33"/>
  <c r="C131" i="33"/>
  <c r="D131" i="33"/>
  <c r="C132" i="33"/>
  <c r="D132" i="33"/>
  <c r="C133" i="33"/>
  <c r="D133" i="33"/>
  <c r="C134" i="33"/>
  <c r="D134" i="33"/>
  <c r="C135" i="33"/>
  <c r="D135" i="33"/>
  <c r="C136" i="33"/>
  <c r="D136" i="33"/>
  <c r="C137" i="33"/>
  <c r="D137" i="33"/>
  <c r="C138" i="33"/>
  <c r="D138" i="33"/>
  <c r="C139" i="33"/>
  <c r="D139" i="33"/>
  <c r="C140" i="33"/>
  <c r="D140" i="33"/>
  <c r="C141" i="33"/>
  <c r="D141" i="33"/>
  <c r="C142" i="33"/>
  <c r="D142" i="33"/>
  <c r="C143" i="33"/>
  <c r="D143" i="33"/>
  <c r="C144" i="33"/>
  <c r="D144" i="33"/>
  <c r="C145" i="33"/>
  <c r="D145" i="33"/>
  <c r="C146" i="33"/>
  <c r="D146" i="33"/>
  <c r="C147" i="33"/>
  <c r="D147" i="33"/>
  <c r="C148" i="33"/>
  <c r="D148" i="33"/>
  <c r="C149" i="33"/>
  <c r="D149" i="33"/>
  <c r="C150" i="33"/>
  <c r="D150" i="33"/>
  <c r="C151" i="33"/>
  <c r="D151" i="33"/>
  <c r="C152" i="33"/>
  <c r="D152" i="33"/>
  <c r="C153" i="33"/>
  <c r="D153" i="33"/>
  <c r="C154" i="33"/>
  <c r="D154" i="33"/>
  <c r="C155" i="33"/>
  <c r="D155" i="33"/>
  <c r="C156" i="33"/>
  <c r="D156" i="33"/>
  <c r="C157" i="33"/>
  <c r="D157" i="33"/>
  <c r="C158" i="33"/>
  <c r="D158" i="33"/>
  <c r="C159" i="33"/>
  <c r="D159" i="33"/>
  <c r="C160" i="33"/>
  <c r="D160" i="33"/>
  <c r="C161" i="33"/>
  <c r="D161" i="33"/>
  <c r="C162" i="33"/>
  <c r="D162" i="33"/>
  <c r="C163" i="33"/>
  <c r="D163" i="33"/>
  <c r="C164" i="33"/>
  <c r="D164" i="33"/>
  <c r="C165" i="33"/>
  <c r="D165" i="33"/>
  <c r="C166" i="33"/>
  <c r="D166" i="33"/>
  <c r="C167" i="33"/>
  <c r="D167" i="33"/>
  <c r="C168" i="33"/>
  <c r="D168" i="33"/>
  <c r="C169" i="33"/>
  <c r="D169" i="33"/>
  <c r="C170" i="33"/>
  <c r="D170" i="33"/>
  <c r="C171" i="33"/>
  <c r="D171" i="33"/>
  <c r="C172" i="33"/>
  <c r="D172" i="33"/>
  <c r="C173" i="33"/>
  <c r="D173" i="33"/>
  <c r="C174" i="33"/>
  <c r="D174" i="33"/>
  <c r="C175" i="33"/>
  <c r="D175" i="33"/>
  <c r="C176" i="33"/>
  <c r="D176" i="33"/>
  <c r="C177" i="33"/>
  <c r="D177" i="33"/>
  <c r="C178" i="33"/>
  <c r="D178" i="33"/>
  <c r="C179" i="33"/>
  <c r="D179" i="33"/>
  <c r="C180" i="33"/>
  <c r="D180" i="33"/>
  <c r="C181" i="33"/>
  <c r="D181" i="33"/>
  <c r="C182" i="33"/>
  <c r="D182" i="33"/>
  <c r="C183" i="33"/>
  <c r="D183" i="33"/>
  <c r="C184" i="33"/>
  <c r="D184" i="33"/>
  <c r="C185" i="33"/>
  <c r="D185" i="33"/>
  <c r="C186" i="33"/>
  <c r="D186" i="33"/>
  <c r="C187" i="33"/>
  <c r="D187" i="33"/>
  <c r="C188" i="33"/>
  <c r="D188" i="33"/>
  <c r="C189" i="33"/>
  <c r="D189" i="33"/>
  <c r="C190" i="33"/>
  <c r="D190" i="33"/>
  <c r="C191" i="33"/>
  <c r="D191" i="33"/>
  <c r="C192" i="33"/>
  <c r="D192" i="33"/>
  <c r="C193" i="33"/>
  <c r="D193" i="33"/>
  <c r="C194" i="33"/>
  <c r="D194" i="33"/>
  <c r="C195" i="33"/>
  <c r="D195" i="33"/>
  <c r="C196" i="33"/>
  <c r="D196" i="33"/>
  <c r="C197" i="33"/>
  <c r="D197" i="33"/>
  <c r="C198" i="33"/>
  <c r="D198" i="33"/>
  <c r="C199" i="33"/>
  <c r="D199" i="33"/>
  <c r="C200" i="33"/>
  <c r="D200" i="33"/>
  <c r="C201" i="33"/>
  <c r="D201" i="33"/>
  <c r="C202" i="33"/>
  <c r="D202" i="33"/>
  <c r="C203" i="33"/>
  <c r="D203" i="33"/>
  <c r="C204" i="33"/>
  <c r="D204" i="33"/>
  <c r="C205" i="33"/>
  <c r="D205" i="33"/>
  <c r="C206" i="33"/>
  <c r="D206" i="33"/>
  <c r="C207" i="33"/>
  <c r="D207" i="33"/>
  <c r="C208" i="33"/>
  <c r="D208" i="33"/>
  <c r="C209" i="33"/>
  <c r="D209" i="33"/>
  <c r="C210" i="33"/>
  <c r="D210" i="33"/>
  <c r="C211" i="33"/>
  <c r="D211" i="33"/>
  <c r="C212" i="33"/>
  <c r="D212" i="33"/>
  <c r="C213" i="33"/>
  <c r="D213" i="33"/>
  <c r="C214" i="33"/>
  <c r="D214" i="33"/>
  <c r="C215" i="33"/>
  <c r="D215" i="33"/>
  <c r="C216" i="33"/>
  <c r="D216" i="33"/>
  <c r="C217" i="33"/>
  <c r="D217" i="33"/>
  <c r="C218" i="33"/>
  <c r="D218" i="33"/>
  <c r="C219" i="33"/>
  <c r="D219" i="33"/>
  <c r="C220" i="33"/>
  <c r="D220" i="33"/>
  <c r="C221" i="33"/>
  <c r="D221" i="33"/>
  <c r="C222" i="33"/>
  <c r="D222" i="33"/>
  <c r="C223" i="33"/>
  <c r="D223" i="33"/>
  <c r="C224" i="33"/>
  <c r="D224" i="33"/>
  <c r="C225" i="33"/>
  <c r="D225" i="33"/>
  <c r="C226" i="33"/>
  <c r="D226" i="33"/>
  <c r="C227" i="33"/>
  <c r="D227" i="33"/>
  <c r="C228" i="33"/>
  <c r="D228" i="33"/>
  <c r="C229" i="33"/>
  <c r="D229" i="33"/>
  <c r="C230" i="33"/>
  <c r="D230" i="33"/>
  <c r="C231" i="33"/>
  <c r="D231" i="33"/>
  <c r="C232" i="33"/>
  <c r="D232" i="33"/>
  <c r="C233" i="33"/>
  <c r="D233" i="33"/>
  <c r="C234" i="33"/>
  <c r="D234" i="33"/>
  <c r="C235" i="33"/>
  <c r="D235" i="33"/>
  <c r="C236" i="33"/>
  <c r="D236" i="33"/>
  <c r="C237" i="33"/>
  <c r="D237" i="33"/>
  <c r="C238" i="33"/>
  <c r="D238" i="33"/>
  <c r="C239" i="33"/>
  <c r="D239" i="33"/>
  <c r="C240" i="33"/>
  <c r="D240" i="33"/>
  <c r="C241" i="33"/>
  <c r="D241" i="33"/>
  <c r="C242" i="33"/>
  <c r="D242" i="33"/>
  <c r="C243" i="33"/>
  <c r="D243" i="33"/>
  <c r="C244" i="33"/>
  <c r="D244" i="33"/>
  <c r="C245" i="33"/>
  <c r="D245" i="33"/>
  <c r="C246" i="33"/>
  <c r="D246" i="33"/>
  <c r="C247" i="33"/>
  <c r="D247" i="33"/>
  <c r="C248" i="33"/>
  <c r="D248" i="33"/>
  <c r="C249" i="33"/>
  <c r="D249" i="33"/>
  <c r="C250" i="33"/>
  <c r="D250" i="33"/>
  <c r="C251" i="33"/>
  <c r="D251" i="33"/>
  <c r="C252" i="33"/>
  <c r="D252" i="33"/>
  <c r="C253" i="33"/>
  <c r="D253" i="33"/>
  <c r="C254" i="33"/>
  <c r="D254" i="33"/>
  <c r="C255" i="33"/>
  <c r="D255" i="33"/>
  <c r="C256" i="33"/>
  <c r="D256" i="33"/>
  <c r="C257" i="33"/>
  <c r="D257" i="33"/>
  <c r="C258" i="33"/>
  <c r="D258" i="33"/>
  <c r="C259" i="33"/>
  <c r="D259" i="33"/>
  <c r="C260" i="33"/>
  <c r="D260" i="33"/>
  <c r="C261" i="33"/>
  <c r="D261" i="33"/>
  <c r="C262" i="33"/>
  <c r="D262" i="33"/>
  <c r="C263" i="33"/>
  <c r="D263" i="33"/>
  <c r="C264" i="33"/>
  <c r="D264" i="33"/>
  <c r="C265" i="33"/>
  <c r="D265" i="33"/>
  <c r="C266" i="33"/>
  <c r="D266" i="33"/>
  <c r="C267" i="33"/>
  <c r="D267" i="33"/>
  <c r="C268" i="33"/>
  <c r="D268" i="33"/>
  <c r="C269" i="33"/>
  <c r="D269" i="33"/>
  <c r="C270" i="33"/>
  <c r="D270" i="33"/>
  <c r="C271" i="33"/>
  <c r="D271" i="33"/>
  <c r="C272" i="33"/>
  <c r="D272" i="33"/>
  <c r="C273" i="33"/>
  <c r="D273" i="33"/>
  <c r="C274" i="33"/>
  <c r="D274" i="33"/>
  <c r="C275" i="33"/>
  <c r="D275" i="33"/>
  <c r="C276" i="33"/>
  <c r="D276" i="33"/>
  <c r="C277" i="33"/>
  <c r="D277" i="33"/>
  <c r="C278" i="33"/>
  <c r="D278" i="33"/>
  <c r="C279" i="33"/>
  <c r="D279" i="33"/>
  <c r="C280" i="33"/>
  <c r="D280" i="33"/>
  <c r="C281" i="33"/>
  <c r="D281" i="33"/>
  <c r="C282" i="33"/>
  <c r="D282" i="33"/>
  <c r="C283" i="33"/>
  <c r="D283" i="33"/>
  <c r="C284" i="33"/>
  <c r="D284" i="33"/>
  <c r="C285" i="33"/>
  <c r="D285" i="33"/>
  <c r="C286" i="33"/>
  <c r="D286" i="33"/>
  <c r="C287" i="33"/>
  <c r="D287" i="33"/>
  <c r="C288" i="33"/>
  <c r="D288" i="33"/>
  <c r="C289" i="33"/>
  <c r="D289" i="33"/>
  <c r="C290" i="33"/>
  <c r="D290" i="33"/>
  <c r="C291" i="33"/>
  <c r="D291" i="33"/>
  <c r="C292" i="33"/>
  <c r="D292" i="33"/>
  <c r="C293" i="33"/>
  <c r="D293" i="33"/>
  <c r="C294" i="33"/>
  <c r="D294" i="33"/>
  <c r="C295" i="33"/>
  <c r="D295" i="33"/>
  <c r="C296" i="33"/>
  <c r="D296" i="33"/>
  <c r="C297" i="33"/>
  <c r="D297" i="33"/>
  <c r="C298" i="33"/>
  <c r="D298" i="33"/>
  <c r="C299" i="33"/>
  <c r="D299" i="33"/>
  <c r="C300" i="33"/>
  <c r="D300" i="33"/>
  <c r="C301" i="33"/>
  <c r="D301" i="33"/>
  <c r="C302" i="33"/>
  <c r="D302" i="33"/>
  <c r="C303" i="33"/>
  <c r="D303" i="33"/>
  <c r="C304" i="33"/>
  <c r="D304" i="33"/>
  <c r="C305" i="33"/>
  <c r="D305" i="33"/>
  <c r="C306" i="33"/>
  <c r="D306" i="33"/>
  <c r="C307" i="33"/>
  <c r="D307" i="33"/>
  <c r="C308" i="33"/>
  <c r="D308" i="33"/>
  <c r="C309" i="33"/>
  <c r="D309" i="33"/>
  <c r="C310" i="33"/>
  <c r="D310" i="33"/>
  <c r="C311" i="33"/>
  <c r="D311" i="33"/>
  <c r="C312" i="33"/>
  <c r="D312" i="33"/>
  <c r="C313" i="33"/>
  <c r="D313" i="33"/>
  <c r="C314" i="33"/>
  <c r="D314" i="33"/>
  <c r="C315" i="33"/>
  <c r="D315" i="33"/>
  <c r="C316" i="33"/>
  <c r="D316" i="33"/>
  <c r="C317" i="33"/>
  <c r="D317" i="33"/>
  <c r="C318" i="33"/>
  <c r="D318" i="33"/>
  <c r="C319" i="33"/>
  <c r="D319" i="33"/>
  <c r="C320" i="33"/>
  <c r="D320" i="33"/>
  <c r="C321" i="33"/>
  <c r="D321" i="33"/>
  <c r="C322" i="33"/>
  <c r="D322" i="33"/>
  <c r="C323" i="33"/>
  <c r="D323" i="33"/>
  <c r="C324" i="33"/>
  <c r="D324" i="33"/>
  <c r="C325" i="33"/>
  <c r="D325" i="33"/>
  <c r="C326" i="33"/>
  <c r="D326" i="33"/>
  <c r="C327" i="33"/>
  <c r="D327" i="33"/>
  <c r="C328" i="33"/>
  <c r="D328" i="33"/>
  <c r="C329" i="33"/>
  <c r="D329" i="33"/>
  <c r="C330" i="33"/>
  <c r="D330" i="33"/>
  <c r="C331" i="33"/>
  <c r="D331" i="33"/>
  <c r="C332" i="33"/>
  <c r="D332" i="33"/>
  <c r="C333" i="33"/>
  <c r="D333" i="33"/>
  <c r="C334" i="33"/>
  <c r="D334" i="33"/>
  <c r="C335" i="33"/>
  <c r="D335" i="33"/>
  <c r="C336" i="33"/>
  <c r="D336" i="33"/>
  <c r="C337" i="33"/>
  <c r="D337" i="33"/>
  <c r="C338" i="33"/>
  <c r="D338" i="33"/>
  <c r="C339" i="33"/>
  <c r="D339" i="33"/>
  <c r="C340" i="33"/>
  <c r="D340" i="33"/>
  <c r="C341" i="33"/>
  <c r="D341" i="33"/>
  <c r="C342" i="33"/>
  <c r="D342" i="33"/>
  <c r="C343" i="33"/>
  <c r="D343" i="33"/>
  <c r="C344" i="33"/>
  <c r="D344" i="33"/>
  <c r="C345" i="33"/>
  <c r="D345" i="33"/>
  <c r="C346" i="33"/>
  <c r="D346" i="33"/>
  <c r="C347" i="33"/>
  <c r="D347" i="33"/>
  <c r="C348" i="33"/>
  <c r="D348" i="33"/>
  <c r="C349" i="33"/>
  <c r="D349" i="33"/>
  <c r="C350" i="33"/>
  <c r="D350" i="33"/>
  <c r="C351" i="33"/>
  <c r="D351" i="33"/>
  <c r="C352" i="33"/>
  <c r="D352" i="33"/>
  <c r="C353" i="33"/>
  <c r="D353" i="33"/>
  <c r="C354" i="33"/>
  <c r="D354" i="33"/>
  <c r="C355" i="33"/>
  <c r="D355" i="33"/>
  <c r="C356" i="33"/>
  <c r="D356" i="33"/>
  <c r="C357" i="33"/>
  <c r="D357" i="33"/>
  <c r="C358" i="33"/>
  <c r="D358" i="33"/>
  <c r="C359" i="33"/>
  <c r="D359" i="33"/>
  <c r="C360" i="33"/>
  <c r="D360" i="33"/>
  <c r="C361" i="33"/>
  <c r="D361" i="33"/>
  <c r="C362" i="33"/>
  <c r="D362" i="33"/>
  <c r="C363" i="33"/>
  <c r="D363" i="33"/>
  <c r="C364" i="33"/>
  <c r="D364" i="33"/>
  <c r="C365" i="33"/>
  <c r="D365" i="33"/>
  <c r="C366" i="33"/>
  <c r="D366" i="33"/>
  <c r="C367" i="33"/>
  <c r="D367" i="33"/>
  <c r="C368" i="33"/>
  <c r="D368" i="33"/>
  <c r="C369" i="33"/>
  <c r="D369" i="33"/>
  <c r="C370" i="33"/>
  <c r="D370" i="33"/>
  <c r="C371" i="33"/>
  <c r="D371" i="33"/>
  <c r="C372" i="33"/>
  <c r="D372" i="33"/>
  <c r="C373" i="33"/>
  <c r="D373" i="33"/>
  <c r="C374" i="33"/>
  <c r="D374" i="33"/>
  <c r="C375" i="33"/>
  <c r="D375" i="33"/>
  <c r="C376" i="33"/>
  <c r="D376" i="33"/>
  <c r="C377" i="33"/>
  <c r="D377" i="33"/>
  <c r="C378" i="33"/>
  <c r="D378" i="33"/>
  <c r="C379" i="33"/>
  <c r="D379" i="33"/>
  <c r="C380" i="33"/>
  <c r="D380" i="33"/>
  <c r="C381" i="33"/>
  <c r="D381" i="33"/>
  <c r="C382" i="33"/>
  <c r="D382" i="33"/>
  <c r="C383" i="33"/>
  <c r="D383" i="33"/>
  <c r="C384" i="33"/>
  <c r="D384" i="33"/>
  <c r="C385" i="33"/>
  <c r="D385" i="33"/>
  <c r="C386" i="33"/>
  <c r="D386" i="33"/>
  <c r="C387" i="33"/>
  <c r="D387" i="33"/>
  <c r="C388" i="33"/>
  <c r="D388" i="33"/>
  <c r="C389" i="33"/>
  <c r="D389" i="33"/>
  <c r="C390" i="33"/>
  <c r="D390" i="33"/>
  <c r="C391" i="33"/>
  <c r="D391" i="33"/>
  <c r="C392" i="33"/>
  <c r="D392" i="33"/>
  <c r="C393" i="33"/>
  <c r="D393" i="33"/>
  <c r="C394" i="33"/>
  <c r="D394" i="33"/>
  <c r="C395" i="33"/>
  <c r="D395" i="33"/>
  <c r="C396" i="33"/>
  <c r="D396" i="33"/>
  <c r="C397" i="33"/>
  <c r="D397" i="33"/>
  <c r="C398" i="33"/>
  <c r="D398" i="33"/>
  <c r="C399" i="33"/>
  <c r="D399" i="33"/>
  <c r="C400" i="33"/>
  <c r="D400" i="33"/>
  <c r="C401" i="33"/>
  <c r="D401" i="33"/>
  <c r="C402" i="33"/>
  <c r="D402" i="33"/>
  <c r="C403" i="33"/>
  <c r="D403" i="33"/>
  <c r="C404" i="33"/>
  <c r="D404" i="33"/>
  <c r="C405" i="33"/>
  <c r="D405" i="33"/>
  <c r="C406" i="33"/>
  <c r="D406" i="33"/>
  <c r="C407" i="33"/>
  <c r="D407" i="33"/>
  <c r="C408" i="33"/>
  <c r="D408" i="33"/>
  <c r="C409" i="33"/>
  <c r="D409" i="33"/>
  <c r="C410" i="33"/>
  <c r="D410" i="33"/>
  <c r="C411" i="33"/>
  <c r="D411" i="33"/>
  <c r="C412" i="33"/>
  <c r="D412" i="33"/>
  <c r="C413" i="33"/>
  <c r="D413" i="33"/>
  <c r="C414" i="33"/>
  <c r="D414" i="33"/>
  <c r="C415" i="33"/>
  <c r="D415" i="33"/>
  <c r="C416" i="33"/>
  <c r="D416" i="33"/>
  <c r="C417" i="33"/>
  <c r="D417" i="33"/>
  <c r="C418" i="33"/>
  <c r="D418" i="33"/>
  <c r="C419" i="33"/>
  <c r="D419" i="33"/>
  <c r="C420" i="33"/>
  <c r="D420" i="33"/>
  <c r="C421" i="33"/>
  <c r="D421" i="33"/>
  <c r="C422" i="33"/>
  <c r="D422" i="33"/>
  <c r="C423" i="33"/>
  <c r="D423" i="33"/>
  <c r="C424" i="33"/>
  <c r="D424" i="33"/>
  <c r="C425" i="33"/>
  <c r="D425" i="33"/>
  <c r="C426" i="33"/>
  <c r="D426" i="33"/>
  <c r="C427" i="33"/>
  <c r="D427" i="33"/>
  <c r="C428" i="33"/>
  <c r="D428" i="33"/>
  <c r="C429" i="33"/>
  <c r="D429" i="33"/>
  <c r="C430" i="33"/>
  <c r="D430" i="33"/>
  <c r="C431" i="33"/>
  <c r="D431" i="33"/>
  <c r="C432" i="33"/>
  <c r="D432" i="33"/>
  <c r="C433" i="33"/>
  <c r="D433" i="33"/>
  <c r="C434" i="33"/>
  <c r="D434" i="33"/>
  <c r="C435" i="33"/>
  <c r="D435" i="33"/>
  <c r="C436" i="33"/>
  <c r="D436" i="33"/>
  <c r="C437" i="33"/>
  <c r="D437" i="33"/>
  <c r="C438" i="33"/>
  <c r="D438" i="33"/>
  <c r="C439" i="33"/>
  <c r="D439" i="33"/>
  <c r="C440" i="33"/>
  <c r="D440" i="33"/>
  <c r="C441" i="33"/>
  <c r="D441" i="33"/>
  <c r="C442" i="33"/>
  <c r="D442" i="33"/>
  <c r="C443" i="33"/>
  <c r="D443" i="33"/>
  <c r="C444" i="33"/>
  <c r="D444" i="33"/>
  <c r="C445" i="33"/>
  <c r="D445" i="33"/>
  <c r="C446" i="33"/>
  <c r="D446" i="33"/>
  <c r="C447" i="33"/>
  <c r="D447" i="33"/>
  <c r="C448" i="33"/>
  <c r="D448" i="33"/>
  <c r="C449" i="33"/>
  <c r="D449" i="33"/>
  <c r="C450" i="33"/>
  <c r="D450" i="33"/>
  <c r="C451" i="33"/>
  <c r="D451" i="33"/>
  <c r="C452" i="33"/>
  <c r="D452" i="33"/>
  <c r="C453" i="33"/>
  <c r="D453" i="33"/>
  <c r="C454" i="33"/>
  <c r="D454" i="33"/>
  <c r="C455" i="33"/>
  <c r="D455" i="33"/>
  <c r="C456" i="33"/>
  <c r="D456" i="33"/>
  <c r="C457" i="33"/>
  <c r="D457" i="33"/>
  <c r="C458" i="33"/>
  <c r="D458" i="33"/>
  <c r="C459" i="33"/>
  <c r="D459" i="33"/>
  <c r="C460" i="33"/>
  <c r="D460" i="33"/>
  <c r="C461" i="33"/>
  <c r="D461" i="33"/>
  <c r="C462" i="33"/>
  <c r="D462" i="33"/>
  <c r="C463" i="33"/>
  <c r="D463" i="33"/>
  <c r="C464" i="33"/>
  <c r="D464" i="33"/>
  <c r="C465" i="33"/>
  <c r="D465" i="33"/>
  <c r="C466" i="33"/>
  <c r="D466" i="33"/>
  <c r="C467" i="33"/>
  <c r="D467" i="33"/>
  <c r="C468" i="33"/>
  <c r="D468" i="33"/>
  <c r="C469" i="33"/>
  <c r="D469" i="33"/>
  <c r="C470" i="33"/>
  <c r="D470" i="33"/>
  <c r="C471" i="33"/>
  <c r="D471" i="33"/>
  <c r="C472" i="33"/>
  <c r="D472" i="33"/>
  <c r="C473" i="33"/>
  <c r="D473" i="33"/>
  <c r="C474" i="33"/>
  <c r="D474" i="33"/>
  <c r="C475" i="33"/>
  <c r="D475" i="33"/>
  <c r="C476" i="33"/>
  <c r="D476" i="33"/>
  <c r="C477" i="33"/>
  <c r="D477" i="33"/>
  <c r="C478" i="33"/>
  <c r="D478" i="33"/>
  <c r="C479" i="33"/>
  <c r="D479" i="33"/>
  <c r="C480" i="33"/>
  <c r="D480" i="33"/>
  <c r="C481" i="33"/>
  <c r="D481" i="33"/>
  <c r="C482" i="33"/>
  <c r="D482" i="33"/>
  <c r="C483" i="33"/>
  <c r="D483" i="33"/>
  <c r="C484" i="33"/>
  <c r="D484" i="33"/>
  <c r="C485" i="33"/>
  <c r="D485" i="33"/>
  <c r="C486" i="33"/>
  <c r="D486" i="33"/>
  <c r="C487" i="33"/>
  <c r="D487" i="33"/>
  <c r="C488" i="33"/>
  <c r="D488" i="33"/>
  <c r="C489" i="33"/>
  <c r="D489" i="33"/>
  <c r="C490" i="33"/>
  <c r="D490" i="33"/>
  <c r="C491" i="33"/>
  <c r="D491" i="33"/>
  <c r="C492" i="33"/>
  <c r="D492" i="33"/>
  <c r="C493" i="33"/>
  <c r="D493" i="33"/>
  <c r="C494" i="33"/>
  <c r="D494" i="33"/>
  <c r="C495" i="33"/>
  <c r="D495" i="33"/>
  <c r="C496" i="33"/>
  <c r="D496" i="33"/>
  <c r="C497" i="33"/>
  <c r="D497" i="33"/>
  <c r="C498" i="33"/>
  <c r="D498" i="33"/>
  <c r="C499" i="33"/>
  <c r="D499" i="33"/>
  <c r="C500" i="33"/>
  <c r="D500" i="33"/>
  <c r="C501" i="33"/>
  <c r="D501" i="33"/>
  <c r="C502" i="33"/>
  <c r="D502" i="33"/>
  <c r="C503" i="33"/>
  <c r="D503" i="33"/>
  <c r="C504" i="33"/>
  <c r="D504" i="33"/>
  <c r="C505" i="33"/>
  <c r="D505" i="33"/>
  <c r="C506" i="33"/>
  <c r="D506" i="33"/>
  <c r="C507" i="33"/>
  <c r="D507" i="33"/>
  <c r="C508" i="33"/>
  <c r="D508" i="33"/>
  <c r="C509" i="33"/>
  <c r="D509" i="33"/>
  <c r="C510" i="33"/>
  <c r="D510" i="33"/>
  <c r="C511" i="33"/>
  <c r="D511" i="33"/>
  <c r="C512" i="33"/>
  <c r="D512" i="33"/>
  <c r="C513" i="33"/>
  <c r="D513" i="33"/>
  <c r="C514" i="33"/>
  <c r="D514" i="33"/>
  <c r="C515" i="33"/>
  <c r="D515" i="33"/>
  <c r="C516" i="33"/>
  <c r="D516" i="33"/>
  <c r="C517" i="33"/>
  <c r="D517" i="33"/>
  <c r="C518" i="33"/>
  <c r="D518" i="33"/>
  <c r="C519" i="33"/>
  <c r="D519" i="33"/>
  <c r="C520" i="33"/>
  <c r="D520" i="33"/>
  <c r="C521" i="33"/>
  <c r="D521" i="33"/>
  <c r="C522" i="33"/>
  <c r="D522" i="33"/>
  <c r="C523" i="33"/>
  <c r="D523" i="33"/>
  <c r="C524" i="33"/>
  <c r="D524" i="33"/>
  <c r="C525" i="33"/>
  <c r="D525" i="33"/>
  <c r="C526" i="33"/>
  <c r="D526" i="33"/>
  <c r="C527" i="33"/>
  <c r="D527" i="33"/>
  <c r="C528" i="33"/>
  <c r="D528" i="33"/>
  <c r="C529" i="33"/>
  <c r="D529" i="33"/>
  <c r="C530" i="33"/>
  <c r="D530" i="33"/>
  <c r="C531" i="33"/>
  <c r="D531" i="33"/>
  <c r="C532" i="33"/>
  <c r="D532" i="33"/>
  <c r="C533" i="33"/>
  <c r="D533" i="33"/>
  <c r="C534" i="33"/>
  <c r="D534" i="33"/>
  <c r="C535" i="33"/>
  <c r="D535" i="33"/>
  <c r="C536" i="33"/>
  <c r="D536" i="33"/>
  <c r="C537" i="33"/>
  <c r="D537" i="33"/>
  <c r="C538" i="33"/>
  <c r="D538" i="33"/>
  <c r="C539" i="33"/>
  <c r="D539" i="33"/>
  <c r="C540" i="33"/>
  <c r="D540" i="33"/>
  <c r="C541" i="33"/>
  <c r="D541" i="33"/>
  <c r="C542" i="33"/>
  <c r="D542" i="33"/>
  <c r="C543" i="33"/>
  <c r="D543" i="33"/>
  <c r="C544" i="33"/>
  <c r="D544" i="33"/>
  <c r="C545" i="33"/>
  <c r="D545" i="33"/>
  <c r="C546" i="33"/>
  <c r="D546" i="33"/>
  <c r="C547" i="33"/>
  <c r="D547" i="33"/>
  <c r="C548" i="33"/>
  <c r="D548" i="33"/>
  <c r="C549" i="33"/>
  <c r="D549" i="33"/>
  <c r="C550" i="33"/>
  <c r="D550" i="33"/>
  <c r="C551" i="33"/>
  <c r="D551" i="33"/>
  <c r="C552" i="33"/>
  <c r="D552" i="33"/>
  <c r="C553" i="33"/>
  <c r="D553" i="33"/>
  <c r="C554" i="33"/>
  <c r="D554" i="33"/>
  <c r="C555" i="33"/>
  <c r="D555" i="33"/>
  <c r="C556" i="33"/>
  <c r="D556" i="33"/>
  <c r="C557" i="33"/>
  <c r="D557" i="33"/>
  <c r="C558" i="33"/>
  <c r="D558" i="33"/>
  <c r="C559" i="33"/>
  <c r="D559" i="33"/>
  <c r="C560" i="33"/>
  <c r="D560" i="33"/>
  <c r="C561" i="33"/>
  <c r="D561" i="33"/>
  <c r="C562" i="33"/>
  <c r="D562" i="33"/>
  <c r="C563" i="33"/>
  <c r="D563" i="33"/>
  <c r="C564" i="33"/>
  <c r="D564" i="33"/>
  <c r="C565" i="33"/>
  <c r="D565" i="33"/>
  <c r="C566" i="33"/>
  <c r="D566" i="33"/>
  <c r="C567" i="33"/>
  <c r="D567" i="33"/>
  <c r="C568" i="33"/>
  <c r="D568" i="33"/>
  <c r="C569" i="33"/>
  <c r="D569" i="33"/>
  <c r="C570" i="33"/>
  <c r="D570" i="33"/>
  <c r="C571" i="33"/>
  <c r="D571" i="33"/>
  <c r="C572" i="33"/>
  <c r="D572" i="33"/>
  <c r="C573" i="33"/>
  <c r="D573" i="33"/>
  <c r="C574" i="33"/>
  <c r="D574" i="33"/>
  <c r="C575" i="33"/>
  <c r="D575" i="33"/>
  <c r="C576" i="33"/>
  <c r="D576" i="33"/>
  <c r="C577" i="33"/>
  <c r="D577" i="33"/>
  <c r="C578" i="33"/>
  <c r="D578" i="33"/>
  <c r="C579" i="33"/>
  <c r="D579" i="33"/>
  <c r="C580" i="33"/>
  <c r="D580" i="33"/>
  <c r="C581" i="33"/>
  <c r="D581" i="33"/>
  <c r="C582" i="33"/>
  <c r="D582" i="33"/>
  <c r="C583" i="33"/>
  <c r="D583" i="33"/>
  <c r="C584" i="33"/>
  <c r="D584" i="33"/>
  <c r="C585" i="33"/>
  <c r="D585" i="33"/>
  <c r="C586" i="33"/>
  <c r="D586" i="33"/>
  <c r="C587" i="33"/>
  <c r="D587" i="33"/>
  <c r="C588" i="33"/>
  <c r="D588" i="33"/>
  <c r="C589" i="33"/>
  <c r="D589" i="33"/>
  <c r="C590" i="33"/>
  <c r="D590" i="33"/>
  <c r="C591" i="33"/>
  <c r="D591" i="33"/>
  <c r="C592" i="33"/>
  <c r="D592" i="33"/>
  <c r="C593" i="33"/>
  <c r="D593" i="33"/>
  <c r="C594" i="33"/>
  <c r="D594" i="33"/>
  <c r="C595" i="33"/>
  <c r="D595" i="33"/>
  <c r="C596" i="33"/>
  <c r="D596" i="33"/>
  <c r="C597" i="33"/>
  <c r="D597" i="33"/>
  <c r="C598" i="33"/>
  <c r="D598" i="33"/>
  <c r="C599" i="33"/>
  <c r="D599" i="33"/>
  <c r="C600" i="33"/>
  <c r="D600" i="33"/>
  <c r="C601" i="33"/>
  <c r="D601" i="33"/>
  <c r="C602" i="33"/>
  <c r="D602" i="33"/>
  <c r="C603" i="33"/>
  <c r="D603" i="33"/>
  <c r="C604" i="33"/>
  <c r="D604" i="33"/>
  <c r="C605" i="33"/>
  <c r="D605" i="33"/>
  <c r="C606" i="33"/>
  <c r="D606" i="33"/>
  <c r="C607" i="33"/>
  <c r="D607" i="33"/>
  <c r="C608" i="33"/>
  <c r="D608" i="33"/>
  <c r="C609" i="33"/>
  <c r="D609" i="33"/>
  <c r="C610" i="33"/>
  <c r="D610" i="33"/>
  <c r="C611" i="33"/>
  <c r="D611" i="33"/>
  <c r="C612" i="33"/>
  <c r="D612" i="33"/>
  <c r="C613" i="33"/>
  <c r="D613" i="33"/>
  <c r="C614" i="33"/>
  <c r="D614" i="33"/>
  <c r="C615" i="33"/>
  <c r="D615" i="33"/>
  <c r="C616" i="33"/>
  <c r="D616" i="33"/>
  <c r="C617" i="33"/>
  <c r="D617" i="33"/>
  <c r="C618" i="33"/>
  <c r="D618" i="33"/>
  <c r="C619" i="33"/>
  <c r="D619" i="33"/>
  <c r="C620" i="33"/>
  <c r="D620" i="33"/>
  <c r="C621" i="33"/>
  <c r="D621" i="33"/>
  <c r="C622" i="33"/>
  <c r="D622" i="33"/>
  <c r="C623" i="33"/>
  <c r="D623" i="33"/>
  <c r="C624" i="33"/>
  <c r="D624" i="33"/>
  <c r="C625" i="33"/>
  <c r="D625" i="33"/>
  <c r="C626" i="33"/>
  <c r="D626" i="33"/>
  <c r="C627" i="33"/>
  <c r="D627" i="33"/>
  <c r="C628" i="33"/>
  <c r="D628" i="33"/>
  <c r="C629" i="33"/>
  <c r="D629" i="33"/>
  <c r="C630" i="33"/>
  <c r="D630" i="33"/>
  <c r="C631" i="33"/>
  <c r="D631" i="33"/>
  <c r="C632" i="33"/>
  <c r="D632" i="33"/>
  <c r="C633" i="33"/>
  <c r="D633" i="33"/>
  <c r="C634" i="33"/>
  <c r="D634" i="33"/>
  <c r="C635" i="33"/>
  <c r="D635" i="33"/>
  <c r="C636" i="33"/>
  <c r="D636" i="33"/>
  <c r="C637" i="33"/>
  <c r="D637" i="33"/>
  <c r="C638" i="33"/>
  <c r="D638" i="33"/>
  <c r="C639" i="33"/>
  <c r="D639" i="33"/>
  <c r="C640" i="33"/>
  <c r="D640" i="33"/>
  <c r="C641" i="33"/>
  <c r="D641" i="33"/>
  <c r="C642" i="33"/>
  <c r="D642" i="33"/>
  <c r="C643" i="33"/>
  <c r="D643" i="33"/>
  <c r="C644" i="33"/>
  <c r="D644" i="33"/>
  <c r="C645" i="33"/>
  <c r="D645" i="33"/>
  <c r="C646" i="33"/>
  <c r="D646" i="33"/>
  <c r="C647" i="33"/>
  <c r="D647" i="33"/>
  <c r="C648" i="33"/>
  <c r="D648" i="33"/>
  <c r="C649" i="33"/>
  <c r="D649" i="33"/>
  <c r="C650" i="33"/>
  <c r="D650" i="33"/>
  <c r="C651" i="33"/>
  <c r="D651" i="33"/>
  <c r="C652" i="33"/>
  <c r="D652" i="33"/>
  <c r="C653" i="33"/>
  <c r="D653" i="33"/>
  <c r="C654" i="33"/>
  <c r="D654" i="33"/>
  <c r="C655" i="33"/>
  <c r="D655" i="33"/>
  <c r="C656" i="33"/>
  <c r="D656" i="33"/>
  <c r="C657" i="33"/>
  <c r="D657" i="33"/>
  <c r="C658" i="33"/>
  <c r="D658" i="33"/>
  <c r="C659" i="33"/>
  <c r="D659" i="33"/>
  <c r="C660" i="33"/>
  <c r="D660" i="33"/>
  <c r="C661" i="33"/>
  <c r="D661" i="33"/>
  <c r="C662" i="33"/>
  <c r="D662" i="33"/>
  <c r="C663" i="33"/>
  <c r="D663" i="33"/>
  <c r="C664" i="33"/>
  <c r="D664" i="33"/>
  <c r="C665" i="33"/>
  <c r="D665" i="33"/>
  <c r="C666" i="33"/>
  <c r="D666" i="33"/>
  <c r="C667" i="33"/>
  <c r="D667" i="33"/>
  <c r="C668" i="33"/>
  <c r="D668" i="33"/>
  <c r="C669" i="33"/>
  <c r="D669" i="33"/>
  <c r="C670" i="33"/>
  <c r="D670" i="33"/>
  <c r="C671" i="33"/>
  <c r="D671" i="33"/>
  <c r="C672" i="33"/>
  <c r="D672" i="33"/>
  <c r="C673" i="33"/>
  <c r="D673" i="33"/>
  <c r="C674" i="33"/>
  <c r="D674" i="33"/>
  <c r="C675" i="33"/>
  <c r="D675" i="33"/>
  <c r="C676" i="33"/>
  <c r="D676" i="33"/>
  <c r="C677" i="33"/>
  <c r="D677" i="33"/>
  <c r="C678" i="33"/>
  <c r="D678" i="33"/>
  <c r="C679" i="33"/>
  <c r="D679" i="33"/>
  <c r="C680" i="33"/>
  <c r="D680" i="33"/>
  <c r="C681" i="33"/>
  <c r="D681" i="33"/>
  <c r="C682" i="33"/>
  <c r="D682" i="33"/>
  <c r="C683" i="33"/>
  <c r="D683" i="33"/>
  <c r="C684" i="33"/>
  <c r="D684" i="33"/>
  <c r="C685" i="33"/>
  <c r="D685" i="33"/>
  <c r="C686" i="33"/>
  <c r="D686" i="33"/>
  <c r="C687" i="33"/>
  <c r="D687" i="33"/>
  <c r="C688" i="33"/>
  <c r="D688" i="33"/>
  <c r="C689" i="33"/>
  <c r="D689" i="33"/>
  <c r="C690" i="33"/>
  <c r="D690" i="33"/>
  <c r="C691" i="33"/>
  <c r="D691" i="33"/>
  <c r="C692" i="33"/>
  <c r="D692" i="33"/>
  <c r="C693" i="33"/>
  <c r="D693" i="33"/>
  <c r="C694" i="33"/>
  <c r="D694" i="33"/>
  <c r="C695" i="33"/>
  <c r="D695" i="33"/>
  <c r="C696" i="33"/>
  <c r="D696" i="33"/>
  <c r="C697" i="33"/>
  <c r="D697" i="33"/>
  <c r="C698" i="33"/>
  <c r="D698" i="33"/>
  <c r="C699" i="33"/>
  <c r="D699" i="33"/>
  <c r="C700" i="33"/>
  <c r="D700" i="33"/>
  <c r="C701" i="33"/>
  <c r="D701" i="33"/>
  <c r="C702" i="33"/>
  <c r="D702" i="33"/>
  <c r="C703" i="33"/>
  <c r="D703" i="33"/>
  <c r="C704" i="33"/>
  <c r="D704" i="33"/>
  <c r="C705" i="33"/>
  <c r="D705" i="33"/>
  <c r="C706" i="33"/>
  <c r="D706" i="33"/>
  <c r="C707" i="33"/>
  <c r="D707" i="33"/>
  <c r="C708" i="33"/>
  <c r="D708" i="33"/>
  <c r="C709" i="33"/>
  <c r="D709" i="33"/>
  <c r="C710" i="33"/>
  <c r="D710" i="33"/>
  <c r="C711" i="33"/>
  <c r="D711" i="33"/>
  <c r="C712" i="33"/>
  <c r="D712" i="33"/>
  <c r="C713" i="33"/>
  <c r="D713" i="33"/>
  <c r="C714" i="33"/>
  <c r="D714" i="33"/>
  <c r="C715" i="33"/>
  <c r="D715" i="33"/>
  <c r="C716" i="33"/>
  <c r="D716" i="33"/>
  <c r="C717" i="33"/>
  <c r="D717" i="33"/>
  <c r="C718" i="33"/>
  <c r="D718" i="33"/>
  <c r="C719" i="33"/>
  <c r="D719" i="33"/>
  <c r="C720" i="33"/>
  <c r="D720" i="33"/>
  <c r="C721" i="33"/>
  <c r="D721" i="33"/>
  <c r="C722" i="33"/>
  <c r="D722" i="33"/>
  <c r="C723" i="33"/>
  <c r="D723" i="33"/>
  <c r="C724" i="33"/>
  <c r="D724" i="33"/>
  <c r="C725" i="33"/>
  <c r="D725" i="33"/>
  <c r="C726" i="33"/>
  <c r="D726" i="33"/>
  <c r="C727" i="33"/>
  <c r="D727" i="33"/>
  <c r="C728" i="33"/>
  <c r="D728" i="33"/>
  <c r="C729" i="33"/>
  <c r="D729" i="33"/>
  <c r="C730" i="33"/>
  <c r="D730" i="33"/>
  <c r="C731" i="33"/>
  <c r="D731" i="33"/>
  <c r="C732" i="33"/>
  <c r="D732" i="33"/>
  <c r="C733" i="33"/>
  <c r="D733" i="33"/>
  <c r="C734" i="33"/>
  <c r="D734" i="33"/>
  <c r="C735" i="33"/>
  <c r="D735" i="33"/>
  <c r="C736" i="33"/>
  <c r="D736" i="33"/>
  <c r="C737" i="33"/>
  <c r="D737" i="33"/>
  <c r="C738" i="33"/>
  <c r="D738" i="33"/>
  <c r="C739" i="33"/>
  <c r="D739" i="33"/>
  <c r="C740" i="33"/>
  <c r="D740" i="33"/>
  <c r="C741" i="33"/>
  <c r="D741" i="33"/>
  <c r="C742" i="33"/>
  <c r="D742" i="33"/>
  <c r="C743" i="33"/>
  <c r="D743" i="33"/>
  <c r="C744" i="33"/>
  <c r="D744" i="33"/>
  <c r="C745" i="33"/>
  <c r="D745" i="33"/>
  <c r="C746" i="33"/>
  <c r="D746" i="33"/>
  <c r="C747" i="33"/>
  <c r="D747" i="33"/>
  <c r="C748" i="33"/>
  <c r="D748" i="33"/>
  <c r="C749" i="33"/>
  <c r="D749" i="33"/>
  <c r="C750" i="33"/>
  <c r="D750" i="33"/>
  <c r="C751" i="33"/>
  <c r="D751" i="33"/>
  <c r="C752" i="33"/>
  <c r="D752" i="33"/>
  <c r="C753" i="33"/>
  <c r="D753" i="33"/>
  <c r="C754" i="33"/>
  <c r="D754" i="33"/>
  <c r="C755" i="33"/>
  <c r="D755" i="33"/>
  <c r="C756" i="33"/>
  <c r="D756" i="33"/>
  <c r="C757" i="33"/>
  <c r="D757" i="33"/>
  <c r="C758" i="33"/>
  <c r="D758" i="33"/>
  <c r="C759" i="33"/>
  <c r="D759" i="33"/>
  <c r="C760" i="33"/>
  <c r="D760" i="33"/>
  <c r="C761" i="33"/>
  <c r="D761" i="33"/>
  <c r="C762" i="33"/>
  <c r="D762" i="33"/>
  <c r="C763" i="33"/>
  <c r="D763" i="33"/>
  <c r="C764" i="33"/>
  <c r="D764" i="33"/>
  <c r="C765" i="33"/>
  <c r="D765" i="33"/>
  <c r="C766" i="33"/>
  <c r="D766" i="33"/>
  <c r="C767" i="33"/>
  <c r="D767" i="33"/>
  <c r="C768" i="33"/>
  <c r="D768" i="33"/>
  <c r="C769" i="33"/>
  <c r="D769" i="33"/>
  <c r="C770" i="33"/>
  <c r="D770" i="33"/>
  <c r="C771" i="33"/>
  <c r="D771" i="33"/>
  <c r="C772" i="33"/>
  <c r="D772" i="33"/>
  <c r="C773" i="33"/>
  <c r="D773" i="33"/>
  <c r="C774" i="33"/>
  <c r="D774" i="33"/>
  <c r="C775" i="33"/>
  <c r="D775" i="33"/>
  <c r="C776" i="33"/>
  <c r="D776" i="33"/>
  <c r="C777" i="33"/>
  <c r="D777" i="33"/>
  <c r="C778" i="33"/>
  <c r="D778" i="33"/>
  <c r="C779" i="33"/>
  <c r="D779" i="33"/>
  <c r="C780" i="33"/>
  <c r="D780" i="33"/>
  <c r="C781" i="33"/>
  <c r="D781" i="33"/>
  <c r="C782" i="33"/>
  <c r="D782" i="33"/>
  <c r="C783" i="33"/>
  <c r="D783" i="33"/>
  <c r="C784" i="33"/>
  <c r="D784" i="33"/>
  <c r="C785" i="33"/>
  <c r="D785" i="33"/>
  <c r="C786" i="33"/>
  <c r="D786" i="33"/>
  <c r="C787" i="33"/>
  <c r="D787" i="33"/>
  <c r="C788" i="33"/>
  <c r="D788" i="33"/>
  <c r="C789" i="33"/>
  <c r="D789" i="33"/>
  <c r="C790" i="33"/>
  <c r="D790" i="33"/>
  <c r="C791" i="33"/>
  <c r="D791" i="33"/>
  <c r="C792" i="33"/>
  <c r="D792" i="33"/>
  <c r="C793" i="33"/>
  <c r="D793" i="33"/>
  <c r="C794" i="33"/>
  <c r="D794" i="33"/>
  <c r="C795" i="33"/>
  <c r="D795" i="33"/>
  <c r="C796" i="33"/>
  <c r="D796" i="33"/>
  <c r="C797" i="33"/>
  <c r="D797" i="33"/>
  <c r="C798" i="33"/>
  <c r="D798" i="33"/>
  <c r="C799" i="33"/>
  <c r="D799" i="33"/>
  <c r="C800" i="33"/>
  <c r="D800" i="33"/>
  <c r="C801" i="33"/>
  <c r="D801" i="33"/>
  <c r="C802" i="33"/>
  <c r="D802" i="33"/>
  <c r="C803" i="33"/>
  <c r="D803" i="33"/>
  <c r="C804" i="33"/>
  <c r="D804" i="33"/>
  <c r="C805" i="33"/>
  <c r="D805" i="33"/>
  <c r="C806" i="33"/>
  <c r="D806" i="33"/>
  <c r="C807" i="33"/>
  <c r="D807" i="33"/>
  <c r="C808" i="33"/>
  <c r="D808" i="33"/>
  <c r="C809" i="33"/>
  <c r="D809" i="33"/>
  <c r="C810" i="33"/>
  <c r="D810" i="33"/>
  <c r="C811" i="33"/>
  <c r="D811" i="33"/>
  <c r="C812" i="33"/>
  <c r="D812" i="33"/>
  <c r="C813" i="33"/>
  <c r="D813" i="33"/>
  <c r="C814" i="33"/>
  <c r="D814" i="33"/>
  <c r="C815" i="33"/>
  <c r="D815" i="33"/>
  <c r="C816" i="33"/>
  <c r="D816" i="33"/>
  <c r="C817" i="33"/>
  <c r="D817" i="33"/>
  <c r="C818" i="33"/>
  <c r="D818" i="33"/>
  <c r="C819" i="33"/>
  <c r="D819" i="33"/>
  <c r="C820" i="33"/>
  <c r="D820" i="33"/>
  <c r="C821" i="33"/>
  <c r="D821" i="33"/>
  <c r="C822" i="33"/>
  <c r="D822" i="33"/>
  <c r="C823" i="33"/>
  <c r="D823" i="33"/>
  <c r="C824" i="33"/>
  <c r="D824" i="33"/>
  <c r="C825" i="33"/>
  <c r="D825" i="33"/>
  <c r="C826" i="33"/>
  <c r="D826" i="33"/>
  <c r="C827" i="33"/>
  <c r="D827" i="33"/>
  <c r="C828" i="33"/>
  <c r="D828" i="33"/>
  <c r="C829" i="33"/>
  <c r="D829" i="33"/>
  <c r="C830" i="33"/>
  <c r="D830" i="33"/>
  <c r="C831" i="33"/>
  <c r="D831" i="33"/>
  <c r="C832" i="33"/>
  <c r="D832" i="33"/>
  <c r="C833" i="33"/>
  <c r="D833" i="33"/>
  <c r="C834" i="33"/>
  <c r="D834" i="33"/>
  <c r="C835" i="33"/>
  <c r="D835" i="33"/>
  <c r="C836" i="33"/>
  <c r="D836" i="33"/>
  <c r="C837" i="33"/>
  <c r="D837" i="33"/>
  <c r="C838" i="33"/>
  <c r="D838" i="33"/>
  <c r="C839" i="33"/>
  <c r="D839" i="33"/>
  <c r="C840" i="33"/>
  <c r="D840" i="33"/>
  <c r="C841" i="33"/>
  <c r="D841" i="33"/>
  <c r="C842" i="33"/>
  <c r="D842" i="33"/>
  <c r="C843" i="33"/>
  <c r="D843" i="33"/>
  <c r="C844" i="33"/>
  <c r="D844" i="33"/>
  <c r="C845" i="33"/>
  <c r="D845" i="33"/>
  <c r="C846" i="33"/>
  <c r="D846" i="33"/>
  <c r="C847" i="33"/>
  <c r="D847" i="33"/>
  <c r="C848" i="33"/>
  <c r="D848" i="33"/>
  <c r="C849" i="33"/>
  <c r="D849" i="33"/>
  <c r="C850" i="33"/>
  <c r="D850" i="33"/>
  <c r="C851" i="33"/>
  <c r="D851" i="33"/>
  <c r="C852" i="33"/>
  <c r="D852" i="33"/>
  <c r="C853" i="33"/>
  <c r="D853" i="33"/>
  <c r="C854" i="33"/>
  <c r="D854" i="33"/>
  <c r="C855" i="33"/>
  <c r="D855" i="33"/>
  <c r="C856" i="33"/>
  <c r="D856" i="33"/>
  <c r="C857" i="33"/>
  <c r="D857" i="33"/>
  <c r="C858" i="33"/>
  <c r="D858" i="33"/>
  <c r="C859" i="33"/>
  <c r="D859" i="33"/>
  <c r="C860" i="33"/>
  <c r="D860" i="33"/>
  <c r="C861" i="33"/>
  <c r="D861" i="33"/>
  <c r="C862" i="33"/>
  <c r="D862" i="33"/>
  <c r="C863" i="33"/>
  <c r="D863" i="33"/>
  <c r="C864" i="33"/>
  <c r="D864" i="33"/>
  <c r="C865" i="33"/>
  <c r="D865" i="33"/>
  <c r="C866" i="33"/>
  <c r="D866" i="33"/>
  <c r="C867" i="33"/>
  <c r="D867" i="33"/>
  <c r="C868" i="33"/>
  <c r="D868" i="33"/>
  <c r="C869" i="33"/>
  <c r="D869" i="33"/>
  <c r="C870" i="33"/>
  <c r="D870" i="33"/>
  <c r="C871" i="33"/>
  <c r="D871" i="33"/>
  <c r="C872" i="33"/>
  <c r="D872" i="33"/>
  <c r="C873" i="33"/>
  <c r="D873" i="33"/>
  <c r="C874" i="33"/>
  <c r="D874" i="33"/>
  <c r="C875" i="33"/>
  <c r="D875" i="33"/>
  <c r="C876" i="33"/>
  <c r="D876" i="33"/>
  <c r="C877" i="33"/>
  <c r="D877" i="33"/>
  <c r="C878" i="33"/>
  <c r="D878" i="33"/>
  <c r="C879" i="33"/>
  <c r="D879" i="33"/>
  <c r="C880" i="33"/>
  <c r="D880" i="33"/>
  <c r="C881" i="33"/>
  <c r="D881" i="33"/>
  <c r="C882" i="33"/>
  <c r="D882" i="33"/>
  <c r="C883" i="33"/>
  <c r="D883" i="33"/>
  <c r="C884" i="33"/>
  <c r="D884" i="33"/>
  <c r="C885" i="33"/>
  <c r="D885" i="33"/>
  <c r="C886" i="33"/>
  <c r="D886" i="33"/>
  <c r="C887" i="33"/>
  <c r="D887" i="33"/>
  <c r="C888" i="33"/>
  <c r="D888" i="33"/>
  <c r="C889" i="33"/>
  <c r="D889" i="33"/>
  <c r="C890" i="33"/>
  <c r="D890" i="33"/>
  <c r="C891" i="33"/>
  <c r="D891" i="33"/>
  <c r="C892" i="33"/>
  <c r="D892" i="33"/>
  <c r="C893" i="33"/>
  <c r="D893" i="33"/>
  <c r="C894" i="33"/>
  <c r="D894" i="33"/>
  <c r="C895" i="33"/>
  <c r="D895" i="33"/>
  <c r="C896" i="33"/>
  <c r="D896" i="33"/>
  <c r="C897" i="33"/>
  <c r="D897" i="33"/>
  <c r="C898" i="33"/>
  <c r="D898" i="33"/>
  <c r="C899" i="33"/>
  <c r="D899" i="33"/>
  <c r="C900" i="33"/>
  <c r="D900" i="33"/>
  <c r="C901" i="33"/>
  <c r="D901" i="33"/>
  <c r="C902" i="33"/>
  <c r="D902" i="33"/>
  <c r="C903" i="33"/>
  <c r="D903" i="33"/>
  <c r="C904" i="33"/>
  <c r="D904" i="33"/>
  <c r="C905" i="33"/>
  <c r="D905" i="33"/>
  <c r="C906" i="33"/>
  <c r="D906" i="33"/>
  <c r="C907" i="33"/>
  <c r="D907" i="33"/>
  <c r="C908" i="33"/>
  <c r="D908" i="33"/>
  <c r="C909" i="33"/>
  <c r="D909" i="33"/>
  <c r="C910" i="33"/>
  <c r="D910" i="33"/>
  <c r="C911" i="33"/>
  <c r="D911" i="33"/>
  <c r="C912" i="33"/>
  <c r="D912" i="33"/>
  <c r="C913" i="33"/>
  <c r="D913" i="33"/>
  <c r="C914" i="33"/>
  <c r="D914" i="33"/>
  <c r="C915" i="33"/>
  <c r="D915" i="33"/>
  <c r="C916" i="33"/>
  <c r="D916" i="33"/>
  <c r="C917" i="33"/>
  <c r="D917" i="33"/>
  <c r="C918" i="33"/>
  <c r="D918" i="33"/>
  <c r="C919" i="33"/>
  <c r="D919" i="33"/>
  <c r="C920" i="33"/>
  <c r="D920" i="33"/>
  <c r="C921" i="33"/>
  <c r="D921" i="33"/>
  <c r="C922" i="33"/>
  <c r="D922" i="33"/>
  <c r="C923" i="33"/>
  <c r="D923" i="33"/>
  <c r="C924" i="33"/>
  <c r="D924" i="33"/>
  <c r="C925" i="33"/>
  <c r="D925" i="33"/>
  <c r="C926" i="33"/>
  <c r="D926" i="33"/>
  <c r="C927" i="33"/>
  <c r="D927" i="33"/>
  <c r="C928" i="33"/>
  <c r="D928" i="33"/>
  <c r="C929" i="33"/>
  <c r="D929" i="33"/>
  <c r="C930" i="33"/>
  <c r="D930" i="33"/>
  <c r="C931" i="33"/>
  <c r="D931" i="33"/>
  <c r="C932" i="33"/>
  <c r="D932" i="33"/>
  <c r="C933" i="33"/>
  <c r="D933" i="33"/>
  <c r="C934" i="33"/>
  <c r="D934" i="33"/>
  <c r="C935" i="33"/>
  <c r="D935" i="33"/>
  <c r="C936" i="33"/>
  <c r="D936" i="33"/>
  <c r="C937" i="33"/>
  <c r="D937" i="33"/>
  <c r="C938" i="33"/>
  <c r="D938" i="33"/>
  <c r="C939" i="33"/>
  <c r="D939" i="33"/>
  <c r="C940" i="33"/>
  <c r="D940" i="33"/>
  <c r="C941" i="33"/>
  <c r="D941" i="33"/>
  <c r="C942" i="33"/>
  <c r="D942" i="33"/>
  <c r="C943" i="33"/>
  <c r="D943" i="33"/>
  <c r="C944" i="33"/>
  <c r="D944" i="33"/>
  <c r="C945" i="33"/>
  <c r="D945" i="33"/>
  <c r="C946" i="33"/>
  <c r="D946" i="33"/>
  <c r="C947" i="33"/>
  <c r="D947" i="33"/>
  <c r="C948" i="33"/>
  <c r="D948" i="33"/>
  <c r="C949" i="33"/>
  <c r="D949" i="33"/>
  <c r="C950" i="33"/>
  <c r="D950" i="33"/>
  <c r="C951" i="33"/>
  <c r="D951" i="33"/>
  <c r="C952" i="33"/>
  <c r="D952" i="33"/>
  <c r="C953" i="33"/>
  <c r="D953" i="33"/>
  <c r="C954" i="33"/>
  <c r="D954" i="33"/>
  <c r="C955" i="33"/>
  <c r="D955" i="33"/>
  <c r="C956" i="33"/>
  <c r="D956" i="33"/>
  <c r="C957" i="33"/>
  <c r="D957" i="33"/>
  <c r="C958" i="33"/>
  <c r="D958" i="33"/>
  <c r="C959" i="33"/>
  <c r="D959" i="33"/>
  <c r="C960" i="33"/>
  <c r="D960" i="33"/>
  <c r="C961" i="33"/>
  <c r="D961" i="33"/>
  <c r="C962" i="33"/>
  <c r="D962" i="33"/>
  <c r="C963" i="33"/>
  <c r="D963" i="33"/>
  <c r="C964" i="33"/>
  <c r="D964" i="33"/>
  <c r="C965" i="33"/>
  <c r="D965" i="33"/>
  <c r="C966" i="33"/>
  <c r="D966" i="33"/>
  <c r="C967" i="33"/>
  <c r="D967" i="33"/>
  <c r="C968" i="33"/>
  <c r="D968" i="33"/>
  <c r="C969" i="33"/>
  <c r="D969" i="33"/>
  <c r="C970" i="33"/>
  <c r="D970" i="33"/>
  <c r="C971" i="33"/>
  <c r="D971" i="33"/>
  <c r="C972" i="33"/>
  <c r="D972" i="33"/>
  <c r="C973" i="33"/>
  <c r="D973" i="33"/>
  <c r="C974" i="33"/>
  <c r="D974" i="33"/>
  <c r="C975" i="33"/>
  <c r="D975" i="33"/>
  <c r="C976" i="33"/>
  <c r="D976" i="33"/>
  <c r="C977" i="33"/>
  <c r="D977" i="33"/>
  <c r="C978" i="33"/>
  <c r="D978" i="33"/>
  <c r="C979" i="33"/>
  <c r="D979" i="33"/>
  <c r="C980" i="33"/>
  <c r="D980" i="33"/>
  <c r="C981" i="33"/>
  <c r="D981" i="33"/>
  <c r="C982" i="33"/>
  <c r="D982" i="33"/>
  <c r="C983" i="33"/>
  <c r="D983" i="33"/>
  <c r="C984" i="33"/>
  <c r="D984" i="33"/>
  <c r="C985" i="33"/>
  <c r="D985" i="33"/>
  <c r="C986" i="33"/>
  <c r="D986" i="33"/>
  <c r="C987" i="33"/>
  <c r="D987" i="33"/>
  <c r="C988" i="33"/>
  <c r="D988" i="33"/>
  <c r="C989" i="33"/>
  <c r="D989" i="33"/>
  <c r="C990" i="33"/>
  <c r="D990" i="33"/>
  <c r="C991" i="33"/>
  <c r="D991" i="33"/>
  <c r="C992" i="33"/>
  <c r="D992" i="33"/>
  <c r="C993" i="33"/>
  <c r="D993" i="33"/>
  <c r="C994" i="33"/>
  <c r="D994" i="33"/>
  <c r="C995" i="33"/>
  <c r="D995" i="33"/>
  <c r="C996" i="33"/>
  <c r="D996" i="33"/>
  <c r="C997" i="33"/>
  <c r="D997" i="33"/>
  <c r="C998" i="33"/>
  <c r="D998" i="33"/>
  <c r="C999" i="33"/>
  <c r="D999" i="33"/>
  <c r="C1000" i="33"/>
  <c r="D1000" i="33"/>
  <c r="C1001" i="33"/>
  <c r="D1001" i="33"/>
  <c r="C1002" i="33"/>
  <c r="D1002" i="33"/>
  <c r="C1003" i="33"/>
  <c r="D1003" i="33"/>
  <c r="C1004" i="33"/>
  <c r="D1004" i="33"/>
  <c r="C1005" i="33"/>
  <c r="D1005" i="33"/>
  <c r="C1006" i="33"/>
  <c r="D1006" i="33"/>
  <c r="C1007" i="33"/>
  <c r="D1007" i="33"/>
  <c r="C1008" i="33"/>
  <c r="D1008" i="33"/>
  <c r="C1009" i="33"/>
  <c r="D1009" i="33"/>
  <c r="C1010" i="33"/>
  <c r="D1010" i="33"/>
  <c r="C1011" i="33"/>
  <c r="D1011" i="33"/>
  <c r="C1012" i="33"/>
  <c r="D1012" i="33"/>
  <c r="C1013" i="33"/>
  <c r="D1013" i="33"/>
  <c r="C1014" i="33"/>
  <c r="D1014" i="33"/>
  <c r="C1015" i="33"/>
  <c r="D1015" i="33"/>
  <c r="C1016" i="33"/>
  <c r="D1016" i="33"/>
  <c r="C1017" i="33"/>
  <c r="D1017" i="33"/>
  <c r="C1018" i="33"/>
  <c r="D1018" i="33"/>
  <c r="C1019" i="33"/>
  <c r="D1019" i="33"/>
  <c r="C1020" i="33"/>
  <c r="D1020" i="33"/>
  <c r="C1021" i="33"/>
  <c r="D1021" i="33"/>
  <c r="C1022" i="33"/>
  <c r="D1022" i="33"/>
  <c r="C1023" i="33"/>
  <c r="D1023" i="33"/>
  <c r="C1024" i="33"/>
  <c r="D1024" i="33"/>
  <c r="C1025" i="33"/>
  <c r="D1025" i="33"/>
  <c r="C1026" i="33"/>
  <c r="D1026" i="33"/>
  <c r="C1027" i="33"/>
  <c r="D1027" i="33"/>
  <c r="C1028" i="33"/>
  <c r="D1028" i="33"/>
  <c r="C1029" i="33"/>
  <c r="D1029" i="33"/>
  <c r="C1030" i="33"/>
  <c r="D1030" i="33"/>
  <c r="C1031" i="33"/>
  <c r="D1031" i="33"/>
  <c r="C1032" i="33"/>
  <c r="D1032" i="33"/>
  <c r="C1033" i="33"/>
  <c r="D1033" i="33"/>
  <c r="C1034" i="33"/>
  <c r="D1034" i="33"/>
  <c r="C1035" i="33"/>
  <c r="D1035" i="33"/>
  <c r="C1036" i="33"/>
  <c r="D1036" i="33"/>
  <c r="C1037" i="33"/>
  <c r="D1037" i="33"/>
  <c r="C1038" i="33"/>
  <c r="D1038" i="33"/>
  <c r="C1039" i="33"/>
  <c r="D1039" i="33"/>
  <c r="C1040" i="33"/>
  <c r="D1040" i="33"/>
  <c r="C1041" i="33"/>
  <c r="D1041" i="33"/>
  <c r="C1042" i="33"/>
  <c r="D1042" i="33"/>
  <c r="C1043" i="33"/>
  <c r="D1043" i="33"/>
  <c r="C1044" i="33"/>
  <c r="D1044" i="33"/>
  <c r="C1045" i="33"/>
  <c r="D1045" i="33"/>
  <c r="C1046" i="33"/>
  <c r="D1046" i="33"/>
  <c r="C1047" i="33"/>
  <c r="D1047" i="33"/>
  <c r="C1048" i="33"/>
  <c r="D1048" i="33"/>
  <c r="C1049" i="33"/>
  <c r="D1049" i="33"/>
  <c r="C1050" i="33"/>
  <c r="D1050" i="33"/>
  <c r="C1051" i="33"/>
  <c r="D1051" i="33"/>
  <c r="C1052" i="33"/>
  <c r="D1052" i="33"/>
  <c r="C1053" i="33"/>
  <c r="D1053" i="33"/>
  <c r="C1054" i="33"/>
  <c r="D1054" i="33"/>
  <c r="C1055" i="33"/>
  <c r="D1055" i="33"/>
  <c r="C1056" i="33"/>
  <c r="D1056" i="33"/>
  <c r="C1057" i="33"/>
  <c r="D1057" i="33"/>
  <c r="C1058" i="33"/>
  <c r="D1058" i="33"/>
  <c r="C1059" i="33"/>
  <c r="D1059" i="33"/>
  <c r="C1060" i="33"/>
  <c r="D1060" i="33"/>
  <c r="C1061" i="33"/>
  <c r="D1061" i="33"/>
  <c r="C1062" i="33"/>
  <c r="D1062" i="33"/>
  <c r="C1063" i="33"/>
  <c r="D1063" i="33"/>
  <c r="C1064" i="33"/>
  <c r="D1064" i="33"/>
  <c r="C1065" i="33"/>
  <c r="D1065" i="33"/>
  <c r="C1066" i="33"/>
  <c r="D1066" i="33"/>
  <c r="C1067" i="33"/>
  <c r="D1067" i="33"/>
  <c r="C1068" i="33"/>
  <c r="D1068" i="33"/>
  <c r="C1069" i="33"/>
  <c r="D1069" i="33"/>
  <c r="C1070" i="33"/>
  <c r="D1070" i="33"/>
  <c r="C1071" i="33"/>
  <c r="D1071" i="33"/>
  <c r="C1072" i="33"/>
  <c r="D1072" i="33"/>
  <c r="C1073" i="33"/>
  <c r="D1073" i="33"/>
  <c r="C1074" i="33"/>
  <c r="D1074" i="33"/>
  <c r="C1075" i="33"/>
  <c r="D1075" i="33"/>
  <c r="C1076" i="33"/>
  <c r="D1076" i="33"/>
  <c r="C1077" i="33"/>
  <c r="D1077" i="33"/>
  <c r="C1078" i="33"/>
  <c r="D1078" i="33"/>
  <c r="C1079" i="33"/>
  <c r="D1079" i="33"/>
  <c r="C1080" i="33"/>
  <c r="D1080" i="33"/>
  <c r="C1081" i="33"/>
  <c r="D1081" i="33"/>
  <c r="C1082" i="33"/>
  <c r="D1082" i="33"/>
  <c r="C1083" i="33"/>
  <c r="D1083" i="33"/>
  <c r="C1084" i="33"/>
  <c r="D1084" i="33"/>
  <c r="C1085" i="33"/>
  <c r="D1085" i="33"/>
  <c r="C1086" i="33"/>
  <c r="D1086" i="33"/>
  <c r="C1087" i="33"/>
  <c r="D1087" i="33"/>
  <c r="C1088" i="33"/>
  <c r="D1088" i="33"/>
  <c r="C1089" i="33"/>
  <c r="D1089" i="33"/>
  <c r="C1090" i="33"/>
  <c r="D1090" i="33"/>
  <c r="C1091" i="33"/>
  <c r="D1091" i="33"/>
  <c r="C1092" i="33"/>
  <c r="D1092" i="33"/>
  <c r="C1093" i="33"/>
  <c r="D1093" i="33"/>
  <c r="C1094" i="33"/>
  <c r="D1094" i="33"/>
  <c r="C1095" i="33"/>
  <c r="D1095" i="33"/>
  <c r="C1096" i="33"/>
  <c r="D1096" i="33"/>
  <c r="C1097" i="33"/>
  <c r="D1097" i="33"/>
  <c r="C1098" i="33"/>
  <c r="D1098" i="33"/>
  <c r="C1099" i="33"/>
  <c r="D1099" i="33"/>
  <c r="C1100" i="33"/>
  <c r="D1100" i="33"/>
  <c r="C1101" i="33"/>
  <c r="D1101" i="33"/>
  <c r="C1102" i="33"/>
  <c r="D1102" i="33"/>
  <c r="C1103" i="33"/>
  <c r="D1103" i="33"/>
  <c r="C1104" i="33"/>
  <c r="D1104" i="33"/>
  <c r="C1105" i="33"/>
  <c r="D1105" i="33"/>
  <c r="C1106" i="33"/>
  <c r="D1106" i="33"/>
  <c r="C1107" i="33"/>
  <c r="D1107" i="33"/>
  <c r="C1108" i="33"/>
  <c r="D1108" i="33"/>
  <c r="C1109" i="33"/>
  <c r="D1109" i="33"/>
  <c r="C1110" i="33"/>
  <c r="D1110" i="33"/>
  <c r="C1111" i="33"/>
  <c r="D1111" i="33"/>
  <c r="C1112" i="33"/>
  <c r="D1112" i="33"/>
  <c r="C1113" i="33"/>
  <c r="D1113" i="33"/>
  <c r="C1114" i="33"/>
  <c r="D1114" i="33"/>
  <c r="C1115" i="33"/>
  <c r="D1115" i="33"/>
  <c r="C1116" i="33"/>
  <c r="D1116" i="33"/>
  <c r="C1117" i="33"/>
  <c r="D1117" i="33"/>
  <c r="C1118" i="33"/>
  <c r="D1118" i="33"/>
  <c r="C1119" i="33"/>
  <c r="D1119" i="33"/>
  <c r="C1120" i="33"/>
  <c r="D1120" i="33"/>
  <c r="C1121" i="33"/>
  <c r="D1121" i="33"/>
  <c r="C1122" i="33"/>
  <c r="D1122" i="33"/>
  <c r="C1123" i="33"/>
  <c r="D1123" i="33"/>
  <c r="C1124" i="33"/>
  <c r="D1124" i="33"/>
  <c r="C1125" i="33"/>
  <c r="D1125" i="33"/>
  <c r="C1126" i="33"/>
  <c r="D1126" i="33"/>
  <c r="C1127" i="33"/>
  <c r="D1127" i="33"/>
  <c r="C1128" i="33"/>
  <c r="D1128" i="33"/>
  <c r="C1129" i="33"/>
  <c r="D1129" i="33"/>
  <c r="C1130" i="33"/>
  <c r="D1130" i="33"/>
  <c r="C1131" i="33"/>
  <c r="D1131" i="33"/>
  <c r="C1132" i="33"/>
  <c r="D1132" i="33"/>
  <c r="C1133" i="33"/>
  <c r="D1133" i="33"/>
  <c r="C1134" i="33"/>
  <c r="D1134" i="33"/>
  <c r="C1135" i="33"/>
  <c r="D1135" i="33"/>
  <c r="C1136" i="33"/>
  <c r="D1136" i="33"/>
  <c r="C1137" i="33"/>
  <c r="D1137" i="33"/>
  <c r="C1138" i="33"/>
  <c r="D1138" i="33"/>
  <c r="C1139" i="33"/>
  <c r="D1139" i="33"/>
  <c r="C1140" i="33"/>
  <c r="D1140" i="33"/>
  <c r="C1141" i="33"/>
  <c r="D1141" i="33"/>
  <c r="C1142" i="33"/>
  <c r="D1142" i="33"/>
  <c r="C1143" i="33"/>
  <c r="D1143" i="33"/>
  <c r="C1144" i="33"/>
  <c r="D1144" i="33"/>
  <c r="C1145" i="33"/>
  <c r="D1145" i="33"/>
  <c r="C1146" i="33"/>
  <c r="D1146" i="33"/>
  <c r="C1147" i="33"/>
  <c r="D1147" i="33"/>
  <c r="C1148" i="33"/>
  <c r="D1148" i="33"/>
  <c r="C1149" i="33"/>
  <c r="D1149" i="33"/>
  <c r="C1150" i="33"/>
  <c r="D1150" i="33"/>
  <c r="C1151" i="33"/>
  <c r="D1151" i="33"/>
  <c r="C1152" i="33"/>
  <c r="D1152" i="33"/>
  <c r="C1153" i="33"/>
  <c r="D1153" i="33"/>
  <c r="C1154" i="33"/>
  <c r="D1154" i="33"/>
  <c r="C1155" i="33"/>
  <c r="D1155" i="33"/>
  <c r="C1156" i="33"/>
  <c r="D1156" i="33"/>
  <c r="C1157" i="33"/>
  <c r="D1157" i="33"/>
  <c r="C1158" i="33"/>
  <c r="D1158" i="33"/>
  <c r="C1159" i="33"/>
  <c r="D1159" i="33"/>
  <c r="C1160" i="33"/>
  <c r="D1160" i="33"/>
  <c r="C1161" i="33"/>
  <c r="D1161" i="33"/>
  <c r="C1162" i="33"/>
  <c r="D1162" i="33"/>
  <c r="C1163" i="33"/>
  <c r="D1163" i="33"/>
  <c r="C1164" i="33"/>
  <c r="D1164" i="33"/>
  <c r="C1165" i="33"/>
  <c r="D1165" i="33"/>
  <c r="C1166" i="33"/>
  <c r="D1166" i="33"/>
  <c r="C1167" i="33"/>
  <c r="D1167" i="33"/>
  <c r="C1168" i="33"/>
  <c r="D1168" i="33"/>
  <c r="C1169" i="33"/>
  <c r="D1169" i="33"/>
  <c r="C1170" i="33"/>
  <c r="D1170" i="33"/>
  <c r="C1171" i="33"/>
  <c r="D1171" i="33"/>
  <c r="C1172" i="33"/>
  <c r="D1172" i="33"/>
  <c r="C1173" i="33"/>
  <c r="D1173" i="33"/>
  <c r="C1174" i="33"/>
  <c r="D1174" i="33"/>
  <c r="C1175" i="33"/>
  <c r="D1175" i="33"/>
  <c r="C1176" i="33"/>
  <c r="D1176" i="33"/>
  <c r="C1177" i="33"/>
  <c r="D1177" i="33"/>
  <c r="C1178" i="33"/>
  <c r="D1178" i="33"/>
  <c r="C1179" i="33"/>
  <c r="D1179" i="33"/>
  <c r="C1180" i="33"/>
  <c r="D1180" i="33"/>
  <c r="C1181" i="33"/>
  <c r="D1181" i="33"/>
  <c r="C1182" i="33"/>
  <c r="D1182" i="33"/>
  <c r="C1183" i="33"/>
  <c r="D1183" i="33"/>
  <c r="C1184" i="33"/>
  <c r="D1184" i="33"/>
  <c r="C1185" i="33"/>
  <c r="D1185" i="33"/>
  <c r="C1186" i="33"/>
  <c r="D1186" i="33"/>
  <c r="C1187" i="33"/>
  <c r="D1187" i="33"/>
  <c r="C1188" i="33"/>
  <c r="D1188" i="33"/>
  <c r="C1189" i="33"/>
  <c r="D1189" i="33"/>
  <c r="C1190" i="33"/>
  <c r="D1190" i="33"/>
  <c r="C1191" i="33"/>
  <c r="D1191" i="33"/>
  <c r="C1192" i="33"/>
  <c r="D1192" i="33"/>
  <c r="C1193" i="33"/>
  <c r="D1193" i="33"/>
  <c r="C1194" i="33"/>
  <c r="D1194" i="33"/>
  <c r="C1195" i="33"/>
  <c r="D1195" i="33"/>
  <c r="C1196" i="33"/>
  <c r="D1196" i="33"/>
  <c r="C1197" i="33"/>
  <c r="D1197" i="33"/>
  <c r="C1198" i="33"/>
  <c r="D1198" i="33"/>
  <c r="C1199" i="33"/>
  <c r="D1199" i="33"/>
  <c r="C1200" i="33"/>
  <c r="D1200" i="33"/>
  <c r="C1201" i="33"/>
  <c r="D1201" i="33"/>
  <c r="C1202" i="33"/>
  <c r="D1202" i="33"/>
  <c r="C1203" i="33"/>
  <c r="D1203" i="33"/>
  <c r="C1204" i="33"/>
  <c r="D1204" i="33"/>
  <c r="C1205" i="33"/>
  <c r="D1205" i="33"/>
  <c r="C1206" i="33"/>
  <c r="D1206" i="33"/>
  <c r="C1207" i="33"/>
  <c r="D1207" i="33"/>
  <c r="C1208" i="33"/>
  <c r="D1208" i="33"/>
  <c r="C1209" i="33"/>
  <c r="D1209" i="33"/>
  <c r="C1210" i="33"/>
  <c r="D1210" i="33"/>
  <c r="C1211" i="33"/>
  <c r="D1211" i="33"/>
  <c r="C1212" i="33"/>
  <c r="D1212" i="33"/>
  <c r="C1213" i="33"/>
  <c r="D1213" i="33"/>
  <c r="C1214" i="33"/>
  <c r="D1214" i="33"/>
  <c r="C1215" i="33"/>
  <c r="D1215" i="33"/>
  <c r="C1216" i="33"/>
  <c r="D1216" i="33"/>
  <c r="C1217" i="33"/>
  <c r="D1217" i="33"/>
  <c r="C1218" i="33"/>
  <c r="D1218" i="33"/>
  <c r="C1219" i="33"/>
  <c r="D1219" i="33"/>
  <c r="C1220" i="33"/>
  <c r="D1220" i="33"/>
  <c r="C1221" i="33"/>
  <c r="D1221" i="33"/>
  <c r="C1222" i="33"/>
  <c r="D1222" i="33"/>
  <c r="C1223" i="33"/>
  <c r="D1223" i="33"/>
  <c r="C1224" i="33"/>
  <c r="D1224" i="33"/>
  <c r="C1225" i="33"/>
  <c r="D1225" i="33"/>
  <c r="C1226" i="33"/>
  <c r="D1226" i="33"/>
  <c r="C1227" i="33"/>
  <c r="D1227" i="33"/>
  <c r="C1228" i="33"/>
  <c r="D1228" i="33"/>
  <c r="C1229" i="33"/>
  <c r="D1229" i="33"/>
  <c r="C1230" i="33"/>
  <c r="D1230" i="33"/>
  <c r="C1231" i="33"/>
  <c r="D1231" i="33"/>
  <c r="C1232" i="33"/>
  <c r="D1232" i="33"/>
  <c r="C1233" i="33"/>
  <c r="D1233" i="33"/>
  <c r="C1234" i="33"/>
  <c r="D1234" i="33"/>
  <c r="C1235" i="33"/>
  <c r="D1235" i="33"/>
  <c r="C1236" i="33"/>
  <c r="D1236" i="33"/>
  <c r="C1237" i="33"/>
  <c r="D1237" i="33"/>
  <c r="C1238" i="33"/>
  <c r="D1238" i="33"/>
  <c r="C1239" i="33"/>
  <c r="D1239" i="33"/>
  <c r="C1240" i="33"/>
  <c r="D1240" i="33"/>
  <c r="C1241" i="33"/>
  <c r="D1241" i="33"/>
  <c r="C1242" i="33"/>
  <c r="D1242" i="33"/>
  <c r="C1243" i="33"/>
  <c r="D1243" i="33"/>
  <c r="C1244" i="33"/>
  <c r="D1244" i="33"/>
  <c r="C1245" i="33"/>
  <c r="D1245" i="33"/>
  <c r="C1246" i="33"/>
  <c r="D1246" i="33"/>
  <c r="C1247" i="33"/>
  <c r="D1247" i="33"/>
  <c r="C1248" i="33"/>
  <c r="D1248" i="33"/>
  <c r="C1249" i="33"/>
  <c r="D1249" i="33"/>
  <c r="C1250" i="33"/>
  <c r="D1250" i="33"/>
  <c r="C1251" i="33"/>
  <c r="D1251" i="33"/>
  <c r="C1252" i="33"/>
  <c r="D1252" i="33"/>
  <c r="C1253" i="33"/>
  <c r="D1253" i="33"/>
  <c r="C1254" i="33"/>
  <c r="D1254" i="33"/>
  <c r="C1255" i="33"/>
  <c r="D1255" i="33"/>
  <c r="C1256" i="33"/>
  <c r="D1256" i="33"/>
  <c r="C1257" i="33"/>
  <c r="D1257" i="33"/>
  <c r="C1258" i="33"/>
  <c r="D1258" i="33"/>
  <c r="C1259" i="33"/>
  <c r="D1259" i="33"/>
  <c r="C1260" i="33"/>
  <c r="D1260" i="33"/>
  <c r="C1261" i="33"/>
  <c r="D1261" i="33"/>
  <c r="C1262" i="33"/>
  <c r="D1262" i="33"/>
  <c r="C1263" i="33"/>
  <c r="D1263" i="33"/>
  <c r="C1264" i="33"/>
  <c r="D1264" i="33"/>
  <c r="C1265" i="33"/>
  <c r="D1265" i="33"/>
  <c r="C1266" i="33"/>
  <c r="D1266" i="33"/>
  <c r="M3" i="32"/>
  <c r="L3" i="32" s="1"/>
  <c r="F4" i="31" s="1"/>
  <c r="H4" i="31"/>
  <c r="AE16" i="31"/>
  <c r="AE15" i="31"/>
  <c r="AE14" i="31"/>
  <c r="AE13" i="31"/>
  <c r="AE12" i="31"/>
  <c r="AE11" i="31"/>
  <c r="AE10" i="31"/>
  <c r="H56" i="31" s="1"/>
  <c r="AE9" i="31"/>
  <c r="H30" i="31" s="1"/>
  <c r="AE8" i="31"/>
  <c r="AE7" i="31"/>
  <c r="AE6" i="31"/>
  <c r="AE5" i="31"/>
  <c r="P21" i="31"/>
  <c r="N21" i="31"/>
  <c r="O21" i="31" s="1"/>
  <c r="L21" i="31"/>
  <c r="M21" i="31" s="1"/>
  <c r="K21" i="31"/>
  <c r="I21" i="31"/>
  <c r="P20" i="31"/>
  <c r="N20" i="31"/>
  <c r="O20" i="31" s="1"/>
  <c r="L20" i="31"/>
  <c r="K20" i="31"/>
  <c r="I20" i="31"/>
  <c r="P19" i="31"/>
  <c r="N19" i="31"/>
  <c r="L19" i="31"/>
  <c r="K19" i="31"/>
  <c r="I19" i="31"/>
  <c r="P18" i="31"/>
  <c r="N18" i="31"/>
  <c r="O18" i="31" s="1"/>
  <c r="L18" i="31"/>
  <c r="K18" i="31"/>
  <c r="I18" i="31"/>
  <c r="P17" i="31"/>
  <c r="N17" i="31"/>
  <c r="O17" i="31" s="1"/>
  <c r="L17" i="31"/>
  <c r="M17" i="31" s="1"/>
  <c r="P16" i="31"/>
  <c r="N16" i="31"/>
  <c r="O16" i="31" s="1"/>
  <c r="L16" i="31"/>
  <c r="K16" i="31"/>
  <c r="I16" i="31"/>
  <c r="P15" i="31"/>
  <c r="N15" i="31"/>
  <c r="L15" i="31"/>
  <c r="I15" i="31"/>
  <c r="P14" i="31"/>
  <c r="N14" i="31"/>
  <c r="L14" i="31"/>
  <c r="K14" i="31"/>
  <c r="P13" i="31"/>
  <c r="N13" i="31"/>
  <c r="O13" i="31" s="1"/>
  <c r="L13" i="31"/>
  <c r="M13" i="31" s="1"/>
  <c r="K13" i="31"/>
  <c r="I13" i="31"/>
  <c r="P12" i="31"/>
  <c r="N12" i="31"/>
  <c r="O12" i="31" s="1"/>
  <c r="L12" i="31"/>
  <c r="K12" i="31"/>
  <c r="I12" i="31"/>
  <c r="P11" i="31"/>
  <c r="N11" i="31"/>
  <c r="L11" i="31"/>
  <c r="I11" i="31"/>
  <c r="P10" i="31"/>
  <c r="N10" i="31"/>
  <c r="L10" i="31"/>
  <c r="K10" i="31"/>
  <c r="P9" i="31"/>
  <c r="N9" i="31"/>
  <c r="O9" i="31" s="1"/>
  <c r="L9" i="31"/>
  <c r="M9" i="31" s="1"/>
  <c r="K9" i="31"/>
  <c r="I9" i="31"/>
  <c r="P8" i="31"/>
  <c r="N8" i="31"/>
  <c r="O8" i="31" s="1"/>
  <c r="L8" i="31"/>
  <c r="M8" i="31" s="1"/>
  <c r="K8" i="31"/>
  <c r="I8" i="31"/>
  <c r="P7" i="31"/>
  <c r="N7" i="31"/>
  <c r="L7" i="31"/>
  <c r="I7" i="31"/>
  <c r="P6" i="31"/>
  <c r="N6" i="31"/>
  <c r="L6" i="31"/>
  <c r="K6" i="31"/>
  <c r="P5" i="31"/>
  <c r="N5" i="31"/>
  <c r="O5" i="31" s="1"/>
  <c r="L5" i="31"/>
  <c r="K5" i="31"/>
  <c r="I5" i="31"/>
  <c r="Q5" i="31"/>
  <c r="R5" i="31" s="1"/>
  <c r="Q4" i="31"/>
  <c r="S4" i="31" s="1"/>
  <c r="T4" i="31" s="1"/>
  <c r="P4" i="31"/>
  <c r="N4" i="31"/>
  <c r="O4" i="31" s="1"/>
  <c r="L4" i="31"/>
  <c r="M4" i="31" s="1"/>
  <c r="K4" i="31"/>
  <c r="I4" i="31"/>
  <c r="D10" i="45"/>
  <c r="AX52" i="44" l="1"/>
  <c r="AS52" i="44"/>
  <c r="I117" i="31"/>
  <c r="K116" i="31"/>
  <c r="O34" i="31"/>
  <c r="K36" i="31"/>
  <c r="I49" i="31"/>
  <c r="J49" i="31" s="1"/>
  <c r="K50" i="31"/>
  <c r="O52" i="31"/>
  <c r="M58" i="31"/>
  <c r="O62" i="31"/>
  <c r="W62" i="31" s="1"/>
  <c r="X62" i="31" s="1"/>
  <c r="K117" i="31"/>
  <c r="I17" i="31"/>
  <c r="M19" i="31"/>
  <c r="K17" i="31"/>
  <c r="O19" i="31"/>
  <c r="I34" i="31"/>
  <c r="M36" i="31"/>
  <c r="K49" i="31"/>
  <c r="I52" i="31"/>
  <c r="O58" i="31"/>
  <c r="O59" i="31"/>
  <c r="O91" i="31"/>
  <c r="I33" i="31"/>
  <c r="O33" i="31"/>
  <c r="K34" i="31"/>
  <c r="O36" i="31"/>
  <c r="M49" i="31"/>
  <c r="K52" i="31"/>
  <c r="I58" i="31"/>
  <c r="K7" i="31"/>
  <c r="O6" i="31"/>
  <c r="M7" i="31"/>
  <c r="O10" i="31"/>
  <c r="M11" i="31"/>
  <c r="O14" i="31"/>
  <c r="M15" i="31"/>
  <c r="K23" i="31"/>
  <c r="I26" i="31"/>
  <c r="I38" i="31"/>
  <c r="O38" i="31"/>
  <c r="O42" i="31"/>
  <c r="K44" i="31"/>
  <c r="O46" i="31"/>
  <c r="I6" i="31"/>
  <c r="O7" i="31"/>
  <c r="I10" i="31"/>
  <c r="J10" i="31" s="1"/>
  <c r="O11" i="31"/>
  <c r="I14" i="31"/>
  <c r="O15" i="31"/>
  <c r="I22" i="31"/>
  <c r="J22" i="31" s="1"/>
  <c r="K26" i="31"/>
  <c r="K38" i="31"/>
  <c r="I42" i="31"/>
  <c r="J42" i="31" s="1"/>
  <c r="M44" i="31"/>
  <c r="I46" i="31"/>
  <c r="M48" i="31"/>
  <c r="K54" i="31"/>
  <c r="O61" i="31"/>
  <c r="K91" i="31"/>
  <c r="I95" i="31"/>
  <c r="M22" i="31"/>
  <c r="I23" i="31"/>
  <c r="O23" i="31"/>
  <c r="O26" i="31"/>
  <c r="K27" i="31"/>
  <c r="I30" i="31"/>
  <c r="O30" i="31"/>
  <c r="I31" i="31"/>
  <c r="K40" i="31"/>
  <c r="M42" i="31"/>
  <c r="I44" i="31"/>
  <c r="M46" i="31"/>
  <c r="I48" i="31"/>
  <c r="K57" i="31"/>
  <c r="K61" i="31"/>
  <c r="O82" i="31"/>
  <c r="K11" i="31"/>
  <c r="K15" i="31"/>
  <c r="O22" i="31"/>
  <c r="K30" i="31"/>
  <c r="K31" i="31"/>
  <c r="K48" i="31"/>
  <c r="I54" i="31"/>
  <c r="O54" i="31"/>
  <c r="M61" i="31"/>
  <c r="I61" i="31"/>
  <c r="J61" i="31" s="1"/>
  <c r="S43" i="31"/>
  <c r="T43" i="31" s="1"/>
  <c r="O104" i="31"/>
  <c r="O98" i="31"/>
  <c r="G98" i="31"/>
  <c r="M98" i="31" s="1"/>
  <c r="O95" i="31"/>
  <c r="G95" i="31"/>
  <c r="M95" i="31" s="1"/>
  <c r="A35" i="44"/>
  <c r="AK34" i="44"/>
  <c r="B54" i="44"/>
  <c r="AW53" i="44"/>
  <c r="AV53" i="44"/>
  <c r="AQ53" i="44"/>
  <c r="AL53" i="44"/>
  <c r="AN53" i="44" s="1"/>
  <c r="AP53" i="44"/>
  <c r="AY53" i="44"/>
  <c r="BA53" i="44" s="1"/>
  <c r="AT53" i="44"/>
  <c r="AX53" i="44" s="1"/>
  <c r="AO53" i="44"/>
  <c r="AS53" i="44" s="1"/>
  <c r="K89" i="31"/>
  <c r="K98" i="31"/>
  <c r="O154" i="31"/>
  <c r="I84" i="31"/>
  <c r="K84" i="31"/>
  <c r="K60" i="31"/>
  <c r="M60" i="31"/>
  <c r="O60" i="31"/>
  <c r="I60" i="31"/>
  <c r="J60" i="31" s="1"/>
  <c r="O84" i="31"/>
  <c r="O114" i="31"/>
  <c r="O155" i="31"/>
  <c r="I56" i="31"/>
  <c r="I59" i="31"/>
  <c r="K56" i="31"/>
  <c r="K59" i="31"/>
  <c r="AL201" i="42"/>
  <c r="AL202" i="42" s="1"/>
  <c r="A77" i="42"/>
  <c r="B76" i="42"/>
  <c r="R58" i="31"/>
  <c r="U58" i="31" s="1"/>
  <c r="V58" i="31" s="1"/>
  <c r="W58" i="31" s="1"/>
  <c r="X58" i="31" s="1"/>
  <c r="G63" i="31"/>
  <c r="M63" i="31" s="1"/>
  <c r="I63" i="31"/>
  <c r="J63" i="31" s="1"/>
  <c r="K63" i="31"/>
  <c r="G66" i="31"/>
  <c r="M66" i="31" s="1"/>
  <c r="K66" i="31"/>
  <c r="O66" i="31"/>
  <c r="H65" i="31"/>
  <c r="Q65" i="31"/>
  <c r="O63" i="31"/>
  <c r="W63" i="31" s="1"/>
  <c r="X63" i="31" s="1"/>
  <c r="A66" i="31"/>
  <c r="G64" i="31"/>
  <c r="M64" i="31" s="1"/>
  <c r="I64" i="31"/>
  <c r="J64" i="31" s="1"/>
  <c r="O64" i="31"/>
  <c r="K64" i="31"/>
  <c r="I89" i="31"/>
  <c r="G89" i="31"/>
  <c r="M89" i="31" s="1"/>
  <c r="G68" i="31"/>
  <c r="M68" i="31" s="1"/>
  <c r="O68" i="31"/>
  <c r="K68" i="31"/>
  <c r="G62" i="31"/>
  <c r="M62" i="31" s="1"/>
  <c r="K62" i="31"/>
  <c r="I65" i="31"/>
  <c r="J65" i="31" s="1"/>
  <c r="G65" i="31"/>
  <c r="M65" i="31" s="1"/>
  <c r="K65" i="31"/>
  <c r="K82" i="31"/>
  <c r="I82" i="31"/>
  <c r="I156" i="31"/>
  <c r="G156" i="31"/>
  <c r="M156" i="31" s="1"/>
  <c r="K156" i="31"/>
  <c r="O156" i="31"/>
  <c r="I153" i="31"/>
  <c r="K153" i="31"/>
  <c r="G153" i="31"/>
  <c r="M153" i="31" s="1"/>
  <c r="G152" i="31"/>
  <c r="M152" i="31" s="1"/>
  <c r="I152" i="31"/>
  <c r="K152" i="31"/>
  <c r="O152" i="31"/>
  <c r="K151" i="31"/>
  <c r="I151" i="31"/>
  <c r="G151" i="31"/>
  <c r="M151" i="31" s="1"/>
  <c r="I146" i="31"/>
  <c r="G146" i="31"/>
  <c r="M146" i="31" s="1"/>
  <c r="O146" i="31"/>
  <c r="K146" i="31"/>
  <c r="K145" i="31"/>
  <c r="I145" i="31"/>
  <c r="G145" i="31"/>
  <c r="M145" i="31" s="1"/>
  <c r="O144" i="31"/>
  <c r="K144" i="31"/>
  <c r="I144" i="31"/>
  <c r="G144" i="31"/>
  <c r="M144" i="31" s="1"/>
  <c r="K142" i="31"/>
  <c r="I142" i="31"/>
  <c r="G142" i="31"/>
  <c r="M142" i="31" s="1"/>
  <c r="O142" i="31"/>
  <c r="O145" i="31"/>
  <c r="I143" i="31"/>
  <c r="G143" i="31"/>
  <c r="M143" i="31" s="1"/>
  <c r="K143" i="31"/>
  <c r="I141" i="31"/>
  <c r="G141" i="31"/>
  <c r="M141" i="31" s="1"/>
  <c r="K141" i="31"/>
  <c r="I138" i="31"/>
  <c r="G138" i="31"/>
  <c r="M138" i="31" s="1"/>
  <c r="O138" i="31"/>
  <c r="K138" i="31"/>
  <c r="G136" i="31"/>
  <c r="M136" i="31" s="1"/>
  <c r="I136" i="31"/>
  <c r="O136" i="31"/>
  <c r="K136" i="31"/>
  <c r="G132" i="31"/>
  <c r="M132" i="31" s="1"/>
  <c r="I132" i="31"/>
  <c r="K132" i="31"/>
  <c r="O132" i="31"/>
  <c r="I134" i="31"/>
  <c r="O134" i="31"/>
  <c r="K134" i="31"/>
  <c r="G134" i="31"/>
  <c r="M134" i="31" s="1"/>
  <c r="I131" i="31"/>
  <c r="G131" i="31"/>
  <c r="M131" i="31" s="1"/>
  <c r="K131" i="31"/>
  <c r="I130" i="31"/>
  <c r="G130" i="31"/>
  <c r="M130" i="31" s="1"/>
  <c r="O130" i="31"/>
  <c r="K130" i="31"/>
  <c r="I129" i="31"/>
  <c r="G129" i="31"/>
  <c r="M129" i="31" s="1"/>
  <c r="K129" i="31"/>
  <c r="I128" i="31"/>
  <c r="G128" i="31"/>
  <c r="M128" i="31" s="1"/>
  <c r="K128" i="31"/>
  <c r="I126" i="31"/>
  <c r="G126" i="31"/>
  <c r="M126" i="31" s="1"/>
  <c r="K126" i="31"/>
  <c r="I127" i="31"/>
  <c r="G127" i="31"/>
  <c r="M127" i="31" s="1"/>
  <c r="O127" i="31"/>
  <c r="K127" i="31"/>
  <c r="I125" i="31"/>
  <c r="O125" i="31"/>
  <c r="G125" i="31"/>
  <c r="M125" i="31" s="1"/>
  <c r="K125" i="31"/>
  <c r="I124" i="31"/>
  <c r="K124" i="31"/>
  <c r="O124" i="31"/>
  <c r="G124" i="31"/>
  <c r="M124" i="31" s="1"/>
  <c r="I122" i="31"/>
  <c r="G122" i="31"/>
  <c r="M122" i="31" s="1"/>
  <c r="K122" i="31"/>
  <c r="I121" i="31"/>
  <c r="G121" i="31"/>
  <c r="M121" i="31" s="1"/>
  <c r="K121" i="31"/>
  <c r="O121" i="31"/>
  <c r="O122" i="31"/>
  <c r="K120" i="31"/>
  <c r="G120" i="31"/>
  <c r="M120" i="31" s="1"/>
  <c r="O120" i="31"/>
  <c r="I120" i="31"/>
  <c r="I118" i="31"/>
  <c r="G118" i="31"/>
  <c r="M118" i="31" s="1"/>
  <c r="K118" i="31"/>
  <c r="O115" i="31"/>
  <c r="K115" i="31"/>
  <c r="G115" i="31"/>
  <c r="M115" i="31" s="1"/>
  <c r="I115" i="31"/>
  <c r="I109" i="31"/>
  <c r="K109" i="31"/>
  <c r="O109" i="31"/>
  <c r="G109" i="31"/>
  <c r="M109" i="31" s="1"/>
  <c r="I107" i="31"/>
  <c r="G107" i="31"/>
  <c r="M107" i="31" s="1"/>
  <c r="O107" i="31"/>
  <c r="K107" i="31"/>
  <c r="I106" i="31"/>
  <c r="G106" i="31"/>
  <c r="M106" i="31" s="1"/>
  <c r="K106" i="31"/>
  <c r="G105" i="31"/>
  <c r="M105" i="31" s="1"/>
  <c r="O105" i="31"/>
  <c r="K105" i="31"/>
  <c r="J13" i="31"/>
  <c r="J29" i="31"/>
  <c r="J44" i="31"/>
  <c r="J52" i="31"/>
  <c r="I102" i="31"/>
  <c r="G102" i="31"/>
  <c r="M102" i="31" s="1"/>
  <c r="K102" i="31"/>
  <c r="G101" i="31"/>
  <c r="M101" i="31" s="1"/>
  <c r="O101" i="31"/>
  <c r="K101" i="31"/>
  <c r="G100" i="31"/>
  <c r="M100" i="31" s="1"/>
  <c r="O100" i="31"/>
  <c r="K100" i="31"/>
  <c r="G99" i="31"/>
  <c r="M99" i="31" s="1"/>
  <c r="O99" i="31"/>
  <c r="K99" i="31"/>
  <c r="A17" i="46"/>
  <c r="O16" i="46"/>
  <c r="P16" i="46" s="1"/>
  <c r="B16" i="46"/>
  <c r="I96" i="31"/>
  <c r="G96" i="31"/>
  <c r="M96" i="31" s="1"/>
  <c r="O96" i="31"/>
  <c r="K96" i="31"/>
  <c r="I94" i="31"/>
  <c r="G94" i="31"/>
  <c r="M94" i="31" s="1"/>
  <c r="K94" i="31"/>
  <c r="O94" i="31"/>
  <c r="I92" i="31"/>
  <c r="G92" i="31"/>
  <c r="M92" i="31" s="1"/>
  <c r="O92" i="31"/>
  <c r="K92" i="31"/>
  <c r="K90" i="31"/>
  <c r="I90" i="31"/>
  <c r="G90" i="31"/>
  <c r="M90" i="31" s="1"/>
  <c r="O90" i="31"/>
  <c r="K87" i="31"/>
  <c r="O87" i="31"/>
  <c r="I87" i="31"/>
  <c r="G87" i="31"/>
  <c r="M87" i="31" s="1"/>
  <c r="G88" i="31"/>
  <c r="M88" i="31" s="1"/>
  <c r="K88" i="31"/>
  <c r="I86" i="31"/>
  <c r="G86" i="31"/>
  <c r="M86" i="31" s="1"/>
  <c r="K86" i="31"/>
  <c r="O86" i="31"/>
  <c r="O88" i="31"/>
  <c r="J15" i="31"/>
  <c r="J50" i="31"/>
  <c r="J62" i="31"/>
  <c r="I85" i="31"/>
  <c r="G85" i="31"/>
  <c r="M85" i="31" s="1"/>
  <c r="K85" i="31"/>
  <c r="I83" i="31"/>
  <c r="G83" i="31"/>
  <c r="M83" i="31" s="1"/>
  <c r="O83" i="31"/>
  <c r="K83" i="31"/>
  <c r="CL243" i="45"/>
  <c r="CL241" i="45"/>
  <c r="CL242" i="45"/>
  <c r="CL238" i="45"/>
  <c r="CL239" i="45"/>
  <c r="A13" i="45"/>
  <c r="O12" i="45"/>
  <c r="P12" i="45" s="1"/>
  <c r="B12" i="45"/>
  <c r="K81" i="31"/>
  <c r="I81" i="31"/>
  <c r="G81" i="31"/>
  <c r="M81" i="31" s="1"/>
  <c r="I80" i="31"/>
  <c r="K80" i="31"/>
  <c r="G80" i="31"/>
  <c r="M80" i="31" s="1"/>
  <c r="G79" i="31"/>
  <c r="M79" i="31" s="1"/>
  <c r="O79" i="31"/>
  <c r="I79" i="31"/>
  <c r="K79" i="31"/>
  <c r="K78" i="31"/>
  <c r="G78" i="31"/>
  <c r="M78" i="31" s="1"/>
  <c r="I78" i="31"/>
  <c r="O78" i="31"/>
  <c r="J28" i="31"/>
  <c r="J21" i="31"/>
  <c r="I77" i="31"/>
  <c r="G77" i="31"/>
  <c r="M77" i="31" s="1"/>
  <c r="K77" i="31"/>
  <c r="I76" i="31"/>
  <c r="G76" i="31"/>
  <c r="M76" i="31" s="1"/>
  <c r="K76" i="31"/>
  <c r="J31" i="31"/>
  <c r="J9" i="31"/>
  <c r="J17" i="31"/>
  <c r="J26" i="31"/>
  <c r="J34" i="31"/>
  <c r="J38" i="31"/>
  <c r="J58" i="31"/>
  <c r="J6" i="31"/>
  <c r="G71" i="31"/>
  <c r="M71" i="31" s="1"/>
  <c r="I71" i="31"/>
  <c r="K73" i="31"/>
  <c r="I73" i="31"/>
  <c r="G73" i="31"/>
  <c r="M73" i="31" s="1"/>
  <c r="K75" i="31"/>
  <c r="G75" i="31"/>
  <c r="M75" i="31" s="1"/>
  <c r="O75" i="31"/>
  <c r="I75" i="31"/>
  <c r="O71" i="31"/>
  <c r="K71" i="31"/>
  <c r="J7" i="31"/>
  <c r="J19" i="31"/>
  <c r="J27" i="31"/>
  <c r="J51" i="31"/>
  <c r="J23" i="31"/>
  <c r="J35" i="31"/>
  <c r="J39" i="31"/>
  <c r="J59" i="31"/>
  <c r="J4" i="31"/>
  <c r="J43" i="31"/>
  <c r="J48" i="31"/>
  <c r="J55" i="31"/>
  <c r="J16" i="31"/>
  <c r="J32" i="31"/>
  <c r="J47" i="31"/>
  <c r="J54" i="31"/>
  <c r="J14" i="31"/>
  <c r="J33" i="31"/>
  <c r="J24" i="31"/>
  <c r="J36" i="31"/>
  <c r="J37" i="31"/>
  <c r="J40" i="31"/>
  <c r="J41" i="31"/>
  <c r="J46" i="31"/>
  <c r="J53" i="31"/>
  <c r="J56" i="31"/>
  <c r="J18" i="31"/>
  <c r="J25" i="31"/>
  <c r="J57" i="31"/>
  <c r="J11" i="31"/>
  <c r="J5" i="31"/>
  <c r="J8" i="31"/>
  <c r="J12" i="31"/>
  <c r="J20" i="31"/>
  <c r="J30" i="31"/>
  <c r="J45" i="31"/>
  <c r="W64" i="31"/>
  <c r="X64" i="31" s="1"/>
  <c r="R30" i="31"/>
  <c r="U30" i="31" s="1"/>
  <c r="V30" i="31" s="1"/>
  <c r="W30" i="31" s="1"/>
  <c r="X30" i="31" s="1"/>
  <c r="R40" i="31"/>
  <c r="U40" i="31" s="1"/>
  <c r="V40" i="31" s="1"/>
  <c r="W40" i="31" s="1"/>
  <c r="X40" i="31" s="1"/>
  <c r="R54" i="31"/>
  <c r="U54" i="31" s="1"/>
  <c r="V54" i="31" s="1"/>
  <c r="W54" i="31" s="1"/>
  <c r="X54" i="31" s="1"/>
  <c r="R35" i="31"/>
  <c r="U35" i="31" s="1"/>
  <c r="V35" i="31" s="1"/>
  <c r="W35" i="31" s="1"/>
  <c r="X35" i="31" s="1"/>
  <c r="R37" i="31"/>
  <c r="U37" i="31" s="1"/>
  <c r="V37" i="31" s="1"/>
  <c r="B12" i="42"/>
  <c r="D12" i="42" s="1"/>
  <c r="M12" i="42"/>
  <c r="N12" i="42" s="1"/>
  <c r="B68" i="28"/>
  <c r="A69" i="28"/>
  <c r="CJ243" i="42"/>
  <c r="CJ241" i="42"/>
  <c r="CJ242" i="42"/>
  <c r="CJ238" i="42"/>
  <c r="CJ239" i="42"/>
  <c r="CJ244" i="42"/>
  <c r="CJ246" i="42"/>
  <c r="R32" i="31"/>
  <c r="U32" i="31" s="1"/>
  <c r="V32" i="31" s="1"/>
  <c r="W32" i="31" s="1"/>
  <c r="X32" i="31" s="1"/>
  <c r="R38" i="31"/>
  <c r="U38" i="31" s="1"/>
  <c r="V38" i="31" s="1"/>
  <c r="W38" i="31" s="1"/>
  <c r="X38" i="31" s="1"/>
  <c r="S47" i="31"/>
  <c r="T47" i="31" s="1"/>
  <c r="R57" i="31"/>
  <c r="U57" i="31" s="1"/>
  <c r="V57" i="31" s="1"/>
  <c r="W57" i="31" s="1"/>
  <c r="X57" i="31" s="1"/>
  <c r="R25" i="31"/>
  <c r="U25" i="31" s="1"/>
  <c r="V25" i="31" s="1"/>
  <c r="W25" i="31" s="1"/>
  <c r="X25" i="31" s="1"/>
  <c r="R50" i="31"/>
  <c r="U50" i="31" s="1"/>
  <c r="V50" i="31" s="1"/>
  <c r="R53" i="31"/>
  <c r="U53" i="31" s="1"/>
  <c r="V53" i="31" s="1"/>
  <c r="W53" i="31" s="1"/>
  <c r="X53" i="31" s="1"/>
  <c r="R61" i="31"/>
  <c r="U61" i="31" s="1"/>
  <c r="V61" i="31" s="1"/>
  <c r="H16" i="31"/>
  <c r="H24" i="31"/>
  <c r="H25" i="31"/>
  <c r="H32" i="31"/>
  <c r="H5" i="31"/>
  <c r="H9" i="31"/>
  <c r="H13" i="31"/>
  <c r="H17" i="31"/>
  <c r="H21" i="31"/>
  <c r="H22" i="31"/>
  <c r="H26" i="31"/>
  <c r="R26" i="31"/>
  <c r="U26" i="31" s="1"/>
  <c r="V26" i="31" s="1"/>
  <c r="W26" i="31" s="1"/>
  <c r="X26" i="31" s="1"/>
  <c r="H31" i="31"/>
  <c r="R31" i="31"/>
  <c r="U31" i="31" s="1"/>
  <c r="V31" i="31" s="1"/>
  <c r="H34" i="31"/>
  <c r="R34" i="31"/>
  <c r="U34" i="31" s="1"/>
  <c r="V34" i="31" s="1"/>
  <c r="H39" i="31"/>
  <c r="R39" i="31"/>
  <c r="U39" i="31" s="1"/>
  <c r="V39" i="31" s="1"/>
  <c r="W39" i="31" s="1"/>
  <c r="X39" i="31" s="1"/>
  <c r="H42" i="31"/>
  <c r="R42" i="31"/>
  <c r="U42" i="31" s="1"/>
  <c r="V42" i="31" s="1"/>
  <c r="U43" i="31"/>
  <c r="V43" i="31" s="1"/>
  <c r="W43" i="31" s="1"/>
  <c r="X43" i="31" s="1"/>
  <c r="R45" i="31"/>
  <c r="U45" i="31" s="1"/>
  <c r="V45" i="31" s="1"/>
  <c r="W45" i="31" s="1"/>
  <c r="X45" i="31" s="1"/>
  <c r="R46" i="31"/>
  <c r="U46" i="31" s="1"/>
  <c r="V46" i="31" s="1"/>
  <c r="W46" i="31" s="1"/>
  <c r="X46" i="31" s="1"/>
  <c r="R49" i="31"/>
  <c r="U49" i="31" s="1"/>
  <c r="V49" i="31" s="1"/>
  <c r="W49" i="31" s="1"/>
  <c r="X49" i="31" s="1"/>
  <c r="H52" i="31"/>
  <c r="R52" i="31"/>
  <c r="U52" i="31" s="1"/>
  <c r="V52" i="31" s="1"/>
  <c r="W52" i="31" s="1"/>
  <c r="X52" i="31" s="1"/>
  <c r="H59" i="31"/>
  <c r="H60" i="31"/>
  <c r="R60" i="31"/>
  <c r="U60" i="31" s="1"/>
  <c r="V60" i="31" s="1"/>
  <c r="H8" i="31"/>
  <c r="H12" i="31"/>
  <c r="H20" i="31"/>
  <c r="H23" i="31"/>
  <c r="H6" i="31"/>
  <c r="H10" i="31"/>
  <c r="H14" i="31"/>
  <c r="H18" i="31"/>
  <c r="R22" i="31"/>
  <c r="U22" i="31" s="1"/>
  <c r="V22" i="31" s="1"/>
  <c r="W22" i="31" s="1"/>
  <c r="X22" i="31" s="1"/>
  <c r="H33" i="31"/>
  <c r="R33" i="31"/>
  <c r="U33" i="31" s="1"/>
  <c r="V33" i="31" s="1"/>
  <c r="H36" i="31"/>
  <c r="R36" i="31"/>
  <c r="U36" i="31" s="1"/>
  <c r="V36" i="31" s="1"/>
  <c r="H41" i="31"/>
  <c r="R41" i="31"/>
  <c r="U41" i="31" s="1"/>
  <c r="V41" i="31" s="1"/>
  <c r="W41" i="31" s="1"/>
  <c r="X41" i="31" s="1"/>
  <c r="H44" i="31"/>
  <c r="R44" i="31"/>
  <c r="U44" i="31" s="1"/>
  <c r="V44" i="31" s="1"/>
  <c r="W44" i="31" s="1"/>
  <c r="X44" i="31" s="1"/>
  <c r="H48" i="31"/>
  <c r="R48" i="31"/>
  <c r="U48" i="31" s="1"/>
  <c r="V48" i="31" s="1"/>
  <c r="W48" i="31" s="1"/>
  <c r="X48" i="31" s="1"/>
  <c r="H51" i="31"/>
  <c r="H53" i="31"/>
  <c r="H58" i="31"/>
  <c r="H61" i="31"/>
  <c r="H7" i="31"/>
  <c r="H11" i="31"/>
  <c r="H15" i="31"/>
  <c r="H19" i="31"/>
  <c r="H27" i="31"/>
  <c r="H28" i="31"/>
  <c r="H29" i="31"/>
  <c r="W33" i="31"/>
  <c r="X33" i="31" s="1"/>
  <c r="H35" i="31"/>
  <c r="H38" i="31"/>
  <c r="H43" i="31"/>
  <c r="H47" i="31"/>
  <c r="H55" i="31"/>
  <c r="R56" i="31"/>
  <c r="U56" i="31" s="1"/>
  <c r="V56" i="31" s="1"/>
  <c r="W56" i="31" s="1"/>
  <c r="X56" i="31" s="1"/>
  <c r="W37" i="31"/>
  <c r="X37" i="31" s="1"/>
  <c r="W31" i="31"/>
  <c r="X31" i="31" s="1"/>
  <c r="R23" i="31"/>
  <c r="U23" i="31" s="1"/>
  <c r="V23" i="31" s="1"/>
  <c r="W23" i="31" s="1"/>
  <c r="X23" i="31" s="1"/>
  <c r="S27" i="31"/>
  <c r="T27" i="31" s="1"/>
  <c r="R27" i="31"/>
  <c r="R24" i="31"/>
  <c r="U24" i="31" s="1"/>
  <c r="V24" i="31" s="1"/>
  <c r="W24" i="31" s="1"/>
  <c r="X24" i="31" s="1"/>
  <c r="W34" i="31"/>
  <c r="X34" i="31" s="1"/>
  <c r="W50" i="31"/>
  <c r="X50" i="31" s="1"/>
  <c r="R28" i="31"/>
  <c r="U28" i="31" s="1"/>
  <c r="V28" i="31" s="1"/>
  <c r="W28" i="31" s="1"/>
  <c r="X28" i="31" s="1"/>
  <c r="R29" i="31"/>
  <c r="U29" i="31" s="1"/>
  <c r="V29" i="31" s="1"/>
  <c r="W29" i="31" s="1"/>
  <c r="X29" i="31" s="1"/>
  <c r="R51" i="31"/>
  <c r="U51" i="31" s="1"/>
  <c r="V51" i="31" s="1"/>
  <c r="W51" i="31" s="1"/>
  <c r="X51" i="31" s="1"/>
  <c r="R55" i="31"/>
  <c r="U55" i="31" s="1"/>
  <c r="V55" i="31" s="1"/>
  <c r="W55" i="31" s="1"/>
  <c r="X55" i="31" s="1"/>
  <c r="R59" i="31"/>
  <c r="U59" i="31" s="1"/>
  <c r="V59" i="31" s="1"/>
  <c r="W59" i="31" s="1"/>
  <c r="X59" i="31" s="1"/>
  <c r="M14" i="31"/>
  <c r="M20" i="31"/>
  <c r="M18" i="31"/>
  <c r="M10" i="31"/>
  <c r="M16" i="31"/>
  <c r="M12" i="31"/>
  <c r="Q6" i="31"/>
  <c r="M5" i="31"/>
  <c r="S5" i="31"/>
  <c r="T5" i="31" s="1"/>
  <c r="R4" i="31"/>
  <c r="U4" i="31" s="1"/>
  <c r="V4" i="31" s="1"/>
  <c r="W4" i="31" s="1"/>
  <c r="X4" i="31" s="1"/>
  <c r="W61" i="31" l="1"/>
  <c r="X61" i="31" s="1"/>
  <c r="W36" i="31"/>
  <c r="X36" i="31" s="1"/>
  <c r="W60" i="31"/>
  <c r="X60" i="31" s="1"/>
  <c r="W42" i="31"/>
  <c r="X42" i="31" s="1"/>
  <c r="B55" i="44"/>
  <c r="B56" i="44" s="1"/>
  <c r="AV54" i="44"/>
  <c r="AQ54" i="44"/>
  <c r="AY54" i="44"/>
  <c r="BA54" i="44" s="1"/>
  <c r="AT54" i="44"/>
  <c r="AX54" i="44" s="1"/>
  <c r="AO54" i="44"/>
  <c r="AS54" i="44" s="1"/>
  <c r="AW54" i="44"/>
  <c r="A36" i="44"/>
  <c r="AK35" i="44"/>
  <c r="A78" i="42"/>
  <c r="B77" i="42"/>
  <c r="Y63" i="31"/>
  <c r="Z63" i="31" s="1"/>
  <c r="C68" i="46" s="1"/>
  <c r="F66" i="31"/>
  <c r="I66" i="31" s="1"/>
  <c r="Q66" i="31"/>
  <c r="H66" i="31"/>
  <c r="S65" i="31"/>
  <c r="T65" i="31" s="1"/>
  <c r="R65" i="31"/>
  <c r="A67" i="31"/>
  <c r="Y64" i="31"/>
  <c r="Z64" i="31" s="1"/>
  <c r="C69" i="45" s="1"/>
  <c r="Y29" i="31"/>
  <c r="Z29" i="31" s="1"/>
  <c r="C34" i="45" s="1"/>
  <c r="Y50" i="31"/>
  <c r="Z50" i="31" s="1"/>
  <c r="C55" i="45" s="1"/>
  <c r="Y52" i="31"/>
  <c r="Z52" i="31" s="1"/>
  <c r="C57" i="45" s="1"/>
  <c r="Y44" i="31"/>
  <c r="Z44" i="31" s="1"/>
  <c r="C49" i="45" s="1"/>
  <c r="A18" i="46"/>
  <c r="O17" i="46"/>
  <c r="P17" i="46" s="1"/>
  <c r="B17" i="46"/>
  <c r="Y51" i="31"/>
  <c r="Z51" i="31" s="1"/>
  <c r="Y62" i="31"/>
  <c r="Z62" i="31" s="1"/>
  <c r="C67" i="28" s="1"/>
  <c r="E67" i="28" s="1"/>
  <c r="Y56" i="31"/>
  <c r="Z56" i="31" s="1"/>
  <c r="C61" i="42" s="1"/>
  <c r="A14" i="45"/>
  <c r="B13" i="45"/>
  <c r="O13" i="45" s="1"/>
  <c r="P13" i="45" s="1"/>
  <c r="Y61" i="31"/>
  <c r="Z61" i="31" s="1"/>
  <c r="Y58" i="31"/>
  <c r="Z58" i="31" s="1"/>
  <c r="C63" i="46" s="1"/>
  <c r="Y48" i="31"/>
  <c r="Z48" i="31" s="1"/>
  <c r="Y33" i="31"/>
  <c r="Z33" i="31" s="1"/>
  <c r="Y40" i="31"/>
  <c r="Z40" i="31" s="1"/>
  <c r="C45" i="46" s="1"/>
  <c r="Y39" i="31"/>
  <c r="Z39" i="31" s="1"/>
  <c r="Y49" i="31"/>
  <c r="Z49" i="31" s="1"/>
  <c r="C54" i="46" s="1"/>
  <c r="Y24" i="31"/>
  <c r="Z24" i="31" s="1"/>
  <c r="C29" i="46" s="1"/>
  <c r="Y4" i="31"/>
  <c r="Z4" i="31" s="1"/>
  <c r="Y30" i="31"/>
  <c r="Z30" i="31" s="1"/>
  <c r="C35" i="46" s="1"/>
  <c r="Y54" i="31"/>
  <c r="Z54" i="31" s="1"/>
  <c r="C59" i="46" s="1"/>
  <c r="Y41" i="31"/>
  <c r="Z41" i="31" s="1"/>
  <c r="C46" i="46" s="1"/>
  <c r="Y35" i="31"/>
  <c r="Z35" i="31" s="1"/>
  <c r="C40" i="46" s="1"/>
  <c r="Y36" i="31"/>
  <c r="Z36" i="31" s="1"/>
  <c r="C41" i="46" s="1"/>
  <c r="Y45" i="31"/>
  <c r="Z45" i="31" s="1"/>
  <c r="C50" i="46" s="1"/>
  <c r="Y57" i="31"/>
  <c r="Z57" i="31" s="1"/>
  <c r="C62" i="46" s="1"/>
  <c r="Y46" i="31"/>
  <c r="Z46" i="31" s="1"/>
  <c r="C51" i="46" s="1"/>
  <c r="Y22" i="31"/>
  <c r="Z22" i="31" s="1"/>
  <c r="C27" i="46" s="1"/>
  <c r="Y59" i="31"/>
  <c r="Z59" i="31" s="1"/>
  <c r="C64" i="46" s="1"/>
  <c r="Y37" i="31"/>
  <c r="Z37" i="31" s="1"/>
  <c r="C42" i="46" s="1"/>
  <c r="Y42" i="31"/>
  <c r="Z42" i="31" s="1"/>
  <c r="C47" i="46" s="1"/>
  <c r="Y31" i="31"/>
  <c r="Z31" i="31" s="1"/>
  <c r="Y53" i="31"/>
  <c r="Z53" i="31" s="1"/>
  <c r="Y60" i="31"/>
  <c r="Z60" i="31" s="1"/>
  <c r="B13" i="42"/>
  <c r="D13" i="42" s="1"/>
  <c r="M13" i="42"/>
  <c r="N13" i="42" s="1"/>
  <c r="A70" i="28"/>
  <c r="B69" i="28"/>
  <c r="AL203" i="42"/>
  <c r="AL204" i="42" s="1"/>
  <c r="AL205" i="42" s="1"/>
  <c r="Y55" i="31"/>
  <c r="Z55" i="31" s="1"/>
  <c r="Y28" i="31"/>
  <c r="Z28" i="31" s="1"/>
  <c r="Y26" i="31"/>
  <c r="Z26" i="31" s="1"/>
  <c r="Y43" i="31"/>
  <c r="Z43" i="31" s="1"/>
  <c r="Y34" i="31"/>
  <c r="Z34" i="31" s="1"/>
  <c r="Y25" i="31"/>
  <c r="Z25" i="31" s="1"/>
  <c r="Y23" i="31"/>
  <c r="Z23" i="31" s="1"/>
  <c r="U47" i="31"/>
  <c r="V47" i="31" s="1"/>
  <c r="W47" i="31" s="1"/>
  <c r="X47" i="31" s="1"/>
  <c r="Y47" i="31" s="1"/>
  <c r="Z47" i="31" s="1"/>
  <c r="Y32" i="31"/>
  <c r="Z32" i="31" s="1"/>
  <c r="Y38" i="31"/>
  <c r="Z38" i="31" s="1"/>
  <c r="U27" i="31"/>
  <c r="V27" i="31" s="1"/>
  <c r="W27" i="31" s="1"/>
  <c r="X27" i="31" s="1"/>
  <c r="Y27" i="31" s="1"/>
  <c r="Z27" i="31" s="1"/>
  <c r="U5" i="31"/>
  <c r="V5" i="31" s="1"/>
  <c r="W5" i="31" s="1"/>
  <c r="X5" i="31" s="1"/>
  <c r="Y5" i="31" s="1"/>
  <c r="Z5" i="31" s="1"/>
  <c r="S6" i="31"/>
  <c r="T6" i="31" s="1"/>
  <c r="R6" i="31"/>
  <c r="Q7" i="31"/>
  <c r="AP56" i="44" l="1"/>
  <c r="AT56" i="44"/>
  <c r="AX56" i="44" s="1"/>
  <c r="AO56" i="44"/>
  <c r="AS56" i="44" s="1"/>
  <c r="AQ56" i="44"/>
  <c r="AW56" i="44"/>
  <c r="AM56" i="44"/>
  <c r="B57" i="44"/>
  <c r="AL56" i="44"/>
  <c r="AP55" i="44"/>
  <c r="AY55" i="44"/>
  <c r="BA55" i="44" s="1"/>
  <c r="AT55" i="44"/>
  <c r="AO55" i="44"/>
  <c r="AW55" i="44"/>
  <c r="AR55" i="44"/>
  <c r="AM55" i="44"/>
  <c r="AV55" i="44"/>
  <c r="AQ55" i="44"/>
  <c r="AL55" i="44"/>
  <c r="AN55" i="44" s="1"/>
  <c r="A37" i="44"/>
  <c r="AK36" i="44"/>
  <c r="C68" i="42"/>
  <c r="C68" i="28"/>
  <c r="E68" i="28" s="1"/>
  <c r="C69" i="28"/>
  <c r="E69" i="28" s="1"/>
  <c r="C69" i="42"/>
  <c r="C68" i="45"/>
  <c r="A79" i="42"/>
  <c r="B78" i="42"/>
  <c r="C69" i="46"/>
  <c r="C34" i="28"/>
  <c r="C34" i="42"/>
  <c r="F67" i="31"/>
  <c r="I67" i="31" s="1"/>
  <c r="A68" i="31"/>
  <c r="U65" i="31"/>
  <c r="V65" i="31" s="1"/>
  <c r="W65" i="31" s="1"/>
  <c r="X65" i="31" s="1"/>
  <c r="Y65" i="31" s="1"/>
  <c r="Z65" i="31" s="1"/>
  <c r="U6" i="31"/>
  <c r="V6" i="31" s="1"/>
  <c r="W6" i="31" s="1"/>
  <c r="X6" i="31" s="1"/>
  <c r="Y6" i="31" s="1"/>
  <c r="Z6" i="31" s="1"/>
  <c r="C11" i="45" s="1"/>
  <c r="E11" i="45" s="1"/>
  <c r="Q67" i="31"/>
  <c r="H67" i="31"/>
  <c r="S66" i="31"/>
  <c r="T66" i="31" s="1"/>
  <c r="R66" i="31"/>
  <c r="J66" i="31"/>
  <c r="C34" i="46"/>
  <c r="C55" i="28"/>
  <c r="C55" i="42"/>
  <c r="C55" i="46"/>
  <c r="C57" i="46"/>
  <c r="C57" i="42"/>
  <c r="C57" i="28"/>
  <c r="C49" i="28"/>
  <c r="C49" i="42"/>
  <c r="C49" i="46"/>
  <c r="C28" i="45"/>
  <c r="C28" i="46"/>
  <c r="C37" i="45"/>
  <c r="C37" i="46"/>
  <c r="C60" i="45"/>
  <c r="C60" i="46"/>
  <c r="C32" i="45"/>
  <c r="C32" i="46"/>
  <c r="C36" i="45"/>
  <c r="C36" i="46"/>
  <c r="C39" i="45"/>
  <c r="C39" i="46"/>
  <c r="C65" i="45"/>
  <c r="C65" i="46"/>
  <c r="C56" i="45"/>
  <c r="C56" i="46"/>
  <c r="C10" i="45"/>
  <c r="C10" i="46"/>
  <c r="C52" i="45"/>
  <c r="C52" i="46"/>
  <c r="C48" i="45"/>
  <c r="C48" i="46"/>
  <c r="C58" i="45"/>
  <c r="C58" i="46"/>
  <c r="C9" i="42"/>
  <c r="C9" i="46"/>
  <c r="C38" i="42"/>
  <c r="C38" i="46"/>
  <c r="C31" i="45"/>
  <c r="C31" i="46"/>
  <c r="C44" i="45"/>
  <c r="C44" i="46"/>
  <c r="C53" i="45"/>
  <c r="C53" i="46"/>
  <c r="C66" i="45"/>
  <c r="C66" i="46"/>
  <c r="C61" i="45"/>
  <c r="C61" i="46"/>
  <c r="C43" i="45"/>
  <c r="C43" i="46"/>
  <c r="C30" i="45"/>
  <c r="C30" i="46"/>
  <c r="C33" i="45"/>
  <c r="C33" i="46"/>
  <c r="C67" i="45"/>
  <c r="C67" i="46"/>
  <c r="A19" i="46"/>
  <c r="O18" i="46"/>
  <c r="P18" i="46" s="1"/>
  <c r="B18" i="46"/>
  <c r="C56" i="42"/>
  <c r="C61" i="28"/>
  <c r="C66" i="42"/>
  <c r="C53" i="42"/>
  <c r="C56" i="28"/>
  <c r="C67" i="42"/>
  <c r="C64" i="28"/>
  <c r="C64" i="45"/>
  <c r="C50" i="42"/>
  <c r="C50" i="45"/>
  <c r="C59" i="42"/>
  <c r="C59" i="45"/>
  <c r="C44" i="28"/>
  <c r="C27" i="42"/>
  <c r="C27" i="45"/>
  <c r="C41" i="42"/>
  <c r="C41" i="45"/>
  <c r="C35" i="42"/>
  <c r="C35" i="45"/>
  <c r="C29" i="42"/>
  <c r="C29" i="45"/>
  <c r="C63" i="28"/>
  <c r="C63" i="45"/>
  <c r="C44" i="42"/>
  <c r="C29" i="28"/>
  <c r="C47" i="28"/>
  <c r="C47" i="45"/>
  <c r="C51" i="42"/>
  <c r="C51" i="45"/>
  <c r="C40" i="42"/>
  <c r="C40" i="45"/>
  <c r="C9" i="28"/>
  <c r="C9" i="45"/>
  <c r="C45" i="28"/>
  <c r="C45" i="45"/>
  <c r="C53" i="28"/>
  <c r="C66" i="28"/>
  <c r="C42" i="42"/>
  <c r="C42" i="45"/>
  <c r="C62" i="28"/>
  <c r="C62" i="45"/>
  <c r="C46" i="28"/>
  <c r="C46" i="45"/>
  <c r="C54" i="28"/>
  <c r="C54" i="45"/>
  <c r="C38" i="28"/>
  <c r="C38" i="45"/>
  <c r="A15" i="45"/>
  <c r="O14" i="45"/>
  <c r="P14" i="45" s="1"/>
  <c r="B14" i="45"/>
  <c r="C46" i="42"/>
  <c r="C54" i="42"/>
  <c r="C63" i="42"/>
  <c r="C50" i="28"/>
  <c r="C45" i="42"/>
  <c r="C59" i="28"/>
  <c r="C40" i="28"/>
  <c r="C47" i="42"/>
  <c r="C35" i="28"/>
  <c r="C27" i="28"/>
  <c r="C62" i="42"/>
  <c r="C41" i="28"/>
  <c r="C51" i="28"/>
  <c r="C42" i="28"/>
  <c r="C64" i="42"/>
  <c r="C10" i="42"/>
  <c r="E10" i="42" s="1"/>
  <c r="C10" i="28"/>
  <c r="C32" i="42"/>
  <c r="C32" i="28"/>
  <c r="C43" i="42"/>
  <c r="C43" i="28"/>
  <c r="C37" i="42"/>
  <c r="C37" i="28"/>
  <c r="C52" i="42"/>
  <c r="C52" i="28"/>
  <c r="C28" i="42"/>
  <c r="C28" i="28"/>
  <c r="C30" i="42"/>
  <c r="C30" i="28"/>
  <c r="C39" i="42"/>
  <c r="C39" i="28"/>
  <c r="C48" i="42"/>
  <c r="C48" i="28"/>
  <c r="C31" i="42"/>
  <c r="C31" i="28"/>
  <c r="C33" i="42"/>
  <c r="C33" i="28"/>
  <c r="C60" i="42"/>
  <c r="C60" i="28"/>
  <c r="C65" i="42"/>
  <c r="C65" i="28"/>
  <c r="C58" i="42"/>
  <c r="C58" i="28"/>
  <c r="C36" i="42"/>
  <c r="C36" i="28"/>
  <c r="M14" i="42"/>
  <c r="N14" i="42" s="1"/>
  <c r="B14" i="42"/>
  <c r="D14" i="42" s="1"/>
  <c r="B70" i="28"/>
  <c r="A71" i="28"/>
  <c r="S7" i="31"/>
  <c r="T7" i="31" s="1"/>
  <c r="R7" i="31"/>
  <c r="Q8" i="31"/>
  <c r="E10" i="45"/>
  <c r="AS55" i="44" l="1"/>
  <c r="AN56" i="44"/>
  <c r="AX55" i="44"/>
  <c r="AY57" i="44"/>
  <c r="BA57" i="44" s="1"/>
  <c r="AV57" i="44"/>
  <c r="AX57" i="44" s="1"/>
  <c r="AW57" i="44"/>
  <c r="AM57" i="44"/>
  <c r="AQ57" i="44"/>
  <c r="AL57" i="44"/>
  <c r="AO57" i="44"/>
  <c r="AP57" i="44"/>
  <c r="B58" i="44"/>
  <c r="A38" i="44"/>
  <c r="AK37" i="44"/>
  <c r="E9" i="42"/>
  <c r="AE9" i="46" s="1"/>
  <c r="I9" i="46" s="1"/>
  <c r="A80" i="42"/>
  <c r="B79" i="42"/>
  <c r="C11" i="42"/>
  <c r="C11" i="28"/>
  <c r="F68" i="31"/>
  <c r="U66" i="31"/>
  <c r="V66" i="31" s="1"/>
  <c r="W66" i="31" s="1"/>
  <c r="X66" i="31" s="1"/>
  <c r="Y66" i="31" s="1"/>
  <c r="Z66" i="31" s="1"/>
  <c r="Q68" i="31"/>
  <c r="H68" i="31"/>
  <c r="C11" i="46"/>
  <c r="E11" i="46" s="1"/>
  <c r="C70" i="45"/>
  <c r="C70" i="28"/>
  <c r="E70" i="28" s="1"/>
  <c r="C70" i="46"/>
  <c r="C70" i="42"/>
  <c r="S67" i="31"/>
  <c r="T67" i="31" s="1"/>
  <c r="R67" i="31"/>
  <c r="A69" i="31"/>
  <c r="J67" i="31"/>
  <c r="G10" i="45"/>
  <c r="G9" i="46"/>
  <c r="Q9" i="46" s="1"/>
  <c r="E9" i="46"/>
  <c r="G10" i="46"/>
  <c r="O19" i="46"/>
  <c r="P19" i="46" s="1"/>
  <c r="A20" i="46"/>
  <c r="B19" i="46"/>
  <c r="AE10" i="45"/>
  <c r="I10" i="45" s="1"/>
  <c r="AE10" i="46"/>
  <c r="I10" i="46" s="1"/>
  <c r="G9" i="45"/>
  <c r="Q9" i="45" s="1"/>
  <c r="E9" i="45"/>
  <c r="A16" i="45"/>
  <c r="B15" i="45"/>
  <c r="O15" i="45" s="1"/>
  <c r="P15" i="45" s="1"/>
  <c r="AE10" i="28"/>
  <c r="AC10" i="42"/>
  <c r="L10" i="42" s="1"/>
  <c r="M15" i="42"/>
  <c r="N15" i="42" s="1"/>
  <c r="B15" i="42"/>
  <c r="D15" i="42" s="1"/>
  <c r="A72" i="28"/>
  <c r="B71" i="28"/>
  <c r="U7" i="31"/>
  <c r="V7" i="31" s="1"/>
  <c r="W7" i="31" s="1"/>
  <c r="X7" i="31" s="1"/>
  <c r="Y7" i="31" s="1"/>
  <c r="Z7" i="31" s="1"/>
  <c r="S8" i="31"/>
  <c r="T8" i="31" s="1"/>
  <c r="R8" i="31"/>
  <c r="Q9" i="31"/>
  <c r="E10" i="46"/>
  <c r="AS57" i="44" l="1"/>
  <c r="AN57" i="44"/>
  <c r="AE9" i="45"/>
  <c r="I9" i="45" s="1"/>
  <c r="B59" i="44"/>
  <c r="AW58" i="44"/>
  <c r="AM58" i="44"/>
  <c r="AT58" i="44"/>
  <c r="AX58" i="44" s="1"/>
  <c r="AO58" i="44"/>
  <c r="AV58" i="44"/>
  <c r="AQ58" i="44"/>
  <c r="AL58" i="44"/>
  <c r="AP58" i="44"/>
  <c r="AY58" i="44"/>
  <c r="BA58" i="44" s="1"/>
  <c r="AK38" i="44"/>
  <c r="A39" i="44"/>
  <c r="AE9" i="28"/>
  <c r="O9" i="42"/>
  <c r="O10" i="42" s="1"/>
  <c r="AC9" i="42"/>
  <c r="E11" i="42"/>
  <c r="AE11" i="45" s="1"/>
  <c r="I11" i="45" s="1"/>
  <c r="A81" i="42"/>
  <c r="B80" i="42"/>
  <c r="I68" i="31"/>
  <c r="J68" i="31" s="1"/>
  <c r="F69" i="31"/>
  <c r="I69" i="31" s="1"/>
  <c r="R68" i="31"/>
  <c r="S68" i="31"/>
  <c r="T68" i="31" s="1"/>
  <c r="C71" i="46"/>
  <c r="C71" i="28"/>
  <c r="E71" i="28" s="1"/>
  <c r="C71" i="42"/>
  <c r="C71" i="45"/>
  <c r="A70" i="31"/>
  <c r="Q69" i="31"/>
  <c r="H69" i="31"/>
  <c r="U67" i="31"/>
  <c r="V67" i="31" s="1"/>
  <c r="W67" i="31" s="1"/>
  <c r="X67" i="31" s="1"/>
  <c r="Y67" i="31" s="1"/>
  <c r="Z67" i="31" s="1"/>
  <c r="Q10" i="45"/>
  <c r="N10" i="45"/>
  <c r="T10" i="45" s="1"/>
  <c r="N10" i="46"/>
  <c r="T10" i="46" s="1"/>
  <c r="Q10" i="46"/>
  <c r="C12" i="45"/>
  <c r="E12" i="45" s="1"/>
  <c r="C12" i="46"/>
  <c r="A21" i="46"/>
  <c r="O20" i="46"/>
  <c r="P20" i="46" s="1"/>
  <c r="B20" i="46"/>
  <c r="A17" i="45"/>
  <c r="B16" i="45"/>
  <c r="O16" i="45" s="1"/>
  <c r="P16" i="45" s="1"/>
  <c r="C12" i="42"/>
  <c r="E12" i="42" s="1"/>
  <c r="C12" i="28"/>
  <c r="I10" i="42"/>
  <c r="R10" i="42"/>
  <c r="M16" i="42"/>
  <c r="N16" i="42" s="1"/>
  <c r="B16" i="42"/>
  <c r="D16" i="42" s="1"/>
  <c r="A73" i="28"/>
  <c r="B72" i="28"/>
  <c r="U8" i="31"/>
  <c r="V8" i="31" s="1"/>
  <c r="W8" i="31" s="1"/>
  <c r="X8" i="31" s="1"/>
  <c r="Y8" i="31" s="1"/>
  <c r="Z8" i="31" s="1"/>
  <c r="R9" i="31"/>
  <c r="S9" i="31"/>
  <c r="T9" i="31" s="1"/>
  <c r="Q10" i="31"/>
  <c r="AS58" i="44" l="1"/>
  <c r="AN58" i="44"/>
  <c r="B60" i="44"/>
  <c r="AT59" i="44"/>
  <c r="AX59" i="44" s="1"/>
  <c r="AO59" i="44"/>
  <c r="AW59" i="44"/>
  <c r="AM59" i="44"/>
  <c r="AZ59" i="44"/>
  <c r="AV59" i="44"/>
  <c r="AQ59" i="44"/>
  <c r="AL59" i="44"/>
  <c r="AN59" i="44" s="1"/>
  <c r="AY59" i="44"/>
  <c r="BA59" i="44" s="1"/>
  <c r="AP59" i="44"/>
  <c r="AK39" i="44"/>
  <c r="A40" i="44"/>
  <c r="AC11" i="42"/>
  <c r="AE11" i="46"/>
  <c r="I11" i="46" s="1"/>
  <c r="O11" i="42"/>
  <c r="O12" i="42" s="1"/>
  <c r="AE11" i="28"/>
  <c r="A82" i="42"/>
  <c r="B81" i="42"/>
  <c r="F70" i="31"/>
  <c r="I70" i="31" s="1"/>
  <c r="Q70" i="31"/>
  <c r="H70" i="31"/>
  <c r="U68" i="31"/>
  <c r="V68" i="31" s="1"/>
  <c r="W68" i="31" s="1"/>
  <c r="X68" i="31" s="1"/>
  <c r="Y68" i="31" s="1"/>
  <c r="Z68" i="31" s="1"/>
  <c r="S69" i="31"/>
  <c r="T69" i="31" s="1"/>
  <c r="R69" i="31"/>
  <c r="C72" i="46"/>
  <c r="C72" i="42"/>
  <c r="C72" i="45"/>
  <c r="C72" i="28"/>
  <c r="E72" i="28" s="1"/>
  <c r="A71" i="31"/>
  <c r="J69" i="31"/>
  <c r="K10" i="45"/>
  <c r="L10" i="45" s="1"/>
  <c r="K10" i="46"/>
  <c r="L10" i="46" s="1"/>
  <c r="C13" i="45"/>
  <c r="E13" i="45" s="1"/>
  <c r="C13" i="46"/>
  <c r="AE12" i="45"/>
  <c r="I12" i="45" s="1"/>
  <c r="AE12" i="46"/>
  <c r="I12" i="46" s="1"/>
  <c r="A22" i="46"/>
  <c r="B21" i="46"/>
  <c r="O21" i="46" s="1"/>
  <c r="P21" i="46" s="1"/>
  <c r="A18" i="45"/>
  <c r="B17" i="45"/>
  <c r="O17" i="45" s="1"/>
  <c r="P17" i="45" s="1"/>
  <c r="C13" i="42"/>
  <c r="E13" i="42" s="1"/>
  <c r="C13" i="28"/>
  <c r="J10" i="42"/>
  <c r="L11" i="42"/>
  <c r="AE12" i="28"/>
  <c r="AC12" i="42"/>
  <c r="M17" i="42"/>
  <c r="N17" i="42" s="1"/>
  <c r="B17" i="42"/>
  <c r="D17" i="42" s="1"/>
  <c r="A74" i="28"/>
  <c r="B73" i="28"/>
  <c r="U9" i="31"/>
  <c r="V9" i="31" s="1"/>
  <c r="W9" i="31" s="1"/>
  <c r="X9" i="31" s="1"/>
  <c r="Y9" i="31" s="1"/>
  <c r="Z9" i="31" s="1"/>
  <c r="S10" i="31"/>
  <c r="T10" i="31" s="1"/>
  <c r="R10" i="31"/>
  <c r="Q11" i="31"/>
  <c r="E12" i="46"/>
  <c r="AS59" i="44" l="1"/>
  <c r="B61" i="44"/>
  <c r="AV60" i="44"/>
  <c r="AQ60" i="44"/>
  <c r="AL60" i="44"/>
  <c r="AM60" i="44"/>
  <c r="AP60" i="44"/>
  <c r="AW60" i="44"/>
  <c r="AY60" i="44"/>
  <c r="BA60" i="44" s="1"/>
  <c r="AT60" i="44"/>
  <c r="AX60" i="44" s="1"/>
  <c r="AO60" i="44"/>
  <c r="AS60" i="44" s="1"/>
  <c r="A41" i="44"/>
  <c r="AK40" i="44"/>
  <c r="F11" i="45"/>
  <c r="U69" i="31"/>
  <c r="V69" i="31" s="1"/>
  <c r="W69" i="31" s="1"/>
  <c r="X69" i="31" s="1"/>
  <c r="Y69" i="31" s="1"/>
  <c r="Z69" i="31" s="1"/>
  <c r="A83" i="42"/>
  <c r="B82" i="42"/>
  <c r="F11" i="46"/>
  <c r="F71" i="31"/>
  <c r="C73" i="45"/>
  <c r="C73" i="28"/>
  <c r="E73" i="28" s="1"/>
  <c r="C73" i="46"/>
  <c r="C73" i="42"/>
  <c r="H71" i="31"/>
  <c r="Q71" i="31"/>
  <c r="S70" i="31"/>
  <c r="T70" i="31" s="1"/>
  <c r="R70" i="31"/>
  <c r="A72" i="31"/>
  <c r="J70" i="31"/>
  <c r="C14" i="45"/>
  <c r="E14" i="45" s="1"/>
  <c r="C14" i="46"/>
  <c r="A23" i="46"/>
  <c r="B22" i="46"/>
  <c r="O22" i="46" s="1"/>
  <c r="P22" i="46" s="1"/>
  <c r="AE13" i="45"/>
  <c r="I13" i="45" s="1"/>
  <c r="AE13" i="46"/>
  <c r="I13" i="46" s="1"/>
  <c r="A19" i="45"/>
  <c r="O18" i="45"/>
  <c r="P18" i="45" s="1"/>
  <c r="B18" i="45"/>
  <c r="O13" i="42"/>
  <c r="B74" i="28"/>
  <c r="A75" i="28"/>
  <c r="C14" i="42"/>
  <c r="E14" i="42" s="1"/>
  <c r="C14" i="28"/>
  <c r="I11" i="42"/>
  <c r="R11" i="42"/>
  <c r="AE13" i="28"/>
  <c r="AC13" i="42"/>
  <c r="B18" i="42"/>
  <c r="D18" i="42" s="1"/>
  <c r="M18" i="42"/>
  <c r="N18" i="42" s="1"/>
  <c r="U10" i="31"/>
  <c r="V10" i="31" s="1"/>
  <c r="W10" i="31" s="1"/>
  <c r="X10" i="31" s="1"/>
  <c r="Y10" i="31" s="1"/>
  <c r="Z10" i="31" s="1"/>
  <c r="S11" i="31"/>
  <c r="T11" i="31" s="1"/>
  <c r="R11" i="31"/>
  <c r="Q12" i="31"/>
  <c r="E13" i="46"/>
  <c r="D11" i="46"/>
  <c r="D11" i="45"/>
  <c r="AN60" i="44" l="1"/>
  <c r="B62" i="44"/>
  <c r="AY61" i="44"/>
  <c r="BA61" i="44" s="1"/>
  <c r="AT61" i="44"/>
  <c r="AX61" i="44" s="1"/>
  <c r="AP61" i="44"/>
  <c r="AL61" i="44"/>
  <c r="AN61" i="44" s="1"/>
  <c r="AW61" i="44"/>
  <c r="AV61" i="44"/>
  <c r="AQ61" i="44"/>
  <c r="A42" i="44"/>
  <c r="AK41" i="44"/>
  <c r="G11" i="45"/>
  <c r="A84" i="42"/>
  <c r="B83" i="42"/>
  <c r="G11" i="46"/>
  <c r="U70" i="31"/>
  <c r="V70" i="31" s="1"/>
  <c r="W70" i="31" s="1"/>
  <c r="X70" i="31" s="1"/>
  <c r="Y70" i="31" s="1"/>
  <c r="Z70" i="31" s="1"/>
  <c r="C75" i="46" s="1"/>
  <c r="F72" i="31"/>
  <c r="J72" i="31" s="1"/>
  <c r="C74" i="28"/>
  <c r="E74" i="28" s="1"/>
  <c r="C74" i="42"/>
  <c r="C74" i="45"/>
  <c r="C74" i="46"/>
  <c r="Q72" i="31"/>
  <c r="H72" i="31"/>
  <c r="A73" i="31"/>
  <c r="R71" i="31"/>
  <c r="S71" i="31"/>
  <c r="T71" i="31" s="1"/>
  <c r="J71" i="31"/>
  <c r="C15" i="45"/>
  <c r="C15" i="46"/>
  <c r="AE14" i="45"/>
  <c r="I14" i="45" s="1"/>
  <c r="AE14" i="46"/>
  <c r="I14" i="46" s="1"/>
  <c r="A24" i="46"/>
  <c r="B23" i="46"/>
  <c r="O23" i="46" s="1"/>
  <c r="P23" i="46" s="1"/>
  <c r="A20" i="45"/>
  <c r="B19" i="45"/>
  <c r="O19" i="45" s="1"/>
  <c r="P19" i="45" s="1"/>
  <c r="O14" i="42"/>
  <c r="A76" i="28"/>
  <c r="B75" i="28"/>
  <c r="C15" i="42"/>
  <c r="E15" i="42" s="1"/>
  <c r="C15" i="28"/>
  <c r="J11" i="42"/>
  <c r="L12" i="42"/>
  <c r="AE14" i="28"/>
  <c r="AC14" i="42"/>
  <c r="M19" i="42"/>
  <c r="N19" i="42" s="1"/>
  <c r="B19" i="42"/>
  <c r="D19" i="42" s="1"/>
  <c r="S12" i="31"/>
  <c r="T12" i="31" s="1"/>
  <c r="R12" i="31"/>
  <c r="Q13" i="31"/>
  <c r="U11" i="31"/>
  <c r="V11" i="31" s="1"/>
  <c r="W11" i="31" s="1"/>
  <c r="X11" i="31" s="1"/>
  <c r="Y11" i="31" s="1"/>
  <c r="Z11" i="31" s="1"/>
  <c r="E14" i="46"/>
  <c r="E15" i="45"/>
  <c r="AS61" i="44" l="1"/>
  <c r="B63" i="44"/>
  <c r="AW62" i="44"/>
  <c r="AM62" i="44"/>
  <c r="AN62" i="44" s="1"/>
  <c r="AT62" i="44"/>
  <c r="AX62" i="44" s="1"/>
  <c r="AV62" i="44"/>
  <c r="AQ62" i="44"/>
  <c r="AP62" i="44"/>
  <c r="AY62" i="44"/>
  <c r="BA62" i="44" s="1"/>
  <c r="AO62" i="44"/>
  <c r="A43" i="44"/>
  <c r="AK42" i="44"/>
  <c r="Q11" i="45"/>
  <c r="N11" i="45"/>
  <c r="C75" i="45"/>
  <c r="C75" i="28"/>
  <c r="E75" i="28" s="1"/>
  <c r="C75" i="42"/>
  <c r="A85" i="42"/>
  <c r="B84" i="42"/>
  <c r="M84" i="42" s="1"/>
  <c r="N84" i="42" s="1"/>
  <c r="Q11" i="46"/>
  <c r="N11" i="46"/>
  <c r="U12" i="31"/>
  <c r="V12" i="31" s="1"/>
  <c r="W12" i="31" s="1"/>
  <c r="X12" i="31" s="1"/>
  <c r="Y12" i="31" s="1"/>
  <c r="Z12" i="31" s="1"/>
  <c r="C17" i="42" s="1"/>
  <c r="E17" i="42" s="1"/>
  <c r="F73" i="31"/>
  <c r="A74" i="31"/>
  <c r="S72" i="31"/>
  <c r="T72" i="31" s="1"/>
  <c r="R72" i="31"/>
  <c r="Q73" i="31"/>
  <c r="H73" i="31"/>
  <c r="U71" i="31"/>
  <c r="V71" i="31" s="1"/>
  <c r="W71" i="31" s="1"/>
  <c r="X71" i="31" s="1"/>
  <c r="Y71" i="31" s="1"/>
  <c r="Z71" i="31" s="1"/>
  <c r="C16" i="45"/>
  <c r="E16" i="45" s="1"/>
  <c r="C16" i="46"/>
  <c r="A25" i="46"/>
  <c r="B24" i="46"/>
  <c r="O24" i="46" s="1"/>
  <c r="P24" i="46" s="1"/>
  <c r="AE15" i="45"/>
  <c r="I15" i="45" s="1"/>
  <c r="AE15" i="46"/>
  <c r="I15" i="46" s="1"/>
  <c r="A21" i="45"/>
  <c r="B20" i="45"/>
  <c r="O20" i="45" s="1"/>
  <c r="P20" i="45" s="1"/>
  <c r="O15" i="42"/>
  <c r="A77" i="28"/>
  <c r="B76" i="28"/>
  <c r="C16" i="42"/>
  <c r="E16" i="42" s="1"/>
  <c r="C16" i="28"/>
  <c r="R12" i="42"/>
  <c r="I12" i="42"/>
  <c r="AE15" i="28"/>
  <c r="AC15" i="42"/>
  <c r="M20" i="42"/>
  <c r="N20" i="42" s="1"/>
  <c r="B20" i="42"/>
  <c r="D20" i="42" s="1"/>
  <c r="Q14" i="31"/>
  <c r="R13" i="31"/>
  <c r="S13" i="31"/>
  <c r="T13" i="31" s="1"/>
  <c r="E15" i="46"/>
  <c r="AS62" i="44" l="1"/>
  <c r="AQ63" i="44"/>
  <c r="AL63" i="44"/>
  <c r="AN63" i="44" s="1"/>
  <c r="AP63" i="44"/>
  <c r="AM63" i="44"/>
  <c r="AT63" i="44"/>
  <c r="AX63" i="44" s="1"/>
  <c r="AO63" i="44"/>
  <c r="AS63" i="44" s="1"/>
  <c r="AW63" i="44"/>
  <c r="B64" i="44"/>
  <c r="AK43" i="44"/>
  <c r="A44" i="44"/>
  <c r="C17" i="28"/>
  <c r="C17" i="45"/>
  <c r="E17" i="45" s="1"/>
  <c r="C17" i="46"/>
  <c r="E17" i="46" s="1"/>
  <c r="K11" i="45"/>
  <c r="T11" i="45"/>
  <c r="A86" i="42"/>
  <c r="B85" i="42"/>
  <c r="M85" i="42" s="1"/>
  <c r="N85" i="42" s="1"/>
  <c r="K11" i="46"/>
  <c r="T11" i="46"/>
  <c r="F74" i="31"/>
  <c r="S73" i="31"/>
  <c r="T73" i="31" s="1"/>
  <c r="R73" i="31"/>
  <c r="H74" i="31"/>
  <c r="Q74" i="31"/>
  <c r="U72" i="31"/>
  <c r="V72" i="31" s="1"/>
  <c r="W72" i="31" s="1"/>
  <c r="X72" i="31" s="1"/>
  <c r="Y72" i="31" s="1"/>
  <c r="Z72" i="31" s="1"/>
  <c r="A75" i="31"/>
  <c r="C76" i="46"/>
  <c r="C76" i="42"/>
  <c r="C76" i="28"/>
  <c r="E76" i="28" s="1"/>
  <c r="C76" i="45"/>
  <c r="J73" i="31"/>
  <c r="AE17" i="45"/>
  <c r="I17" i="45" s="1"/>
  <c r="AE17" i="46"/>
  <c r="I17" i="46" s="1"/>
  <c r="AE16" i="45"/>
  <c r="I16" i="45" s="1"/>
  <c r="AE16" i="46"/>
  <c r="I16" i="46" s="1"/>
  <c r="A26" i="46"/>
  <c r="B25" i="46"/>
  <c r="O25" i="46" s="1"/>
  <c r="P25" i="46" s="1"/>
  <c r="A22" i="45"/>
  <c r="B21" i="45"/>
  <c r="O21" i="45" s="1"/>
  <c r="P21" i="45" s="1"/>
  <c r="O16" i="42"/>
  <c r="O17" i="42" s="1"/>
  <c r="A78" i="28"/>
  <c r="B77" i="28"/>
  <c r="J12" i="42"/>
  <c r="L13" i="42"/>
  <c r="R13" i="42" s="1"/>
  <c r="AE17" i="28"/>
  <c r="AC17" i="42"/>
  <c r="AE16" i="28"/>
  <c r="AC16" i="42"/>
  <c r="M21" i="42"/>
  <c r="N21" i="42" s="1"/>
  <c r="B21" i="42"/>
  <c r="U13" i="31"/>
  <c r="V13" i="31" s="1"/>
  <c r="W13" i="31" s="1"/>
  <c r="X13" i="31" s="1"/>
  <c r="Y13" i="31" s="1"/>
  <c r="Z13" i="31" s="1"/>
  <c r="Q15" i="31"/>
  <c r="R14" i="31"/>
  <c r="S14" i="31"/>
  <c r="T14" i="31" s="1"/>
  <c r="E16" i="46"/>
  <c r="B65" i="44" l="1"/>
  <c r="AY64" i="44"/>
  <c r="BA64" i="44" s="1"/>
  <c r="AP64" i="44"/>
  <c r="AT64" i="44"/>
  <c r="AO64" i="44"/>
  <c r="AQ64" i="44"/>
  <c r="AW64" i="44"/>
  <c r="AM64" i="44"/>
  <c r="AN64" i="44" s="1"/>
  <c r="AV64" i="44"/>
  <c r="A45" i="44"/>
  <c r="AK44" i="44"/>
  <c r="U73" i="31"/>
  <c r="V73" i="31" s="1"/>
  <c r="W73" i="31" s="1"/>
  <c r="X73" i="31" s="1"/>
  <c r="Y73" i="31" s="1"/>
  <c r="Z73" i="31" s="1"/>
  <c r="L11" i="45"/>
  <c r="A87" i="42"/>
  <c r="B86" i="42"/>
  <c r="M86" i="42" s="1"/>
  <c r="N86" i="42" s="1"/>
  <c r="L11" i="46"/>
  <c r="F75" i="31"/>
  <c r="C77" i="42"/>
  <c r="H75" i="31"/>
  <c r="Q75" i="31"/>
  <c r="A76" i="31"/>
  <c r="C77" i="28"/>
  <c r="C77" i="45"/>
  <c r="C77" i="46"/>
  <c r="S74" i="31"/>
  <c r="T74" i="31" s="1"/>
  <c r="R74" i="31"/>
  <c r="J74" i="31"/>
  <c r="C18" i="45"/>
  <c r="E18" i="45" s="1"/>
  <c r="C18" i="46"/>
  <c r="A27" i="46"/>
  <c r="B26" i="46"/>
  <c r="O26" i="46" s="1"/>
  <c r="P26" i="46" s="1"/>
  <c r="A23" i="45"/>
  <c r="B22" i="45"/>
  <c r="O22" i="45" s="1"/>
  <c r="P22" i="45" s="1"/>
  <c r="I13" i="42"/>
  <c r="J13" i="42" s="1"/>
  <c r="A79" i="28"/>
  <c r="B78" i="28"/>
  <c r="C18" i="42"/>
  <c r="E18" i="42" s="1"/>
  <c r="C18" i="28"/>
  <c r="M22" i="42"/>
  <c r="N22" i="42" s="1"/>
  <c r="B22" i="42"/>
  <c r="U14" i="31"/>
  <c r="V14" i="31" s="1"/>
  <c r="W14" i="31" s="1"/>
  <c r="X14" i="31" s="1"/>
  <c r="Y14" i="31" s="1"/>
  <c r="Z14" i="31" s="1"/>
  <c r="S15" i="31"/>
  <c r="T15" i="31" s="1"/>
  <c r="R15" i="31"/>
  <c r="Q16" i="31"/>
  <c r="AS64" i="44" l="1"/>
  <c r="AX64" i="44"/>
  <c r="B66" i="44"/>
  <c r="AW65" i="44"/>
  <c r="AM65" i="44"/>
  <c r="AV65" i="44"/>
  <c r="AQ65" i="44"/>
  <c r="AL65" i="44"/>
  <c r="AN65" i="44" s="1"/>
  <c r="AY65" i="44"/>
  <c r="BA65" i="44" s="1"/>
  <c r="AO65" i="44"/>
  <c r="AS65" i="44" s="1"/>
  <c r="AP65" i="44"/>
  <c r="AT65" i="44"/>
  <c r="AX65" i="44" s="1"/>
  <c r="A46" i="44"/>
  <c r="AK45" i="44"/>
  <c r="U74" i="31"/>
  <c r="V74" i="31" s="1"/>
  <c r="W74" i="31" s="1"/>
  <c r="X74" i="31" s="1"/>
  <c r="Y74" i="31" s="1"/>
  <c r="Z74" i="31" s="1"/>
  <c r="F12" i="45"/>
  <c r="C78" i="45"/>
  <c r="C78" i="46"/>
  <c r="C78" i="28"/>
  <c r="E78" i="28" s="1"/>
  <c r="E77" i="28"/>
  <c r="A88" i="42"/>
  <c r="B87" i="42"/>
  <c r="M87" i="42" s="1"/>
  <c r="N87" i="42" s="1"/>
  <c r="F12" i="46"/>
  <c r="C78" i="42"/>
  <c r="F76" i="31"/>
  <c r="R75" i="31"/>
  <c r="S75" i="31"/>
  <c r="T75" i="31" s="1"/>
  <c r="H76" i="31"/>
  <c r="Q76" i="31"/>
  <c r="A77" i="31"/>
  <c r="J75" i="31"/>
  <c r="C19" i="45"/>
  <c r="C19" i="46"/>
  <c r="AE18" i="45"/>
  <c r="I18" i="45" s="1"/>
  <c r="AE18" i="46"/>
  <c r="I18" i="46" s="1"/>
  <c r="A28" i="46"/>
  <c r="B27" i="46"/>
  <c r="O27" i="46" s="1"/>
  <c r="P27" i="46" s="1"/>
  <c r="A24" i="45"/>
  <c r="B23" i="45"/>
  <c r="O23" i="45" s="1"/>
  <c r="P23" i="45" s="1"/>
  <c r="L14" i="42"/>
  <c r="R14" i="42" s="1"/>
  <c r="A80" i="28"/>
  <c r="B79" i="28"/>
  <c r="C19" i="42"/>
  <c r="E19" i="42" s="1"/>
  <c r="C19" i="28"/>
  <c r="AE18" i="28"/>
  <c r="AC18" i="42"/>
  <c r="O18" i="42"/>
  <c r="U15" i="31"/>
  <c r="V15" i="31" s="1"/>
  <c r="W15" i="31" s="1"/>
  <c r="X15" i="31" s="1"/>
  <c r="Y15" i="31" s="1"/>
  <c r="Z15" i="31" s="1"/>
  <c r="B23" i="42"/>
  <c r="M23" i="42"/>
  <c r="N23" i="42" s="1"/>
  <c r="Q17" i="31"/>
  <c r="S16" i="31"/>
  <c r="T16" i="31" s="1"/>
  <c r="R16" i="31"/>
  <c r="D12" i="46"/>
  <c r="E18" i="46"/>
  <c r="E19" i="45"/>
  <c r="D12" i="45"/>
  <c r="B67" i="44" l="1"/>
  <c r="AV66" i="44"/>
  <c r="AQ66" i="44"/>
  <c r="AL66" i="44"/>
  <c r="AN66" i="44" s="1"/>
  <c r="AW66" i="44"/>
  <c r="AP66" i="44"/>
  <c r="AY66" i="44"/>
  <c r="BA66" i="44" s="1"/>
  <c r="AT66" i="44"/>
  <c r="AX66" i="44" s="1"/>
  <c r="AO66" i="44"/>
  <c r="AM66" i="44"/>
  <c r="AK46" i="44"/>
  <c r="A47" i="44"/>
  <c r="C79" i="46"/>
  <c r="C79" i="45"/>
  <c r="G12" i="45"/>
  <c r="C79" i="42"/>
  <c r="C79" i="28"/>
  <c r="E79" i="28" s="1"/>
  <c r="A89" i="42"/>
  <c r="B88" i="42"/>
  <c r="M88" i="42" s="1"/>
  <c r="N88" i="42" s="1"/>
  <c r="G12" i="46"/>
  <c r="F77" i="31"/>
  <c r="H77" i="31"/>
  <c r="Q77" i="31"/>
  <c r="A78" i="31"/>
  <c r="U75" i="31"/>
  <c r="V75" i="31" s="1"/>
  <c r="W75" i="31" s="1"/>
  <c r="X75" i="31" s="1"/>
  <c r="Y75" i="31" s="1"/>
  <c r="Z75" i="31" s="1"/>
  <c r="S76" i="31"/>
  <c r="T76" i="31" s="1"/>
  <c r="R76" i="31"/>
  <c r="J76" i="31"/>
  <c r="C20" i="45"/>
  <c r="E20" i="45" s="1"/>
  <c r="C20" i="46"/>
  <c r="AE19" i="45"/>
  <c r="I19" i="45" s="1"/>
  <c r="AE19" i="46"/>
  <c r="I19" i="46" s="1"/>
  <c r="A29" i="46"/>
  <c r="B28" i="46"/>
  <c r="O28" i="46" s="1"/>
  <c r="P28" i="46" s="1"/>
  <c r="A25" i="45"/>
  <c r="B24" i="45"/>
  <c r="O24" i="45" s="1"/>
  <c r="P24" i="45" s="1"/>
  <c r="O19" i="42"/>
  <c r="I14" i="42"/>
  <c r="J14" i="42" s="1"/>
  <c r="A81" i="28"/>
  <c r="B80" i="28"/>
  <c r="C20" i="42"/>
  <c r="E20" i="42" s="1"/>
  <c r="C20" i="28"/>
  <c r="AE19" i="28"/>
  <c r="AC19" i="42"/>
  <c r="B24" i="42"/>
  <c r="M24" i="42"/>
  <c r="N24" i="42" s="1"/>
  <c r="U16" i="31"/>
  <c r="V16" i="31" s="1"/>
  <c r="W16" i="31" s="1"/>
  <c r="X16" i="31" s="1"/>
  <c r="Y16" i="31" s="1"/>
  <c r="Z16" i="31" s="1"/>
  <c r="Q18" i="31"/>
  <c r="R17" i="31"/>
  <c r="S17" i="31"/>
  <c r="T17" i="31" s="1"/>
  <c r="E19" i="46"/>
  <c r="E27" i="46"/>
  <c r="AS66" i="44" l="1"/>
  <c r="AY67" i="44"/>
  <c r="BA67" i="44" s="1"/>
  <c r="AP67" i="44"/>
  <c r="AT67" i="44"/>
  <c r="AO67" i="44"/>
  <c r="B68" i="44"/>
  <c r="AQ67" i="44"/>
  <c r="AW67" i="44"/>
  <c r="AR67" i="44"/>
  <c r="AM67" i="44"/>
  <c r="AV67" i="44"/>
  <c r="AL67" i="44"/>
  <c r="AK47" i="44"/>
  <c r="A48" i="44"/>
  <c r="Q12" i="45"/>
  <c r="N12" i="45"/>
  <c r="A90" i="42"/>
  <c r="B89" i="42"/>
  <c r="M89" i="42" s="1"/>
  <c r="N89" i="42" s="1"/>
  <c r="Q12" i="46"/>
  <c r="N12" i="46"/>
  <c r="F78" i="31"/>
  <c r="A79" i="31"/>
  <c r="C80" i="45"/>
  <c r="C80" i="46"/>
  <c r="C80" i="42"/>
  <c r="C80" i="28"/>
  <c r="E80" i="28" s="1"/>
  <c r="S77" i="31"/>
  <c r="T77" i="31" s="1"/>
  <c r="R77" i="31"/>
  <c r="U76" i="31"/>
  <c r="V76" i="31" s="1"/>
  <c r="W76" i="31" s="1"/>
  <c r="X76" i="31" s="1"/>
  <c r="Y76" i="31" s="1"/>
  <c r="Z76" i="31" s="1"/>
  <c r="H78" i="31"/>
  <c r="Q78" i="31"/>
  <c r="J77" i="31"/>
  <c r="C21" i="45"/>
  <c r="E21" i="45" s="1"/>
  <c r="C21" i="46"/>
  <c r="AE20" i="45"/>
  <c r="I20" i="45" s="1"/>
  <c r="AE20" i="46"/>
  <c r="I20" i="46" s="1"/>
  <c r="A30" i="46"/>
  <c r="B29" i="46"/>
  <c r="O29" i="46" s="1"/>
  <c r="P29" i="46" s="1"/>
  <c r="A26" i="45"/>
  <c r="B25" i="45"/>
  <c r="O25" i="45" s="1"/>
  <c r="P25" i="45" s="1"/>
  <c r="O20" i="42"/>
  <c r="L15" i="42"/>
  <c r="R15" i="42" s="1"/>
  <c r="A82" i="28"/>
  <c r="B81" i="28"/>
  <c r="C21" i="42"/>
  <c r="C21" i="28"/>
  <c r="AE20" i="28"/>
  <c r="AC20" i="42"/>
  <c r="M25" i="42"/>
  <c r="N25" i="42" s="1"/>
  <c r="B25" i="42"/>
  <c r="R18" i="31"/>
  <c r="S18" i="31"/>
  <c r="T18" i="31" s="1"/>
  <c r="U17" i="31"/>
  <c r="V17" i="31" s="1"/>
  <c r="W17" i="31" s="1"/>
  <c r="X17" i="31" s="1"/>
  <c r="Y17" i="31" s="1"/>
  <c r="Z17" i="31" s="1"/>
  <c r="Q19" i="31"/>
  <c r="E20" i="46"/>
  <c r="E28" i="46"/>
  <c r="AN67" i="44" l="1"/>
  <c r="AX67" i="44"/>
  <c r="AS67" i="44"/>
  <c r="AV68" i="44"/>
  <c r="AQ68" i="44"/>
  <c r="AL68" i="44"/>
  <c r="AP68" i="44"/>
  <c r="AR68" i="44"/>
  <c r="AY68" i="44"/>
  <c r="BA68" i="44" s="1"/>
  <c r="AT68" i="44"/>
  <c r="AO68" i="44"/>
  <c r="B69" i="44"/>
  <c r="AW68" i="44"/>
  <c r="AM68" i="44"/>
  <c r="A49" i="44"/>
  <c r="AK48" i="44"/>
  <c r="K12" i="45"/>
  <c r="T12" i="45"/>
  <c r="A91" i="42"/>
  <c r="B90" i="42"/>
  <c r="M90" i="42" s="1"/>
  <c r="N90" i="42" s="1"/>
  <c r="K12" i="46"/>
  <c r="T12" i="46"/>
  <c r="U77" i="31"/>
  <c r="V77" i="31" s="1"/>
  <c r="W77" i="31" s="1"/>
  <c r="X77" i="31" s="1"/>
  <c r="Y77" i="31" s="1"/>
  <c r="Z77" i="31" s="1"/>
  <c r="F79" i="31"/>
  <c r="C81" i="45"/>
  <c r="C81" i="46"/>
  <c r="C81" i="28"/>
  <c r="E81" i="28" s="1"/>
  <c r="C81" i="42"/>
  <c r="Q79" i="31"/>
  <c r="H79" i="31"/>
  <c r="S78" i="31"/>
  <c r="T78" i="31" s="1"/>
  <c r="R78" i="31"/>
  <c r="A80" i="31"/>
  <c r="J78" i="31"/>
  <c r="C22" i="45"/>
  <c r="C22" i="46"/>
  <c r="A31" i="46"/>
  <c r="B30" i="46"/>
  <c r="O30" i="46" s="1"/>
  <c r="P30" i="46" s="1"/>
  <c r="A27" i="45"/>
  <c r="B26" i="45"/>
  <c r="O26" i="45" s="1"/>
  <c r="P26" i="45" s="1"/>
  <c r="I15" i="42"/>
  <c r="L16" i="42" s="1"/>
  <c r="R16" i="42" s="1"/>
  <c r="A83" i="28"/>
  <c r="B82" i="28"/>
  <c r="C22" i="42"/>
  <c r="C22" i="28"/>
  <c r="M26" i="42"/>
  <c r="N26" i="42" s="1"/>
  <c r="B26" i="42"/>
  <c r="U18" i="31"/>
  <c r="V18" i="31" s="1"/>
  <c r="W18" i="31" s="1"/>
  <c r="X18" i="31" s="1"/>
  <c r="Y18" i="31" s="1"/>
  <c r="Z18" i="31" s="1"/>
  <c r="Q20" i="31"/>
  <c r="S19" i="31"/>
  <c r="T19" i="31" s="1"/>
  <c r="R19" i="31"/>
  <c r="E22" i="45"/>
  <c r="E21" i="46"/>
  <c r="E29" i="46"/>
  <c r="AS68" i="44" l="1"/>
  <c r="AX68" i="44"/>
  <c r="AN68" i="44"/>
  <c r="B70" i="44"/>
  <c r="AV69" i="44"/>
  <c r="AQ69" i="44"/>
  <c r="AL69" i="44"/>
  <c r="AN69" i="44" s="1"/>
  <c r="AP69" i="44"/>
  <c r="AW69" i="44"/>
  <c r="AM69" i="44"/>
  <c r="AY69" i="44"/>
  <c r="BA69" i="44" s="1"/>
  <c r="AT69" i="44"/>
  <c r="AX69" i="44" s="1"/>
  <c r="AO69" i="44"/>
  <c r="AR69" i="44"/>
  <c r="AK49" i="44"/>
  <c r="A50" i="44"/>
  <c r="C82" i="45"/>
  <c r="C82" i="28"/>
  <c r="E82" i="28" s="1"/>
  <c r="C82" i="42"/>
  <c r="L12" i="45"/>
  <c r="C82" i="46"/>
  <c r="A92" i="42"/>
  <c r="B91" i="42"/>
  <c r="M91" i="42" s="1"/>
  <c r="N91" i="42" s="1"/>
  <c r="L12" i="46"/>
  <c r="F80" i="31"/>
  <c r="J80" i="31" s="1"/>
  <c r="H80" i="31"/>
  <c r="Q80" i="31"/>
  <c r="A81" i="31"/>
  <c r="R79" i="31"/>
  <c r="S79" i="31"/>
  <c r="T79" i="31" s="1"/>
  <c r="U78" i="31"/>
  <c r="V78" i="31" s="1"/>
  <c r="W78" i="31" s="1"/>
  <c r="X78" i="31" s="1"/>
  <c r="Y78" i="31" s="1"/>
  <c r="Z78" i="31" s="1"/>
  <c r="J79" i="31"/>
  <c r="C23" i="45"/>
  <c r="C23" i="46"/>
  <c r="A32" i="46"/>
  <c r="O31" i="46"/>
  <c r="P31" i="46" s="1"/>
  <c r="B31" i="46"/>
  <c r="A28" i="45"/>
  <c r="B27" i="45"/>
  <c r="O27" i="45" s="1"/>
  <c r="P27" i="45" s="1"/>
  <c r="J15" i="42"/>
  <c r="A84" i="28"/>
  <c r="B83" i="28"/>
  <c r="I16" i="42"/>
  <c r="C23" i="42"/>
  <c r="C23" i="28"/>
  <c r="M27" i="42"/>
  <c r="N27" i="42" s="1"/>
  <c r="B27" i="42"/>
  <c r="U19" i="31"/>
  <c r="V19" i="31" s="1"/>
  <c r="W19" i="31" s="1"/>
  <c r="X19" i="31" s="1"/>
  <c r="Y19" i="31" s="1"/>
  <c r="Z19" i="31" s="1"/>
  <c r="Q21" i="31"/>
  <c r="S20" i="31"/>
  <c r="T20" i="31" s="1"/>
  <c r="R20" i="31"/>
  <c r="E22" i="46"/>
  <c r="E23" i="45"/>
  <c r="E30" i="46"/>
  <c r="AS69" i="44" l="1"/>
  <c r="B71" i="44"/>
  <c r="AV70" i="44"/>
  <c r="AQ70" i="44"/>
  <c r="AL70" i="44"/>
  <c r="AP70" i="44"/>
  <c r="AW70" i="44"/>
  <c r="AR70" i="44"/>
  <c r="AY70" i="44"/>
  <c r="BA70" i="44" s="1"/>
  <c r="AT70" i="44"/>
  <c r="AO70" i="44"/>
  <c r="AS70" i="44" s="1"/>
  <c r="AM70" i="44"/>
  <c r="AK50" i="44"/>
  <c r="A51" i="44"/>
  <c r="F13" i="45"/>
  <c r="U20" i="31"/>
  <c r="V20" i="31" s="1"/>
  <c r="W20" i="31" s="1"/>
  <c r="X20" i="31" s="1"/>
  <c r="Y20" i="31" s="1"/>
  <c r="Z20" i="31" s="1"/>
  <c r="C25" i="42" s="1"/>
  <c r="A93" i="42"/>
  <c r="B92" i="42"/>
  <c r="M92" i="42" s="1"/>
  <c r="N92" i="42" s="1"/>
  <c r="F13" i="46"/>
  <c r="F81" i="31"/>
  <c r="A82" i="31"/>
  <c r="U79" i="31"/>
  <c r="V79" i="31" s="1"/>
  <c r="W79" i="31" s="1"/>
  <c r="X79" i="31" s="1"/>
  <c r="Y79" i="31" s="1"/>
  <c r="Z79" i="31" s="1"/>
  <c r="S80" i="31"/>
  <c r="T80" i="31" s="1"/>
  <c r="R80" i="31"/>
  <c r="C83" i="45"/>
  <c r="C83" i="46"/>
  <c r="C83" i="28"/>
  <c r="E83" i="28" s="1"/>
  <c r="C83" i="42"/>
  <c r="H81" i="31"/>
  <c r="Q81" i="31"/>
  <c r="C24" i="45"/>
  <c r="C24" i="46"/>
  <c r="A33" i="46"/>
  <c r="B32" i="46"/>
  <c r="O32" i="46" s="1"/>
  <c r="P32" i="46" s="1"/>
  <c r="A29" i="45"/>
  <c r="B28" i="45"/>
  <c r="O28" i="45" s="1"/>
  <c r="P28" i="45" s="1"/>
  <c r="A85" i="28"/>
  <c r="B84" i="28"/>
  <c r="L17" i="42"/>
  <c r="R17" i="42" s="1"/>
  <c r="J16" i="42"/>
  <c r="C24" i="42"/>
  <c r="C24" i="28"/>
  <c r="M28" i="42"/>
  <c r="N28" i="42" s="1"/>
  <c r="B28" i="42"/>
  <c r="R21" i="31"/>
  <c r="S21" i="31"/>
  <c r="T21" i="31" s="1"/>
  <c r="D13" i="46"/>
  <c r="D13" i="45"/>
  <c r="E23" i="46"/>
  <c r="E27" i="45"/>
  <c r="E24" i="45"/>
  <c r="E31" i="46"/>
  <c r="AX70" i="44" l="1"/>
  <c r="AN70" i="44"/>
  <c r="B72" i="44"/>
  <c r="B73" i="44" s="1"/>
  <c r="AQ71" i="44"/>
  <c r="AM71" i="44"/>
  <c r="AY71" i="44"/>
  <c r="BA71" i="44" s="1"/>
  <c r="AL71" i="44"/>
  <c r="AN71" i="44" s="1"/>
  <c r="AT71" i="44"/>
  <c r="AW71" i="44"/>
  <c r="AO71" i="44"/>
  <c r="AS71" i="44" s="1"/>
  <c r="AV71" i="44"/>
  <c r="AP71" i="44"/>
  <c r="C25" i="28"/>
  <c r="C25" i="46"/>
  <c r="C25" i="45"/>
  <c r="AK51" i="44"/>
  <c r="A52" i="44"/>
  <c r="G13" i="45"/>
  <c r="A94" i="42"/>
  <c r="B93" i="42"/>
  <c r="M93" i="42" s="1"/>
  <c r="N93" i="42" s="1"/>
  <c r="G13" i="46"/>
  <c r="U80" i="31"/>
  <c r="V80" i="31" s="1"/>
  <c r="W80" i="31" s="1"/>
  <c r="X80" i="31" s="1"/>
  <c r="Y80" i="31" s="1"/>
  <c r="Z80" i="31" s="1"/>
  <c r="F82" i="31"/>
  <c r="H82" i="31"/>
  <c r="Q82" i="31"/>
  <c r="A83" i="31"/>
  <c r="S81" i="31"/>
  <c r="T81" i="31" s="1"/>
  <c r="R81" i="31"/>
  <c r="C84" i="45"/>
  <c r="C84" i="46"/>
  <c r="C84" i="42"/>
  <c r="C84" i="28"/>
  <c r="E84" i="28" s="1"/>
  <c r="J81" i="31"/>
  <c r="A34" i="46"/>
  <c r="B33" i="46"/>
  <c r="O33" i="46" s="1"/>
  <c r="P33" i="46" s="1"/>
  <c r="A30" i="45"/>
  <c r="B29" i="45"/>
  <c r="O29" i="45" s="1"/>
  <c r="P29" i="45" s="1"/>
  <c r="O84" i="28"/>
  <c r="I17" i="42"/>
  <c r="J17" i="42" s="1"/>
  <c r="A86" i="28"/>
  <c r="B85" i="28"/>
  <c r="B29" i="42"/>
  <c r="U21" i="31"/>
  <c r="V21" i="31" s="1"/>
  <c r="W21" i="31" s="1"/>
  <c r="X21" i="31" s="1"/>
  <c r="Y21" i="31" s="1"/>
  <c r="Z21" i="31" s="1"/>
  <c r="E24" i="46"/>
  <c r="E25" i="45"/>
  <c r="E32" i="46"/>
  <c r="E25" i="46"/>
  <c r="E28" i="45"/>
  <c r="AX71" i="44" l="1"/>
  <c r="AP73" i="44"/>
  <c r="AT73" i="44"/>
  <c r="AO73" i="44"/>
  <c r="AW73" i="44"/>
  <c r="AM73" i="44"/>
  <c r="AV73" i="44"/>
  <c r="AQ73" i="44"/>
  <c r="AL73" i="44"/>
  <c r="AN73" i="44" s="1"/>
  <c r="AY73" i="44"/>
  <c r="BA73" i="44" s="1"/>
  <c r="AY72" i="44"/>
  <c r="BA72" i="44" s="1"/>
  <c r="AT72" i="44"/>
  <c r="AP72" i="44"/>
  <c r="AW72" i="44"/>
  <c r="AO72" i="44"/>
  <c r="AS72" i="44" s="1"/>
  <c r="AV72" i="44"/>
  <c r="AM72" i="44"/>
  <c r="AQ72" i="44"/>
  <c r="AL72" i="44"/>
  <c r="AN72" i="44" s="1"/>
  <c r="B74" i="44"/>
  <c r="A53" i="44"/>
  <c r="AK52" i="44"/>
  <c r="C85" i="45"/>
  <c r="M29" i="42"/>
  <c r="N29" i="42" s="1"/>
  <c r="Q13" i="45"/>
  <c r="N13" i="45"/>
  <c r="T13" i="45" s="1"/>
  <c r="A95" i="42"/>
  <c r="B94" i="42"/>
  <c r="M94" i="42" s="1"/>
  <c r="N94" i="42" s="1"/>
  <c r="Q13" i="46"/>
  <c r="N13" i="46"/>
  <c r="C85" i="46"/>
  <c r="U81" i="31"/>
  <c r="V81" i="31" s="1"/>
  <c r="W81" i="31" s="1"/>
  <c r="X81" i="31" s="1"/>
  <c r="Y81" i="31" s="1"/>
  <c r="Z81" i="31" s="1"/>
  <c r="C85" i="42"/>
  <c r="C85" i="28"/>
  <c r="E85" i="28" s="1"/>
  <c r="F83" i="31"/>
  <c r="A84" i="31"/>
  <c r="R82" i="31"/>
  <c r="S82" i="31"/>
  <c r="T82" i="31" s="1"/>
  <c r="H83" i="31"/>
  <c r="Q83" i="31"/>
  <c r="J82" i="31"/>
  <c r="C26" i="45"/>
  <c r="C26" i="46"/>
  <c r="A35" i="46"/>
  <c r="B34" i="46"/>
  <c r="O34" i="46" s="1"/>
  <c r="P34" i="46" s="1"/>
  <c r="A31" i="45"/>
  <c r="B30" i="45"/>
  <c r="O30" i="45" s="1"/>
  <c r="P30" i="45" s="1"/>
  <c r="O85" i="28"/>
  <c r="L18" i="42"/>
  <c r="R18" i="42" s="1"/>
  <c r="A87" i="28"/>
  <c r="B86" i="28"/>
  <c r="C26" i="42"/>
  <c r="C26" i="28"/>
  <c r="B30" i="42"/>
  <c r="E29" i="45"/>
  <c r="E33" i="46"/>
  <c r="E26" i="45"/>
  <c r="AX72" i="44" l="1"/>
  <c r="AX73" i="44"/>
  <c r="AS73" i="44"/>
  <c r="AY74" i="44"/>
  <c r="BA74" i="44" s="1"/>
  <c r="AT74" i="44"/>
  <c r="AP74" i="44"/>
  <c r="AL74" i="44"/>
  <c r="AO74" i="44"/>
  <c r="AW74" i="44"/>
  <c r="AV74" i="44"/>
  <c r="AQ74" i="44"/>
  <c r="AM74" i="44"/>
  <c r="B75" i="44"/>
  <c r="A54" i="44"/>
  <c r="AK53" i="44"/>
  <c r="M30" i="42"/>
  <c r="N30" i="42" s="1"/>
  <c r="K13" i="45"/>
  <c r="A96" i="42"/>
  <c r="B95" i="42"/>
  <c r="M95" i="42" s="1"/>
  <c r="N95" i="42" s="1"/>
  <c r="K13" i="46"/>
  <c r="T13" i="46"/>
  <c r="F84" i="31"/>
  <c r="J84" i="31" s="1"/>
  <c r="H84" i="31"/>
  <c r="Q84" i="31"/>
  <c r="A85" i="31"/>
  <c r="C86" i="45"/>
  <c r="C86" i="46"/>
  <c r="C86" i="28"/>
  <c r="E86" i="28" s="1"/>
  <c r="C86" i="42"/>
  <c r="R83" i="31"/>
  <c r="S83" i="31"/>
  <c r="T83" i="31" s="1"/>
  <c r="U82" i="31"/>
  <c r="V82" i="31" s="1"/>
  <c r="W82" i="31" s="1"/>
  <c r="X82" i="31" s="1"/>
  <c r="Y82" i="31" s="1"/>
  <c r="Z82" i="31" s="1"/>
  <c r="J83" i="31"/>
  <c r="A36" i="46"/>
  <c r="O35" i="46"/>
  <c r="P35" i="46" s="1"/>
  <c r="B35" i="46"/>
  <c r="A32" i="45"/>
  <c r="B31" i="45"/>
  <c r="O31" i="45" s="1"/>
  <c r="P31" i="45" s="1"/>
  <c r="O86" i="28"/>
  <c r="I18" i="42"/>
  <c r="L19" i="42" s="1"/>
  <c r="R19" i="42" s="1"/>
  <c r="A88" i="28"/>
  <c r="B87" i="28"/>
  <c r="B31" i="42"/>
  <c r="E34" i="46"/>
  <c r="E30" i="45"/>
  <c r="E26" i="46"/>
  <c r="AS74" i="44" l="1"/>
  <c r="AN74" i="44"/>
  <c r="AX74" i="44"/>
  <c r="AW75" i="44"/>
  <c r="AO75" i="44"/>
  <c r="AV75" i="44"/>
  <c r="AQ75" i="44"/>
  <c r="AL75" i="44"/>
  <c r="AN75" i="44" s="1"/>
  <c r="AY75" i="44"/>
  <c r="BA75" i="44" s="1"/>
  <c r="AT75" i="44"/>
  <c r="AP75" i="44"/>
  <c r="B76" i="44"/>
  <c r="A55" i="44"/>
  <c r="AK54" i="44"/>
  <c r="M31" i="42"/>
  <c r="N31" i="42" s="1"/>
  <c r="L13" i="45"/>
  <c r="A97" i="42"/>
  <c r="B96" i="42"/>
  <c r="M96" i="42" s="1"/>
  <c r="N96" i="42" s="1"/>
  <c r="L13" i="46"/>
  <c r="F85" i="31"/>
  <c r="A86" i="31"/>
  <c r="S84" i="31"/>
  <c r="T84" i="31" s="1"/>
  <c r="R84" i="31"/>
  <c r="U83" i="31"/>
  <c r="V83" i="31" s="1"/>
  <c r="W83" i="31" s="1"/>
  <c r="X83" i="31" s="1"/>
  <c r="Y83" i="31" s="1"/>
  <c r="Z83" i="31" s="1"/>
  <c r="C87" i="45"/>
  <c r="C87" i="46"/>
  <c r="C87" i="28"/>
  <c r="E87" i="28" s="1"/>
  <c r="C87" i="42"/>
  <c r="H85" i="31"/>
  <c r="Q85" i="31"/>
  <c r="A37" i="46"/>
  <c r="O36" i="46"/>
  <c r="P36" i="46" s="1"/>
  <c r="B36" i="46"/>
  <c r="A33" i="45"/>
  <c r="B32" i="45"/>
  <c r="O32" i="45" s="1"/>
  <c r="P32" i="45" s="1"/>
  <c r="O87" i="28"/>
  <c r="J18" i="42"/>
  <c r="A89" i="28"/>
  <c r="B88" i="28"/>
  <c r="I19" i="42"/>
  <c r="B32" i="42"/>
  <c r="E31" i="45"/>
  <c r="E35" i="46"/>
  <c r="AX75" i="44" l="1"/>
  <c r="AS75" i="44"/>
  <c r="AY76" i="44"/>
  <c r="BA76" i="44" s="1"/>
  <c r="AT76" i="44"/>
  <c r="AO76" i="44"/>
  <c r="B77" i="44"/>
  <c r="AW76" i="44"/>
  <c r="AM76" i="44"/>
  <c r="AV76" i="44"/>
  <c r="AQ76" i="44"/>
  <c r="AL76" i="44"/>
  <c r="AN76" i="44" s="1"/>
  <c r="AK55" i="44"/>
  <c r="A56" i="44"/>
  <c r="M32" i="42"/>
  <c r="N32" i="42" s="1"/>
  <c r="F14" i="45"/>
  <c r="A98" i="42"/>
  <c r="B97" i="42"/>
  <c r="M97" i="42" s="1"/>
  <c r="N97" i="42" s="1"/>
  <c r="F14" i="46"/>
  <c r="U84" i="31"/>
  <c r="V84" i="31" s="1"/>
  <c r="W84" i="31" s="1"/>
  <c r="X84" i="31" s="1"/>
  <c r="Y84" i="31" s="1"/>
  <c r="Z84" i="31" s="1"/>
  <c r="F86" i="31"/>
  <c r="Q86" i="31"/>
  <c r="H86" i="31"/>
  <c r="A87" i="31"/>
  <c r="C88" i="46"/>
  <c r="C88" i="45"/>
  <c r="C88" i="28"/>
  <c r="C88" i="42"/>
  <c r="S85" i="31"/>
  <c r="T85" i="31" s="1"/>
  <c r="R85" i="31"/>
  <c r="J85" i="31"/>
  <c r="A38" i="46"/>
  <c r="B37" i="46"/>
  <c r="O37" i="46" s="1"/>
  <c r="P37" i="46" s="1"/>
  <c r="A34" i="45"/>
  <c r="B33" i="45"/>
  <c r="O33" i="45" s="1"/>
  <c r="P33" i="45" s="1"/>
  <c r="O88" i="28"/>
  <c r="A90" i="28"/>
  <c r="B89" i="28"/>
  <c r="L20" i="42"/>
  <c r="J19" i="42"/>
  <c r="B33" i="42"/>
  <c r="M33" i="42"/>
  <c r="N33" i="42" s="1"/>
  <c r="D14" i="46"/>
  <c r="D14" i="45"/>
  <c r="E32" i="45"/>
  <c r="E36" i="46"/>
  <c r="AX76" i="44" l="1"/>
  <c r="AS76" i="44"/>
  <c r="AV77" i="44"/>
  <c r="AP77" i="44"/>
  <c r="AO77" i="44"/>
  <c r="AY77" i="44"/>
  <c r="BA77" i="44" s="1"/>
  <c r="AT77" i="44"/>
  <c r="AM77" i="44"/>
  <c r="AW77" i="44"/>
  <c r="AQ77" i="44"/>
  <c r="AL77" i="44"/>
  <c r="AN77" i="44" s="1"/>
  <c r="B78" i="44"/>
  <c r="A57" i="44"/>
  <c r="AK56" i="44"/>
  <c r="C89" i="45"/>
  <c r="C89" i="28"/>
  <c r="E89" i="28" s="1"/>
  <c r="R20" i="42"/>
  <c r="D21" i="42"/>
  <c r="E21" i="42" s="1"/>
  <c r="G14" i="45"/>
  <c r="C89" i="46"/>
  <c r="E88" i="28"/>
  <c r="O89" i="28"/>
  <c r="A99" i="42"/>
  <c r="B98" i="42"/>
  <c r="M98" i="42" s="1"/>
  <c r="N98" i="42" s="1"/>
  <c r="G14" i="46"/>
  <c r="C89" i="42"/>
  <c r="U85" i="31"/>
  <c r="V85" i="31" s="1"/>
  <c r="W85" i="31" s="1"/>
  <c r="X85" i="31" s="1"/>
  <c r="Y85" i="31" s="1"/>
  <c r="Z85" i="31" s="1"/>
  <c r="F87" i="31"/>
  <c r="A88" i="31"/>
  <c r="S86" i="31"/>
  <c r="T86" i="31" s="1"/>
  <c r="R86" i="31"/>
  <c r="H87" i="31"/>
  <c r="Q87" i="31"/>
  <c r="J86" i="31"/>
  <c r="A39" i="46"/>
  <c r="B38" i="46"/>
  <c r="O38" i="46" s="1"/>
  <c r="P38" i="46" s="1"/>
  <c r="A35" i="45"/>
  <c r="B34" i="45"/>
  <c r="O34" i="45" s="1"/>
  <c r="P34" i="45" s="1"/>
  <c r="I20" i="42"/>
  <c r="A91" i="28"/>
  <c r="B90" i="28"/>
  <c r="B34" i="42"/>
  <c r="M34" i="42"/>
  <c r="N34" i="42" s="1"/>
  <c r="E37" i="46"/>
  <c r="E33" i="45"/>
  <c r="AX77" i="44" l="1"/>
  <c r="AS77" i="44"/>
  <c r="AW78" i="44"/>
  <c r="AQ78" i="44"/>
  <c r="AM78" i="44"/>
  <c r="AN78" i="44" s="1"/>
  <c r="AV78" i="44"/>
  <c r="AO78" i="44"/>
  <c r="B79" i="44"/>
  <c r="AY78" i="44"/>
  <c r="BA78" i="44" s="1"/>
  <c r="AT78" i="44"/>
  <c r="AX78" i="44" s="1"/>
  <c r="A58" i="44"/>
  <c r="AK57" i="44"/>
  <c r="AE21" i="45"/>
  <c r="I21" i="45" s="1"/>
  <c r="AE21" i="28"/>
  <c r="O21" i="42"/>
  <c r="AC21" i="42"/>
  <c r="AE21" i="46"/>
  <c r="I21" i="46" s="1"/>
  <c r="C90" i="46"/>
  <c r="Q14" i="45"/>
  <c r="N14" i="45"/>
  <c r="T14" i="45" s="1"/>
  <c r="J20" i="42"/>
  <c r="L21" i="42"/>
  <c r="A100" i="42"/>
  <c r="B99" i="42"/>
  <c r="M99" i="42" s="1"/>
  <c r="N99" i="42" s="1"/>
  <c r="Q14" i="46"/>
  <c r="N14" i="46"/>
  <c r="C90" i="28"/>
  <c r="E90" i="28" s="1"/>
  <c r="C90" i="45"/>
  <c r="C90" i="42"/>
  <c r="F88" i="31"/>
  <c r="R87" i="31"/>
  <c r="S87" i="31"/>
  <c r="T87" i="31" s="1"/>
  <c r="U86" i="31"/>
  <c r="V86" i="31" s="1"/>
  <c r="W86" i="31" s="1"/>
  <c r="X86" i="31" s="1"/>
  <c r="Y86" i="31" s="1"/>
  <c r="Z86" i="31" s="1"/>
  <c r="A89" i="31"/>
  <c r="Q88" i="31"/>
  <c r="H88" i="31"/>
  <c r="J87" i="31"/>
  <c r="A40" i="46"/>
  <c r="B39" i="46"/>
  <c r="O39" i="46" s="1"/>
  <c r="P39" i="46" s="1"/>
  <c r="A36" i="45"/>
  <c r="B35" i="45"/>
  <c r="O35" i="45" s="1"/>
  <c r="P35" i="45" s="1"/>
  <c r="O90" i="28"/>
  <c r="A92" i="28"/>
  <c r="B91" i="28"/>
  <c r="B35" i="42"/>
  <c r="M35" i="42"/>
  <c r="N35" i="42" s="1"/>
  <c r="E34" i="45"/>
  <c r="E38" i="46"/>
  <c r="AS78" i="44" l="1"/>
  <c r="AW79" i="44"/>
  <c r="AM79" i="44"/>
  <c r="AN79" i="44" s="1"/>
  <c r="AV79" i="44"/>
  <c r="AQ79" i="44"/>
  <c r="AP79" i="44"/>
  <c r="B80" i="44"/>
  <c r="B81" i="44" s="1"/>
  <c r="AY79" i="44"/>
  <c r="BA79" i="44" s="1"/>
  <c r="AT79" i="44"/>
  <c r="AO79" i="44"/>
  <c r="A59" i="44"/>
  <c r="AK58" i="44"/>
  <c r="I88" i="31"/>
  <c r="J88" i="31" s="1"/>
  <c r="R21" i="42"/>
  <c r="D22" i="42"/>
  <c r="E22" i="42" s="1"/>
  <c r="O22" i="42" s="1"/>
  <c r="K14" i="45"/>
  <c r="L14" i="45" s="1"/>
  <c r="A101" i="42"/>
  <c r="B100" i="42"/>
  <c r="M100" i="42" s="1"/>
  <c r="N100" i="42" s="1"/>
  <c r="K14" i="46"/>
  <c r="T14" i="46"/>
  <c r="U87" i="31"/>
  <c r="V87" i="31" s="1"/>
  <c r="W87" i="31" s="1"/>
  <c r="X87" i="31" s="1"/>
  <c r="Y87" i="31" s="1"/>
  <c r="Z87" i="31" s="1"/>
  <c r="F89" i="31"/>
  <c r="J89" i="31" s="1"/>
  <c r="C91" i="46"/>
  <c r="C91" i="28"/>
  <c r="C91" i="42"/>
  <c r="S88" i="31"/>
  <c r="T88" i="31" s="1"/>
  <c r="R88" i="31"/>
  <c r="C91" i="45"/>
  <c r="Q89" i="31"/>
  <c r="H89" i="31"/>
  <c r="A90" i="31"/>
  <c r="A41" i="46"/>
  <c r="B40" i="46"/>
  <c r="O40" i="46" s="1"/>
  <c r="P40" i="46" s="1"/>
  <c r="A37" i="45"/>
  <c r="B36" i="45"/>
  <c r="O36" i="45" s="1"/>
  <c r="P36" i="45" s="1"/>
  <c r="O91" i="28"/>
  <c r="I21" i="42"/>
  <c r="A93" i="28"/>
  <c r="B92" i="28"/>
  <c r="B36" i="42"/>
  <c r="M36" i="42"/>
  <c r="N36" i="42" s="1"/>
  <c r="E35" i="45"/>
  <c r="E39" i="46"/>
  <c r="B82" i="44" l="1"/>
  <c r="AY81" i="44"/>
  <c r="BA81" i="44" s="1"/>
  <c r="AQ81" i="44"/>
  <c r="AP81" i="44"/>
  <c r="AW81" i="44"/>
  <c r="AV81" i="44"/>
  <c r="AO81" i="44"/>
  <c r="AT81" i="44"/>
  <c r="AX81" i="44" s="1"/>
  <c r="AM81" i="44"/>
  <c r="AN81" i="44" s="1"/>
  <c r="AX79" i="44"/>
  <c r="AS79" i="44"/>
  <c r="AW80" i="44"/>
  <c r="AQ80" i="44"/>
  <c r="AM80" i="44"/>
  <c r="AN80" i="44" s="1"/>
  <c r="AV80" i="44"/>
  <c r="AO80" i="44"/>
  <c r="AS80" i="44" s="1"/>
  <c r="AY80" i="44"/>
  <c r="BA80" i="44" s="1"/>
  <c r="AT80" i="44"/>
  <c r="AK59" i="44"/>
  <c r="A60" i="44"/>
  <c r="AE22" i="45"/>
  <c r="I22" i="45" s="1"/>
  <c r="AE22" i="28"/>
  <c r="AC22" i="42"/>
  <c r="AE22" i="46"/>
  <c r="I22" i="46" s="1"/>
  <c r="F15" i="45"/>
  <c r="L22" i="42"/>
  <c r="C92" i="46"/>
  <c r="C92" i="45"/>
  <c r="C92" i="42"/>
  <c r="E91" i="28"/>
  <c r="A102" i="42"/>
  <c r="B101" i="42"/>
  <c r="M101" i="42" s="1"/>
  <c r="N101" i="42" s="1"/>
  <c r="L14" i="46"/>
  <c r="C92" i="28"/>
  <c r="E92" i="28" s="1"/>
  <c r="F90" i="31"/>
  <c r="R89" i="31"/>
  <c r="S89" i="31"/>
  <c r="T89" i="31" s="1"/>
  <c r="Q90" i="31"/>
  <c r="H90" i="31"/>
  <c r="A91" i="31"/>
  <c r="U88" i="31"/>
  <c r="V88" i="31" s="1"/>
  <c r="W88" i="31" s="1"/>
  <c r="X88" i="31" s="1"/>
  <c r="Y88" i="31" s="1"/>
  <c r="Z88" i="31" s="1"/>
  <c r="A42" i="46"/>
  <c r="B41" i="46"/>
  <c r="O41" i="46" s="1"/>
  <c r="P41" i="46" s="1"/>
  <c r="B37" i="45"/>
  <c r="O37" i="45" s="1"/>
  <c r="P37" i="45" s="1"/>
  <c r="A38" i="45"/>
  <c r="O92" i="28"/>
  <c r="J21" i="42"/>
  <c r="A94" i="28"/>
  <c r="B93" i="28"/>
  <c r="B37" i="42"/>
  <c r="M37" i="42"/>
  <c r="N37" i="42" s="1"/>
  <c r="D15" i="45"/>
  <c r="E36" i="45"/>
  <c r="E40" i="46"/>
  <c r="AS81" i="44" l="1"/>
  <c r="AX80" i="44"/>
  <c r="B83" i="44"/>
  <c r="AW82" i="44"/>
  <c r="AO82" i="44"/>
  <c r="AV82" i="44"/>
  <c r="AM82" i="44"/>
  <c r="AN82" i="44" s="1"/>
  <c r="AQ82" i="44"/>
  <c r="AT82" i="44"/>
  <c r="AX82" i="44" s="1"/>
  <c r="AY82" i="44"/>
  <c r="BA82" i="44" s="1"/>
  <c r="AP82" i="44"/>
  <c r="A61" i="44"/>
  <c r="AK60" i="44"/>
  <c r="R22" i="42"/>
  <c r="D23" i="42"/>
  <c r="E23" i="42" s="1"/>
  <c r="G15" i="45"/>
  <c r="I22" i="42"/>
  <c r="J22" i="42" s="1"/>
  <c r="A103" i="42"/>
  <c r="B102" i="42"/>
  <c r="M102" i="42" s="1"/>
  <c r="N102" i="42" s="1"/>
  <c r="F15" i="46"/>
  <c r="U89" i="31"/>
  <c r="V89" i="31" s="1"/>
  <c r="W89" i="31" s="1"/>
  <c r="X89" i="31" s="1"/>
  <c r="Y89" i="31" s="1"/>
  <c r="Z89" i="31" s="1"/>
  <c r="F91" i="31"/>
  <c r="R90" i="31"/>
  <c r="S90" i="31"/>
  <c r="T90" i="31" s="1"/>
  <c r="Q91" i="31"/>
  <c r="H91" i="31"/>
  <c r="A92" i="31"/>
  <c r="C93" i="46"/>
  <c r="C93" i="45"/>
  <c r="C93" i="28"/>
  <c r="C93" i="42"/>
  <c r="J90" i="31"/>
  <c r="A43" i="46"/>
  <c r="B42" i="46"/>
  <c r="O42" i="46" s="1"/>
  <c r="P42" i="46" s="1"/>
  <c r="B38" i="45"/>
  <c r="O38" i="45" s="1"/>
  <c r="P38" i="45" s="1"/>
  <c r="A39" i="45"/>
  <c r="O93" i="28"/>
  <c r="A95" i="28"/>
  <c r="B94" i="28"/>
  <c r="B38" i="42"/>
  <c r="M38" i="42"/>
  <c r="N38" i="42" s="1"/>
  <c r="D15" i="46"/>
  <c r="E41" i="46"/>
  <c r="E37" i="45"/>
  <c r="AY83" i="44" l="1"/>
  <c r="BA83" i="44" s="1"/>
  <c r="AW83" i="44"/>
  <c r="AV83" i="44"/>
  <c r="AQ83" i="44"/>
  <c r="B84" i="44"/>
  <c r="AT83" i="44"/>
  <c r="AX83" i="44" s="1"/>
  <c r="AO83" i="44"/>
  <c r="AS83" i="44" s="1"/>
  <c r="AS82" i="44"/>
  <c r="A62" i="44"/>
  <c r="AK61" i="44"/>
  <c r="C94" i="45"/>
  <c r="AC23" i="42"/>
  <c r="AE23" i="46"/>
  <c r="I23" i="46" s="1"/>
  <c r="AE23" i="28"/>
  <c r="AE23" i="45"/>
  <c r="I23" i="45" s="1"/>
  <c r="O23" i="42"/>
  <c r="L23" i="42"/>
  <c r="N15" i="45"/>
  <c r="T15" i="45" s="1"/>
  <c r="Q15" i="45"/>
  <c r="C94" i="42"/>
  <c r="E93" i="28"/>
  <c r="A104" i="42"/>
  <c r="B103" i="42"/>
  <c r="M103" i="42" s="1"/>
  <c r="N103" i="42" s="1"/>
  <c r="G15" i="46"/>
  <c r="C94" i="46"/>
  <c r="C94" i="28"/>
  <c r="E94" i="28" s="1"/>
  <c r="F92" i="31"/>
  <c r="R91" i="31"/>
  <c r="S91" i="31"/>
  <c r="T91" i="31" s="1"/>
  <c r="H92" i="31"/>
  <c r="Q92" i="31"/>
  <c r="U90" i="31"/>
  <c r="V90" i="31" s="1"/>
  <c r="W90" i="31" s="1"/>
  <c r="X90" i="31" s="1"/>
  <c r="Y90" i="31" s="1"/>
  <c r="Z90" i="31" s="1"/>
  <c r="A93" i="31"/>
  <c r="J91" i="31"/>
  <c r="A44" i="46"/>
  <c r="B43" i="46"/>
  <c r="O43" i="46" s="1"/>
  <c r="P43" i="46" s="1"/>
  <c r="B39" i="45"/>
  <c r="O39" i="45" s="1"/>
  <c r="P39" i="45" s="1"/>
  <c r="A40" i="45"/>
  <c r="O94" i="28"/>
  <c r="A96" i="28"/>
  <c r="B95" i="28"/>
  <c r="B39" i="42"/>
  <c r="M39" i="42"/>
  <c r="N39" i="42" s="1"/>
  <c r="E42" i="46"/>
  <c r="E38" i="45"/>
  <c r="AT84" i="44" l="1"/>
  <c r="AO84" i="44"/>
  <c r="AS84" i="44" s="1"/>
  <c r="B85" i="44"/>
  <c r="AY84" i="44"/>
  <c r="BA84" i="44" s="1"/>
  <c r="AW84" i="44"/>
  <c r="AV84" i="44"/>
  <c r="AQ84" i="44"/>
  <c r="AP84" i="44"/>
  <c r="A63" i="44"/>
  <c r="AK62" i="44"/>
  <c r="C95" i="45"/>
  <c r="R23" i="42"/>
  <c r="D24" i="42"/>
  <c r="E24" i="42" s="1"/>
  <c r="I23" i="42"/>
  <c r="J23" i="42" s="1"/>
  <c r="K15" i="45"/>
  <c r="L15" i="45" s="1"/>
  <c r="A105" i="42"/>
  <c r="B104" i="42"/>
  <c r="M104" i="42" s="1"/>
  <c r="N104" i="42" s="1"/>
  <c r="Q15" i="46"/>
  <c r="N15" i="46"/>
  <c r="F93" i="31"/>
  <c r="J93" i="31" s="1"/>
  <c r="A94" i="31"/>
  <c r="C95" i="46"/>
  <c r="C95" i="28"/>
  <c r="E95" i="28" s="1"/>
  <c r="C95" i="42"/>
  <c r="U91" i="31"/>
  <c r="V91" i="31" s="1"/>
  <c r="W91" i="31" s="1"/>
  <c r="X91" i="31" s="1"/>
  <c r="Y91" i="31" s="1"/>
  <c r="Z91" i="31" s="1"/>
  <c r="Q93" i="31"/>
  <c r="H93" i="31"/>
  <c r="S92" i="31"/>
  <c r="T92" i="31" s="1"/>
  <c r="R92" i="31"/>
  <c r="J92" i="31"/>
  <c r="A45" i="46"/>
  <c r="B44" i="46"/>
  <c r="O44" i="46" s="1"/>
  <c r="P44" i="46" s="1"/>
  <c r="B40" i="45"/>
  <c r="O40" i="45" s="1"/>
  <c r="P40" i="45" s="1"/>
  <c r="A41" i="45"/>
  <c r="O95" i="28"/>
  <c r="A97" i="28"/>
  <c r="B96" i="28"/>
  <c r="B40" i="42"/>
  <c r="M40" i="42"/>
  <c r="N40" i="42" s="1"/>
  <c r="E39" i="45"/>
  <c r="E43" i="46"/>
  <c r="AY85" i="44" l="1"/>
  <c r="BA85" i="44" s="1"/>
  <c r="AW85" i="44"/>
  <c r="AV85" i="44"/>
  <c r="AQ85" i="44"/>
  <c r="AP85" i="44"/>
  <c r="B86" i="44"/>
  <c r="AT85" i="44"/>
  <c r="AX85" i="44" s="1"/>
  <c r="AO85" i="44"/>
  <c r="AS85" i="44" s="1"/>
  <c r="AX84" i="44"/>
  <c r="A64" i="44"/>
  <c r="AK63" i="44"/>
  <c r="AE24" i="46"/>
  <c r="I24" i="46" s="1"/>
  <c r="AE24" i="28"/>
  <c r="AE24" i="45"/>
  <c r="I24" i="45" s="1"/>
  <c r="AC24" i="42"/>
  <c r="L24" i="42"/>
  <c r="I24" i="42" s="1"/>
  <c r="O24" i="42"/>
  <c r="F16" i="45"/>
  <c r="A106" i="42"/>
  <c r="B105" i="42"/>
  <c r="M105" i="42" s="1"/>
  <c r="N105" i="42" s="1"/>
  <c r="K15" i="46"/>
  <c r="T15" i="46"/>
  <c r="F94" i="31"/>
  <c r="J94" i="31" s="1"/>
  <c r="C96" i="46"/>
  <c r="C96" i="42"/>
  <c r="C96" i="28"/>
  <c r="E96" i="28" s="1"/>
  <c r="Q94" i="31"/>
  <c r="H94" i="31"/>
  <c r="R93" i="31"/>
  <c r="S93" i="31"/>
  <c r="T93" i="31" s="1"/>
  <c r="A95" i="31"/>
  <c r="U92" i="31"/>
  <c r="V92" i="31" s="1"/>
  <c r="W92" i="31" s="1"/>
  <c r="X92" i="31" s="1"/>
  <c r="Y92" i="31" s="1"/>
  <c r="Z92" i="31" s="1"/>
  <c r="C96" i="45"/>
  <c r="A46" i="46"/>
  <c r="B45" i="46"/>
  <c r="O45" i="46" s="1"/>
  <c r="P45" i="46" s="1"/>
  <c r="B41" i="45"/>
  <c r="O41" i="45" s="1"/>
  <c r="P41" i="45" s="1"/>
  <c r="A42" i="45"/>
  <c r="O96" i="28"/>
  <c r="A98" i="28"/>
  <c r="B97" i="28"/>
  <c r="B41" i="42"/>
  <c r="D16" i="45"/>
  <c r="E40" i="45"/>
  <c r="E44" i="46"/>
  <c r="AL86" i="44" l="1"/>
  <c r="AY86" i="44"/>
  <c r="BA86" i="44" s="1"/>
  <c r="AW86" i="44"/>
  <c r="AV86" i="44"/>
  <c r="AQ86" i="44"/>
  <c r="AM86" i="44"/>
  <c r="AT86" i="44"/>
  <c r="B87" i="44"/>
  <c r="AO86" i="44"/>
  <c r="AS86" i="44" s="1"/>
  <c r="AK64" i="44"/>
  <c r="A65" i="44"/>
  <c r="M41" i="42"/>
  <c r="N41" i="42" s="1"/>
  <c r="R24" i="42"/>
  <c r="D25" i="42"/>
  <c r="E25" i="42" s="1"/>
  <c r="L25" i="42" s="1"/>
  <c r="G16" i="45"/>
  <c r="A107" i="42"/>
  <c r="B106" i="42"/>
  <c r="M106" i="42" s="1"/>
  <c r="N106" i="42" s="1"/>
  <c r="L15" i="46"/>
  <c r="F95" i="31"/>
  <c r="C97" i="46"/>
  <c r="C97" i="42"/>
  <c r="C97" i="28"/>
  <c r="E97" i="28" s="1"/>
  <c r="Q95" i="31"/>
  <c r="H95" i="31"/>
  <c r="U93" i="31"/>
  <c r="V93" i="31" s="1"/>
  <c r="W93" i="31" s="1"/>
  <c r="X93" i="31" s="1"/>
  <c r="Y93" i="31" s="1"/>
  <c r="Z93" i="31" s="1"/>
  <c r="C97" i="45"/>
  <c r="A96" i="31"/>
  <c r="S94" i="31"/>
  <c r="T94" i="31" s="1"/>
  <c r="R94" i="31"/>
  <c r="A47" i="46"/>
  <c r="B46" i="46"/>
  <c r="O46" i="46" s="1"/>
  <c r="P46" i="46" s="1"/>
  <c r="B42" i="45"/>
  <c r="O42" i="45" s="1"/>
  <c r="P42" i="45" s="1"/>
  <c r="A43" i="45"/>
  <c r="J24" i="42"/>
  <c r="O97" i="28"/>
  <c r="A99" i="28"/>
  <c r="B98" i="28"/>
  <c r="B42" i="42"/>
  <c r="M42" i="42" s="1"/>
  <c r="N42" i="42" s="1"/>
  <c r="E41" i="45"/>
  <c r="E45" i="46"/>
  <c r="AX86" i="44" l="1"/>
  <c r="B88" i="44"/>
  <c r="AY87" i="44"/>
  <c r="BA87" i="44" s="1"/>
  <c r="AM87" i="44"/>
  <c r="AQ87" i="44"/>
  <c r="AL87" i="44"/>
  <c r="AN87" i="44" s="1"/>
  <c r="AV87" i="44"/>
  <c r="AP87" i="44"/>
  <c r="AT87" i="44"/>
  <c r="AO87" i="44"/>
  <c r="AS87" i="44" s="1"/>
  <c r="AN86" i="44"/>
  <c r="A66" i="44"/>
  <c r="AK65" i="44"/>
  <c r="C98" i="45"/>
  <c r="I25" i="42"/>
  <c r="D26" i="42"/>
  <c r="E26" i="42" s="1"/>
  <c r="R25" i="42"/>
  <c r="AE25" i="28"/>
  <c r="AC25" i="42"/>
  <c r="AE25" i="46"/>
  <c r="I25" i="46" s="1"/>
  <c r="AE25" i="45"/>
  <c r="I25" i="45" s="1"/>
  <c r="O25" i="42"/>
  <c r="N16" i="45"/>
  <c r="T16" i="45" s="1"/>
  <c r="Q16" i="45"/>
  <c r="A108" i="42"/>
  <c r="B107" i="42"/>
  <c r="M107" i="42" s="1"/>
  <c r="N107" i="42" s="1"/>
  <c r="F16" i="46"/>
  <c r="F96" i="31"/>
  <c r="C98" i="46"/>
  <c r="C98" i="42"/>
  <c r="C98" i="28"/>
  <c r="E98" i="28" s="1"/>
  <c r="H96" i="31"/>
  <c r="Q96" i="31"/>
  <c r="U94" i="31"/>
  <c r="V94" i="31" s="1"/>
  <c r="W94" i="31" s="1"/>
  <c r="X94" i="31" s="1"/>
  <c r="Y94" i="31" s="1"/>
  <c r="Z94" i="31" s="1"/>
  <c r="A97" i="31"/>
  <c r="R95" i="31"/>
  <c r="S95" i="31"/>
  <c r="T95" i="31" s="1"/>
  <c r="J95" i="31"/>
  <c r="A48" i="46"/>
  <c r="B47" i="46"/>
  <c r="B43" i="45"/>
  <c r="O43" i="45" s="1"/>
  <c r="P43" i="45" s="1"/>
  <c r="A44" i="45"/>
  <c r="O98" i="28"/>
  <c r="A100" i="28"/>
  <c r="B99" i="28"/>
  <c r="B43" i="42"/>
  <c r="M43" i="42" s="1"/>
  <c r="N43" i="42" s="1"/>
  <c r="D16" i="46"/>
  <c r="E42" i="45"/>
  <c r="E46" i="46"/>
  <c r="AQ88" i="44" l="1"/>
  <c r="AM88" i="44"/>
  <c r="B89" i="44"/>
  <c r="AV88" i="44"/>
  <c r="AL88" i="44"/>
  <c r="AY88" i="44"/>
  <c r="BA88" i="44" s="1"/>
  <c r="AO88" i="44"/>
  <c r="AS88" i="44" s="1"/>
  <c r="AT88" i="44"/>
  <c r="AX87" i="44"/>
  <c r="A67" i="44"/>
  <c r="AK66" i="44"/>
  <c r="O26" i="42"/>
  <c r="AE26" i="46"/>
  <c r="I26" i="46" s="1"/>
  <c r="AE26" i="28"/>
  <c r="AC26" i="42"/>
  <c r="AE26" i="45"/>
  <c r="I26" i="45" s="1"/>
  <c r="L26" i="42"/>
  <c r="R26" i="42" s="1"/>
  <c r="J25" i="42"/>
  <c r="K16" i="45"/>
  <c r="L16" i="45" s="1"/>
  <c r="A109" i="42"/>
  <c r="B108" i="42"/>
  <c r="M108" i="42" s="1"/>
  <c r="N108" i="42" s="1"/>
  <c r="G16" i="46"/>
  <c r="U95" i="31"/>
  <c r="V95" i="31" s="1"/>
  <c r="W95" i="31" s="1"/>
  <c r="X95" i="31" s="1"/>
  <c r="Y95" i="31" s="1"/>
  <c r="Z95" i="31" s="1"/>
  <c r="F97" i="31"/>
  <c r="J97" i="31" s="1"/>
  <c r="C99" i="46"/>
  <c r="C99" i="28"/>
  <c r="C99" i="42"/>
  <c r="S96" i="31"/>
  <c r="T96" i="31" s="1"/>
  <c r="R96" i="31"/>
  <c r="H97" i="31"/>
  <c r="Q97" i="31"/>
  <c r="C99" i="45"/>
  <c r="A98" i="31"/>
  <c r="J96" i="31"/>
  <c r="O47" i="46"/>
  <c r="P47" i="46" s="1"/>
  <c r="A49" i="46"/>
  <c r="B48" i="46"/>
  <c r="B44" i="45"/>
  <c r="O44" i="45" s="1"/>
  <c r="P44" i="45" s="1"/>
  <c r="A45" i="45"/>
  <c r="O99" i="28"/>
  <c r="A101" i="28"/>
  <c r="B100" i="28"/>
  <c r="B44" i="42"/>
  <c r="M44" i="42"/>
  <c r="N44" i="42" s="1"/>
  <c r="E43" i="45"/>
  <c r="E47" i="46"/>
  <c r="AX88" i="44" l="1"/>
  <c r="AP89" i="44"/>
  <c r="AV89" i="44"/>
  <c r="AX89" i="44" s="1"/>
  <c r="AO89" i="44"/>
  <c r="B90" i="44"/>
  <c r="AQ89" i="44"/>
  <c r="AS89" i="44" s="1"/>
  <c r="AY89" i="44"/>
  <c r="BA89" i="44" s="1"/>
  <c r="AL89" i="44"/>
  <c r="AN89" i="44" s="1"/>
  <c r="AT89" i="44"/>
  <c r="AN88" i="44"/>
  <c r="A68" i="44"/>
  <c r="AK67" i="44"/>
  <c r="C100" i="42"/>
  <c r="I26" i="42"/>
  <c r="D27" i="42"/>
  <c r="E27" i="42" s="1"/>
  <c r="O27" i="42" s="1"/>
  <c r="F17" i="45"/>
  <c r="C100" i="28"/>
  <c r="E100" i="28" s="1"/>
  <c r="E99" i="28"/>
  <c r="A110" i="42"/>
  <c r="B109" i="42"/>
  <c r="M109" i="42" s="1"/>
  <c r="N109" i="42" s="1"/>
  <c r="O48" i="46"/>
  <c r="P48" i="46" s="1"/>
  <c r="Q16" i="46"/>
  <c r="N16" i="46"/>
  <c r="C100" i="46"/>
  <c r="C100" i="45"/>
  <c r="F98" i="31"/>
  <c r="R97" i="31"/>
  <c r="S97" i="31"/>
  <c r="T97" i="31" s="1"/>
  <c r="H98" i="31"/>
  <c r="Q98" i="31"/>
  <c r="A99" i="31"/>
  <c r="U96" i="31"/>
  <c r="V96" i="31" s="1"/>
  <c r="W96" i="31" s="1"/>
  <c r="X96" i="31" s="1"/>
  <c r="Y96" i="31" s="1"/>
  <c r="Z96" i="31" s="1"/>
  <c r="A50" i="46"/>
  <c r="B49" i="46"/>
  <c r="B45" i="45"/>
  <c r="A46" i="45"/>
  <c r="O100" i="28"/>
  <c r="A102" i="28"/>
  <c r="B101" i="28"/>
  <c r="B45" i="42"/>
  <c r="M45" i="42"/>
  <c r="N45" i="42" s="1"/>
  <c r="D17" i="45"/>
  <c r="E44" i="45"/>
  <c r="E48" i="46"/>
  <c r="B91" i="44" l="1"/>
  <c r="AV90" i="44"/>
  <c r="AL90" i="44"/>
  <c r="AT90" i="44"/>
  <c r="AX90" i="44" s="1"/>
  <c r="AY90" i="44"/>
  <c r="BA90" i="44" s="1"/>
  <c r="AO90" i="44"/>
  <c r="AS90" i="44" s="1"/>
  <c r="AQ90" i="44"/>
  <c r="AM90" i="44"/>
  <c r="AK68" i="44"/>
  <c r="A69" i="44"/>
  <c r="AE27" i="28"/>
  <c r="AE27" i="45"/>
  <c r="I27" i="45" s="1"/>
  <c r="AC27" i="42"/>
  <c r="AE27" i="46"/>
  <c r="I27" i="46" s="1"/>
  <c r="J26" i="42"/>
  <c r="L27" i="42"/>
  <c r="I27" i="42" s="1"/>
  <c r="O49" i="46"/>
  <c r="P49" i="46" s="1"/>
  <c r="G17" i="45"/>
  <c r="C101" i="45"/>
  <c r="A111" i="42"/>
  <c r="B110" i="42"/>
  <c r="M110" i="42" s="1"/>
  <c r="N110" i="42" s="1"/>
  <c r="K16" i="46"/>
  <c r="T16" i="46"/>
  <c r="U97" i="31"/>
  <c r="V97" i="31" s="1"/>
  <c r="W97" i="31" s="1"/>
  <c r="X97" i="31" s="1"/>
  <c r="Y97" i="31" s="1"/>
  <c r="Z97" i="31" s="1"/>
  <c r="F99" i="31"/>
  <c r="I99" i="31" s="1"/>
  <c r="H99" i="31"/>
  <c r="Q99" i="31"/>
  <c r="A100" i="31"/>
  <c r="C101" i="46"/>
  <c r="C101" i="42"/>
  <c r="C101" i="28"/>
  <c r="E101" i="28" s="1"/>
  <c r="S98" i="31"/>
  <c r="T98" i="31" s="1"/>
  <c r="R98" i="31"/>
  <c r="J98" i="31"/>
  <c r="A51" i="46"/>
  <c r="B50" i="46"/>
  <c r="B46" i="45"/>
  <c r="A47" i="45"/>
  <c r="O45" i="45"/>
  <c r="P45" i="45" s="1"/>
  <c r="O101" i="28"/>
  <c r="A103" i="28"/>
  <c r="B102" i="28"/>
  <c r="B46" i="42"/>
  <c r="M46" i="42"/>
  <c r="N46" i="42" s="1"/>
  <c r="E45" i="45"/>
  <c r="E49" i="46"/>
  <c r="AN90" i="44" l="1"/>
  <c r="AY91" i="44"/>
  <c r="BA91" i="44" s="1"/>
  <c r="B92" i="44"/>
  <c r="AQ91" i="44"/>
  <c r="AV91" i="44"/>
  <c r="AT91" i="44"/>
  <c r="AL91" i="44"/>
  <c r="AN91" i="44" s="1"/>
  <c r="AO91" i="44"/>
  <c r="AS91" i="44" s="1"/>
  <c r="AP91" i="44"/>
  <c r="AK69" i="44"/>
  <c r="A70" i="44"/>
  <c r="O50" i="46"/>
  <c r="P50" i="46" s="1"/>
  <c r="J27" i="42"/>
  <c r="D28" i="42"/>
  <c r="E28" i="42" s="1"/>
  <c r="L28" i="42" s="1"/>
  <c r="R27" i="42"/>
  <c r="Q17" i="45"/>
  <c r="N17" i="45"/>
  <c r="T17" i="45" s="1"/>
  <c r="C102" i="45"/>
  <c r="A112" i="42"/>
  <c r="B111" i="42"/>
  <c r="M111" i="42" s="1"/>
  <c r="N111" i="42" s="1"/>
  <c r="L16" i="46"/>
  <c r="C102" i="28"/>
  <c r="E102" i="28" s="1"/>
  <c r="C102" i="46"/>
  <c r="U98" i="31"/>
  <c r="V98" i="31" s="1"/>
  <c r="W98" i="31" s="1"/>
  <c r="X98" i="31" s="1"/>
  <c r="Y98" i="31" s="1"/>
  <c r="Z98" i="31" s="1"/>
  <c r="C102" i="42"/>
  <c r="F100" i="31"/>
  <c r="I100" i="31" s="1"/>
  <c r="R99" i="31"/>
  <c r="S99" i="31"/>
  <c r="T99" i="31" s="1"/>
  <c r="H100" i="31"/>
  <c r="Q100" i="31"/>
  <c r="A101" i="31"/>
  <c r="J99" i="31"/>
  <c r="A52" i="46"/>
  <c r="B51" i="46"/>
  <c r="O46" i="45"/>
  <c r="P46" i="45" s="1"/>
  <c r="B47" i="45"/>
  <c r="A48" i="45"/>
  <c r="O102" i="28"/>
  <c r="A104" i="28"/>
  <c r="B103" i="28"/>
  <c r="B47" i="42"/>
  <c r="M47" i="42" s="1"/>
  <c r="N47" i="42" s="1"/>
  <c r="E46" i="45"/>
  <c r="E50" i="46"/>
  <c r="AP92" i="44" l="1"/>
  <c r="AV92" i="44"/>
  <c r="AO92" i="44"/>
  <c r="B93" i="44"/>
  <c r="AL92" i="44"/>
  <c r="AT92" i="44"/>
  <c r="AX92" i="44" s="1"/>
  <c r="AY92" i="44"/>
  <c r="BA92" i="44" s="1"/>
  <c r="AQ92" i="44"/>
  <c r="AS92" i="44" s="1"/>
  <c r="AM92" i="44"/>
  <c r="AN92" i="44" s="1"/>
  <c r="AX91" i="44"/>
  <c r="A71" i="44"/>
  <c r="AK70" i="44"/>
  <c r="O51" i="46"/>
  <c r="P51" i="46" s="1"/>
  <c r="AE28" i="46"/>
  <c r="I28" i="46" s="1"/>
  <c r="AE28" i="28"/>
  <c r="AE28" i="45"/>
  <c r="I28" i="45" s="1"/>
  <c r="AC28" i="42"/>
  <c r="O28" i="42"/>
  <c r="R28" i="42"/>
  <c r="D29" i="42"/>
  <c r="E29" i="42" s="1"/>
  <c r="I28" i="42"/>
  <c r="O47" i="45"/>
  <c r="P47" i="45" s="1"/>
  <c r="K17" i="45"/>
  <c r="C103" i="42"/>
  <c r="A113" i="42"/>
  <c r="B112" i="42"/>
  <c r="M112" i="42" s="1"/>
  <c r="N112" i="42" s="1"/>
  <c r="F17" i="46"/>
  <c r="U99" i="31"/>
  <c r="V99" i="31" s="1"/>
  <c r="W99" i="31" s="1"/>
  <c r="X99" i="31" s="1"/>
  <c r="Y99" i="31" s="1"/>
  <c r="Z99" i="31" s="1"/>
  <c r="C103" i="46"/>
  <c r="C103" i="45"/>
  <c r="C103" i="28"/>
  <c r="F101" i="31"/>
  <c r="I101" i="31" s="1"/>
  <c r="H101" i="31"/>
  <c r="Q101" i="31"/>
  <c r="A102" i="31"/>
  <c r="S100" i="31"/>
  <c r="T100" i="31" s="1"/>
  <c r="R100" i="31"/>
  <c r="J100" i="31"/>
  <c r="A53" i="46"/>
  <c r="B52" i="46"/>
  <c r="O52" i="46" s="1"/>
  <c r="P52" i="46" s="1"/>
  <c r="B48" i="45"/>
  <c r="A49" i="45"/>
  <c r="O103" i="28"/>
  <c r="A105" i="28"/>
  <c r="B104" i="28"/>
  <c r="B48" i="42"/>
  <c r="M48" i="42" s="1"/>
  <c r="N48" i="42" s="1"/>
  <c r="D17" i="46"/>
  <c r="E51" i="46"/>
  <c r="E47" i="45"/>
  <c r="B94" i="44" l="1"/>
  <c r="AQ93" i="44"/>
  <c r="AM93" i="44"/>
  <c r="AY93" i="44"/>
  <c r="BA93" i="44" s="1"/>
  <c r="AV93" i="44"/>
  <c r="AL93" i="44"/>
  <c r="AT93" i="44"/>
  <c r="AX93" i="44" s="1"/>
  <c r="AO93" i="44"/>
  <c r="AS93" i="44" s="1"/>
  <c r="A72" i="44"/>
  <c r="AK71" i="44"/>
  <c r="C104" i="42"/>
  <c r="C104" i="45"/>
  <c r="AE29" i="46"/>
  <c r="I29" i="46" s="1"/>
  <c r="AE29" i="45"/>
  <c r="I29" i="45" s="1"/>
  <c r="AC29" i="42"/>
  <c r="AE29" i="28"/>
  <c r="J28" i="42"/>
  <c r="L29" i="42"/>
  <c r="D30" i="42" s="1"/>
  <c r="E30" i="42" s="1"/>
  <c r="O29" i="42"/>
  <c r="O48" i="45"/>
  <c r="P48" i="45" s="1"/>
  <c r="L17" i="45"/>
  <c r="C104" i="46"/>
  <c r="E103" i="28"/>
  <c r="A114" i="42"/>
  <c r="B113" i="42"/>
  <c r="M113" i="42" s="1"/>
  <c r="N113" i="42" s="1"/>
  <c r="G17" i="46"/>
  <c r="C104" i="28"/>
  <c r="E104" i="28" s="1"/>
  <c r="F102" i="31"/>
  <c r="H102" i="31"/>
  <c r="Q102" i="31"/>
  <c r="U100" i="31"/>
  <c r="V100" i="31" s="1"/>
  <c r="W100" i="31" s="1"/>
  <c r="X100" i="31" s="1"/>
  <c r="Y100" i="31" s="1"/>
  <c r="Z100" i="31" s="1"/>
  <c r="A103" i="31"/>
  <c r="S101" i="31"/>
  <c r="T101" i="31" s="1"/>
  <c r="R101" i="31"/>
  <c r="J101" i="31"/>
  <c r="A54" i="46"/>
  <c r="B53" i="46"/>
  <c r="O53" i="46" s="1"/>
  <c r="P53" i="46" s="1"/>
  <c r="B49" i="45"/>
  <c r="A50" i="45"/>
  <c r="O104" i="28"/>
  <c r="A106" i="28"/>
  <c r="B105" i="28"/>
  <c r="B49" i="42"/>
  <c r="M49" i="42"/>
  <c r="N49" i="42" s="1"/>
  <c r="E52" i="46"/>
  <c r="E48" i="45"/>
  <c r="AN93" i="44" l="1"/>
  <c r="AV94" i="44"/>
  <c r="AO94" i="44"/>
  <c r="AS94" i="44" s="1"/>
  <c r="AY94" i="44"/>
  <c r="BA94" i="44" s="1"/>
  <c r="AL94" i="44"/>
  <c r="AT94" i="44"/>
  <c r="AM94" i="44"/>
  <c r="AN94" i="44" s="1"/>
  <c r="AQ94" i="44"/>
  <c r="B95" i="44"/>
  <c r="A73" i="44"/>
  <c r="AK72" i="44"/>
  <c r="C105" i="45"/>
  <c r="I29" i="42"/>
  <c r="J29" i="42" s="1"/>
  <c r="AC30" i="42"/>
  <c r="AE30" i="45"/>
  <c r="I30" i="45" s="1"/>
  <c r="AE30" i="28"/>
  <c r="AE30" i="46"/>
  <c r="I30" i="46" s="1"/>
  <c r="O30" i="42"/>
  <c r="R29" i="42"/>
  <c r="O49" i="45"/>
  <c r="P49" i="45" s="1"/>
  <c r="F18" i="45"/>
  <c r="A115" i="42"/>
  <c r="B114" i="42"/>
  <c r="M114" i="42" s="1"/>
  <c r="N114" i="42" s="1"/>
  <c r="Q17" i="46"/>
  <c r="N17" i="46"/>
  <c r="U101" i="31"/>
  <c r="V101" i="31" s="1"/>
  <c r="W101" i="31" s="1"/>
  <c r="X101" i="31" s="1"/>
  <c r="Y101" i="31" s="1"/>
  <c r="Z101" i="31" s="1"/>
  <c r="F103" i="31"/>
  <c r="J103" i="31" s="1"/>
  <c r="S102" i="31"/>
  <c r="T102" i="31" s="1"/>
  <c r="R102" i="31"/>
  <c r="H103" i="31"/>
  <c r="Q103" i="31"/>
  <c r="C105" i="46"/>
  <c r="C105" i="28"/>
  <c r="E105" i="28" s="1"/>
  <c r="C105" i="42"/>
  <c r="J102" i="31"/>
  <c r="A55" i="46"/>
  <c r="B54" i="46"/>
  <c r="O54" i="46" s="1"/>
  <c r="P54" i="46" s="1"/>
  <c r="B50" i="45"/>
  <c r="A51" i="45"/>
  <c r="O105" i="28"/>
  <c r="A107" i="28"/>
  <c r="B106" i="28"/>
  <c r="B50" i="42"/>
  <c r="M50" i="42" s="1"/>
  <c r="N50" i="42" s="1"/>
  <c r="D18" i="45"/>
  <c r="E53" i="46"/>
  <c r="E49" i="45"/>
  <c r="AX94" i="44" l="1"/>
  <c r="AP95" i="44"/>
  <c r="AT95" i="44"/>
  <c r="AM95" i="44"/>
  <c r="AN95" i="44" s="1"/>
  <c r="AV95" i="44"/>
  <c r="AX95" i="44" s="1"/>
  <c r="AO95" i="44"/>
  <c r="B96" i="44"/>
  <c r="AQ95" i="44"/>
  <c r="AL95" i="44"/>
  <c r="AY95" i="44"/>
  <c r="BA95" i="44" s="1"/>
  <c r="A74" i="44"/>
  <c r="AK73" i="44"/>
  <c r="L30" i="42"/>
  <c r="D31" i="42" s="1"/>
  <c r="E31" i="42" s="1"/>
  <c r="AE31" i="45" s="1"/>
  <c r="I31" i="45" s="1"/>
  <c r="C106" i="45"/>
  <c r="O50" i="45"/>
  <c r="P50" i="45" s="1"/>
  <c r="G18" i="45"/>
  <c r="A116" i="42"/>
  <c r="B115" i="42"/>
  <c r="M115" i="42" s="1"/>
  <c r="N115" i="42" s="1"/>
  <c r="K17" i="46"/>
  <c r="T17" i="46"/>
  <c r="C106" i="42"/>
  <c r="C106" i="46"/>
  <c r="C106" i="28"/>
  <c r="E106" i="28" s="1"/>
  <c r="I104" i="31"/>
  <c r="S103" i="31"/>
  <c r="T103" i="31" s="1"/>
  <c r="R103" i="31"/>
  <c r="Q104" i="31"/>
  <c r="H104" i="31"/>
  <c r="U102" i="31"/>
  <c r="V102" i="31" s="1"/>
  <c r="W102" i="31" s="1"/>
  <c r="X102" i="31" s="1"/>
  <c r="Y102" i="31" s="1"/>
  <c r="Z102" i="31" s="1"/>
  <c r="A56" i="46"/>
  <c r="B55" i="46"/>
  <c r="O55" i="46" s="1"/>
  <c r="P55" i="46" s="1"/>
  <c r="B51" i="45"/>
  <c r="A52" i="45"/>
  <c r="O106" i="28"/>
  <c r="A108" i="28"/>
  <c r="B107" i="28"/>
  <c r="B51" i="42"/>
  <c r="M51" i="42" s="1"/>
  <c r="N51" i="42" s="1"/>
  <c r="E50" i="45"/>
  <c r="E54" i="46"/>
  <c r="AS95" i="44" l="1"/>
  <c r="B97" i="44"/>
  <c r="AY96" i="44"/>
  <c r="BA96" i="44" s="1"/>
  <c r="AQ96" i="44"/>
  <c r="AL96" i="44"/>
  <c r="AN96" i="44" s="1"/>
  <c r="AV96" i="44"/>
  <c r="AP96" i="44"/>
  <c r="AO96" i="44"/>
  <c r="AT96" i="44"/>
  <c r="AX96" i="44" s="1"/>
  <c r="AM96" i="44"/>
  <c r="A75" i="44"/>
  <c r="AK74" i="44"/>
  <c r="I30" i="42"/>
  <c r="L31" i="42" s="1"/>
  <c r="R30" i="42"/>
  <c r="AE31" i="28"/>
  <c r="AE31" i="46"/>
  <c r="I31" i="46" s="1"/>
  <c r="AC31" i="42"/>
  <c r="O31" i="42"/>
  <c r="O51" i="45"/>
  <c r="P51" i="45" s="1"/>
  <c r="Q18" i="45"/>
  <c r="N18" i="45"/>
  <c r="T18" i="45" s="1"/>
  <c r="A117" i="42"/>
  <c r="B116" i="42"/>
  <c r="M116" i="42" s="1"/>
  <c r="N116" i="42" s="1"/>
  <c r="L17" i="46"/>
  <c r="U103" i="31"/>
  <c r="V103" i="31" s="1"/>
  <c r="W103" i="31" s="1"/>
  <c r="X103" i="31" s="1"/>
  <c r="Y103" i="31" s="1"/>
  <c r="Z103" i="31" s="1"/>
  <c r="I105" i="31"/>
  <c r="C107" i="46"/>
  <c r="C107" i="42"/>
  <c r="C107" i="28"/>
  <c r="E107" i="28" s="1"/>
  <c r="C107" i="45"/>
  <c r="H105" i="31"/>
  <c r="Q105" i="31"/>
  <c r="A106" i="31"/>
  <c r="S104" i="31"/>
  <c r="T104" i="31" s="1"/>
  <c r="R104" i="31"/>
  <c r="J104" i="31"/>
  <c r="A57" i="46"/>
  <c r="B56" i="46"/>
  <c r="B52" i="45"/>
  <c r="A53" i="45"/>
  <c r="O107" i="28"/>
  <c r="A109" i="28"/>
  <c r="B108" i="28"/>
  <c r="B52" i="42"/>
  <c r="M52" i="42" s="1"/>
  <c r="N52" i="42" s="1"/>
  <c r="E55" i="46"/>
  <c r="E51" i="45"/>
  <c r="AS96" i="44" l="1"/>
  <c r="AQ97" i="44"/>
  <c r="AM97" i="44"/>
  <c r="AV97" i="44"/>
  <c r="AL97" i="44"/>
  <c r="B98" i="44"/>
  <c r="AT97" i="44"/>
  <c r="AY97" i="44"/>
  <c r="BA97" i="44" s="1"/>
  <c r="AO97" i="44"/>
  <c r="A76" i="44"/>
  <c r="AK75" i="44"/>
  <c r="J30" i="42"/>
  <c r="I31" i="42"/>
  <c r="D32" i="42"/>
  <c r="E32" i="42" s="1"/>
  <c r="R31" i="42"/>
  <c r="K18" i="45"/>
  <c r="L18" i="45" s="1"/>
  <c r="C108" i="28"/>
  <c r="E108" i="28" s="1"/>
  <c r="A118" i="42"/>
  <c r="B117" i="42"/>
  <c r="M117" i="42" s="1"/>
  <c r="N117" i="42" s="1"/>
  <c r="F18" i="46"/>
  <c r="C108" i="45"/>
  <c r="C108" i="42"/>
  <c r="U104" i="31"/>
  <c r="V104" i="31" s="1"/>
  <c r="W104" i="31" s="1"/>
  <c r="X104" i="31" s="1"/>
  <c r="Y104" i="31" s="1"/>
  <c r="Z104" i="31" s="1"/>
  <c r="C108" i="46"/>
  <c r="F106" i="31"/>
  <c r="H106" i="31"/>
  <c r="Q106" i="31"/>
  <c r="A107" i="31"/>
  <c r="S105" i="31"/>
  <c r="T105" i="31" s="1"/>
  <c r="R105" i="31"/>
  <c r="J105" i="31"/>
  <c r="O56" i="46"/>
  <c r="P56" i="46" s="1"/>
  <c r="A58" i="46"/>
  <c r="B57" i="46"/>
  <c r="O52" i="45"/>
  <c r="P52" i="45" s="1"/>
  <c r="B53" i="45"/>
  <c r="A54" i="45"/>
  <c r="O108" i="28"/>
  <c r="A110" i="28"/>
  <c r="B109" i="28"/>
  <c r="B53" i="42"/>
  <c r="M53" i="42" s="1"/>
  <c r="N53" i="42" s="1"/>
  <c r="D18" i="46"/>
  <c r="E52" i="45"/>
  <c r="E56" i="46"/>
  <c r="AX97" i="44" l="1"/>
  <c r="AW98" i="44"/>
  <c r="AQ98" i="44"/>
  <c r="AM98" i="44"/>
  <c r="AT98" i="44"/>
  <c r="AX98" i="44" s="1"/>
  <c r="AV98" i="44"/>
  <c r="AP98" i="44"/>
  <c r="AL98" i="44"/>
  <c r="AN98" i="44" s="1"/>
  <c r="AY98" i="44"/>
  <c r="BA98" i="44" s="1"/>
  <c r="AO98" i="44"/>
  <c r="AS98" i="44" s="1"/>
  <c r="AS97" i="44"/>
  <c r="AN97" i="44"/>
  <c r="AK76" i="44"/>
  <c r="A77" i="44"/>
  <c r="AE32" i="46"/>
  <c r="I32" i="46" s="1"/>
  <c r="O32" i="42"/>
  <c r="AE32" i="28"/>
  <c r="AE32" i="45"/>
  <c r="I32" i="45" s="1"/>
  <c r="AC32" i="42"/>
  <c r="L32" i="42" s="1"/>
  <c r="D33" i="42" s="1"/>
  <c r="E33" i="42" s="1"/>
  <c r="J31" i="42"/>
  <c r="F19" i="45"/>
  <c r="C109" i="28"/>
  <c r="E109" i="28" s="1"/>
  <c r="A119" i="42"/>
  <c r="B118" i="42"/>
  <c r="M118" i="42" s="1"/>
  <c r="N118" i="42" s="1"/>
  <c r="G18" i="46"/>
  <c r="C109" i="42"/>
  <c r="C109" i="45"/>
  <c r="C109" i="46"/>
  <c r="F107" i="31"/>
  <c r="U105" i="31"/>
  <c r="V105" i="31" s="1"/>
  <c r="W105" i="31" s="1"/>
  <c r="X105" i="31" s="1"/>
  <c r="Y105" i="31" s="1"/>
  <c r="Z105" i="31" s="1"/>
  <c r="A108" i="31"/>
  <c r="S106" i="31"/>
  <c r="T106" i="31" s="1"/>
  <c r="R106" i="31"/>
  <c r="Q107" i="31"/>
  <c r="H107" i="31"/>
  <c r="J106" i="31"/>
  <c r="A59" i="46"/>
  <c r="B58" i="46"/>
  <c r="O57" i="46"/>
  <c r="P57" i="46" s="1"/>
  <c r="O53" i="45"/>
  <c r="P53" i="45" s="1"/>
  <c r="B54" i="45"/>
  <c r="A55" i="45"/>
  <c r="O109" i="28"/>
  <c r="A111" i="28"/>
  <c r="B110" i="28"/>
  <c r="B54" i="42"/>
  <c r="M54" i="42" s="1"/>
  <c r="N54" i="42" s="1"/>
  <c r="D19" i="45"/>
  <c r="E53" i="45"/>
  <c r="E57" i="46"/>
  <c r="A78" i="44" l="1"/>
  <c r="AK77" i="44"/>
  <c r="U106" i="31"/>
  <c r="V106" i="31" s="1"/>
  <c r="W106" i="31" s="1"/>
  <c r="X106" i="31" s="1"/>
  <c r="Y106" i="31" s="1"/>
  <c r="Z106" i="31" s="1"/>
  <c r="I32" i="42"/>
  <c r="J32" i="42" s="1"/>
  <c r="R32" i="42"/>
  <c r="G19" i="45"/>
  <c r="A120" i="42"/>
  <c r="B119" i="42"/>
  <c r="M119" i="42" s="1"/>
  <c r="N119" i="42" s="1"/>
  <c r="Q18" i="46"/>
  <c r="N18" i="46"/>
  <c r="T18" i="46" s="1"/>
  <c r="F108" i="31"/>
  <c r="A109" i="31"/>
  <c r="C110" i="46"/>
  <c r="C110" i="42"/>
  <c r="C110" i="28"/>
  <c r="E110" i="28" s="1"/>
  <c r="H108" i="31"/>
  <c r="Q108" i="31"/>
  <c r="C110" i="45"/>
  <c r="S107" i="31"/>
  <c r="T107" i="31" s="1"/>
  <c r="R107" i="31"/>
  <c r="J107" i="31"/>
  <c r="O58" i="46"/>
  <c r="P58" i="46" s="1"/>
  <c r="AE33" i="45"/>
  <c r="I33" i="45" s="1"/>
  <c r="AE33" i="46"/>
  <c r="I33" i="46" s="1"/>
  <c r="A60" i="46"/>
  <c r="B59" i="46"/>
  <c r="B55" i="45"/>
  <c r="A56" i="45"/>
  <c r="O54" i="45"/>
  <c r="P54" i="45" s="1"/>
  <c r="AE33" i="28"/>
  <c r="O110" i="28"/>
  <c r="A112" i="28"/>
  <c r="B111" i="28"/>
  <c r="B55" i="42"/>
  <c r="M55" i="42" s="1"/>
  <c r="N55" i="42" s="1"/>
  <c r="AC33" i="42"/>
  <c r="O33" i="42"/>
  <c r="E58" i="46"/>
  <c r="E54" i="45"/>
  <c r="A79" i="44" l="1"/>
  <c r="AK78" i="44"/>
  <c r="L33" i="42"/>
  <c r="D34" i="42" s="1"/>
  <c r="E34" i="42" s="1"/>
  <c r="Q19" i="45"/>
  <c r="N19" i="45"/>
  <c r="T19" i="45" s="1"/>
  <c r="A121" i="42"/>
  <c r="B120" i="42"/>
  <c r="M120" i="42" s="1"/>
  <c r="N120" i="42" s="1"/>
  <c r="K18" i="46"/>
  <c r="C111" i="45"/>
  <c r="C111" i="46"/>
  <c r="F109" i="31"/>
  <c r="J109" i="31" s="1"/>
  <c r="H109" i="31"/>
  <c r="Q109" i="31"/>
  <c r="S108" i="31"/>
  <c r="T108" i="31" s="1"/>
  <c r="R108" i="31"/>
  <c r="A110" i="31"/>
  <c r="U107" i="31"/>
  <c r="V107" i="31" s="1"/>
  <c r="W107" i="31" s="1"/>
  <c r="X107" i="31" s="1"/>
  <c r="Y107" i="31" s="1"/>
  <c r="Z107" i="31" s="1"/>
  <c r="C111" i="28"/>
  <c r="E111" i="28" s="1"/>
  <c r="C111" i="42"/>
  <c r="J108" i="31"/>
  <c r="O59" i="46"/>
  <c r="P59" i="46" s="1"/>
  <c r="A61" i="46"/>
  <c r="B60" i="46"/>
  <c r="B56" i="45"/>
  <c r="A57" i="45"/>
  <c r="O55" i="45"/>
  <c r="P55" i="45" s="1"/>
  <c r="O111" i="28"/>
  <c r="A113" i="28"/>
  <c r="B112" i="28"/>
  <c r="B56" i="42"/>
  <c r="M56" i="42" s="1"/>
  <c r="N56" i="42" s="1"/>
  <c r="E55" i="45"/>
  <c r="E59" i="46"/>
  <c r="R33" i="42" l="1"/>
  <c r="I33" i="42"/>
  <c r="J33" i="42" s="1"/>
  <c r="A80" i="44"/>
  <c r="AK79" i="44"/>
  <c r="C112" i="45"/>
  <c r="K19" i="45"/>
  <c r="L19" i="45" s="1"/>
  <c r="A122" i="42"/>
  <c r="B121" i="42"/>
  <c r="M121" i="42" s="1"/>
  <c r="N121" i="42" s="1"/>
  <c r="L18" i="46"/>
  <c r="U108" i="31"/>
  <c r="V108" i="31" s="1"/>
  <c r="W108" i="31" s="1"/>
  <c r="X108" i="31" s="1"/>
  <c r="Y108" i="31" s="1"/>
  <c r="Z108" i="31" s="1"/>
  <c r="F110" i="31"/>
  <c r="H110" i="31"/>
  <c r="Q110" i="31"/>
  <c r="A111" i="31"/>
  <c r="S109" i="31"/>
  <c r="T109" i="31" s="1"/>
  <c r="R109" i="31"/>
  <c r="C112" i="46"/>
  <c r="C112" i="28"/>
  <c r="E112" i="28" s="1"/>
  <c r="C112" i="42"/>
  <c r="A62" i="46"/>
  <c r="B61" i="46"/>
  <c r="O60" i="46"/>
  <c r="P60" i="46" s="1"/>
  <c r="O56" i="45"/>
  <c r="P56" i="45" s="1"/>
  <c r="B57" i="45"/>
  <c r="A58" i="45"/>
  <c r="O112" i="28"/>
  <c r="A114" i="28"/>
  <c r="B113" i="28"/>
  <c r="B57" i="42"/>
  <c r="M57" i="42" s="1"/>
  <c r="N57" i="42" s="1"/>
  <c r="E60" i="46"/>
  <c r="E56" i="45"/>
  <c r="AK80" i="44" l="1"/>
  <c r="A81" i="44"/>
  <c r="C113" i="45"/>
  <c r="F20" i="45"/>
  <c r="A123" i="42"/>
  <c r="B122" i="42"/>
  <c r="M122" i="42" s="1"/>
  <c r="N122" i="42" s="1"/>
  <c r="F19" i="46"/>
  <c r="C113" i="46"/>
  <c r="F111" i="31"/>
  <c r="S110" i="31"/>
  <c r="T110" i="31" s="1"/>
  <c r="R110" i="31"/>
  <c r="H111" i="31"/>
  <c r="Q111" i="31"/>
  <c r="C113" i="28"/>
  <c r="E113" i="28" s="1"/>
  <c r="C113" i="42"/>
  <c r="U109" i="31"/>
  <c r="V109" i="31" s="1"/>
  <c r="W109" i="31" s="1"/>
  <c r="X109" i="31" s="1"/>
  <c r="Y109" i="31" s="1"/>
  <c r="Z109" i="31" s="1"/>
  <c r="A112" i="31"/>
  <c r="J110" i="31"/>
  <c r="A63" i="46"/>
  <c r="B62" i="46"/>
  <c r="O57" i="45"/>
  <c r="P57" i="45" s="1"/>
  <c r="O61" i="46"/>
  <c r="P61" i="46" s="1"/>
  <c r="B58" i="45"/>
  <c r="A59" i="45"/>
  <c r="O113" i="28"/>
  <c r="B114" i="28"/>
  <c r="A115" i="28"/>
  <c r="B58" i="42"/>
  <c r="M58" i="42"/>
  <c r="N58" i="42" s="1"/>
  <c r="D19" i="46"/>
  <c r="D20" i="45"/>
  <c r="E61" i="46"/>
  <c r="E57" i="45"/>
  <c r="A82" i="44" l="1"/>
  <c r="AK81" i="44"/>
  <c r="O58" i="45"/>
  <c r="P58" i="45" s="1"/>
  <c r="C114" i="45"/>
  <c r="O62" i="46"/>
  <c r="P62" i="46" s="1"/>
  <c r="G20" i="45"/>
  <c r="A124" i="42"/>
  <c r="B123" i="42"/>
  <c r="M123" i="42" s="1"/>
  <c r="N123" i="42" s="1"/>
  <c r="G19" i="46"/>
  <c r="F112" i="31"/>
  <c r="Q112" i="31"/>
  <c r="H112" i="31"/>
  <c r="A113" i="31"/>
  <c r="U110" i="31"/>
  <c r="V110" i="31" s="1"/>
  <c r="W110" i="31" s="1"/>
  <c r="X110" i="31" s="1"/>
  <c r="Y110" i="31" s="1"/>
  <c r="Z110" i="31" s="1"/>
  <c r="C114" i="28"/>
  <c r="E114" i="28" s="1"/>
  <c r="C114" i="42"/>
  <c r="C114" i="46"/>
  <c r="S111" i="31"/>
  <c r="T111" i="31" s="1"/>
  <c r="R111" i="31"/>
  <c r="J111" i="31"/>
  <c r="AE34" i="45"/>
  <c r="I34" i="45" s="1"/>
  <c r="AE34" i="46"/>
  <c r="I34" i="46" s="1"/>
  <c r="A64" i="46"/>
  <c r="B63" i="46"/>
  <c r="O63" i="46" s="1"/>
  <c r="P63" i="46" s="1"/>
  <c r="B59" i="45"/>
  <c r="O59" i="45" s="1"/>
  <c r="P59" i="45" s="1"/>
  <c r="A60" i="45"/>
  <c r="AE34" i="28"/>
  <c r="O114" i="28"/>
  <c r="A116" i="28"/>
  <c r="B115" i="28"/>
  <c r="B59" i="42"/>
  <c r="M59" i="42" s="1"/>
  <c r="N59" i="42" s="1"/>
  <c r="AC34" i="42"/>
  <c r="L34" i="42" s="1"/>
  <c r="O34" i="42"/>
  <c r="E62" i="46"/>
  <c r="E58" i="45"/>
  <c r="A83" i="44" l="1"/>
  <c r="AK82" i="44"/>
  <c r="R34" i="42"/>
  <c r="D35" i="42"/>
  <c r="E35" i="42" s="1"/>
  <c r="N20" i="45"/>
  <c r="T20" i="45" s="1"/>
  <c r="Q20" i="45"/>
  <c r="A125" i="42"/>
  <c r="B124" i="42"/>
  <c r="M124" i="42" s="1"/>
  <c r="N124" i="42" s="1"/>
  <c r="Q19" i="46"/>
  <c r="N19" i="46"/>
  <c r="F113" i="31"/>
  <c r="J113" i="31" s="1"/>
  <c r="C115" i="28"/>
  <c r="E115" i="28" s="1"/>
  <c r="C115" i="42"/>
  <c r="C115" i="46"/>
  <c r="S112" i="31"/>
  <c r="T112" i="31" s="1"/>
  <c r="R112" i="31"/>
  <c r="H113" i="31"/>
  <c r="Q113" i="31"/>
  <c r="C115" i="45"/>
  <c r="U111" i="31"/>
  <c r="V111" i="31" s="1"/>
  <c r="W111" i="31" s="1"/>
  <c r="X111" i="31" s="1"/>
  <c r="Y111" i="31" s="1"/>
  <c r="Z111" i="31" s="1"/>
  <c r="A114" i="31"/>
  <c r="J112" i="31"/>
  <c r="A65" i="46"/>
  <c r="B64" i="46"/>
  <c r="O64" i="46" s="1"/>
  <c r="P64" i="46" s="1"/>
  <c r="A61" i="45"/>
  <c r="B60" i="45"/>
  <c r="O60" i="45" s="1"/>
  <c r="P60" i="45" s="1"/>
  <c r="O115" i="28"/>
  <c r="A117" i="28"/>
  <c r="B116" i="28"/>
  <c r="B60" i="42"/>
  <c r="M60" i="42" s="1"/>
  <c r="N60" i="42" s="1"/>
  <c r="I34" i="42"/>
  <c r="J34" i="42" s="1"/>
  <c r="E59" i="45"/>
  <c r="E63" i="46"/>
  <c r="A84" i="44" l="1"/>
  <c r="AK83" i="44"/>
  <c r="K20" i="45"/>
  <c r="A126" i="42"/>
  <c r="B125" i="42"/>
  <c r="M125" i="42" s="1"/>
  <c r="N125" i="42" s="1"/>
  <c r="K19" i="46"/>
  <c r="T19" i="46"/>
  <c r="U112" i="31"/>
  <c r="V112" i="31" s="1"/>
  <c r="W112" i="31" s="1"/>
  <c r="X112" i="31" s="1"/>
  <c r="Y112" i="31" s="1"/>
  <c r="Z112" i="31" s="1"/>
  <c r="F114" i="31"/>
  <c r="J114" i="31" s="1"/>
  <c r="H114" i="31"/>
  <c r="Q114" i="31"/>
  <c r="S113" i="31"/>
  <c r="T113" i="31" s="1"/>
  <c r="R113" i="31"/>
  <c r="C116" i="46"/>
  <c r="A115" i="31"/>
  <c r="C116" i="28"/>
  <c r="E116" i="28" s="1"/>
  <c r="C116" i="42"/>
  <c r="C116" i="45"/>
  <c r="A66" i="46"/>
  <c r="B65" i="46"/>
  <c r="O65" i="46" s="1"/>
  <c r="P65" i="46" s="1"/>
  <c r="A62" i="45"/>
  <c r="B61" i="45"/>
  <c r="O61" i="45" s="1"/>
  <c r="P61" i="45" s="1"/>
  <c r="O116" i="28"/>
  <c r="A118" i="28"/>
  <c r="B117" i="28"/>
  <c r="B61" i="42"/>
  <c r="M61" i="42" s="1"/>
  <c r="N61" i="42" s="1"/>
  <c r="E60" i="45"/>
  <c r="E64" i="46"/>
  <c r="AK84" i="44" l="1"/>
  <c r="A85" i="44"/>
  <c r="L20" i="45"/>
  <c r="A127" i="42"/>
  <c r="B126" i="42"/>
  <c r="M126" i="42" s="1"/>
  <c r="N126" i="42" s="1"/>
  <c r="L19" i="46"/>
  <c r="C117" i="46"/>
  <c r="F115" i="31"/>
  <c r="A116" i="31"/>
  <c r="C117" i="28"/>
  <c r="E117" i="28" s="1"/>
  <c r="C117" i="42"/>
  <c r="S114" i="31"/>
  <c r="T114" i="31" s="1"/>
  <c r="R114" i="31"/>
  <c r="C117" i="45"/>
  <c r="Q115" i="31"/>
  <c r="H115" i="31"/>
  <c r="U113" i="31"/>
  <c r="V113" i="31" s="1"/>
  <c r="W113" i="31" s="1"/>
  <c r="X113" i="31" s="1"/>
  <c r="Y113" i="31" s="1"/>
  <c r="Z113" i="31" s="1"/>
  <c r="A67" i="46"/>
  <c r="B66" i="46"/>
  <c r="O66" i="46" s="1"/>
  <c r="P66" i="46" s="1"/>
  <c r="A63" i="45"/>
  <c r="B62" i="45"/>
  <c r="O62" i="45" s="1"/>
  <c r="P62" i="45" s="1"/>
  <c r="O117" i="28"/>
  <c r="A119" i="28"/>
  <c r="B118" i="28"/>
  <c r="B62" i="42"/>
  <c r="M62" i="42" s="1"/>
  <c r="N62" i="42" s="1"/>
  <c r="D21" i="45"/>
  <c r="E65" i="46"/>
  <c r="E61" i="45"/>
  <c r="AK85" i="44" l="1"/>
  <c r="A86" i="44"/>
  <c r="G21" i="45"/>
  <c r="F21" i="45"/>
  <c r="A128" i="42"/>
  <c r="B127" i="42"/>
  <c r="M127" i="42" s="1"/>
  <c r="N127" i="42" s="1"/>
  <c r="F20" i="46"/>
  <c r="U114" i="31"/>
  <c r="V114" i="31" s="1"/>
  <c r="W114" i="31" s="1"/>
  <c r="X114" i="31" s="1"/>
  <c r="Y114" i="31" s="1"/>
  <c r="Z114" i="31" s="1"/>
  <c r="C118" i="45"/>
  <c r="F116" i="31"/>
  <c r="S115" i="31"/>
  <c r="T115" i="31" s="1"/>
  <c r="R115" i="31"/>
  <c r="H116" i="31"/>
  <c r="Q116" i="31"/>
  <c r="A117" i="31"/>
  <c r="C118" i="28"/>
  <c r="E118" i="28" s="1"/>
  <c r="C118" i="42"/>
  <c r="C118" i="46"/>
  <c r="J115" i="31"/>
  <c r="AE35" i="45"/>
  <c r="I35" i="45" s="1"/>
  <c r="AE35" i="46"/>
  <c r="I35" i="46" s="1"/>
  <c r="A68" i="46"/>
  <c r="B67" i="46"/>
  <c r="O67" i="46" s="1"/>
  <c r="P67" i="46" s="1"/>
  <c r="A64" i="45"/>
  <c r="B63" i="45"/>
  <c r="O63" i="45" s="1"/>
  <c r="P63" i="45" s="1"/>
  <c r="AE35" i="28"/>
  <c r="O118" i="28"/>
  <c r="A120" i="28"/>
  <c r="B119" i="28"/>
  <c r="B63" i="42"/>
  <c r="M63" i="42" s="1"/>
  <c r="N63" i="42" s="1"/>
  <c r="AC35" i="42"/>
  <c r="L35" i="42" s="1"/>
  <c r="O35" i="42"/>
  <c r="D20" i="46"/>
  <c r="E62" i="45"/>
  <c r="E66" i="46"/>
  <c r="A87" i="44" l="1"/>
  <c r="AK86" i="44"/>
  <c r="R35" i="42"/>
  <c r="D36" i="42"/>
  <c r="E36" i="42" s="1"/>
  <c r="Q21" i="45"/>
  <c r="N21" i="45"/>
  <c r="T21" i="45" s="1"/>
  <c r="C119" i="45"/>
  <c r="A129" i="42"/>
  <c r="B128" i="42"/>
  <c r="M128" i="42" s="1"/>
  <c r="N128" i="42" s="1"/>
  <c r="G20" i="46"/>
  <c r="C119" i="46"/>
  <c r="C119" i="28"/>
  <c r="E119" i="28" s="1"/>
  <c r="C119" i="42"/>
  <c r="F117" i="31"/>
  <c r="A118" i="31"/>
  <c r="S116" i="31"/>
  <c r="T116" i="31" s="1"/>
  <c r="R116" i="31"/>
  <c r="H117" i="31"/>
  <c r="Q117" i="31"/>
  <c r="U115" i="31"/>
  <c r="V115" i="31" s="1"/>
  <c r="W115" i="31" s="1"/>
  <c r="X115" i="31" s="1"/>
  <c r="Y115" i="31" s="1"/>
  <c r="Z115" i="31" s="1"/>
  <c r="J116" i="31"/>
  <c r="A69" i="46"/>
  <c r="B68" i="46"/>
  <c r="O68" i="46" s="1"/>
  <c r="P68" i="46" s="1"/>
  <c r="A65" i="45"/>
  <c r="B64" i="45"/>
  <c r="O64" i="45" s="1"/>
  <c r="P64" i="45" s="1"/>
  <c r="O119" i="28"/>
  <c r="A121" i="28"/>
  <c r="B120" i="28"/>
  <c r="B64" i="42"/>
  <c r="M64" i="42" s="1"/>
  <c r="N64" i="42" s="1"/>
  <c r="I35" i="42"/>
  <c r="J35" i="42" s="1"/>
  <c r="E67" i="46"/>
  <c r="E63" i="45"/>
  <c r="A88" i="44" l="1"/>
  <c r="AK87" i="44"/>
  <c r="K21" i="45"/>
  <c r="L21" i="45" s="1"/>
  <c r="A130" i="42"/>
  <c r="B129" i="42"/>
  <c r="M129" i="42" s="1"/>
  <c r="N129" i="42" s="1"/>
  <c r="Q20" i="46"/>
  <c r="N20" i="46"/>
  <c r="F118" i="31"/>
  <c r="C120" i="42"/>
  <c r="C120" i="28"/>
  <c r="E120" i="28" s="1"/>
  <c r="U116" i="31"/>
  <c r="V116" i="31" s="1"/>
  <c r="W116" i="31" s="1"/>
  <c r="X116" i="31" s="1"/>
  <c r="Y116" i="31" s="1"/>
  <c r="Z116" i="31" s="1"/>
  <c r="H118" i="31"/>
  <c r="Q118" i="31"/>
  <c r="S117" i="31"/>
  <c r="T117" i="31" s="1"/>
  <c r="R117" i="31"/>
  <c r="A119" i="31"/>
  <c r="C120" i="46"/>
  <c r="C120" i="45"/>
  <c r="J117" i="31"/>
  <c r="A70" i="46"/>
  <c r="B69" i="46"/>
  <c r="A66" i="45"/>
  <c r="B65" i="45"/>
  <c r="O65" i="45" s="1"/>
  <c r="P65" i="45" s="1"/>
  <c r="O120" i="28"/>
  <c r="A122" i="28"/>
  <c r="B121" i="28"/>
  <c r="B65" i="42"/>
  <c r="M65" i="42" s="1"/>
  <c r="N65" i="42" s="1"/>
  <c r="D22" i="45"/>
  <c r="E68" i="46"/>
  <c r="E64" i="45"/>
  <c r="A89" i="44" l="1"/>
  <c r="AK88" i="44"/>
  <c r="G22" i="45"/>
  <c r="F22" i="45"/>
  <c r="U117" i="31"/>
  <c r="V117" i="31" s="1"/>
  <c r="W117" i="31" s="1"/>
  <c r="X117" i="31" s="1"/>
  <c r="Y117" i="31" s="1"/>
  <c r="Z117" i="31" s="1"/>
  <c r="A131" i="42"/>
  <c r="B130" i="42"/>
  <c r="M130" i="42" s="1"/>
  <c r="N130" i="42" s="1"/>
  <c r="K20" i="46"/>
  <c r="T20" i="46"/>
  <c r="F119" i="31"/>
  <c r="J119" i="31" s="1"/>
  <c r="C121" i="28"/>
  <c r="C121" i="42"/>
  <c r="H119" i="31"/>
  <c r="Q119" i="31"/>
  <c r="S118" i="31"/>
  <c r="T118" i="31" s="1"/>
  <c r="R118" i="31"/>
  <c r="C121" i="46"/>
  <c r="C121" i="45"/>
  <c r="A120" i="31"/>
  <c r="J118" i="31"/>
  <c r="A71" i="46"/>
  <c r="B70" i="46"/>
  <c r="O69" i="46"/>
  <c r="P69" i="46" s="1"/>
  <c r="A67" i="45"/>
  <c r="B66" i="45"/>
  <c r="O66" i="45" s="1"/>
  <c r="P66" i="45" s="1"/>
  <c r="O121" i="28"/>
  <c r="A123" i="28"/>
  <c r="B122" i="28"/>
  <c r="B66" i="42"/>
  <c r="M66" i="42" s="1"/>
  <c r="N66" i="42" s="1"/>
  <c r="E65" i="45"/>
  <c r="E69" i="46"/>
  <c r="AK89" i="44" l="1"/>
  <c r="A90" i="44"/>
  <c r="N22" i="45"/>
  <c r="Q22" i="45"/>
  <c r="C122" i="45"/>
  <c r="C122" i="46"/>
  <c r="C122" i="28"/>
  <c r="E122" i="28" s="1"/>
  <c r="E121" i="28"/>
  <c r="O122" i="28"/>
  <c r="A132" i="42"/>
  <c r="B131" i="42"/>
  <c r="M131" i="42" s="1"/>
  <c r="N131" i="42" s="1"/>
  <c r="L20" i="46"/>
  <c r="C122" i="42"/>
  <c r="F120" i="31"/>
  <c r="A121" i="31"/>
  <c r="S119" i="31"/>
  <c r="T119" i="31" s="1"/>
  <c r="R119" i="31"/>
  <c r="Q120" i="31"/>
  <c r="H120" i="31"/>
  <c r="U118" i="31"/>
  <c r="V118" i="31" s="1"/>
  <c r="W118" i="31" s="1"/>
  <c r="X118" i="31" s="1"/>
  <c r="Y118" i="31" s="1"/>
  <c r="Z118" i="31" s="1"/>
  <c r="O70" i="46"/>
  <c r="P70" i="46" s="1"/>
  <c r="A72" i="46"/>
  <c r="B71" i="46"/>
  <c r="AE36" i="45"/>
  <c r="I36" i="45" s="1"/>
  <c r="AE36" i="46"/>
  <c r="I36" i="46" s="1"/>
  <c r="A68" i="45"/>
  <c r="B67" i="45"/>
  <c r="O67" i="45" s="1"/>
  <c r="P67" i="45" s="1"/>
  <c r="AE36" i="28"/>
  <c r="A124" i="28"/>
  <c r="B123" i="28"/>
  <c r="B67" i="42"/>
  <c r="M67" i="42" s="1"/>
  <c r="N67" i="42" s="1"/>
  <c r="AC36" i="42"/>
  <c r="L36" i="42" s="1"/>
  <c r="D37" i="42" s="1"/>
  <c r="E37" i="42" s="1"/>
  <c r="O36" i="42"/>
  <c r="E70" i="46"/>
  <c r="E66" i="45"/>
  <c r="A91" i="44" l="1"/>
  <c r="AK90" i="44"/>
  <c r="T22" i="45"/>
  <c r="K22" i="45"/>
  <c r="L22" i="45" s="1"/>
  <c r="F23" i="45" s="1"/>
  <c r="A133" i="42"/>
  <c r="B132" i="42"/>
  <c r="M132" i="42" s="1"/>
  <c r="N132" i="42" s="1"/>
  <c r="F21" i="46"/>
  <c r="F121" i="31"/>
  <c r="C123" i="28"/>
  <c r="E123" i="28" s="1"/>
  <c r="C123" i="42"/>
  <c r="C123" i="45"/>
  <c r="C123" i="46"/>
  <c r="S120" i="31"/>
  <c r="T120" i="31" s="1"/>
  <c r="R120" i="31"/>
  <c r="U119" i="31"/>
  <c r="V119" i="31" s="1"/>
  <c r="W119" i="31" s="1"/>
  <c r="X119" i="31" s="1"/>
  <c r="Y119" i="31" s="1"/>
  <c r="Z119" i="31" s="1"/>
  <c r="H121" i="31"/>
  <c r="Q121" i="31"/>
  <c r="A122" i="31"/>
  <c r="J120" i="31"/>
  <c r="O71" i="46"/>
  <c r="P71" i="46" s="1"/>
  <c r="A73" i="46"/>
  <c r="B72" i="46"/>
  <c r="A69" i="45"/>
  <c r="B68" i="45"/>
  <c r="O123" i="28"/>
  <c r="A125" i="28"/>
  <c r="B124" i="28"/>
  <c r="B68" i="42"/>
  <c r="M68" i="42" s="1"/>
  <c r="N68" i="42" s="1"/>
  <c r="R36" i="42"/>
  <c r="I36" i="42"/>
  <c r="J36" i="42" s="1"/>
  <c r="D21" i="46"/>
  <c r="E71" i="46"/>
  <c r="E67" i="45"/>
  <c r="A92" i="44" l="1"/>
  <c r="AK91" i="44"/>
  <c r="A134" i="42"/>
  <c r="B133" i="42"/>
  <c r="M133" i="42" s="1"/>
  <c r="N133" i="42" s="1"/>
  <c r="G21" i="46"/>
  <c r="F122" i="31"/>
  <c r="C124" i="42"/>
  <c r="C124" i="28"/>
  <c r="E124" i="28" s="1"/>
  <c r="C124" i="45"/>
  <c r="H122" i="31"/>
  <c r="Q122" i="31"/>
  <c r="A123" i="31"/>
  <c r="U120" i="31"/>
  <c r="V120" i="31" s="1"/>
  <c r="W120" i="31" s="1"/>
  <c r="X120" i="31" s="1"/>
  <c r="Y120" i="31" s="1"/>
  <c r="Z120" i="31" s="1"/>
  <c r="S121" i="31"/>
  <c r="T121" i="31" s="1"/>
  <c r="R121" i="31"/>
  <c r="C124" i="46"/>
  <c r="J121" i="31"/>
  <c r="A74" i="46"/>
  <c r="B73" i="46"/>
  <c r="O72" i="46"/>
  <c r="P72" i="46" s="1"/>
  <c r="B69" i="45"/>
  <c r="A70" i="45"/>
  <c r="O68" i="45"/>
  <c r="P68" i="45" s="1"/>
  <c r="O124" i="28"/>
  <c r="A126" i="28"/>
  <c r="B125" i="28"/>
  <c r="B69" i="42"/>
  <c r="M69" i="42" s="1"/>
  <c r="N69" i="42" s="1"/>
  <c r="D23" i="45"/>
  <c r="E72" i="46"/>
  <c r="E68" i="45"/>
  <c r="A93" i="44" l="1"/>
  <c r="AK92" i="44"/>
  <c r="G23" i="45"/>
  <c r="N23" i="45" s="1"/>
  <c r="O73" i="46"/>
  <c r="P73" i="46" s="1"/>
  <c r="O125" i="28"/>
  <c r="A135" i="42"/>
  <c r="B134" i="42"/>
  <c r="M134" i="42" s="1"/>
  <c r="N134" i="42" s="1"/>
  <c r="Q21" i="46"/>
  <c r="N21" i="46"/>
  <c r="U121" i="31"/>
  <c r="V121" i="31" s="1"/>
  <c r="W121" i="31" s="1"/>
  <c r="X121" i="31" s="1"/>
  <c r="Y121" i="31" s="1"/>
  <c r="Z121" i="31" s="1"/>
  <c r="F123" i="31"/>
  <c r="C125" i="45"/>
  <c r="A124" i="31"/>
  <c r="Q123" i="31"/>
  <c r="H123" i="31"/>
  <c r="C125" i="28"/>
  <c r="E125" i="28" s="1"/>
  <c r="C125" i="42"/>
  <c r="S122" i="31"/>
  <c r="T122" i="31" s="1"/>
  <c r="R122" i="31"/>
  <c r="C125" i="46"/>
  <c r="J122" i="31"/>
  <c r="A75" i="46"/>
  <c r="B74" i="46"/>
  <c r="O74" i="46" s="1"/>
  <c r="P74" i="46" s="1"/>
  <c r="A71" i="45"/>
  <c r="B70" i="45"/>
  <c r="O69" i="45"/>
  <c r="P69" i="45" s="1"/>
  <c r="A127" i="28"/>
  <c r="B126" i="28"/>
  <c r="B70" i="42"/>
  <c r="M70" i="42" s="1"/>
  <c r="N70" i="42" s="1"/>
  <c r="E69" i="45"/>
  <c r="E73" i="46"/>
  <c r="A94" i="44" l="1"/>
  <c r="AK93" i="44"/>
  <c r="Q23" i="45"/>
  <c r="C126" i="28"/>
  <c r="E126" i="28" s="1"/>
  <c r="C126" i="46"/>
  <c r="A136" i="42"/>
  <c r="B135" i="42"/>
  <c r="M135" i="42" s="1"/>
  <c r="N135" i="42" s="1"/>
  <c r="K21" i="46"/>
  <c r="T21" i="46"/>
  <c r="C126" i="45"/>
  <c r="C126" i="42"/>
  <c r="F124" i="31"/>
  <c r="S123" i="31"/>
  <c r="T123" i="31" s="1"/>
  <c r="R123" i="31"/>
  <c r="H124" i="31"/>
  <c r="Q124" i="31"/>
  <c r="U122" i="31"/>
  <c r="V122" i="31" s="1"/>
  <c r="W122" i="31" s="1"/>
  <c r="X122" i="31" s="1"/>
  <c r="Y122" i="31" s="1"/>
  <c r="Z122" i="31" s="1"/>
  <c r="A125" i="31"/>
  <c r="J123" i="31"/>
  <c r="A76" i="46"/>
  <c r="B75" i="46"/>
  <c r="AE37" i="45"/>
  <c r="I37" i="45" s="1"/>
  <c r="AE37" i="46"/>
  <c r="I37" i="46" s="1"/>
  <c r="K23" i="45"/>
  <c r="T23" i="45"/>
  <c r="O70" i="45"/>
  <c r="P70" i="45" s="1"/>
  <c r="B71" i="45"/>
  <c r="A72" i="45"/>
  <c r="AE37" i="28"/>
  <c r="O126" i="28"/>
  <c r="A128" i="28"/>
  <c r="B127" i="28"/>
  <c r="B71" i="42"/>
  <c r="M71" i="42" s="1"/>
  <c r="N71" i="42" s="1"/>
  <c r="AC37" i="42"/>
  <c r="L37" i="42" s="1"/>
  <c r="D38" i="42" s="1"/>
  <c r="E38" i="42" s="1"/>
  <c r="O37" i="42"/>
  <c r="E74" i="46"/>
  <c r="E70" i="45"/>
  <c r="A95" i="44" l="1"/>
  <c r="AK94" i="44"/>
  <c r="A137" i="42"/>
  <c r="B136" i="42"/>
  <c r="M136" i="42" s="1"/>
  <c r="N136" i="42" s="1"/>
  <c r="L21" i="46"/>
  <c r="U123" i="31"/>
  <c r="V123" i="31" s="1"/>
  <c r="W123" i="31" s="1"/>
  <c r="X123" i="31" s="1"/>
  <c r="Y123" i="31" s="1"/>
  <c r="Z123" i="31" s="1"/>
  <c r="F125" i="31"/>
  <c r="C127" i="42"/>
  <c r="C127" i="28"/>
  <c r="S124" i="31"/>
  <c r="T124" i="31" s="1"/>
  <c r="R124" i="31"/>
  <c r="H125" i="31"/>
  <c r="Q125" i="31"/>
  <c r="C127" i="45"/>
  <c r="A126" i="31"/>
  <c r="C127" i="46"/>
  <c r="J124" i="31"/>
  <c r="A77" i="46"/>
  <c r="B76" i="46"/>
  <c r="O75" i="46"/>
  <c r="P75" i="46" s="1"/>
  <c r="L23" i="45"/>
  <c r="O71" i="45"/>
  <c r="P71" i="45" s="1"/>
  <c r="B72" i="45"/>
  <c r="A73" i="45"/>
  <c r="O127" i="28"/>
  <c r="A129" i="28"/>
  <c r="B128" i="28"/>
  <c r="B72" i="42"/>
  <c r="M72" i="42" s="1"/>
  <c r="N72" i="42" s="1"/>
  <c r="R37" i="42"/>
  <c r="I37" i="42"/>
  <c r="J37" i="42" s="1"/>
  <c r="E75" i="46"/>
  <c r="E71" i="45"/>
  <c r="AK95" i="44" l="1"/>
  <c r="A96" i="44"/>
  <c r="C128" i="28"/>
  <c r="E128" i="28" s="1"/>
  <c r="C128" i="46"/>
  <c r="C128" i="42"/>
  <c r="E127" i="28"/>
  <c r="A138" i="42"/>
  <c r="B137" i="42"/>
  <c r="M137" i="42" s="1"/>
  <c r="N137" i="42" s="1"/>
  <c r="F22" i="46"/>
  <c r="C128" i="45"/>
  <c r="F126" i="31"/>
  <c r="A127" i="31"/>
  <c r="U124" i="31"/>
  <c r="V124" i="31" s="1"/>
  <c r="W124" i="31" s="1"/>
  <c r="X124" i="31" s="1"/>
  <c r="Y124" i="31" s="1"/>
  <c r="Z124" i="31" s="1"/>
  <c r="H126" i="31"/>
  <c r="Q126" i="31"/>
  <c r="S125" i="31"/>
  <c r="T125" i="31" s="1"/>
  <c r="R125" i="31"/>
  <c r="J125" i="31"/>
  <c r="O76" i="46"/>
  <c r="P76" i="46" s="1"/>
  <c r="A78" i="46"/>
  <c r="B77" i="46"/>
  <c r="O72" i="45"/>
  <c r="P72" i="45" s="1"/>
  <c r="F24" i="45"/>
  <c r="A74" i="45"/>
  <c r="B73" i="45"/>
  <c r="O128" i="28"/>
  <c r="A130" i="28"/>
  <c r="B129" i="28"/>
  <c r="B73" i="42"/>
  <c r="M73" i="42" s="1"/>
  <c r="N73" i="42" s="1"/>
  <c r="D22" i="46"/>
  <c r="D24" i="45"/>
  <c r="E76" i="46"/>
  <c r="E72" i="45"/>
  <c r="A97" i="44" l="1"/>
  <c r="AK96" i="44"/>
  <c r="C129" i="46"/>
  <c r="A139" i="42"/>
  <c r="B138" i="42"/>
  <c r="M138" i="42" s="1"/>
  <c r="N138" i="42" s="1"/>
  <c r="O77" i="46"/>
  <c r="P77" i="46" s="1"/>
  <c r="G22" i="46"/>
  <c r="C129" i="45"/>
  <c r="F127" i="31"/>
  <c r="H127" i="31"/>
  <c r="Q127" i="31"/>
  <c r="U125" i="31"/>
  <c r="V125" i="31" s="1"/>
  <c r="W125" i="31" s="1"/>
  <c r="X125" i="31" s="1"/>
  <c r="Y125" i="31" s="1"/>
  <c r="Z125" i="31" s="1"/>
  <c r="A128" i="31"/>
  <c r="S126" i="31"/>
  <c r="T126" i="31" s="1"/>
  <c r="R126" i="31"/>
  <c r="C129" i="28"/>
  <c r="E129" i="28" s="1"/>
  <c r="C129" i="42"/>
  <c r="J126" i="31"/>
  <c r="A79" i="46"/>
  <c r="B78" i="46"/>
  <c r="O78" i="46" s="1"/>
  <c r="P78" i="46" s="1"/>
  <c r="G24" i="45"/>
  <c r="A75" i="45"/>
  <c r="B74" i="45"/>
  <c r="O73" i="45"/>
  <c r="P73" i="45" s="1"/>
  <c r="O129" i="28"/>
  <c r="A131" i="28"/>
  <c r="B130" i="28"/>
  <c r="B74" i="42"/>
  <c r="M74" i="42" s="1"/>
  <c r="E73" i="45"/>
  <c r="E77" i="46"/>
  <c r="A98" i="44" l="1"/>
  <c r="AK98" i="44" s="1"/>
  <c r="AK97" i="44"/>
  <c r="C130" i="46"/>
  <c r="A140" i="42"/>
  <c r="B139" i="42"/>
  <c r="M139" i="42" s="1"/>
  <c r="N139" i="42" s="1"/>
  <c r="Q22" i="46"/>
  <c r="N22" i="46"/>
  <c r="F128" i="31"/>
  <c r="Q128" i="31"/>
  <c r="H128" i="31"/>
  <c r="S127" i="31"/>
  <c r="T127" i="31" s="1"/>
  <c r="R127" i="31"/>
  <c r="U126" i="31"/>
  <c r="V126" i="31" s="1"/>
  <c r="W126" i="31" s="1"/>
  <c r="X126" i="31" s="1"/>
  <c r="Y126" i="31" s="1"/>
  <c r="Z126" i="31" s="1"/>
  <c r="A129" i="31"/>
  <c r="C130" i="45"/>
  <c r="C130" i="28"/>
  <c r="E130" i="28" s="1"/>
  <c r="C130" i="42"/>
  <c r="J127" i="31"/>
  <c r="A80" i="46"/>
  <c r="B79" i="46"/>
  <c r="O79" i="46" s="1"/>
  <c r="P79" i="46" s="1"/>
  <c r="AE38" i="45"/>
  <c r="I38" i="45" s="1"/>
  <c r="AE38" i="46"/>
  <c r="I38" i="46" s="1"/>
  <c r="Q24" i="45"/>
  <c r="N24" i="45"/>
  <c r="O74" i="45"/>
  <c r="P74" i="45" s="1"/>
  <c r="A76" i="45"/>
  <c r="B75" i="45"/>
  <c r="AE38" i="28"/>
  <c r="O130" i="28"/>
  <c r="A132" i="28"/>
  <c r="B131" i="28"/>
  <c r="N74" i="42"/>
  <c r="M75" i="42"/>
  <c r="AC38" i="42"/>
  <c r="L38" i="42" s="1"/>
  <c r="D39" i="42" s="1"/>
  <c r="E39" i="42" s="1"/>
  <c r="O38" i="42"/>
  <c r="E74" i="45"/>
  <c r="E78" i="46"/>
  <c r="U7" i="8" l="1"/>
  <c r="V7" i="8"/>
  <c r="O131" i="28"/>
  <c r="A141" i="42"/>
  <c r="B140" i="42"/>
  <c r="M140" i="42" s="1"/>
  <c r="N140" i="42" s="1"/>
  <c r="K22" i="46"/>
  <c r="T22" i="46"/>
  <c r="C131" i="45"/>
  <c r="U127" i="31"/>
  <c r="V127" i="31" s="1"/>
  <c r="W127" i="31" s="1"/>
  <c r="X127" i="31" s="1"/>
  <c r="Y127" i="31" s="1"/>
  <c r="Z127" i="31" s="1"/>
  <c r="F129" i="31"/>
  <c r="A130" i="31"/>
  <c r="C131" i="28"/>
  <c r="E131" i="28" s="1"/>
  <c r="C131" i="42"/>
  <c r="S128" i="31"/>
  <c r="T128" i="31" s="1"/>
  <c r="R128" i="31"/>
  <c r="C131" i="46"/>
  <c r="H129" i="31"/>
  <c r="Q129" i="31"/>
  <c r="J128" i="31"/>
  <c r="A81" i="46"/>
  <c r="B80" i="46"/>
  <c r="O80" i="46" s="1"/>
  <c r="P80" i="46" s="1"/>
  <c r="K24" i="45"/>
  <c r="T24" i="45"/>
  <c r="O75" i="45"/>
  <c r="P75" i="45" s="1"/>
  <c r="B76" i="45"/>
  <c r="A77" i="45"/>
  <c r="A133" i="28"/>
  <c r="B132" i="28"/>
  <c r="M76" i="42"/>
  <c r="N75" i="42"/>
  <c r="R38" i="42"/>
  <c r="I38" i="42"/>
  <c r="J38" i="42" s="1"/>
  <c r="E79" i="46"/>
  <c r="E75" i="45"/>
  <c r="A142" i="42" l="1"/>
  <c r="B141" i="42"/>
  <c r="M141" i="42" s="1"/>
  <c r="N141" i="42" s="1"/>
  <c r="L22" i="46"/>
  <c r="C132" i="46"/>
  <c r="F130" i="31"/>
  <c r="C132" i="28"/>
  <c r="E132" i="28" s="1"/>
  <c r="C132" i="42"/>
  <c r="Q130" i="31"/>
  <c r="H130" i="31"/>
  <c r="A131" i="31"/>
  <c r="S129" i="31"/>
  <c r="T129" i="31" s="1"/>
  <c r="R129" i="31"/>
  <c r="U128" i="31"/>
  <c r="V128" i="31" s="1"/>
  <c r="W128" i="31" s="1"/>
  <c r="X128" i="31" s="1"/>
  <c r="Y128" i="31" s="1"/>
  <c r="Z128" i="31" s="1"/>
  <c r="C132" i="45"/>
  <c r="J129" i="31"/>
  <c r="A82" i="46"/>
  <c r="B81" i="46"/>
  <c r="O81" i="46" s="1"/>
  <c r="P81" i="46" s="1"/>
  <c r="L24" i="45"/>
  <c r="O76" i="45"/>
  <c r="P76" i="45" s="1"/>
  <c r="A78" i="45"/>
  <c r="B77" i="45"/>
  <c r="O132" i="28"/>
  <c r="A134" i="28"/>
  <c r="B133" i="28"/>
  <c r="M77" i="42"/>
  <c r="N76" i="42"/>
  <c r="E80" i="46"/>
  <c r="E76" i="45"/>
  <c r="A143" i="42" l="1"/>
  <c r="B142" i="42"/>
  <c r="M142" i="42" s="1"/>
  <c r="N142" i="42" s="1"/>
  <c r="F23" i="46"/>
  <c r="U129" i="31"/>
  <c r="V129" i="31" s="1"/>
  <c r="W129" i="31" s="1"/>
  <c r="X129" i="31" s="1"/>
  <c r="Y129" i="31" s="1"/>
  <c r="Z129" i="31" s="1"/>
  <c r="F131" i="31"/>
  <c r="H131" i="31"/>
  <c r="Q131" i="31"/>
  <c r="A132" i="31"/>
  <c r="C133" i="42"/>
  <c r="C133" i="28"/>
  <c r="E133" i="28" s="1"/>
  <c r="R130" i="31"/>
  <c r="S130" i="31"/>
  <c r="T130" i="31" s="1"/>
  <c r="C133" i="45"/>
  <c r="C133" i="46"/>
  <c r="J130" i="31"/>
  <c r="B82" i="46"/>
  <c r="O82" i="46" s="1"/>
  <c r="P82" i="46" s="1"/>
  <c r="A83" i="46"/>
  <c r="F25" i="45"/>
  <c r="A79" i="45"/>
  <c r="B78" i="45"/>
  <c r="O77" i="45"/>
  <c r="P77" i="45" s="1"/>
  <c r="O133" i="28"/>
  <c r="A135" i="28"/>
  <c r="B134" i="28"/>
  <c r="N77" i="42"/>
  <c r="M78" i="42"/>
  <c r="D23" i="46"/>
  <c r="D25" i="45"/>
  <c r="E77" i="45"/>
  <c r="E81" i="46"/>
  <c r="A144" i="42" l="1"/>
  <c r="B143" i="42"/>
  <c r="M143" i="42" s="1"/>
  <c r="N143" i="42" s="1"/>
  <c r="G23" i="46"/>
  <c r="C134" i="45"/>
  <c r="F132" i="31"/>
  <c r="S131" i="31"/>
  <c r="T131" i="31" s="1"/>
  <c r="R131" i="31"/>
  <c r="C134" i="28"/>
  <c r="E134" i="28" s="1"/>
  <c r="C134" i="42"/>
  <c r="U130" i="31"/>
  <c r="V130" i="31" s="1"/>
  <c r="W130" i="31" s="1"/>
  <c r="X130" i="31" s="1"/>
  <c r="Y130" i="31" s="1"/>
  <c r="Z130" i="31" s="1"/>
  <c r="H132" i="31"/>
  <c r="Q132" i="31"/>
  <c r="C134" i="46"/>
  <c r="A133" i="31"/>
  <c r="J131" i="31"/>
  <c r="AE39" i="45"/>
  <c r="I39" i="45" s="1"/>
  <c r="AE39" i="46"/>
  <c r="I39" i="46" s="1"/>
  <c r="A84" i="46"/>
  <c r="B83" i="46"/>
  <c r="G25" i="45"/>
  <c r="O78" i="45"/>
  <c r="P78" i="45" s="1"/>
  <c r="B79" i="45"/>
  <c r="A80" i="45"/>
  <c r="AE39" i="28"/>
  <c r="O134" i="28"/>
  <c r="A136" i="28"/>
  <c r="B135" i="28"/>
  <c r="M79" i="42"/>
  <c r="N78" i="42"/>
  <c r="AC39" i="42"/>
  <c r="L39" i="42" s="1"/>
  <c r="O39" i="42"/>
  <c r="E82" i="46"/>
  <c r="E78" i="45"/>
  <c r="R39" i="42" l="1"/>
  <c r="D40" i="42"/>
  <c r="E40" i="42" s="1"/>
  <c r="C135" i="45"/>
  <c r="A145" i="42"/>
  <c r="B144" i="42"/>
  <c r="M144" i="42" s="1"/>
  <c r="N144" i="42" s="1"/>
  <c r="Q23" i="46"/>
  <c r="N23" i="46"/>
  <c r="C135" i="46"/>
  <c r="F133" i="31"/>
  <c r="Q133" i="31"/>
  <c r="H133" i="31"/>
  <c r="A134" i="31"/>
  <c r="C135" i="28"/>
  <c r="E135" i="28" s="1"/>
  <c r="C135" i="42"/>
  <c r="U131" i="31"/>
  <c r="V131" i="31" s="1"/>
  <c r="W131" i="31" s="1"/>
  <c r="X131" i="31" s="1"/>
  <c r="Y131" i="31" s="1"/>
  <c r="Z131" i="31" s="1"/>
  <c r="S132" i="31"/>
  <c r="T132" i="31" s="1"/>
  <c r="R132" i="31"/>
  <c r="J132" i="31"/>
  <c r="B84" i="46"/>
  <c r="A85" i="46"/>
  <c r="O83" i="46"/>
  <c r="P83" i="46" s="1"/>
  <c r="Q25" i="45"/>
  <c r="N25" i="45"/>
  <c r="T25" i="45" s="1"/>
  <c r="O79" i="45"/>
  <c r="P79" i="45" s="1"/>
  <c r="A81" i="45"/>
  <c r="B80" i="45"/>
  <c r="O135" i="28"/>
  <c r="A137" i="28"/>
  <c r="B136" i="28"/>
  <c r="M80" i="42"/>
  <c r="N79" i="42"/>
  <c r="I39" i="42"/>
  <c r="J39" i="42" s="1"/>
  <c r="E83" i="46"/>
  <c r="E79" i="45"/>
  <c r="A146" i="42" l="1"/>
  <c r="B145" i="42"/>
  <c r="M145" i="42" s="1"/>
  <c r="N145" i="42" s="1"/>
  <c r="K23" i="46"/>
  <c r="T23" i="46"/>
  <c r="U132" i="31"/>
  <c r="V132" i="31" s="1"/>
  <c r="W132" i="31" s="1"/>
  <c r="X132" i="31" s="1"/>
  <c r="Y132" i="31" s="1"/>
  <c r="Z132" i="31" s="1"/>
  <c r="F134" i="31"/>
  <c r="C136" i="28"/>
  <c r="E136" i="28" s="1"/>
  <c r="C136" i="42"/>
  <c r="C136" i="45"/>
  <c r="C136" i="46"/>
  <c r="H134" i="31"/>
  <c r="Q134" i="31"/>
  <c r="S133" i="31"/>
  <c r="T133" i="31" s="1"/>
  <c r="R133" i="31"/>
  <c r="A135" i="31"/>
  <c r="J133" i="31"/>
  <c r="O84" i="46"/>
  <c r="P84" i="46" s="1"/>
  <c r="A86" i="46"/>
  <c r="B85" i="46"/>
  <c r="K25" i="45"/>
  <c r="L25" i="45" s="1"/>
  <c r="O80" i="45"/>
  <c r="P80" i="45" s="1"/>
  <c r="B81" i="45"/>
  <c r="A82" i="45"/>
  <c r="O136" i="28"/>
  <c r="A138" i="28"/>
  <c r="B137" i="28"/>
  <c r="M81" i="42"/>
  <c r="N80" i="42"/>
  <c r="E84" i="46"/>
  <c r="E80" i="45"/>
  <c r="C137" i="28" l="1"/>
  <c r="E137" i="28" s="1"/>
  <c r="C137" i="46"/>
  <c r="C137" i="45"/>
  <c r="A147" i="42"/>
  <c r="B146" i="42"/>
  <c r="M146" i="42" s="1"/>
  <c r="N146" i="42" s="1"/>
  <c r="O85" i="46"/>
  <c r="P85" i="46" s="1"/>
  <c r="L23" i="46"/>
  <c r="C137" i="42"/>
  <c r="F135" i="31"/>
  <c r="J135" i="31" s="1"/>
  <c r="A136" i="31"/>
  <c r="R134" i="31"/>
  <c r="S134" i="31"/>
  <c r="T134" i="31" s="1"/>
  <c r="H135" i="31"/>
  <c r="Q135" i="31"/>
  <c r="U133" i="31"/>
  <c r="V133" i="31" s="1"/>
  <c r="W133" i="31" s="1"/>
  <c r="X133" i="31" s="1"/>
  <c r="Y133" i="31" s="1"/>
  <c r="Z133" i="31" s="1"/>
  <c r="J134" i="31"/>
  <c r="B86" i="46"/>
  <c r="O86" i="46"/>
  <c r="P86" i="46" s="1"/>
  <c r="A87" i="46"/>
  <c r="F26" i="45"/>
  <c r="O81" i="45"/>
  <c r="P81" i="45" s="1"/>
  <c r="B82" i="45"/>
  <c r="A83" i="45"/>
  <c r="O137" i="28"/>
  <c r="A139" i="28"/>
  <c r="B138" i="28"/>
  <c r="N81" i="42"/>
  <c r="M82" i="42"/>
  <c r="E85" i="46"/>
  <c r="E81" i="45"/>
  <c r="D26" i="45"/>
  <c r="C138" i="46" l="1"/>
  <c r="A148" i="42"/>
  <c r="B147" i="42"/>
  <c r="M147" i="42" s="1"/>
  <c r="N147" i="42" s="1"/>
  <c r="F24" i="46"/>
  <c r="U134" i="31"/>
  <c r="V134" i="31" s="1"/>
  <c r="W134" i="31" s="1"/>
  <c r="X134" i="31" s="1"/>
  <c r="Y134" i="31" s="1"/>
  <c r="Z134" i="31" s="1"/>
  <c r="F136" i="31"/>
  <c r="A137" i="31"/>
  <c r="C138" i="28"/>
  <c r="E138" i="28" s="1"/>
  <c r="C138" i="42"/>
  <c r="C138" i="45"/>
  <c r="S135" i="31"/>
  <c r="T135" i="31" s="1"/>
  <c r="R135" i="31"/>
  <c r="H136" i="31"/>
  <c r="Q136" i="31"/>
  <c r="AE40" i="45"/>
  <c r="I40" i="45" s="1"/>
  <c r="AE40" i="46"/>
  <c r="I40" i="46" s="1"/>
  <c r="A88" i="46"/>
  <c r="B87" i="46"/>
  <c r="O87" i="46" s="1"/>
  <c r="P87" i="46" s="1"/>
  <c r="O82" i="45"/>
  <c r="P82" i="45" s="1"/>
  <c r="G26" i="45"/>
  <c r="A84" i="45"/>
  <c r="B83" i="45"/>
  <c r="AE40" i="28"/>
  <c r="O138" i="28"/>
  <c r="A140" i="28"/>
  <c r="B139" i="28"/>
  <c r="M83" i="42"/>
  <c r="N83" i="42" s="1"/>
  <c r="N82" i="42"/>
  <c r="AC40" i="42"/>
  <c r="L40" i="42" s="1"/>
  <c r="D41" i="42" s="1"/>
  <c r="E41" i="42" s="1"/>
  <c r="O40" i="42"/>
  <c r="D24" i="46"/>
  <c r="E82" i="45"/>
  <c r="E86" i="46"/>
  <c r="C139" i="46" l="1"/>
  <c r="O139" i="28"/>
  <c r="A149" i="42"/>
  <c r="B148" i="42"/>
  <c r="M148" i="42" s="1"/>
  <c r="N148" i="42" s="1"/>
  <c r="G24" i="46"/>
  <c r="C139" i="42"/>
  <c r="C139" i="45"/>
  <c r="U135" i="31"/>
  <c r="V135" i="31" s="1"/>
  <c r="W135" i="31" s="1"/>
  <c r="X135" i="31" s="1"/>
  <c r="Y135" i="31" s="1"/>
  <c r="Z135" i="31" s="1"/>
  <c r="C139" i="28"/>
  <c r="E139" i="28" s="1"/>
  <c r="F137" i="31"/>
  <c r="A138" i="31"/>
  <c r="R136" i="31"/>
  <c r="S136" i="31"/>
  <c r="T136" i="31" s="1"/>
  <c r="Q137" i="31"/>
  <c r="H137" i="31"/>
  <c r="J136" i="31"/>
  <c r="B88" i="46"/>
  <c r="O88" i="46" s="1"/>
  <c r="P88" i="46" s="1"/>
  <c r="A89" i="46"/>
  <c r="Q26" i="45"/>
  <c r="N26" i="45"/>
  <c r="T26" i="45" s="1"/>
  <c r="B84" i="45"/>
  <c r="A85" i="45"/>
  <c r="O83" i="45"/>
  <c r="P83" i="45" s="1"/>
  <c r="A141" i="28"/>
  <c r="B140" i="28"/>
  <c r="R40" i="42"/>
  <c r="I40" i="42"/>
  <c r="J40" i="42" s="1"/>
  <c r="E87" i="46"/>
  <c r="E83" i="45"/>
  <c r="C140" i="28" l="1"/>
  <c r="E140" i="28" s="1"/>
  <c r="A150" i="42"/>
  <c r="B149" i="42"/>
  <c r="M149" i="42" s="1"/>
  <c r="N149" i="42" s="1"/>
  <c r="Q24" i="46"/>
  <c r="N24" i="46"/>
  <c r="C140" i="45"/>
  <c r="C140" i="46"/>
  <c r="C140" i="42"/>
  <c r="F138" i="31"/>
  <c r="S137" i="31"/>
  <c r="T137" i="31" s="1"/>
  <c r="R137" i="31"/>
  <c r="H138" i="31"/>
  <c r="Q138" i="31"/>
  <c r="A139" i="31"/>
  <c r="U136" i="31"/>
  <c r="V136" i="31" s="1"/>
  <c r="W136" i="31" s="1"/>
  <c r="X136" i="31" s="1"/>
  <c r="Y136" i="31" s="1"/>
  <c r="Z136" i="31" s="1"/>
  <c r="J137" i="31"/>
  <c r="A90" i="46"/>
  <c r="B89" i="46"/>
  <c r="O89" i="46" s="1"/>
  <c r="P89" i="46" s="1"/>
  <c r="K26" i="45"/>
  <c r="O84" i="45"/>
  <c r="P84" i="45" s="1"/>
  <c r="A86" i="45"/>
  <c r="B85" i="45"/>
  <c r="O140" i="28"/>
  <c r="A142" i="28"/>
  <c r="B141" i="28"/>
  <c r="E88" i="46"/>
  <c r="E84" i="45"/>
  <c r="A151" i="42" l="1"/>
  <c r="B150" i="42"/>
  <c r="M150" i="42" s="1"/>
  <c r="N150" i="42" s="1"/>
  <c r="K24" i="46"/>
  <c r="T24" i="46"/>
  <c r="U137" i="31"/>
  <c r="V137" i="31" s="1"/>
  <c r="W137" i="31" s="1"/>
  <c r="X137" i="31" s="1"/>
  <c r="Y137" i="31" s="1"/>
  <c r="Z137" i="31" s="1"/>
  <c r="F139" i="31"/>
  <c r="C141" i="28"/>
  <c r="C141" i="42"/>
  <c r="S138" i="31"/>
  <c r="T138" i="31" s="1"/>
  <c r="R138" i="31"/>
  <c r="A140" i="31"/>
  <c r="C141" i="45"/>
  <c r="H139" i="31"/>
  <c r="Q139" i="31"/>
  <c r="C141" i="46"/>
  <c r="J138" i="31"/>
  <c r="B90" i="46"/>
  <c r="O90" i="46" s="1"/>
  <c r="P90" i="46" s="1"/>
  <c r="A91" i="46"/>
  <c r="O85" i="45"/>
  <c r="P85" i="45" s="1"/>
  <c r="L26" i="45"/>
  <c r="B86" i="45"/>
  <c r="O86" i="45" s="1"/>
  <c r="P86" i="45" s="1"/>
  <c r="A87" i="45"/>
  <c r="O141" i="28"/>
  <c r="A143" i="28"/>
  <c r="B142" i="28"/>
  <c r="E85" i="45"/>
  <c r="E89" i="46"/>
  <c r="C142" i="46" l="1"/>
  <c r="C142" i="45"/>
  <c r="C142" i="42"/>
  <c r="E141" i="28"/>
  <c r="A152" i="42"/>
  <c r="B151" i="42"/>
  <c r="M151" i="42" s="1"/>
  <c r="N151" i="42" s="1"/>
  <c r="L24" i="46"/>
  <c r="C142" i="28"/>
  <c r="E142" i="28" s="1"/>
  <c r="F140" i="31"/>
  <c r="A141" i="31"/>
  <c r="U138" i="31"/>
  <c r="V138" i="31" s="1"/>
  <c r="W138" i="31" s="1"/>
  <c r="X138" i="31" s="1"/>
  <c r="Y138" i="31" s="1"/>
  <c r="Z138" i="31" s="1"/>
  <c r="S139" i="31"/>
  <c r="T139" i="31" s="1"/>
  <c r="R139" i="31"/>
  <c r="H140" i="31"/>
  <c r="Q140" i="31"/>
  <c r="J139" i="31"/>
  <c r="A92" i="46"/>
  <c r="B91" i="46"/>
  <c r="O91" i="46" s="1"/>
  <c r="P91" i="46" s="1"/>
  <c r="AE41" i="45"/>
  <c r="I41" i="45" s="1"/>
  <c r="AE41" i="46"/>
  <c r="I41" i="46" s="1"/>
  <c r="F27" i="45"/>
  <c r="A88" i="45"/>
  <c r="B87" i="45"/>
  <c r="O87" i="45" s="1"/>
  <c r="P87" i="45" s="1"/>
  <c r="AE41" i="28"/>
  <c r="O142" i="28"/>
  <c r="A144" i="28"/>
  <c r="B143" i="28"/>
  <c r="AC41" i="42"/>
  <c r="L41" i="42" s="1"/>
  <c r="O41" i="42"/>
  <c r="E90" i="46"/>
  <c r="E86" i="45"/>
  <c r="D27" i="45"/>
  <c r="C143" i="46" l="1"/>
  <c r="R41" i="42"/>
  <c r="A153" i="42"/>
  <c r="B152" i="42"/>
  <c r="M152" i="42" s="1"/>
  <c r="N152" i="42" s="1"/>
  <c r="F25" i="46"/>
  <c r="F141" i="31"/>
  <c r="R140" i="31"/>
  <c r="S140" i="31"/>
  <c r="T140" i="31" s="1"/>
  <c r="H141" i="31"/>
  <c r="Q141" i="31"/>
  <c r="C143" i="28"/>
  <c r="E143" i="28" s="1"/>
  <c r="C143" i="42"/>
  <c r="A142" i="31"/>
  <c r="U139" i="31"/>
  <c r="V139" i="31" s="1"/>
  <c r="W139" i="31" s="1"/>
  <c r="X139" i="31" s="1"/>
  <c r="Y139" i="31" s="1"/>
  <c r="Z139" i="31" s="1"/>
  <c r="C143" i="45"/>
  <c r="J140" i="31"/>
  <c r="B92" i="46"/>
  <c r="O92" i="46" s="1"/>
  <c r="P92" i="46" s="1"/>
  <c r="A93" i="46"/>
  <c r="G27" i="45"/>
  <c r="B88" i="45"/>
  <c r="O88" i="45" s="1"/>
  <c r="P88" i="45" s="1"/>
  <c r="A89" i="45"/>
  <c r="O143" i="28"/>
  <c r="A145" i="28"/>
  <c r="B144" i="28"/>
  <c r="I41" i="42"/>
  <c r="J41" i="42" s="1"/>
  <c r="D42" i="42" s="1"/>
  <c r="E42" i="42" s="1"/>
  <c r="D25" i="46"/>
  <c r="E87" i="45"/>
  <c r="E91" i="46"/>
  <c r="A154" i="42" l="1"/>
  <c r="B153" i="42"/>
  <c r="M153" i="42" s="1"/>
  <c r="N153" i="42" s="1"/>
  <c r="G25" i="46"/>
  <c r="F142" i="31"/>
  <c r="J142" i="31" s="1"/>
  <c r="C144" i="28"/>
  <c r="E144" i="28" s="1"/>
  <c r="C144" i="42"/>
  <c r="U140" i="31"/>
  <c r="V140" i="31" s="1"/>
  <c r="W140" i="31" s="1"/>
  <c r="X140" i="31" s="1"/>
  <c r="Y140" i="31" s="1"/>
  <c r="Z140" i="31" s="1"/>
  <c r="S141" i="31"/>
  <c r="T141" i="31" s="1"/>
  <c r="R141" i="31"/>
  <c r="C144" i="46"/>
  <c r="H142" i="31"/>
  <c r="Q142" i="31"/>
  <c r="C144" i="45"/>
  <c r="A143" i="31"/>
  <c r="J141" i="31"/>
  <c r="A94" i="46"/>
  <c r="B93" i="46"/>
  <c r="O93" i="46"/>
  <c r="P93" i="46" s="1"/>
  <c r="Q27" i="45"/>
  <c r="N27" i="45"/>
  <c r="T27" i="45" s="1"/>
  <c r="A90" i="45"/>
  <c r="B89" i="45"/>
  <c r="O89" i="45" s="1"/>
  <c r="P89" i="45" s="1"/>
  <c r="O144" i="28"/>
  <c r="A146" i="28"/>
  <c r="B145" i="28"/>
  <c r="BI231" i="28"/>
  <c r="AG217" i="28"/>
  <c r="AJ206" i="28"/>
  <c r="AG193" i="28"/>
  <c r="AJ173" i="28"/>
  <c r="AH171" i="28"/>
  <c r="E92" i="46"/>
  <c r="E88" i="45"/>
  <c r="A155" i="42" l="1"/>
  <c r="B154" i="42"/>
  <c r="M154" i="42" s="1"/>
  <c r="N154" i="42" s="1"/>
  <c r="Q25" i="46"/>
  <c r="N25" i="46"/>
  <c r="U141" i="31"/>
  <c r="V141" i="31" s="1"/>
  <c r="W141" i="31" s="1"/>
  <c r="X141" i="31" s="1"/>
  <c r="Y141" i="31" s="1"/>
  <c r="Z141" i="31" s="1"/>
  <c r="F143" i="31"/>
  <c r="H143" i="31"/>
  <c r="Q143" i="31"/>
  <c r="C145" i="28"/>
  <c r="E145" i="28" s="1"/>
  <c r="C145" i="42"/>
  <c r="A144" i="31"/>
  <c r="C145" i="46"/>
  <c r="C145" i="45"/>
  <c r="S142" i="31"/>
  <c r="T142" i="31" s="1"/>
  <c r="R142" i="31"/>
  <c r="AE42" i="45"/>
  <c r="I42" i="45" s="1"/>
  <c r="AE42" i="46"/>
  <c r="I42" i="46" s="1"/>
  <c r="B94" i="46"/>
  <c r="O94" i="46" s="1"/>
  <c r="P94" i="46" s="1"/>
  <c r="A95" i="46"/>
  <c r="K27" i="45"/>
  <c r="B90" i="45"/>
  <c r="O90" i="45" s="1"/>
  <c r="P90" i="45" s="1"/>
  <c r="A91" i="45"/>
  <c r="AE42" i="28"/>
  <c r="O145" i="28"/>
  <c r="A147" i="28"/>
  <c r="B146" i="28"/>
  <c r="AC42" i="42"/>
  <c r="L42" i="42" s="1"/>
  <c r="O42" i="42"/>
  <c r="O12" i="28"/>
  <c r="O11" i="28"/>
  <c r="T9" i="28"/>
  <c r="S9" i="28"/>
  <c r="S10" i="28" s="1"/>
  <c r="S11" i="28" s="1"/>
  <c r="S12" i="28" s="1"/>
  <c r="R9" i="28"/>
  <c r="R10" i="28" s="1"/>
  <c r="R11" i="28" s="1"/>
  <c r="R12" i="28" s="1"/>
  <c r="O9" i="28"/>
  <c r="L9" i="28"/>
  <c r="AE802" i="28"/>
  <c r="AE781" i="28"/>
  <c r="AE770" i="28"/>
  <c r="AE764" i="28"/>
  <c r="AE758" i="28"/>
  <c r="AE752" i="28"/>
  <c r="AE730" i="28"/>
  <c r="AE701" i="28"/>
  <c r="AE698" i="28"/>
  <c r="AE653" i="28"/>
  <c r="AE642" i="28"/>
  <c r="AE623" i="28"/>
  <c r="AE613" i="28"/>
  <c r="AE581" i="28"/>
  <c r="AE575" i="28"/>
  <c r="AE542" i="28"/>
  <c r="AE534" i="28"/>
  <c r="AE497" i="28"/>
  <c r="AE478" i="28"/>
  <c r="AE450" i="28"/>
  <c r="AE425" i="28"/>
  <c r="AE416" i="28"/>
  <c r="AE402" i="28"/>
  <c r="AE379" i="28"/>
  <c r="B66" i="28"/>
  <c r="E66" i="28" s="1"/>
  <c r="B65" i="28"/>
  <c r="E65" i="28" s="1"/>
  <c r="B64" i="28"/>
  <c r="E64" i="28" s="1"/>
  <c r="B63" i="28"/>
  <c r="E63" i="28" s="1"/>
  <c r="B62" i="28"/>
  <c r="E62" i="28" s="1"/>
  <c r="B61" i="28"/>
  <c r="E61" i="28" s="1"/>
  <c r="B60" i="28"/>
  <c r="E60" i="28" s="1"/>
  <c r="B59" i="28"/>
  <c r="E59" i="28" s="1"/>
  <c r="B58" i="28"/>
  <c r="E58" i="28" s="1"/>
  <c r="B57" i="28"/>
  <c r="E57" i="28" s="1"/>
  <c r="B56" i="28"/>
  <c r="E56" i="28" s="1"/>
  <c r="B55" i="28"/>
  <c r="E55" i="28" s="1"/>
  <c r="B54" i="28"/>
  <c r="E54" i="28" s="1"/>
  <c r="B53" i="28"/>
  <c r="E53" i="28" s="1"/>
  <c r="B52" i="28"/>
  <c r="E52" i="28" s="1"/>
  <c r="B51" i="28"/>
  <c r="E51" i="28" s="1"/>
  <c r="B50" i="28"/>
  <c r="E50" i="28" s="1"/>
  <c r="B49" i="28"/>
  <c r="E49" i="28" s="1"/>
  <c r="B48" i="28"/>
  <c r="E48" i="28" s="1"/>
  <c r="B47" i="28"/>
  <c r="E47" i="28" s="1"/>
  <c r="B46" i="28"/>
  <c r="E46" i="28" s="1"/>
  <c r="B45" i="28"/>
  <c r="E45" i="28" s="1"/>
  <c r="B44" i="28"/>
  <c r="E44" i="28" s="1"/>
  <c r="B43" i="28"/>
  <c r="E43" i="28" s="1"/>
  <c r="B42" i="28"/>
  <c r="E42" i="28" s="1"/>
  <c r="B41" i="28"/>
  <c r="B40" i="28"/>
  <c r="B39" i="28"/>
  <c r="B38" i="28"/>
  <c r="B37" i="28"/>
  <c r="B36" i="28"/>
  <c r="B35" i="28"/>
  <c r="B34" i="28"/>
  <c r="B33" i="28"/>
  <c r="B32" i="28"/>
  <c r="B31" i="28"/>
  <c r="B30" i="28"/>
  <c r="B29" i="28"/>
  <c r="B28" i="28"/>
  <c r="B27" i="28"/>
  <c r="B26" i="28"/>
  <c r="B25" i="28"/>
  <c r="B24" i="28"/>
  <c r="B23" i="28"/>
  <c r="B22" i="28"/>
  <c r="B21" i="28"/>
  <c r="B20" i="28"/>
  <c r="B19" i="28"/>
  <c r="B18" i="28"/>
  <c r="B17" i="28"/>
  <c r="O16" i="28"/>
  <c r="B16" i="28"/>
  <c r="O15" i="28"/>
  <c r="B15" i="28"/>
  <c r="O14" i="28"/>
  <c r="B14" i="28"/>
  <c r="O13" i="28"/>
  <c r="B13" i="28"/>
  <c r="B12" i="28"/>
  <c r="B11" i="28"/>
  <c r="O10" i="28"/>
  <c r="B10" i="28"/>
  <c r="B9" i="28"/>
  <c r="D9" i="28" s="1"/>
  <c r="CH298" i="28"/>
  <c r="CI298" i="28" s="1"/>
  <c r="CH297" i="28"/>
  <c r="CI297" i="28" s="1"/>
  <c r="CH296" i="28"/>
  <c r="CI296" i="28" s="1"/>
  <c r="CL295" i="28"/>
  <c r="CH295" i="28"/>
  <c r="CI295" i="28" s="1"/>
  <c r="CL294" i="28"/>
  <c r="CH294" i="28"/>
  <c r="CI294" i="28" s="1"/>
  <c r="CL293" i="28"/>
  <c r="CH293" i="28"/>
  <c r="CI293" i="28" s="1"/>
  <c r="CH292" i="28"/>
  <c r="CI292" i="28" s="1"/>
  <c r="CL291" i="28"/>
  <c r="CH291" i="28"/>
  <c r="CI291" i="28" s="1"/>
  <c r="CH290" i="28"/>
  <c r="CI290" i="28" s="1"/>
  <c r="CH289" i="28"/>
  <c r="CI289" i="28" s="1"/>
  <c r="CL288" i="28"/>
  <c r="CH288" i="28"/>
  <c r="CI288" i="28" s="1"/>
  <c r="CH237" i="28"/>
  <c r="CI237" i="28" s="1"/>
  <c r="CL236" i="28"/>
  <c r="CH236" i="28"/>
  <c r="CI236" i="28" s="1"/>
  <c r="CL235" i="28"/>
  <c r="CH235" i="28"/>
  <c r="CI235" i="28" s="1"/>
  <c r="CH234" i="28"/>
  <c r="CI234" i="28" s="1"/>
  <c r="CH233" i="28"/>
  <c r="CI233" i="28" s="1"/>
  <c r="CH232" i="28"/>
  <c r="CI232" i="28" s="1"/>
  <c r="CH231" i="28"/>
  <c r="CI231" i="28" s="1"/>
  <c r="CH230" i="28"/>
  <c r="CI230" i="28" s="1"/>
  <c r="CH229" i="28"/>
  <c r="CI229" i="28" s="1"/>
  <c r="CH228" i="28"/>
  <c r="CI228" i="28" s="1"/>
  <c r="CL227" i="28"/>
  <c r="CH227" i="28"/>
  <c r="CI227" i="28" s="1"/>
  <c r="AI205" i="28"/>
  <c r="AH205" i="28"/>
  <c r="AH204" i="28"/>
  <c r="AK204" i="28" s="1"/>
  <c r="AM204" i="28" s="1"/>
  <c r="AH203" i="28"/>
  <c r="AH202" i="28"/>
  <c r="AK202" i="28" s="1"/>
  <c r="AK201" i="28"/>
  <c r="AH200" i="28"/>
  <c r="AK200" i="28" s="1"/>
  <c r="AK199" i="28"/>
  <c r="AK198" i="28"/>
  <c r="N4" i="28"/>
  <c r="H3" i="28"/>
  <c r="N2" i="28"/>
  <c r="E93" i="46"/>
  <c r="E89" i="45"/>
  <c r="C146" i="45" l="1"/>
  <c r="E11" i="28"/>
  <c r="D11" i="28"/>
  <c r="G11" i="28" s="1"/>
  <c r="E14" i="28"/>
  <c r="D14" i="28"/>
  <c r="G14" i="28" s="1"/>
  <c r="E16" i="28"/>
  <c r="D16" i="28"/>
  <c r="E19" i="28"/>
  <c r="D19" i="28"/>
  <c r="E23" i="28"/>
  <c r="E27" i="28"/>
  <c r="E31" i="28"/>
  <c r="E35" i="28"/>
  <c r="E39" i="28"/>
  <c r="E12" i="28"/>
  <c r="D12" i="28"/>
  <c r="G12" i="28" s="1"/>
  <c r="E20" i="28"/>
  <c r="D20" i="28"/>
  <c r="E24" i="28"/>
  <c r="E28" i="28"/>
  <c r="E32" i="28"/>
  <c r="E36" i="28"/>
  <c r="E40" i="28"/>
  <c r="E10" i="28"/>
  <c r="D10" i="28"/>
  <c r="E13" i="28"/>
  <c r="D13" i="28"/>
  <c r="G13" i="28" s="1"/>
  <c r="E15" i="28"/>
  <c r="D15" i="28"/>
  <c r="G15" i="28" s="1"/>
  <c r="E17" i="28"/>
  <c r="D17" i="28"/>
  <c r="E21" i="28"/>
  <c r="E25" i="28"/>
  <c r="E29" i="28"/>
  <c r="E33" i="28"/>
  <c r="E37" i="28"/>
  <c r="E41" i="28"/>
  <c r="E18" i="28"/>
  <c r="D18" i="28"/>
  <c r="E22" i="28"/>
  <c r="E26" i="28"/>
  <c r="E30" i="28"/>
  <c r="E34" i="28"/>
  <c r="E38" i="28"/>
  <c r="R42" i="42"/>
  <c r="A156" i="42"/>
  <c r="B155" i="42"/>
  <c r="M155" i="42" s="1"/>
  <c r="N155" i="42" s="1"/>
  <c r="K25" i="46"/>
  <c r="T25" i="46"/>
  <c r="C146" i="46"/>
  <c r="F144" i="31"/>
  <c r="H144" i="31"/>
  <c r="Q144" i="31"/>
  <c r="A145" i="31"/>
  <c r="S143" i="31"/>
  <c r="T143" i="31" s="1"/>
  <c r="R143" i="31"/>
  <c r="C146" i="28"/>
  <c r="E146" i="28" s="1"/>
  <c r="C146" i="42"/>
  <c r="U142" i="31"/>
  <c r="V142" i="31" s="1"/>
  <c r="W142" i="31" s="1"/>
  <c r="X142" i="31" s="1"/>
  <c r="Y142" i="31" s="1"/>
  <c r="Z142" i="31" s="1"/>
  <c r="J143" i="31"/>
  <c r="F10" i="28"/>
  <c r="F9" i="28"/>
  <c r="A96" i="46"/>
  <c r="B95" i="46"/>
  <c r="O95" i="46" s="1"/>
  <c r="P95" i="46" s="1"/>
  <c r="L27" i="45"/>
  <c r="A92" i="45"/>
  <c r="B91" i="45"/>
  <c r="E9" i="28"/>
  <c r="O146" i="28"/>
  <c r="G10" i="28"/>
  <c r="G9" i="28"/>
  <c r="A148" i="28"/>
  <c r="B147" i="28"/>
  <c r="I42" i="42"/>
  <c r="J42" i="42" s="1"/>
  <c r="D43" i="42" s="1"/>
  <c r="E43" i="42" s="1"/>
  <c r="O17" i="28"/>
  <c r="O18" i="28"/>
  <c r="CL230" i="28"/>
  <c r="CL233" i="28"/>
  <c r="R13" i="28"/>
  <c r="R14" i="28" s="1"/>
  <c r="R15" i="28" s="1"/>
  <c r="R16" i="28" s="1"/>
  <c r="R17" i="28" s="1"/>
  <c r="R18" i="28" s="1"/>
  <c r="R19" i="28" s="1"/>
  <c r="R20" i="28" s="1"/>
  <c r="R21" i="28" s="1"/>
  <c r="R22" i="28" s="1"/>
  <c r="R23" i="28" s="1"/>
  <c r="R24" i="28" s="1"/>
  <c r="R25" i="28" s="1"/>
  <c r="R26" i="28" s="1"/>
  <c r="R27" i="28" s="1"/>
  <c r="R28" i="28" s="1"/>
  <c r="R29" i="28" s="1"/>
  <c r="R30" i="28" s="1"/>
  <c r="R31" i="28" s="1"/>
  <c r="R32" i="28" s="1"/>
  <c r="R33" i="28" s="1"/>
  <c r="R34" i="28" s="1"/>
  <c r="R35" i="28" s="1"/>
  <c r="R36" i="28" s="1"/>
  <c r="R37" i="28" s="1"/>
  <c r="R38" i="28" s="1"/>
  <c r="R39" i="28" s="1"/>
  <c r="R40" i="28" s="1"/>
  <c r="R41" i="28" s="1"/>
  <c r="R42" i="28" s="1"/>
  <c r="R43" i="28" s="1"/>
  <c r="R44" i="28" s="1"/>
  <c r="R45" i="28" s="1"/>
  <c r="R46" i="28" s="1"/>
  <c r="R47" i="28" s="1"/>
  <c r="R48" i="28" s="1"/>
  <c r="R49" i="28" s="1"/>
  <c r="R50" i="28" s="1"/>
  <c r="R51" i="28" s="1"/>
  <c r="R52" i="28" s="1"/>
  <c r="R53" i="28" s="1"/>
  <c r="R54" i="28" s="1"/>
  <c r="R55" i="28" s="1"/>
  <c r="R56" i="28" s="1"/>
  <c r="R57" i="28" s="1"/>
  <c r="R58" i="28" s="1"/>
  <c r="R59" i="28" s="1"/>
  <c r="R60" i="28" s="1"/>
  <c r="R61" i="28" s="1"/>
  <c r="R62" i="28" s="1"/>
  <c r="R63" i="28" s="1"/>
  <c r="R64" i="28" s="1"/>
  <c r="R65" i="28" s="1"/>
  <c r="R66" i="28" s="1"/>
  <c r="R67" i="28" s="1"/>
  <c r="R68" i="28" s="1"/>
  <c r="R69" i="28" s="1"/>
  <c r="R70" i="28" s="1"/>
  <c r="R71" i="28" s="1"/>
  <c r="R72" i="28" s="1"/>
  <c r="R73" i="28" s="1"/>
  <c r="R74" i="28" s="1"/>
  <c r="R75" i="28" s="1"/>
  <c r="R76" i="28" s="1"/>
  <c r="R77" i="28" s="1"/>
  <c r="R78" i="28" s="1"/>
  <c r="R79" i="28" s="1"/>
  <c r="R80" i="28" s="1"/>
  <c r="R81" i="28" s="1"/>
  <c r="R82" i="28" s="1"/>
  <c r="R83" i="28" s="1"/>
  <c r="R84" i="28" s="1"/>
  <c r="R85" i="28" s="1"/>
  <c r="R86" i="28" s="1"/>
  <c r="R87" i="28" s="1"/>
  <c r="R88" i="28" s="1"/>
  <c r="R89" i="28" s="1"/>
  <c r="R90" i="28" s="1"/>
  <c r="R91" i="28" s="1"/>
  <c r="R92" i="28" s="1"/>
  <c r="R93" i="28" s="1"/>
  <c r="R94" i="28" s="1"/>
  <c r="R95" i="28" s="1"/>
  <c r="R96" i="28" s="1"/>
  <c r="R97" i="28" s="1"/>
  <c r="R98" i="28" s="1"/>
  <c r="R99" i="28" s="1"/>
  <c r="R100" i="28" s="1"/>
  <c r="R101" i="28" s="1"/>
  <c r="R102" i="28" s="1"/>
  <c r="R103" i="28" s="1"/>
  <c r="R104" i="28" s="1"/>
  <c r="R105" i="28" s="1"/>
  <c r="R106" i="28" s="1"/>
  <c r="R107" i="28" s="1"/>
  <c r="R108" i="28" s="1"/>
  <c r="R109" i="28" s="1"/>
  <c r="R110" i="28" s="1"/>
  <c r="R111" i="28" s="1"/>
  <c r="R112" i="28" s="1"/>
  <c r="R113" i="28" s="1"/>
  <c r="R114" i="28" s="1"/>
  <c r="R115" i="28" s="1"/>
  <c r="R116" i="28" s="1"/>
  <c r="R117" i="28" s="1"/>
  <c r="R118" i="28" s="1"/>
  <c r="R119" i="28" s="1"/>
  <c r="R120" i="28" s="1"/>
  <c r="R121" i="28" s="1"/>
  <c r="R122" i="28" s="1"/>
  <c r="R123" i="28" s="1"/>
  <c r="R124" i="28" s="1"/>
  <c r="R125" i="28" s="1"/>
  <c r="R126" i="28" s="1"/>
  <c r="R127" i="28" s="1"/>
  <c r="R128" i="28" s="1"/>
  <c r="R129" i="28" s="1"/>
  <c r="R130" i="28" s="1"/>
  <c r="R131" i="28" s="1"/>
  <c r="R132" i="28" s="1"/>
  <c r="R133" i="28" s="1"/>
  <c r="R134" i="28" s="1"/>
  <c r="R135" i="28" s="1"/>
  <c r="R136" i="28" s="1"/>
  <c r="R137" i="28" s="1"/>
  <c r="R138" i="28" s="1"/>
  <c r="R139" i="28" s="1"/>
  <c r="R140" i="28" s="1"/>
  <c r="R141" i="28" s="1"/>
  <c r="R142" i="28" s="1"/>
  <c r="R143" i="28" s="1"/>
  <c r="R144" i="28" s="1"/>
  <c r="R145" i="28" s="1"/>
  <c r="R146" i="28" s="1"/>
  <c r="R147" i="28" s="1"/>
  <c r="R148" i="28" s="1"/>
  <c r="R149" i="28" s="1"/>
  <c r="R150" i="28" s="1"/>
  <c r="R151" i="28" s="1"/>
  <c r="R152" i="28" s="1"/>
  <c r="R153" i="28" s="1"/>
  <c r="R154" i="28" s="1"/>
  <c r="R155" i="28" s="1"/>
  <c r="R156" i="28" s="1"/>
  <c r="R157" i="28" s="1"/>
  <c r="R158" i="28" s="1"/>
  <c r="R159" i="28" s="1"/>
  <c r="R160" i="28" s="1"/>
  <c r="R161" i="28" s="1"/>
  <c r="S13" i="28"/>
  <c r="S14" i="28" s="1"/>
  <c r="S15" i="28" s="1"/>
  <c r="S16" i="28" s="1"/>
  <c r="S17" i="28" s="1"/>
  <c r="S18" i="28" s="1"/>
  <c r="S19" i="28" s="1"/>
  <c r="S20" i="28" s="1"/>
  <c r="S21" i="28" s="1"/>
  <c r="S22" i="28" s="1"/>
  <c r="S23" i="28" s="1"/>
  <c r="S24" i="28" s="1"/>
  <c r="S25" i="28" s="1"/>
  <c r="S26" i="28" s="1"/>
  <c r="S27" i="28" s="1"/>
  <c r="S28" i="28" s="1"/>
  <c r="S29" i="28" s="1"/>
  <c r="S30" i="28" s="1"/>
  <c r="S31" i="28" s="1"/>
  <c r="S32" i="28" s="1"/>
  <c r="S33" i="28" s="1"/>
  <c r="S34" i="28" s="1"/>
  <c r="S35" i="28" s="1"/>
  <c r="S36" i="28" s="1"/>
  <c r="S37" i="28" s="1"/>
  <c r="S38" i="28" s="1"/>
  <c r="S39" i="28" s="1"/>
  <c r="S40" i="28" s="1"/>
  <c r="S41" i="28" s="1"/>
  <c r="S42" i="28" s="1"/>
  <c r="S43" i="28" s="1"/>
  <c r="S44" i="28" s="1"/>
  <c r="S45" i="28" s="1"/>
  <c r="S46" i="28" s="1"/>
  <c r="S47" i="28" s="1"/>
  <c r="S48" i="28" s="1"/>
  <c r="S49" i="28" s="1"/>
  <c r="S50" i="28" s="1"/>
  <c r="S51" i="28" s="1"/>
  <c r="S52" i="28" s="1"/>
  <c r="S53" i="28" s="1"/>
  <c r="S54" i="28" s="1"/>
  <c r="S55" i="28" s="1"/>
  <c r="S56" i="28" s="1"/>
  <c r="S57" i="28" s="1"/>
  <c r="S58" i="28" s="1"/>
  <c r="S59" i="28" s="1"/>
  <c r="S60" i="28" s="1"/>
  <c r="S61" i="28" s="1"/>
  <c r="S62" i="28" s="1"/>
  <c r="S63" i="28" s="1"/>
  <c r="S64" i="28" s="1"/>
  <c r="S65" i="28" s="1"/>
  <c r="S66" i="28" s="1"/>
  <c r="S67" i="28" s="1"/>
  <c r="S68" i="28" s="1"/>
  <c r="S69" i="28" s="1"/>
  <c r="S70" i="28" s="1"/>
  <c r="S71" i="28" s="1"/>
  <c r="S72" i="28" s="1"/>
  <c r="S73" i="28" s="1"/>
  <c r="S74" i="28" s="1"/>
  <c r="S75" i="28" s="1"/>
  <c r="S76" i="28" s="1"/>
  <c r="S77" i="28" s="1"/>
  <c r="S78" i="28" s="1"/>
  <c r="S79" i="28" s="1"/>
  <c r="S80" i="28" s="1"/>
  <c r="S81" i="28" s="1"/>
  <c r="S82" i="28" s="1"/>
  <c r="S83" i="28" s="1"/>
  <c r="S84" i="28" s="1"/>
  <c r="S85" i="28" s="1"/>
  <c r="S86" i="28" s="1"/>
  <c r="S87" i="28" s="1"/>
  <c r="S88" i="28" s="1"/>
  <c r="S89" i="28" s="1"/>
  <c r="S90" i="28" s="1"/>
  <c r="S91" i="28" s="1"/>
  <c r="S92" i="28" s="1"/>
  <c r="S93" i="28" s="1"/>
  <c r="S94" i="28" s="1"/>
  <c r="S95" i="28" s="1"/>
  <c r="S96" i="28" s="1"/>
  <c r="S97" i="28" s="1"/>
  <c r="S98" i="28" s="1"/>
  <c r="S99" i="28" s="1"/>
  <c r="S100" i="28" s="1"/>
  <c r="S101" i="28" s="1"/>
  <c r="S102" i="28" s="1"/>
  <c r="S103" i="28" s="1"/>
  <c r="S104" i="28" s="1"/>
  <c r="S105" i="28" s="1"/>
  <c r="S106" i="28" s="1"/>
  <c r="S107" i="28" s="1"/>
  <c r="S108" i="28" s="1"/>
  <c r="S109" i="28" s="1"/>
  <c r="S110" i="28" s="1"/>
  <c r="S111" i="28" s="1"/>
  <c r="S112" i="28" s="1"/>
  <c r="S113" i="28" s="1"/>
  <c r="S114" i="28" s="1"/>
  <c r="S115" i="28" s="1"/>
  <c r="S116" i="28" s="1"/>
  <c r="S117" i="28" s="1"/>
  <c r="S118" i="28" s="1"/>
  <c r="S119" i="28" s="1"/>
  <c r="S120" i="28" s="1"/>
  <c r="S121" i="28" s="1"/>
  <c r="S122" i="28" s="1"/>
  <c r="S123" i="28" s="1"/>
  <c r="S124" i="28" s="1"/>
  <c r="S125" i="28" s="1"/>
  <c r="S126" i="28" s="1"/>
  <c r="S127" i="28" s="1"/>
  <c r="S128" i="28" s="1"/>
  <c r="S129" i="28" s="1"/>
  <c r="S130" i="28" s="1"/>
  <c r="S131" i="28" s="1"/>
  <c r="S132" i="28" s="1"/>
  <c r="S133" i="28" s="1"/>
  <c r="S134" i="28" s="1"/>
  <c r="S135" i="28" s="1"/>
  <c r="S136" i="28" s="1"/>
  <c r="S137" i="28" s="1"/>
  <c r="S138" i="28" s="1"/>
  <c r="S139" i="28" s="1"/>
  <c r="S140" i="28" s="1"/>
  <c r="S141" i="28" s="1"/>
  <c r="S142" i="28" s="1"/>
  <c r="S143" i="28" s="1"/>
  <c r="S144" i="28" s="1"/>
  <c r="S145" i="28" s="1"/>
  <c r="S146" i="28" s="1"/>
  <c r="S147" i="28" s="1"/>
  <c r="S148" i="28" s="1"/>
  <c r="S149" i="28" s="1"/>
  <c r="S150" i="28" s="1"/>
  <c r="S151" i="28" s="1"/>
  <c r="S152" i="28" s="1"/>
  <c r="S153" i="28" s="1"/>
  <c r="S154" i="28" s="1"/>
  <c r="S155" i="28" s="1"/>
  <c r="S156" i="28" s="1"/>
  <c r="S157" i="28" s="1"/>
  <c r="S158" i="28" s="1"/>
  <c r="S159" i="28" s="1"/>
  <c r="S160" i="28" s="1"/>
  <c r="S161" i="28" s="1"/>
  <c r="AE458" i="28"/>
  <c r="CI307" i="28"/>
  <c r="CI248" i="28"/>
  <c r="CI245" i="28"/>
  <c r="CI241" i="28"/>
  <c r="CI249" i="28"/>
  <c r="CI246" i="28"/>
  <c r="CI242" i="28"/>
  <c r="CL238" i="28" s="1"/>
  <c r="CI247" i="28"/>
  <c r="CI243" i="28"/>
  <c r="AE395" i="28"/>
  <c r="AE392" i="28"/>
  <c r="AE375" i="28"/>
  <c r="AE461" i="28"/>
  <c r="AE383" i="28"/>
  <c r="AE479" i="28"/>
  <c r="AM203" i="28"/>
  <c r="AE376" i="28"/>
  <c r="AE380" i="28"/>
  <c r="AE393" i="28"/>
  <c r="AE408" i="28"/>
  <c r="AE412" i="28"/>
  <c r="AE473" i="28"/>
  <c r="AE422" i="28"/>
  <c r="AE426" i="28"/>
  <c r="AE445" i="28"/>
  <c r="AE446" i="28"/>
  <c r="AE464" i="28"/>
  <c r="AE468" i="28"/>
  <c r="AE476" i="28"/>
  <c r="AE484" i="28"/>
  <c r="AE489" i="28"/>
  <c r="AE614" i="28"/>
  <c r="AE378" i="28"/>
  <c r="AE384" i="28"/>
  <c r="AE390" i="28"/>
  <c r="AE394" i="28"/>
  <c r="AE396" i="28"/>
  <c r="AE397" i="28"/>
  <c r="AE404" i="28"/>
  <c r="AE405" i="28"/>
  <c r="AE410" i="28"/>
  <c r="AE414" i="28"/>
  <c r="AE420" i="28"/>
  <c r="AE424" i="28"/>
  <c r="AE436" i="28"/>
  <c r="AE440" i="28"/>
  <c r="AE448" i="28"/>
  <c r="AE452" i="28"/>
  <c r="AE505" i="28"/>
  <c r="AE543" i="28"/>
  <c r="AE579" i="28"/>
  <c r="AE582" i="28"/>
  <c r="AE591" i="28"/>
  <c r="AE606" i="28"/>
  <c r="AE385" i="28"/>
  <c r="AE386" i="28"/>
  <c r="AE391" i="28"/>
  <c r="AE400" i="28"/>
  <c r="AE406" i="28"/>
  <c r="AE407" i="28"/>
  <c r="AE411" i="28"/>
  <c r="AE419" i="28"/>
  <c r="AE421" i="28"/>
  <c r="AE428" i="28"/>
  <c r="AE431" i="28"/>
  <c r="AE437" i="28"/>
  <c r="AE442" i="28"/>
  <c r="AE443" i="28"/>
  <c r="AE444" i="28"/>
  <c r="AE453" i="28"/>
  <c r="AE454" i="28"/>
  <c r="AE463" i="28"/>
  <c r="AE466" i="28"/>
  <c r="AE471" i="28"/>
  <c r="AE472" i="28"/>
  <c r="AE475" i="28"/>
  <c r="AE477" i="28"/>
  <c r="AE513" i="28"/>
  <c r="AE517" i="28"/>
  <c r="AE525" i="28"/>
  <c r="AE535" i="28"/>
  <c r="AE598" i="28"/>
  <c r="AE611" i="28"/>
  <c r="AE492" i="28"/>
  <c r="AE503" i="28"/>
  <c r="AE506" i="28"/>
  <c r="AE511" i="28"/>
  <c r="AE519" i="28"/>
  <c r="AE537" i="28"/>
  <c r="AE548" i="28"/>
  <c r="AE553" i="28"/>
  <c r="AE556" i="28"/>
  <c r="AE573" i="28"/>
  <c r="AE588" i="28"/>
  <c r="AE592" i="28"/>
  <c r="AE593" i="28"/>
  <c r="AE603" i="28"/>
  <c r="AE785" i="28"/>
  <c r="AE531" i="28"/>
  <c r="AE539" i="28"/>
  <c r="AE540" i="28"/>
  <c r="AE545" i="28"/>
  <c r="AE557" i="28"/>
  <c r="AE560" i="28"/>
  <c r="AE572" i="28"/>
  <c r="AE576" i="28"/>
  <c r="AE601" i="28"/>
  <c r="AE608" i="28"/>
  <c r="AE609" i="28"/>
  <c r="AE619" i="28"/>
  <c r="AE627" i="28"/>
  <c r="AE638" i="28"/>
  <c r="AE646" i="28"/>
  <c r="AE686" i="28"/>
  <c r="AE779" i="28"/>
  <c r="AE487" i="28"/>
  <c r="AE495" i="28"/>
  <c r="AE499" i="28"/>
  <c r="AE500" i="28"/>
  <c r="AE508" i="28"/>
  <c r="AE510" i="28"/>
  <c r="AE512" i="28"/>
  <c r="AE516" i="28"/>
  <c r="AE523" i="28"/>
  <c r="AE529" i="28"/>
  <c r="AE547" i="28"/>
  <c r="AE550" i="28"/>
  <c r="AE551" i="28"/>
  <c r="AE554" i="28"/>
  <c r="AE555" i="28"/>
  <c r="AE559" i="28"/>
  <c r="AE561" i="28"/>
  <c r="AE563" i="28"/>
  <c r="AE566" i="28"/>
  <c r="AE571" i="28"/>
  <c r="AE574" i="28"/>
  <c r="AE577" i="28"/>
  <c r="AE587" i="28"/>
  <c r="AE589" i="28"/>
  <c r="AE620" i="28"/>
  <c r="AE621" i="28"/>
  <c r="AE622" i="28"/>
  <c r="AE677" i="28"/>
  <c r="AE711" i="28"/>
  <c r="AE715" i="28"/>
  <c r="AE731" i="28"/>
  <c r="AE744" i="28"/>
  <c r="AE782" i="28"/>
  <c r="AE792" i="28"/>
  <c r="AE810" i="28"/>
  <c r="AE616" i="28"/>
  <c r="AE626" i="28"/>
  <c r="AE632" i="28"/>
  <c r="AE643" i="28"/>
  <c r="AE647" i="28"/>
  <c r="AE660" i="28"/>
  <c r="AE671" i="28"/>
  <c r="AE675" i="28"/>
  <c r="AE691" i="28"/>
  <c r="AE692" i="28"/>
  <c r="AE695" i="28"/>
  <c r="AE700" i="28"/>
  <c r="AE702" i="28"/>
  <c r="AE718" i="28"/>
  <c r="AE732" i="28"/>
  <c r="AE739" i="28"/>
  <c r="AE755" i="28"/>
  <c r="AE760" i="28"/>
  <c r="AE765" i="28"/>
  <c r="AE772" i="28"/>
  <c r="AE789" i="28"/>
  <c r="AE796" i="28"/>
  <c r="AE636" i="28"/>
  <c r="AE641" i="28"/>
  <c r="AE648" i="28"/>
  <c r="AE649" i="28"/>
  <c r="AE673" i="28"/>
  <c r="AE678" i="28"/>
  <c r="AE683" i="28"/>
  <c r="AE684" i="28"/>
  <c r="AE708" i="28"/>
  <c r="AE728" i="28"/>
  <c r="AE741" i="28"/>
  <c r="AE742" i="28"/>
  <c r="AE746" i="28"/>
  <c r="AE747" i="28"/>
  <c r="AE749" i="28"/>
  <c r="AE761" i="28"/>
  <c r="AE766" i="28"/>
  <c r="AE773" i="28"/>
  <c r="AE780" i="28"/>
  <c r="AE805" i="28"/>
  <c r="AE806" i="28"/>
  <c r="AE617" i="28"/>
  <c r="AE624" i="28"/>
  <c r="AE625" i="28"/>
  <c r="AE629" i="28"/>
  <c r="AE657" i="28"/>
  <c r="AE665" i="28"/>
  <c r="AE668" i="28"/>
  <c r="AE676" i="28"/>
  <c r="AE681" i="28"/>
  <c r="AE688" i="28"/>
  <c r="AE689" i="28"/>
  <c r="AE694" i="28"/>
  <c r="AE696" i="28"/>
  <c r="AE697" i="28"/>
  <c r="AE704" i="28"/>
  <c r="AE714" i="28"/>
  <c r="AE720" i="28"/>
  <c r="AE722" i="28"/>
  <c r="AE754" i="28"/>
  <c r="AE759" i="28"/>
  <c r="AE762" i="28"/>
  <c r="AE763" i="28"/>
  <c r="AE767" i="28"/>
  <c r="AE776" i="28"/>
  <c r="AE786" i="28"/>
  <c r="AE791" i="28"/>
  <c r="AE793" i="28"/>
  <c r="AE799" i="28"/>
  <c r="AE800" i="28"/>
  <c r="AE524" i="28"/>
  <c r="AE803" i="28"/>
  <c r="AE736" i="28"/>
  <c r="AE654" i="28"/>
  <c r="AE659" i="28"/>
  <c r="AE748" i="28"/>
  <c r="AE707" i="28"/>
  <c r="AE413" i="28"/>
  <c r="AE469" i="28"/>
  <c r="CL231" i="28"/>
  <c r="CL232" i="28"/>
  <c r="CI306" i="28"/>
  <c r="CI304" i="28"/>
  <c r="CI302" i="28"/>
  <c r="CI305" i="28"/>
  <c r="CI244" i="28"/>
  <c r="CI303" i="28"/>
  <c r="AK205" i="28"/>
  <c r="CI308" i="28"/>
  <c r="AE374" i="28"/>
  <c r="AE377" i="28"/>
  <c r="AE417" i="28"/>
  <c r="AE388" i="28"/>
  <c r="AE409" i="28"/>
  <c r="AE447" i="28"/>
  <c r="AE382" i="28"/>
  <c r="AE387" i="28"/>
  <c r="AE389" i="28"/>
  <c r="AE399" i="28"/>
  <c r="AE439" i="28"/>
  <c r="AE398" i="28"/>
  <c r="AE415" i="28"/>
  <c r="AE423" i="28"/>
  <c r="AE438" i="28"/>
  <c r="AE462" i="28"/>
  <c r="AE465" i="28"/>
  <c r="AE467" i="28"/>
  <c r="AE549" i="28"/>
  <c r="AE381" i="28"/>
  <c r="AE401" i="28"/>
  <c r="AE403" i="28"/>
  <c r="AE434" i="28"/>
  <c r="AE449" i="28"/>
  <c r="AE451" i="28"/>
  <c r="AE456" i="28"/>
  <c r="AE457" i="28"/>
  <c r="AE518" i="28"/>
  <c r="AE418" i="28"/>
  <c r="AE429" i="28"/>
  <c r="AE430" i="28"/>
  <c r="AE432" i="28"/>
  <c r="AE433" i="28"/>
  <c r="AE435" i="28"/>
  <c r="AE441" i="28"/>
  <c r="AE455" i="28"/>
  <c r="AE459" i="28"/>
  <c r="AE460" i="28"/>
  <c r="AE470" i="28"/>
  <c r="AE481" i="28"/>
  <c r="AE482" i="28"/>
  <c r="AE483" i="28"/>
  <c r="AE507" i="28"/>
  <c r="AE474" i="28"/>
  <c r="AE480" i="28"/>
  <c r="AE504" i="28"/>
  <c r="AE509" i="28"/>
  <c r="AE532" i="28"/>
  <c r="AE533" i="28"/>
  <c r="AE552" i="28"/>
  <c r="AE558" i="28"/>
  <c r="AE590" i="28"/>
  <c r="AE605" i="28"/>
  <c r="AE427" i="28"/>
  <c r="AE493" i="28"/>
  <c r="AE494" i="28"/>
  <c r="AE496" i="28"/>
  <c r="AE498" i="28"/>
  <c r="AE521" i="28"/>
  <c r="AE527" i="28"/>
  <c r="AE536" i="28"/>
  <c r="AE538" i="28"/>
  <c r="AE544" i="28"/>
  <c r="AE569" i="28"/>
  <c r="AE585" i="28"/>
  <c r="AE637" i="28"/>
  <c r="AE485" i="28"/>
  <c r="AE486" i="28"/>
  <c r="AE488" i="28"/>
  <c r="AE490" i="28"/>
  <c r="AE491" i="28"/>
  <c r="AE501" i="28"/>
  <c r="AE502" i="28"/>
  <c r="AE515" i="28"/>
  <c r="AE520" i="28"/>
  <c r="AE522" i="28"/>
  <c r="AE526" i="28"/>
  <c r="AE528" i="28"/>
  <c r="AE541" i="28"/>
  <c r="AE564" i="28"/>
  <c r="AE565" i="28"/>
  <c r="AE567" i="28"/>
  <c r="AE570" i="28"/>
  <c r="AE594" i="28"/>
  <c r="AE595" i="28"/>
  <c r="AE596" i="28"/>
  <c r="AE597" i="28"/>
  <c r="AE615" i="28"/>
  <c r="AE634" i="28"/>
  <c r="AE640" i="28"/>
  <c r="AE586" i="28"/>
  <c r="AE618" i="28"/>
  <c r="AE639" i="28"/>
  <c r="AE514" i="28"/>
  <c r="AE530" i="28"/>
  <c r="AE546" i="28"/>
  <c r="AE562" i="28"/>
  <c r="AE568" i="28"/>
  <c r="AE578" i="28"/>
  <c r="AE580" i="28"/>
  <c r="AE607" i="28"/>
  <c r="AE610" i="28"/>
  <c r="AE651" i="28"/>
  <c r="AE656" i="28"/>
  <c r="AE690" i="28"/>
  <c r="AE583" i="28"/>
  <c r="AE584" i="28"/>
  <c r="AE599" i="28"/>
  <c r="AE600" i="28"/>
  <c r="AE602" i="28"/>
  <c r="AE604" i="28"/>
  <c r="AE630" i="28"/>
  <c r="AE631" i="28"/>
  <c r="AE633" i="28"/>
  <c r="AE635" i="28"/>
  <c r="AE645" i="28"/>
  <c r="AE650" i="28"/>
  <c r="AE652" i="28"/>
  <c r="AE655" i="28"/>
  <c r="AE663" i="28"/>
  <c r="AE679" i="28"/>
  <c r="AE680" i="28"/>
  <c r="AE693" i="28"/>
  <c r="AE699" i="28"/>
  <c r="AE612" i="28"/>
  <c r="AE628" i="28"/>
  <c r="AE644" i="28"/>
  <c r="AE662" i="28"/>
  <c r="AE669" i="28"/>
  <c r="AE670" i="28"/>
  <c r="AE672" i="28"/>
  <c r="AE674" i="28"/>
  <c r="AE685" i="28"/>
  <c r="AE658" i="28"/>
  <c r="AE661" i="28"/>
  <c r="AE664" i="28"/>
  <c r="AE666" i="28"/>
  <c r="AE667" i="28"/>
  <c r="AE682" i="28"/>
  <c r="AE705" i="28"/>
  <c r="AE706" i="28"/>
  <c r="AE710" i="28"/>
  <c r="AE719" i="28"/>
  <c r="AE724" i="28"/>
  <c r="AE726" i="28"/>
  <c r="AE709" i="28"/>
  <c r="AE721" i="28"/>
  <c r="AE740" i="28"/>
  <c r="AE743" i="28"/>
  <c r="AE745" i="28"/>
  <c r="AE750" i="28"/>
  <c r="AE687" i="28"/>
  <c r="AE703" i="28"/>
  <c r="AE716" i="28"/>
  <c r="AE717" i="28"/>
  <c r="AE723" i="28"/>
  <c r="AE729" i="28"/>
  <c r="AE734" i="28"/>
  <c r="AE735" i="28"/>
  <c r="AE756" i="28"/>
  <c r="AE768" i="28"/>
  <c r="AE712" i="28"/>
  <c r="AE713" i="28"/>
  <c r="AE725" i="28"/>
  <c r="AE727" i="28"/>
  <c r="AE733" i="28"/>
  <c r="AE737" i="28"/>
  <c r="AE738" i="28"/>
  <c r="AE751" i="28"/>
  <c r="AE753" i="28"/>
  <c r="AE774" i="28"/>
  <c r="AE778" i="28"/>
  <c r="AE757" i="28"/>
  <c r="AE769" i="28"/>
  <c r="AE771" i="28"/>
  <c r="AE775" i="28"/>
  <c r="AE783" i="28"/>
  <c r="AE784" i="28"/>
  <c r="AE777" i="28"/>
  <c r="AE801" i="28"/>
  <c r="AE787" i="28"/>
  <c r="AE788" i="28"/>
  <c r="AE790" i="28"/>
  <c r="AE794" i="28"/>
  <c r="AE795" i="28"/>
  <c r="AE797" i="28"/>
  <c r="AE798" i="28"/>
  <c r="AE804" i="28"/>
  <c r="AE808" i="28"/>
  <c r="AE809" i="28"/>
  <c r="AE807" i="28"/>
  <c r="E90" i="45"/>
  <c r="E94" i="46"/>
  <c r="C147" i="45" l="1"/>
  <c r="A157" i="42"/>
  <c r="B156" i="42"/>
  <c r="M156" i="42" s="1"/>
  <c r="N156" i="42" s="1"/>
  <c r="L25" i="46"/>
  <c r="C147" i="46"/>
  <c r="F145" i="31"/>
  <c r="R144" i="31"/>
  <c r="S144" i="31"/>
  <c r="T144" i="31" s="1"/>
  <c r="Q145" i="31"/>
  <c r="H145" i="31"/>
  <c r="C147" i="28"/>
  <c r="E147" i="28" s="1"/>
  <c r="C147" i="42"/>
  <c r="U143" i="31"/>
  <c r="V143" i="31" s="1"/>
  <c r="W143" i="31" s="1"/>
  <c r="X143" i="31" s="1"/>
  <c r="Y143" i="31" s="1"/>
  <c r="Z143" i="31" s="1"/>
  <c r="A146" i="31"/>
  <c r="J144" i="31"/>
  <c r="B96" i="46"/>
  <c r="A97" i="46"/>
  <c r="F28" i="45"/>
  <c r="B92" i="45"/>
  <c r="O92" i="45" s="1"/>
  <c r="P92" i="45" s="1"/>
  <c r="A93" i="45"/>
  <c r="O91" i="45"/>
  <c r="P91" i="45" s="1"/>
  <c r="Q9" i="28"/>
  <c r="O147" i="28"/>
  <c r="A149" i="28"/>
  <c r="B148" i="28"/>
  <c r="O19" i="28"/>
  <c r="CL247" i="28"/>
  <c r="CL244" i="28"/>
  <c r="O20" i="28"/>
  <c r="CL305" i="28"/>
  <c r="CL304" i="28"/>
  <c r="CL301" i="28"/>
  <c r="CL298" i="28"/>
  <c r="CL237" i="28"/>
  <c r="CL243" i="28"/>
  <c r="CL246" i="28"/>
  <c r="CL239" i="28"/>
  <c r="CL300" i="28"/>
  <c r="CL299" i="28"/>
  <c r="CL242" i="28"/>
  <c r="CL241" i="28"/>
  <c r="CL240" i="28"/>
  <c r="CL303" i="28"/>
  <c r="CL302" i="28"/>
  <c r="D28" i="45"/>
  <c r="E91" i="45"/>
  <c r="E95" i="46"/>
  <c r="A158" i="42" l="1"/>
  <c r="B157" i="42"/>
  <c r="M157" i="42" s="1"/>
  <c r="N157" i="42" s="1"/>
  <c r="F26" i="46"/>
  <c r="F146" i="31"/>
  <c r="H146" i="31"/>
  <c r="Q146" i="31"/>
  <c r="A147" i="31"/>
  <c r="U144" i="31"/>
  <c r="V144" i="31" s="1"/>
  <c r="W144" i="31" s="1"/>
  <c r="X144" i="31" s="1"/>
  <c r="Y144" i="31" s="1"/>
  <c r="Z144" i="31" s="1"/>
  <c r="C148" i="28"/>
  <c r="E148" i="28" s="1"/>
  <c r="C148" i="42"/>
  <c r="S145" i="31"/>
  <c r="T145" i="31" s="1"/>
  <c r="R145" i="31"/>
  <c r="C148" i="45"/>
  <c r="C148" i="46"/>
  <c r="J145" i="31"/>
  <c r="A98" i="46"/>
  <c r="B97" i="46"/>
  <c r="O96" i="46"/>
  <c r="P96" i="46" s="1"/>
  <c r="G28" i="45"/>
  <c r="A94" i="45"/>
  <c r="B93" i="45"/>
  <c r="O148" i="28"/>
  <c r="B149" i="28"/>
  <c r="A150" i="28"/>
  <c r="O21" i="28"/>
  <c r="E92" i="45"/>
  <c r="D26" i="46"/>
  <c r="E96" i="46"/>
  <c r="U145" i="31" l="1"/>
  <c r="V145" i="31" s="1"/>
  <c r="W145" i="31" s="1"/>
  <c r="X145" i="31" s="1"/>
  <c r="Y145" i="31" s="1"/>
  <c r="Z145" i="31" s="1"/>
  <c r="O149" i="28"/>
  <c r="A159" i="42"/>
  <c r="B158" i="42"/>
  <c r="M158" i="42" s="1"/>
  <c r="N158" i="42" s="1"/>
  <c r="G26" i="46"/>
  <c r="C149" i="45"/>
  <c r="F147" i="31"/>
  <c r="A148" i="31"/>
  <c r="C149" i="28"/>
  <c r="C149" i="42"/>
  <c r="S146" i="31"/>
  <c r="T146" i="31" s="1"/>
  <c r="R146" i="31"/>
  <c r="C149" i="46"/>
  <c r="H147" i="31"/>
  <c r="Q147" i="31"/>
  <c r="J146" i="31"/>
  <c r="O97" i="46"/>
  <c r="P97" i="46" s="1"/>
  <c r="AE43" i="45"/>
  <c r="I43" i="45" s="1"/>
  <c r="AE43" i="46"/>
  <c r="I43" i="46" s="1"/>
  <c r="A99" i="46"/>
  <c r="B98" i="46"/>
  <c r="O98" i="46" s="1"/>
  <c r="P98" i="46" s="1"/>
  <c r="Q28" i="45"/>
  <c r="N28" i="45"/>
  <c r="T28" i="45" s="1"/>
  <c r="O93" i="45"/>
  <c r="P93" i="45" s="1"/>
  <c r="B94" i="45"/>
  <c r="O94" i="45" s="1"/>
  <c r="P94" i="45" s="1"/>
  <c r="A95" i="45"/>
  <c r="AE43" i="28"/>
  <c r="A151" i="28"/>
  <c r="B150" i="28"/>
  <c r="AC43" i="42"/>
  <c r="L43" i="42" s="1"/>
  <c r="O43" i="42"/>
  <c r="O22" i="28"/>
  <c r="E93" i="45"/>
  <c r="E97" i="46"/>
  <c r="C150" i="46" l="1"/>
  <c r="C150" i="28"/>
  <c r="E150" i="28" s="1"/>
  <c r="C150" i="45"/>
  <c r="E149" i="28"/>
  <c r="R43" i="42"/>
  <c r="A160" i="42"/>
  <c r="B159" i="42"/>
  <c r="M159" i="42" s="1"/>
  <c r="N159" i="42" s="1"/>
  <c r="Q26" i="46"/>
  <c r="N26" i="46"/>
  <c r="C150" i="42"/>
  <c r="F148" i="31"/>
  <c r="J148" i="31" s="1"/>
  <c r="U146" i="31"/>
  <c r="V146" i="31" s="1"/>
  <c r="W146" i="31" s="1"/>
  <c r="X146" i="31" s="1"/>
  <c r="Y146" i="31" s="1"/>
  <c r="Z146" i="31" s="1"/>
  <c r="H148" i="31"/>
  <c r="Q148" i="31"/>
  <c r="R147" i="31"/>
  <c r="S147" i="31"/>
  <c r="T147" i="31" s="1"/>
  <c r="A149" i="31"/>
  <c r="J147" i="31"/>
  <c r="B99" i="46"/>
  <c r="A100" i="46"/>
  <c r="K28" i="45"/>
  <c r="A96" i="45"/>
  <c r="B95" i="45"/>
  <c r="O150" i="28"/>
  <c r="A152" i="28"/>
  <c r="B151" i="28"/>
  <c r="I43" i="42"/>
  <c r="J43" i="42" s="1"/>
  <c r="D44" i="42" s="1"/>
  <c r="E44" i="42" s="1"/>
  <c r="O23" i="28"/>
  <c r="E94" i="45"/>
  <c r="E98" i="46"/>
  <c r="A161" i="42" l="1"/>
  <c r="B161" i="42" s="1"/>
  <c r="M161" i="42" s="1"/>
  <c r="N161" i="42" s="1"/>
  <c r="B160" i="42"/>
  <c r="M160" i="42" s="1"/>
  <c r="N160" i="42" s="1"/>
  <c r="K26" i="46"/>
  <c r="T26" i="46"/>
  <c r="F149" i="31"/>
  <c r="C151" i="28"/>
  <c r="E151" i="28" s="1"/>
  <c r="C151" i="42"/>
  <c r="U147" i="31"/>
  <c r="V147" i="31" s="1"/>
  <c r="W147" i="31" s="1"/>
  <c r="X147" i="31" s="1"/>
  <c r="Y147" i="31" s="1"/>
  <c r="Z147" i="31" s="1"/>
  <c r="C151" i="45"/>
  <c r="R148" i="31"/>
  <c r="S148" i="31"/>
  <c r="T148" i="31" s="1"/>
  <c r="C151" i="46"/>
  <c r="H149" i="31"/>
  <c r="Q149" i="31"/>
  <c r="A150" i="31"/>
  <c r="A101" i="46"/>
  <c r="B100" i="46"/>
  <c r="O100" i="46" s="1"/>
  <c r="P100" i="46" s="1"/>
  <c r="O99" i="46"/>
  <c r="P99" i="46" s="1"/>
  <c r="L28" i="45"/>
  <c r="B96" i="45"/>
  <c r="O96" i="45" s="1"/>
  <c r="P96" i="45" s="1"/>
  <c r="A97" i="45"/>
  <c r="O95" i="45"/>
  <c r="P95" i="45" s="1"/>
  <c r="O151" i="28"/>
  <c r="A153" i="28"/>
  <c r="B152" i="28"/>
  <c r="O24" i="28"/>
  <c r="E99" i="46"/>
  <c r="E95" i="45"/>
  <c r="L26" i="46" l="1"/>
  <c r="U148" i="31"/>
  <c r="V148" i="31" s="1"/>
  <c r="W148" i="31" s="1"/>
  <c r="X148" i="31" s="1"/>
  <c r="Y148" i="31" s="1"/>
  <c r="Z148" i="31" s="1"/>
  <c r="F150" i="31"/>
  <c r="J150" i="31" s="1"/>
  <c r="C152" i="28"/>
  <c r="E152" i="28" s="1"/>
  <c r="C152" i="42"/>
  <c r="Q150" i="31"/>
  <c r="H150" i="31"/>
  <c r="C152" i="46"/>
  <c r="A151" i="31"/>
  <c r="S149" i="31"/>
  <c r="T149" i="31" s="1"/>
  <c r="R149" i="31"/>
  <c r="C152" i="45"/>
  <c r="J149" i="31"/>
  <c r="AE44" i="45"/>
  <c r="I44" i="45" s="1"/>
  <c r="AE44" i="46"/>
  <c r="I44" i="46" s="1"/>
  <c r="A102" i="46"/>
  <c r="B101" i="46"/>
  <c r="O101" i="46" s="1"/>
  <c r="P101" i="46" s="1"/>
  <c r="F29" i="45"/>
  <c r="B97" i="45"/>
  <c r="O97" i="45" s="1"/>
  <c r="P97" i="45" s="1"/>
  <c r="A98" i="45"/>
  <c r="AE44" i="28"/>
  <c r="O152" i="28"/>
  <c r="A154" i="28"/>
  <c r="B153" i="28"/>
  <c r="AC44" i="42"/>
  <c r="L44" i="42" s="1"/>
  <c r="O44" i="42"/>
  <c r="O25" i="28"/>
  <c r="D29" i="45"/>
  <c r="E100" i="46"/>
  <c r="E96" i="45"/>
  <c r="C153" i="28" l="1"/>
  <c r="E153" i="28" s="1"/>
  <c r="C153" i="45"/>
  <c r="F27" i="46"/>
  <c r="C153" i="46"/>
  <c r="C153" i="42"/>
  <c r="F151" i="31"/>
  <c r="J151" i="31" s="1"/>
  <c r="Q151" i="31"/>
  <c r="H151" i="31"/>
  <c r="S150" i="31"/>
  <c r="T150" i="31" s="1"/>
  <c r="R150" i="31"/>
  <c r="A152" i="31"/>
  <c r="U149" i="31"/>
  <c r="V149" i="31" s="1"/>
  <c r="W149" i="31" s="1"/>
  <c r="X149" i="31" s="1"/>
  <c r="Y149" i="31" s="1"/>
  <c r="Z149" i="31" s="1"/>
  <c r="A103" i="46"/>
  <c r="B102" i="46"/>
  <c r="O102" i="46" s="1"/>
  <c r="P102" i="46" s="1"/>
  <c r="G29" i="45"/>
  <c r="A99" i="45"/>
  <c r="B98" i="45"/>
  <c r="O98" i="45"/>
  <c r="P98" i="45" s="1"/>
  <c r="O153" i="28"/>
  <c r="A155" i="28"/>
  <c r="B154" i="28"/>
  <c r="R44" i="42"/>
  <c r="I44" i="42"/>
  <c r="J44" i="42" s="1"/>
  <c r="D45" i="42" s="1"/>
  <c r="E45" i="42" s="1"/>
  <c r="O26" i="28"/>
  <c r="D27" i="46"/>
  <c r="E97" i="45"/>
  <c r="E101" i="46"/>
  <c r="G27" i="46" l="1"/>
  <c r="F152" i="31"/>
  <c r="C154" i="42"/>
  <c r="C154" i="28"/>
  <c r="E154" i="28" s="1"/>
  <c r="H152" i="31"/>
  <c r="Q152" i="31"/>
  <c r="A153" i="31"/>
  <c r="C154" i="46"/>
  <c r="S151" i="31"/>
  <c r="T151" i="31" s="1"/>
  <c r="R151" i="31"/>
  <c r="C154" i="45"/>
  <c r="U150" i="31"/>
  <c r="V150" i="31" s="1"/>
  <c r="W150" i="31" s="1"/>
  <c r="X150" i="31" s="1"/>
  <c r="Y150" i="31" s="1"/>
  <c r="Z150" i="31" s="1"/>
  <c r="B103" i="46"/>
  <c r="O103" i="46" s="1"/>
  <c r="P103" i="46" s="1"/>
  <c r="A104" i="46"/>
  <c r="Q29" i="45"/>
  <c r="N29" i="45"/>
  <c r="T29" i="45" s="1"/>
  <c r="A100" i="45"/>
  <c r="B99" i="45"/>
  <c r="O99" i="45" s="1"/>
  <c r="P99" i="45" s="1"/>
  <c r="O154" i="28"/>
  <c r="A156" i="28"/>
  <c r="B155" i="28"/>
  <c r="O27" i="28"/>
  <c r="E98" i="45"/>
  <c r="E102" i="46"/>
  <c r="O155" i="28" l="1"/>
  <c r="Q27" i="46"/>
  <c r="N27" i="46"/>
  <c r="C155" i="45"/>
  <c r="F153" i="31"/>
  <c r="J153" i="31" s="1"/>
  <c r="U151" i="31"/>
  <c r="V151" i="31" s="1"/>
  <c r="W151" i="31" s="1"/>
  <c r="X151" i="31" s="1"/>
  <c r="Y151" i="31" s="1"/>
  <c r="Z151" i="31" s="1"/>
  <c r="A154" i="31"/>
  <c r="H153" i="31"/>
  <c r="Q153" i="31"/>
  <c r="C155" i="28"/>
  <c r="E155" i="28" s="1"/>
  <c r="C155" i="42"/>
  <c r="C155" i="46"/>
  <c r="R152" i="31"/>
  <c r="S152" i="31"/>
  <c r="T152" i="31" s="1"/>
  <c r="J152" i="31"/>
  <c r="B104" i="46"/>
  <c r="O104" i="46" s="1"/>
  <c r="P104" i="46" s="1"/>
  <c r="A105" i="46"/>
  <c r="AE45" i="45"/>
  <c r="I45" i="45" s="1"/>
  <c r="AE45" i="46"/>
  <c r="I45" i="46" s="1"/>
  <c r="K29" i="45"/>
  <c r="L29" i="45" s="1"/>
  <c r="A101" i="45"/>
  <c r="B100" i="45"/>
  <c r="AE45" i="28"/>
  <c r="A157" i="28"/>
  <c r="B156" i="28"/>
  <c r="AC45" i="42"/>
  <c r="L45" i="42" s="1"/>
  <c r="O45" i="42"/>
  <c r="O28" i="28"/>
  <c r="E103" i="46"/>
  <c r="E99" i="45"/>
  <c r="C156" i="45" l="1"/>
  <c r="R45" i="42"/>
  <c r="K27" i="46"/>
  <c r="T27" i="46"/>
  <c r="C156" i="46"/>
  <c r="U152" i="31"/>
  <c r="V152" i="31" s="1"/>
  <c r="W152" i="31" s="1"/>
  <c r="X152" i="31" s="1"/>
  <c r="Y152" i="31" s="1"/>
  <c r="Z152" i="31" s="1"/>
  <c r="F154" i="31"/>
  <c r="J154" i="31" s="1"/>
  <c r="S153" i="31"/>
  <c r="T153" i="31" s="1"/>
  <c r="R153" i="31"/>
  <c r="Q154" i="31"/>
  <c r="H154" i="31"/>
  <c r="C156" i="42"/>
  <c r="C156" i="28"/>
  <c r="E156" i="28" s="1"/>
  <c r="A155" i="31"/>
  <c r="B105" i="46"/>
  <c r="A106" i="46"/>
  <c r="F30" i="45"/>
  <c r="A102" i="45"/>
  <c r="B101" i="45"/>
  <c r="O101" i="45" s="1"/>
  <c r="P101" i="45" s="1"/>
  <c r="O100" i="45"/>
  <c r="P100" i="45" s="1"/>
  <c r="O156" i="28"/>
  <c r="A158" i="28"/>
  <c r="B157" i="28"/>
  <c r="I45" i="42"/>
  <c r="J45" i="42" s="1"/>
  <c r="D46" i="42" s="1"/>
  <c r="E46" i="42" s="1"/>
  <c r="O29" i="28"/>
  <c r="E100" i="45"/>
  <c r="E104" i="46"/>
  <c r="D30" i="45"/>
  <c r="C157" i="28" l="1"/>
  <c r="E157" i="28" s="1"/>
  <c r="L27" i="46"/>
  <c r="C157" i="42"/>
  <c r="C157" i="46"/>
  <c r="C157" i="45"/>
  <c r="F155" i="31"/>
  <c r="J155" i="31" s="1"/>
  <c r="R154" i="31"/>
  <c r="S154" i="31"/>
  <c r="T154" i="31" s="1"/>
  <c r="U153" i="31"/>
  <c r="V153" i="31" s="1"/>
  <c r="W153" i="31" s="1"/>
  <c r="X153" i="31" s="1"/>
  <c r="Y153" i="31" s="1"/>
  <c r="Z153" i="31" s="1"/>
  <c r="A156" i="31"/>
  <c r="Q155" i="31"/>
  <c r="H155" i="31"/>
  <c r="O105" i="46"/>
  <c r="P105" i="46" s="1"/>
  <c r="B106" i="46"/>
  <c r="O106" i="46" s="1"/>
  <c r="P106" i="46" s="1"/>
  <c r="A107" i="46"/>
  <c r="G30" i="45"/>
  <c r="A103" i="45"/>
  <c r="B102" i="45"/>
  <c r="O102" i="45" s="1"/>
  <c r="P102" i="45" s="1"/>
  <c r="O157" i="28"/>
  <c r="A159" i="28"/>
  <c r="B158" i="28"/>
  <c r="O30" i="28"/>
  <c r="E105" i="46"/>
  <c r="E101" i="45"/>
  <c r="C158" i="45" l="1"/>
  <c r="F28" i="46"/>
  <c r="C158" i="46"/>
  <c r="U154" i="31"/>
  <c r="V154" i="31" s="1"/>
  <c r="W154" i="31" s="1"/>
  <c r="X154" i="31" s="1"/>
  <c r="Y154" i="31" s="1"/>
  <c r="Z154" i="31" s="1"/>
  <c r="F156" i="31"/>
  <c r="Q156" i="31"/>
  <c r="H156" i="31"/>
  <c r="A157" i="31"/>
  <c r="S155" i="31"/>
  <c r="T155" i="31" s="1"/>
  <c r="R155" i="31"/>
  <c r="C158" i="42"/>
  <c r="C158" i="28"/>
  <c r="E158" i="28" s="1"/>
  <c r="B107" i="46"/>
  <c r="O107" i="46" s="1"/>
  <c r="P107" i="46" s="1"/>
  <c r="A108" i="46"/>
  <c r="Q30" i="45"/>
  <c r="N30" i="45"/>
  <c r="T30" i="45" s="1"/>
  <c r="A104" i="45"/>
  <c r="B103" i="45"/>
  <c r="O103" i="45" s="1"/>
  <c r="P103" i="45" s="1"/>
  <c r="O158" i="28"/>
  <c r="A160" i="28"/>
  <c r="B159" i="28"/>
  <c r="O31" i="28"/>
  <c r="E102" i="45"/>
  <c r="E106" i="46"/>
  <c r="D28" i="46"/>
  <c r="C159" i="46" l="1"/>
  <c r="G28" i="46"/>
  <c r="C159" i="28"/>
  <c r="E159" i="28" s="1"/>
  <c r="C159" i="45"/>
  <c r="C159" i="42"/>
  <c r="U155" i="31"/>
  <c r="V155" i="31" s="1"/>
  <c r="W155" i="31" s="1"/>
  <c r="X155" i="31" s="1"/>
  <c r="Y155" i="31" s="1"/>
  <c r="Z155" i="31" s="1"/>
  <c r="F157" i="31"/>
  <c r="J157" i="31" s="1"/>
  <c r="R156" i="31"/>
  <c r="S156" i="31"/>
  <c r="T156" i="31" s="1"/>
  <c r="A158" i="31"/>
  <c r="Q157" i="31"/>
  <c r="H157" i="31"/>
  <c r="J156" i="31"/>
  <c r="B108" i="46"/>
  <c r="A109" i="46"/>
  <c r="O108" i="46"/>
  <c r="P108" i="46" s="1"/>
  <c r="AE46" i="45"/>
  <c r="I46" i="45" s="1"/>
  <c r="AE46" i="46"/>
  <c r="I46" i="46" s="1"/>
  <c r="K30" i="45"/>
  <c r="A105" i="45"/>
  <c r="B104" i="45"/>
  <c r="AE46" i="28"/>
  <c r="O159" i="28"/>
  <c r="A161" i="28"/>
  <c r="B161" i="28" s="1"/>
  <c r="B160" i="28"/>
  <c r="AC46" i="42"/>
  <c r="L46" i="42" s="1"/>
  <c r="O46" i="42"/>
  <c r="O32" i="28"/>
  <c r="E103" i="45"/>
  <c r="E107" i="46"/>
  <c r="C160" i="42" l="1"/>
  <c r="C160" i="28"/>
  <c r="E160" i="28" s="1"/>
  <c r="R46" i="42"/>
  <c r="Q28" i="46"/>
  <c r="N28" i="46"/>
  <c r="C160" i="45"/>
  <c r="C160" i="46"/>
  <c r="U156" i="31"/>
  <c r="V156" i="31" s="1"/>
  <c r="W156" i="31" s="1"/>
  <c r="X156" i="31" s="1"/>
  <c r="Y156" i="31" s="1"/>
  <c r="Z156" i="31" s="1"/>
  <c r="F158" i="31"/>
  <c r="J158" i="31" s="1"/>
  <c r="H158" i="31"/>
  <c r="Q158" i="31"/>
  <c r="R157" i="31"/>
  <c r="S157" i="31"/>
  <c r="T157" i="31" s="1"/>
  <c r="A159" i="31"/>
  <c r="B109" i="46"/>
  <c r="A110" i="46"/>
  <c r="L30" i="45"/>
  <c r="A106" i="45"/>
  <c r="B105" i="45"/>
  <c r="O104" i="45"/>
  <c r="P104" i="45" s="1"/>
  <c r="O160" i="28"/>
  <c r="O161" i="28"/>
  <c r="I46" i="42"/>
  <c r="J46" i="42" s="1"/>
  <c r="D47" i="42" s="1"/>
  <c r="E47" i="42" s="1"/>
  <c r="O33" i="28"/>
  <c r="E104" i="45"/>
  <c r="E108" i="46"/>
  <c r="C161" i="46" l="1"/>
  <c r="C161" i="45"/>
  <c r="C161" i="42"/>
  <c r="C161" i="28"/>
  <c r="E161" i="28" s="1"/>
  <c r="K28" i="46"/>
  <c r="T28" i="46"/>
  <c r="U157" i="31"/>
  <c r="V157" i="31" s="1"/>
  <c r="W157" i="31" s="1"/>
  <c r="X157" i="31" s="1"/>
  <c r="Y157" i="31" s="1"/>
  <c r="Z157" i="31" s="1"/>
  <c r="Q159" i="31"/>
  <c r="H159" i="31"/>
  <c r="S158" i="31"/>
  <c r="T158" i="31" s="1"/>
  <c r="R158" i="31"/>
  <c r="A160" i="31"/>
  <c r="O109" i="46"/>
  <c r="P109" i="46" s="1"/>
  <c r="B110" i="46"/>
  <c r="O110" i="46" s="1"/>
  <c r="P110" i="46" s="1"/>
  <c r="A111" i="46"/>
  <c r="F31" i="45"/>
  <c r="A107" i="45"/>
  <c r="B106" i="45"/>
  <c r="O106" i="45" s="1"/>
  <c r="P106" i="45" s="1"/>
  <c r="O105" i="45"/>
  <c r="P105" i="45" s="1"/>
  <c r="O34" i="28"/>
  <c r="D31" i="45"/>
  <c r="E105" i="45"/>
  <c r="E109" i="46"/>
  <c r="C162" i="46" l="1"/>
  <c r="L28" i="46"/>
  <c r="C162" i="45"/>
  <c r="U158" i="31"/>
  <c r="V158" i="31" s="1"/>
  <c r="W158" i="31" s="1"/>
  <c r="X158" i="31" s="1"/>
  <c r="Y158" i="31" s="1"/>
  <c r="Z158" i="31" s="1"/>
  <c r="H160" i="31"/>
  <c r="Q160" i="31"/>
  <c r="A161" i="31"/>
  <c r="R159" i="31"/>
  <c r="S159" i="31"/>
  <c r="T159" i="31" s="1"/>
  <c r="B111" i="46"/>
  <c r="O111" i="46" s="1"/>
  <c r="P111" i="46" s="1"/>
  <c r="A112" i="46"/>
  <c r="G31" i="45"/>
  <c r="A108" i="45"/>
  <c r="B107" i="45"/>
  <c r="O107" i="45" s="1"/>
  <c r="P107" i="45" s="1"/>
  <c r="O35" i="28"/>
  <c r="E106" i="45"/>
  <c r="E110" i="46"/>
  <c r="C163" i="45" l="1"/>
  <c r="C163" i="46"/>
  <c r="F29" i="46"/>
  <c r="A162" i="31"/>
  <c r="U159" i="31"/>
  <c r="V159" i="31" s="1"/>
  <c r="W159" i="31" s="1"/>
  <c r="X159" i="31" s="1"/>
  <c r="Y159" i="31" s="1"/>
  <c r="Z159" i="31" s="1"/>
  <c r="S160" i="31"/>
  <c r="T160" i="31" s="1"/>
  <c r="R160" i="31"/>
  <c r="Q161" i="31"/>
  <c r="H161" i="31"/>
  <c r="B112" i="46"/>
  <c r="O112" i="46" s="1"/>
  <c r="P112" i="46" s="1"/>
  <c r="A113" i="46"/>
  <c r="AE47" i="45"/>
  <c r="I47" i="45" s="1"/>
  <c r="AE47" i="46"/>
  <c r="I47" i="46" s="1"/>
  <c r="Q31" i="45"/>
  <c r="N31" i="45"/>
  <c r="T31" i="45" s="1"/>
  <c r="A109" i="45"/>
  <c r="B108" i="45"/>
  <c r="AE47" i="28"/>
  <c r="AC47" i="42"/>
  <c r="L47" i="42" s="1"/>
  <c r="O47" i="42"/>
  <c r="O36" i="28"/>
  <c r="D29" i="46"/>
  <c r="E107" i="45"/>
  <c r="E111" i="46"/>
  <c r="C164" i="45" l="1"/>
  <c r="G29" i="46"/>
  <c r="A163" i="31"/>
  <c r="R161" i="31"/>
  <c r="S161" i="31"/>
  <c r="T161" i="31" s="1"/>
  <c r="U160" i="31"/>
  <c r="V160" i="31" s="1"/>
  <c r="W160" i="31" s="1"/>
  <c r="X160" i="31" s="1"/>
  <c r="Y160" i="31" s="1"/>
  <c r="Z160" i="31" s="1"/>
  <c r="H162" i="31"/>
  <c r="Q162" i="31"/>
  <c r="C164" i="46"/>
  <c r="B113" i="46"/>
  <c r="O113" i="46" s="1"/>
  <c r="P113" i="46" s="1"/>
  <c r="A114" i="46"/>
  <c r="K31" i="45"/>
  <c r="A110" i="45"/>
  <c r="B109" i="45"/>
  <c r="O108" i="45"/>
  <c r="P108" i="45" s="1"/>
  <c r="R47" i="42"/>
  <c r="I47" i="42"/>
  <c r="J47" i="42" s="1"/>
  <c r="D48" i="42" s="1"/>
  <c r="E48" i="42" s="1"/>
  <c r="O37" i="28"/>
  <c r="E108" i="45"/>
  <c r="E112" i="46"/>
  <c r="C165" i="45" l="1"/>
  <c r="Q29" i="46"/>
  <c r="N29" i="46"/>
  <c r="T29" i="46" s="1"/>
  <c r="U161" i="31"/>
  <c r="V161" i="31" s="1"/>
  <c r="W161" i="31" s="1"/>
  <c r="X161" i="31" s="1"/>
  <c r="Y161" i="31" s="1"/>
  <c r="Z161" i="31" s="1"/>
  <c r="R162" i="31"/>
  <c r="S162" i="31"/>
  <c r="T162" i="31" s="1"/>
  <c r="Q163" i="31"/>
  <c r="H163" i="31"/>
  <c r="C165" i="46"/>
  <c r="A164" i="31"/>
  <c r="B114" i="46"/>
  <c r="O114" i="46" s="1"/>
  <c r="P114" i="46" s="1"/>
  <c r="A115" i="46"/>
  <c r="L31" i="45"/>
  <c r="A111" i="45"/>
  <c r="B110" i="45"/>
  <c r="O110" i="45" s="1"/>
  <c r="P110" i="45" s="1"/>
  <c r="O109" i="45"/>
  <c r="P109" i="45" s="1"/>
  <c r="O38" i="28"/>
  <c r="E113" i="46"/>
  <c r="E109" i="45"/>
  <c r="C166" i="45" l="1"/>
  <c r="K29" i="46"/>
  <c r="U162" i="31"/>
  <c r="V162" i="31" s="1"/>
  <c r="W162" i="31" s="1"/>
  <c r="X162" i="31" s="1"/>
  <c r="Y162" i="31" s="1"/>
  <c r="Z162" i="31" s="1"/>
  <c r="H164" i="31"/>
  <c r="Q164" i="31"/>
  <c r="C166" i="46"/>
  <c r="A165" i="31"/>
  <c r="R163" i="31"/>
  <c r="S163" i="31"/>
  <c r="T163" i="31" s="1"/>
  <c r="B115" i="46"/>
  <c r="O115" i="46" s="1"/>
  <c r="P115" i="46" s="1"/>
  <c r="A116" i="46"/>
  <c r="F32" i="45"/>
  <c r="B111" i="45"/>
  <c r="A112" i="45"/>
  <c r="O39" i="28"/>
  <c r="E114" i="46"/>
  <c r="D32" i="45"/>
  <c r="E110" i="45"/>
  <c r="C167" i="45" l="1"/>
  <c r="L29" i="46"/>
  <c r="Q165" i="31"/>
  <c r="H165" i="31"/>
  <c r="C167" i="46"/>
  <c r="R164" i="31"/>
  <c r="S164" i="31"/>
  <c r="T164" i="31" s="1"/>
  <c r="A166" i="31"/>
  <c r="U163" i="31"/>
  <c r="V163" i="31" s="1"/>
  <c r="W163" i="31" s="1"/>
  <c r="X163" i="31" s="1"/>
  <c r="Y163" i="31" s="1"/>
  <c r="Z163" i="31" s="1"/>
  <c r="AE48" i="45"/>
  <c r="I48" i="45" s="1"/>
  <c r="AE48" i="46"/>
  <c r="I48" i="46" s="1"/>
  <c r="B116" i="46"/>
  <c r="A117" i="46"/>
  <c r="G32" i="45"/>
  <c r="A113" i="45"/>
  <c r="B112" i="45"/>
  <c r="O112" i="45" s="1"/>
  <c r="P112" i="45" s="1"/>
  <c r="O111" i="45"/>
  <c r="P111" i="45" s="1"/>
  <c r="AE48" i="28"/>
  <c r="AC48" i="42"/>
  <c r="L48" i="42" s="1"/>
  <c r="O48" i="42"/>
  <c r="O40" i="28"/>
  <c r="E111" i="45"/>
  <c r="E115" i="46"/>
  <c r="C168" i="45" l="1"/>
  <c r="R48" i="42"/>
  <c r="F30" i="46"/>
  <c r="H166" i="31"/>
  <c r="Q166" i="31"/>
  <c r="A167" i="31"/>
  <c r="C168" i="46"/>
  <c r="U164" i="31"/>
  <c r="V164" i="31" s="1"/>
  <c r="W164" i="31" s="1"/>
  <c r="X164" i="31" s="1"/>
  <c r="Y164" i="31" s="1"/>
  <c r="Z164" i="31" s="1"/>
  <c r="R165" i="31"/>
  <c r="S165" i="31"/>
  <c r="T165" i="31" s="1"/>
  <c r="O116" i="46"/>
  <c r="P116" i="46" s="1"/>
  <c r="B117" i="46"/>
  <c r="A118" i="46"/>
  <c r="Q32" i="45"/>
  <c r="N32" i="45"/>
  <c r="T32" i="45" s="1"/>
  <c r="B113" i="45"/>
  <c r="O113" i="45" s="1"/>
  <c r="P113" i="45" s="1"/>
  <c r="A114" i="45"/>
  <c r="I48" i="42"/>
  <c r="J48" i="42" s="1"/>
  <c r="D49" i="42" s="1"/>
  <c r="E49" i="42" s="1"/>
  <c r="O41" i="28"/>
  <c r="E116" i="46"/>
  <c r="D30" i="46"/>
  <c r="E112" i="45"/>
  <c r="C169" i="45" l="1"/>
  <c r="G30" i="46"/>
  <c r="Q167" i="31"/>
  <c r="H167" i="31"/>
  <c r="A168" i="31"/>
  <c r="U165" i="31"/>
  <c r="V165" i="31" s="1"/>
  <c r="W165" i="31" s="1"/>
  <c r="X165" i="31" s="1"/>
  <c r="Y165" i="31" s="1"/>
  <c r="Z165" i="31" s="1"/>
  <c r="C169" i="46"/>
  <c r="R166" i="31"/>
  <c r="S166" i="31"/>
  <c r="T166" i="31" s="1"/>
  <c r="B118" i="46"/>
  <c r="O118" i="46" s="1"/>
  <c r="P118" i="46" s="1"/>
  <c r="A119" i="46"/>
  <c r="O117" i="46"/>
  <c r="P117" i="46" s="1"/>
  <c r="K32" i="45"/>
  <c r="L32" i="45" s="1"/>
  <c r="A115" i="45"/>
  <c r="B114" i="45"/>
  <c r="O114" i="45" s="1"/>
  <c r="P114" i="45" s="1"/>
  <c r="O42" i="28"/>
  <c r="E113" i="45"/>
  <c r="E117" i="46"/>
  <c r="C170" i="45" l="1"/>
  <c r="Q30" i="46"/>
  <c r="N30" i="46"/>
  <c r="T30" i="46" s="1"/>
  <c r="U166" i="31"/>
  <c r="V166" i="31" s="1"/>
  <c r="W166" i="31" s="1"/>
  <c r="X166" i="31" s="1"/>
  <c r="Y166" i="31" s="1"/>
  <c r="Z166" i="31" s="1"/>
  <c r="C171" i="45" s="1"/>
  <c r="R167" i="31"/>
  <c r="S167" i="31"/>
  <c r="T167" i="31" s="1"/>
  <c r="H168" i="31"/>
  <c r="Q168" i="31"/>
  <c r="C170" i="46"/>
  <c r="A169" i="31"/>
  <c r="B119" i="46"/>
  <c r="O119" i="46" s="1"/>
  <c r="P119" i="46" s="1"/>
  <c r="A120" i="46"/>
  <c r="AE49" i="45"/>
  <c r="I49" i="45" s="1"/>
  <c r="AE49" i="46"/>
  <c r="I49" i="46" s="1"/>
  <c r="F33" i="45"/>
  <c r="B115" i="45"/>
  <c r="A116" i="45"/>
  <c r="AE49" i="28"/>
  <c r="AC49" i="42"/>
  <c r="L49" i="42" s="1"/>
  <c r="O49" i="42"/>
  <c r="O43" i="28"/>
  <c r="E114" i="45"/>
  <c r="D33" i="45"/>
  <c r="E118" i="46"/>
  <c r="K30" i="46" l="1"/>
  <c r="U167" i="31"/>
  <c r="V167" i="31" s="1"/>
  <c r="W167" i="31" s="1"/>
  <c r="X167" i="31" s="1"/>
  <c r="Y167" i="31" s="1"/>
  <c r="Z167" i="31" s="1"/>
  <c r="C172" i="45" s="1"/>
  <c r="C171" i="46"/>
  <c r="A170" i="31"/>
  <c r="R168" i="31"/>
  <c r="S168" i="31"/>
  <c r="T168" i="31" s="1"/>
  <c r="Q169" i="31"/>
  <c r="H169" i="31"/>
  <c r="B120" i="46"/>
  <c r="O120" i="46" s="1"/>
  <c r="P120" i="46" s="1"/>
  <c r="A121" i="46"/>
  <c r="G33" i="45"/>
  <c r="O115" i="45"/>
  <c r="P115" i="45" s="1"/>
  <c r="A117" i="45"/>
  <c r="B116" i="45"/>
  <c r="O116" i="45" s="1"/>
  <c r="P116" i="45" s="1"/>
  <c r="R49" i="42"/>
  <c r="I49" i="42"/>
  <c r="J49" i="42" s="1"/>
  <c r="D50" i="42" s="1"/>
  <c r="E50" i="42" s="1"/>
  <c r="O44" i="28"/>
  <c r="E115" i="45"/>
  <c r="E119" i="46"/>
  <c r="L30" i="46" l="1"/>
  <c r="A171" i="31"/>
  <c r="U168" i="31"/>
  <c r="V168" i="31" s="1"/>
  <c r="W168" i="31" s="1"/>
  <c r="X168" i="31" s="1"/>
  <c r="Y168" i="31" s="1"/>
  <c r="Z168" i="31" s="1"/>
  <c r="C173" i="45" s="1"/>
  <c r="R169" i="31"/>
  <c r="S169" i="31"/>
  <c r="T169" i="31" s="1"/>
  <c r="H170" i="31"/>
  <c r="Q170" i="31"/>
  <c r="C172" i="46"/>
  <c r="A122" i="46"/>
  <c r="B121" i="46"/>
  <c r="Q33" i="45"/>
  <c r="N33" i="45"/>
  <c r="T33" i="45" s="1"/>
  <c r="B117" i="45"/>
  <c r="O117" i="45" s="1"/>
  <c r="P117" i="45" s="1"/>
  <c r="A118" i="45"/>
  <c r="O45" i="28"/>
  <c r="E120" i="46"/>
  <c r="E116" i="45"/>
  <c r="F31" i="46" l="1"/>
  <c r="U169" i="31"/>
  <c r="V169" i="31" s="1"/>
  <c r="W169" i="31" s="1"/>
  <c r="X169" i="31" s="1"/>
  <c r="Y169" i="31" s="1"/>
  <c r="Z169" i="31" s="1"/>
  <c r="C174" i="45" s="1"/>
  <c r="Q171" i="31"/>
  <c r="H171" i="31"/>
  <c r="C173" i="46"/>
  <c r="S170" i="31"/>
  <c r="T170" i="31" s="1"/>
  <c r="R170" i="31"/>
  <c r="O121" i="46"/>
  <c r="P121" i="46" s="1"/>
  <c r="B122" i="46"/>
  <c r="O122" i="46" s="1"/>
  <c r="P122" i="46" s="1"/>
  <c r="A123" i="46"/>
  <c r="K33" i="45"/>
  <c r="A119" i="45"/>
  <c r="B118" i="45"/>
  <c r="O118" i="45" s="1"/>
  <c r="P118" i="45" s="1"/>
  <c r="O46" i="28"/>
  <c r="E121" i="46"/>
  <c r="E117" i="45"/>
  <c r="D31" i="46"/>
  <c r="G31" i="46" l="1"/>
  <c r="U170" i="31"/>
  <c r="V170" i="31" s="1"/>
  <c r="W170" i="31" s="1"/>
  <c r="X170" i="31" s="1"/>
  <c r="Y170" i="31" s="1"/>
  <c r="Z170" i="31" s="1"/>
  <c r="C175" i="45" s="1"/>
  <c r="R171" i="31"/>
  <c r="S171" i="31"/>
  <c r="T171" i="31" s="1"/>
  <c r="C174" i="46"/>
  <c r="B123" i="46"/>
  <c r="O123" i="46" s="1"/>
  <c r="P123" i="46" s="1"/>
  <c r="A124" i="46"/>
  <c r="AE50" i="45"/>
  <c r="I50" i="45" s="1"/>
  <c r="AE50" i="46"/>
  <c r="I50" i="46" s="1"/>
  <c r="L33" i="45"/>
  <c r="B119" i="45"/>
  <c r="A120" i="45"/>
  <c r="AE50" i="28"/>
  <c r="AC50" i="42"/>
  <c r="L50" i="42" s="1"/>
  <c r="O50" i="42"/>
  <c r="O47" i="28"/>
  <c r="E118" i="45"/>
  <c r="E122" i="46"/>
  <c r="R50" i="42" l="1"/>
  <c r="Q31" i="46"/>
  <c r="N31" i="46"/>
  <c r="T31" i="46" s="1"/>
  <c r="C175" i="46"/>
  <c r="U171" i="31"/>
  <c r="V171" i="31" s="1"/>
  <c r="W171" i="31" s="1"/>
  <c r="X171" i="31" s="1"/>
  <c r="Y171" i="31" s="1"/>
  <c r="Z171" i="31" s="1"/>
  <c r="B124" i="46"/>
  <c r="O124" i="46"/>
  <c r="P124" i="46" s="1"/>
  <c r="A125" i="46"/>
  <c r="F34" i="45"/>
  <c r="A121" i="45"/>
  <c r="B120" i="45"/>
  <c r="O120" i="45" s="1"/>
  <c r="P120" i="45" s="1"/>
  <c r="O119" i="45"/>
  <c r="P119" i="45" s="1"/>
  <c r="I50" i="42"/>
  <c r="J50" i="42" s="1"/>
  <c r="D51" i="42" s="1"/>
  <c r="E51" i="42" s="1"/>
  <c r="O48" i="28"/>
  <c r="D34" i="45"/>
  <c r="E123" i="46"/>
  <c r="E119" i="45"/>
  <c r="K31" i="46" l="1"/>
  <c r="L31" i="46" s="1"/>
  <c r="B125" i="46"/>
  <c r="A126" i="46"/>
  <c r="G34" i="45"/>
  <c r="A122" i="45"/>
  <c r="B121" i="45"/>
  <c r="O121" i="45" s="1"/>
  <c r="P121" i="45" s="1"/>
  <c r="O49" i="28"/>
  <c r="E120" i="45"/>
  <c r="E124" i="46"/>
  <c r="F32" i="46" l="1"/>
  <c r="O125" i="46"/>
  <c r="P125" i="46" s="1"/>
  <c r="B126" i="46"/>
  <c r="O126" i="46" s="1"/>
  <c r="P126" i="46" s="1"/>
  <c r="A127" i="46"/>
  <c r="Q34" i="45"/>
  <c r="N34" i="45"/>
  <c r="T34" i="45" s="1"/>
  <c r="A123" i="45"/>
  <c r="B122" i="45"/>
  <c r="O122" i="45" s="1"/>
  <c r="P122" i="45" s="1"/>
  <c r="O50" i="28"/>
  <c r="E121" i="45"/>
  <c r="E125" i="46"/>
  <c r="D32" i="46"/>
  <c r="G32" i="46" l="1"/>
  <c r="AE51" i="45"/>
  <c r="I51" i="45" s="1"/>
  <c r="AE51" i="46"/>
  <c r="I51" i="46" s="1"/>
  <c r="B127" i="46"/>
  <c r="O127" i="46" s="1"/>
  <c r="P127" i="46" s="1"/>
  <c r="A128" i="46"/>
  <c r="K34" i="45"/>
  <c r="B123" i="45"/>
  <c r="O123" i="45" s="1"/>
  <c r="P123" i="45" s="1"/>
  <c r="A124" i="45"/>
  <c r="AE51" i="28"/>
  <c r="AC51" i="42"/>
  <c r="L51" i="42" s="1"/>
  <c r="O51" i="42"/>
  <c r="O51" i="28"/>
  <c r="E122" i="45"/>
  <c r="E126" i="46"/>
  <c r="Q32" i="46" l="1"/>
  <c r="N32" i="46"/>
  <c r="T32" i="46" s="1"/>
  <c r="B128" i="46"/>
  <c r="O128" i="46"/>
  <c r="P128" i="46" s="1"/>
  <c r="A129" i="46"/>
  <c r="L34" i="45"/>
  <c r="A125" i="45"/>
  <c r="B124" i="45"/>
  <c r="O124" i="45" s="1"/>
  <c r="P124" i="45" s="1"/>
  <c r="R51" i="42"/>
  <c r="I51" i="42"/>
  <c r="J51" i="42" s="1"/>
  <c r="D52" i="42" s="1"/>
  <c r="E52" i="42" s="1"/>
  <c r="O52" i="28"/>
  <c r="E123" i="45"/>
  <c r="E127" i="46"/>
  <c r="K32" i="46" l="1"/>
  <c r="B129" i="46"/>
  <c r="O129" i="46" s="1"/>
  <c r="P129" i="46" s="1"/>
  <c r="A130" i="46"/>
  <c r="F35" i="45"/>
  <c r="B125" i="45"/>
  <c r="O125" i="45" s="1"/>
  <c r="P125" i="45" s="1"/>
  <c r="A126" i="45"/>
  <c r="O53" i="28"/>
  <c r="D35" i="45"/>
  <c r="E128" i="46"/>
  <c r="E124" i="45"/>
  <c r="L32" i="46" l="1"/>
  <c r="B130" i="46"/>
  <c r="A131" i="46"/>
  <c r="O130" i="46"/>
  <c r="P130" i="46" s="1"/>
  <c r="AE52" i="45"/>
  <c r="I52" i="45" s="1"/>
  <c r="AE52" i="46"/>
  <c r="I52" i="46" s="1"/>
  <c r="G35" i="45"/>
  <c r="A127" i="45"/>
  <c r="B126" i="45"/>
  <c r="O126" i="45" s="1"/>
  <c r="P126" i="45" s="1"/>
  <c r="AE52" i="28"/>
  <c r="AC52" i="42"/>
  <c r="L52" i="42" s="1"/>
  <c r="O52" i="42"/>
  <c r="O54" i="28"/>
  <c r="E129" i="46"/>
  <c r="E125" i="45"/>
  <c r="F33" i="46" l="1"/>
  <c r="B131" i="46"/>
  <c r="O131" i="46"/>
  <c r="P131" i="46" s="1"/>
  <c r="A132" i="46"/>
  <c r="Q35" i="45"/>
  <c r="N35" i="45"/>
  <c r="T35" i="45" s="1"/>
  <c r="B127" i="45"/>
  <c r="O127" i="45" s="1"/>
  <c r="P127" i="45" s="1"/>
  <c r="A128" i="45"/>
  <c r="R52" i="42"/>
  <c r="I52" i="42"/>
  <c r="J52" i="42" s="1"/>
  <c r="D53" i="42" s="1"/>
  <c r="E53" i="42" s="1"/>
  <c r="O55" i="28"/>
  <c r="E126" i="45"/>
  <c r="E130" i="46"/>
  <c r="D33" i="46"/>
  <c r="G33" i="46" l="1"/>
  <c r="B132" i="46"/>
  <c r="A133" i="46"/>
  <c r="O132" i="46"/>
  <c r="P132" i="46" s="1"/>
  <c r="K35" i="45"/>
  <c r="A129" i="45"/>
  <c r="B128" i="45"/>
  <c r="O128" i="45" s="1"/>
  <c r="P128" i="45" s="1"/>
  <c r="O56" i="28"/>
  <c r="E131" i="46"/>
  <c r="E127" i="45"/>
  <c r="Q33" i="46" l="1"/>
  <c r="N33" i="46"/>
  <c r="T33" i="46" s="1"/>
  <c r="B133" i="46"/>
  <c r="O133" i="46"/>
  <c r="P133" i="46" s="1"/>
  <c r="A134" i="46"/>
  <c r="L35" i="45"/>
  <c r="B129" i="45"/>
  <c r="O129" i="45" s="1"/>
  <c r="P129" i="45" s="1"/>
  <c r="A130" i="45"/>
  <c r="O57" i="28"/>
  <c r="E132" i="46"/>
  <c r="E128" i="45"/>
  <c r="K33" i="46" l="1"/>
  <c r="B134" i="46"/>
  <c r="A135" i="46"/>
  <c r="O134" i="46"/>
  <c r="P134" i="46" s="1"/>
  <c r="AE53" i="45"/>
  <c r="I53" i="45" s="1"/>
  <c r="AE53" i="46"/>
  <c r="I53" i="46" s="1"/>
  <c r="F36" i="45"/>
  <c r="A131" i="45"/>
  <c r="B130" i="45"/>
  <c r="O130" i="45" s="1"/>
  <c r="P130" i="45" s="1"/>
  <c r="AE53" i="28"/>
  <c r="AC53" i="42"/>
  <c r="L53" i="42" s="1"/>
  <c r="O53" i="42"/>
  <c r="O58" i="28"/>
  <c r="E133" i="46"/>
  <c r="D36" i="45"/>
  <c r="E129" i="45"/>
  <c r="R53" i="42" l="1"/>
  <c r="L33" i="46"/>
  <c r="B135" i="46"/>
  <c r="O135" i="46" s="1"/>
  <c r="P135" i="46" s="1"/>
  <c r="A136" i="46"/>
  <c r="G36" i="45"/>
  <c r="B131" i="45"/>
  <c r="A132" i="45"/>
  <c r="I53" i="42"/>
  <c r="J53" i="42" s="1"/>
  <c r="D54" i="42" s="1"/>
  <c r="E54" i="42" s="1"/>
  <c r="O59" i="28"/>
  <c r="E134" i="46"/>
  <c r="E130" i="45"/>
  <c r="F34" i="46" l="1"/>
  <c r="B136" i="46"/>
  <c r="A137" i="46"/>
  <c r="O136" i="46"/>
  <c r="P136" i="46" s="1"/>
  <c r="Q36" i="45"/>
  <c r="N36" i="45"/>
  <c r="T36" i="45" s="1"/>
  <c r="A133" i="45"/>
  <c r="B132" i="45"/>
  <c r="O132" i="45" s="1"/>
  <c r="P132" i="45" s="1"/>
  <c r="O131" i="45"/>
  <c r="P131" i="45" s="1"/>
  <c r="O60" i="28"/>
  <c r="D34" i="46"/>
  <c r="E131" i="45"/>
  <c r="E135" i="46"/>
  <c r="G34" i="46" l="1"/>
  <c r="B137" i="46"/>
  <c r="O137" i="46" s="1"/>
  <c r="P137" i="46" s="1"/>
  <c r="A138" i="46"/>
  <c r="K36" i="45"/>
  <c r="L36" i="45" s="1"/>
  <c r="B133" i="45"/>
  <c r="A134" i="45"/>
  <c r="O61" i="28"/>
  <c r="E136" i="46"/>
  <c r="E132" i="45"/>
  <c r="Q34" i="46" l="1"/>
  <c r="N34" i="46"/>
  <c r="T34" i="46" s="1"/>
  <c r="AE54" i="45"/>
  <c r="I54" i="45" s="1"/>
  <c r="AE54" i="46"/>
  <c r="I54" i="46" s="1"/>
  <c r="B138" i="46"/>
  <c r="O138" i="46" s="1"/>
  <c r="P138" i="46" s="1"/>
  <c r="A139" i="46"/>
  <c r="F37" i="45"/>
  <c r="O133" i="45"/>
  <c r="P133" i="45" s="1"/>
  <c r="B134" i="45"/>
  <c r="O134" i="45" s="1"/>
  <c r="P134" i="45" s="1"/>
  <c r="A135" i="45"/>
  <c r="AE54" i="28"/>
  <c r="AC54" i="42"/>
  <c r="L54" i="42" s="1"/>
  <c r="O54" i="42"/>
  <c r="O62" i="28"/>
  <c r="E137" i="46"/>
  <c r="E133" i="45"/>
  <c r="D37" i="45"/>
  <c r="R54" i="42" l="1"/>
  <c r="K34" i="46"/>
  <c r="L34" i="46" s="1"/>
  <c r="B139" i="46"/>
  <c r="A140" i="46"/>
  <c r="G37" i="45"/>
  <c r="B135" i="45"/>
  <c r="A136" i="45"/>
  <c r="I54" i="42"/>
  <c r="J54" i="42" s="1"/>
  <c r="D55" i="42" s="1"/>
  <c r="E55" i="42" s="1"/>
  <c r="O63" i="28"/>
  <c r="E134" i="45"/>
  <c r="E138" i="46"/>
  <c r="F35" i="46" l="1"/>
  <c r="B140" i="46"/>
  <c r="O140" i="46" s="1"/>
  <c r="P140" i="46" s="1"/>
  <c r="A141" i="46"/>
  <c r="O139" i="46"/>
  <c r="P139" i="46" s="1"/>
  <c r="Q37" i="45"/>
  <c r="N37" i="45"/>
  <c r="T37" i="45" s="1"/>
  <c r="O135" i="45"/>
  <c r="P135" i="45" s="1"/>
  <c r="A137" i="45"/>
  <c r="B136" i="45"/>
  <c r="O136" i="45" s="1"/>
  <c r="P136" i="45" s="1"/>
  <c r="O64" i="28"/>
  <c r="D35" i="46"/>
  <c r="E135" i="45"/>
  <c r="E139" i="46"/>
  <c r="G35" i="46" l="1"/>
  <c r="B141" i="46"/>
  <c r="O141" i="46"/>
  <c r="P141" i="46" s="1"/>
  <c r="A142" i="46"/>
  <c r="K37" i="45"/>
  <c r="L37" i="45" s="1"/>
  <c r="B137" i="45"/>
  <c r="A138" i="45"/>
  <c r="O65" i="28"/>
  <c r="E136" i="45"/>
  <c r="E140" i="46"/>
  <c r="Q35" i="46" l="1"/>
  <c r="N35" i="46"/>
  <c r="T35" i="46" s="1"/>
  <c r="AE55" i="45"/>
  <c r="I55" i="45" s="1"/>
  <c r="AE55" i="46"/>
  <c r="I55" i="46" s="1"/>
  <c r="A143" i="46"/>
  <c r="B142" i="46"/>
  <c r="O142" i="46" s="1"/>
  <c r="P142" i="46" s="1"/>
  <c r="F38" i="45"/>
  <c r="A139" i="45"/>
  <c r="B138" i="45"/>
  <c r="O138" i="45" s="1"/>
  <c r="P138" i="45" s="1"/>
  <c r="O137" i="45"/>
  <c r="P137" i="45" s="1"/>
  <c r="AE55" i="28"/>
  <c r="AC55" i="42"/>
  <c r="L55" i="42" s="1"/>
  <c r="O55" i="42"/>
  <c r="O66" i="28"/>
  <c r="E137" i="45"/>
  <c r="E141" i="46"/>
  <c r="D38" i="45"/>
  <c r="R55" i="42" l="1"/>
  <c r="K35" i="46"/>
  <c r="L35" i="46" s="1"/>
  <c r="B143" i="46"/>
  <c r="O143" i="46" s="1"/>
  <c r="P143" i="46" s="1"/>
  <c r="A144" i="46"/>
  <c r="G38" i="45"/>
  <c r="B139" i="45"/>
  <c r="A140" i="45"/>
  <c r="I55" i="42"/>
  <c r="J55" i="42" s="1"/>
  <c r="D56" i="42" s="1"/>
  <c r="E56" i="42" s="1"/>
  <c r="O67" i="28"/>
  <c r="O68" i="28" s="1"/>
  <c r="E138" i="45"/>
  <c r="E142" i="46"/>
  <c r="F36" i="46" l="1"/>
  <c r="A145" i="46"/>
  <c r="B144" i="46"/>
  <c r="O144" i="46" s="1"/>
  <c r="P144" i="46" s="1"/>
  <c r="Q38" i="45"/>
  <c r="N38" i="45"/>
  <c r="T38" i="45" s="1"/>
  <c r="A141" i="45"/>
  <c r="B140" i="45"/>
  <c r="O140" i="45" s="1"/>
  <c r="P140" i="45" s="1"/>
  <c r="O139" i="45"/>
  <c r="P139" i="45" s="1"/>
  <c r="O69" i="28"/>
  <c r="D36" i="46"/>
  <c r="E143" i="46"/>
  <c r="E139" i="45"/>
  <c r="G36" i="46" l="1"/>
  <c r="B145" i="46"/>
  <c r="A146" i="46"/>
  <c r="K38" i="45"/>
  <c r="A142" i="45"/>
  <c r="B141" i="45"/>
  <c r="O141" i="45" s="1"/>
  <c r="P141" i="45" s="1"/>
  <c r="O70" i="28"/>
  <c r="O71" i="28" s="1"/>
  <c r="E140" i="45"/>
  <c r="E144" i="46"/>
  <c r="Q36" i="46" l="1"/>
  <c r="N36" i="46"/>
  <c r="T36" i="46" s="1"/>
  <c r="AE56" i="45"/>
  <c r="I56" i="45" s="1"/>
  <c r="AE56" i="46"/>
  <c r="I56" i="46" s="1"/>
  <c r="O145" i="46"/>
  <c r="P145" i="46" s="1"/>
  <c r="A147" i="46"/>
  <c r="B146" i="46"/>
  <c r="O146" i="46" s="1"/>
  <c r="P146" i="46" s="1"/>
  <c r="L38" i="45"/>
  <c r="A143" i="45"/>
  <c r="B142" i="45"/>
  <c r="O142" i="45" s="1"/>
  <c r="P142" i="45" s="1"/>
  <c r="AE56" i="28"/>
  <c r="O72" i="28"/>
  <c r="AC56" i="42"/>
  <c r="L56" i="42" s="1"/>
  <c r="O56" i="42"/>
  <c r="E141" i="45"/>
  <c r="E145" i="46"/>
  <c r="R56" i="42" l="1"/>
  <c r="K36" i="46"/>
  <c r="B147" i="46"/>
  <c r="O147" i="46" s="1"/>
  <c r="P147" i="46" s="1"/>
  <c r="A148" i="46"/>
  <c r="F39" i="45"/>
  <c r="A144" i="45"/>
  <c r="B143" i="45"/>
  <c r="O143" i="45" s="1"/>
  <c r="P143" i="45" s="1"/>
  <c r="O73" i="28"/>
  <c r="I56" i="42"/>
  <c r="J56" i="42" s="1"/>
  <c r="D57" i="42" s="1"/>
  <c r="E57" i="42" s="1"/>
  <c r="E142" i="45"/>
  <c r="E146" i="46"/>
  <c r="D39" i="45"/>
  <c r="L36" i="46" l="1"/>
  <c r="A149" i="46"/>
  <c r="B148" i="46"/>
  <c r="G39" i="45"/>
  <c r="A145" i="45"/>
  <c r="B144" i="45"/>
  <c r="O144" i="45" s="1"/>
  <c r="P144" i="45" s="1"/>
  <c r="O74" i="28"/>
  <c r="AY291" i="5"/>
  <c r="AX292" i="5"/>
  <c r="AX293" i="5" s="1"/>
  <c r="AX294" i="5" s="1"/>
  <c r="AX295" i="5" s="1"/>
  <c r="AX296" i="5" s="1"/>
  <c r="AX297" i="5" s="1"/>
  <c r="AX291" i="5"/>
  <c r="E143" i="45"/>
  <c r="E147" i="46"/>
  <c r="F37" i="46" l="1"/>
  <c r="B149" i="46"/>
  <c r="O149" i="46" s="1"/>
  <c r="P149" i="46" s="1"/>
  <c r="A150" i="46"/>
  <c r="O148" i="46"/>
  <c r="P148" i="46" s="1"/>
  <c r="Q39" i="45"/>
  <c r="N39" i="45"/>
  <c r="T39" i="45" s="1"/>
  <c r="A146" i="45"/>
  <c r="B145" i="45"/>
  <c r="O145" i="45" s="1"/>
  <c r="P145" i="45" s="1"/>
  <c r="O75" i="28"/>
  <c r="Q10" i="28"/>
  <c r="Q11" i="28" s="1"/>
  <c r="Q12" i="28" s="1"/>
  <c r="E144" i="45"/>
  <c r="E148" i="46"/>
  <c r="D37" i="46"/>
  <c r="G37" i="46" l="1"/>
  <c r="AE57" i="45"/>
  <c r="I57" i="45" s="1"/>
  <c r="AE57" i="46"/>
  <c r="I57" i="46" s="1"/>
  <c r="A151" i="46"/>
  <c r="B150" i="46"/>
  <c r="K39" i="45"/>
  <c r="L39" i="45" s="1"/>
  <c r="A147" i="45"/>
  <c r="B146" i="45"/>
  <c r="AE57" i="28"/>
  <c r="O76" i="28"/>
  <c r="AC57" i="42"/>
  <c r="L57" i="42" s="1"/>
  <c r="O57" i="42"/>
  <c r="Q13" i="28"/>
  <c r="Q14" i="28" s="1"/>
  <c r="Q15" i="28" s="1"/>
  <c r="E149" i="46"/>
  <c r="E145" i="45"/>
  <c r="D40" i="45"/>
  <c r="R57" i="42" l="1"/>
  <c r="Q37" i="46"/>
  <c r="N37" i="46"/>
  <c r="T37" i="46" s="1"/>
  <c r="O150" i="46"/>
  <c r="P150" i="46" s="1"/>
  <c r="B151" i="46"/>
  <c r="A152" i="46"/>
  <c r="G40" i="45"/>
  <c r="F40" i="45"/>
  <c r="B147" i="45"/>
  <c r="O147" i="45" s="1"/>
  <c r="P147" i="45" s="1"/>
  <c r="A148" i="45"/>
  <c r="O146" i="45"/>
  <c r="P146" i="45" s="1"/>
  <c r="O77" i="28"/>
  <c r="I57" i="42"/>
  <c r="J57" i="42" s="1"/>
  <c r="D58" i="42" s="1"/>
  <c r="E58" i="42" s="1"/>
  <c r="E146" i="45"/>
  <c r="E150" i="46"/>
  <c r="K37" i="46" l="1"/>
  <c r="L37" i="46" s="1"/>
  <c r="A153" i="46"/>
  <c r="B152" i="46"/>
  <c r="O152" i="46" s="1"/>
  <c r="P152" i="46" s="1"/>
  <c r="O151" i="46"/>
  <c r="P151" i="46" s="1"/>
  <c r="Q40" i="45"/>
  <c r="N40" i="45"/>
  <c r="T40" i="45" s="1"/>
  <c r="B148" i="45"/>
  <c r="O148" i="45" s="1"/>
  <c r="P148" i="45" s="1"/>
  <c r="A149" i="45"/>
  <c r="O78" i="28"/>
  <c r="E147" i="45"/>
  <c r="E151" i="46"/>
  <c r="F38" i="46" l="1"/>
  <c r="B153" i="46"/>
  <c r="O153" i="46" s="1"/>
  <c r="P153" i="46" s="1"/>
  <c r="A154" i="46"/>
  <c r="K40" i="45"/>
  <c r="B149" i="45"/>
  <c r="O149" i="45" s="1"/>
  <c r="P149" i="45" s="1"/>
  <c r="A150" i="45"/>
  <c r="O79" i="28"/>
  <c r="E148" i="45"/>
  <c r="D38" i="46"/>
  <c r="E152" i="46"/>
  <c r="G38" i="46" l="1"/>
  <c r="AE58" i="45"/>
  <c r="I58" i="45" s="1"/>
  <c r="AE58" i="46"/>
  <c r="I58" i="46" s="1"/>
  <c r="A155" i="46"/>
  <c r="B154" i="46"/>
  <c r="O154" i="46" s="1"/>
  <c r="P154" i="46" s="1"/>
  <c r="L40" i="45"/>
  <c r="B150" i="45"/>
  <c r="O150" i="45" s="1"/>
  <c r="P150" i="45" s="1"/>
  <c r="A151" i="45"/>
  <c r="AE58" i="28"/>
  <c r="O80" i="28"/>
  <c r="AC58" i="42"/>
  <c r="L58" i="42" s="1"/>
  <c r="O58" i="42"/>
  <c r="E153" i="46"/>
  <c r="E149" i="45"/>
  <c r="D41" i="45"/>
  <c r="R58" i="42" l="1"/>
  <c r="Q38" i="46"/>
  <c r="N38" i="46"/>
  <c r="T38" i="46" s="1"/>
  <c r="B155" i="46"/>
  <c r="O155" i="46" s="1"/>
  <c r="P155" i="46" s="1"/>
  <c r="A156" i="46"/>
  <c r="G41" i="45"/>
  <c r="F41" i="45"/>
  <c r="B151" i="45"/>
  <c r="O151" i="45" s="1"/>
  <c r="P151" i="45" s="1"/>
  <c r="A152" i="45"/>
  <c r="O81" i="28"/>
  <c r="I58" i="42"/>
  <c r="J58" i="42" s="1"/>
  <c r="D59" i="42" s="1"/>
  <c r="E59" i="42" s="1"/>
  <c r="E154" i="46"/>
  <c r="E150" i="45"/>
  <c r="K38" i="46" l="1"/>
  <c r="L38" i="46" s="1"/>
  <c r="A157" i="46"/>
  <c r="B156" i="46"/>
  <c r="O156" i="46" s="1"/>
  <c r="P156" i="46" s="1"/>
  <c r="Q41" i="45"/>
  <c r="N41" i="45"/>
  <c r="T41" i="45" s="1"/>
  <c r="B152" i="45"/>
  <c r="A153" i="45"/>
  <c r="O82" i="28"/>
  <c r="E151" i="45"/>
  <c r="E155" i="46"/>
  <c r="F39" i="46" l="1"/>
  <c r="B157" i="46"/>
  <c r="O157" i="46" s="1"/>
  <c r="P157" i="46" s="1"/>
  <c r="A158" i="46"/>
  <c r="K41" i="45"/>
  <c r="L41" i="45" s="1"/>
  <c r="B153" i="45"/>
  <c r="O153" i="45" s="1"/>
  <c r="P153" i="45" s="1"/>
  <c r="A154" i="45"/>
  <c r="O152" i="45"/>
  <c r="P152" i="45" s="1"/>
  <c r="O83" i="28"/>
  <c r="E156" i="46"/>
  <c r="E152" i="45"/>
  <c r="D39" i="46"/>
  <c r="D42" i="45"/>
  <c r="G39" i="46" l="1"/>
  <c r="AE59" i="45"/>
  <c r="I59" i="45" s="1"/>
  <c r="AE59" i="46"/>
  <c r="I59" i="46" s="1"/>
  <c r="A159" i="46"/>
  <c r="B158" i="46"/>
  <c r="G42" i="45"/>
  <c r="F42" i="45"/>
  <c r="B154" i="45"/>
  <c r="O154" i="45" s="1"/>
  <c r="P154" i="45" s="1"/>
  <c r="A155" i="45"/>
  <c r="AE59" i="28"/>
  <c r="AC59" i="42"/>
  <c r="L59" i="42" s="1"/>
  <c r="O59" i="42"/>
  <c r="E153" i="45"/>
  <c r="E157" i="46"/>
  <c r="R59" i="42" l="1"/>
  <c r="Q39" i="46"/>
  <c r="N39" i="46"/>
  <c r="T39" i="46" s="1"/>
  <c r="O158" i="46"/>
  <c r="P158" i="46" s="1"/>
  <c r="B159" i="46"/>
  <c r="O159" i="46" s="1"/>
  <c r="P159" i="46" s="1"/>
  <c r="A160" i="46"/>
  <c r="N42" i="45"/>
  <c r="T42" i="45" s="1"/>
  <c r="Q42" i="45"/>
  <c r="B155" i="45"/>
  <c r="O155" i="45" s="1"/>
  <c r="P155" i="45" s="1"/>
  <c r="A156" i="45"/>
  <c r="I59" i="42"/>
  <c r="J59" i="42" s="1"/>
  <c r="D60" i="42" s="1"/>
  <c r="E60" i="42" s="1"/>
  <c r="E158" i="46"/>
  <c r="E154" i="45"/>
  <c r="K39" i="46" l="1"/>
  <c r="L39" i="46" s="1"/>
  <c r="A161" i="46"/>
  <c r="A162" i="46" s="1"/>
  <c r="B160" i="46"/>
  <c r="O160" i="46" s="1"/>
  <c r="P160" i="46" s="1"/>
  <c r="K42" i="45"/>
  <c r="B156" i="45"/>
  <c r="O156" i="45" s="1"/>
  <c r="P156" i="45" s="1"/>
  <c r="A157" i="45"/>
  <c r="E159" i="46"/>
  <c r="E155" i="45"/>
  <c r="A163" i="46" l="1"/>
  <c r="O162" i="46"/>
  <c r="P162" i="46" s="1"/>
  <c r="B162" i="46"/>
  <c r="F40" i="46"/>
  <c r="AE60" i="45"/>
  <c r="I60" i="45" s="1"/>
  <c r="AE60" i="46"/>
  <c r="I60" i="46" s="1"/>
  <c r="B161" i="46"/>
  <c r="O161" i="46" s="1"/>
  <c r="P161" i="46" s="1"/>
  <c r="L42" i="45"/>
  <c r="B157" i="45"/>
  <c r="A158" i="45"/>
  <c r="AE60" i="28"/>
  <c r="AC60" i="42"/>
  <c r="L60" i="42" s="1"/>
  <c r="O60" i="42"/>
  <c r="G16" i="28"/>
  <c r="D40" i="46"/>
  <c r="E160" i="46"/>
  <c r="E156" i="45"/>
  <c r="D43" i="45"/>
  <c r="D162" i="46" l="1"/>
  <c r="G162" i="46" s="1"/>
  <c r="E162" i="46"/>
  <c r="A164" i="46"/>
  <c r="B163" i="46"/>
  <c r="O163" i="46"/>
  <c r="P163" i="46" s="1"/>
  <c r="G40" i="46"/>
  <c r="G43" i="45"/>
  <c r="F43" i="45"/>
  <c r="B158" i="45"/>
  <c r="A159" i="45"/>
  <c r="O157" i="45"/>
  <c r="P157" i="45" s="1"/>
  <c r="R60" i="42"/>
  <c r="I60" i="42"/>
  <c r="J60" i="42" s="1"/>
  <c r="D61" i="42" s="1"/>
  <c r="E61" i="42" s="1"/>
  <c r="E157" i="45"/>
  <c r="E161" i="46"/>
  <c r="A165" i="46" l="1"/>
  <c r="B164" i="46"/>
  <c r="O164" i="46"/>
  <c r="P164" i="46" s="1"/>
  <c r="D163" i="46"/>
  <c r="G163" i="46" s="1"/>
  <c r="E163" i="46"/>
  <c r="Q40" i="46"/>
  <c r="N40" i="46"/>
  <c r="T40" i="46" s="1"/>
  <c r="Q43" i="45"/>
  <c r="N43" i="45"/>
  <c r="T43" i="45" s="1"/>
  <c r="B159" i="45"/>
  <c r="O159" i="45" s="1"/>
  <c r="P159" i="45" s="1"/>
  <c r="A160" i="45"/>
  <c r="O158" i="45"/>
  <c r="P158" i="45" s="1"/>
  <c r="Q16" i="28"/>
  <c r="E158" i="45"/>
  <c r="K40" i="46" l="1"/>
  <c r="L40" i="46" s="1"/>
  <c r="D164" i="46"/>
  <c r="G164" i="46" s="1"/>
  <c r="E164" i="46"/>
  <c r="B165" i="46"/>
  <c r="O165" i="46"/>
  <c r="P165" i="46" s="1"/>
  <c r="A166" i="46"/>
  <c r="AE61" i="45"/>
  <c r="I61" i="45" s="1"/>
  <c r="AE61" i="46"/>
  <c r="I61" i="46" s="1"/>
  <c r="K43" i="45"/>
  <c r="B160" i="45"/>
  <c r="O160" i="45" s="1"/>
  <c r="P160" i="45" s="1"/>
  <c r="A161" i="45"/>
  <c r="A162" i="45" s="1"/>
  <c r="AE61" i="28"/>
  <c r="AC61" i="42"/>
  <c r="L61" i="42" s="1"/>
  <c r="O61" i="42"/>
  <c r="E159" i="45"/>
  <c r="R61" i="42" l="1"/>
  <c r="B162" i="45"/>
  <c r="A163" i="45"/>
  <c r="O162" i="45"/>
  <c r="P162" i="45" s="1"/>
  <c r="D165" i="46"/>
  <c r="G165" i="46" s="1"/>
  <c r="E165" i="46"/>
  <c r="A167" i="46"/>
  <c r="B166" i="46"/>
  <c r="O166" i="46"/>
  <c r="P166" i="46" s="1"/>
  <c r="F41" i="46"/>
  <c r="L43" i="45"/>
  <c r="B161" i="45"/>
  <c r="O161" i="45" s="1"/>
  <c r="P161" i="45" s="1"/>
  <c r="I61" i="42"/>
  <c r="J61" i="42" s="1"/>
  <c r="D62" i="42" s="1"/>
  <c r="E62" i="42" s="1"/>
  <c r="G17" i="28"/>
  <c r="D44" i="45"/>
  <c r="D41" i="46"/>
  <c r="E160" i="45"/>
  <c r="B163" i="45" l="1"/>
  <c r="O163" i="45"/>
  <c r="P163" i="45" s="1"/>
  <c r="A164" i="45"/>
  <c r="D162" i="45"/>
  <c r="G162" i="45" s="1"/>
  <c r="E162" i="45"/>
  <c r="D166" i="46"/>
  <c r="G166" i="46" s="1"/>
  <c r="E166" i="46"/>
  <c r="A168" i="46"/>
  <c r="B167" i="46"/>
  <c r="O167" i="46"/>
  <c r="P167" i="46" s="1"/>
  <c r="G41" i="46"/>
  <c r="G44" i="45"/>
  <c r="F44" i="45"/>
  <c r="Q17" i="28"/>
  <c r="E161" i="45"/>
  <c r="A165" i="45" l="1"/>
  <c r="B164" i="45"/>
  <c r="O164" i="45"/>
  <c r="P164" i="45" s="1"/>
  <c r="D163" i="45"/>
  <c r="G163" i="45" s="1"/>
  <c r="E163" i="45"/>
  <c r="D167" i="46"/>
  <c r="G167" i="46" s="1"/>
  <c r="E167" i="46"/>
  <c r="A169" i="46"/>
  <c r="B168" i="46"/>
  <c r="O168" i="46"/>
  <c r="P168" i="46" s="1"/>
  <c r="Q41" i="46"/>
  <c r="N41" i="46"/>
  <c r="T41" i="46" s="1"/>
  <c r="AE62" i="45"/>
  <c r="I62" i="45" s="1"/>
  <c r="AE62" i="46"/>
  <c r="I62" i="46" s="1"/>
  <c r="Q44" i="45"/>
  <c r="N44" i="45"/>
  <c r="T44" i="45" s="1"/>
  <c r="AE62" i="28"/>
  <c r="AC62" i="42"/>
  <c r="L62" i="42" s="1"/>
  <c r="O62" i="42"/>
  <c r="R62" i="42" l="1"/>
  <c r="D164" i="45"/>
  <c r="G164" i="45" s="1"/>
  <c r="E164" i="45"/>
  <c r="K41" i="46"/>
  <c r="L41" i="46" s="1"/>
  <c r="B165" i="45"/>
  <c r="O165" i="45"/>
  <c r="P165" i="45" s="1"/>
  <c r="A166" i="45"/>
  <c r="D168" i="46"/>
  <c r="G168" i="46" s="1"/>
  <c r="E168" i="46"/>
  <c r="B169" i="46"/>
  <c r="O169" i="46"/>
  <c r="P169" i="46" s="1"/>
  <c r="A170" i="46"/>
  <c r="K44" i="45"/>
  <c r="L44" i="45" s="1"/>
  <c r="I62" i="42"/>
  <c r="J62" i="42" s="1"/>
  <c r="D63" i="42" s="1"/>
  <c r="E63" i="42" s="1"/>
  <c r="G18" i="28"/>
  <c r="D45" i="45"/>
  <c r="D165" i="45" l="1"/>
  <c r="G165" i="45" s="1"/>
  <c r="E165" i="45"/>
  <c r="A167" i="45"/>
  <c r="B166" i="45"/>
  <c r="O166" i="45"/>
  <c r="P166" i="45" s="1"/>
  <c r="D169" i="46"/>
  <c r="G169" i="46" s="1"/>
  <c r="E169" i="46"/>
  <c r="A171" i="46"/>
  <c r="B170" i="46"/>
  <c r="O170" i="46"/>
  <c r="P170" i="46" s="1"/>
  <c r="F42" i="46"/>
  <c r="G45" i="45"/>
  <c r="F45" i="45"/>
  <c r="Q18" i="28"/>
  <c r="D42" i="46"/>
  <c r="D166" i="45" l="1"/>
  <c r="G166" i="45" s="1"/>
  <c r="E166" i="45"/>
  <c r="B167" i="45"/>
  <c r="O167" i="45"/>
  <c r="P167" i="45" s="1"/>
  <c r="A168" i="45"/>
  <c r="D170" i="46"/>
  <c r="G170" i="46" s="1"/>
  <c r="E170" i="46"/>
  <c r="B171" i="46"/>
  <c r="O171" i="46"/>
  <c r="P171" i="46" s="1"/>
  <c r="A172" i="46"/>
  <c r="G42" i="46"/>
  <c r="AE63" i="45"/>
  <c r="I63" i="45" s="1"/>
  <c r="AE63" i="46"/>
  <c r="I63" i="46" s="1"/>
  <c r="N45" i="45"/>
  <c r="T45" i="45" s="1"/>
  <c r="Q45" i="45"/>
  <c r="AE63" i="28"/>
  <c r="AC63" i="42"/>
  <c r="L63" i="42" s="1"/>
  <c r="O63" i="42"/>
  <c r="G19" i="28"/>
  <c r="R63" i="42" l="1"/>
  <c r="D167" i="45"/>
  <c r="G167" i="45" s="1"/>
  <c r="E167" i="45"/>
  <c r="A169" i="45"/>
  <c r="B168" i="45"/>
  <c r="O168" i="45"/>
  <c r="P168" i="45" s="1"/>
  <c r="D171" i="46"/>
  <c r="G171" i="46" s="1"/>
  <c r="E171" i="46"/>
  <c r="A173" i="46"/>
  <c r="B172" i="46"/>
  <c r="O172" i="46"/>
  <c r="P172" i="46" s="1"/>
  <c r="Q42" i="46"/>
  <c r="N42" i="46"/>
  <c r="T42" i="46" s="1"/>
  <c r="K45" i="45"/>
  <c r="L45" i="45" s="1"/>
  <c r="I63" i="42"/>
  <c r="J63" i="42" s="1"/>
  <c r="D64" i="42" s="1"/>
  <c r="E64" i="42" s="1"/>
  <c r="D46" i="45"/>
  <c r="D168" i="45" l="1"/>
  <c r="G168" i="45" s="1"/>
  <c r="E168" i="45"/>
  <c r="A170" i="45"/>
  <c r="B169" i="45"/>
  <c r="O169" i="45"/>
  <c r="P169" i="45" s="1"/>
  <c r="B173" i="46"/>
  <c r="O173" i="46"/>
  <c r="P173" i="46" s="1"/>
  <c r="A174" i="46"/>
  <c r="K42" i="46"/>
  <c r="L42" i="46" s="1"/>
  <c r="D172" i="46"/>
  <c r="G172" i="46" s="1"/>
  <c r="E172" i="46"/>
  <c r="G46" i="45"/>
  <c r="F46" i="45"/>
  <c r="Q19" i="28"/>
  <c r="D169" i="45" l="1"/>
  <c r="G169" i="45" s="1"/>
  <c r="E169" i="45"/>
  <c r="A171" i="45"/>
  <c r="B170" i="45"/>
  <c r="O170" i="45"/>
  <c r="P170" i="45" s="1"/>
  <c r="A175" i="46"/>
  <c r="B174" i="46"/>
  <c r="O174" i="46"/>
  <c r="P174" i="46" s="1"/>
  <c r="D173" i="46"/>
  <c r="G173" i="46" s="1"/>
  <c r="E173" i="46"/>
  <c r="F43" i="46"/>
  <c r="N46" i="45"/>
  <c r="T46" i="45" s="1"/>
  <c r="Q46" i="45"/>
  <c r="D43" i="46"/>
  <c r="D170" i="45" l="1"/>
  <c r="G170" i="45" s="1"/>
  <c r="E170" i="45"/>
  <c r="O171" i="45"/>
  <c r="P171" i="45" s="1"/>
  <c r="A172" i="45"/>
  <c r="B171" i="45"/>
  <c r="D174" i="46"/>
  <c r="G174" i="46" s="1"/>
  <c r="E174" i="46"/>
  <c r="B175" i="46"/>
  <c r="O175" i="46"/>
  <c r="P175" i="46" s="1"/>
  <c r="G43" i="46"/>
  <c r="AE64" i="45"/>
  <c r="I64" i="45" s="1"/>
  <c r="AE64" i="46"/>
  <c r="I64" i="46" s="1"/>
  <c r="K46" i="45"/>
  <c r="L46" i="45" s="1"/>
  <c r="AE64" i="28"/>
  <c r="AC64" i="42"/>
  <c r="L64" i="42" s="1"/>
  <c r="O64" i="42"/>
  <c r="G20" i="28"/>
  <c r="D47" i="45"/>
  <c r="R64" i="42" l="1"/>
  <c r="A173" i="45"/>
  <c r="B172" i="45"/>
  <c r="O172" i="45"/>
  <c r="P172" i="45" s="1"/>
  <c r="D171" i="45"/>
  <c r="G171" i="45" s="1"/>
  <c r="E171" i="45"/>
  <c r="D175" i="46"/>
  <c r="G175" i="46" s="1"/>
  <c r="E175" i="46"/>
  <c r="Q43" i="46"/>
  <c r="N43" i="46"/>
  <c r="T43" i="46" s="1"/>
  <c r="G47" i="45"/>
  <c r="F47" i="45"/>
  <c r="I64" i="42"/>
  <c r="J64" i="42" s="1"/>
  <c r="D65" i="42" s="1"/>
  <c r="E65" i="42" s="1"/>
  <c r="D172" i="45" l="1"/>
  <c r="G172" i="45" s="1"/>
  <c r="E172" i="45"/>
  <c r="O173" i="45"/>
  <c r="P173" i="45" s="1"/>
  <c r="A174" i="45"/>
  <c r="B173" i="45"/>
  <c r="K43" i="46"/>
  <c r="L43" i="46" s="1"/>
  <c r="N47" i="45"/>
  <c r="T47" i="45" s="1"/>
  <c r="Q47" i="45"/>
  <c r="Q20" i="28"/>
  <c r="A175" i="45" l="1"/>
  <c r="B174" i="45"/>
  <c r="O174" i="45"/>
  <c r="P174" i="45" s="1"/>
  <c r="D173" i="45"/>
  <c r="G173" i="45" s="1"/>
  <c r="E173" i="45"/>
  <c r="F44" i="46"/>
  <c r="K47" i="45"/>
  <c r="L47" i="45" s="1"/>
  <c r="D44" i="46"/>
  <c r="D48" i="45"/>
  <c r="D174" i="45" l="1"/>
  <c r="G174" i="45" s="1"/>
  <c r="E174" i="45"/>
  <c r="O175" i="45"/>
  <c r="P175" i="45" s="1"/>
  <c r="B175" i="45"/>
  <c r="G44" i="46"/>
  <c r="AE65" i="45"/>
  <c r="I65" i="45" s="1"/>
  <c r="AE65" i="46"/>
  <c r="I65" i="46" s="1"/>
  <c r="G48" i="45"/>
  <c r="F48" i="45"/>
  <c r="AE65" i="28"/>
  <c r="AC65" i="42"/>
  <c r="L65" i="42" s="1"/>
  <c r="O65" i="42"/>
  <c r="R65" i="42" l="1"/>
  <c r="D175" i="45"/>
  <c r="G175" i="45" s="1"/>
  <c r="E175" i="45"/>
  <c r="N44" i="46"/>
  <c r="T44" i="46" s="1"/>
  <c r="Q44" i="46"/>
  <c r="N48" i="45"/>
  <c r="T48" i="45" s="1"/>
  <c r="Q48" i="45"/>
  <c r="I65" i="42"/>
  <c r="J65" i="42" s="1"/>
  <c r="D66" i="42" s="1"/>
  <c r="E66" i="42" s="1"/>
  <c r="K44" i="46" l="1"/>
  <c r="L44" i="46" s="1"/>
  <c r="K48" i="45"/>
  <c r="L48" i="45" s="1"/>
  <c r="D49" i="45"/>
  <c r="F45" i="46" l="1"/>
  <c r="G49" i="45"/>
  <c r="F49" i="45"/>
  <c r="D45" i="46"/>
  <c r="G45" i="46" l="1"/>
  <c r="AE66" i="45"/>
  <c r="I66" i="45" s="1"/>
  <c r="AE66" i="46"/>
  <c r="Q49" i="45"/>
  <c r="N49" i="45"/>
  <c r="T49" i="45" s="1"/>
  <c r="AE66" i="28"/>
  <c r="AE67" i="28" s="1"/>
  <c r="AC66" i="42"/>
  <c r="O66" i="42"/>
  <c r="N45" i="46" l="1"/>
  <c r="T45" i="46" s="1"/>
  <c r="Q45" i="46"/>
  <c r="AE67" i="45"/>
  <c r="I67" i="45" s="1"/>
  <c r="AE67" i="46"/>
  <c r="I67" i="46" s="1"/>
  <c r="I66" i="46"/>
  <c r="K49" i="45"/>
  <c r="L49" i="45" s="1"/>
  <c r="L66" i="42"/>
  <c r="AC67" i="42"/>
  <c r="D50" i="45"/>
  <c r="K45" i="46" l="1"/>
  <c r="G50" i="45"/>
  <c r="F50" i="45"/>
  <c r="R66" i="42"/>
  <c r="I66" i="42"/>
  <c r="J66" i="42" s="1"/>
  <c r="D67" i="42" s="1"/>
  <c r="E67" i="42" s="1"/>
  <c r="L45" i="46" l="1"/>
  <c r="Q50" i="45"/>
  <c r="N50" i="45"/>
  <c r="T50" i="45" s="1"/>
  <c r="D46" i="46"/>
  <c r="G46" i="46" l="1"/>
  <c r="F46" i="46"/>
  <c r="K50" i="45"/>
  <c r="L50" i="45" s="1"/>
  <c r="D51" i="45"/>
  <c r="Q46" i="46" l="1"/>
  <c r="N46" i="46"/>
  <c r="T46" i="46" s="1"/>
  <c r="G51" i="45"/>
  <c r="F51" i="45"/>
  <c r="O67" i="42"/>
  <c r="L67" i="42"/>
  <c r="R67" i="42" l="1"/>
  <c r="K46" i="46"/>
  <c r="L46" i="46" s="1"/>
  <c r="Q51" i="45"/>
  <c r="N51" i="45"/>
  <c r="T51" i="45" s="1"/>
  <c r="I67" i="42"/>
  <c r="J67" i="42" s="1"/>
  <c r="D68" i="42" s="1"/>
  <c r="E68" i="42" s="1"/>
  <c r="D47" i="46"/>
  <c r="G47" i="46" l="1"/>
  <c r="F47" i="46"/>
  <c r="K51" i="45"/>
  <c r="N47" i="46" l="1"/>
  <c r="T47" i="46" s="1"/>
  <c r="Q47" i="46"/>
  <c r="L51" i="45"/>
  <c r="D52" i="45"/>
  <c r="K47" i="46" l="1"/>
  <c r="AE68" i="45"/>
  <c r="I68" i="45" s="1"/>
  <c r="AE68" i="46"/>
  <c r="I68" i="46" s="1"/>
  <c r="G52" i="45"/>
  <c r="F52" i="45"/>
  <c r="AE68" i="28"/>
  <c r="AC68" i="42"/>
  <c r="L68" i="42" s="1"/>
  <c r="O68" i="42"/>
  <c r="R68" i="42" l="1"/>
  <c r="L47" i="46"/>
  <c r="Q52" i="45"/>
  <c r="N52" i="45"/>
  <c r="T52" i="45" s="1"/>
  <c r="I68" i="42"/>
  <c r="J68" i="42" s="1"/>
  <c r="D69" i="42" s="1"/>
  <c r="E69" i="42" s="1"/>
  <c r="D48" i="46"/>
  <c r="G48" i="46" l="1"/>
  <c r="F48" i="46"/>
  <c r="K52" i="45"/>
  <c r="Q48" i="46" l="1"/>
  <c r="N48" i="46"/>
  <c r="T48" i="46" s="1"/>
  <c r="AE69" i="45"/>
  <c r="I69" i="45" s="1"/>
  <c r="AE69" i="46"/>
  <c r="I69" i="46" s="1"/>
  <c r="L52" i="45"/>
  <c r="AE69" i="28"/>
  <c r="AC69" i="42"/>
  <c r="L69" i="42" s="1"/>
  <c r="O69" i="42"/>
  <c r="D53" i="45"/>
  <c r="R69" i="42" l="1"/>
  <c r="K48" i="46"/>
  <c r="L48" i="46" s="1"/>
  <c r="G53" i="45"/>
  <c r="F53" i="45"/>
  <c r="I69" i="42"/>
  <c r="J69" i="42" s="1"/>
  <c r="D70" i="42" s="1"/>
  <c r="E70" i="42" s="1"/>
  <c r="D49" i="46"/>
  <c r="G49" i="46" l="1"/>
  <c r="F49" i="46"/>
  <c r="Q53" i="45"/>
  <c r="N53" i="45"/>
  <c r="T53" i="45" s="1"/>
  <c r="N49" i="46" l="1"/>
  <c r="T49" i="46" s="1"/>
  <c r="Q49" i="46"/>
  <c r="K53" i="45"/>
  <c r="L53" i="45" s="1"/>
  <c r="D54" i="45"/>
  <c r="K49" i="46" l="1"/>
  <c r="AE70" i="45"/>
  <c r="I70" i="45" s="1"/>
  <c r="AE70" i="46"/>
  <c r="I70" i="46" s="1"/>
  <c r="G54" i="45"/>
  <c r="F54" i="45"/>
  <c r="AE70" i="28"/>
  <c r="AC70" i="42"/>
  <c r="L70" i="42" s="1"/>
  <c r="O70" i="42"/>
  <c r="R70" i="42" l="1"/>
  <c r="L49" i="46"/>
  <c r="N54" i="45"/>
  <c r="T54" i="45" s="1"/>
  <c r="Q54" i="45"/>
  <c r="I70" i="42"/>
  <c r="J70" i="42" s="1"/>
  <c r="D71" i="42" s="1"/>
  <c r="E71" i="42" s="1"/>
  <c r="D50" i="46"/>
  <c r="G50" i="46" l="1"/>
  <c r="F50" i="46"/>
  <c r="K54" i="45"/>
  <c r="Q50" i="46" l="1"/>
  <c r="N50" i="46"/>
  <c r="T50" i="46" s="1"/>
  <c r="AE71" i="45"/>
  <c r="I71" i="45" s="1"/>
  <c r="AE71" i="46"/>
  <c r="L54" i="45"/>
  <c r="AE71" i="28"/>
  <c r="AE72" i="28" s="1"/>
  <c r="AE73" i="28" s="1"/>
  <c r="AC71" i="42"/>
  <c r="O71" i="42"/>
  <c r="D55" i="45"/>
  <c r="K50" i="46" l="1"/>
  <c r="AE72" i="45"/>
  <c r="I72" i="45" s="1"/>
  <c r="AE72" i="46"/>
  <c r="I71" i="46"/>
  <c r="G55" i="45"/>
  <c r="F55" i="45"/>
  <c r="L71" i="42"/>
  <c r="AC72" i="42"/>
  <c r="L50" i="46" l="1"/>
  <c r="AE73" i="45"/>
  <c r="I73" i="45" s="1"/>
  <c r="I72" i="46"/>
  <c r="AE73" i="46"/>
  <c r="I73" i="46" s="1"/>
  <c r="Q55" i="45"/>
  <c r="N55" i="45"/>
  <c r="T55" i="45" s="1"/>
  <c r="AC73" i="42"/>
  <c r="R71" i="42"/>
  <c r="I71" i="42"/>
  <c r="J71" i="42" s="1"/>
  <c r="D72" i="42" s="1"/>
  <c r="E72" i="42" s="1"/>
  <c r="D51" i="46"/>
  <c r="G51" i="46" l="1"/>
  <c r="F51" i="46"/>
  <c r="K55" i="45"/>
  <c r="L55" i="45" s="1"/>
  <c r="D56" i="45"/>
  <c r="Q51" i="46" l="1"/>
  <c r="N51" i="46"/>
  <c r="T51" i="46" s="1"/>
  <c r="G56" i="45"/>
  <c r="F56" i="45"/>
  <c r="K51" i="46" l="1"/>
  <c r="L51" i="46" s="1"/>
  <c r="N56" i="45"/>
  <c r="T56" i="45" s="1"/>
  <c r="Q56" i="45"/>
  <c r="O72" i="42"/>
  <c r="L72" i="42"/>
  <c r="D52" i="46"/>
  <c r="R72" i="42" l="1"/>
  <c r="G52" i="46"/>
  <c r="F52" i="46"/>
  <c r="K56" i="45"/>
  <c r="L56" i="45" s="1"/>
  <c r="I72" i="42"/>
  <c r="J72" i="42" s="1"/>
  <c r="D73" i="42" s="1"/>
  <c r="E73" i="42" s="1"/>
  <c r="D57" i="45"/>
  <c r="N52" i="46" l="1"/>
  <c r="T52" i="46" s="1"/>
  <c r="Q52" i="46"/>
  <c r="G57" i="45"/>
  <c r="F57" i="45"/>
  <c r="K52" i="46" l="1"/>
  <c r="L52" i="46" s="1"/>
  <c r="N57" i="45"/>
  <c r="T57" i="45" s="1"/>
  <c r="Q57" i="45"/>
  <c r="O73" i="42"/>
  <c r="L73" i="42"/>
  <c r="D53" i="46"/>
  <c r="R73" i="42" l="1"/>
  <c r="G53" i="46"/>
  <c r="F53" i="46"/>
  <c r="K57" i="45"/>
  <c r="L57" i="45" s="1"/>
  <c r="I73" i="42"/>
  <c r="D58" i="45"/>
  <c r="Q53" i="46" l="1"/>
  <c r="N53" i="46"/>
  <c r="T53" i="46" s="1"/>
  <c r="G58" i="45"/>
  <c r="F58" i="45"/>
  <c r="J73" i="42"/>
  <c r="D74" i="42" s="1"/>
  <c r="E74" i="42" s="1"/>
  <c r="K53" i="46" l="1"/>
  <c r="Q58" i="45"/>
  <c r="N58" i="45"/>
  <c r="T58" i="45" s="1"/>
  <c r="L53" i="46" l="1"/>
  <c r="AE74" i="45"/>
  <c r="I74" i="45" s="1"/>
  <c r="AE74" i="46"/>
  <c r="I74" i="46" s="1"/>
  <c r="K58" i="45"/>
  <c r="AC74" i="42"/>
  <c r="L74" i="42" s="1"/>
  <c r="AE74" i="28"/>
  <c r="O74" i="42"/>
  <c r="D54" i="46"/>
  <c r="R74" i="42" l="1"/>
  <c r="G54" i="46"/>
  <c r="F54" i="46"/>
  <c r="L58" i="45"/>
  <c r="I74" i="42"/>
  <c r="D59" i="45"/>
  <c r="Q54" i="46" l="1"/>
  <c r="N54" i="46"/>
  <c r="T54" i="46" s="1"/>
  <c r="G59" i="45"/>
  <c r="F59" i="45"/>
  <c r="J74" i="42"/>
  <c r="D75" i="42" s="1"/>
  <c r="E75" i="42" s="1"/>
  <c r="K54" i="46" l="1"/>
  <c r="L54" i="46" s="1"/>
  <c r="Q59" i="45"/>
  <c r="N59" i="45"/>
  <c r="T59" i="45" s="1"/>
  <c r="D55" i="46"/>
  <c r="G55" i="46" l="1"/>
  <c r="F55" i="46"/>
  <c r="K59" i="45"/>
  <c r="L59" i="45" s="1"/>
  <c r="O75" i="42"/>
  <c r="L75" i="42"/>
  <c r="D60" i="45"/>
  <c r="R75" i="42" l="1"/>
  <c r="N55" i="46"/>
  <c r="T55" i="46" s="1"/>
  <c r="Q55" i="46"/>
  <c r="G60" i="45"/>
  <c r="F60" i="45"/>
  <c r="I75" i="42"/>
  <c r="K55" i="46" l="1"/>
  <c r="L55" i="46" s="1"/>
  <c r="Q60" i="45"/>
  <c r="N60" i="45"/>
  <c r="T60" i="45" s="1"/>
  <c r="J75" i="42"/>
  <c r="D76" i="42" s="1"/>
  <c r="E76" i="42" s="1"/>
  <c r="D56" i="46"/>
  <c r="G56" i="46" l="1"/>
  <c r="F56" i="46"/>
  <c r="K60" i="45"/>
  <c r="Q56" i="46" l="1"/>
  <c r="N56" i="46"/>
  <c r="T56" i="46" s="1"/>
  <c r="L60" i="45"/>
  <c r="O76" i="42"/>
  <c r="L76" i="42"/>
  <c r="D61" i="45"/>
  <c r="R76" i="42" l="1"/>
  <c r="K56" i="46"/>
  <c r="G61" i="45"/>
  <c r="F61" i="45"/>
  <c r="I76" i="42"/>
  <c r="J76" i="42" s="1"/>
  <c r="D77" i="42" s="1"/>
  <c r="E77" i="42" s="1"/>
  <c r="L56" i="46" l="1"/>
  <c r="Q61" i="45"/>
  <c r="N61" i="45"/>
  <c r="T61" i="45" s="1"/>
  <c r="D57" i="46"/>
  <c r="G57" i="46" l="1"/>
  <c r="F57" i="46"/>
  <c r="K61" i="45"/>
  <c r="L77" i="42"/>
  <c r="O77" i="42"/>
  <c r="R77" i="42" l="1"/>
  <c r="Q57" i="46"/>
  <c r="N57" i="46"/>
  <c r="T57" i="46" s="1"/>
  <c r="L61" i="45"/>
  <c r="I77" i="42"/>
  <c r="J77" i="42" s="1"/>
  <c r="D78" i="42" s="1"/>
  <c r="E78" i="42" s="1"/>
  <c r="D62" i="45"/>
  <c r="K57" i="46" l="1"/>
  <c r="G62" i="45"/>
  <c r="F62" i="45"/>
  <c r="L57" i="46" l="1"/>
  <c r="Q62" i="45"/>
  <c r="N62" i="45"/>
  <c r="T62" i="45" s="1"/>
  <c r="L78" i="42"/>
  <c r="O78" i="42"/>
  <c r="D58" i="46"/>
  <c r="R78" i="42" l="1"/>
  <c r="G58" i="46"/>
  <c r="F58" i="46"/>
  <c r="K62" i="45"/>
  <c r="L62" i="45" s="1"/>
  <c r="I78" i="42"/>
  <c r="J78" i="42" s="1"/>
  <c r="D79" i="42" s="1"/>
  <c r="E79" i="42" s="1"/>
  <c r="D63" i="45"/>
  <c r="Q58" i="46" l="1"/>
  <c r="N58" i="46"/>
  <c r="T58" i="46" s="1"/>
  <c r="G63" i="45"/>
  <c r="F63" i="45"/>
  <c r="K58" i="46" l="1"/>
  <c r="L58" i="46" s="1"/>
  <c r="N63" i="45"/>
  <c r="T63" i="45" s="1"/>
  <c r="Q63" i="45"/>
  <c r="O79" i="42"/>
  <c r="L79" i="42"/>
  <c r="D59" i="46"/>
  <c r="R79" i="42" l="1"/>
  <c r="G59" i="46"/>
  <c r="F59" i="46"/>
  <c r="K63" i="45"/>
  <c r="L63" i="45" s="1"/>
  <c r="I79" i="42"/>
  <c r="D64" i="45"/>
  <c r="Q59" i="46" l="1"/>
  <c r="N59" i="46"/>
  <c r="T59" i="46" s="1"/>
  <c r="G64" i="45"/>
  <c r="F64" i="45"/>
  <c r="J79" i="42"/>
  <c r="D80" i="42" s="1"/>
  <c r="E80" i="42" s="1"/>
  <c r="K59" i="46" l="1"/>
  <c r="N64" i="45"/>
  <c r="T64" i="45" s="1"/>
  <c r="Q64" i="45"/>
  <c r="L59" i="46" l="1"/>
  <c r="K64" i="45"/>
  <c r="L64" i="45" s="1"/>
  <c r="O80" i="42"/>
  <c r="L80" i="42"/>
  <c r="D60" i="46"/>
  <c r="D65" i="45"/>
  <c r="R80" i="42" l="1"/>
  <c r="G60" i="46"/>
  <c r="F60" i="46"/>
  <c r="G65" i="45"/>
  <c r="F65" i="45"/>
  <c r="I80" i="42"/>
  <c r="Q60" i="46" l="1"/>
  <c r="N60" i="46"/>
  <c r="T60" i="46" s="1"/>
  <c r="N65" i="45"/>
  <c r="T65" i="45" s="1"/>
  <c r="Q65" i="45"/>
  <c r="J80" i="42"/>
  <c r="D81" i="42" s="1"/>
  <c r="E81" i="42" s="1"/>
  <c r="K60" i="46" l="1"/>
  <c r="K65" i="45"/>
  <c r="L60" i="46" l="1"/>
  <c r="L65" i="45"/>
  <c r="O81" i="42"/>
  <c r="L81" i="42"/>
  <c r="D61" i="46"/>
  <c r="D66" i="45"/>
  <c r="R81" i="42" l="1"/>
  <c r="G61" i="46"/>
  <c r="F61" i="46"/>
  <c r="G66" i="45"/>
  <c r="F66" i="45"/>
  <c r="I81" i="42"/>
  <c r="Q61" i="46" l="1"/>
  <c r="N61" i="46"/>
  <c r="T61" i="46" s="1"/>
  <c r="Q66" i="45"/>
  <c r="N66" i="45"/>
  <c r="T66" i="45" s="1"/>
  <c r="J81" i="42"/>
  <c r="D82" i="42" s="1"/>
  <c r="E82" i="42" s="1"/>
  <c r="K61" i="46" l="1"/>
  <c r="L61" i="46" s="1"/>
  <c r="K66" i="45"/>
  <c r="D62" i="46"/>
  <c r="G62" i="46" l="1"/>
  <c r="F62" i="46"/>
  <c r="L66" i="45"/>
  <c r="O82" i="42"/>
  <c r="L82" i="42"/>
  <c r="D67" i="45"/>
  <c r="R82" i="42" l="1"/>
  <c r="N62" i="46"/>
  <c r="T62" i="46" s="1"/>
  <c r="Q62" i="46"/>
  <c r="G67" i="45"/>
  <c r="F67" i="45"/>
  <c r="I82" i="42"/>
  <c r="K62" i="46" l="1"/>
  <c r="Q67" i="45"/>
  <c r="N67" i="45"/>
  <c r="T67" i="45" s="1"/>
  <c r="J82" i="42"/>
  <c r="D83" i="42" s="1"/>
  <c r="E83" i="42" s="1"/>
  <c r="L62" i="46" l="1"/>
  <c r="K67" i="45"/>
  <c r="L67" i="45" s="1"/>
  <c r="D68" i="45"/>
  <c r="D63" i="46"/>
  <c r="G63" i="46" l="1"/>
  <c r="F63" i="46"/>
  <c r="G68" i="45"/>
  <c r="F68" i="45"/>
  <c r="O83" i="42"/>
  <c r="L83" i="42"/>
  <c r="R83" i="42" l="1"/>
  <c r="Q63" i="46"/>
  <c r="N63" i="46"/>
  <c r="T63" i="46" s="1"/>
  <c r="N68" i="45"/>
  <c r="T68" i="45" s="1"/>
  <c r="Q68" i="45"/>
  <c r="I83" i="42"/>
  <c r="K63" i="46" l="1"/>
  <c r="L63" i="46" s="1"/>
  <c r="K68" i="45"/>
  <c r="L68" i="45" s="1"/>
  <c r="J83" i="42"/>
  <c r="D84" i="42" s="1"/>
  <c r="E84" i="42" s="1"/>
  <c r="D64" i="46"/>
  <c r="D69" i="45"/>
  <c r="G64" i="46" l="1"/>
  <c r="F64" i="46"/>
  <c r="G69" i="45"/>
  <c r="F69" i="45"/>
  <c r="N64" i="46" l="1"/>
  <c r="T64" i="46" s="1"/>
  <c r="Q64" i="46"/>
  <c r="N69" i="45"/>
  <c r="T69" i="45" s="1"/>
  <c r="Q69" i="45"/>
  <c r="O84" i="42"/>
  <c r="L84" i="42"/>
  <c r="R84" i="42" l="1"/>
  <c r="K64" i="46"/>
  <c r="L64" i="46" s="1"/>
  <c r="K69" i="45"/>
  <c r="I84" i="42"/>
  <c r="D65" i="46"/>
  <c r="G65" i="46" l="1"/>
  <c r="F65" i="46"/>
  <c r="L69" i="45"/>
  <c r="J84" i="42"/>
  <c r="D85" i="42" s="1"/>
  <c r="E85" i="42" s="1"/>
  <c r="D70" i="45"/>
  <c r="Q65" i="46" l="1"/>
  <c r="N65" i="46"/>
  <c r="T65" i="46" s="1"/>
  <c r="G70" i="45"/>
  <c r="F70" i="45"/>
  <c r="K65" i="46" l="1"/>
  <c r="L65" i="46" s="1"/>
  <c r="Q70" i="45"/>
  <c r="N70" i="45"/>
  <c r="T70" i="45" s="1"/>
  <c r="O85" i="42"/>
  <c r="L85" i="42"/>
  <c r="D66" i="46"/>
  <c r="R85" i="42" l="1"/>
  <c r="G66" i="46"/>
  <c r="F66" i="46"/>
  <c r="K70" i="45"/>
  <c r="L70" i="45" s="1"/>
  <c r="I85" i="42"/>
  <c r="J85" i="42" s="1"/>
  <c r="D86" i="42" s="1"/>
  <c r="E86" i="42" s="1"/>
  <c r="D71" i="45"/>
  <c r="N66" i="46" l="1"/>
  <c r="T66" i="46" s="1"/>
  <c r="Q66" i="46"/>
  <c r="G71" i="45"/>
  <c r="F71" i="45"/>
  <c r="K66" i="46" l="1"/>
  <c r="L66" i="46" s="1"/>
  <c r="Q71" i="45"/>
  <c r="N71" i="45"/>
  <c r="T71" i="45" s="1"/>
  <c r="L86" i="42"/>
  <c r="O86" i="42"/>
  <c r="D67" i="46"/>
  <c r="R86" i="42" l="1"/>
  <c r="G67" i="46"/>
  <c r="F67" i="46"/>
  <c r="K71" i="45"/>
  <c r="I86" i="42"/>
  <c r="J86" i="42" s="1"/>
  <c r="D87" i="42" s="1"/>
  <c r="E87" i="42" s="1"/>
  <c r="N67" i="46" l="1"/>
  <c r="T67" i="46" s="1"/>
  <c r="Q67" i="46"/>
  <c r="L71" i="45"/>
  <c r="D72" i="45"/>
  <c r="K67" i="46" l="1"/>
  <c r="G72" i="45"/>
  <c r="F72" i="45"/>
  <c r="O87" i="42"/>
  <c r="L87" i="42"/>
  <c r="R87" i="42" l="1"/>
  <c r="L67" i="46"/>
  <c r="Q72" i="45"/>
  <c r="N72" i="45"/>
  <c r="T72" i="45" s="1"/>
  <c r="I87" i="42"/>
  <c r="D68" i="46"/>
  <c r="K72" i="45" l="1"/>
  <c r="G68" i="46"/>
  <c r="F68" i="46"/>
  <c r="J87" i="42"/>
  <c r="D88" i="42" s="1"/>
  <c r="E88" i="42" s="1"/>
  <c r="L72" i="45" l="1"/>
  <c r="Q68" i="46"/>
  <c r="N68" i="46"/>
  <c r="T68" i="46" s="1"/>
  <c r="D73" i="45"/>
  <c r="G73" i="45" l="1"/>
  <c r="F73" i="45"/>
  <c r="K68" i="46"/>
  <c r="O88" i="42"/>
  <c r="L88" i="42"/>
  <c r="Q73" i="45" l="1"/>
  <c r="N73" i="45"/>
  <c r="T73" i="45" s="1"/>
  <c r="R88" i="42"/>
  <c r="L68" i="46"/>
  <c r="I88" i="42"/>
  <c r="D69" i="46"/>
  <c r="K73" i="45" l="1"/>
  <c r="G69" i="46"/>
  <c r="F69" i="46"/>
  <c r="J88" i="42"/>
  <c r="D89" i="42" s="1"/>
  <c r="E89" i="42" s="1"/>
  <c r="L73" i="45" l="1"/>
  <c r="Q69" i="46"/>
  <c r="N69" i="46"/>
  <c r="T69" i="46" s="1"/>
  <c r="D74" i="45"/>
  <c r="G74" i="45" l="1"/>
  <c r="F74" i="45"/>
  <c r="K69" i="46"/>
  <c r="L69" i="46" s="1"/>
  <c r="O89" i="42"/>
  <c r="L89" i="42"/>
  <c r="D70" i="46"/>
  <c r="Q74" i="45" l="1"/>
  <c r="N74" i="45"/>
  <c r="T74" i="45" s="1"/>
  <c r="R89" i="42"/>
  <c r="G70" i="46"/>
  <c r="F70" i="46"/>
  <c r="I89" i="42"/>
  <c r="K74" i="45" l="1"/>
  <c r="L74" i="45" s="1"/>
  <c r="N70" i="46"/>
  <c r="T70" i="46" s="1"/>
  <c r="Q70" i="46"/>
  <c r="J89" i="42"/>
  <c r="D90" i="42" s="1"/>
  <c r="E90" i="42" s="1"/>
  <c r="D75" i="45"/>
  <c r="G75" i="45" l="1"/>
  <c r="F75" i="45"/>
  <c r="K70" i="46"/>
  <c r="Q75" i="45" l="1"/>
  <c r="N75" i="45"/>
  <c r="T75" i="45" s="1"/>
  <c r="L70" i="46"/>
  <c r="O90" i="42"/>
  <c r="L90" i="42"/>
  <c r="D71" i="46"/>
  <c r="K75" i="45" l="1"/>
  <c r="R90" i="42"/>
  <c r="G71" i="46"/>
  <c r="F71" i="46"/>
  <c r="I90" i="42"/>
  <c r="L75" i="45" l="1"/>
  <c r="Q71" i="46"/>
  <c r="N71" i="46"/>
  <c r="T71" i="46" s="1"/>
  <c r="J90" i="42"/>
  <c r="D91" i="42" s="1"/>
  <c r="E91" i="42" s="1"/>
  <c r="D76" i="45"/>
  <c r="G76" i="45" l="1"/>
  <c r="F76" i="45"/>
  <c r="K71" i="46"/>
  <c r="Q76" i="45" l="1"/>
  <c r="N76" i="45"/>
  <c r="T76" i="45" s="1"/>
  <c r="L71" i="46"/>
  <c r="O91" i="42"/>
  <c r="L91" i="42"/>
  <c r="D72" i="46"/>
  <c r="K76" i="45" l="1"/>
  <c r="R91" i="42"/>
  <c r="G72" i="46"/>
  <c r="F72" i="46"/>
  <c r="I91" i="42"/>
  <c r="J91" i="42" s="1"/>
  <c r="D92" i="42" s="1"/>
  <c r="E92" i="42" s="1"/>
  <c r="L76" i="45" l="1"/>
  <c r="Q72" i="46"/>
  <c r="N72" i="46"/>
  <c r="T72" i="46" s="1"/>
  <c r="D77" i="45"/>
  <c r="G77" i="45" l="1"/>
  <c r="F77" i="45"/>
  <c r="K72" i="46"/>
  <c r="O92" i="42"/>
  <c r="L92" i="42"/>
  <c r="Q77" i="45" l="1"/>
  <c r="N77" i="45"/>
  <c r="T77" i="45" s="1"/>
  <c r="L72" i="46"/>
  <c r="R92" i="42"/>
  <c r="I92" i="42"/>
  <c r="D73" i="46"/>
  <c r="K77" i="45" l="1"/>
  <c r="G73" i="46"/>
  <c r="F73" i="46"/>
  <c r="J92" i="42"/>
  <c r="D93" i="42" s="1"/>
  <c r="E93" i="42" s="1"/>
  <c r="L77" i="45" l="1"/>
  <c r="Q73" i="46"/>
  <c r="N73" i="46"/>
  <c r="D78" i="45"/>
  <c r="G78" i="45" l="1"/>
  <c r="F78" i="45"/>
  <c r="K73" i="46"/>
  <c r="T73" i="46"/>
  <c r="O93" i="42"/>
  <c r="L93" i="42"/>
  <c r="Q78" i="45" l="1"/>
  <c r="N78" i="45"/>
  <c r="T78" i="45" s="1"/>
  <c r="L73" i="46"/>
  <c r="R93" i="42"/>
  <c r="I93" i="42"/>
  <c r="D74" i="46"/>
  <c r="K78" i="45" l="1"/>
  <c r="G74" i="46"/>
  <c r="F74" i="46"/>
  <c r="J93" i="42"/>
  <c r="D94" i="42" s="1"/>
  <c r="E94" i="42" s="1"/>
  <c r="L78" i="45" l="1"/>
  <c r="Q74" i="46"/>
  <c r="N74" i="46"/>
  <c r="D79" i="45"/>
  <c r="G79" i="45" l="1"/>
  <c r="F79" i="45"/>
  <c r="K74" i="46"/>
  <c r="T74" i="46"/>
  <c r="O94" i="42"/>
  <c r="L94" i="42"/>
  <c r="Q79" i="45" l="1"/>
  <c r="N79" i="45"/>
  <c r="T79" i="45" s="1"/>
  <c r="L74" i="46"/>
  <c r="R94" i="42"/>
  <c r="I94" i="42"/>
  <c r="D75" i="46"/>
  <c r="K79" i="45" l="1"/>
  <c r="G75" i="46"/>
  <c r="F75" i="46"/>
  <c r="J94" i="42"/>
  <c r="D95" i="42" s="1"/>
  <c r="E95" i="42" s="1"/>
  <c r="L79" i="45" l="1"/>
  <c r="Q75" i="46"/>
  <c r="N75" i="46"/>
  <c r="D80" i="45"/>
  <c r="G80" i="45" l="1"/>
  <c r="F80" i="45"/>
  <c r="K75" i="46"/>
  <c r="T75" i="46"/>
  <c r="O95" i="42"/>
  <c r="L95" i="42"/>
  <c r="Q80" i="45" l="1"/>
  <c r="N80" i="45"/>
  <c r="T80" i="45" s="1"/>
  <c r="L75" i="46"/>
  <c r="R95" i="42"/>
  <c r="I95" i="42"/>
  <c r="D76" i="46"/>
  <c r="K80" i="45" l="1"/>
  <c r="L80" i="45" s="1"/>
  <c r="G76" i="46"/>
  <c r="F76" i="46"/>
  <c r="J95" i="42"/>
  <c r="D96" i="42" s="1"/>
  <c r="E96" i="42" s="1"/>
  <c r="D81" i="45"/>
  <c r="G81" i="45" l="1"/>
  <c r="F81" i="45"/>
  <c r="Q76" i="46"/>
  <c r="N76" i="46"/>
  <c r="N81" i="45" l="1"/>
  <c r="T81" i="45" s="1"/>
  <c r="Q81" i="45"/>
  <c r="K76" i="46"/>
  <c r="T76" i="46"/>
  <c r="O96" i="42"/>
  <c r="L96" i="42"/>
  <c r="K81" i="45" l="1"/>
  <c r="L81" i="45" s="1"/>
  <c r="L76" i="46"/>
  <c r="R96" i="42"/>
  <c r="I96" i="42"/>
  <c r="D82" i="45"/>
  <c r="D77" i="46"/>
  <c r="G82" i="45" l="1"/>
  <c r="F82" i="45"/>
  <c r="G77" i="46"/>
  <c r="F77" i="46"/>
  <c r="J96" i="42"/>
  <c r="D97" i="42" s="1"/>
  <c r="E97" i="42" s="1"/>
  <c r="Q82" i="45" l="1"/>
  <c r="N82" i="45"/>
  <c r="T82" i="45" s="1"/>
  <c r="Q77" i="46"/>
  <c r="N77" i="46"/>
  <c r="K82" i="45" l="1"/>
  <c r="L82" i="45" s="1"/>
  <c r="K77" i="46"/>
  <c r="T77" i="46"/>
  <c r="O97" i="42"/>
  <c r="L97" i="42"/>
  <c r="D83" i="45"/>
  <c r="G83" i="45" l="1"/>
  <c r="F83" i="45"/>
  <c r="L77" i="46"/>
  <c r="R97" i="42"/>
  <c r="I97" i="42"/>
  <c r="D78" i="46"/>
  <c r="Q83" i="45" l="1"/>
  <c r="N83" i="45"/>
  <c r="T83" i="45" s="1"/>
  <c r="G78" i="46"/>
  <c r="F78" i="46"/>
  <c r="J97" i="42"/>
  <c r="D98" i="42" s="1"/>
  <c r="E98" i="42" s="1"/>
  <c r="K83" i="45" l="1"/>
  <c r="Q78" i="46"/>
  <c r="N78" i="46"/>
  <c r="T78" i="46" s="1"/>
  <c r="L83" i="45" l="1"/>
  <c r="K78" i="46"/>
  <c r="L78" i="46" s="1"/>
  <c r="O98" i="42"/>
  <c r="L98" i="42"/>
  <c r="D84" i="45"/>
  <c r="D79" i="46"/>
  <c r="G84" i="45" l="1"/>
  <c r="F84" i="45"/>
  <c r="G79" i="46"/>
  <c r="F79" i="46"/>
  <c r="R98" i="42"/>
  <c r="I98" i="42"/>
  <c r="Q84" i="45" l="1"/>
  <c r="N84" i="45"/>
  <c r="T84" i="45" s="1"/>
  <c r="Q79" i="46"/>
  <c r="N79" i="46"/>
  <c r="T79" i="46" s="1"/>
  <c r="J98" i="42"/>
  <c r="D99" i="42" s="1"/>
  <c r="E99" i="42" s="1"/>
  <c r="K84" i="45" l="1"/>
  <c r="L84" i="45" s="1"/>
  <c r="K79" i="46"/>
  <c r="L79" i="46" s="1"/>
  <c r="D85" i="45"/>
  <c r="D80" i="46"/>
  <c r="G85" i="45" l="1"/>
  <c r="F85" i="45"/>
  <c r="G80" i="46"/>
  <c r="F80" i="46"/>
  <c r="O99" i="42"/>
  <c r="L99" i="42"/>
  <c r="N85" i="45" l="1"/>
  <c r="T85" i="45" s="1"/>
  <c r="Q85" i="45"/>
  <c r="Q80" i="46"/>
  <c r="N80" i="46"/>
  <c r="T80" i="46" s="1"/>
  <c r="R99" i="42"/>
  <c r="I99" i="42"/>
  <c r="J99" i="42" s="1"/>
  <c r="D100" i="42" s="1"/>
  <c r="E100" i="42" s="1"/>
  <c r="K85" i="45" l="1"/>
  <c r="L85" i="45" s="1"/>
  <c r="K80" i="46"/>
  <c r="L80" i="46" s="1"/>
  <c r="D86" i="45"/>
  <c r="D81" i="46"/>
  <c r="G86" i="45" l="1"/>
  <c r="F86" i="45"/>
  <c r="G81" i="46"/>
  <c r="F81" i="46"/>
  <c r="O100" i="42"/>
  <c r="L100" i="42"/>
  <c r="N86" i="45" l="1"/>
  <c r="T86" i="45" s="1"/>
  <c r="Q86" i="45"/>
  <c r="Q81" i="46"/>
  <c r="N81" i="46"/>
  <c r="T81" i="46" s="1"/>
  <c r="R100" i="42"/>
  <c r="I100" i="42"/>
  <c r="J100" i="42" s="1"/>
  <c r="D101" i="42" s="1"/>
  <c r="E101" i="42" s="1"/>
  <c r="K86" i="45" l="1"/>
  <c r="L86" i="45" s="1"/>
  <c r="K81" i="46"/>
  <c r="L81" i="46" s="1"/>
  <c r="D87" i="45"/>
  <c r="D82" i="46"/>
  <c r="G87" i="45" l="1"/>
  <c r="F87" i="45"/>
  <c r="G82" i="46"/>
  <c r="F82" i="46"/>
  <c r="L101" i="42"/>
  <c r="O101" i="42"/>
  <c r="N87" i="45" l="1"/>
  <c r="T87" i="45" s="1"/>
  <c r="Q87" i="45"/>
  <c r="Q82" i="46"/>
  <c r="N82" i="46"/>
  <c r="T82" i="46" s="1"/>
  <c r="R101" i="42"/>
  <c r="I101" i="42"/>
  <c r="J101" i="42" s="1"/>
  <c r="D102" i="42" s="1"/>
  <c r="E102" i="42" s="1"/>
  <c r="K87" i="45" l="1"/>
  <c r="L87" i="45" s="1"/>
  <c r="K82" i="46"/>
  <c r="L82" i="46" s="1"/>
  <c r="D88" i="45"/>
  <c r="D83" i="46"/>
  <c r="G88" i="45" l="1"/>
  <c r="F88" i="45"/>
  <c r="G83" i="46"/>
  <c r="F83" i="46"/>
  <c r="L102" i="42"/>
  <c r="O102" i="42"/>
  <c r="Q88" i="45" l="1"/>
  <c r="N88" i="45"/>
  <c r="T88" i="45" s="1"/>
  <c r="Q83" i="46"/>
  <c r="N83" i="46"/>
  <c r="T83" i="46" s="1"/>
  <c r="R102" i="42"/>
  <c r="I102" i="42"/>
  <c r="J102" i="42" s="1"/>
  <c r="D103" i="42" s="1"/>
  <c r="E103" i="42" s="1"/>
  <c r="K88" i="45" l="1"/>
  <c r="K83" i="46"/>
  <c r="L83" i="46" s="1"/>
  <c r="D84" i="46"/>
  <c r="L88" i="45" l="1"/>
  <c r="G84" i="46"/>
  <c r="F84" i="46"/>
  <c r="L103" i="42"/>
  <c r="O103" i="42"/>
  <c r="D89" i="45"/>
  <c r="G89" i="45" l="1"/>
  <c r="F89" i="45"/>
  <c r="Q84" i="46"/>
  <c r="N84" i="46"/>
  <c r="T84" i="46" s="1"/>
  <c r="R103" i="42"/>
  <c r="I103" i="42"/>
  <c r="Q89" i="45" l="1"/>
  <c r="N89" i="45"/>
  <c r="T89" i="45" s="1"/>
  <c r="K84" i="46"/>
  <c r="L84" i="46" s="1"/>
  <c r="J103" i="42"/>
  <c r="D104" i="42" s="1"/>
  <c r="E104" i="42" s="1"/>
  <c r="D85" i="46"/>
  <c r="K89" i="45" l="1"/>
  <c r="L89" i="45" s="1"/>
  <c r="G85" i="46"/>
  <c r="F85" i="46"/>
  <c r="D90" i="45"/>
  <c r="G90" i="45" l="1"/>
  <c r="F90" i="45"/>
  <c r="Q85" i="46"/>
  <c r="N85" i="46"/>
  <c r="T85" i="46" s="1"/>
  <c r="O104" i="42"/>
  <c r="L104" i="42"/>
  <c r="Q90" i="45" l="1"/>
  <c r="N90" i="45"/>
  <c r="T90" i="45" s="1"/>
  <c r="K85" i="46"/>
  <c r="L85" i="46" s="1"/>
  <c r="R104" i="42"/>
  <c r="I104" i="42"/>
  <c r="D86" i="46"/>
  <c r="K90" i="45" l="1"/>
  <c r="G86" i="46"/>
  <c r="F86" i="46"/>
  <c r="J104" i="42"/>
  <c r="D105" i="42" s="1"/>
  <c r="E105" i="42" s="1"/>
  <c r="L90" i="45" l="1"/>
  <c r="Q86" i="46"/>
  <c r="N86" i="46"/>
  <c r="T86" i="46" s="1"/>
  <c r="D91" i="45"/>
  <c r="G91" i="45" l="1"/>
  <c r="F91" i="45"/>
  <c r="K86" i="46"/>
  <c r="L86" i="46" s="1"/>
  <c r="O105" i="42"/>
  <c r="L105" i="42"/>
  <c r="D87" i="46"/>
  <c r="Q91" i="45" l="1"/>
  <c r="N91" i="45"/>
  <c r="T91" i="45" s="1"/>
  <c r="G87" i="46"/>
  <c r="F87" i="46"/>
  <c r="R105" i="42"/>
  <c r="I105" i="42"/>
  <c r="K91" i="45" l="1"/>
  <c r="L91" i="45" s="1"/>
  <c r="Q87" i="46"/>
  <c r="N87" i="46"/>
  <c r="T87" i="46" s="1"/>
  <c r="J105" i="42"/>
  <c r="D106" i="42" s="1"/>
  <c r="E106" i="42" s="1"/>
  <c r="D92" i="45"/>
  <c r="G92" i="45" l="1"/>
  <c r="F92" i="45"/>
  <c r="K87" i="46"/>
  <c r="L87" i="46" s="1"/>
  <c r="D88" i="46"/>
  <c r="Q92" i="45" l="1"/>
  <c r="N92" i="45"/>
  <c r="T92" i="45" s="1"/>
  <c r="G88" i="46"/>
  <c r="F88" i="46"/>
  <c r="O106" i="42"/>
  <c r="L106" i="42"/>
  <c r="K92" i="45" l="1"/>
  <c r="Q88" i="46"/>
  <c r="N88" i="46"/>
  <c r="T88" i="46" s="1"/>
  <c r="R106" i="42"/>
  <c r="I106" i="42"/>
  <c r="J106" i="42" s="1"/>
  <c r="D107" i="42" s="1"/>
  <c r="E107" i="42" s="1"/>
  <c r="L92" i="45" l="1"/>
  <c r="K88" i="46"/>
  <c r="L88" i="46" s="1"/>
  <c r="D89" i="46"/>
  <c r="D93" i="45"/>
  <c r="G93" i="45" l="1"/>
  <c r="F93" i="45"/>
  <c r="G89" i="46"/>
  <c r="F89" i="46"/>
  <c r="O107" i="42"/>
  <c r="L107" i="42"/>
  <c r="A8" i="5"/>
  <c r="Q93" i="45" l="1"/>
  <c r="N93" i="45"/>
  <c r="T93" i="45" s="1"/>
  <c r="Q89" i="46"/>
  <c r="N89" i="46"/>
  <c r="T89" i="46" s="1"/>
  <c r="R107" i="42"/>
  <c r="I107" i="42"/>
  <c r="U9" i="5"/>
  <c r="U10" i="5"/>
  <c r="U11" i="5"/>
  <c r="U12" i="5"/>
  <c r="U13" i="5"/>
  <c r="U14" i="5"/>
  <c r="U15" i="5"/>
  <c r="U16" i="5"/>
  <c r="U17" i="5"/>
  <c r="U18" i="5"/>
  <c r="U19" i="5"/>
  <c r="U20" i="5"/>
  <c r="U21" i="5"/>
  <c r="U22" i="5"/>
  <c r="U23" i="5"/>
  <c r="U24" i="5"/>
  <c r="U25" i="5"/>
  <c r="U26" i="5"/>
  <c r="U27" i="5"/>
  <c r="U28" i="5"/>
  <c r="U29" i="5"/>
  <c r="U30" i="5"/>
  <c r="U31" i="5"/>
  <c r="U32" i="5"/>
  <c r="U33" i="5"/>
  <c r="U34" i="5"/>
  <c r="U35" i="5"/>
  <c r="U36" i="5"/>
  <c r="U37" i="5"/>
  <c r="U38" i="5"/>
  <c r="U39" i="5"/>
  <c r="U40" i="5"/>
  <c r="U41" i="5"/>
  <c r="U42" i="5"/>
  <c r="U43" i="5"/>
  <c r="U44" i="5"/>
  <c r="U45" i="5"/>
  <c r="U46" i="5"/>
  <c r="U47" i="5"/>
  <c r="U48" i="5"/>
  <c r="U49" i="5"/>
  <c r="U50" i="5"/>
  <c r="U51" i="5"/>
  <c r="U52" i="5"/>
  <c r="U53" i="5"/>
  <c r="U54" i="5"/>
  <c r="U55" i="5"/>
  <c r="U56" i="5"/>
  <c r="U57" i="5"/>
  <c r="U58" i="5"/>
  <c r="U59" i="5"/>
  <c r="U60" i="5"/>
  <c r="U61" i="5"/>
  <c r="U62" i="5"/>
  <c r="U63" i="5"/>
  <c r="U64" i="5"/>
  <c r="U65" i="5"/>
  <c r="U66" i="5"/>
  <c r="U67" i="5"/>
  <c r="U68" i="5"/>
  <c r="U69" i="5"/>
  <c r="U70" i="5"/>
  <c r="U71" i="5"/>
  <c r="U72" i="5"/>
  <c r="U73" i="5"/>
  <c r="U74" i="5"/>
  <c r="U75" i="5"/>
  <c r="U76" i="5"/>
  <c r="U77" i="5"/>
  <c r="U78" i="5"/>
  <c r="U79" i="5"/>
  <c r="U80" i="5"/>
  <c r="U81" i="5"/>
  <c r="U82" i="5"/>
  <c r="U83" i="5"/>
  <c r="U84" i="5"/>
  <c r="U85" i="5"/>
  <c r="U86" i="5"/>
  <c r="U87" i="5"/>
  <c r="U88" i="5"/>
  <c r="U89" i="5"/>
  <c r="U90" i="5"/>
  <c r="U91" i="5"/>
  <c r="U92" i="5"/>
  <c r="U93" i="5"/>
  <c r="U94" i="5"/>
  <c r="U95" i="5"/>
  <c r="U96" i="5"/>
  <c r="U97" i="5"/>
  <c r="U98" i="5"/>
  <c r="U99" i="5"/>
  <c r="U100" i="5"/>
  <c r="U101" i="5"/>
  <c r="U102" i="5"/>
  <c r="U103" i="5"/>
  <c r="U104" i="5"/>
  <c r="U105" i="5"/>
  <c r="U106" i="5"/>
  <c r="U107" i="5"/>
  <c r="U108" i="5"/>
  <c r="U109" i="5"/>
  <c r="U110" i="5"/>
  <c r="U111" i="5"/>
  <c r="U112" i="5"/>
  <c r="U113" i="5"/>
  <c r="U114" i="5"/>
  <c r="U115" i="5"/>
  <c r="U116" i="5"/>
  <c r="U117" i="5"/>
  <c r="U118" i="5"/>
  <c r="U119" i="5"/>
  <c r="U120" i="5"/>
  <c r="U121" i="5"/>
  <c r="U122" i="5"/>
  <c r="U123" i="5"/>
  <c r="U124" i="5"/>
  <c r="U125" i="5"/>
  <c r="U126" i="5"/>
  <c r="U127" i="5"/>
  <c r="U128" i="5"/>
  <c r="U129" i="5"/>
  <c r="U130" i="5"/>
  <c r="U131" i="5"/>
  <c r="U132" i="5"/>
  <c r="U133" i="5"/>
  <c r="U134" i="5"/>
  <c r="U135" i="5"/>
  <c r="U136" i="5"/>
  <c r="U137" i="5"/>
  <c r="U138" i="5"/>
  <c r="U139" i="5"/>
  <c r="U140" i="5"/>
  <c r="U141" i="5"/>
  <c r="U142" i="5"/>
  <c r="U143" i="5"/>
  <c r="U144" i="5"/>
  <c r="U145" i="5"/>
  <c r="U146" i="5"/>
  <c r="U147" i="5"/>
  <c r="U148" i="5"/>
  <c r="U149" i="5"/>
  <c r="U150" i="5"/>
  <c r="U151" i="5"/>
  <c r="U152" i="5"/>
  <c r="U153" i="5"/>
  <c r="U154" i="5"/>
  <c r="U155" i="5"/>
  <c r="U156" i="5"/>
  <c r="U157" i="5"/>
  <c r="U158" i="5"/>
  <c r="U159" i="5"/>
  <c r="U160" i="5"/>
  <c r="U161" i="5"/>
  <c r="U8" i="5"/>
  <c r="K93" i="45" l="1"/>
  <c r="L93" i="45" s="1"/>
  <c r="K89" i="46"/>
  <c r="J107" i="42"/>
  <c r="D108" i="42" s="1"/>
  <c r="E108" i="42" s="1"/>
  <c r="N4" i="5"/>
  <c r="D94" i="45"/>
  <c r="G94" i="45" l="1"/>
  <c r="F94" i="45"/>
  <c r="L89" i="46"/>
  <c r="CA476" i="5"/>
  <c r="D90" i="46"/>
  <c r="Q94" i="45" l="1"/>
  <c r="N94" i="45"/>
  <c r="T94" i="45" s="1"/>
  <c r="G90" i="46"/>
  <c r="F90" i="46"/>
  <c r="O108" i="42"/>
  <c r="L108" i="42"/>
  <c r="CA437" i="5"/>
  <c r="CB400" i="5"/>
  <c r="BA372" i="5"/>
  <c r="BA359" i="5"/>
  <c r="BA344" i="5"/>
  <c r="BA327" i="5"/>
  <c r="BA312" i="5"/>
  <c r="BA296" i="5"/>
  <c r="BA281" i="5"/>
  <c r="BA266" i="5"/>
  <c r="BA250" i="5"/>
  <c r="BC230" i="5"/>
  <c r="AA224" i="5"/>
  <c r="AD209" i="5"/>
  <c r="AC208" i="5"/>
  <c r="AB208" i="5"/>
  <c r="AF207" i="5"/>
  <c r="AB207" i="5"/>
  <c r="AE207" i="5" s="1"/>
  <c r="AF206" i="5"/>
  <c r="AB206" i="5"/>
  <c r="AE206" i="5" s="1"/>
  <c r="AF205" i="5"/>
  <c r="AB205" i="5"/>
  <c r="AE205" i="5" s="1"/>
  <c r="AF204" i="5"/>
  <c r="AB204" i="5"/>
  <c r="AE204" i="5" s="1"/>
  <c r="AF203" i="5"/>
  <c r="AB203" i="5"/>
  <c r="AE203" i="5" s="1"/>
  <c r="AF202" i="5"/>
  <c r="AB202" i="5"/>
  <c r="AE202" i="5" s="1"/>
  <c r="AF201" i="5"/>
  <c r="AB201" i="5"/>
  <c r="AE201" i="5" s="1"/>
  <c r="AF200" i="5"/>
  <c r="AE200" i="5"/>
  <c r="AE199" i="5"/>
  <c r="AA192" i="5"/>
  <c r="AD172" i="5"/>
  <c r="AB170" i="5"/>
  <c r="A167" i="5"/>
  <c r="L165" i="5"/>
  <c r="I165" i="5"/>
  <c r="H165" i="5"/>
  <c r="L164" i="5"/>
  <c r="I164" i="5"/>
  <c r="H164" i="5"/>
  <c r="I163" i="5"/>
  <c r="H163" i="5"/>
  <c r="K94" i="45" l="1"/>
  <c r="Q90" i="46"/>
  <c r="N90" i="46"/>
  <c r="T90" i="46" s="1"/>
  <c r="R108" i="42"/>
  <c r="I108" i="42"/>
  <c r="J108" i="42" s="1"/>
  <c r="D109" i="42" s="1"/>
  <c r="E109" i="42" s="1"/>
  <c r="AG206" i="5"/>
  <c r="AG201" i="5"/>
  <c r="AG203" i="5"/>
  <c r="AG207" i="5"/>
  <c r="AG202" i="5"/>
  <c r="AG204" i="5"/>
  <c r="AG200" i="5"/>
  <c r="AH200" i="5" s="1"/>
  <c r="AE208" i="5"/>
  <c r="AG205" i="5"/>
  <c r="L94" i="45" l="1"/>
  <c r="K90" i="46"/>
  <c r="L90" i="46" s="1"/>
  <c r="AG209" i="5"/>
  <c r="AH201" i="5"/>
  <c r="D95" i="45"/>
  <c r="D91" i="46"/>
  <c r="G95" i="45" l="1"/>
  <c r="F95" i="45"/>
  <c r="G91" i="46"/>
  <c r="F91" i="46"/>
  <c r="L109" i="42"/>
  <c r="O109" i="42"/>
  <c r="AH202" i="5"/>
  <c r="Q95" i="45" l="1"/>
  <c r="N95" i="45"/>
  <c r="T95" i="45" s="1"/>
  <c r="N91" i="46"/>
  <c r="T91" i="46" s="1"/>
  <c r="Q91" i="46"/>
  <c r="R109" i="42"/>
  <c r="I109" i="42"/>
  <c r="AH203" i="5"/>
  <c r="K95" i="45" l="1"/>
  <c r="K91" i="46"/>
  <c r="L91" i="46" s="1"/>
  <c r="J109" i="42"/>
  <c r="D110" i="42" s="1"/>
  <c r="E110" i="42" s="1"/>
  <c r="AH204" i="5"/>
  <c r="D92" i="46"/>
  <c r="L95" i="45" l="1"/>
  <c r="G92" i="46"/>
  <c r="F92" i="46"/>
  <c r="AH205" i="5"/>
  <c r="D96" i="45"/>
  <c r="G96" i="45" l="1"/>
  <c r="F96" i="45"/>
  <c r="Q92" i="46"/>
  <c r="N92" i="46"/>
  <c r="T92" i="46" s="1"/>
  <c r="O110" i="42"/>
  <c r="L110" i="42"/>
  <c r="AH206" i="5"/>
  <c r="Q96" i="45" l="1"/>
  <c r="N96" i="45"/>
  <c r="T96" i="45" s="1"/>
  <c r="K92" i="46"/>
  <c r="L92" i="46" s="1"/>
  <c r="R110" i="42"/>
  <c r="I110" i="42"/>
  <c r="AH207" i="5"/>
  <c r="D93" i="46"/>
  <c r="K96" i="45" l="1"/>
  <c r="G93" i="46"/>
  <c r="F93" i="46"/>
  <c r="J110" i="42"/>
  <c r="D111" i="42" s="1"/>
  <c r="E111" i="42" s="1"/>
  <c r="AH208" i="5"/>
  <c r="S8" i="5"/>
  <c r="R8" i="5"/>
  <c r="R9" i="5" s="1"/>
  <c r="R10" i="5" s="1"/>
  <c r="R11" i="5" s="1"/>
  <c r="R12" i="5" s="1"/>
  <c r="R13" i="5" s="1"/>
  <c r="R14" i="5" s="1"/>
  <c r="R15" i="5" s="1"/>
  <c r="R16" i="5" s="1"/>
  <c r="R17" i="5" s="1"/>
  <c r="R18" i="5" s="1"/>
  <c r="R19" i="5" s="1"/>
  <c r="R20" i="5" s="1"/>
  <c r="R21" i="5" s="1"/>
  <c r="R22" i="5" s="1"/>
  <c r="R23" i="5" s="1"/>
  <c r="R24" i="5" s="1"/>
  <c r="R25" i="5" s="1"/>
  <c r="R26" i="5" s="1"/>
  <c r="R27" i="5" s="1"/>
  <c r="R28" i="5" s="1"/>
  <c r="R29" i="5" s="1"/>
  <c r="R30" i="5" s="1"/>
  <c r="R31" i="5" s="1"/>
  <c r="R32" i="5" s="1"/>
  <c r="R33" i="5" s="1"/>
  <c r="R34" i="5" s="1"/>
  <c r="R35" i="5" s="1"/>
  <c r="R36" i="5" s="1"/>
  <c r="R37" i="5" s="1"/>
  <c r="R38" i="5" s="1"/>
  <c r="R39" i="5" s="1"/>
  <c r="R40" i="5" s="1"/>
  <c r="R41" i="5" s="1"/>
  <c r="R42" i="5" s="1"/>
  <c r="R43" i="5" s="1"/>
  <c r="R44" i="5" s="1"/>
  <c r="R45" i="5" s="1"/>
  <c r="R46" i="5" s="1"/>
  <c r="R47" i="5" s="1"/>
  <c r="R48" i="5" s="1"/>
  <c r="R49" i="5" s="1"/>
  <c r="R50" i="5" s="1"/>
  <c r="R51" i="5" s="1"/>
  <c r="R52" i="5" s="1"/>
  <c r="R53" i="5" s="1"/>
  <c r="R54" i="5" s="1"/>
  <c r="R55" i="5" s="1"/>
  <c r="R56" i="5" s="1"/>
  <c r="R57" i="5" s="1"/>
  <c r="R58" i="5" s="1"/>
  <c r="R59" i="5" s="1"/>
  <c r="R60" i="5" s="1"/>
  <c r="R61" i="5" s="1"/>
  <c r="R62" i="5" s="1"/>
  <c r="R63" i="5" s="1"/>
  <c r="R64" i="5" s="1"/>
  <c r="R65" i="5" s="1"/>
  <c r="R66" i="5" s="1"/>
  <c r="R67" i="5" s="1"/>
  <c r="R68" i="5" s="1"/>
  <c r="R69" i="5" s="1"/>
  <c r="R70" i="5" s="1"/>
  <c r="R71" i="5" s="1"/>
  <c r="R72" i="5" s="1"/>
  <c r="R73" i="5" s="1"/>
  <c r="R74" i="5" s="1"/>
  <c r="R75" i="5" s="1"/>
  <c r="R76" i="5" s="1"/>
  <c r="R77" i="5" s="1"/>
  <c r="R78" i="5" s="1"/>
  <c r="R79" i="5" s="1"/>
  <c r="R80" i="5" s="1"/>
  <c r="R81" i="5" s="1"/>
  <c r="R82" i="5" s="1"/>
  <c r="R83" i="5" s="1"/>
  <c r="R84" i="5" s="1"/>
  <c r="R85" i="5" s="1"/>
  <c r="R86" i="5" s="1"/>
  <c r="R87" i="5" s="1"/>
  <c r="R88" i="5" s="1"/>
  <c r="R89" i="5" s="1"/>
  <c r="R90" i="5" s="1"/>
  <c r="R91" i="5" s="1"/>
  <c r="R92" i="5" s="1"/>
  <c r="R93" i="5" s="1"/>
  <c r="R94" i="5" s="1"/>
  <c r="R95" i="5" s="1"/>
  <c r="R96" i="5" s="1"/>
  <c r="R97" i="5" s="1"/>
  <c r="R98" i="5" s="1"/>
  <c r="R99" i="5" s="1"/>
  <c r="R100" i="5" s="1"/>
  <c r="R101" i="5" s="1"/>
  <c r="R102" i="5" s="1"/>
  <c r="R103" i="5" s="1"/>
  <c r="R104" i="5" s="1"/>
  <c r="R105" i="5" s="1"/>
  <c r="R106" i="5" s="1"/>
  <c r="R107" i="5" s="1"/>
  <c r="R108" i="5" s="1"/>
  <c r="R109" i="5" s="1"/>
  <c r="R110" i="5" s="1"/>
  <c r="R111" i="5" s="1"/>
  <c r="R112" i="5" s="1"/>
  <c r="R113" i="5" s="1"/>
  <c r="R114" i="5" s="1"/>
  <c r="R115" i="5" s="1"/>
  <c r="R116" i="5" s="1"/>
  <c r="R117" i="5" s="1"/>
  <c r="R118" i="5" s="1"/>
  <c r="R119" i="5" s="1"/>
  <c r="R120" i="5" s="1"/>
  <c r="R121" i="5" s="1"/>
  <c r="R122" i="5" s="1"/>
  <c r="R123" i="5" s="1"/>
  <c r="R124" i="5" s="1"/>
  <c r="R125" i="5" s="1"/>
  <c r="R126" i="5" s="1"/>
  <c r="R127" i="5" s="1"/>
  <c r="R128" i="5" s="1"/>
  <c r="R129" i="5" s="1"/>
  <c r="R130" i="5" s="1"/>
  <c r="R131" i="5" s="1"/>
  <c r="R132" i="5" s="1"/>
  <c r="R133" i="5" s="1"/>
  <c r="R134" i="5" s="1"/>
  <c r="R135" i="5" s="1"/>
  <c r="R136" i="5" s="1"/>
  <c r="R137" i="5" s="1"/>
  <c r="R138" i="5" s="1"/>
  <c r="R139" i="5" s="1"/>
  <c r="R140" i="5" s="1"/>
  <c r="R141" i="5" s="1"/>
  <c r="R142" i="5" s="1"/>
  <c r="R143" i="5" s="1"/>
  <c r="R144" i="5" s="1"/>
  <c r="R145" i="5" s="1"/>
  <c r="R146" i="5" s="1"/>
  <c r="R147" i="5" s="1"/>
  <c r="R148" i="5" s="1"/>
  <c r="R149" i="5" s="1"/>
  <c r="R150" i="5" s="1"/>
  <c r="R151" i="5" s="1"/>
  <c r="R152" i="5" s="1"/>
  <c r="R153" i="5" s="1"/>
  <c r="R154" i="5" s="1"/>
  <c r="R155" i="5" s="1"/>
  <c r="R156" i="5" s="1"/>
  <c r="R157" i="5" s="1"/>
  <c r="R158" i="5" s="1"/>
  <c r="R159" i="5" s="1"/>
  <c r="R160" i="5" s="1"/>
  <c r="R161" i="5" s="1"/>
  <c r="Q8" i="5"/>
  <c r="Q9" i="5" s="1"/>
  <c r="Q10" i="5" s="1"/>
  <c r="Q11" i="5" s="1"/>
  <c r="Q12" i="5" s="1"/>
  <c r="Q13" i="5" s="1"/>
  <c r="Q14" i="5" s="1"/>
  <c r="Q15" i="5" s="1"/>
  <c r="Q16" i="5" s="1"/>
  <c r="Q17" i="5" s="1"/>
  <c r="Q18" i="5" s="1"/>
  <c r="Q19" i="5" s="1"/>
  <c r="Q20" i="5" s="1"/>
  <c r="Q21" i="5" s="1"/>
  <c r="Q22" i="5" s="1"/>
  <c r="Q23" i="5" s="1"/>
  <c r="Q24" i="5" s="1"/>
  <c r="Q25" i="5" s="1"/>
  <c r="Q26" i="5" s="1"/>
  <c r="Q27" i="5" s="1"/>
  <c r="Q28" i="5" s="1"/>
  <c r="Q29" i="5" s="1"/>
  <c r="Q30" i="5" s="1"/>
  <c r="Q31" i="5" s="1"/>
  <c r="Q32" i="5" s="1"/>
  <c r="Q33" i="5" s="1"/>
  <c r="Q34" i="5" s="1"/>
  <c r="Q35" i="5" s="1"/>
  <c r="Q36" i="5" s="1"/>
  <c r="Q37" i="5" s="1"/>
  <c r="Q38" i="5" s="1"/>
  <c r="Q39" i="5" s="1"/>
  <c r="Q40" i="5" s="1"/>
  <c r="Q41" i="5" s="1"/>
  <c r="Q42" i="5" s="1"/>
  <c r="Q43" i="5" s="1"/>
  <c r="Q44" i="5" s="1"/>
  <c r="Q45" i="5" s="1"/>
  <c r="Q46" i="5" s="1"/>
  <c r="Q47" i="5" s="1"/>
  <c r="Q48" i="5" s="1"/>
  <c r="Q49" i="5" s="1"/>
  <c r="Q50" i="5" s="1"/>
  <c r="Q51" i="5" s="1"/>
  <c r="Q52" i="5" s="1"/>
  <c r="Q53" i="5" s="1"/>
  <c r="Q54" i="5" s="1"/>
  <c r="Q55" i="5" s="1"/>
  <c r="Q56" i="5" s="1"/>
  <c r="Q57" i="5" s="1"/>
  <c r="Q58" i="5" s="1"/>
  <c r="Q59" i="5" s="1"/>
  <c r="Q60" i="5" s="1"/>
  <c r="Q61" i="5" s="1"/>
  <c r="Q62" i="5" s="1"/>
  <c r="Q63" i="5" s="1"/>
  <c r="Q64" i="5" s="1"/>
  <c r="Q65" i="5" s="1"/>
  <c r="Q66" i="5" s="1"/>
  <c r="Q67" i="5" s="1"/>
  <c r="Q68" i="5" s="1"/>
  <c r="Q69" i="5" s="1"/>
  <c r="Q70" i="5" s="1"/>
  <c r="Q71" i="5" s="1"/>
  <c r="Q72" i="5" s="1"/>
  <c r="Q73" i="5" s="1"/>
  <c r="Q74" i="5" s="1"/>
  <c r="Q75" i="5" s="1"/>
  <c r="Q76" i="5" s="1"/>
  <c r="Q77" i="5" s="1"/>
  <c r="Q78" i="5" s="1"/>
  <c r="Q79" i="5" s="1"/>
  <c r="Q80" i="5" s="1"/>
  <c r="Q81" i="5" s="1"/>
  <c r="Q82" i="5" s="1"/>
  <c r="Q83" i="5" s="1"/>
  <c r="Q84" i="5" s="1"/>
  <c r="Q85" i="5" s="1"/>
  <c r="Q86" i="5" s="1"/>
  <c r="Q87" i="5" s="1"/>
  <c r="Q88" i="5" s="1"/>
  <c r="Q89" i="5" s="1"/>
  <c r="Q90" i="5" s="1"/>
  <c r="Q91" i="5" s="1"/>
  <c r="Q92" i="5" s="1"/>
  <c r="Q93" i="5" s="1"/>
  <c r="Q94" i="5" s="1"/>
  <c r="Q95" i="5" s="1"/>
  <c r="Q96" i="5" s="1"/>
  <c r="Q97" i="5" s="1"/>
  <c r="Q98" i="5" s="1"/>
  <c r="Q99" i="5" s="1"/>
  <c r="Q100" i="5" s="1"/>
  <c r="Q101" i="5" s="1"/>
  <c r="Q102" i="5" s="1"/>
  <c r="Q103" i="5" s="1"/>
  <c r="Q104" i="5" s="1"/>
  <c r="Q105" i="5" s="1"/>
  <c r="Q106" i="5" s="1"/>
  <c r="Q107" i="5" s="1"/>
  <c r="Q108" i="5" s="1"/>
  <c r="Q109" i="5" s="1"/>
  <c r="Q110" i="5" s="1"/>
  <c r="Q111" i="5" s="1"/>
  <c r="Q112" i="5" s="1"/>
  <c r="Q113" i="5" s="1"/>
  <c r="Q114" i="5" s="1"/>
  <c r="Q115" i="5" s="1"/>
  <c r="Q116" i="5" s="1"/>
  <c r="Q117" i="5" s="1"/>
  <c r="Q118" i="5" s="1"/>
  <c r="Q119" i="5" s="1"/>
  <c r="Q120" i="5" s="1"/>
  <c r="Q121" i="5" s="1"/>
  <c r="Q122" i="5" s="1"/>
  <c r="Q123" i="5" s="1"/>
  <c r="Q124" i="5" s="1"/>
  <c r="Q125" i="5" s="1"/>
  <c r="Q126" i="5" s="1"/>
  <c r="Q127" i="5" s="1"/>
  <c r="Q128" i="5" s="1"/>
  <c r="Q129" i="5" s="1"/>
  <c r="Q130" i="5" s="1"/>
  <c r="Q131" i="5" s="1"/>
  <c r="Q132" i="5" s="1"/>
  <c r="Q133" i="5" s="1"/>
  <c r="Q134" i="5" s="1"/>
  <c r="Q135" i="5" s="1"/>
  <c r="Q136" i="5" s="1"/>
  <c r="Q137" i="5" s="1"/>
  <c r="Q138" i="5" s="1"/>
  <c r="Q139" i="5" s="1"/>
  <c r="Q140" i="5" s="1"/>
  <c r="Q141" i="5" s="1"/>
  <c r="Q142" i="5" s="1"/>
  <c r="Q143" i="5" s="1"/>
  <c r="Q144" i="5" s="1"/>
  <c r="Q145" i="5" s="1"/>
  <c r="Q146" i="5" s="1"/>
  <c r="Q147" i="5" s="1"/>
  <c r="Q148" i="5" s="1"/>
  <c r="Q149" i="5" s="1"/>
  <c r="Q150" i="5" s="1"/>
  <c r="Q151" i="5" s="1"/>
  <c r="Q152" i="5" s="1"/>
  <c r="Q153" i="5" s="1"/>
  <c r="Q154" i="5" s="1"/>
  <c r="Q155" i="5" s="1"/>
  <c r="Q156" i="5" s="1"/>
  <c r="Q157" i="5" s="1"/>
  <c r="Q158" i="5" s="1"/>
  <c r="Q159" i="5" s="1"/>
  <c r="Q160" i="5" s="1"/>
  <c r="Q161" i="5" s="1"/>
  <c r="K8" i="5"/>
  <c r="H4" i="5"/>
  <c r="N3" i="5"/>
  <c r="H3" i="5"/>
  <c r="N2" i="5"/>
  <c r="L96" i="45" l="1"/>
  <c r="N93" i="46"/>
  <c r="T93" i="46" s="1"/>
  <c r="Q93" i="46"/>
  <c r="A9" i="5"/>
  <c r="C9" i="5" s="1"/>
  <c r="D9" i="5" s="1"/>
  <c r="N8" i="5"/>
  <c r="O8" i="5" s="1"/>
  <c r="C8" i="5"/>
  <c r="D8" i="5" s="1"/>
  <c r="E8" i="5"/>
  <c r="F8" i="5" s="1"/>
  <c r="D97" i="45"/>
  <c r="G97" i="45" l="1"/>
  <c r="F97" i="45"/>
  <c r="K93" i="46"/>
  <c r="L93" i="46" s="1"/>
  <c r="O111" i="42"/>
  <c r="L111" i="42"/>
  <c r="A10" i="5"/>
  <c r="N10" i="5" s="1"/>
  <c r="O10" i="5" s="1"/>
  <c r="E9" i="5"/>
  <c r="F9" i="5" s="1"/>
  <c r="G9" i="5" s="1"/>
  <c r="CJ474" i="5"/>
  <c r="N9" i="5"/>
  <c r="O9" i="5" s="1"/>
  <c r="J8" i="5"/>
  <c r="G8" i="5"/>
  <c r="P8" i="5" s="1"/>
  <c r="D94" i="46"/>
  <c r="Q97" i="45" l="1"/>
  <c r="N97" i="45"/>
  <c r="T97" i="45" s="1"/>
  <c r="G94" i="46"/>
  <c r="F94" i="46"/>
  <c r="R111" i="42"/>
  <c r="I111" i="42"/>
  <c r="A11" i="5"/>
  <c r="N11" i="5" s="1"/>
  <c r="O11" i="5" s="1"/>
  <c r="C10" i="5"/>
  <c r="E10" i="5"/>
  <c r="F10" i="5" s="1"/>
  <c r="P9" i="5"/>
  <c r="M9" i="5"/>
  <c r="J9" i="5" s="1"/>
  <c r="K97" i="45" l="1"/>
  <c r="Q94" i="46"/>
  <c r="N94" i="46"/>
  <c r="T94" i="46" s="1"/>
  <c r="A12" i="5"/>
  <c r="J111" i="42"/>
  <c r="D112" i="42" s="1"/>
  <c r="E112" i="42" s="1"/>
  <c r="E11" i="5"/>
  <c r="F11" i="5" s="1"/>
  <c r="C11" i="5"/>
  <c r="S9" i="5"/>
  <c r="A13" i="5"/>
  <c r="E12" i="5"/>
  <c r="F12" i="5" s="1"/>
  <c r="C12" i="5"/>
  <c r="N12" i="5" s="1"/>
  <c r="K9" i="5"/>
  <c r="D10" i="5"/>
  <c r="L97" i="45" l="1"/>
  <c r="K94" i="46"/>
  <c r="L94" i="46" s="1"/>
  <c r="G10" i="5"/>
  <c r="A14" i="5"/>
  <c r="E13" i="5"/>
  <c r="F13" i="5" s="1"/>
  <c r="C13" i="5"/>
  <c r="N13" i="5" s="1"/>
  <c r="O12" i="5"/>
  <c r="D98" i="45"/>
  <c r="D95" i="46"/>
  <c r="G98" i="45" l="1"/>
  <c r="F98" i="45"/>
  <c r="G95" i="46"/>
  <c r="F95" i="46"/>
  <c r="O112" i="42"/>
  <c r="L112" i="42"/>
  <c r="P10" i="5"/>
  <c r="M10" i="5"/>
  <c r="O13" i="5"/>
  <c r="A15" i="5"/>
  <c r="E14" i="5"/>
  <c r="F14" i="5" s="1"/>
  <c r="C14" i="5"/>
  <c r="N14" i="5" s="1"/>
  <c r="Q98" i="45" l="1"/>
  <c r="N98" i="45"/>
  <c r="T98" i="45" s="1"/>
  <c r="Q95" i="46"/>
  <c r="N95" i="46"/>
  <c r="T95" i="46" s="1"/>
  <c r="R112" i="42"/>
  <c r="I112" i="42"/>
  <c r="J112" i="42" s="1"/>
  <c r="D113" i="42" s="1"/>
  <c r="E113" i="42" s="1"/>
  <c r="J10" i="5"/>
  <c r="K10" i="5" s="1"/>
  <c r="S10" i="5"/>
  <c r="A16" i="5"/>
  <c r="E15" i="5"/>
  <c r="F15" i="5" s="1"/>
  <c r="C15" i="5"/>
  <c r="N15" i="5" s="1"/>
  <c r="O14" i="5"/>
  <c r="D11" i="5"/>
  <c r="K98" i="45" l="1"/>
  <c r="K95" i="46"/>
  <c r="L95" i="46" s="1"/>
  <c r="G11" i="5"/>
  <c r="P11" i="5" s="1"/>
  <c r="A17" i="5"/>
  <c r="E16" i="5"/>
  <c r="F16" i="5" s="1"/>
  <c r="C16" i="5"/>
  <c r="N16" i="5" s="1"/>
  <c r="O15" i="5"/>
  <c r="D96" i="46"/>
  <c r="L98" i="45" l="1"/>
  <c r="G96" i="46"/>
  <c r="F96" i="46"/>
  <c r="L113" i="42"/>
  <c r="O113" i="42"/>
  <c r="M11" i="5"/>
  <c r="A18" i="5"/>
  <c r="E17" i="5"/>
  <c r="F17" i="5" s="1"/>
  <c r="C17" i="5"/>
  <c r="N17" i="5" s="1"/>
  <c r="O16" i="5"/>
  <c r="D99" i="45"/>
  <c r="G99" i="45" l="1"/>
  <c r="F99" i="45"/>
  <c r="N96" i="46"/>
  <c r="T96" i="46" s="1"/>
  <c r="Q96" i="46"/>
  <c r="R113" i="42"/>
  <c r="I113" i="42"/>
  <c r="J113" i="42" s="1"/>
  <c r="D114" i="42" s="1"/>
  <c r="E114" i="42" s="1"/>
  <c r="J11" i="5"/>
  <c r="S11" i="5"/>
  <c r="A19" i="5"/>
  <c r="E18" i="5"/>
  <c r="F18" i="5" s="1"/>
  <c r="C18" i="5"/>
  <c r="N18" i="5" s="1"/>
  <c r="O17" i="5"/>
  <c r="Q99" i="45" l="1"/>
  <c r="N99" i="45"/>
  <c r="T99" i="45" s="1"/>
  <c r="K96" i="46"/>
  <c r="L96" i="46" s="1"/>
  <c r="K11" i="5"/>
  <c r="A20" i="5"/>
  <c r="E19" i="5"/>
  <c r="F19" i="5" s="1"/>
  <c r="C19" i="5"/>
  <c r="N19" i="5" s="1"/>
  <c r="O18" i="5"/>
  <c r="D97" i="46"/>
  <c r="D12" i="5"/>
  <c r="K99" i="45" l="1"/>
  <c r="G97" i="46"/>
  <c r="F97" i="46"/>
  <c r="L114" i="42"/>
  <c r="O114" i="42"/>
  <c r="G12" i="5"/>
  <c r="A21" i="5"/>
  <c r="E20" i="5"/>
  <c r="F20" i="5" s="1"/>
  <c r="C20" i="5"/>
  <c r="N20" i="5" s="1"/>
  <c r="O19" i="5"/>
  <c r="L99" i="45" l="1"/>
  <c r="F100" i="45" s="1"/>
  <c r="N97" i="46"/>
  <c r="T97" i="46" s="1"/>
  <c r="Q97" i="46"/>
  <c r="R114" i="42"/>
  <c r="I114" i="42"/>
  <c r="P12" i="5"/>
  <c r="M12" i="5"/>
  <c r="A22" i="5"/>
  <c r="E21" i="5"/>
  <c r="F21" i="5" s="1"/>
  <c r="C21" i="5"/>
  <c r="N21" i="5" s="1"/>
  <c r="O20" i="5"/>
  <c r="K97" i="46" l="1"/>
  <c r="L97" i="46" s="1"/>
  <c r="J114" i="42"/>
  <c r="D115" i="42" s="1"/>
  <c r="E115" i="42" s="1"/>
  <c r="J12" i="5"/>
  <c r="S12" i="5"/>
  <c r="O21" i="5"/>
  <c r="A23" i="5"/>
  <c r="E22" i="5"/>
  <c r="F22" i="5" s="1"/>
  <c r="C22" i="5"/>
  <c r="N22" i="5" s="1"/>
  <c r="D100" i="45"/>
  <c r="D98" i="46"/>
  <c r="G100" i="45" l="1"/>
  <c r="Q100" i="45" s="1"/>
  <c r="G98" i="46"/>
  <c r="F98" i="46"/>
  <c r="K12" i="5"/>
  <c r="A24" i="5"/>
  <c r="E23" i="5"/>
  <c r="F23" i="5" s="1"/>
  <c r="C23" i="5"/>
  <c r="N23" i="5" s="1"/>
  <c r="O22" i="5"/>
  <c r="D13" i="5"/>
  <c r="N100" i="45" l="1"/>
  <c r="T100" i="45" s="1"/>
  <c r="Q98" i="46"/>
  <c r="N98" i="46"/>
  <c r="T98" i="46" s="1"/>
  <c r="O115" i="42"/>
  <c r="L115" i="42"/>
  <c r="G13" i="5"/>
  <c r="A25" i="5"/>
  <c r="E24" i="5"/>
  <c r="F24" i="5" s="1"/>
  <c r="C24" i="5"/>
  <c r="N24" i="5" s="1"/>
  <c r="O23" i="5"/>
  <c r="K100" i="45" l="1"/>
  <c r="L100" i="45" s="1"/>
  <c r="F101" i="45" s="1"/>
  <c r="K98" i="46"/>
  <c r="R115" i="42"/>
  <c r="I115" i="42"/>
  <c r="P13" i="5"/>
  <c r="M13" i="5"/>
  <c r="A26" i="5"/>
  <c r="E25" i="5"/>
  <c r="F25" i="5" s="1"/>
  <c r="C25" i="5"/>
  <c r="N25" i="5" s="1"/>
  <c r="O24" i="5"/>
  <c r="D101" i="45"/>
  <c r="G101" i="45" l="1"/>
  <c r="Q101" i="45" s="1"/>
  <c r="L98" i="46"/>
  <c r="J115" i="42"/>
  <c r="D116" i="42" s="1"/>
  <c r="E116" i="42" s="1"/>
  <c r="J13" i="5"/>
  <c r="S13" i="5"/>
  <c r="A27" i="5"/>
  <c r="E26" i="5"/>
  <c r="F26" i="5" s="1"/>
  <c r="C26" i="5"/>
  <c r="N26" i="5" s="1"/>
  <c r="O25" i="5"/>
  <c r="D99" i="46"/>
  <c r="N101" i="45" l="1"/>
  <c r="T101" i="45" s="1"/>
  <c r="G99" i="46"/>
  <c r="F99" i="46"/>
  <c r="K13" i="5"/>
  <c r="A28" i="5"/>
  <c r="E27" i="5"/>
  <c r="F27" i="5" s="1"/>
  <c r="C27" i="5"/>
  <c r="N27" i="5" s="1"/>
  <c r="O26" i="5"/>
  <c r="D14" i="5"/>
  <c r="K101" i="45" l="1"/>
  <c r="L101" i="45" s="1"/>
  <c r="F102" i="45" s="1"/>
  <c r="Q99" i="46"/>
  <c r="N99" i="46"/>
  <c r="T99" i="46" s="1"/>
  <c r="O116" i="42"/>
  <c r="L116" i="42"/>
  <c r="G14" i="5"/>
  <c r="A29" i="5"/>
  <c r="E28" i="5"/>
  <c r="F28" i="5" s="1"/>
  <c r="C28" i="5"/>
  <c r="N28" i="5" s="1"/>
  <c r="O27" i="5"/>
  <c r="D102" i="45"/>
  <c r="G102" i="45" l="1"/>
  <c r="N102" i="45" s="1"/>
  <c r="T102" i="45" s="1"/>
  <c r="K99" i="46"/>
  <c r="R116" i="42"/>
  <c r="I116" i="42"/>
  <c r="P14" i="5"/>
  <c r="M14" i="5"/>
  <c r="O28" i="5"/>
  <c r="A30" i="5"/>
  <c r="E29" i="5"/>
  <c r="F29" i="5" s="1"/>
  <c r="C29" i="5"/>
  <c r="N29" i="5" s="1"/>
  <c r="Q102" i="45" l="1"/>
  <c r="L99" i="46"/>
  <c r="F100" i="46" s="1"/>
  <c r="K102" i="45"/>
  <c r="L102" i="45" s="1"/>
  <c r="J116" i="42"/>
  <c r="D117" i="42" s="1"/>
  <c r="E117" i="42" s="1"/>
  <c r="J14" i="5"/>
  <c r="S14" i="5"/>
  <c r="A31" i="5"/>
  <c r="E30" i="5"/>
  <c r="F30" i="5" s="1"/>
  <c r="C30" i="5"/>
  <c r="N30" i="5" s="1"/>
  <c r="O29" i="5"/>
  <c r="D103" i="45"/>
  <c r="G103" i="45" l="1"/>
  <c r="F103" i="45"/>
  <c r="K14" i="5"/>
  <c r="O30" i="5"/>
  <c r="A32" i="5"/>
  <c r="E31" i="5"/>
  <c r="F31" i="5" s="1"/>
  <c r="C31" i="5"/>
  <c r="N31" i="5" s="1"/>
  <c r="D100" i="46"/>
  <c r="D15" i="5"/>
  <c r="G100" i="46" l="1"/>
  <c r="Q100" i="46" s="1"/>
  <c r="N103" i="45"/>
  <c r="T103" i="45" s="1"/>
  <c r="Q103" i="45"/>
  <c r="O117" i="42"/>
  <c r="L117" i="42"/>
  <c r="G15" i="5"/>
  <c r="A33" i="5"/>
  <c r="E32" i="5"/>
  <c r="F32" i="5" s="1"/>
  <c r="C32" i="5"/>
  <c r="N32" i="5" s="1"/>
  <c r="O31" i="5"/>
  <c r="N100" i="46" l="1"/>
  <c r="T100" i="46" s="1"/>
  <c r="K103" i="45"/>
  <c r="R117" i="42"/>
  <c r="I117" i="42"/>
  <c r="P15" i="5"/>
  <c r="M15" i="5"/>
  <c r="S15" i="5" s="1"/>
  <c r="A34" i="5"/>
  <c r="E33" i="5"/>
  <c r="F33" i="5" s="1"/>
  <c r="C33" i="5"/>
  <c r="N33" i="5" s="1"/>
  <c r="O32" i="5"/>
  <c r="K100" i="46" l="1"/>
  <c r="L100" i="46" s="1"/>
  <c r="L103" i="45"/>
  <c r="J117" i="42"/>
  <c r="D118" i="42" s="1"/>
  <c r="E118" i="42" s="1"/>
  <c r="J15" i="5"/>
  <c r="K15" i="5" s="1"/>
  <c r="A35" i="5"/>
  <c r="E34" i="5"/>
  <c r="F34" i="5" s="1"/>
  <c r="C34" i="5"/>
  <c r="N34" i="5" s="1"/>
  <c r="O33" i="5"/>
  <c r="D101" i="46"/>
  <c r="D104" i="45"/>
  <c r="D16" i="5"/>
  <c r="G101" i="46" l="1"/>
  <c r="Q101" i="46" s="1"/>
  <c r="F101" i="46"/>
  <c r="G104" i="45"/>
  <c r="F104" i="45"/>
  <c r="G16" i="5"/>
  <c r="O34" i="5"/>
  <c r="A36" i="5"/>
  <c r="E35" i="5"/>
  <c r="F35" i="5" s="1"/>
  <c r="C35" i="5"/>
  <c r="N35" i="5" s="1"/>
  <c r="N101" i="46" l="1"/>
  <c r="K101" i="46" s="1"/>
  <c r="Q104" i="45"/>
  <c r="N104" i="45"/>
  <c r="T104" i="45" s="1"/>
  <c r="O118" i="42"/>
  <c r="L118" i="42"/>
  <c r="M16" i="5"/>
  <c r="S16" i="5" s="1"/>
  <c r="P16" i="5"/>
  <c r="A37" i="5"/>
  <c r="E36" i="5"/>
  <c r="F36" i="5" s="1"/>
  <c r="C36" i="5"/>
  <c r="N36" i="5" s="1"/>
  <c r="O35" i="5"/>
  <c r="T101" i="46" l="1"/>
  <c r="L101" i="46"/>
  <c r="K104" i="45"/>
  <c r="L104" i="45" s="1"/>
  <c r="R118" i="42"/>
  <c r="I118" i="42"/>
  <c r="J118" i="42" s="1"/>
  <c r="D119" i="42" s="1"/>
  <c r="E119" i="42" s="1"/>
  <c r="J16" i="5"/>
  <c r="K16" i="5" s="1"/>
  <c r="O36" i="5"/>
  <c r="A38" i="5"/>
  <c r="E37" i="5"/>
  <c r="F37" i="5" s="1"/>
  <c r="C37" i="5"/>
  <c r="N37" i="5" s="1"/>
  <c r="D17" i="5"/>
  <c r="D102" i="46"/>
  <c r="D105" i="45"/>
  <c r="G102" i="46" l="1"/>
  <c r="F102" i="46"/>
  <c r="G105" i="45"/>
  <c r="F105" i="45"/>
  <c r="G17" i="5"/>
  <c r="A39" i="5"/>
  <c r="E38" i="5"/>
  <c r="F38" i="5" s="1"/>
  <c r="C38" i="5"/>
  <c r="N38" i="5" s="1"/>
  <c r="O37" i="5"/>
  <c r="Q102" i="46" l="1"/>
  <c r="N102" i="46"/>
  <c r="Q105" i="45"/>
  <c r="N105" i="45"/>
  <c r="T105" i="45" s="1"/>
  <c r="O119" i="42"/>
  <c r="L119" i="42"/>
  <c r="M17" i="5"/>
  <c r="S17" i="5" s="1"/>
  <c r="P17" i="5"/>
  <c r="A40" i="5"/>
  <c r="E39" i="5"/>
  <c r="F39" i="5" s="1"/>
  <c r="C39" i="5"/>
  <c r="N39" i="5" s="1"/>
  <c r="O38" i="5"/>
  <c r="K102" i="46" l="1"/>
  <c r="T102" i="46"/>
  <c r="K105" i="45"/>
  <c r="L105" i="45" s="1"/>
  <c r="R119" i="42"/>
  <c r="I119" i="42"/>
  <c r="J17" i="5"/>
  <c r="K17" i="5" s="1"/>
  <c r="A41" i="5"/>
  <c r="E40" i="5"/>
  <c r="F40" i="5" s="1"/>
  <c r="C40" i="5"/>
  <c r="N40" i="5" s="1"/>
  <c r="O39" i="5"/>
  <c r="D106" i="45"/>
  <c r="D18" i="5"/>
  <c r="L102" i="46" l="1"/>
  <c r="G106" i="45"/>
  <c r="F106" i="45"/>
  <c r="J119" i="42"/>
  <c r="D120" i="42" s="1"/>
  <c r="E120" i="42" s="1"/>
  <c r="G18" i="5"/>
  <c r="O40" i="5"/>
  <c r="A42" i="5"/>
  <c r="E41" i="5"/>
  <c r="F41" i="5" s="1"/>
  <c r="C41" i="5"/>
  <c r="N41" i="5" s="1"/>
  <c r="D103" i="46"/>
  <c r="G103" i="46" l="1"/>
  <c r="F103" i="46"/>
  <c r="Q106" i="45"/>
  <c r="N106" i="45"/>
  <c r="T106" i="45" s="1"/>
  <c r="M18" i="5"/>
  <c r="S18" i="5" s="1"/>
  <c r="P18" i="5"/>
  <c r="A43" i="5"/>
  <c r="E42" i="5"/>
  <c r="F42" i="5" s="1"/>
  <c r="C42" i="5"/>
  <c r="N42" i="5" s="1"/>
  <c r="O41" i="5"/>
  <c r="Q103" i="46" l="1"/>
  <c r="N103" i="46"/>
  <c r="K106" i="45"/>
  <c r="L106" i="45" s="1"/>
  <c r="O120" i="42"/>
  <c r="L120" i="42"/>
  <c r="J18" i="5"/>
  <c r="K18" i="5" s="1"/>
  <c r="O42" i="5"/>
  <c r="A44" i="5"/>
  <c r="E43" i="5"/>
  <c r="F43" i="5" s="1"/>
  <c r="C43" i="5"/>
  <c r="N43" i="5" s="1"/>
  <c r="D107" i="45"/>
  <c r="D19" i="5"/>
  <c r="K103" i="46" l="1"/>
  <c r="T103" i="46"/>
  <c r="G107" i="45"/>
  <c r="F107" i="45"/>
  <c r="R120" i="42"/>
  <c r="I120" i="42"/>
  <c r="J120" i="42" s="1"/>
  <c r="D121" i="42" s="1"/>
  <c r="E121" i="42" s="1"/>
  <c r="G19" i="5"/>
  <c r="A45" i="5"/>
  <c r="E44" i="5"/>
  <c r="F44" i="5" s="1"/>
  <c r="C44" i="5"/>
  <c r="N44" i="5" s="1"/>
  <c r="O43" i="5"/>
  <c r="L103" i="46" l="1"/>
  <c r="Q107" i="45"/>
  <c r="N107" i="45"/>
  <c r="T107" i="45" s="1"/>
  <c r="P19" i="5"/>
  <c r="M19" i="5"/>
  <c r="S19" i="5" s="1"/>
  <c r="A46" i="5"/>
  <c r="E45" i="5"/>
  <c r="F45" i="5" s="1"/>
  <c r="C45" i="5"/>
  <c r="N45" i="5" s="1"/>
  <c r="O44" i="5"/>
  <c r="D104" i="46"/>
  <c r="G104" i="46" l="1"/>
  <c r="F104" i="46"/>
  <c r="K107" i="45"/>
  <c r="L107" i="45" s="1"/>
  <c r="L121" i="42"/>
  <c r="O121" i="42"/>
  <c r="J19" i="5"/>
  <c r="K19" i="5" s="1"/>
  <c r="A47" i="5"/>
  <c r="E46" i="5"/>
  <c r="F46" i="5" s="1"/>
  <c r="C46" i="5"/>
  <c r="N46" i="5" s="1"/>
  <c r="O45" i="5"/>
  <c r="D20" i="5"/>
  <c r="D108" i="45"/>
  <c r="Q104" i="46" l="1"/>
  <c r="N104" i="46"/>
  <c r="G108" i="45"/>
  <c r="F108" i="45"/>
  <c r="R121" i="42"/>
  <c r="I121" i="42"/>
  <c r="J121" i="42" s="1"/>
  <c r="D122" i="42" s="1"/>
  <c r="E122" i="42" s="1"/>
  <c r="G20" i="5"/>
  <c r="O46" i="5"/>
  <c r="J45" i="5"/>
  <c r="A48" i="5"/>
  <c r="E47" i="5"/>
  <c r="F47" i="5" s="1"/>
  <c r="C47" i="5"/>
  <c r="N47" i="5" s="1"/>
  <c r="K104" i="46" l="1"/>
  <c r="T104" i="46"/>
  <c r="Q108" i="45"/>
  <c r="N108" i="45"/>
  <c r="T108" i="45" s="1"/>
  <c r="P20" i="5"/>
  <c r="M20" i="5"/>
  <c r="S20" i="5" s="1"/>
  <c r="K45" i="5"/>
  <c r="A49" i="5"/>
  <c r="E48" i="5"/>
  <c r="F48" i="5" s="1"/>
  <c r="C48" i="5"/>
  <c r="N48" i="5" s="1"/>
  <c r="O47" i="5"/>
  <c r="D46" i="5"/>
  <c r="L104" i="46" l="1"/>
  <c r="K108" i="45"/>
  <c r="O122" i="42"/>
  <c r="L122" i="42"/>
  <c r="J20" i="5"/>
  <c r="G46" i="5"/>
  <c r="M46" i="5" s="1"/>
  <c r="J46" i="5" s="1"/>
  <c r="A50" i="5"/>
  <c r="E49" i="5"/>
  <c r="F49" i="5" s="1"/>
  <c r="C49" i="5"/>
  <c r="N49" i="5" s="1"/>
  <c r="O48" i="5"/>
  <c r="D105" i="46"/>
  <c r="G105" i="46" l="1"/>
  <c r="F105" i="46"/>
  <c r="L108" i="45"/>
  <c r="R122" i="42"/>
  <c r="I122" i="42"/>
  <c r="K20" i="5"/>
  <c r="K46" i="5"/>
  <c r="O49" i="5"/>
  <c r="A51" i="5"/>
  <c r="E50" i="5"/>
  <c r="F50" i="5" s="1"/>
  <c r="C50" i="5"/>
  <c r="N50" i="5" s="1"/>
  <c r="D109" i="45"/>
  <c r="D47" i="5"/>
  <c r="D21" i="5"/>
  <c r="Q105" i="46" l="1"/>
  <c r="N105" i="46"/>
  <c r="G109" i="45"/>
  <c r="F109" i="45"/>
  <c r="J122" i="42"/>
  <c r="D123" i="42" s="1"/>
  <c r="E123" i="42" s="1"/>
  <c r="G21" i="5"/>
  <c r="G47" i="5"/>
  <c r="M47" i="5" s="1"/>
  <c r="J47" i="5" s="1"/>
  <c r="A52" i="5"/>
  <c r="E51" i="5"/>
  <c r="F51" i="5" s="1"/>
  <c r="C51" i="5"/>
  <c r="N51" i="5" s="1"/>
  <c r="O50" i="5"/>
  <c r="K105" i="46" l="1"/>
  <c r="T105" i="46"/>
  <c r="Q109" i="45"/>
  <c r="N109" i="45"/>
  <c r="T109" i="45" s="1"/>
  <c r="P21" i="5"/>
  <c r="M21" i="5"/>
  <c r="S21" i="5" s="1"/>
  <c r="K47" i="5"/>
  <c r="O51" i="5"/>
  <c r="A53" i="5"/>
  <c r="E52" i="5"/>
  <c r="F52" i="5" s="1"/>
  <c r="C52" i="5"/>
  <c r="N52" i="5" s="1"/>
  <c r="D48" i="5"/>
  <c r="L105" i="46" l="1"/>
  <c r="K109" i="45"/>
  <c r="O123" i="42"/>
  <c r="L123" i="42"/>
  <c r="J21" i="5"/>
  <c r="G48" i="5"/>
  <c r="M48" i="5" s="1"/>
  <c r="J48" i="5" s="1"/>
  <c r="A54" i="5"/>
  <c r="E53" i="5"/>
  <c r="F53" i="5" s="1"/>
  <c r="C53" i="5"/>
  <c r="N53" i="5" s="1"/>
  <c r="O52" i="5"/>
  <c r="D106" i="46"/>
  <c r="G106" i="46" l="1"/>
  <c r="F106" i="46"/>
  <c r="L109" i="45"/>
  <c r="R123" i="42"/>
  <c r="I123" i="42"/>
  <c r="J123" i="42" s="1"/>
  <c r="D124" i="42" s="1"/>
  <c r="E124" i="42" s="1"/>
  <c r="K21" i="5"/>
  <c r="O53" i="5"/>
  <c r="A55" i="5"/>
  <c r="E54" i="5"/>
  <c r="F54" i="5" s="1"/>
  <c r="C54" i="5"/>
  <c r="N54" i="5" s="1"/>
  <c r="K48" i="5"/>
  <c r="D110" i="45"/>
  <c r="D49" i="5"/>
  <c r="D22" i="5"/>
  <c r="Q106" i="46" l="1"/>
  <c r="N106" i="46"/>
  <c r="G110" i="45"/>
  <c r="F110" i="45"/>
  <c r="G22" i="5"/>
  <c r="G49" i="5"/>
  <c r="M49" i="5" s="1"/>
  <c r="J49" i="5" s="1"/>
  <c r="O54" i="5"/>
  <c r="A56" i="5"/>
  <c r="E55" i="5"/>
  <c r="F55" i="5" s="1"/>
  <c r="C55" i="5"/>
  <c r="N55" i="5" s="1"/>
  <c r="K106" i="46" l="1"/>
  <c r="T106" i="46"/>
  <c r="Q110" i="45"/>
  <c r="N110" i="45"/>
  <c r="T110" i="45" s="1"/>
  <c r="O124" i="42"/>
  <c r="L124" i="42"/>
  <c r="P22" i="5"/>
  <c r="M22" i="5"/>
  <c r="S22" i="5" s="1"/>
  <c r="K49" i="5"/>
  <c r="O55" i="5"/>
  <c r="A57" i="5"/>
  <c r="E56" i="5"/>
  <c r="F56" i="5" s="1"/>
  <c r="C56" i="5"/>
  <c r="N56" i="5" s="1"/>
  <c r="D50" i="5"/>
  <c r="L106" i="46" l="1"/>
  <c r="K110" i="45"/>
  <c r="R124" i="42"/>
  <c r="I124" i="42"/>
  <c r="J124" i="42" s="1"/>
  <c r="D125" i="42" s="1"/>
  <c r="E125" i="42" s="1"/>
  <c r="J22" i="5"/>
  <c r="K22" i="5" s="1"/>
  <c r="G50" i="5"/>
  <c r="M50" i="5" s="1"/>
  <c r="J50" i="5" s="1"/>
  <c r="A58" i="5"/>
  <c r="E57" i="5"/>
  <c r="F57" i="5" s="1"/>
  <c r="C57" i="5"/>
  <c r="N57" i="5" s="1"/>
  <c r="O56" i="5"/>
  <c r="D107" i="46"/>
  <c r="D23" i="5"/>
  <c r="G107" i="46" l="1"/>
  <c r="F107" i="46"/>
  <c r="L110" i="45"/>
  <c r="G23" i="5"/>
  <c r="O57" i="5"/>
  <c r="A59" i="5"/>
  <c r="E58" i="5"/>
  <c r="F58" i="5" s="1"/>
  <c r="C58" i="5"/>
  <c r="N58" i="5" s="1"/>
  <c r="K50" i="5"/>
  <c r="D51" i="5"/>
  <c r="D111" i="45"/>
  <c r="Q107" i="46" l="1"/>
  <c r="N107" i="46"/>
  <c r="G111" i="45"/>
  <c r="F111" i="45"/>
  <c r="O125" i="42"/>
  <c r="L125" i="42"/>
  <c r="M23" i="5"/>
  <c r="S23" i="5" s="1"/>
  <c r="P23" i="5"/>
  <c r="G51" i="5"/>
  <c r="M51" i="5" s="1"/>
  <c r="J51" i="5" s="1"/>
  <c r="O58" i="5"/>
  <c r="A60" i="5"/>
  <c r="E59" i="5"/>
  <c r="F59" i="5" s="1"/>
  <c r="C59" i="5"/>
  <c r="N59" i="5" s="1"/>
  <c r="K107" i="46" l="1"/>
  <c r="T107" i="46"/>
  <c r="Q111" i="45"/>
  <c r="N111" i="45"/>
  <c r="T111" i="45" s="1"/>
  <c r="R125" i="42"/>
  <c r="I125" i="42"/>
  <c r="J23" i="5"/>
  <c r="K23" i="5" s="1"/>
  <c r="K51" i="5"/>
  <c r="O59" i="5"/>
  <c r="A61" i="5"/>
  <c r="E60" i="5"/>
  <c r="F60" i="5" s="1"/>
  <c r="C60" i="5"/>
  <c r="N60" i="5" s="1"/>
  <c r="D24" i="5"/>
  <c r="D52" i="5"/>
  <c r="L107" i="46" l="1"/>
  <c r="K111" i="45"/>
  <c r="L111" i="45" s="1"/>
  <c r="J125" i="42"/>
  <c r="D126" i="42" s="1"/>
  <c r="E126" i="42" s="1"/>
  <c r="G24" i="5"/>
  <c r="G52" i="5"/>
  <c r="M52" i="5" s="1"/>
  <c r="J52" i="5" s="1"/>
  <c r="A62" i="5"/>
  <c r="E61" i="5"/>
  <c r="F61" i="5" s="1"/>
  <c r="C61" i="5"/>
  <c r="N61" i="5" s="1"/>
  <c r="O60" i="5"/>
  <c r="D108" i="46"/>
  <c r="D112" i="45"/>
  <c r="G108" i="46" l="1"/>
  <c r="F108" i="46"/>
  <c r="G112" i="45"/>
  <c r="F112" i="45"/>
  <c r="M24" i="5"/>
  <c r="S24" i="5" s="1"/>
  <c r="P24" i="5"/>
  <c r="K52" i="5"/>
  <c r="O61" i="5"/>
  <c r="A63" i="5"/>
  <c r="E62" i="5"/>
  <c r="F62" i="5" s="1"/>
  <c r="C62" i="5"/>
  <c r="N62" i="5" s="1"/>
  <c r="D53" i="5"/>
  <c r="Q108" i="46" l="1"/>
  <c r="N108" i="46"/>
  <c r="N112" i="45"/>
  <c r="T112" i="45" s="1"/>
  <c r="Q112" i="45"/>
  <c r="O126" i="42"/>
  <c r="L126" i="42"/>
  <c r="J24" i="5"/>
  <c r="G53" i="5"/>
  <c r="M53" i="5" s="1"/>
  <c r="J53" i="5" s="1"/>
  <c r="A64" i="5"/>
  <c r="E63" i="5"/>
  <c r="F63" i="5" s="1"/>
  <c r="C63" i="5"/>
  <c r="N63" i="5" s="1"/>
  <c r="O62" i="5"/>
  <c r="K108" i="46" l="1"/>
  <c r="T108" i="46"/>
  <c r="K112" i="45"/>
  <c r="L112" i="45" s="1"/>
  <c r="R126" i="42"/>
  <c r="I126" i="42"/>
  <c r="K24" i="5"/>
  <c r="O63" i="5"/>
  <c r="A65" i="5"/>
  <c r="E64" i="5"/>
  <c r="F64" i="5" s="1"/>
  <c r="C64" i="5"/>
  <c r="N64" i="5" s="1"/>
  <c r="K53" i="5"/>
  <c r="D113" i="45"/>
  <c r="D25" i="5"/>
  <c r="D54" i="5"/>
  <c r="L108" i="46" l="1"/>
  <c r="G113" i="45"/>
  <c r="F113" i="45"/>
  <c r="J126" i="42"/>
  <c r="D127" i="42" s="1"/>
  <c r="E127" i="42" s="1"/>
  <c r="G25" i="5"/>
  <c r="G54" i="5"/>
  <c r="M54" i="5" s="1"/>
  <c r="J54" i="5" s="1"/>
  <c r="O64" i="5"/>
  <c r="A66" i="5"/>
  <c r="E65" i="5"/>
  <c r="F65" i="5" s="1"/>
  <c r="C65" i="5"/>
  <c r="N65" i="5" s="1"/>
  <c r="D109" i="46"/>
  <c r="G109" i="46" l="1"/>
  <c r="F109" i="46"/>
  <c r="Q113" i="45"/>
  <c r="N113" i="45"/>
  <c r="T113" i="45" s="1"/>
  <c r="P25" i="5"/>
  <c r="M25" i="5"/>
  <c r="S25" i="5" s="1"/>
  <c r="K54" i="5"/>
  <c r="O65" i="5"/>
  <c r="A67" i="5"/>
  <c r="E66" i="5"/>
  <c r="F66" i="5" s="1"/>
  <c r="C66" i="5"/>
  <c r="N66" i="5" s="1"/>
  <c r="D55" i="5"/>
  <c r="Q109" i="46" l="1"/>
  <c r="N109" i="46"/>
  <c r="K113" i="45"/>
  <c r="O127" i="42"/>
  <c r="L127" i="42"/>
  <c r="J25" i="5"/>
  <c r="K25" i="5" s="1"/>
  <c r="G55" i="5"/>
  <c r="M55" i="5" s="1"/>
  <c r="J55" i="5" s="1"/>
  <c r="A68" i="5"/>
  <c r="E67" i="5"/>
  <c r="F67" i="5" s="1"/>
  <c r="C67" i="5"/>
  <c r="N67" i="5" s="1"/>
  <c r="O66" i="5"/>
  <c r="D26" i="5"/>
  <c r="K109" i="46" l="1"/>
  <c r="T109" i="46"/>
  <c r="L113" i="45"/>
  <c r="R127" i="42"/>
  <c r="I127" i="42"/>
  <c r="G26" i="5"/>
  <c r="O67" i="5"/>
  <c r="A69" i="5"/>
  <c r="E68" i="5"/>
  <c r="F68" i="5" s="1"/>
  <c r="C68" i="5"/>
  <c r="N68" i="5" s="1"/>
  <c r="K55" i="5"/>
  <c r="D114" i="45"/>
  <c r="D56" i="5"/>
  <c r="L109" i="46" l="1"/>
  <c r="G114" i="45"/>
  <c r="F114" i="45"/>
  <c r="J127" i="42"/>
  <c r="D128" i="42" s="1"/>
  <c r="E128" i="42" s="1"/>
  <c r="M26" i="5"/>
  <c r="S26" i="5" s="1"/>
  <c r="P26" i="5"/>
  <c r="G56" i="5"/>
  <c r="M56" i="5" s="1"/>
  <c r="J56" i="5" s="1"/>
  <c r="O68" i="5"/>
  <c r="A70" i="5"/>
  <c r="E69" i="5"/>
  <c r="F69" i="5" s="1"/>
  <c r="C69" i="5"/>
  <c r="N69" i="5" s="1"/>
  <c r="D110" i="46"/>
  <c r="G110" i="46" l="1"/>
  <c r="F110" i="46"/>
  <c r="Q114" i="45"/>
  <c r="N114" i="45"/>
  <c r="T114" i="45" s="1"/>
  <c r="J26" i="5"/>
  <c r="K26" i="5" s="1"/>
  <c r="K56" i="5"/>
  <c r="O69" i="5"/>
  <c r="A71" i="5"/>
  <c r="E70" i="5"/>
  <c r="F70" i="5" s="1"/>
  <c r="C70" i="5"/>
  <c r="N70" i="5" s="1"/>
  <c r="D57" i="5"/>
  <c r="D27" i="5"/>
  <c r="Q110" i="46" l="1"/>
  <c r="N110" i="46"/>
  <c r="K114" i="45"/>
  <c r="L114" i="45" s="1"/>
  <c r="O128" i="42"/>
  <c r="L128" i="42"/>
  <c r="G27" i="5"/>
  <c r="G57" i="5"/>
  <c r="M57" i="5" s="1"/>
  <c r="J57" i="5" s="1"/>
  <c r="A72" i="5"/>
  <c r="E71" i="5"/>
  <c r="F71" i="5" s="1"/>
  <c r="C71" i="5"/>
  <c r="N71" i="5" s="1"/>
  <c r="O70" i="5"/>
  <c r="D115" i="45"/>
  <c r="K110" i="46" l="1"/>
  <c r="T110" i="46"/>
  <c r="G115" i="45"/>
  <c r="F115" i="45"/>
  <c r="R128" i="42"/>
  <c r="I128" i="42"/>
  <c r="M27" i="5"/>
  <c r="S27" i="5" s="1"/>
  <c r="P27" i="5"/>
  <c r="K57" i="5"/>
  <c r="O71" i="5"/>
  <c r="A73" i="5"/>
  <c r="E72" i="5"/>
  <c r="F72" i="5" s="1"/>
  <c r="C72" i="5"/>
  <c r="N72" i="5" s="1"/>
  <c r="D58" i="5"/>
  <c r="L110" i="46" l="1"/>
  <c r="Q115" i="45"/>
  <c r="N115" i="45"/>
  <c r="T115" i="45" s="1"/>
  <c r="J128" i="42"/>
  <c r="D129" i="42" s="1"/>
  <c r="E129" i="42" s="1"/>
  <c r="J27" i="5"/>
  <c r="K27" i="5" s="1"/>
  <c r="G58" i="5"/>
  <c r="M58" i="5" s="1"/>
  <c r="J58" i="5" s="1"/>
  <c r="A74" i="5"/>
  <c r="E73" i="5"/>
  <c r="F73" i="5" s="1"/>
  <c r="C73" i="5"/>
  <c r="N73" i="5" s="1"/>
  <c r="O72" i="5"/>
  <c r="D28" i="5"/>
  <c r="D111" i="46"/>
  <c r="G111" i="46" l="1"/>
  <c r="F111" i="46"/>
  <c r="K115" i="45"/>
  <c r="L115" i="45" s="1"/>
  <c r="G28" i="5"/>
  <c r="O73" i="5"/>
  <c r="A75" i="5"/>
  <c r="E74" i="5"/>
  <c r="F74" i="5" s="1"/>
  <c r="C74" i="5"/>
  <c r="N74" i="5" s="1"/>
  <c r="K58" i="5"/>
  <c r="D59" i="5"/>
  <c r="D116" i="45"/>
  <c r="Q111" i="46" l="1"/>
  <c r="N111" i="46"/>
  <c r="G116" i="45"/>
  <c r="F116" i="45"/>
  <c r="O129" i="42"/>
  <c r="L129" i="42"/>
  <c r="M28" i="5"/>
  <c r="S28" i="5" s="1"/>
  <c r="P28" i="5"/>
  <c r="G59" i="5"/>
  <c r="M59" i="5" s="1"/>
  <c r="J59" i="5" s="1"/>
  <c r="J73" i="5"/>
  <c r="A76" i="5"/>
  <c r="E75" i="5"/>
  <c r="F75" i="5" s="1"/>
  <c r="C75" i="5"/>
  <c r="N75" i="5" s="1"/>
  <c r="O74" i="5"/>
  <c r="K111" i="46" l="1"/>
  <c r="T111" i="46"/>
  <c r="Q116" i="45"/>
  <c r="N116" i="45"/>
  <c r="T116" i="45" s="1"/>
  <c r="R129" i="42"/>
  <c r="I129" i="42"/>
  <c r="J28" i="5"/>
  <c r="K28" i="5" s="1"/>
  <c r="K59" i="5"/>
  <c r="A77" i="5"/>
  <c r="E76" i="5"/>
  <c r="F76" i="5" s="1"/>
  <c r="C76" i="5"/>
  <c r="N76" i="5" s="1"/>
  <c r="K73" i="5"/>
  <c r="O75" i="5"/>
  <c r="D74" i="5"/>
  <c r="D60" i="5"/>
  <c r="D29" i="5"/>
  <c r="L111" i="46" l="1"/>
  <c r="K116" i="45"/>
  <c r="J129" i="42"/>
  <c r="D130" i="42" s="1"/>
  <c r="E130" i="42" s="1"/>
  <c r="G29" i="5"/>
  <c r="G60" i="5"/>
  <c r="M60" i="5" s="1"/>
  <c r="J60" i="5" s="1"/>
  <c r="G74" i="5"/>
  <c r="M74" i="5" s="1"/>
  <c r="J74" i="5" s="1"/>
  <c r="O76" i="5"/>
  <c r="A78" i="5"/>
  <c r="E77" i="5"/>
  <c r="F77" i="5" s="1"/>
  <c r="C77" i="5"/>
  <c r="N77" i="5" s="1"/>
  <c r="D112" i="46"/>
  <c r="G112" i="46" l="1"/>
  <c r="F112" i="46"/>
  <c r="L116" i="45"/>
  <c r="M29" i="5"/>
  <c r="S29" i="5" s="1"/>
  <c r="P29" i="5"/>
  <c r="A79" i="5"/>
  <c r="E78" i="5"/>
  <c r="F78" i="5" s="1"/>
  <c r="C78" i="5"/>
  <c r="N78" i="5" s="1"/>
  <c r="K74" i="5"/>
  <c r="K60" i="5"/>
  <c r="O77" i="5"/>
  <c r="D117" i="45"/>
  <c r="D75" i="5"/>
  <c r="D61" i="5"/>
  <c r="Q112" i="46" l="1"/>
  <c r="N112" i="46"/>
  <c r="G117" i="45"/>
  <c r="F117" i="45"/>
  <c r="O130" i="42"/>
  <c r="L130" i="42"/>
  <c r="J29" i="5"/>
  <c r="K29" i="5" s="1"/>
  <c r="G61" i="5"/>
  <c r="M61" i="5" s="1"/>
  <c r="J61" i="5" s="1"/>
  <c r="G75" i="5"/>
  <c r="M75" i="5" s="1"/>
  <c r="J75" i="5" s="1"/>
  <c r="A80" i="5"/>
  <c r="E79" i="5"/>
  <c r="F79" i="5" s="1"/>
  <c r="C79" i="5"/>
  <c r="N79" i="5" s="1"/>
  <c r="O78" i="5"/>
  <c r="D30" i="5"/>
  <c r="K112" i="46" l="1"/>
  <c r="T112" i="46"/>
  <c r="Q117" i="45"/>
  <c r="N117" i="45"/>
  <c r="T117" i="45" s="1"/>
  <c r="R130" i="42"/>
  <c r="I130" i="42"/>
  <c r="J130" i="42" s="1"/>
  <c r="D131" i="42" s="1"/>
  <c r="E131" i="42" s="1"/>
  <c r="G30" i="5"/>
  <c r="K75" i="5"/>
  <c r="K61" i="5"/>
  <c r="A81" i="5"/>
  <c r="E80" i="5"/>
  <c r="F80" i="5" s="1"/>
  <c r="C80" i="5"/>
  <c r="N80" i="5" s="1"/>
  <c r="O79" i="5"/>
  <c r="D62" i="5"/>
  <c r="D76" i="5"/>
  <c r="L112" i="46" l="1"/>
  <c r="K117" i="45"/>
  <c r="M30" i="5"/>
  <c r="S30" i="5" s="1"/>
  <c r="P30" i="5"/>
  <c r="G76" i="5"/>
  <c r="M76" i="5" s="1"/>
  <c r="J76" i="5" s="1"/>
  <c r="G62" i="5"/>
  <c r="M62" i="5" s="1"/>
  <c r="J62" i="5" s="1"/>
  <c r="A82" i="5"/>
  <c r="E81" i="5"/>
  <c r="F81" i="5" s="1"/>
  <c r="C81" i="5"/>
  <c r="N81" i="5" s="1"/>
  <c r="O80" i="5"/>
  <c r="D113" i="46"/>
  <c r="G113" i="46" l="1"/>
  <c r="F113" i="46"/>
  <c r="L117" i="45"/>
  <c r="L131" i="42"/>
  <c r="O131" i="42"/>
  <c r="J30" i="5"/>
  <c r="K30" i="5" s="1"/>
  <c r="K76" i="5"/>
  <c r="A83" i="5"/>
  <c r="E82" i="5"/>
  <c r="F82" i="5" s="1"/>
  <c r="C82" i="5"/>
  <c r="N82" i="5" s="1"/>
  <c r="K62" i="5"/>
  <c r="O81" i="5"/>
  <c r="D118" i="45"/>
  <c r="D63" i="5"/>
  <c r="D77" i="5"/>
  <c r="D31" i="5"/>
  <c r="Q113" i="46" l="1"/>
  <c r="N113" i="46"/>
  <c r="G118" i="45"/>
  <c r="F118" i="45"/>
  <c r="R131" i="42"/>
  <c r="I131" i="42"/>
  <c r="J131" i="42" s="1"/>
  <c r="D132" i="42" s="1"/>
  <c r="E132" i="42" s="1"/>
  <c r="G31" i="5"/>
  <c r="G77" i="5"/>
  <c r="M77" i="5" s="1"/>
  <c r="J77" i="5" s="1"/>
  <c r="G63" i="5"/>
  <c r="M63" i="5" s="1"/>
  <c r="J63" i="5" s="1"/>
  <c r="O82" i="5"/>
  <c r="A84" i="5"/>
  <c r="E83" i="5"/>
  <c r="F83" i="5" s="1"/>
  <c r="C83" i="5"/>
  <c r="N83" i="5" s="1"/>
  <c r="K113" i="46" l="1"/>
  <c r="T113" i="46"/>
  <c r="Q118" i="45"/>
  <c r="N118" i="45"/>
  <c r="T118" i="45" s="1"/>
  <c r="M31" i="5"/>
  <c r="S31" i="5" s="1"/>
  <c r="P31" i="5"/>
  <c r="A85" i="5"/>
  <c r="E84" i="5"/>
  <c r="F84" i="5" s="1"/>
  <c r="C84" i="5"/>
  <c r="N84" i="5" s="1"/>
  <c r="K63" i="5"/>
  <c r="K77" i="5"/>
  <c r="O83" i="5"/>
  <c r="D78" i="5"/>
  <c r="D64" i="5"/>
  <c r="L113" i="46" l="1"/>
  <c r="K118" i="45"/>
  <c r="L132" i="42"/>
  <c r="O132" i="42"/>
  <c r="J31" i="5"/>
  <c r="K31" i="5" s="1"/>
  <c r="G78" i="5"/>
  <c r="M78" i="5" s="1"/>
  <c r="J78" i="5" s="1"/>
  <c r="G64" i="5"/>
  <c r="M64" i="5" s="1"/>
  <c r="J64" i="5" s="1"/>
  <c r="A86" i="5"/>
  <c r="E85" i="5"/>
  <c r="F85" i="5" s="1"/>
  <c r="C85" i="5"/>
  <c r="N85" i="5" s="1"/>
  <c r="O84" i="5"/>
  <c r="D32" i="5"/>
  <c r="D114" i="46"/>
  <c r="G114" i="46" l="1"/>
  <c r="F114" i="46"/>
  <c r="L118" i="45"/>
  <c r="R132" i="42"/>
  <c r="I132" i="42"/>
  <c r="J132" i="42" s="1"/>
  <c r="D133" i="42" s="1"/>
  <c r="E133" i="42" s="1"/>
  <c r="G32" i="5"/>
  <c r="K64" i="5"/>
  <c r="K78" i="5"/>
  <c r="A87" i="5"/>
  <c r="E86" i="5"/>
  <c r="F86" i="5" s="1"/>
  <c r="C86" i="5"/>
  <c r="N86" i="5" s="1"/>
  <c r="O85" i="5"/>
  <c r="D119" i="45"/>
  <c r="D79" i="5"/>
  <c r="D65" i="5"/>
  <c r="Q114" i="46" l="1"/>
  <c r="N114" i="46"/>
  <c r="G119" i="45"/>
  <c r="F119" i="45"/>
  <c r="M32" i="5"/>
  <c r="S32" i="5" s="1"/>
  <c r="P32" i="5"/>
  <c r="G65" i="5"/>
  <c r="M65" i="5" s="1"/>
  <c r="J65" i="5" s="1"/>
  <c r="G79" i="5"/>
  <c r="M79" i="5" s="1"/>
  <c r="J79" i="5" s="1"/>
  <c r="A88" i="5"/>
  <c r="E87" i="5"/>
  <c r="F87" i="5" s="1"/>
  <c r="C87" i="5"/>
  <c r="N87" i="5" s="1"/>
  <c r="O86" i="5"/>
  <c r="K114" i="46" l="1"/>
  <c r="T114" i="46"/>
  <c r="Q119" i="45"/>
  <c r="N119" i="45"/>
  <c r="T119" i="45" s="1"/>
  <c r="O133" i="42"/>
  <c r="L133" i="42"/>
  <c r="J32" i="5"/>
  <c r="K32" i="5" s="1"/>
  <c r="K79" i="5"/>
  <c r="K65" i="5"/>
  <c r="A89" i="5"/>
  <c r="E88" i="5"/>
  <c r="F88" i="5" s="1"/>
  <c r="C88" i="5"/>
  <c r="N88" i="5" s="1"/>
  <c r="O87" i="5"/>
  <c r="D66" i="5"/>
  <c r="D80" i="5"/>
  <c r="D33" i="5"/>
  <c r="L114" i="46" l="1"/>
  <c r="K119" i="45"/>
  <c r="R133" i="42"/>
  <c r="I133" i="42"/>
  <c r="G33" i="5"/>
  <c r="G80" i="5"/>
  <c r="M80" i="5" s="1"/>
  <c r="J80" i="5" s="1"/>
  <c r="G66" i="5"/>
  <c r="M66" i="5" s="1"/>
  <c r="J66" i="5" s="1"/>
  <c r="A90" i="5"/>
  <c r="E89" i="5"/>
  <c r="F89" i="5" s="1"/>
  <c r="C89" i="5"/>
  <c r="N89" i="5" s="1"/>
  <c r="O88" i="5"/>
  <c r="D115" i="46"/>
  <c r="G115" i="46" l="1"/>
  <c r="F115" i="46"/>
  <c r="L119" i="45"/>
  <c r="J133" i="42"/>
  <c r="D134" i="42" s="1"/>
  <c r="E134" i="42" s="1"/>
  <c r="M33" i="5"/>
  <c r="S33" i="5" s="1"/>
  <c r="P33" i="5"/>
  <c r="A91" i="5"/>
  <c r="E90" i="5"/>
  <c r="F90" i="5" s="1"/>
  <c r="C90" i="5"/>
  <c r="N90" i="5" s="1"/>
  <c r="K66" i="5"/>
  <c r="K80" i="5"/>
  <c r="O89" i="5"/>
  <c r="D81" i="5"/>
  <c r="D67" i="5"/>
  <c r="D120" i="45"/>
  <c r="Q115" i="46" l="1"/>
  <c r="N115" i="46"/>
  <c r="G120" i="45"/>
  <c r="F120" i="45"/>
  <c r="J33" i="5"/>
  <c r="K33" i="5" s="1"/>
  <c r="G81" i="5"/>
  <c r="M81" i="5" s="1"/>
  <c r="J81" i="5" s="1"/>
  <c r="G67" i="5"/>
  <c r="M67" i="5" s="1"/>
  <c r="J67" i="5" s="1"/>
  <c r="O90" i="5"/>
  <c r="A92" i="5"/>
  <c r="E91" i="5"/>
  <c r="F91" i="5" s="1"/>
  <c r="C91" i="5"/>
  <c r="N91" i="5" s="1"/>
  <c r="D34" i="5"/>
  <c r="K115" i="46" l="1"/>
  <c r="T115" i="46"/>
  <c r="Q120" i="45"/>
  <c r="N120" i="45"/>
  <c r="T120" i="45" s="1"/>
  <c r="O134" i="42"/>
  <c r="L134" i="42"/>
  <c r="G34" i="5"/>
  <c r="K67" i="5"/>
  <c r="K81" i="5"/>
  <c r="A93" i="5"/>
  <c r="E92" i="5"/>
  <c r="F92" i="5" s="1"/>
  <c r="C92" i="5"/>
  <c r="N92" i="5" s="1"/>
  <c r="O91" i="5"/>
  <c r="D82" i="5"/>
  <c r="D68" i="5"/>
  <c r="L115" i="46" l="1"/>
  <c r="K120" i="45"/>
  <c r="R134" i="42"/>
  <c r="I134" i="42"/>
  <c r="J134" i="42" s="1"/>
  <c r="D135" i="42" s="1"/>
  <c r="E135" i="42" s="1"/>
  <c r="M34" i="5"/>
  <c r="S34" i="5" s="1"/>
  <c r="P34" i="5"/>
  <c r="G68" i="5"/>
  <c r="M68" i="5" s="1"/>
  <c r="J68" i="5" s="1"/>
  <c r="G82" i="5"/>
  <c r="M82" i="5" s="1"/>
  <c r="J82" i="5" s="1"/>
  <c r="A94" i="5"/>
  <c r="E93" i="5"/>
  <c r="F93" i="5" s="1"/>
  <c r="C93" i="5"/>
  <c r="N93" i="5" s="1"/>
  <c r="O92" i="5"/>
  <c r="D116" i="46"/>
  <c r="G116" i="46" l="1"/>
  <c r="F116" i="46"/>
  <c r="L120" i="45"/>
  <c r="J34" i="5"/>
  <c r="K34" i="5" s="1"/>
  <c r="K68" i="5"/>
  <c r="A95" i="5"/>
  <c r="E94" i="5"/>
  <c r="F94" i="5" s="1"/>
  <c r="C94" i="5"/>
  <c r="N94" i="5" s="1"/>
  <c r="K82" i="5"/>
  <c r="O93" i="5"/>
  <c r="D83" i="5"/>
  <c r="D69" i="5"/>
  <c r="D35" i="5"/>
  <c r="D121" i="45"/>
  <c r="Q116" i="46" l="1"/>
  <c r="N116" i="46"/>
  <c r="G121" i="45"/>
  <c r="F121" i="45"/>
  <c r="O135" i="42"/>
  <c r="L135" i="42"/>
  <c r="G35" i="5"/>
  <c r="G69" i="5"/>
  <c r="M69" i="5" s="1"/>
  <c r="J69" i="5" s="1"/>
  <c r="G83" i="5"/>
  <c r="M83" i="5" s="1"/>
  <c r="J83" i="5" s="1"/>
  <c r="O94" i="5"/>
  <c r="A96" i="5"/>
  <c r="E95" i="5"/>
  <c r="F95" i="5" s="1"/>
  <c r="C95" i="5"/>
  <c r="N95" i="5" s="1"/>
  <c r="K116" i="46" l="1"/>
  <c r="T116" i="46"/>
  <c r="Q121" i="45"/>
  <c r="N121" i="45"/>
  <c r="T121" i="45" s="1"/>
  <c r="R135" i="42"/>
  <c r="I135" i="42"/>
  <c r="M35" i="5"/>
  <c r="S35" i="5" s="1"/>
  <c r="P35" i="5"/>
  <c r="A97" i="5"/>
  <c r="E96" i="5"/>
  <c r="F96" i="5" s="1"/>
  <c r="C96" i="5"/>
  <c r="N96" i="5" s="1"/>
  <c r="K83" i="5"/>
  <c r="K69" i="5"/>
  <c r="O95" i="5"/>
  <c r="D84" i="5"/>
  <c r="D70" i="5"/>
  <c r="L116" i="46" l="1"/>
  <c r="K121" i="45"/>
  <c r="L121" i="45" s="1"/>
  <c r="F122" i="45" s="1"/>
  <c r="J135" i="42"/>
  <c r="D136" i="42" s="1"/>
  <c r="E136" i="42" s="1"/>
  <c r="J35" i="5"/>
  <c r="K35" i="5" s="1"/>
  <c r="G70" i="5"/>
  <c r="M70" i="5" s="1"/>
  <c r="J70" i="5" s="1"/>
  <c r="G84" i="5"/>
  <c r="M84" i="5" s="1"/>
  <c r="J84" i="5" s="1"/>
  <c r="A98" i="5"/>
  <c r="E97" i="5"/>
  <c r="F97" i="5" s="1"/>
  <c r="C97" i="5"/>
  <c r="N97" i="5" s="1"/>
  <c r="O96" i="5"/>
  <c r="D117" i="46"/>
  <c r="D36" i="5"/>
  <c r="G117" i="46" l="1"/>
  <c r="F117" i="46"/>
  <c r="G36" i="5"/>
  <c r="K84" i="5"/>
  <c r="K70" i="5"/>
  <c r="A99" i="5"/>
  <c r="E98" i="5"/>
  <c r="F98" i="5" s="1"/>
  <c r="C98" i="5"/>
  <c r="N98" i="5" s="1"/>
  <c r="O97" i="5"/>
  <c r="D122" i="45"/>
  <c r="D71" i="5"/>
  <c r="D85" i="5"/>
  <c r="G122" i="45" l="1"/>
  <c r="Q122" i="45" s="1"/>
  <c r="Q117" i="46"/>
  <c r="N117" i="46"/>
  <c r="O136" i="42"/>
  <c r="L136" i="42"/>
  <c r="M36" i="5"/>
  <c r="S36" i="5" s="1"/>
  <c r="P36" i="5"/>
  <c r="G85" i="5"/>
  <c r="M85" i="5" s="1"/>
  <c r="J85" i="5" s="1"/>
  <c r="G71" i="5"/>
  <c r="M71" i="5" s="1"/>
  <c r="J71" i="5" s="1"/>
  <c r="A100" i="5"/>
  <c r="E99" i="5"/>
  <c r="F99" i="5" s="1"/>
  <c r="C99" i="5"/>
  <c r="N99" i="5" s="1"/>
  <c r="O98" i="5"/>
  <c r="N122" i="45" l="1"/>
  <c r="T122" i="45" s="1"/>
  <c r="K117" i="46"/>
  <c r="T117" i="46"/>
  <c r="R136" i="42"/>
  <c r="I136" i="42"/>
  <c r="J36" i="5"/>
  <c r="K36" i="5" s="1"/>
  <c r="K71" i="5"/>
  <c r="K85" i="5"/>
  <c r="A101" i="5"/>
  <c r="E100" i="5"/>
  <c r="F100" i="5" s="1"/>
  <c r="C100" i="5"/>
  <c r="N100" i="5" s="1"/>
  <c r="O99" i="5"/>
  <c r="D37" i="5"/>
  <c r="D86" i="5"/>
  <c r="D72" i="5"/>
  <c r="K122" i="45" l="1"/>
  <c r="L122" i="45" s="1"/>
  <c r="F123" i="45" s="1"/>
  <c r="L117" i="46"/>
  <c r="J136" i="42"/>
  <c r="D137" i="42" s="1"/>
  <c r="E137" i="42" s="1"/>
  <c r="G37" i="5"/>
  <c r="G86" i="5"/>
  <c r="M86" i="5" s="1"/>
  <c r="J86" i="5" s="1"/>
  <c r="G72" i="5"/>
  <c r="M72" i="5" s="1"/>
  <c r="J72" i="5" s="1"/>
  <c r="O100" i="5"/>
  <c r="A102" i="5"/>
  <c r="E101" i="5"/>
  <c r="F101" i="5" s="1"/>
  <c r="C101" i="5"/>
  <c r="N101" i="5" s="1"/>
  <c r="D118" i="46"/>
  <c r="G118" i="46" l="1"/>
  <c r="F118" i="46"/>
  <c r="M37" i="5"/>
  <c r="S37" i="5" s="1"/>
  <c r="P37" i="5"/>
  <c r="A103" i="5"/>
  <c r="E102" i="5"/>
  <c r="F102" i="5" s="1"/>
  <c r="C102" i="5"/>
  <c r="N102" i="5" s="1"/>
  <c r="K72" i="5"/>
  <c r="K86" i="5"/>
  <c r="O101" i="5"/>
  <c r="D87" i="5"/>
  <c r="D123" i="45"/>
  <c r="D73" i="5"/>
  <c r="G123" i="45" l="1"/>
  <c r="Q123" i="45" s="1"/>
  <c r="Q118" i="46"/>
  <c r="N118" i="46"/>
  <c r="O137" i="42"/>
  <c r="L137" i="42"/>
  <c r="J37" i="5"/>
  <c r="G73" i="5"/>
  <c r="M73" i="5" s="1"/>
  <c r="G87" i="5"/>
  <c r="M87" i="5" s="1"/>
  <c r="J87" i="5" s="1"/>
  <c r="O102" i="5"/>
  <c r="A104" i="5"/>
  <c r="E103" i="5"/>
  <c r="F103" i="5" s="1"/>
  <c r="C103" i="5"/>
  <c r="N103" i="5" s="1"/>
  <c r="N123" i="45" l="1"/>
  <c r="T123" i="45" s="1"/>
  <c r="K118" i="46"/>
  <c r="T118" i="46"/>
  <c r="R137" i="42"/>
  <c r="I137" i="42"/>
  <c r="K37" i="5"/>
  <c r="K87" i="5"/>
  <c r="A105" i="5"/>
  <c r="E104" i="5"/>
  <c r="F104" i="5" s="1"/>
  <c r="C104" i="5"/>
  <c r="N104" i="5" s="1"/>
  <c r="O103" i="5"/>
  <c r="D38" i="5"/>
  <c r="D88" i="5"/>
  <c r="K123" i="45" l="1"/>
  <c r="L123" i="45" s="1"/>
  <c r="F124" i="45" s="1"/>
  <c r="L118" i="46"/>
  <c r="J137" i="42"/>
  <c r="D138" i="42" s="1"/>
  <c r="E138" i="42" s="1"/>
  <c r="G38" i="5"/>
  <c r="G88" i="5"/>
  <c r="M88" i="5" s="1"/>
  <c r="J88" i="5" s="1"/>
  <c r="A106" i="5"/>
  <c r="E105" i="5"/>
  <c r="F105" i="5" s="1"/>
  <c r="C105" i="5"/>
  <c r="N105" i="5" s="1"/>
  <c r="O104" i="5"/>
  <c r="D124" i="45"/>
  <c r="D119" i="46"/>
  <c r="G124" i="45" l="1"/>
  <c r="Q124" i="45" s="1"/>
  <c r="G119" i="46"/>
  <c r="F119" i="46"/>
  <c r="P38" i="5"/>
  <c r="M38" i="5"/>
  <c r="S38" i="5" s="1"/>
  <c r="K88" i="5"/>
  <c r="A107" i="5"/>
  <c r="E106" i="5"/>
  <c r="F106" i="5" s="1"/>
  <c r="C106" i="5"/>
  <c r="N106" i="5" s="1"/>
  <c r="O105" i="5"/>
  <c r="D89" i="5"/>
  <c r="N124" i="45" l="1"/>
  <c r="K124" i="45" s="1"/>
  <c r="L124" i="45" s="1"/>
  <c r="F125" i="45" s="1"/>
  <c r="Q119" i="46"/>
  <c r="N119" i="46"/>
  <c r="O138" i="42"/>
  <c r="L138" i="42"/>
  <c r="J38" i="5"/>
  <c r="G89" i="5"/>
  <c r="M89" i="5" s="1"/>
  <c r="O106" i="5"/>
  <c r="A108" i="5"/>
  <c r="E107" i="5"/>
  <c r="F107" i="5" s="1"/>
  <c r="C107" i="5"/>
  <c r="N107" i="5" s="1"/>
  <c r="D125" i="45"/>
  <c r="G125" i="45" l="1"/>
  <c r="N125" i="45" s="1"/>
  <c r="T124" i="45"/>
  <c r="K119" i="46"/>
  <c r="T119" i="46"/>
  <c r="R138" i="42"/>
  <c r="I138" i="42"/>
  <c r="K38" i="5"/>
  <c r="A109" i="5"/>
  <c r="E108" i="5"/>
  <c r="F108" i="5" s="1"/>
  <c r="C108" i="5"/>
  <c r="N108" i="5" s="1"/>
  <c r="O107" i="5"/>
  <c r="J89" i="5"/>
  <c r="D39" i="5"/>
  <c r="Q125" i="45" l="1"/>
  <c r="L119" i="46"/>
  <c r="K125" i="45"/>
  <c r="L125" i="45" s="1"/>
  <c r="T125" i="45"/>
  <c r="J138" i="42"/>
  <c r="D139" i="42" s="1"/>
  <c r="E139" i="42" s="1"/>
  <c r="G39" i="5"/>
  <c r="K89" i="5"/>
  <c r="O108" i="5"/>
  <c r="A110" i="5"/>
  <c r="E109" i="5"/>
  <c r="F109" i="5" s="1"/>
  <c r="C109" i="5"/>
  <c r="N109" i="5" s="1"/>
  <c r="D120" i="46"/>
  <c r="D90" i="5"/>
  <c r="G120" i="46" l="1"/>
  <c r="F120" i="46"/>
  <c r="P39" i="5"/>
  <c r="M39" i="5"/>
  <c r="S39" i="5" s="1"/>
  <c r="G90" i="5"/>
  <c r="M90" i="5" s="1"/>
  <c r="A111" i="5"/>
  <c r="E110" i="5"/>
  <c r="F110" i="5" s="1"/>
  <c r="C110" i="5"/>
  <c r="N110" i="5" s="1"/>
  <c r="O109" i="5"/>
  <c r="D126" i="45"/>
  <c r="Q120" i="46" l="1"/>
  <c r="N120" i="46"/>
  <c r="G126" i="45"/>
  <c r="F126" i="45"/>
  <c r="O139" i="42"/>
  <c r="L139" i="42"/>
  <c r="J39" i="5"/>
  <c r="K39" i="5" s="1"/>
  <c r="A112" i="5"/>
  <c r="E111" i="5"/>
  <c r="F111" i="5" s="1"/>
  <c r="C111" i="5"/>
  <c r="N111" i="5" s="1"/>
  <c r="J90" i="5"/>
  <c r="O110" i="5"/>
  <c r="D40" i="5"/>
  <c r="K120" i="46" l="1"/>
  <c r="T120" i="46"/>
  <c r="R139" i="42"/>
  <c r="Q126" i="45"/>
  <c r="N126" i="45"/>
  <c r="I139" i="42"/>
  <c r="J139" i="42" s="1"/>
  <c r="D140" i="42" s="1"/>
  <c r="E140" i="42" s="1"/>
  <c r="G40" i="5"/>
  <c r="K90" i="5"/>
  <c r="A113" i="5"/>
  <c r="E112" i="5"/>
  <c r="F112" i="5" s="1"/>
  <c r="C112" i="5"/>
  <c r="N112" i="5" s="1"/>
  <c r="O111" i="5"/>
  <c r="D91" i="5"/>
  <c r="L120" i="46" l="1"/>
  <c r="K126" i="45"/>
  <c r="L126" i="45" s="1"/>
  <c r="T126" i="45"/>
  <c r="M40" i="5"/>
  <c r="S40" i="5" s="1"/>
  <c r="P40" i="5"/>
  <c r="G91" i="5"/>
  <c r="M91" i="5" s="1"/>
  <c r="O112" i="5"/>
  <c r="A114" i="5"/>
  <c r="E113" i="5"/>
  <c r="F113" i="5" s="1"/>
  <c r="C113" i="5"/>
  <c r="N113" i="5" s="1"/>
  <c r="D121" i="46"/>
  <c r="G121" i="46" l="1"/>
  <c r="F121" i="46"/>
  <c r="L140" i="42"/>
  <c r="O140" i="42"/>
  <c r="J40" i="5"/>
  <c r="K40" i="5" s="1"/>
  <c r="J91" i="5"/>
  <c r="A115" i="5"/>
  <c r="E114" i="5"/>
  <c r="F114" i="5" s="1"/>
  <c r="C114" i="5"/>
  <c r="N114" i="5" s="1"/>
  <c r="O113" i="5"/>
  <c r="D127" i="45"/>
  <c r="D41" i="5"/>
  <c r="Q121" i="46" l="1"/>
  <c r="N121" i="46"/>
  <c r="R140" i="42"/>
  <c r="G127" i="45"/>
  <c r="F127" i="45"/>
  <c r="I140" i="42"/>
  <c r="J140" i="42" s="1"/>
  <c r="D141" i="42" s="1"/>
  <c r="E141" i="42" s="1"/>
  <c r="G41" i="5"/>
  <c r="K91" i="5"/>
  <c r="O114" i="5"/>
  <c r="A116" i="5"/>
  <c r="E115" i="5"/>
  <c r="F115" i="5" s="1"/>
  <c r="C115" i="5"/>
  <c r="N115" i="5" s="1"/>
  <c r="D92" i="5"/>
  <c r="K121" i="46" l="1"/>
  <c r="T121" i="46"/>
  <c r="Q127" i="45"/>
  <c r="N127" i="45"/>
  <c r="M41" i="5"/>
  <c r="S41" i="5" s="1"/>
  <c r="P41" i="5"/>
  <c r="G92" i="5"/>
  <c r="M92" i="5" s="1"/>
  <c r="A117" i="5"/>
  <c r="E116" i="5"/>
  <c r="F116" i="5" s="1"/>
  <c r="C116" i="5"/>
  <c r="N116" i="5" s="1"/>
  <c r="O115" i="5"/>
  <c r="L121" i="46" l="1"/>
  <c r="K127" i="45"/>
  <c r="L127" i="45" s="1"/>
  <c r="T127" i="45"/>
  <c r="O141" i="42"/>
  <c r="L141" i="42"/>
  <c r="J41" i="5"/>
  <c r="K41" i="5" s="1"/>
  <c r="J115" i="5"/>
  <c r="A118" i="5"/>
  <c r="E117" i="5"/>
  <c r="F117" i="5" s="1"/>
  <c r="C117" i="5"/>
  <c r="N117" i="5" s="1"/>
  <c r="J92" i="5"/>
  <c r="O116" i="5"/>
  <c r="D122" i="46"/>
  <c r="D42" i="5"/>
  <c r="G122" i="46" l="1"/>
  <c r="F122" i="46"/>
  <c r="R141" i="42"/>
  <c r="I141" i="42"/>
  <c r="G42" i="5"/>
  <c r="K92" i="5"/>
  <c r="A119" i="5"/>
  <c r="E118" i="5"/>
  <c r="F118" i="5" s="1"/>
  <c r="C118" i="5"/>
  <c r="N118" i="5" s="1"/>
  <c r="K115" i="5"/>
  <c r="O117" i="5"/>
  <c r="D128" i="45"/>
  <c r="D116" i="5"/>
  <c r="D93" i="5"/>
  <c r="Q122" i="46" l="1"/>
  <c r="N122" i="46"/>
  <c r="G128" i="45"/>
  <c r="F128" i="45"/>
  <c r="J141" i="42"/>
  <c r="D142" i="42" s="1"/>
  <c r="E142" i="42" s="1"/>
  <c r="P42" i="5"/>
  <c r="M42" i="5"/>
  <c r="S42" i="5" s="1"/>
  <c r="G93" i="5"/>
  <c r="G116" i="5"/>
  <c r="M116" i="5" s="1"/>
  <c r="J116" i="5" s="1"/>
  <c r="O118" i="5"/>
  <c r="A120" i="5"/>
  <c r="E119" i="5"/>
  <c r="F119" i="5" s="1"/>
  <c r="C119" i="5"/>
  <c r="N119" i="5" s="1"/>
  <c r="K122" i="46" l="1"/>
  <c r="T122" i="46"/>
  <c r="Q128" i="45"/>
  <c r="N128" i="45"/>
  <c r="J42" i="5"/>
  <c r="M93" i="5"/>
  <c r="J93" i="5" s="1"/>
  <c r="K116" i="5"/>
  <c r="A121" i="5"/>
  <c r="E120" i="5"/>
  <c r="F120" i="5" s="1"/>
  <c r="C120" i="5"/>
  <c r="N120" i="5" s="1"/>
  <c r="O119" i="5"/>
  <c r="D117" i="5"/>
  <c r="L122" i="46" l="1"/>
  <c r="K128" i="45"/>
  <c r="L128" i="45" s="1"/>
  <c r="T128" i="45"/>
  <c r="O142" i="42"/>
  <c r="L142" i="42"/>
  <c r="K42" i="5"/>
  <c r="G117" i="5"/>
  <c r="M117" i="5" s="1"/>
  <c r="J117" i="5" s="1"/>
  <c r="K93" i="5"/>
  <c r="O120" i="5"/>
  <c r="A122" i="5"/>
  <c r="E121" i="5"/>
  <c r="F121" i="5" s="1"/>
  <c r="C121" i="5"/>
  <c r="N121" i="5" s="1"/>
  <c r="D123" i="46"/>
  <c r="D43" i="5"/>
  <c r="D94" i="5"/>
  <c r="G123" i="46" l="1"/>
  <c r="F123" i="46"/>
  <c r="R142" i="42"/>
  <c r="I142" i="42"/>
  <c r="G43" i="5"/>
  <c r="G94" i="5"/>
  <c r="M94" i="5" s="1"/>
  <c r="A123" i="5"/>
  <c r="E122" i="5"/>
  <c r="F122" i="5" s="1"/>
  <c r="C122" i="5"/>
  <c r="N122" i="5" s="1"/>
  <c r="K117" i="5"/>
  <c r="O121" i="5"/>
  <c r="D129" i="45"/>
  <c r="D118" i="5"/>
  <c r="Q123" i="46" l="1"/>
  <c r="N123" i="46"/>
  <c r="G129" i="45"/>
  <c r="F129" i="45"/>
  <c r="J142" i="42"/>
  <c r="D143" i="42" s="1"/>
  <c r="E143" i="42" s="1"/>
  <c r="P43" i="5"/>
  <c r="M43" i="5"/>
  <c r="S43" i="5" s="1"/>
  <c r="J94" i="5"/>
  <c r="K94" i="5" s="1"/>
  <c r="G118" i="5"/>
  <c r="M118" i="5" s="1"/>
  <c r="J118" i="5" s="1"/>
  <c r="A124" i="5"/>
  <c r="E123" i="5"/>
  <c r="F123" i="5" s="1"/>
  <c r="C123" i="5"/>
  <c r="N123" i="5" s="1"/>
  <c r="O122" i="5"/>
  <c r="D95" i="5"/>
  <c r="K123" i="46" l="1"/>
  <c r="T123" i="46"/>
  <c r="Q129" i="45"/>
  <c r="N129" i="45"/>
  <c r="J43" i="5"/>
  <c r="K43" i="5" s="1"/>
  <c r="G95" i="5"/>
  <c r="M95" i="5" s="1"/>
  <c r="K118" i="5"/>
  <c r="O123" i="5"/>
  <c r="A125" i="5"/>
  <c r="E124" i="5"/>
  <c r="F124" i="5" s="1"/>
  <c r="C124" i="5"/>
  <c r="N124" i="5" s="1"/>
  <c r="D44" i="5"/>
  <c r="D119" i="5"/>
  <c r="L123" i="46" l="1"/>
  <c r="K129" i="45"/>
  <c r="L129" i="45" s="1"/>
  <c r="T129" i="45"/>
  <c r="O143" i="42"/>
  <c r="L143" i="42"/>
  <c r="G44" i="5"/>
  <c r="G119" i="5"/>
  <c r="M119" i="5" s="1"/>
  <c r="J119" i="5" s="1"/>
  <c r="A126" i="5"/>
  <c r="E125" i="5"/>
  <c r="F125" i="5" s="1"/>
  <c r="C125" i="5"/>
  <c r="N125" i="5" s="1"/>
  <c r="O124" i="5"/>
  <c r="J95" i="5"/>
  <c r="D124" i="46"/>
  <c r="G124" i="46" l="1"/>
  <c r="F124" i="46"/>
  <c r="R143" i="42"/>
  <c r="I143" i="42"/>
  <c r="M44" i="5"/>
  <c r="S44" i="5" s="1"/>
  <c r="P44" i="5"/>
  <c r="K119" i="5"/>
  <c r="K95" i="5"/>
  <c r="O125" i="5"/>
  <c r="A127" i="5"/>
  <c r="E126" i="5"/>
  <c r="F126" i="5" s="1"/>
  <c r="C126" i="5"/>
  <c r="N126" i="5" s="1"/>
  <c r="D130" i="45"/>
  <c r="D120" i="5"/>
  <c r="D96" i="5"/>
  <c r="Q124" i="46" l="1"/>
  <c r="N124" i="46"/>
  <c r="G130" i="45"/>
  <c r="F130" i="45"/>
  <c r="J143" i="42"/>
  <c r="D144" i="42" s="1"/>
  <c r="E144" i="42" s="1"/>
  <c r="J44" i="5"/>
  <c r="K44" i="5" s="1"/>
  <c r="G120" i="5"/>
  <c r="M120" i="5" s="1"/>
  <c r="J120" i="5" s="1"/>
  <c r="G96" i="5"/>
  <c r="M96" i="5" s="1"/>
  <c r="A128" i="5"/>
  <c r="E127" i="5"/>
  <c r="F127" i="5" s="1"/>
  <c r="C127" i="5"/>
  <c r="N127" i="5" s="1"/>
  <c r="O126" i="5"/>
  <c r="D45" i="5"/>
  <c r="K124" i="46" l="1"/>
  <c r="T124" i="46"/>
  <c r="Q130" i="45"/>
  <c r="N130" i="45"/>
  <c r="G45" i="5"/>
  <c r="J96" i="5"/>
  <c r="K96" i="5" s="1"/>
  <c r="O127" i="5"/>
  <c r="A129" i="5"/>
  <c r="E128" i="5"/>
  <c r="F128" i="5" s="1"/>
  <c r="C128" i="5"/>
  <c r="N128" i="5" s="1"/>
  <c r="K120" i="5"/>
  <c r="D97" i="5"/>
  <c r="D121" i="5"/>
  <c r="L124" i="46" l="1"/>
  <c r="K130" i="45"/>
  <c r="L130" i="45" s="1"/>
  <c r="T130" i="45"/>
  <c r="O144" i="42"/>
  <c r="L144" i="42"/>
  <c r="P45" i="5"/>
  <c r="P46" i="5" s="1"/>
  <c r="P47" i="5" s="1"/>
  <c r="P48" i="5" s="1"/>
  <c r="P49" i="5" s="1"/>
  <c r="P50" i="5" s="1"/>
  <c r="P51" i="5" s="1"/>
  <c r="P52" i="5" s="1"/>
  <c r="P53" i="5" s="1"/>
  <c r="P54" i="5" s="1"/>
  <c r="P55" i="5" s="1"/>
  <c r="P56" i="5" s="1"/>
  <c r="P57" i="5" s="1"/>
  <c r="P58" i="5" s="1"/>
  <c r="P59" i="5" s="1"/>
  <c r="P60" i="5" s="1"/>
  <c r="P61" i="5" s="1"/>
  <c r="P62" i="5" s="1"/>
  <c r="P63" i="5" s="1"/>
  <c r="P64" i="5" s="1"/>
  <c r="P65" i="5" s="1"/>
  <c r="P66" i="5" s="1"/>
  <c r="P67" i="5" s="1"/>
  <c r="P68" i="5" s="1"/>
  <c r="P69" i="5" s="1"/>
  <c r="P70" i="5" s="1"/>
  <c r="P71" i="5" s="1"/>
  <c r="P72" i="5" s="1"/>
  <c r="P73" i="5" s="1"/>
  <c r="P74" i="5" s="1"/>
  <c r="P75" i="5" s="1"/>
  <c r="P76" i="5" s="1"/>
  <c r="P77" i="5" s="1"/>
  <c r="P78" i="5" s="1"/>
  <c r="P79" i="5" s="1"/>
  <c r="P80" i="5" s="1"/>
  <c r="P81" i="5" s="1"/>
  <c r="P82" i="5" s="1"/>
  <c r="P83" i="5" s="1"/>
  <c r="P84" i="5" s="1"/>
  <c r="P85" i="5" s="1"/>
  <c r="P86" i="5" s="1"/>
  <c r="P87" i="5" s="1"/>
  <c r="P88" i="5" s="1"/>
  <c r="P89" i="5" s="1"/>
  <c r="P90" i="5" s="1"/>
  <c r="P91" i="5" s="1"/>
  <c r="P92" i="5" s="1"/>
  <c r="P93" i="5" s="1"/>
  <c r="P94" i="5" s="1"/>
  <c r="P95" i="5" s="1"/>
  <c r="P96" i="5" s="1"/>
  <c r="M45" i="5"/>
  <c r="S45" i="5" s="1"/>
  <c r="S46" i="5" s="1"/>
  <c r="S47" i="5" s="1"/>
  <c r="S48" i="5" s="1"/>
  <c r="S49" i="5" s="1"/>
  <c r="S50" i="5" s="1"/>
  <c r="S51" i="5" s="1"/>
  <c r="S52" i="5" s="1"/>
  <c r="S53" i="5" s="1"/>
  <c r="S54" i="5" s="1"/>
  <c r="S55" i="5" s="1"/>
  <c r="S56" i="5" s="1"/>
  <c r="S57" i="5" s="1"/>
  <c r="S58" i="5" s="1"/>
  <c r="S59" i="5" s="1"/>
  <c r="S60" i="5" s="1"/>
  <c r="S61" i="5" s="1"/>
  <c r="S62" i="5" s="1"/>
  <c r="S63" i="5" s="1"/>
  <c r="S64" i="5" s="1"/>
  <c r="S65" i="5" s="1"/>
  <c r="S66" i="5" s="1"/>
  <c r="S67" i="5" s="1"/>
  <c r="S68" i="5" s="1"/>
  <c r="S69" i="5" s="1"/>
  <c r="S70" i="5" s="1"/>
  <c r="S71" i="5" s="1"/>
  <c r="S72" i="5" s="1"/>
  <c r="S73" i="5" s="1"/>
  <c r="S74" i="5" s="1"/>
  <c r="S75" i="5" s="1"/>
  <c r="S76" i="5" s="1"/>
  <c r="S77" i="5" s="1"/>
  <c r="S78" i="5" s="1"/>
  <c r="S79" i="5" s="1"/>
  <c r="S80" i="5" s="1"/>
  <c r="S81" i="5" s="1"/>
  <c r="S82" i="5" s="1"/>
  <c r="S83" i="5" s="1"/>
  <c r="S84" i="5" s="1"/>
  <c r="S85" i="5" s="1"/>
  <c r="S86" i="5" s="1"/>
  <c r="S87" i="5" s="1"/>
  <c r="S88" i="5" s="1"/>
  <c r="S89" i="5" s="1"/>
  <c r="S90" i="5" s="1"/>
  <c r="S91" i="5" s="1"/>
  <c r="S92" i="5" s="1"/>
  <c r="S93" i="5" s="1"/>
  <c r="S94" i="5" s="1"/>
  <c r="S95" i="5" s="1"/>
  <c r="S96" i="5" s="1"/>
  <c r="G97" i="5"/>
  <c r="M97" i="5" s="1"/>
  <c r="G121" i="5"/>
  <c r="M121" i="5" s="1"/>
  <c r="J121" i="5" s="1"/>
  <c r="O128" i="5"/>
  <c r="A130" i="5"/>
  <c r="E129" i="5"/>
  <c r="F129" i="5" s="1"/>
  <c r="C129" i="5"/>
  <c r="N129" i="5" s="1"/>
  <c r="D125" i="46"/>
  <c r="G125" i="46" l="1"/>
  <c r="F125" i="46"/>
  <c r="R144" i="42"/>
  <c r="I144" i="42"/>
  <c r="P97" i="5"/>
  <c r="S97" i="5"/>
  <c r="J97" i="5"/>
  <c r="K97" i="5" s="1"/>
  <c r="K121" i="5"/>
  <c r="A131" i="5"/>
  <c r="E130" i="5"/>
  <c r="F130" i="5" s="1"/>
  <c r="C130" i="5"/>
  <c r="N130" i="5" s="1"/>
  <c r="O129" i="5"/>
  <c r="D131" i="45"/>
  <c r="D122" i="5"/>
  <c r="D98" i="5"/>
  <c r="Q125" i="46" l="1"/>
  <c r="N125" i="46"/>
  <c r="G131" i="45"/>
  <c r="F131" i="45"/>
  <c r="J144" i="42"/>
  <c r="D145" i="42" s="1"/>
  <c r="E145" i="42" s="1"/>
  <c r="G122" i="5"/>
  <c r="M122" i="5" s="1"/>
  <c r="J122" i="5" s="1"/>
  <c r="G98" i="5"/>
  <c r="M98" i="5" s="1"/>
  <c r="S98" i="5" s="1"/>
  <c r="O130" i="5"/>
  <c r="A132" i="5"/>
  <c r="E131" i="5"/>
  <c r="F131" i="5" s="1"/>
  <c r="C131" i="5"/>
  <c r="N131" i="5" s="1"/>
  <c r="K125" i="46" l="1"/>
  <c r="T125" i="46"/>
  <c r="Q131" i="45"/>
  <c r="N131" i="45"/>
  <c r="P98" i="5"/>
  <c r="J98" i="5"/>
  <c r="K98" i="5" s="1"/>
  <c r="A133" i="5"/>
  <c r="E132" i="5"/>
  <c r="F132" i="5" s="1"/>
  <c r="C132" i="5"/>
  <c r="N132" i="5" s="1"/>
  <c r="O131" i="5"/>
  <c r="K122" i="5"/>
  <c r="D123" i="5"/>
  <c r="D99" i="5"/>
  <c r="L125" i="46" l="1"/>
  <c r="K131" i="45"/>
  <c r="L131" i="45" s="1"/>
  <c r="T131" i="45"/>
  <c r="O145" i="42"/>
  <c r="L145" i="42"/>
  <c r="G123" i="5"/>
  <c r="M123" i="5" s="1"/>
  <c r="J123" i="5" s="1"/>
  <c r="G99" i="5"/>
  <c r="P99" i="5" s="1"/>
  <c r="A134" i="5"/>
  <c r="E133" i="5"/>
  <c r="F133" i="5" s="1"/>
  <c r="C133" i="5"/>
  <c r="N133" i="5" s="1"/>
  <c r="O132" i="5"/>
  <c r="D126" i="46"/>
  <c r="G126" i="46" l="1"/>
  <c r="F126" i="46"/>
  <c r="R145" i="42"/>
  <c r="I145" i="42"/>
  <c r="J145" i="42" s="1"/>
  <c r="D146" i="42" s="1"/>
  <c r="E146" i="42" s="1"/>
  <c r="M99" i="5"/>
  <c r="S99" i="5" s="1"/>
  <c r="O133" i="5"/>
  <c r="A135" i="5"/>
  <c r="E134" i="5"/>
  <c r="F134" i="5" s="1"/>
  <c r="C134" i="5"/>
  <c r="N134" i="5" s="1"/>
  <c r="K123" i="5"/>
  <c r="D132" i="45"/>
  <c r="D124" i="5"/>
  <c r="Q126" i="46" l="1"/>
  <c r="N126" i="46"/>
  <c r="G132" i="45"/>
  <c r="F132" i="45"/>
  <c r="J99" i="5"/>
  <c r="K99" i="5" s="1"/>
  <c r="G124" i="5"/>
  <c r="M124" i="5" s="1"/>
  <c r="J124" i="5" s="1"/>
  <c r="O134" i="5"/>
  <c r="A136" i="5"/>
  <c r="E135" i="5"/>
  <c r="F135" i="5" s="1"/>
  <c r="C135" i="5"/>
  <c r="N135" i="5" s="1"/>
  <c r="D100" i="5"/>
  <c r="K126" i="46" l="1"/>
  <c r="T126" i="46"/>
  <c r="Q132" i="45"/>
  <c r="N132" i="45"/>
  <c r="O146" i="42"/>
  <c r="L146" i="42"/>
  <c r="G100" i="5"/>
  <c r="K124" i="5"/>
  <c r="A137" i="5"/>
  <c r="E136" i="5"/>
  <c r="F136" i="5" s="1"/>
  <c r="C136" i="5"/>
  <c r="N136" i="5" s="1"/>
  <c r="O135" i="5"/>
  <c r="D125" i="5"/>
  <c r="L126" i="46" l="1"/>
  <c r="R146" i="42"/>
  <c r="K132" i="45"/>
  <c r="L132" i="45" s="1"/>
  <c r="T132" i="45"/>
  <c r="I146" i="42"/>
  <c r="M100" i="5"/>
  <c r="P100" i="5"/>
  <c r="G125" i="5"/>
  <c r="M125" i="5" s="1"/>
  <c r="J125" i="5" s="1"/>
  <c r="O136" i="5"/>
  <c r="A138" i="5"/>
  <c r="E137" i="5"/>
  <c r="F137" i="5" s="1"/>
  <c r="C137" i="5"/>
  <c r="N137" i="5" s="1"/>
  <c r="D127" i="46"/>
  <c r="G127" i="46" l="1"/>
  <c r="F127" i="46"/>
  <c r="J146" i="42"/>
  <c r="D147" i="42" s="1"/>
  <c r="E147" i="42" s="1"/>
  <c r="S100" i="5"/>
  <c r="J100" i="5"/>
  <c r="K100" i="5" s="1"/>
  <c r="K125" i="5"/>
  <c r="A139" i="5"/>
  <c r="E138" i="5"/>
  <c r="F138" i="5" s="1"/>
  <c r="C138" i="5"/>
  <c r="N138" i="5" s="1"/>
  <c r="O137" i="5"/>
  <c r="D133" i="45"/>
  <c r="D101" i="5"/>
  <c r="D126" i="5"/>
  <c r="Q127" i="46" l="1"/>
  <c r="N127" i="46"/>
  <c r="G133" i="45"/>
  <c r="F133" i="45"/>
  <c r="G101" i="5"/>
  <c r="P101" i="5" s="1"/>
  <c r="G126" i="5"/>
  <c r="M126" i="5" s="1"/>
  <c r="J126" i="5" s="1"/>
  <c r="O138" i="5"/>
  <c r="A140" i="5"/>
  <c r="E139" i="5"/>
  <c r="F139" i="5" s="1"/>
  <c r="C139" i="5"/>
  <c r="N139" i="5" s="1"/>
  <c r="K127" i="46" l="1"/>
  <c r="T127" i="46"/>
  <c r="Q133" i="45"/>
  <c r="N133" i="45"/>
  <c r="O147" i="42"/>
  <c r="L147" i="42"/>
  <c r="M101" i="5"/>
  <c r="S101" i="5" s="1"/>
  <c r="O139" i="5"/>
  <c r="A141" i="5"/>
  <c r="E140" i="5"/>
  <c r="F140" i="5" s="1"/>
  <c r="C140" i="5"/>
  <c r="N140" i="5" s="1"/>
  <c r="K126" i="5"/>
  <c r="D127" i="5"/>
  <c r="L127" i="46" l="1"/>
  <c r="R147" i="42"/>
  <c r="K133" i="45"/>
  <c r="L133" i="45" s="1"/>
  <c r="T133" i="45"/>
  <c r="I147" i="42"/>
  <c r="J101" i="5"/>
  <c r="K101" i="5" s="1"/>
  <c r="G127" i="5"/>
  <c r="M127" i="5" s="1"/>
  <c r="J127" i="5" s="1"/>
  <c r="O140" i="5"/>
  <c r="A142" i="5"/>
  <c r="E141" i="5"/>
  <c r="F141" i="5" s="1"/>
  <c r="C141" i="5"/>
  <c r="N141" i="5" s="1"/>
  <c r="D128" i="46"/>
  <c r="D102" i="5"/>
  <c r="G128" i="46" l="1"/>
  <c r="F128" i="46"/>
  <c r="J147" i="42"/>
  <c r="D148" i="42" s="1"/>
  <c r="E148" i="42" s="1"/>
  <c r="G102" i="5"/>
  <c r="P102" i="5" s="1"/>
  <c r="K127" i="5"/>
  <c r="O141" i="5"/>
  <c r="A143" i="5"/>
  <c r="E142" i="5"/>
  <c r="F142" i="5" s="1"/>
  <c r="C142" i="5"/>
  <c r="N142" i="5" s="1"/>
  <c r="D134" i="45"/>
  <c r="D128" i="5"/>
  <c r="Q128" i="46" l="1"/>
  <c r="N128" i="46"/>
  <c r="G134" i="45"/>
  <c r="F134" i="45"/>
  <c r="M102" i="5"/>
  <c r="G128" i="5"/>
  <c r="M128" i="5" s="1"/>
  <c r="J128" i="5" s="1"/>
  <c r="A144" i="5"/>
  <c r="E143" i="5"/>
  <c r="F143" i="5" s="1"/>
  <c r="C143" i="5"/>
  <c r="N143" i="5" s="1"/>
  <c r="O142" i="5"/>
  <c r="K128" i="46" l="1"/>
  <c r="T128" i="46"/>
  <c r="Q134" i="45"/>
  <c r="N134" i="45"/>
  <c r="T134" i="45" s="1"/>
  <c r="O148" i="42"/>
  <c r="L148" i="42"/>
  <c r="S102" i="5"/>
  <c r="J102" i="5"/>
  <c r="K102" i="5" s="1"/>
  <c r="K128" i="5"/>
  <c r="O143" i="5"/>
  <c r="A145" i="5"/>
  <c r="E144" i="5"/>
  <c r="F144" i="5" s="1"/>
  <c r="C144" i="5"/>
  <c r="N144" i="5" s="1"/>
  <c r="D129" i="5"/>
  <c r="D103" i="5"/>
  <c r="L128" i="46" l="1"/>
  <c r="R148" i="42"/>
  <c r="K134" i="45"/>
  <c r="L134" i="45" s="1"/>
  <c r="I148" i="42"/>
  <c r="G103" i="5"/>
  <c r="P103" i="5" s="1"/>
  <c r="M103" i="5"/>
  <c r="S103" i="5" s="1"/>
  <c r="G129" i="5"/>
  <c r="M129" i="5" s="1"/>
  <c r="J129" i="5" s="1"/>
  <c r="A146" i="5"/>
  <c r="E145" i="5"/>
  <c r="F145" i="5" s="1"/>
  <c r="C145" i="5"/>
  <c r="N145" i="5" s="1"/>
  <c r="O144" i="5"/>
  <c r="D129" i="46"/>
  <c r="D135" i="45"/>
  <c r="G129" i="46" l="1"/>
  <c r="F129" i="46"/>
  <c r="G135" i="45"/>
  <c r="F135" i="45"/>
  <c r="J148" i="42"/>
  <c r="D149" i="42" s="1"/>
  <c r="E149" i="42" s="1"/>
  <c r="J103" i="5"/>
  <c r="K103" i="5" s="1"/>
  <c r="O145" i="5"/>
  <c r="A147" i="5"/>
  <c r="E146" i="5"/>
  <c r="F146" i="5" s="1"/>
  <c r="C146" i="5"/>
  <c r="N146" i="5" s="1"/>
  <c r="K129" i="5"/>
  <c r="D104" i="5"/>
  <c r="D130" i="5"/>
  <c r="Q129" i="46" l="1"/>
  <c r="N129" i="46"/>
  <c r="Q135" i="45"/>
  <c r="N135" i="45"/>
  <c r="T135" i="45" s="1"/>
  <c r="G104" i="5"/>
  <c r="P104" i="5" s="1"/>
  <c r="G130" i="5"/>
  <c r="M130" i="5" s="1"/>
  <c r="J130" i="5" s="1"/>
  <c r="O146" i="5"/>
  <c r="A148" i="5"/>
  <c r="E147" i="5"/>
  <c r="F147" i="5" s="1"/>
  <c r="C147" i="5"/>
  <c r="N147" i="5" s="1"/>
  <c r="K129" i="46" l="1"/>
  <c r="T129" i="46"/>
  <c r="K135" i="45"/>
  <c r="L135" i="45" s="1"/>
  <c r="O149" i="42"/>
  <c r="L149" i="42"/>
  <c r="M104" i="5"/>
  <c r="S104" i="5" s="1"/>
  <c r="K130" i="5"/>
  <c r="A149" i="5"/>
  <c r="E148" i="5"/>
  <c r="F148" i="5" s="1"/>
  <c r="C148" i="5"/>
  <c r="N148" i="5" s="1"/>
  <c r="O147" i="5"/>
  <c r="D131" i="5"/>
  <c r="L129" i="46" l="1"/>
  <c r="R149" i="42"/>
  <c r="I149" i="42"/>
  <c r="J104" i="5"/>
  <c r="K104" i="5" s="1"/>
  <c r="G131" i="5"/>
  <c r="M131" i="5" s="1"/>
  <c r="J131" i="5" s="1"/>
  <c r="O148" i="5"/>
  <c r="A150" i="5"/>
  <c r="E149" i="5"/>
  <c r="F149" i="5" s="1"/>
  <c r="C149" i="5"/>
  <c r="N149" i="5" s="1"/>
  <c r="D130" i="46"/>
  <c r="D136" i="45"/>
  <c r="D105" i="5"/>
  <c r="G130" i="46" l="1"/>
  <c r="F130" i="46"/>
  <c r="G136" i="45"/>
  <c r="F136" i="45"/>
  <c r="J149" i="42"/>
  <c r="D150" i="42" s="1"/>
  <c r="E150" i="42" s="1"/>
  <c r="G105" i="5"/>
  <c r="K131" i="5"/>
  <c r="A151" i="5"/>
  <c r="E150" i="5"/>
  <c r="F150" i="5" s="1"/>
  <c r="C150" i="5"/>
  <c r="N150" i="5" s="1"/>
  <c r="O149" i="5"/>
  <c r="D132" i="5"/>
  <c r="Q130" i="46" l="1"/>
  <c r="N130" i="46"/>
  <c r="Q136" i="45"/>
  <c r="N136" i="45"/>
  <c r="T136" i="45" s="1"/>
  <c r="P105" i="5"/>
  <c r="M105" i="5"/>
  <c r="S105" i="5" s="1"/>
  <c r="G132" i="5"/>
  <c r="M132" i="5" s="1"/>
  <c r="J132" i="5" s="1"/>
  <c r="O150" i="5"/>
  <c r="A152" i="5"/>
  <c r="E151" i="5"/>
  <c r="F151" i="5" s="1"/>
  <c r="C151" i="5"/>
  <c r="N151" i="5" s="1"/>
  <c r="K130" i="46" l="1"/>
  <c r="T130" i="46"/>
  <c r="K136" i="45"/>
  <c r="L136" i="45" s="1"/>
  <c r="O150" i="42"/>
  <c r="L150" i="42"/>
  <c r="J105" i="5"/>
  <c r="A153" i="5"/>
  <c r="E152" i="5"/>
  <c r="F152" i="5" s="1"/>
  <c r="C152" i="5"/>
  <c r="N152" i="5" s="1"/>
  <c r="O151" i="5"/>
  <c r="K132" i="5"/>
  <c r="D133" i="5"/>
  <c r="L130" i="46" l="1"/>
  <c r="R150" i="42"/>
  <c r="I150" i="42"/>
  <c r="J150" i="42" s="1"/>
  <c r="D151" i="42" s="1"/>
  <c r="E151" i="42" s="1"/>
  <c r="K105" i="5"/>
  <c r="G133" i="5"/>
  <c r="M133" i="5" s="1"/>
  <c r="J133" i="5" s="1"/>
  <c r="A154" i="5"/>
  <c r="E153" i="5"/>
  <c r="F153" i="5" s="1"/>
  <c r="C153" i="5"/>
  <c r="N153" i="5" s="1"/>
  <c r="O152" i="5"/>
  <c r="D131" i="46"/>
  <c r="D137" i="45"/>
  <c r="D106" i="5"/>
  <c r="G131" i="46" l="1"/>
  <c r="F131" i="46"/>
  <c r="G137" i="45"/>
  <c r="F137" i="45"/>
  <c r="G106" i="5"/>
  <c r="O153" i="5"/>
  <c r="A155" i="5"/>
  <c r="E154" i="5"/>
  <c r="F154" i="5" s="1"/>
  <c r="C154" i="5"/>
  <c r="N154" i="5" s="1"/>
  <c r="K133" i="5"/>
  <c r="D134" i="5"/>
  <c r="Q131" i="46" l="1"/>
  <c r="N131" i="46"/>
  <c r="Q137" i="45"/>
  <c r="N137" i="45"/>
  <c r="T137" i="45" s="1"/>
  <c r="L151" i="42"/>
  <c r="O151" i="42"/>
  <c r="M106" i="5"/>
  <c r="S106" i="5" s="1"/>
  <c r="P106" i="5"/>
  <c r="G134" i="5"/>
  <c r="M134" i="5" s="1"/>
  <c r="J134" i="5" s="1"/>
  <c r="A156" i="5"/>
  <c r="E155" i="5"/>
  <c r="F155" i="5" s="1"/>
  <c r="C155" i="5"/>
  <c r="O154" i="5"/>
  <c r="K131" i="46" l="1"/>
  <c r="T131" i="46"/>
  <c r="R151" i="42"/>
  <c r="K137" i="45"/>
  <c r="L137" i="45" s="1"/>
  <c r="I151" i="42"/>
  <c r="N155" i="5"/>
  <c r="O155" i="5" s="1"/>
  <c r="J106" i="5"/>
  <c r="K106" i="5" s="1"/>
  <c r="K134" i="5"/>
  <c r="A157" i="5"/>
  <c r="E156" i="5"/>
  <c r="F156" i="5" s="1"/>
  <c r="C156" i="5"/>
  <c r="N156" i="5" s="1"/>
  <c r="D107" i="5"/>
  <c r="D138" i="45"/>
  <c r="D135" i="5"/>
  <c r="L131" i="46" l="1"/>
  <c r="G138" i="45"/>
  <c r="F138" i="45"/>
  <c r="J151" i="42"/>
  <c r="D152" i="42" s="1"/>
  <c r="E152" i="42" s="1"/>
  <c r="G107" i="5"/>
  <c r="G135" i="5"/>
  <c r="M135" i="5" s="1"/>
  <c r="J135" i="5" s="1"/>
  <c r="A158" i="5"/>
  <c r="E157" i="5"/>
  <c r="F157" i="5" s="1"/>
  <c r="C157" i="5"/>
  <c r="N157" i="5" s="1"/>
  <c r="O156" i="5"/>
  <c r="D132" i="46"/>
  <c r="G132" i="46" l="1"/>
  <c r="F132" i="46"/>
  <c r="N138" i="45"/>
  <c r="T138" i="45" s="1"/>
  <c r="Q138" i="45"/>
  <c r="P107" i="5"/>
  <c r="M107" i="5"/>
  <c r="S107" i="5" s="1"/>
  <c r="K135" i="5"/>
  <c r="A159" i="5"/>
  <c r="E158" i="5"/>
  <c r="F158" i="5" s="1"/>
  <c r="C158" i="5"/>
  <c r="N158" i="5" s="1"/>
  <c r="O157" i="5"/>
  <c r="D136" i="5"/>
  <c r="Q132" i="46" l="1"/>
  <c r="N132" i="46"/>
  <c r="K138" i="45"/>
  <c r="L138" i="45" s="1"/>
  <c r="O152" i="42"/>
  <c r="L152" i="42"/>
  <c r="J107" i="5"/>
  <c r="G136" i="5"/>
  <c r="M136" i="5" s="1"/>
  <c r="J136" i="5" s="1"/>
  <c r="O158" i="5"/>
  <c r="A160" i="5"/>
  <c r="E159" i="5"/>
  <c r="F159" i="5" s="1"/>
  <c r="C159" i="5"/>
  <c r="N159" i="5" s="1"/>
  <c r="D139" i="45"/>
  <c r="K132" i="46" l="1"/>
  <c r="T132" i="46"/>
  <c r="R152" i="42"/>
  <c r="G139" i="45"/>
  <c r="F139" i="45"/>
  <c r="I152" i="42"/>
  <c r="J152" i="42" s="1"/>
  <c r="D153" i="42" s="1"/>
  <c r="E153" i="42" s="1"/>
  <c r="K107" i="5"/>
  <c r="K136" i="5"/>
  <c r="A161" i="5"/>
  <c r="E160" i="5"/>
  <c r="F160" i="5" s="1"/>
  <c r="C160" i="5"/>
  <c r="N160" i="5" s="1"/>
  <c r="O159" i="5"/>
  <c r="D108" i="5"/>
  <c r="D137" i="5"/>
  <c r="L132" i="46" l="1"/>
  <c r="N139" i="45"/>
  <c r="T139" i="45" s="1"/>
  <c r="Q139" i="45"/>
  <c r="G108" i="5"/>
  <c r="G137" i="5"/>
  <c r="M137" i="5" s="1"/>
  <c r="J137" i="5" s="1"/>
  <c r="O160" i="5"/>
  <c r="E161" i="5"/>
  <c r="F161" i="5" s="1"/>
  <c r="C161" i="5"/>
  <c r="N161" i="5" s="1"/>
  <c r="D133" i="46"/>
  <c r="G133" i="46" l="1"/>
  <c r="F133" i="46"/>
  <c r="K139" i="45"/>
  <c r="L139" i="45" s="1"/>
  <c r="O153" i="42"/>
  <c r="L153" i="42"/>
  <c r="P108" i="5"/>
  <c r="M108" i="5"/>
  <c r="S108" i="5" s="1"/>
  <c r="O161" i="5"/>
  <c r="K137" i="5"/>
  <c r="D138" i="5"/>
  <c r="D140" i="45"/>
  <c r="Q133" i="46" l="1"/>
  <c r="N133" i="46"/>
  <c r="R153" i="42"/>
  <c r="G140" i="45"/>
  <c r="F140" i="45"/>
  <c r="I153" i="42"/>
  <c r="J108" i="5"/>
  <c r="K108" i="5" s="1"/>
  <c r="G138" i="5"/>
  <c r="M138" i="5" s="1"/>
  <c r="J138" i="5" s="1"/>
  <c r="D109" i="5"/>
  <c r="K133" i="46" l="1"/>
  <c r="T133" i="46"/>
  <c r="Q140" i="45"/>
  <c r="N140" i="45"/>
  <c r="T140" i="45" s="1"/>
  <c r="J153" i="42"/>
  <c r="D154" i="42" s="1"/>
  <c r="E154" i="42" s="1"/>
  <c r="G109" i="5"/>
  <c r="K138" i="5"/>
  <c r="D139" i="5"/>
  <c r="L133" i="46" l="1"/>
  <c r="K140" i="45"/>
  <c r="L140" i="45" s="1"/>
  <c r="M109" i="5"/>
  <c r="S109" i="5" s="1"/>
  <c r="P109" i="5"/>
  <c r="G139" i="5"/>
  <c r="M139" i="5" s="1"/>
  <c r="J139" i="5" s="1"/>
  <c r="D134" i="46"/>
  <c r="D141" i="45"/>
  <c r="G134" i="46" l="1"/>
  <c r="F134" i="46"/>
  <c r="G141" i="45"/>
  <c r="F141" i="45"/>
  <c r="O154" i="42"/>
  <c r="L154" i="42"/>
  <c r="J109" i="5"/>
  <c r="K109" i="5" s="1"/>
  <c r="K139" i="5"/>
  <c r="D110" i="5"/>
  <c r="D140" i="5"/>
  <c r="Q134" i="46" l="1"/>
  <c r="N134" i="46"/>
  <c r="R154" i="42"/>
  <c r="Q141" i="45"/>
  <c r="N141" i="45"/>
  <c r="T141" i="45" s="1"/>
  <c r="I154" i="42"/>
  <c r="G110" i="5"/>
  <c r="G140" i="5"/>
  <c r="M140" i="5" s="1"/>
  <c r="J140" i="5" s="1"/>
  <c r="K134" i="46" l="1"/>
  <c r="T134" i="46"/>
  <c r="K141" i="45"/>
  <c r="L141" i="45" s="1"/>
  <c r="J154" i="42"/>
  <c r="D155" i="42" s="1"/>
  <c r="E155" i="42" s="1"/>
  <c r="P110" i="5"/>
  <c r="M110" i="5"/>
  <c r="S110" i="5" s="1"/>
  <c r="K140" i="5"/>
  <c r="D141" i="5"/>
  <c r="L134" i="46" l="1"/>
  <c r="J110" i="5"/>
  <c r="K110" i="5" s="1"/>
  <c r="G141" i="5"/>
  <c r="M141" i="5" s="1"/>
  <c r="J141" i="5" s="1"/>
  <c r="D135" i="46"/>
  <c r="D142" i="45"/>
  <c r="D111" i="5"/>
  <c r="G135" i="46" l="1"/>
  <c r="F135" i="46"/>
  <c r="G142" i="45"/>
  <c r="F142" i="45"/>
  <c r="O155" i="42"/>
  <c r="L155" i="42"/>
  <c r="G111" i="5"/>
  <c r="K141" i="5"/>
  <c r="D142" i="5"/>
  <c r="Q135" i="46" l="1"/>
  <c r="N135" i="46"/>
  <c r="R155" i="42"/>
  <c r="Q142" i="45"/>
  <c r="N142" i="45"/>
  <c r="T142" i="45" s="1"/>
  <c r="I155" i="42"/>
  <c r="M111" i="5"/>
  <c r="S111" i="5" s="1"/>
  <c r="P111" i="5"/>
  <c r="G142" i="5"/>
  <c r="M142" i="5" s="1"/>
  <c r="J142" i="5" s="1"/>
  <c r="K135" i="46" l="1"/>
  <c r="T135" i="46"/>
  <c r="K142" i="45"/>
  <c r="L142" i="45" s="1"/>
  <c r="J155" i="42"/>
  <c r="D156" i="42" s="1"/>
  <c r="E156" i="42" s="1"/>
  <c r="J111" i="5"/>
  <c r="K111" i="5" s="1"/>
  <c r="K142" i="5"/>
  <c r="D112" i="5"/>
  <c r="D143" i="5"/>
  <c r="L135" i="46" l="1"/>
  <c r="G112" i="5"/>
  <c r="G143" i="5"/>
  <c r="D143" i="45"/>
  <c r="D136" i="46"/>
  <c r="G136" i="46" l="1"/>
  <c r="F136" i="46"/>
  <c r="G143" i="45"/>
  <c r="F143" i="45"/>
  <c r="O156" i="42"/>
  <c r="L156" i="42"/>
  <c r="M112" i="5"/>
  <c r="S112" i="5" s="1"/>
  <c r="P112" i="5"/>
  <c r="M143" i="5"/>
  <c r="J143" i="5" s="1"/>
  <c r="K143" i="5" s="1"/>
  <c r="D144" i="5"/>
  <c r="Q136" i="46" l="1"/>
  <c r="N136" i="46"/>
  <c r="R156" i="42"/>
  <c r="Q143" i="45"/>
  <c r="N143" i="45"/>
  <c r="T143" i="45" s="1"/>
  <c r="I156" i="42"/>
  <c r="J112" i="5"/>
  <c r="K112" i="5" s="1"/>
  <c r="G144" i="5"/>
  <c r="M144" i="5" s="1"/>
  <c r="J144" i="5" s="1"/>
  <c r="D113" i="5"/>
  <c r="K136" i="46" l="1"/>
  <c r="T136" i="46"/>
  <c r="K143" i="45"/>
  <c r="L143" i="45" s="1"/>
  <c r="J156" i="42"/>
  <c r="D157" i="42" s="1"/>
  <c r="E157" i="42" s="1"/>
  <c r="G113" i="5"/>
  <c r="K144" i="5"/>
  <c r="D145" i="5"/>
  <c r="L136" i="46" l="1"/>
  <c r="M113" i="5"/>
  <c r="S113" i="5" s="1"/>
  <c r="P113" i="5"/>
  <c r="G145" i="5"/>
  <c r="M145" i="5" s="1"/>
  <c r="D137" i="46"/>
  <c r="D144" i="45"/>
  <c r="G137" i="46" l="1"/>
  <c r="F137" i="46"/>
  <c r="G144" i="45"/>
  <c r="F144" i="45"/>
  <c r="O157" i="42"/>
  <c r="L157" i="42"/>
  <c r="J113" i="5"/>
  <c r="K113" i="5" s="1"/>
  <c r="J145" i="5"/>
  <c r="D114" i="5"/>
  <c r="Q137" i="46" l="1"/>
  <c r="N137" i="46"/>
  <c r="R157" i="42"/>
  <c r="Q144" i="45"/>
  <c r="N144" i="45"/>
  <c r="T144" i="45" s="1"/>
  <c r="I157" i="42"/>
  <c r="G114" i="5"/>
  <c r="K145" i="5"/>
  <c r="D146" i="5"/>
  <c r="K137" i="46" l="1"/>
  <c r="T137" i="46"/>
  <c r="K144" i="45"/>
  <c r="L144" i="45" s="1"/>
  <c r="J157" i="42"/>
  <c r="D158" i="42" s="1"/>
  <c r="E158" i="42" s="1"/>
  <c r="M114" i="5"/>
  <c r="S114" i="5" s="1"/>
  <c r="P114" i="5"/>
  <c r="G146" i="5"/>
  <c r="M146" i="5" s="1"/>
  <c r="D145" i="45"/>
  <c r="L137" i="46" l="1"/>
  <c r="G145" i="45"/>
  <c r="F145" i="45"/>
  <c r="J114" i="5"/>
  <c r="J146" i="5"/>
  <c r="D138" i="46"/>
  <c r="G138" i="46" l="1"/>
  <c r="F138" i="46"/>
  <c r="N145" i="45"/>
  <c r="T145" i="45" s="1"/>
  <c r="Q145" i="45"/>
  <c r="O158" i="42"/>
  <c r="L158" i="42"/>
  <c r="K114" i="5"/>
  <c r="K146" i="5"/>
  <c r="D115" i="5"/>
  <c r="D147" i="5"/>
  <c r="Q138" i="46" l="1"/>
  <c r="N138" i="46"/>
  <c r="R158" i="42"/>
  <c r="K145" i="45"/>
  <c r="L145" i="45" s="1"/>
  <c r="I158" i="42"/>
  <c r="G115" i="5"/>
  <c r="G147" i="5"/>
  <c r="M147" i="5" s="1"/>
  <c r="D146" i="45"/>
  <c r="K138" i="46" l="1"/>
  <c r="T138" i="46"/>
  <c r="G146" i="45"/>
  <c r="F146" i="45"/>
  <c r="J158" i="42"/>
  <c r="D159" i="42" s="1"/>
  <c r="E159" i="42" s="1"/>
  <c r="P115" i="5"/>
  <c r="P116" i="5" s="1"/>
  <c r="P117" i="5" s="1"/>
  <c r="P118" i="5" s="1"/>
  <c r="P119" i="5" s="1"/>
  <c r="P120" i="5" s="1"/>
  <c r="P121" i="5" s="1"/>
  <c r="P122" i="5" s="1"/>
  <c r="P123" i="5" s="1"/>
  <c r="P124" i="5" s="1"/>
  <c r="P125" i="5" s="1"/>
  <c r="P126" i="5" s="1"/>
  <c r="P127" i="5" s="1"/>
  <c r="P128" i="5" s="1"/>
  <c r="P129" i="5" s="1"/>
  <c r="P130" i="5" s="1"/>
  <c r="P131" i="5" s="1"/>
  <c r="P132" i="5" s="1"/>
  <c r="P133" i="5" s="1"/>
  <c r="P134" i="5" s="1"/>
  <c r="P135" i="5" s="1"/>
  <c r="P136" i="5" s="1"/>
  <c r="P137" i="5" s="1"/>
  <c r="P138" i="5" s="1"/>
  <c r="P139" i="5" s="1"/>
  <c r="P140" i="5" s="1"/>
  <c r="P141" i="5" s="1"/>
  <c r="P142" i="5" s="1"/>
  <c r="P143" i="5" s="1"/>
  <c r="P144" i="5" s="1"/>
  <c r="P145" i="5" s="1"/>
  <c r="P146" i="5" s="1"/>
  <c r="P147" i="5" s="1"/>
  <c r="M115" i="5"/>
  <c r="S115" i="5" s="1"/>
  <c r="S116" i="5" s="1"/>
  <c r="S117" i="5" s="1"/>
  <c r="S118" i="5" s="1"/>
  <c r="S119" i="5" s="1"/>
  <c r="S120" i="5" s="1"/>
  <c r="S121" i="5" s="1"/>
  <c r="S122" i="5" s="1"/>
  <c r="S123" i="5" s="1"/>
  <c r="S124" i="5" s="1"/>
  <c r="S125" i="5" s="1"/>
  <c r="S126" i="5" s="1"/>
  <c r="S127" i="5" s="1"/>
  <c r="S128" i="5" s="1"/>
  <c r="S129" i="5" s="1"/>
  <c r="S130" i="5" s="1"/>
  <c r="S131" i="5" s="1"/>
  <c r="S132" i="5" s="1"/>
  <c r="S133" i="5" s="1"/>
  <c r="S134" i="5" s="1"/>
  <c r="S135" i="5" s="1"/>
  <c r="S136" i="5" s="1"/>
  <c r="S137" i="5" s="1"/>
  <c r="S138" i="5" s="1"/>
  <c r="S139" i="5" s="1"/>
  <c r="S140" i="5" s="1"/>
  <c r="S141" i="5" s="1"/>
  <c r="S142" i="5" s="1"/>
  <c r="S143" i="5" s="1"/>
  <c r="S144" i="5" s="1"/>
  <c r="S145" i="5" s="1"/>
  <c r="S146" i="5" s="1"/>
  <c r="S147" i="5" s="1"/>
  <c r="J147" i="5"/>
  <c r="L138" i="46" l="1"/>
  <c r="Q146" i="45"/>
  <c r="N146" i="45"/>
  <c r="T146" i="45" s="1"/>
  <c r="K147" i="5"/>
  <c r="D139" i="46"/>
  <c r="D148" i="5"/>
  <c r="G139" i="46" l="1"/>
  <c r="F139" i="46"/>
  <c r="K146" i="45"/>
  <c r="L146" i="45" s="1"/>
  <c r="O159" i="42"/>
  <c r="L159" i="42"/>
  <c r="G148" i="5"/>
  <c r="P148" i="5" s="1"/>
  <c r="Q139" i="46" l="1"/>
  <c r="N139" i="46"/>
  <c r="R159" i="42"/>
  <c r="I159" i="42"/>
  <c r="J159" i="42" s="1"/>
  <c r="D160" i="42" s="1"/>
  <c r="E160" i="42" s="1"/>
  <c r="M148" i="5"/>
  <c r="S148" i="5" s="1"/>
  <c r="D147" i="45"/>
  <c r="K139" i="46" l="1"/>
  <c r="T139" i="46"/>
  <c r="G147" i="45"/>
  <c r="F147" i="45"/>
  <c r="J148" i="5"/>
  <c r="K148" i="5" s="1"/>
  <c r="D149" i="5"/>
  <c r="L139" i="46" l="1"/>
  <c r="Q147" i="45"/>
  <c r="N147" i="45"/>
  <c r="T147" i="45" s="1"/>
  <c r="O160" i="42"/>
  <c r="L160" i="42"/>
  <c r="G149" i="5"/>
  <c r="P149" i="5" s="1"/>
  <c r="D140" i="46"/>
  <c r="G140" i="46" l="1"/>
  <c r="F140" i="46"/>
  <c r="R160" i="42"/>
  <c r="K147" i="45"/>
  <c r="L147" i="45" s="1"/>
  <c r="I160" i="42"/>
  <c r="J160" i="42" s="1"/>
  <c r="D161" i="42" s="1"/>
  <c r="E161" i="42" s="1"/>
  <c r="M149" i="5"/>
  <c r="S149" i="5" s="1"/>
  <c r="D148" i="45"/>
  <c r="Q140" i="46" l="1"/>
  <c r="N140" i="46"/>
  <c r="G148" i="45"/>
  <c r="F148" i="45"/>
  <c r="J149" i="5"/>
  <c r="K149" i="5" s="1"/>
  <c r="D150" i="5"/>
  <c r="K140" i="46" l="1"/>
  <c r="T140" i="46"/>
  <c r="N148" i="45"/>
  <c r="T148" i="45" s="1"/>
  <c r="Q148" i="45"/>
  <c r="O161" i="42"/>
  <c r="L161" i="42"/>
  <c r="R161" i="42" s="1"/>
  <c r="G150" i="5"/>
  <c r="P150" i="5" s="1"/>
  <c r="L140" i="46" l="1"/>
  <c r="K148" i="45"/>
  <c r="L148" i="45" s="1"/>
  <c r="I161" i="42"/>
  <c r="J161" i="42" s="1"/>
  <c r="Q11" i="8" s="1"/>
  <c r="M150" i="5"/>
  <c r="S150" i="5" s="1"/>
  <c r="D141" i="46"/>
  <c r="D149" i="45"/>
  <c r="G141" i="46" l="1"/>
  <c r="F141" i="46"/>
  <c r="G149" i="45"/>
  <c r="F149" i="45"/>
  <c r="J150" i="5"/>
  <c r="K150" i="5" s="1"/>
  <c r="D151" i="5"/>
  <c r="Q141" i="46" l="1"/>
  <c r="N141" i="46"/>
  <c r="Q149" i="45"/>
  <c r="N149" i="45"/>
  <c r="T149" i="45" s="1"/>
  <c r="G151" i="5"/>
  <c r="P151" i="5" s="1"/>
  <c r="K141" i="46" l="1"/>
  <c r="T141" i="46"/>
  <c r="K149" i="45"/>
  <c r="L149" i="45" s="1"/>
  <c r="M151" i="5"/>
  <c r="S151" i="5" s="1"/>
  <c r="L141" i="46" l="1"/>
  <c r="J151" i="5"/>
  <c r="K151" i="5" s="1"/>
  <c r="D150" i="45"/>
  <c r="D142" i="46"/>
  <c r="D152" i="5"/>
  <c r="G142" i="46" l="1"/>
  <c r="F142" i="46"/>
  <c r="G150" i="45"/>
  <c r="F150" i="45"/>
  <c r="G152" i="5"/>
  <c r="P152" i="5" s="1"/>
  <c r="Q142" i="46" l="1"/>
  <c r="N142" i="46"/>
  <c r="Q150" i="45"/>
  <c r="N150" i="45"/>
  <c r="T150" i="45" s="1"/>
  <c r="M152" i="5"/>
  <c r="S152" i="5" s="1"/>
  <c r="K142" i="46" l="1"/>
  <c r="T142" i="46"/>
  <c r="K150" i="45"/>
  <c r="L150" i="45" s="1"/>
  <c r="J152" i="5"/>
  <c r="K152" i="5" s="1"/>
  <c r="D151" i="45"/>
  <c r="D153" i="5"/>
  <c r="L142" i="46" l="1"/>
  <c r="G151" i="45"/>
  <c r="F151" i="45"/>
  <c r="G153" i="5"/>
  <c r="P153" i="5" s="1"/>
  <c r="D143" i="46"/>
  <c r="G143" i="46" l="1"/>
  <c r="F143" i="46"/>
  <c r="Q151" i="45"/>
  <c r="N151" i="45"/>
  <c r="T151" i="45" s="1"/>
  <c r="M153" i="5"/>
  <c r="S153" i="5" s="1"/>
  <c r="Q143" i="46" l="1"/>
  <c r="N143" i="46"/>
  <c r="K151" i="45"/>
  <c r="L151" i="45" s="1"/>
  <c r="J153" i="5"/>
  <c r="K153" i="5" s="1"/>
  <c r="D154" i="5"/>
  <c r="K143" i="46" l="1"/>
  <c r="T143" i="46"/>
  <c r="G154" i="5"/>
  <c r="P154" i="5" s="1"/>
  <c r="D152" i="45"/>
  <c r="L143" i="46" l="1"/>
  <c r="G152" i="45"/>
  <c r="F152" i="45"/>
  <c r="M154" i="5"/>
  <c r="S154" i="5" s="1"/>
  <c r="D144" i="46"/>
  <c r="G144" i="46" l="1"/>
  <c r="F144" i="46"/>
  <c r="Q152" i="45"/>
  <c r="N152" i="45"/>
  <c r="T152" i="45" s="1"/>
  <c r="J154" i="5"/>
  <c r="K154" i="5" s="1"/>
  <c r="D155" i="5"/>
  <c r="Q144" i="46" l="1"/>
  <c r="N144" i="46"/>
  <c r="K152" i="45"/>
  <c r="L152" i="45" s="1"/>
  <c r="G155" i="5"/>
  <c r="P155" i="5" s="1"/>
  <c r="K144" i="46" l="1"/>
  <c r="T144" i="46"/>
  <c r="M155" i="5"/>
  <c r="S155" i="5" s="1"/>
  <c r="D153" i="45"/>
  <c r="L144" i="46" l="1"/>
  <c r="G153" i="45"/>
  <c r="F153" i="45"/>
  <c r="J155" i="5"/>
  <c r="K155" i="5" s="1"/>
  <c r="D145" i="46"/>
  <c r="D156" i="5"/>
  <c r="G145" i="46" l="1"/>
  <c r="F145" i="46"/>
  <c r="Q153" i="45"/>
  <c r="N153" i="45"/>
  <c r="T153" i="45" s="1"/>
  <c r="G156" i="5"/>
  <c r="P156" i="5" s="1"/>
  <c r="Q145" i="46" l="1"/>
  <c r="N145" i="46"/>
  <c r="K153" i="45"/>
  <c r="L153" i="45" s="1"/>
  <c r="M156" i="5"/>
  <c r="S156" i="5" s="1"/>
  <c r="K145" i="46" l="1"/>
  <c r="T145" i="46"/>
  <c r="J156" i="5"/>
  <c r="K156" i="5" s="1"/>
  <c r="D157" i="5"/>
  <c r="D154" i="45"/>
  <c r="L145" i="46" l="1"/>
  <c r="G154" i="45"/>
  <c r="F154" i="45"/>
  <c r="G157" i="5"/>
  <c r="P157" i="5" s="1"/>
  <c r="D146" i="46"/>
  <c r="G146" i="46" l="1"/>
  <c r="F146" i="46"/>
  <c r="Q154" i="45"/>
  <c r="N154" i="45"/>
  <c r="T154" i="45" s="1"/>
  <c r="M157" i="5"/>
  <c r="S157" i="5" s="1"/>
  <c r="Q146" i="46" l="1"/>
  <c r="N146" i="46"/>
  <c r="K154" i="45"/>
  <c r="L154" i="45" s="1"/>
  <c r="J157" i="5"/>
  <c r="K157" i="5" s="1"/>
  <c r="D158" i="5"/>
  <c r="K146" i="46" l="1"/>
  <c r="T146" i="46"/>
  <c r="G158" i="5"/>
  <c r="M158" i="5" s="1"/>
  <c r="S158" i="5" s="1"/>
  <c r="P158" i="5"/>
  <c r="D155" i="45"/>
  <c r="L146" i="46" l="1"/>
  <c r="G155" i="45"/>
  <c r="F155" i="45"/>
  <c r="J158" i="5"/>
  <c r="K158" i="5" s="1"/>
  <c r="D147" i="46"/>
  <c r="D159" i="5"/>
  <c r="G147" i="46" l="1"/>
  <c r="F147" i="46"/>
  <c r="Q155" i="45"/>
  <c r="N155" i="45"/>
  <c r="T155" i="45" s="1"/>
  <c r="G159" i="5"/>
  <c r="P159" i="5" s="1"/>
  <c r="Q147" i="46" l="1"/>
  <c r="N147" i="46"/>
  <c r="K155" i="45"/>
  <c r="L155" i="45" s="1"/>
  <c r="M159" i="5"/>
  <c r="S159" i="5" s="1"/>
  <c r="K147" i="46" l="1"/>
  <c r="T147" i="46"/>
  <c r="J159" i="5"/>
  <c r="K159" i="5" s="1"/>
  <c r="D156" i="45"/>
  <c r="D160" i="5"/>
  <c r="L147" i="46" l="1"/>
  <c r="G156" i="45"/>
  <c r="F156" i="45"/>
  <c r="G160" i="5"/>
  <c r="P160" i="5" s="1"/>
  <c r="D148" i="46"/>
  <c r="G148" i="46" l="1"/>
  <c r="F148" i="46"/>
  <c r="Q156" i="45"/>
  <c r="N156" i="45"/>
  <c r="T156" i="45" s="1"/>
  <c r="M160" i="5"/>
  <c r="S160" i="5" s="1"/>
  <c r="Q148" i="46" l="1"/>
  <c r="N148" i="46"/>
  <c r="K156" i="45"/>
  <c r="L156" i="45" s="1"/>
  <c r="J160" i="5"/>
  <c r="K160" i="5" s="1"/>
  <c r="D161" i="5"/>
  <c r="K148" i="46" l="1"/>
  <c r="T148" i="46"/>
  <c r="G161" i="5"/>
  <c r="P161" i="5" s="1"/>
  <c r="D165" i="5"/>
  <c r="D163" i="5"/>
  <c r="M161" i="5"/>
  <c r="J161" i="5" s="1"/>
  <c r="D157" i="45"/>
  <c r="L148" i="46" l="1"/>
  <c r="G157" i="45"/>
  <c r="F157" i="45"/>
  <c r="K161" i="5"/>
  <c r="K165" i="5" s="1"/>
  <c r="J165" i="5"/>
  <c r="G165" i="5"/>
  <c r="G163" i="5"/>
  <c r="M163" i="5"/>
  <c r="M165" i="5"/>
  <c r="S161" i="5"/>
  <c r="D149" i="46"/>
  <c r="G149" i="46" l="1"/>
  <c r="F149" i="46"/>
  <c r="Q157" i="45"/>
  <c r="N157" i="45"/>
  <c r="T157" i="45" s="1"/>
  <c r="AM202" i="28"/>
  <c r="AM200" i="28"/>
  <c r="AM201" i="28"/>
  <c r="AP207" i="28"/>
  <c r="AM199" i="28"/>
  <c r="AN199" i="28" s="1"/>
  <c r="Q149" i="46" l="1"/>
  <c r="N149" i="46"/>
  <c r="K157" i="45"/>
  <c r="L157" i="45" s="1"/>
  <c r="P21" i="28"/>
  <c r="P16" i="28"/>
  <c r="P18" i="28"/>
  <c r="P24" i="28"/>
  <c r="P20" i="28"/>
  <c r="P15" i="28"/>
  <c r="P11" i="28"/>
  <c r="P22" i="28"/>
  <c r="P10" i="28"/>
  <c r="P17" i="28"/>
  <c r="P19" i="28"/>
  <c r="P14" i="28"/>
  <c r="P13" i="28"/>
  <c r="P12" i="28"/>
  <c r="P23" i="28"/>
  <c r="P9" i="28"/>
  <c r="AN200" i="28"/>
  <c r="P34" i="28" s="1"/>
  <c r="D158" i="45"/>
  <c r="K149" i="46" l="1"/>
  <c r="T149" i="46"/>
  <c r="P35" i="28"/>
  <c r="P27" i="28"/>
  <c r="P33" i="28"/>
  <c r="P28" i="28"/>
  <c r="P31" i="28"/>
  <c r="P32" i="28"/>
  <c r="P29" i="28"/>
  <c r="P26" i="28"/>
  <c r="P30" i="28"/>
  <c r="P36" i="28"/>
  <c r="P25" i="28"/>
  <c r="G158" i="45"/>
  <c r="F158" i="45"/>
  <c r="AN201" i="28"/>
  <c r="N10" i="28"/>
  <c r="T10" i="28" s="1"/>
  <c r="L149" i="46" l="1"/>
  <c r="U11" i="8" s="1"/>
  <c r="P45" i="28"/>
  <c r="P41" i="28"/>
  <c r="P40" i="28"/>
  <c r="P39" i="28"/>
  <c r="P44" i="28"/>
  <c r="P42" i="28"/>
  <c r="P37" i="28"/>
  <c r="P43" i="28"/>
  <c r="P38" i="28"/>
  <c r="P47" i="28"/>
  <c r="P46" i="28"/>
  <c r="P49" i="28"/>
  <c r="P48" i="28"/>
  <c r="Q158" i="45"/>
  <c r="N158" i="45"/>
  <c r="T158" i="45" s="1"/>
  <c r="K10" i="28"/>
  <c r="L10" i="28" s="1"/>
  <c r="F11" i="28" s="1"/>
  <c r="P62" i="28"/>
  <c r="AN202" i="28"/>
  <c r="P58" i="28" s="1"/>
  <c r="D150" i="46"/>
  <c r="G150" i="46" l="1"/>
  <c r="F150" i="46"/>
  <c r="P59" i="28"/>
  <c r="P61" i="28"/>
  <c r="P57" i="28"/>
  <c r="P50" i="28"/>
  <c r="P53" i="28"/>
  <c r="P56" i="28"/>
  <c r="P55" i="28"/>
  <c r="P51" i="28"/>
  <c r="P52" i="28"/>
  <c r="P54" i="28"/>
  <c r="P60" i="28"/>
  <c r="K158" i="45"/>
  <c r="L158" i="45" s="1"/>
  <c r="N11" i="28"/>
  <c r="T11" i="28" s="1"/>
  <c r="P71" i="28"/>
  <c r="AN203" i="28"/>
  <c r="P72" i="28"/>
  <c r="P75" i="28"/>
  <c r="P77" i="28"/>
  <c r="P80" i="28"/>
  <c r="P78" i="28"/>
  <c r="P76" i="28"/>
  <c r="P74" i="28"/>
  <c r="P73" i="28"/>
  <c r="P83" i="28"/>
  <c r="P81" i="28"/>
  <c r="P79" i="28"/>
  <c r="P82" i="28"/>
  <c r="D159" i="45"/>
  <c r="Q150" i="46" l="1"/>
  <c r="N150" i="46"/>
  <c r="P69" i="28"/>
  <c r="P68" i="28"/>
  <c r="P65" i="28"/>
  <c r="P66" i="28"/>
  <c r="P67" i="28"/>
  <c r="P70" i="28"/>
  <c r="P64" i="28"/>
  <c r="P63" i="28"/>
  <c r="G159" i="45"/>
  <c r="F159" i="45"/>
  <c r="K11" i="28"/>
  <c r="P108" i="28"/>
  <c r="P148" i="28"/>
  <c r="P161" i="28"/>
  <c r="P88" i="28"/>
  <c r="P146" i="28"/>
  <c r="P138" i="28"/>
  <c r="P116" i="28"/>
  <c r="P135" i="28"/>
  <c r="P104" i="28"/>
  <c r="P160" i="28"/>
  <c r="P109" i="28"/>
  <c r="P153" i="28"/>
  <c r="P118" i="28"/>
  <c r="AN204" i="28"/>
  <c r="AN205" i="28" s="1"/>
  <c r="P99" i="28"/>
  <c r="P111" i="28"/>
  <c r="P136" i="28"/>
  <c r="P141" i="28"/>
  <c r="P115" i="28"/>
  <c r="P84" i="28"/>
  <c r="P139" i="28"/>
  <c r="P89" i="28"/>
  <c r="P127" i="28"/>
  <c r="P93" i="28"/>
  <c r="P137" i="28"/>
  <c r="P147" i="28"/>
  <c r="P98" i="28"/>
  <c r="P121" i="28"/>
  <c r="P152" i="28"/>
  <c r="P122" i="28"/>
  <c r="P97" i="28"/>
  <c r="P156" i="28"/>
  <c r="P124" i="28"/>
  <c r="P151" i="28"/>
  <c r="P102" i="28"/>
  <c r="P123" i="28"/>
  <c r="P86" i="28"/>
  <c r="P85" i="28"/>
  <c r="P143" i="28"/>
  <c r="P103" i="28"/>
  <c r="P87" i="28"/>
  <c r="P159" i="28"/>
  <c r="P158" i="28"/>
  <c r="P150" i="28"/>
  <c r="P131" i="28"/>
  <c r="P145" i="28"/>
  <c r="P101" i="28"/>
  <c r="P110" i="28"/>
  <c r="P94" i="28"/>
  <c r="P107" i="28"/>
  <c r="P112" i="28"/>
  <c r="P155" i="28"/>
  <c r="P142" i="28"/>
  <c r="P144" i="28"/>
  <c r="P90" i="28"/>
  <c r="P106" i="28"/>
  <c r="P113" i="28"/>
  <c r="P105" i="28"/>
  <c r="P125" i="28"/>
  <c r="P133" i="28"/>
  <c r="P114" i="28"/>
  <c r="P129" i="28"/>
  <c r="P91" i="28"/>
  <c r="P96" i="28"/>
  <c r="P117" i="28"/>
  <c r="P128" i="28"/>
  <c r="P134" i="28"/>
  <c r="P140" i="28"/>
  <c r="P157" i="28"/>
  <c r="P120" i="28"/>
  <c r="P95" i="28"/>
  <c r="P100" i="28"/>
  <c r="P126" i="28"/>
  <c r="P149" i="28"/>
  <c r="P92" i="28"/>
  <c r="P119" i="28"/>
  <c r="P132" i="28"/>
  <c r="P154" i="28"/>
  <c r="P130" i="28"/>
  <c r="K150" i="46" l="1"/>
  <c r="T150" i="46"/>
  <c r="Q159" i="45"/>
  <c r="N159" i="45"/>
  <c r="T159" i="45" s="1"/>
  <c r="N12" i="28"/>
  <c r="L11" i="28"/>
  <c r="F12" i="28" s="1"/>
  <c r="L150" i="46" l="1"/>
  <c r="K159" i="45"/>
  <c r="L159" i="45" s="1"/>
  <c r="T12" i="28"/>
  <c r="K12" i="28"/>
  <c r="D151" i="46"/>
  <c r="G151" i="46" l="1"/>
  <c r="F151" i="46"/>
  <c r="L12" i="28"/>
  <c r="F13" i="28" s="1"/>
  <c r="N13" i="28"/>
  <c r="T13" i="28" s="1"/>
  <c r="D160" i="45"/>
  <c r="Q151" i="46" l="1"/>
  <c r="N151" i="46"/>
  <c r="G160" i="45"/>
  <c r="F160" i="45"/>
  <c r="K13" i="28"/>
  <c r="N14" i="28" s="1"/>
  <c r="K151" i="46" l="1"/>
  <c r="T151" i="46"/>
  <c r="Q160" i="45"/>
  <c r="N160" i="45"/>
  <c r="T160" i="45" s="1"/>
  <c r="L13" i="28"/>
  <c r="F14" i="28" s="1"/>
  <c r="T14" i="28"/>
  <c r="K14" i="28"/>
  <c r="N15" i="28" s="1"/>
  <c r="L151" i="46" l="1"/>
  <c r="K160" i="45"/>
  <c r="L160" i="45" s="1"/>
  <c r="T15" i="28"/>
  <c r="K15" i="28"/>
  <c r="L15" i="28" s="1"/>
  <c r="F16" i="28" s="1"/>
  <c r="L14" i="28"/>
  <c r="F15" i="28" s="1"/>
  <c r="D161" i="45"/>
  <c r="D152" i="46"/>
  <c r="G152" i="46" l="1"/>
  <c r="F152" i="46"/>
  <c r="G161" i="45"/>
  <c r="F161" i="45"/>
  <c r="U15" i="8" s="1"/>
  <c r="N16" i="28"/>
  <c r="T16" i="28" s="1"/>
  <c r="Q152" i="46" l="1"/>
  <c r="N152" i="46"/>
  <c r="N161" i="45"/>
  <c r="T161" i="45" s="1"/>
  <c r="Q161" i="45"/>
  <c r="Q162" i="45" s="1"/>
  <c r="Q163" i="45" s="1"/>
  <c r="Q164" i="45" s="1"/>
  <c r="Q165" i="45" s="1"/>
  <c r="Q166" i="45" s="1"/>
  <c r="Q167" i="45" s="1"/>
  <c r="Q168" i="45" s="1"/>
  <c r="Q169" i="45" s="1"/>
  <c r="Q170" i="45" s="1"/>
  <c r="Q171" i="45" s="1"/>
  <c r="Q172" i="45" s="1"/>
  <c r="Q173" i="45" s="1"/>
  <c r="Q174" i="45" s="1"/>
  <c r="Q175" i="45" s="1"/>
  <c r="K16" i="28"/>
  <c r="K152" i="46" l="1"/>
  <c r="T152" i="46"/>
  <c r="K161" i="45"/>
  <c r="L16" i="28"/>
  <c r="F17" i="28" s="1"/>
  <c r="N17" i="28"/>
  <c r="L152" i="46" l="1"/>
  <c r="L161" i="45"/>
  <c r="N162" i="45"/>
  <c r="T162" i="45" s="1"/>
  <c r="K17" i="28"/>
  <c r="T17" i="28"/>
  <c r="D153" i="46"/>
  <c r="G153" i="46" l="1"/>
  <c r="F153" i="46"/>
  <c r="K162" i="45"/>
  <c r="F162" i="45"/>
  <c r="L17" i="28"/>
  <c r="F18" i="28" s="1"/>
  <c r="N18" i="28"/>
  <c r="K18" i="28" s="1"/>
  <c r="Q153" i="46" l="1"/>
  <c r="N153" i="46"/>
  <c r="N163" i="45"/>
  <c r="T163" i="45" s="1"/>
  <c r="L162" i="45"/>
  <c r="F163" i="45" s="1"/>
  <c r="L18" i="28"/>
  <c r="F19" i="28" s="1"/>
  <c r="N19" i="28"/>
  <c r="K19" i="28" s="1"/>
  <c r="T18" i="28"/>
  <c r="K153" i="46" l="1"/>
  <c r="T153" i="46"/>
  <c r="K163" i="45"/>
  <c r="T19" i="28"/>
  <c r="N20" i="28"/>
  <c r="K20" i="28" s="1"/>
  <c r="L19" i="28"/>
  <c r="F20" i="28" s="1"/>
  <c r="L153" i="46" l="1"/>
  <c r="N164" i="45"/>
  <c r="T164" i="45" s="1"/>
  <c r="L163" i="45"/>
  <c r="L20" i="28"/>
  <c r="T20" i="28"/>
  <c r="D154" i="46"/>
  <c r="G154" i="46" l="1"/>
  <c r="F154" i="46"/>
  <c r="F21" i="28"/>
  <c r="D21" i="28"/>
  <c r="G21" i="28" s="1"/>
  <c r="K164" i="45"/>
  <c r="N165" i="45" s="1"/>
  <c r="K165" i="45" s="1"/>
  <c r="F164" i="45"/>
  <c r="V11" i="8"/>
  <c r="Q154" i="46" l="1"/>
  <c r="N154" i="46"/>
  <c r="Q21" i="28"/>
  <c r="N21" i="28"/>
  <c r="L164" i="45"/>
  <c r="F165" i="45" s="1"/>
  <c r="N166" i="45"/>
  <c r="K166" i="45" s="1"/>
  <c r="L165" i="45"/>
  <c r="F166" i="45" s="1"/>
  <c r="T165" i="45"/>
  <c r="K154" i="46" l="1"/>
  <c r="T154" i="46"/>
  <c r="K21" i="28"/>
  <c r="T21" i="28"/>
  <c r="T166" i="45"/>
  <c r="L166" i="45"/>
  <c r="F167" i="45" s="1"/>
  <c r="N167" i="45"/>
  <c r="K167" i="45" s="1"/>
  <c r="L154" i="46" l="1"/>
  <c r="L21" i="28"/>
  <c r="N168" i="45"/>
  <c r="K168" i="45" s="1"/>
  <c r="L167" i="45"/>
  <c r="F168" i="45" s="1"/>
  <c r="T167" i="45"/>
  <c r="D155" i="46"/>
  <c r="G155" i="46" l="1"/>
  <c r="F155" i="46"/>
  <c r="F22" i="28"/>
  <c r="D22" i="28"/>
  <c r="G22" i="28" s="1"/>
  <c r="T168" i="45"/>
  <c r="L168" i="45"/>
  <c r="F169" i="45" s="1"/>
  <c r="N169" i="45"/>
  <c r="K169" i="45" s="1"/>
  <c r="Q155" i="46" l="1"/>
  <c r="N155" i="46"/>
  <c r="Q22" i="28"/>
  <c r="N22" i="28"/>
  <c r="T22" i="28" s="1"/>
  <c r="T169" i="45"/>
  <c r="N170" i="45"/>
  <c r="L169" i="45"/>
  <c r="F170" i="45" s="1"/>
  <c r="K155" i="46" l="1"/>
  <c r="T155" i="46"/>
  <c r="K22" i="28"/>
  <c r="T170" i="45"/>
  <c r="K170" i="45"/>
  <c r="L170" i="45" s="1"/>
  <c r="F171" i="45" s="1"/>
  <c r="L155" i="46" l="1"/>
  <c r="L22" i="28"/>
  <c r="N171" i="45"/>
  <c r="K171" i="45" s="1"/>
  <c r="N172" i="45" s="1"/>
  <c r="K172" i="45" s="1"/>
  <c r="D156" i="46"/>
  <c r="G156" i="46" l="1"/>
  <c r="F156" i="46"/>
  <c r="F23" i="28"/>
  <c r="D23" i="28"/>
  <c r="G23" i="28" s="1"/>
  <c r="L171" i="45"/>
  <c r="F172" i="45" s="1"/>
  <c r="T171" i="45"/>
  <c r="T172" i="45" s="1"/>
  <c r="L172" i="45"/>
  <c r="F173" i="45" s="1"/>
  <c r="N173" i="45"/>
  <c r="K173" i="45" s="1"/>
  <c r="Q156" i="46" l="1"/>
  <c r="N156" i="46"/>
  <c r="Q23" i="28"/>
  <c r="N23" i="28"/>
  <c r="T23" i="28" s="1"/>
  <c r="T173" i="45"/>
  <c r="N174" i="45"/>
  <c r="L173" i="45"/>
  <c r="F174" i="45" s="1"/>
  <c r="K156" i="46" l="1"/>
  <c r="T156" i="46"/>
  <c r="K23" i="28"/>
  <c r="T174" i="45"/>
  <c r="K174" i="45"/>
  <c r="L174" i="45" s="1"/>
  <c r="F175" i="45" s="1"/>
  <c r="L156" i="46" l="1"/>
  <c r="L23" i="28"/>
  <c r="N175" i="45"/>
  <c r="K175" i="45" s="1"/>
  <c r="L175" i="45" s="1"/>
  <c r="D157" i="46"/>
  <c r="G157" i="46" l="1"/>
  <c r="F157" i="46"/>
  <c r="F24" i="28"/>
  <c r="D24" i="28"/>
  <c r="G24" i="28" s="1"/>
  <c r="T175" i="45"/>
  <c r="Q157" i="46" l="1"/>
  <c r="N157" i="46"/>
  <c r="T157" i="46" s="1"/>
  <c r="Q24" i="28"/>
  <c r="N24" i="28"/>
  <c r="T24" i="28" s="1"/>
  <c r="K157" i="46" l="1"/>
  <c r="L157" i="46" s="1"/>
  <c r="K24" i="28"/>
  <c r="D158" i="46"/>
  <c r="G158" i="46" l="1"/>
  <c r="F158" i="46"/>
  <c r="L24" i="28"/>
  <c r="Q158" i="46" l="1"/>
  <c r="N158" i="46"/>
  <c r="T158" i="46" s="1"/>
  <c r="F25" i="28"/>
  <c r="D25" i="28"/>
  <c r="G25" i="28" s="1"/>
  <c r="K158" i="46" l="1"/>
  <c r="Q25" i="28"/>
  <c r="N25" i="28"/>
  <c r="T25" i="28" s="1"/>
  <c r="L158" i="46" l="1"/>
  <c r="K25" i="28"/>
  <c r="D159" i="46"/>
  <c r="G159" i="46" l="1"/>
  <c r="F159" i="46"/>
  <c r="L25" i="28"/>
  <c r="Q159" i="46" l="1"/>
  <c r="N159" i="46"/>
  <c r="T159" i="46" s="1"/>
  <c r="F26" i="28"/>
  <c r="D26" i="28"/>
  <c r="G26" i="28" s="1"/>
  <c r="K159" i="46" l="1"/>
  <c r="L159" i="46" s="1"/>
  <c r="Q26" i="28"/>
  <c r="N26" i="28"/>
  <c r="T26" i="28" s="1"/>
  <c r="D160" i="46"/>
  <c r="G160" i="46" l="1"/>
  <c r="F160" i="46"/>
  <c r="K26" i="28"/>
  <c r="Q160" i="46" l="1"/>
  <c r="N160" i="46"/>
  <c r="T160" i="46" s="1"/>
  <c r="L26" i="28"/>
  <c r="K160" i="46" l="1"/>
  <c r="L160" i="46" s="1"/>
  <c r="F27" i="28"/>
  <c r="D27" i="28"/>
  <c r="G27" i="28" s="1"/>
  <c r="D161" i="46"/>
  <c r="G161" i="46" l="1"/>
  <c r="F161" i="46"/>
  <c r="Q27" i="28"/>
  <c r="N27" i="28"/>
  <c r="T27" i="28" s="1"/>
  <c r="Q161" i="46" l="1"/>
  <c r="Q162" i="46" s="1"/>
  <c r="Q163" i="46" s="1"/>
  <c r="Q164" i="46" s="1"/>
  <c r="Q165" i="46" s="1"/>
  <c r="Q166" i="46" s="1"/>
  <c r="Q167" i="46" s="1"/>
  <c r="Q168" i="46" s="1"/>
  <c r="Q169" i="46" s="1"/>
  <c r="Q170" i="46" s="1"/>
  <c r="Q171" i="46" s="1"/>
  <c r="Q172" i="46" s="1"/>
  <c r="Q173" i="46" s="1"/>
  <c r="Q174" i="46" s="1"/>
  <c r="Q175" i="46" s="1"/>
  <c r="N161" i="46"/>
  <c r="T161" i="46" s="1"/>
  <c r="K27" i="28"/>
  <c r="K161" i="46" l="1"/>
  <c r="N162" i="46" s="1"/>
  <c r="K162" i="46" s="1"/>
  <c r="L27" i="28"/>
  <c r="L161" i="46" l="1"/>
  <c r="F162" i="46" s="1"/>
  <c r="T162" i="46"/>
  <c r="N163" i="46"/>
  <c r="L162" i="46"/>
  <c r="F163" i="46" s="1"/>
  <c r="F28" i="28"/>
  <c r="D28" i="28"/>
  <c r="G28" i="28" s="1"/>
  <c r="T163" i="46" l="1"/>
  <c r="K163" i="46"/>
  <c r="Q28" i="28"/>
  <c r="N28" i="28"/>
  <c r="T28" i="28" s="1"/>
  <c r="L163" i="46" l="1"/>
  <c r="F164" i="46" s="1"/>
  <c r="N164" i="46"/>
  <c r="T164" i="46" s="1"/>
  <c r="K28" i="28"/>
  <c r="K164" i="46" l="1"/>
  <c r="L28" i="28"/>
  <c r="N165" i="46" l="1"/>
  <c r="L164" i="46"/>
  <c r="F165" i="46" s="1"/>
  <c r="F29" i="28"/>
  <c r="D29" i="28"/>
  <c r="G29" i="28" s="1"/>
  <c r="K165" i="46" l="1"/>
  <c r="T165" i="46"/>
  <c r="Q29" i="28"/>
  <c r="N29" i="28"/>
  <c r="L165" i="46" l="1"/>
  <c r="F166" i="46" s="1"/>
  <c r="N166" i="46"/>
  <c r="K166" i="46" s="1"/>
  <c r="K29" i="28"/>
  <c r="T29" i="28"/>
  <c r="N167" i="46" l="1"/>
  <c r="K167" i="46" s="1"/>
  <c r="L166" i="46"/>
  <c r="F167" i="46" s="1"/>
  <c r="T166" i="46"/>
  <c r="L29" i="28"/>
  <c r="T167" i="46" l="1"/>
  <c r="L167" i="46"/>
  <c r="F168" i="46" s="1"/>
  <c r="N168" i="46"/>
  <c r="K168" i="46" s="1"/>
  <c r="F30" i="28"/>
  <c r="D30" i="28"/>
  <c r="G30" i="28" s="1"/>
  <c r="T168" i="46" l="1"/>
  <c r="L168" i="46"/>
  <c r="F169" i="46" s="1"/>
  <c r="N169" i="46"/>
  <c r="K169" i="46" s="1"/>
  <c r="Q30" i="28"/>
  <c r="N30" i="28"/>
  <c r="N170" i="46" l="1"/>
  <c r="K170" i="46" s="1"/>
  <c r="L169" i="46"/>
  <c r="F170" i="46" s="1"/>
  <c r="T169" i="46"/>
  <c r="K30" i="28"/>
  <c r="T30" i="28"/>
  <c r="T170" i="46" l="1"/>
  <c r="N171" i="46"/>
  <c r="L170" i="46"/>
  <c r="F171" i="46" s="1"/>
  <c r="L30" i="28"/>
  <c r="T171" i="46" l="1"/>
  <c r="K171" i="46"/>
  <c r="F31" i="28"/>
  <c r="D31" i="28"/>
  <c r="G31" i="28" s="1"/>
  <c r="L171" i="46" l="1"/>
  <c r="F172" i="46" s="1"/>
  <c r="N172" i="46"/>
  <c r="T172" i="46" s="1"/>
  <c r="Q31" i="28"/>
  <c r="N31" i="28"/>
  <c r="K172" i="46" l="1"/>
  <c r="K31" i="28"/>
  <c r="T31" i="28"/>
  <c r="L172" i="46" l="1"/>
  <c r="F173" i="46" s="1"/>
  <c r="N173" i="46"/>
  <c r="L31" i="28"/>
  <c r="K173" i="46" l="1"/>
  <c r="T173" i="46"/>
  <c r="F32" i="28"/>
  <c r="D32" i="28"/>
  <c r="G32" i="28" s="1"/>
  <c r="N174" i="46" l="1"/>
  <c r="K174" i="46" s="1"/>
  <c r="L173" i="46"/>
  <c r="F174" i="46" s="1"/>
  <c r="Q32" i="28"/>
  <c r="N32" i="28"/>
  <c r="L174" i="46" l="1"/>
  <c r="F175" i="46" s="1"/>
  <c r="N175" i="46"/>
  <c r="K175" i="46" s="1"/>
  <c r="L175" i="46" s="1"/>
  <c r="T174" i="46"/>
  <c r="K32" i="28"/>
  <c r="T32" i="28"/>
  <c r="T175" i="46" l="1"/>
  <c r="L32" i="28"/>
  <c r="F33" i="28" l="1"/>
  <c r="D33" i="28"/>
  <c r="G33" i="28" s="1"/>
  <c r="Q33" i="28" l="1"/>
  <c r="N33" i="28"/>
  <c r="K33" i="28" l="1"/>
  <c r="T33" i="28"/>
  <c r="L33" i="28" l="1"/>
  <c r="F34" i="28" l="1"/>
  <c r="D34" i="28"/>
  <c r="G34" i="28" s="1"/>
  <c r="Q34" i="28" l="1"/>
  <c r="N34" i="28"/>
  <c r="K34" i="28" l="1"/>
  <c r="T34" i="28"/>
  <c r="L34" i="28" l="1"/>
  <c r="F35" i="28" l="1"/>
  <c r="D35" i="28"/>
  <c r="G35" i="28" s="1"/>
  <c r="Q35" i="28" l="1"/>
  <c r="N35" i="28"/>
  <c r="K35" i="28" l="1"/>
  <c r="T35" i="28"/>
  <c r="L35" i="28" l="1"/>
  <c r="F36" i="28" l="1"/>
  <c r="D36" i="28"/>
  <c r="G36" i="28" s="1"/>
  <c r="Q36" i="28" l="1"/>
  <c r="N36" i="28"/>
  <c r="K36" i="28" l="1"/>
  <c r="T36" i="28"/>
  <c r="L36" i="28" l="1"/>
  <c r="F37" i="28" l="1"/>
  <c r="D37" i="28"/>
  <c r="G37" i="28" s="1"/>
  <c r="Q37" i="28" l="1"/>
  <c r="N37" i="28"/>
  <c r="K37" i="28" l="1"/>
  <c r="T37" i="28"/>
  <c r="L37" i="28" l="1"/>
  <c r="F38" i="28" l="1"/>
  <c r="D38" i="28"/>
  <c r="G38" i="28" s="1"/>
  <c r="Q38" i="28" l="1"/>
  <c r="N38" i="28"/>
  <c r="K38" i="28" l="1"/>
  <c r="T38" i="28"/>
  <c r="L38" i="28" l="1"/>
  <c r="F39" i="28" l="1"/>
  <c r="D39" i="28"/>
  <c r="G39" i="28" s="1"/>
  <c r="Q39" i="28" l="1"/>
  <c r="N39" i="28"/>
  <c r="T39" i="28" s="1"/>
  <c r="K39" i="28" l="1"/>
  <c r="L39" i="28" l="1"/>
  <c r="F40" i="28" l="1"/>
  <c r="D40" i="28"/>
  <c r="G40" i="28" s="1"/>
  <c r="Q40" i="28" l="1"/>
  <c r="N40" i="28"/>
  <c r="T40" i="28" s="1"/>
  <c r="K40" i="28" l="1"/>
  <c r="L40" i="28" l="1"/>
  <c r="F41" i="28" l="1"/>
  <c r="D41" i="28"/>
  <c r="G41" i="28" s="1"/>
  <c r="Q41" i="28" l="1"/>
  <c r="N41" i="28"/>
  <c r="T41" i="28" s="1"/>
  <c r="T42" i="28" s="1"/>
  <c r="K41" i="28" l="1"/>
  <c r="L41" i="28"/>
  <c r="D42" i="28" l="1"/>
  <c r="G42" i="28" s="1"/>
  <c r="F42" i="28"/>
  <c r="Q42" i="28" l="1"/>
  <c r="N42" i="28"/>
  <c r="K42" i="28" s="1"/>
  <c r="L42" i="28" l="1"/>
  <c r="D43" i="28" l="1"/>
  <c r="G43" i="28" s="1"/>
  <c r="F43" i="28"/>
  <c r="Q43" i="28" l="1"/>
  <c r="N43" i="28"/>
  <c r="T43" i="28" s="1"/>
  <c r="K43" i="28" l="1"/>
  <c r="L43" i="28" l="1"/>
  <c r="F44" i="28" l="1"/>
  <c r="D44" i="28"/>
  <c r="G44" i="28" s="1"/>
  <c r="Q44" i="28" l="1"/>
  <c r="N44" i="28"/>
  <c r="T44" i="28" s="1"/>
  <c r="K44" i="28" l="1"/>
  <c r="L44" i="28" l="1"/>
  <c r="D45" i="28" l="1"/>
  <c r="G45" i="28" s="1"/>
  <c r="F45" i="28"/>
  <c r="Q45" i="28" l="1"/>
  <c r="N45" i="28"/>
  <c r="T45" i="28" s="1"/>
  <c r="K45" i="28" l="1"/>
  <c r="L45" i="28" s="1"/>
  <c r="F46" i="28" l="1"/>
  <c r="D46" i="28"/>
  <c r="G46" i="28" s="1"/>
  <c r="Q46" i="28" l="1"/>
  <c r="N46" i="28"/>
  <c r="T46" i="28" s="1"/>
  <c r="K46" i="28" l="1"/>
  <c r="L46" i="28" l="1"/>
  <c r="D47" i="28" l="1"/>
  <c r="G47" i="28" s="1"/>
  <c r="F47" i="28"/>
  <c r="Q47" i="28" l="1"/>
  <c r="N47" i="28"/>
  <c r="T47" i="28" s="1"/>
  <c r="K47" i="28" l="1"/>
  <c r="L47" i="28" l="1"/>
  <c r="F48" i="28" l="1"/>
  <c r="D48" i="28"/>
  <c r="G48" i="28" s="1"/>
  <c r="Q48" i="28" l="1"/>
  <c r="N48" i="28"/>
  <c r="T48" i="28" s="1"/>
  <c r="K48" i="28" l="1"/>
  <c r="L48" i="28" s="1"/>
  <c r="F49" i="28" l="1"/>
  <c r="D49" i="28"/>
  <c r="G49" i="28" s="1"/>
  <c r="Q49" i="28" l="1"/>
  <c r="N49" i="28"/>
  <c r="T49" i="28" s="1"/>
  <c r="K49" i="28" l="1"/>
  <c r="L49" i="28" l="1"/>
  <c r="D50" i="28" l="1"/>
  <c r="G50" i="28" s="1"/>
  <c r="F50" i="28"/>
  <c r="Q50" i="28" l="1"/>
  <c r="N50" i="28"/>
  <c r="T50" i="28" s="1"/>
  <c r="K50" i="28" l="1"/>
  <c r="L50" i="28" l="1"/>
  <c r="D51" i="28" l="1"/>
  <c r="G51" i="28" s="1"/>
  <c r="F51" i="28"/>
  <c r="Q51" i="28" l="1"/>
  <c r="N51" i="28"/>
  <c r="T51" i="28" s="1"/>
  <c r="K51" i="28" l="1"/>
  <c r="L51" i="28" s="1"/>
  <c r="F52" i="28" l="1"/>
  <c r="D52" i="28"/>
  <c r="G52" i="28" s="1"/>
  <c r="N52" i="28" l="1"/>
  <c r="T52" i="28" s="1"/>
  <c r="Q52" i="28"/>
  <c r="K52" i="28" l="1"/>
  <c r="L52" i="28" s="1"/>
  <c r="D53" i="28" l="1"/>
  <c r="G53" i="28" s="1"/>
  <c r="F53" i="28"/>
  <c r="Q53" i="28" l="1"/>
  <c r="N53" i="28"/>
  <c r="T53" i="28" s="1"/>
  <c r="K53" i="28" l="1"/>
  <c r="L53" i="28" s="1"/>
  <c r="F54" i="28" l="1"/>
  <c r="D54" i="28"/>
  <c r="G54" i="28" s="1"/>
  <c r="Q54" i="28" l="1"/>
  <c r="N54" i="28"/>
  <c r="T54" i="28" s="1"/>
  <c r="K54" i="28" l="1"/>
  <c r="L54" i="28" l="1"/>
  <c r="D55" i="28" l="1"/>
  <c r="G55" i="28" s="1"/>
  <c r="F55" i="28"/>
  <c r="Q55" i="28" l="1"/>
  <c r="K55" i="28"/>
  <c r="N55" i="28"/>
  <c r="T55" i="28" s="1"/>
  <c r="L55" i="28" l="1"/>
  <c r="D56" i="28" l="1"/>
  <c r="G56" i="28" s="1"/>
  <c r="F56" i="28"/>
  <c r="Q56" i="28" l="1"/>
  <c r="N56" i="28"/>
  <c r="T56" i="28" s="1"/>
  <c r="K56" i="28" l="1"/>
  <c r="L56" i="28" l="1"/>
  <c r="F57" i="28" l="1"/>
  <c r="D57" i="28"/>
  <c r="G57" i="28" s="1"/>
  <c r="Q57" i="28" l="1"/>
  <c r="N57" i="28"/>
  <c r="T57" i="28" s="1"/>
  <c r="K57" i="28" l="1"/>
  <c r="L57" i="28" s="1"/>
  <c r="F58" i="28" l="1"/>
  <c r="D58" i="28"/>
  <c r="G58" i="28" s="1"/>
  <c r="Q58" i="28" l="1"/>
  <c r="N58" i="28"/>
  <c r="T58" i="28" s="1"/>
  <c r="K58" i="28" l="1"/>
  <c r="L58" i="28" s="1"/>
  <c r="F59" i="28" l="1"/>
  <c r="D59" i="28"/>
  <c r="G59" i="28" s="1"/>
  <c r="Q59" i="28" l="1"/>
  <c r="N59" i="28"/>
  <c r="T59" i="28" s="1"/>
  <c r="K59" i="28" l="1"/>
  <c r="L59" i="28" l="1"/>
  <c r="D60" i="28" l="1"/>
  <c r="G60" i="28" s="1"/>
  <c r="N60" i="28" s="1"/>
  <c r="T60" i="28" s="1"/>
  <c r="F60" i="28"/>
  <c r="Q60" i="28" l="1"/>
  <c r="K60" i="28"/>
  <c r="L60" i="28" l="1"/>
  <c r="F61" i="28" l="1"/>
  <c r="D61" i="28"/>
  <c r="G61" i="28" s="1"/>
  <c r="N61" i="28" l="1"/>
  <c r="T61" i="28" s="1"/>
  <c r="Q61" i="28"/>
  <c r="K61" i="28" l="1"/>
  <c r="L61" i="28" l="1"/>
  <c r="D62" i="28" l="1"/>
  <c r="G62" i="28" s="1"/>
  <c r="N62" i="28" s="1"/>
  <c r="T62" i="28" s="1"/>
  <c r="F62" i="28"/>
  <c r="Q62" i="28" l="1"/>
  <c r="K62" i="28"/>
  <c r="L62" i="28" l="1"/>
  <c r="D63" i="28" l="1"/>
  <c r="G63" i="28" s="1"/>
  <c r="F63" i="28"/>
  <c r="Q63" i="28" l="1"/>
  <c r="N63" i="28"/>
  <c r="T63" i="28" s="1"/>
  <c r="K63" i="28" l="1"/>
  <c r="L63" i="28" l="1"/>
  <c r="D64" i="28" l="1"/>
  <c r="G64" i="28" s="1"/>
  <c r="F64" i="28"/>
  <c r="Q64" i="28" l="1"/>
  <c r="N64" i="28"/>
  <c r="T64" i="28" s="1"/>
  <c r="K64" i="28" l="1"/>
  <c r="L64" i="28" s="1"/>
  <c r="F65" i="28" l="1"/>
  <c r="D65" i="28"/>
  <c r="G65" i="28" s="1"/>
  <c r="Q65" i="28" l="1"/>
  <c r="N65" i="28"/>
  <c r="T65" i="28" s="1"/>
  <c r="K65" i="28" l="1"/>
  <c r="L65" i="28" s="1"/>
  <c r="D66" i="28" l="1"/>
  <c r="G66" i="28" s="1"/>
  <c r="F66" i="28"/>
  <c r="Q66" i="28" l="1"/>
  <c r="N66" i="28"/>
  <c r="T66" i="28" s="1"/>
  <c r="K66" i="28" l="1"/>
  <c r="L66" i="28" s="1"/>
  <c r="D67" i="28" l="1"/>
  <c r="G67" i="28" s="1"/>
  <c r="F67" i="28"/>
  <c r="Q67" i="28" l="1"/>
  <c r="N67" i="28"/>
  <c r="T67" i="28" s="1"/>
  <c r="K67" i="28" l="1"/>
  <c r="L67" i="28" s="1"/>
  <c r="D68" i="28" l="1"/>
  <c r="G68" i="28" s="1"/>
  <c r="F68" i="28"/>
  <c r="Q68" i="28" l="1"/>
  <c r="N68" i="28"/>
  <c r="T68" i="28" s="1"/>
  <c r="K68" i="28" l="1"/>
  <c r="L68" i="28" s="1"/>
  <c r="D69" i="28" l="1"/>
  <c r="G69" i="28" s="1"/>
  <c r="F69" i="28"/>
  <c r="Q69" i="28" l="1"/>
  <c r="N69" i="28"/>
  <c r="T69" i="28" s="1"/>
  <c r="K69" i="28" l="1"/>
  <c r="L69" i="28" s="1"/>
  <c r="F70" i="28" l="1"/>
  <c r="D70" i="28"/>
  <c r="G70" i="28" s="1"/>
  <c r="Q70" i="28" l="1"/>
  <c r="N70" i="28"/>
  <c r="T70" i="28" s="1"/>
  <c r="K70" i="28" l="1"/>
  <c r="L70" i="28" l="1"/>
  <c r="F71" i="28" l="1"/>
  <c r="D71" i="28"/>
  <c r="G71" i="28" s="1"/>
  <c r="Q71" i="28" l="1"/>
  <c r="N71" i="28"/>
  <c r="T71" i="28" s="1"/>
  <c r="K71" i="28" l="1"/>
  <c r="L71" i="28" s="1"/>
  <c r="D72" i="28" l="1"/>
  <c r="G72" i="28" s="1"/>
  <c r="F72" i="28"/>
  <c r="Q72" i="28" l="1"/>
  <c r="N72" i="28"/>
  <c r="T72" i="28" s="1"/>
  <c r="K72" i="28" l="1"/>
  <c r="L72" i="28" l="1"/>
  <c r="D73" i="28" l="1"/>
  <c r="G73" i="28" s="1"/>
  <c r="F73" i="28"/>
  <c r="Q73" i="28" l="1"/>
  <c r="N73" i="28"/>
  <c r="T73" i="28" s="1"/>
  <c r="K73" i="28" l="1"/>
  <c r="L73" i="28" s="1"/>
  <c r="D74" i="28" l="1"/>
  <c r="G74" i="28" s="1"/>
  <c r="F74" i="28"/>
  <c r="Q74" i="28" l="1"/>
  <c r="N74" i="28"/>
  <c r="T74" i="28" s="1"/>
  <c r="K74" i="28" l="1"/>
  <c r="L74" i="28" l="1"/>
  <c r="D75" i="28" l="1"/>
  <c r="G75" i="28" s="1"/>
  <c r="F75" i="28"/>
  <c r="Q75" i="28" l="1"/>
  <c r="N75" i="28"/>
  <c r="T75" i="28" s="1"/>
  <c r="K75" i="28" l="1"/>
  <c r="L75" i="28" s="1"/>
  <c r="D76" i="28" l="1"/>
  <c r="G76" i="28" s="1"/>
  <c r="F76" i="28"/>
  <c r="Q76" i="28" l="1"/>
  <c r="N76" i="28"/>
  <c r="T76" i="28" s="1"/>
  <c r="K76" i="28" l="1"/>
  <c r="L76" i="28" l="1"/>
  <c r="F77" i="28" l="1"/>
  <c r="D77" i="28"/>
  <c r="G77" i="28" s="1"/>
  <c r="Q77" i="28" l="1"/>
  <c r="N77" i="28"/>
  <c r="T77" i="28" s="1"/>
  <c r="K77" i="28" l="1"/>
  <c r="L77" i="28" s="1"/>
  <c r="D78" i="28" l="1"/>
  <c r="G78" i="28" s="1"/>
  <c r="F78" i="28"/>
  <c r="Q78" i="28" l="1"/>
  <c r="N78" i="28"/>
  <c r="T78" i="28" s="1"/>
  <c r="K78" i="28" l="1"/>
  <c r="L78" i="28" l="1"/>
  <c r="F79" i="28" l="1"/>
  <c r="D79" i="28"/>
  <c r="G79" i="28" s="1"/>
  <c r="Q79" i="28" l="1"/>
  <c r="N79" i="28"/>
  <c r="T79" i="28" s="1"/>
  <c r="K79" i="28" l="1"/>
  <c r="L79" i="28" s="1"/>
  <c r="F80" i="28" l="1"/>
  <c r="D80" i="28"/>
  <c r="G80" i="28" s="1"/>
  <c r="N80" i="28" l="1"/>
  <c r="T80" i="28" s="1"/>
  <c r="Q80" i="28"/>
  <c r="K80" i="28" l="1"/>
  <c r="L80" i="28" l="1"/>
  <c r="D81" i="28" l="1"/>
  <c r="G81" i="28" s="1"/>
  <c r="F81" i="28"/>
  <c r="Q81" i="28" l="1"/>
  <c r="N81" i="28"/>
  <c r="T81" i="28" s="1"/>
  <c r="K81" i="28" l="1"/>
  <c r="L81" i="28" s="1"/>
  <c r="D82" i="28" l="1"/>
  <c r="G82" i="28" s="1"/>
  <c r="F82" i="28"/>
  <c r="N82" i="28" l="1"/>
  <c r="T82" i="28" s="1"/>
  <c r="Q82" i="28"/>
  <c r="K82" i="28" l="1"/>
  <c r="L82" i="28" s="1"/>
  <c r="D83" i="28" l="1"/>
  <c r="G83" i="28" s="1"/>
  <c r="F83" i="28"/>
  <c r="Q83" i="28" l="1"/>
  <c r="N83" i="28"/>
  <c r="T83" i="28" s="1"/>
  <c r="K83" i="28" l="1"/>
  <c r="L83" i="28" l="1"/>
  <c r="D84" i="28" l="1"/>
  <c r="G84" i="28" s="1"/>
  <c r="F84" i="28"/>
  <c r="Q84" i="28" l="1"/>
  <c r="N84" i="28"/>
  <c r="T84" i="28" s="1"/>
  <c r="K84" i="28" l="1"/>
  <c r="L84" i="28" l="1"/>
  <c r="D85" i="28" l="1"/>
  <c r="G85" i="28" s="1"/>
  <c r="F85" i="28"/>
  <c r="Q85" i="28" l="1"/>
  <c r="N85" i="28"/>
  <c r="T85" i="28" s="1"/>
  <c r="K85" i="28" l="1"/>
  <c r="L85" i="28" l="1"/>
  <c r="F86" i="28" l="1"/>
  <c r="D86" i="28"/>
  <c r="G86" i="28" s="1"/>
  <c r="Q86" i="28" l="1"/>
  <c r="N86" i="28"/>
  <c r="T86" i="28" s="1"/>
  <c r="K86" i="28" l="1"/>
  <c r="L86" i="28" s="1"/>
  <c r="F87" i="28" l="1"/>
  <c r="D87" i="28"/>
  <c r="G87" i="28" s="1"/>
  <c r="Q87" i="28" l="1"/>
  <c r="N87" i="28"/>
  <c r="T87" i="28" s="1"/>
  <c r="K87" i="28" l="1"/>
  <c r="L87" i="28" l="1"/>
  <c r="D88" i="28" l="1"/>
  <c r="G88" i="28" s="1"/>
  <c r="F88" i="28"/>
  <c r="Q88" i="28" l="1"/>
  <c r="N88" i="28"/>
  <c r="T88" i="28" s="1"/>
  <c r="K88" i="28" l="1"/>
  <c r="L88" i="28" s="1"/>
  <c r="F89" i="28" l="1"/>
  <c r="D89" i="28"/>
  <c r="G89" i="28" s="1"/>
  <c r="Q89" i="28" l="1"/>
  <c r="N89" i="28"/>
  <c r="T89" i="28" s="1"/>
  <c r="K89" i="28" l="1"/>
  <c r="L89" i="28" s="1"/>
  <c r="D90" i="28" l="1"/>
  <c r="G90" i="28" s="1"/>
  <c r="F90" i="28"/>
  <c r="N90" i="28" l="1"/>
  <c r="T90" i="28" s="1"/>
  <c r="Q90" i="28"/>
  <c r="K90" i="28" l="1"/>
  <c r="L90" i="28" s="1"/>
  <c r="F91" i="28" l="1"/>
  <c r="D91" i="28"/>
  <c r="G91" i="28" s="1"/>
  <c r="Q91" i="28" l="1"/>
  <c r="N91" i="28"/>
  <c r="T91" i="28" s="1"/>
  <c r="K91" i="28" l="1"/>
  <c r="L91" i="28" s="1"/>
  <c r="D92" i="28" l="1"/>
  <c r="G92" i="28" s="1"/>
  <c r="F92" i="28"/>
  <c r="Q92" i="28" l="1"/>
  <c r="N92" i="28"/>
  <c r="T92" i="28" s="1"/>
  <c r="K92" i="28" l="1"/>
  <c r="L92" i="28" l="1"/>
  <c r="D93" i="28" l="1"/>
  <c r="G93" i="28" s="1"/>
  <c r="F93" i="28"/>
  <c r="Q93" i="28" l="1"/>
  <c r="N93" i="28"/>
  <c r="T93" i="28" s="1"/>
  <c r="K93" i="28" l="1"/>
  <c r="L93" i="28" s="1"/>
  <c r="F94" i="28" l="1"/>
  <c r="D94" i="28"/>
  <c r="G94" i="28" s="1"/>
  <c r="N94" i="28" l="1"/>
  <c r="T94" i="28" s="1"/>
  <c r="Q94" i="28"/>
  <c r="K94" i="28" l="1"/>
  <c r="L94" i="28" s="1"/>
  <c r="D95" i="28" l="1"/>
  <c r="G95" i="28" s="1"/>
  <c r="F95" i="28"/>
  <c r="Q95" i="28" l="1"/>
  <c r="N95" i="28"/>
  <c r="T95" i="28" s="1"/>
  <c r="K95" i="28" l="1"/>
  <c r="L95" i="28" l="1"/>
  <c r="D96" i="28" l="1"/>
  <c r="G96" i="28" s="1"/>
  <c r="F96" i="28"/>
  <c r="Q96" i="28" l="1"/>
  <c r="N96" i="28"/>
  <c r="T96" i="28" s="1"/>
  <c r="K96" i="28" l="1"/>
  <c r="L96" i="28" l="1"/>
  <c r="F97" i="28" l="1"/>
  <c r="D97" i="28"/>
  <c r="G97" i="28" s="1"/>
  <c r="Q97" i="28" l="1"/>
  <c r="N97" i="28"/>
  <c r="T97" i="28" s="1"/>
  <c r="K97" i="28" l="1"/>
  <c r="L97" i="28" l="1"/>
  <c r="F98" i="28" l="1"/>
  <c r="D98" i="28"/>
  <c r="G98" i="28" s="1"/>
  <c r="Q98" i="28" l="1"/>
  <c r="N98" i="28"/>
  <c r="T98" i="28" s="1"/>
  <c r="K98" i="28" l="1"/>
  <c r="L98" i="28" l="1"/>
  <c r="F99" i="28" l="1"/>
  <c r="D99" i="28"/>
  <c r="G99" i="28" s="1"/>
  <c r="Q99" i="28" l="1"/>
  <c r="N99" i="28"/>
  <c r="T99" i="28" s="1"/>
  <c r="K99" i="28" l="1"/>
  <c r="L99" i="28" l="1"/>
  <c r="F100" i="28" l="1"/>
  <c r="D100" i="28"/>
  <c r="G100" i="28" s="1"/>
  <c r="Q100" i="28" l="1"/>
  <c r="N100" i="28"/>
  <c r="T100" i="28" s="1"/>
  <c r="K100" i="28" l="1"/>
  <c r="L100" i="28" l="1"/>
  <c r="D101" i="28" l="1"/>
  <c r="G101" i="28" s="1"/>
  <c r="F101" i="28"/>
  <c r="N101" i="28" l="1"/>
  <c r="T101" i="28" s="1"/>
  <c r="Q101" i="28"/>
  <c r="K101" i="28" l="1"/>
  <c r="L101" i="28" s="1"/>
  <c r="D102" i="28" l="1"/>
  <c r="G102" i="28" s="1"/>
  <c r="F102" i="28"/>
  <c r="Q102" i="28" l="1"/>
  <c r="N102" i="28"/>
  <c r="K102" i="28" l="1"/>
  <c r="T102" i="28"/>
  <c r="L102" i="28" l="1"/>
  <c r="F103" i="28" l="1"/>
  <c r="D103" i="28"/>
  <c r="G103" i="28" s="1"/>
  <c r="Q103" i="28" l="1"/>
  <c r="N103" i="28"/>
  <c r="K103" i="28" l="1"/>
  <c r="T103" i="28"/>
  <c r="L103" i="28" l="1"/>
  <c r="F104" i="28" l="1"/>
  <c r="D104" i="28"/>
  <c r="G104" i="28" s="1"/>
  <c r="Q104" i="28" l="1"/>
  <c r="N104" i="28"/>
  <c r="T104" i="28" s="1"/>
  <c r="K104" i="28" l="1"/>
  <c r="L104" i="28" s="1"/>
  <c r="D105" i="28" s="1"/>
  <c r="G105" i="28" s="1"/>
  <c r="N105" i="28" s="1"/>
  <c r="K105" i="28" s="1"/>
  <c r="L105" i="28" s="1"/>
  <c r="F105" i="28" l="1"/>
  <c r="F106" i="28"/>
  <c r="D106" i="28"/>
  <c r="G106" i="28" s="1"/>
  <c r="N106" i="28" s="1"/>
  <c r="K106" i="28" s="1"/>
  <c r="L106" i="28" s="1"/>
  <c r="Q105" i="28"/>
  <c r="T105" i="28"/>
  <c r="F107" i="28" l="1"/>
  <c r="D107" i="28"/>
  <c r="G107" i="28" s="1"/>
  <c r="N107" i="28" s="1"/>
  <c r="K107" i="28" s="1"/>
  <c r="T106" i="28"/>
  <c r="Q106" i="28"/>
  <c r="L107" i="28" l="1"/>
  <c r="Q107" i="28"/>
  <c r="T107" i="28"/>
  <c r="D108" i="28" l="1"/>
  <c r="G108" i="28" s="1"/>
  <c r="F108" i="28"/>
  <c r="N108" i="28" l="1"/>
  <c r="T108" i="28" s="1"/>
  <c r="Q108" i="28"/>
  <c r="K108" i="28" l="1"/>
  <c r="L108" i="28" s="1"/>
  <c r="F109" i="28" l="1"/>
  <c r="D109" i="28"/>
  <c r="G109" i="28" s="1"/>
  <c r="N109" i="28" l="1"/>
  <c r="T109" i="28" s="1"/>
  <c r="Q109" i="28"/>
  <c r="K109" i="28" l="1"/>
  <c r="L109" i="28" s="1"/>
  <c r="D110" i="28" s="1"/>
  <c r="G110" i="28" s="1"/>
  <c r="N110" i="28" s="1"/>
  <c r="K110" i="28" s="1"/>
  <c r="L110" i="28" s="1"/>
  <c r="F110" i="28" l="1"/>
  <c r="F111" i="28"/>
  <c r="D111" i="28"/>
  <c r="G111" i="28" s="1"/>
  <c r="N111" i="28" s="1"/>
  <c r="K111" i="28" s="1"/>
  <c r="L111" i="28" s="1"/>
  <c r="T110" i="28"/>
  <c r="Q110" i="28"/>
  <c r="Q111" i="28" l="1"/>
  <c r="T111" i="28"/>
  <c r="D112" i="28"/>
  <c r="G112" i="28" s="1"/>
  <c r="N112" i="28" s="1"/>
  <c r="K112" i="28" s="1"/>
  <c r="L112" i="28" s="1"/>
  <c r="F112" i="28"/>
  <c r="D113" i="28" l="1"/>
  <c r="G113" i="28" s="1"/>
  <c r="N113" i="28" s="1"/>
  <c r="K113" i="28" s="1"/>
  <c r="F113" i="28"/>
  <c r="Q112" i="28"/>
  <c r="T112" i="28"/>
  <c r="T113" i="28" l="1"/>
  <c r="Q113" i="28"/>
  <c r="L113" i="28"/>
  <c r="D114" i="28" l="1"/>
  <c r="G114" i="28" s="1"/>
  <c r="F114" i="28"/>
  <c r="Q114" i="28" l="1"/>
  <c r="N114" i="28"/>
  <c r="T114" i="28" s="1"/>
  <c r="K114" i="28" l="1"/>
  <c r="L114" i="28" l="1"/>
  <c r="F115" i="28" l="1"/>
  <c r="D115" i="28"/>
  <c r="G115" i="28" s="1"/>
  <c r="Q115" i="28" l="1"/>
  <c r="N115" i="28"/>
  <c r="T115" i="28" s="1"/>
  <c r="K115" i="28" l="1"/>
  <c r="L115" i="28" s="1"/>
  <c r="F116" i="28" l="1"/>
  <c r="D116" i="28"/>
  <c r="G116" i="28" s="1"/>
  <c r="N116" i="28" l="1"/>
  <c r="Q116" i="28"/>
  <c r="K116" i="28" l="1"/>
  <c r="L116" i="28" s="1"/>
  <c r="T116" i="28"/>
  <c r="F117" i="28" l="1"/>
  <c r="D117" i="28"/>
  <c r="G117" i="28" s="1"/>
  <c r="N117" i="28" l="1"/>
  <c r="Q117" i="28"/>
  <c r="K117" i="28" l="1"/>
  <c r="L117" i="28" s="1"/>
  <c r="T117" i="28"/>
  <c r="D118" i="28" l="1"/>
  <c r="G118" i="28" s="1"/>
  <c r="F118" i="28"/>
  <c r="N118" i="28" l="1"/>
  <c r="Q118" i="28"/>
  <c r="K118" i="28" l="1"/>
  <c r="L118" i="28" s="1"/>
  <c r="T118" i="28"/>
  <c r="D119" i="28" l="1"/>
  <c r="G119" i="28" s="1"/>
  <c r="F119" i="28"/>
  <c r="N119" i="28" l="1"/>
  <c r="Q119" i="28"/>
  <c r="K119" i="28" l="1"/>
  <c r="T119" i="28"/>
  <c r="L119" i="28" l="1"/>
  <c r="D120" i="28" l="1"/>
  <c r="G120" i="28" s="1"/>
  <c r="F120" i="28"/>
  <c r="Q120" i="28" l="1"/>
  <c r="N120" i="28"/>
  <c r="K120" i="28" l="1"/>
  <c r="T120" i="28"/>
  <c r="L120" i="28" l="1"/>
  <c r="D121" i="28" l="1"/>
  <c r="G121" i="28" s="1"/>
  <c r="F121" i="28"/>
  <c r="Q121" i="28" l="1"/>
  <c r="N121" i="28"/>
  <c r="K121" i="28" l="1"/>
  <c r="T121" i="28"/>
  <c r="L121" i="28" l="1"/>
  <c r="F122" i="28" l="1"/>
  <c r="D122" i="28"/>
  <c r="G122" i="28" s="1"/>
  <c r="Q122" i="28" l="1"/>
  <c r="N122" i="28"/>
  <c r="T122" i="28" s="1"/>
  <c r="K122" i="28" l="1"/>
  <c r="L122" i="28" s="1"/>
  <c r="F123" i="28" s="1"/>
  <c r="D123" i="28" l="1"/>
  <c r="G123" i="28" s="1"/>
  <c r="N123" i="28" s="1"/>
  <c r="K123" i="28" s="1"/>
  <c r="L123" i="28" s="1"/>
  <c r="D124" i="28" l="1"/>
  <c r="G124" i="28" s="1"/>
  <c r="N124" i="28" s="1"/>
  <c r="K124" i="28" s="1"/>
  <c r="L124" i="28" s="1"/>
  <c r="F125" i="28" s="1"/>
  <c r="Q123" i="28"/>
  <c r="F124" i="28"/>
  <c r="T123" i="28"/>
  <c r="T124" i="28" l="1"/>
  <c r="D125" i="28"/>
  <c r="G125" i="28" s="1"/>
  <c r="N125" i="28" s="1"/>
  <c r="K125" i="28" s="1"/>
  <c r="L125" i="28" s="1"/>
  <c r="Q124" i="28"/>
  <c r="F126" i="28" l="1"/>
  <c r="D126" i="28"/>
  <c r="G126" i="28" s="1"/>
  <c r="N126" i="28" s="1"/>
  <c r="K126" i="28" s="1"/>
  <c r="L126" i="28" s="1"/>
  <c r="D127" i="28" s="1"/>
  <c r="G127" i="28" s="1"/>
  <c r="N127" i="28" s="1"/>
  <c r="K127" i="28" s="1"/>
  <c r="L127" i="28" s="1"/>
  <c r="T125" i="28"/>
  <c r="Q125" i="28"/>
  <c r="F127" i="28" l="1"/>
  <c r="Q126" i="28"/>
  <c r="Q127" i="28" s="1"/>
  <c r="T126" i="28"/>
  <c r="T127" i="28" s="1"/>
  <c r="F128" i="28"/>
  <c r="D128" i="28"/>
  <c r="G128" i="28" s="1"/>
  <c r="N128" i="28" s="1"/>
  <c r="K128" i="28" s="1"/>
  <c r="L128" i="28" s="1"/>
  <c r="Q128" i="28" l="1"/>
  <c r="F129" i="28"/>
  <c r="D129" i="28"/>
  <c r="G129" i="28" s="1"/>
  <c r="N129" i="28" s="1"/>
  <c r="K129" i="28" s="1"/>
  <c r="L129" i="28" s="1"/>
  <c r="T128" i="28"/>
  <c r="Q129" i="28" l="1"/>
  <c r="T129" i="28"/>
  <c r="D130" i="28"/>
  <c r="G130" i="28" s="1"/>
  <c r="N130" i="28" s="1"/>
  <c r="K130" i="28" s="1"/>
  <c r="L130" i="28" s="1"/>
  <c r="F130" i="28"/>
  <c r="D131" i="28" l="1"/>
  <c r="G131" i="28" s="1"/>
  <c r="N131" i="28" s="1"/>
  <c r="K131" i="28" s="1"/>
  <c r="L131" i="28" s="1"/>
  <c r="F131" i="28"/>
  <c r="Q130" i="28"/>
  <c r="T130" i="28"/>
  <c r="Q131" i="28" l="1"/>
  <c r="T131" i="28"/>
  <c r="D132" i="28"/>
  <c r="G132" i="28" s="1"/>
  <c r="N132" i="28" s="1"/>
  <c r="K132" i="28" s="1"/>
  <c r="L132" i="28" s="1"/>
  <c r="F132" i="28"/>
  <c r="F133" i="28" l="1"/>
  <c r="D133" i="28"/>
  <c r="G133" i="28" s="1"/>
  <c r="N133" i="28" s="1"/>
  <c r="K133" i="28" s="1"/>
  <c r="L133" i="28" s="1"/>
  <c r="T132" i="28"/>
  <c r="Q132" i="28"/>
  <c r="Q133" i="28" l="1"/>
  <c r="T133" i="28"/>
  <c r="D134" i="28"/>
  <c r="G134" i="28" s="1"/>
  <c r="N134" i="28" s="1"/>
  <c r="K134" i="28" s="1"/>
  <c r="L134" i="28" s="1"/>
  <c r="F134" i="28"/>
  <c r="D135" i="28" l="1"/>
  <c r="G135" i="28" s="1"/>
  <c r="N135" i="28" s="1"/>
  <c r="K135" i="28" s="1"/>
  <c r="L135" i="28" s="1"/>
  <c r="F135" i="28"/>
  <c r="T134" i="28"/>
  <c r="Q134" i="28"/>
  <c r="Q135" i="28" l="1"/>
  <c r="T135" i="28"/>
  <c r="D136" i="28"/>
  <c r="G136" i="28" s="1"/>
  <c r="N136" i="28" s="1"/>
  <c r="K136" i="28" s="1"/>
  <c r="L136" i="28" s="1"/>
  <c r="F136" i="28"/>
  <c r="D137" i="28" l="1"/>
  <c r="G137" i="28" s="1"/>
  <c r="N137" i="28" s="1"/>
  <c r="K137" i="28" s="1"/>
  <c r="L137" i="28" s="1"/>
  <c r="F137" i="28"/>
  <c r="Q136" i="28"/>
  <c r="T136" i="28"/>
  <c r="T137" i="28" l="1"/>
  <c r="Q137" i="28"/>
  <c r="F138" i="28"/>
  <c r="D138" i="28"/>
  <c r="G138" i="28" s="1"/>
  <c r="N138" i="28" s="1"/>
  <c r="K138" i="28" s="1"/>
  <c r="L138" i="28" s="1"/>
  <c r="D139" i="28" l="1"/>
  <c r="G139" i="28" s="1"/>
  <c r="N139" i="28" s="1"/>
  <c r="K139" i="28" s="1"/>
  <c r="L139" i="28" s="1"/>
  <c r="F139" i="28"/>
  <c r="T138" i="28"/>
  <c r="Q138" i="28"/>
  <c r="Q139" i="28" l="1"/>
  <c r="T139" i="28"/>
  <c r="D140" i="28"/>
  <c r="G140" i="28" s="1"/>
  <c r="N140" i="28" s="1"/>
  <c r="K140" i="28" s="1"/>
  <c r="L140" i="28" s="1"/>
  <c r="F140" i="28"/>
  <c r="D141" i="28" l="1"/>
  <c r="G141" i="28" s="1"/>
  <c r="N141" i="28" s="1"/>
  <c r="K141" i="28" s="1"/>
  <c r="L141" i="28" s="1"/>
  <c r="F141" i="28"/>
  <c r="T140" i="28"/>
  <c r="Q140" i="28"/>
  <c r="Q141" i="28" l="1"/>
  <c r="T141" i="28"/>
  <c r="F142" i="28"/>
  <c r="D142" i="28"/>
  <c r="G142" i="28" s="1"/>
  <c r="N142" i="28" s="1"/>
  <c r="K142" i="28" s="1"/>
  <c r="L142" i="28" l="1"/>
  <c r="F143" i="28" s="1"/>
  <c r="T142" i="28"/>
  <c r="Q142" i="28"/>
  <c r="D143" i="28" l="1"/>
  <c r="G143" i="28" s="1"/>
  <c r="N143" i="28" s="1"/>
  <c r="T143" i="28" s="1"/>
  <c r="Q143" i="28" l="1"/>
  <c r="K143" i="28"/>
  <c r="L143" i="28" s="1"/>
  <c r="D144" i="28" s="1"/>
  <c r="G144" i="28" s="1"/>
  <c r="Q144" i="28" s="1"/>
  <c r="F144" i="28" l="1"/>
  <c r="N144" i="28"/>
  <c r="T144" i="28" s="1"/>
  <c r="K144" i="28" l="1"/>
  <c r="L144" i="28" l="1"/>
  <c r="F145" i="28" l="1"/>
  <c r="D145" i="28"/>
  <c r="G145" i="28" s="1"/>
  <c r="Q145" i="28" l="1"/>
  <c r="N145" i="28"/>
  <c r="K145" i="28" l="1"/>
  <c r="T145" i="28"/>
  <c r="L145" i="28" l="1"/>
  <c r="D146" i="28" l="1"/>
  <c r="G146" i="28" s="1"/>
  <c r="F146" i="28"/>
  <c r="Q146" i="28" l="1"/>
  <c r="N146" i="28"/>
  <c r="K146" i="28" l="1"/>
  <c r="T146" i="28"/>
  <c r="L146" i="28" l="1"/>
  <c r="D147" i="28" l="1"/>
  <c r="G147" i="28" s="1"/>
  <c r="F147" i="28"/>
  <c r="Q147" i="28" l="1"/>
  <c r="N147" i="28"/>
  <c r="K147" i="28" l="1"/>
  <c r="T147" i="28"/>
  <c r="L147" i="28" l="1"/>
  <c r="D148" i="28" l="1"/>
  <c r="G148" i="28" s="1"/>
  <c r="F148" i="28"/>
  <c r="Q148" i="28" l="1"/>
  <c r="N148" i="28"/>
  <c r="K148" i="28" l="1"/>
  <c r="T148" i="28"/>
  <c r="L148" i="28" l="1"/>
  <c r="R11" i="8" s="1"/>
  <c r="D149" i="28" l="1"/>
  <c r="G149" i="28" s="1"/>
  <c r="F149" i="28"/>
  <c r="Q15" i="8" s="1"/>
  <c r="Q149" i="28" l="1"/>
  <c r="N149" i="28"/>
  <c r="K149" i="28" l="1"/>
  <c r="T149" i="28"/>
  <c r="L149" i="28" l="1"/>
  <c r="D150" i="28" l="1"/>
  <c r="G150" i="28" s="1"/>
  <c r="F150" i="28"/>
  <c r="Q150" i="28" l="1"/>
  <c r="N150" i="28"/>
  <c r="K150" i="28" l="1"/>
  <c r="T150" i="28"/>
  <c r="L150" i="28" l="1"/>
  <c r="D151" i="28" l="1"/>
  <c r="G151" i="28" s="1"/>
  <c r="F151" i="28"/>
  <c r="Q151" i="28" l="1"/>
  <c r="N151" i="28"/>
  <c r="K151" i="28" l="1"/>
  <c r="T151" i="28"/>
  <c r="L151" i="28" l="1"/>
  <c r="D152" i="28" l="1"/>
  <c r="G152" i="28" s="1"/>
  <c r="F152" i="28"/>
  <c r="Q152" i="28" l="1"/>
  <c r="N152" i="28"/>
  <c r="K152" i="28" l="1"/>
  <c r="T152" i="28"/>
  <c r="L152" i="28" l="1"/>
  <c r="D153" i="28" l="1"/>
  <c r="G153" i="28" s="1"/>
  <c r="F153" i="28"/>
  <c r="Q153" i="28" l="1"/>
  <c r="N153" i="28"/>
  <c r="K153" i="28" l="1"/>
  <c r="T153" i="28"/>
  <c r="L153" i="28" l="1"/>
  <c r="D154" i="28" l="1"/>
  <c r="G154" i="28" s="1"/>
  <c r="F154" i="28"/>
  <c r="Q154" i="28" l="1"/>
  <c r="N154" i="28"/>
  <c r="K154" i="28" l="1"/>
  <c r="T154" i="28"/>
  <c r="L154" i="28" l="1"/>
  <c r="D155" i="28" l="1"/>
  <c r="G155" i="28" s="1"/>
  <c r="F155" i="28"/>
  <c r="Q155" i="28" l="1"/>
  <c r="N155" i="28"/>
  <c r="K155" i="28" l="1"/>
  <c r="T155" i="28"/>
  <c r="L155" i="28" l="1"/>
  <c r="D156" i="28" l="1"/>
  <c r="G156" i="28" s="1"/>
  <c r="F156" i="28"/>
  <c r="Q156" i="28" l="1"/>
  <c r="N156" i="28"/>
  <c r="K156" i="28" l="1"/>
  <c r="T156" i="28"/>
  <c r="L156" i="28" l="1"/>
  <c r="D157" i="28" l="1"/>
  <c r="G157" i="28" s="1"/>
  <c r="F157" i="28"/>
  <c r="Q157" i="28" l="1"/>
  <c r="N157" i="28"/>
  <c r="K157" i="28" l="1"/>
  <c r="T157" i="28"/>
  <c r="L157" i="28" l="1"/>
  <c r="D158" i="28" l="1"/>
  <c r="G158" i="28" s="1"/>
  <c r="F158" i="28"/>
  <c r="Q158" i="28" l="1"/>
  <c r="N158" i="28"/>
  <c r="K158" i="28" l="1"/>
  <c r="T158" i="28"/>
  <c r="L158" i="28" l="1"/>
  <c r="D159" i="28" l="1"/>
  <c r="G159" i="28" s="1"/>
  <c r="F159" i="28"/>
  <c r="Q159" i="28" l="1"/>
  <c r="N159" i="28"/>
  <c r="K159" i="28" l="1"/>
  <c r="T159" i="28"/>
  <c r="L159" i="28" l="1"/>
  <c r="D160" i="28" l="1"/>
  <c r="G160" i="28" s="1"/>
  <c r="F160" i="28"/>
  <c r="Q160" i="28" l="1"/>
  <c r="N160" i="28"/>
  <c r="K160" i="28" l="1"/>
  <c r="T160" i="28"/>
  <c r="L160" i="28" l="1"/>
  <c r="D161" i="28" l="1"/>
  <c r="G161" i="28" s="1"/>
  <c r="F161" i="28"/>
  <c r="Q161" i="28" l="1"/>
  <c r="N161" i="28"/>
  <c r="K161" i="28" l="1"/>
  <c r="L161" i="28" s="1"/>
  <c r="T161" i="2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Dean Steele</author>
    <author>Dean.Steele</author>
  </authors>
  <commentList>
    <comment ref="L1" authorId="0" shapeId="0" xr:uid="{00000000-0006-0000-0000-000001000000}">
      <text>
        <r>
          <rPr>
            <b/>
            <sz val="8"/>
            <color indexed="81"/>
            <rFont val="Tahoma"/>
            <family val="2"/>
          </rPr>
          <t xml:space="preserve">How to Run this Spreadsheet:
A. General Information:
</t>
        </r>
        <r>
          <rPr>
            <sz val="8"/>
            <color indexed="81"/>
            <rFont val="Tahoma"/>
            <family val="2"/>
          </rPr>
          <t xml:space="preserve">1. Abbreviations are defined in column headings.
2. Do not move entries such as temperature, rain, and irrigation values from one cell to another because this may cause formulas to work incorrectly. Instead, delete the original entry and write a new entry in the correct cell.
3. Add new sheets for new fields, crops, years, etc. Avoid spaces and dashes in sheet names (worksheet tabs). Use "_" to emulate a space, e.g., a sheet name could be "2006_Alfalfa". Right-click on a sheet name to rename it.
</t>
        </r>
        <r>
          <rPr>
            <b/>
            <sz val="8"/>
            <color indexed="81"/>
            <rFont val="Tahoma"/>
            <family val="2"/>
          </rPr>
          <t xml:space="preserve">B. Getting Started:
</t>
        </r>
        <r>
          <rPr>
            <sz val="8"/>
            <color indexed="81"/>
            <rFont val="Tahoma"/>
            <family val="2"/>
          </rPr>
          <t>1. Enter the site description at the left and select a crop and emergence date below.
2. Click on the "Crops and Soils" link at the right to adjust crop and soil information as needed.
3. Unhide columns E, F, &amp; G if the crop is alfalfa. Click on the "+" or "-" button above column H to show or hide columns E, F, and G.
4. Adjust the 30 April (4/30) SWDPadj value below if necessary. Enter SWDPadj values periodically during the season. Delete existing entries if they are not needed.
5. Enter past amounts or future estimates of temperature, rain, and irrigation data in columns B, H, and I, respectively. 
6. Examine the SWDP (%) column to estimate when irrigation will be needed.
7. Examine the SWD (mm or in.) column to estimate how much irrigation will be needed.
8. Try different values of temperature, irrigation, etc. to examine scenarios such as changes in weather forecasts, irrigation dates &amp; amounts, etc.
9. Save your work often.</t>
        </r>
      </text>
    </comment>
    <comment ref="S1" authorId="0" shapeId="0" xr:uid="{00000000-0006-0000-0000-000002000000}">
      <text>
        <r>
          <rPr>
            <b/>
            <sz val="8"/>
            <color indexed="81"/>
            <rFont val="Tahoma"/>
            <family val="2"/>
          </rPr>
          <t>Dean Steele:</t>
        </r>
        <r>
          <rPr>
            <sz val="8"/>
            <color indexed="81"/>
            <rFont val="Tahoma"/>
            <family val="2"/>
          </rPr>
          <t xml:space="preserve">
The authors are:
Dean D. Steele, Ph.D., P.E.
Associate Professor
Agricultural &amp; Biosystems Engineering
North Dakota State University Dept. 7620
PO Box 6050
Fargo, ND 58108-6050
Phone: 701-231-7268 
FAX: 701-231-1008
E-mail: Dean.Steele@ndsu.edu
-----
Thomas F. Scherer, Ph.D.
Associate Professor
Agricultural &amp; Biosystems Engineering
North Dakota State University Dept. 7620
PO Box 6050
Fargo, ND 58108-6050  USA
Phone: 701-231-7239
Fax: 701-231-1008
E-mail: Thomas.Scherer@ndsu.edu
-----
David G. Hopkins, Ph.D.
Associate Professor
Soil Science 
North Dakota State University Dept. 7680
PO Box 6050
Fargo, ND 58108-6050
Phone: 701-231-8948
FAX: 701-231-7861
E-mail: David.Hopkins@ndsu.edu
-----
Sheldon Tuscherer
Research Specialist
Agricultural &amp; Biosystems Engineering
North Dakota State University, Dept. 7620
P.O. Box 6050
Fargo, ND 58108-6050 USA
Phone: 701-231-7429
Fax: 701-231-1008
Email: sheldon.tuscherer@ndsu.edu
-----
Jerry Wright
P.E., ASABE Member Engineer, Retired Associate Professor and Extension Engineer
West Central Research &amp; Outreach Center
University of Minnesota
46352 State Hwy 329
Morris, MN 56267
Phone: 320-589-1711
Fax: 320-589-4870
E-mail: wrightsj@charter.net
-----
Last update: 23 March 2017.</t>
        </r>
      </text>
    </comment>
    <comment ref="S2" authorId="0" shapeId="0" xr:uid="{00000000-0006-0000-0000-000003000000}">
      <text>
        <r>
          <rPr>
            <sz val="8"/>
            <color indexed="81"/>
            <rFont val="Tahoma"/>
            <family val="2"/>
          </rPr>
          <t>Use of software and trade names is for informational purposes only and does not constitute endorsement by the authors, North Dakota State University, or the University of Minnesota. Trade names are the property of their respective owners. North Dakota State University, the University of Minnesota, and the authors of this work shall have no liability or responsibility to any person or entity with respect to any liability, loss or damage caused by or alleged to be caused directly or indirectly by use or operation of spreadsheets described herein, including, but not limited to any interruption of service, loss of business or anticipatory profits or consequential damages resulting from the use or operation of spreadsheets described herein.</t>
        </r>
      </text>
    </comment>
    <comment ref="L3" authorId="0" shapeId="0" xr:uid="{00000000-0006-0000-0000-000004000000}">
      <text>
        <r>
          <rPr>
            <sz val="8"/>
            <color indexed="81"/>
            <rFont val="Tahoma"/>
            <family val="2"/>
          </rPr>
          <t>Enter a crop type using the data validation for this cell.</t>
        </r>
      </text>
    </comment>
    <comment ref="S3" authorId="0" shapeId="0" xr:uid="{00000000-0006-0000-0000-000005000000}">
      <text>
        <r>
          <rPr>
            <u/>
            <sz val="8"/>
            <color indexed="81"/>
            <rFont val="Tahoma"/>
            <family val="2"/>
          </rPr>
          <t>Revision History.</t>
        </r>
        <r>
          <rPr>
            <sz val="8"/>
            <color indexed="81"/>
            <rFont val="Tahoma"/>
            <family val="2"/>
          </rPr>
          <t xml:space="preserve">
</t>
        </r>
        <r>
          <rPr>
            <u/>
            <sz val="8"/>
            <color indexed="81"/>
            <rFont val="Tahoma"/>
            <family val="2"/>
          </rPr>
          <t>03 Sept 2010:</t>
        </r>
        <r>
          <rPr>
            <sz val="8"/>
            <color indexed="81"/>
            <rFont val="Tahoma"/>
            <family val="2"/>
          </rPr>
          <t xml:space="preserve"> Changed data validation in the SWDPadj column from 0&lt;=SWDPadj&lt;=100 to 0&lt;=SWDPadj&lt;=1.0. The spreadsheet should now correctly limit users' entries of the soil moisture deficit adjustments, entered on a percent basis, to the range of 0 to 1 (0% to 100%) rather than 0 to 100 (0% to 10,000%).
</t>
        </r>
        <r>
          <rPr>
            <u/>
            <sz val="8"/>
            <color indexed="81"/>
            <rFont val="Tahoma"/>
            <family val="2"/>
          </rPr>
          <t>20 Dec 2010:</t>
        </r>
        <r>
          <rPr>
            <sz val="8"/>
            <color indexed="81"/>
            <rFont val="Tahoma"/>
            <family val="2"/>
          </rPr>
          <t xml:space="preserve"> 
A) Updated charts on all sheets to:
1) remove units from legends;
2) use pattern fills on irrigation columns (with Excel 2010's pattern fill feature).
B) Started a file name convention:
Checkbook_Irrigation_Scheduling_ND_MN_v01-0.xlsx.
</t>
        </r>
        <r>
          <rPr>
            <u/>
            <sz val="8"/>
            <color indexed="81"/>
            <rFont val="Tahoma"/>
            <family val="2"/>
          </rPr>
          <t>12 July 2011:</t>
        </r>
        <r>
          <rPr>
            <sz val="8"/>
            <color indexed="81"/>
            <rFont val="Tahoma"/>
            <family val="2"/>
          </rPr>
          <t xml:space="preserve">
A) Updated the CropInfo table (accessed from the "Crops &amp; Soils" link in cell N2) so the listing and spelling of all crop names is consistent with the defined names in each sheet. For example, "Sugarbeet" was revised to "Sugar_Beet" so when the crop is selected in cell L3, the INDIRECT formula in the ET column refers to the correct table of ET values. 
B) Specified version number in cell S4.
C) Changed name for posted files to:
Checkbook_Irrigation_Scheduling_ND_MN_Excel_File.xlsx.
</t>
        </r>
        <r>
          <rPr>
            <u/>
            <sz val="8"/>
            <color indexed="81"/>
            <rFont val="Tahoma"/>
            <family val="2"/>
          </rPr>
          <t>17 April 2012 (Version 2.0):</t>
        </r>
        <r>
          <rPr>
            <sz val="8"/>
            <color indexed="81"/>
            <rFont val="Tahoma"/>
            <family val="2"/>
          </rPr>
          <t xml:space="preserve">
A) Added a second chart with scrolling bars to view part or all of the season. The user can specify how many days in the season to view (Interval Width) and the starting date of the viewing period (Starting Date). See http://whatapalaver.co.uk/2007/10/scroll-bar-chart/ for programming details.
B) Eliminated senior author name from most comments. Added comments to "Crops &amp; Soils," "ET Tables", and "Charts" areas to tell the user to scroll down and to the right to see the tables or charts and to scroll to the right for a hyperlink to return to cell B8.
C) Added the field description (cell B4 contents) to the chart titles. Added path, file, worksheet, date, and time stamps to the headers and footers of charts.
</t>
        </r>
        <r>
          <rPr>
            <u/>
            <sz val="8"/>
            <color indexed="81"/>
            <rFont val="Tahoma"/>
            <family val="2"/>
          </rPr>
          <t>26 April 2012 (Version 2.1):</t>
        </r>
        <r>
          <rPr>
            <sz val="8"/>
            <color indexed="81"/>
            <rFont val="Tahoma"/>
            <family val="2"/>
          </rPr>
          <t xml:space="preserve">
A) Added a dashed Management Allowed Depletion (MAD) line to all charts.
B) Added a footnote to recommend that weather and irrigation forecasts not extend more than one week into the future.
</t>
        </r>
        <r>
          <rPr>
            <u/>
            <sz val="8"/>
            <color indexed="81"/>
            <rFont val="Tahoma"/>
            <family val="2"/>
          </rPr>
          <t>12 March 2015 (Version 2.2):</t>
        </r>
        <r>
          <rPr>
            <sz val="8"/>
            <color indexed="81"/>
            <rFont val="Tahoma"/>
            <family val="2"/>
          </rPr>
          <t xml:space="preserve">
A) Changed VLOOKUP(Crop,CropInfo,x) to VLOOKUP(Crop,CropInfo,x,FALSE), where x= 3 or 4, to accommodate a nonalphabetized list of crops in the CropInfo block. This allows the spreadsheet to correctly retrieve the root zone depths, e.g., 36 rather than 24 inches for ND's Spring_Wheat and 36 rather than 48 inches for MN's Any_Other_Crops.
B) Added a comment in the "Texture" column of the "Soil Horizon Summary" section to provide tips on how to handle fewer than eight (8) soil horizons and on using the "Rocks" texture for soil horizons with no appreciable water holding capacity.
</t>
        </r>
        <r>
          <rPr>
            <u/>
            <sz val="8"/>
            <color indexed="81"/>
            <rFont val="Tahoma"/>
            <family val="2"/>
          </rPr>
          <t>16 April 2015 (Version 2.3):</t>
        </r>
        <r>
          <rPr>
            <sz val="8"/>
            <color indexed="81"/>
            <rFont val="Tahoma"/>
            <family val="2"/>
          </rPr>
          <t xml:space="preserve">
A) Revised the section, "How to Get the Spreadsheet and Supporting Files," to reflect new website locations. See http://www.ag.ndsu.edu/irrigation/irrigation-scheduling for more information.
</t>
        </r>
        <r>
          <rPr>
            <u/>
            <sz val="8"/>
            <color indexed="81"/>
            <rFont val="Tahoma"/>
            <family val="2"/>
          </rPr>
          <t>23 March 2017 (Version 2.4):</t>
        </r>
        <r>
          <rPr>
            <sz val="8"/>
            <color indexed="81"/>
            <rFont val="Tahoma"/>
            <family val="2"/>
          </rPr>
          <t xml:space="preserve">
A) Edited the "Instructions" comment for clarity.
B) Changed the default MAD from 45% to 50% as the latter is commonly assumed. 
C) Revised the data validation input message for the soil horizon thicknesses from 0-6", 6-12", etc. to "First soil horizon," "Second soil horizon," etc. Revised the error messages to be identical to the input messages for each horizon.
D) Clarified the SWDPcritical data validation input message to indicate ". . . values between 0 and 1 </t>
        </r>
        <r>
          <rPr>
            <i/>
            <sz val="8"/>
            <color indexed="81"/>
            <rFont val="Tahoma"/>
            <family val="2"/>
          </rPr>
          <t xml:space="preserve">(0% and 100%) </t>
        </r>
        <r>
          <rPr>
            <sz val="8"/>
            <color indexed="81"/>
            <rFont val="Tahoma"/>
            <family val="2"/>
          </rPr>
          <t xml:space="preserve">are valid" (italicized text added). Also deleted extra instances of the data validation prompt in blank cells below this section.
E) Edited the comment for SWDPadj to remind users that a value is needed for 30 April (4/30) and that they should delete values after 30 April (4/30) which are not needed.
</t>
        </r>
        <r>
          <rPr>
            <u/>
            <sz val="8"/>
            <color indexed="81"/>
            <rFont val="Tahoma"/>
            <family val="2"/>
          </rPr>
          <t>4 May 2017 (Version 2.5):</t>
        </r>
        <r>
          <rPr>
            <sz val="8"/>
            <color indexed="81"/>
            <rFont val="Tahoma"/>
            <family val="2"/>
          </rPr>
          <t xml:space="preserve">
A) Changed the slider chart series for soil water deficit from a line chart with no markers to markers only. This helps align rain, irrigation, and soil water deficit values on the chart.
B) Provided a more descriptive field description in cell B4.</t>
        </r>
      </text>
    </comment>
    <comment ref="B4" authorId="0" shapeId="0" xr:uid="{00000000-0006-0000-0000-000006000000}">
      <text>
        <r>
          <rPr>
            <b/>
            <sz val="8"/>
            <color indexed="81"/>
            <rFont val="Tahoma"/>
            <family val="2"/>
          </rPr>
          <t>Dean Steele:</t>
        </r>
        <r>
          <rPr>
            <sz val="8"/>
            <color indexed="81"/>
            <rFont val="Tahoma"/>
            <family val="2"/>
          </rPr>
          <t xml:space="preserve">
Enter a description of the field location, year, crop, etc. here.</t>
        </r>
      </text>
    </comment>
    <comment ref="E4" authorId="0" shapeId="0" xr:uid="{00000000-0006-0000-0000-000007000000}">
      <text>
        <r>
          <rPr>
            <b/>
            <sz val="8"/>
            <color indexed="81"/>
            <rFont val="Tahoma"/>
            <family val="2"/>
          </rPr>
          <t>Dean Steele:</t>
        </r>
        <r>
          <rPr>
            <sz val="8"/>
            <color indexed="81"/>
            <rFont val="Tahoma"/>
            <family val="2"/>
          </rPr>
          <t xml:space="preserve">
Enter the date of the first cutting.
Red format indicates cut date precedes emergence.
Be sure the year is consistent for emergence and all cut dates.</t>
        </r>
      </text>
    </comment>
    <comment ref="F4" authorId="0" shapeId="0" xr:uid="{00000000-0006-0000-0000-000008000000}">
      <text>
        <r>
          <rPr>
            <b/>
            <sz val="8"/>
            <color indexed="81"/>
            <rFont val="Tahoma"/>
            <family val="2"/>
          </rPr>
          <t>Dean Steele:</t>
        </r>
        <r>
          <rPr>
            <sz val="8"/>
            <color indexed="81"/>
            <rFont val="Tahoma"/>
            <family val="2"/>
          </rPr>
          <t xml:space="preserve">
Enter the date of the second cutting.
Red format indicates cut dates out of sequence.
Be sure the year is consistent for emergence and all cut dates.</t>
        </r>
      </text>
    </comment>
    <comment ref="G4" authorId="0" shapeId="0" xr:uid="{00000000-0006-0000-0000-000009000000}">
      <text>
        <r>
          <rPr>
            <b/>
            <sz val="8"/>
            <color indexed="81"/>
            <rFont val="Tahoma"/>
            <family val="2"/>
          </rPr>
          <t>Dean Steele:</t>
        </r>
        <r>
          <rPr>
            <sz val="8"/>
            <color indexed="81"/>
            <rFont val="Tahoma"/>
            <family val="2"/>
          </rPr>
          <t xml:space="preserve">
Enter the date of the third cutting.
Red format indicates cut dates out of sequence.
Be sure the year is consistent for emergence and all cut dates.</t>
        </r>
      </text>
    </comment>
    <comment ref="L4" authorId="0" shapeId="0" xr:uid="{00000000-0006-0000-0000-00000A000000}">
      <text>
        <r>
          <rPr>
            <sz val="8"/>
            <color indexed="81"/>
            <rFont val="Tahoma"/>
            <family val="2"/>
          </rPr>
          <t>Enter the crop emergence date.</t>
        </r>
      </text>
    </comment>
    <comment ref="B6" authorId="0" shapeId="0" xr:uid="{00000000-0006-0000-0000-00000B000000}">
      <text>
        <r>
          <rPr>
            <sz val="8"/>
            <color indexed="81"/>
            <rFont val="Tahoma"/>
            <family val="2"/>
          </rPr>
          <t xml:space="preserve">Daily maximum temperature, F.
Adjust as needed for actual or forecast values. </t>
        </r>
      </text>
    </comment>
    <comment ref="C6" authorId="0" shapeId="0" xr:uid="{00000000-0006-0000-0000-00000C000000}">
      <text>
        <r>
          <rPr>
            <sz val="8"/>
            <color indexed="81"/>
            <rFont val="Tahoma"/>
            <family val="2"/>
          </rPr>
          <t>Week past emergence.</t>
        </r>
      </text>
    </comment>
    <comment ref="D6" authorId="0" shapeId="0" xr:uid="{00000000-0006-0000-0000-00000D000000}">
      <text>
        <r>
          <rPr>
            <sz val="8"/>
            <color indexed="81"/>
            <rFont val="Tahoma"/>
            <family val="2"/>
          </rPr>
          <t>ET = Evapotranspiration or crop water use.
ET values are adjusted for the dry soil stress factor.</t>
        </r>
      </text>
    </comment>
    <comment ref="H6" authorId="0" shapeId="0" xr:uid="{00000000-0006-0000-0000-00000E000000}">
      <text>
        <r>
          <rPr>
            <sz val="8"/>
            <color indexed="81"/>
            <rFont val="Tahoma"/>
            <family val="2"/>
          </rPr>
          <t xml:space="preserve">Rainfall.
Note: The rainfall and irrigation amounts entered in the spreadsheet should be effective values, i.e., the net amounts which contribute to ET and/or the soil water balance. </t>
        </r>
      </text>
    </comment>
    <comment ref="I6" authorId="0" shapeId="0" xr:uid="{00000000-0006-0000-0000-00000F000000}">
      <text>
        <r>
          <rPr>
            <sz val="8"/>
            <color indexed="81"/>
            <rFont val="Tahoma"/>
            <family val="2"/>
          </rPr>
          <t xml:space="preserve">Irrigation.
Note: The rainfall and irrigation amounts entered in the spreadsheet should be effective values, i.e., the net amounts which contribute to ET and/or the soil water balance. </t>
        </r>
      </text>
    </comment>
    <comment ref="J6" authorId="0" shapeId="0" xr:uid="{00000000-0006-0000-0000-000010000000}">
      <text>
        <r>
          <rPr>
            <sz val="8"/>
            <color indexed="81"/>
            <rFont val="Tahoma"/>
            <family val="2"/>
          </rPr>
          <t>Soil-Water Deficit, the amount of water needed to refill the soil to field capacity.</t>
        </r>
      </text>
    </comment>
    <comment ref="K6" authorId="0" shapeId="0" xr:uid="{00000000-0006-0000-0000-000011000000}">
      <text>
        <r>
          <rPr>
            <sz val="8"/>
            <color indexed="81"/>
            <rFont val="Tahoma"/>
            <family val="2"/>
          </rPr>
          <t xml:space="preserve">Soil-Water Deficit, the amount of water needed to refill the soil to field capacity.
Conditional formatting changes the cell values to </t>
        </r>
        <r>
          <rPr>
            <sz val="8"/>
            <color indexed="10"/>
            <rFont val="Tahoma"/>
            <family val="2"/>
          </rPr>
          <t>red</t>
        </r>
        <r>
          <rPr>
            <sz val="8"/>
            <color indexed="81"/>
            <rFont val="Tahoma"/>
            <family val="2"/>
          </rPr>
          <t xml:space="preserve"> if the value exceeds the user-selected management allowed depletion (MAD) value.</t>
        </r>
      </text>
    </comment>
    <comment ref="L6" authorId="0" shapeId="0" xr:uid="{00000000-0006-0000-0000-000012000000}">
      <text>
        <r>
          <rPr>
            <b/>
            <sz val="8"/>
            <color indexed="81"/>
            <rFont val="Tahoma"/>
            <family val="2"/>
          </rPr>
          <t>Dean Steele:</t>
        </r>
        <r>
          <rPr>
            <sz val="8"/>
            <color indexed="81"/>
            <rFont val="Tahoma"/>
            <family val="2"/>
          </rPr>
          <t xml:space="preserve">
Measured values of soil-water deficit (%) can be entered in this column to adjust the water balance.
A value is required for 30 April (4/30).
Remember to delete entries after 30 April (4/30) which are not needed.</t>
        </r>
      </text>
    </comment>
    <comment ref="M6" authorId="0" shapeId="0" xr:uid="{00000000-0006-0000-0000-000013000000}">
      <text>
        <r>
          <rPr>
            <sz val="8"/>
            <color indexed="81"/>
            <rFont val="Tahoma"/>
            <family val="2"/>
          </rPr>
          <t>Amount of rain or irrigation in excess of field capacity. It may leave the profile via deep percolation or surface runoff.</t>
        </r>
      </text>
    </comment>
    <comment ref="N6" authorId="0" shapeId="0" xr:uid="{00000000-0006-0000-0000-000014000000}">
      <text>
        <r>
          <rPr>
            <sz val="8"/>
            <color indexed="81"/>
            <rFont val="Tahoma"/>
            <family val="2"/>
          </rPr>
          <t>Root zone depth approximation for management of soil water.</t>
        </r>
      </text>
    </comment>
    <comment ref="O6" authorId="0" shapeId="0" xr:uid="{00000000-0006-0000-0000-000015000000}">
      <text>
        <r>
          <rPr>
            <sz val="8"/>
            <color indexed="81"/>
            <rFont val="Tahoma"/>
            <family val="2"/>
          </rPr>
          <t>Available water holding capacity of the soil to the depth of the root zone.</t>
        </r>
      </text>
    </comment>
    <comment ref="P6" authorId="0" shapeId="0" xr:uid="{00000000-0006-0000-0000-000016000000}">
      <text>
        <r>
          <rPr>
            <sz val="8"/>
            <color indexed="81"/>
            <rFont val="Tahoma"/>
            <family val="2"/>
          </rPr>
          <t>Seasonal sum of ET to date.</t>
        </r>
      </text>
    </comment>
    <comment ref="Q6" authorId="0" shapeId="0" xr:uid="{00000000-0006-0000-0000-000017000000}">
      <text>
        <r>
          <rPr>
            <sz val="8"/>
            <color indexed="81"/>
            <rFont val="Tahoma"/>
            <family val="2"/>
          </rPr>
          <t>Seasonal sum of rain to date.</t>
        </r>
      </text>
    </comment>
    <comment ref="R6" authorId="0" shapeId="0" xr:uid="{00000000-0006-0000-0000-000018000000}">
      <text>
        <r>
          <rPr>
            <sz val="8"/>
            <color indexed="81"/>
            <rFont val="Tahoma"/>
            <family val="2"/>
          </rPr>
          <t>Seasonal sum of irrigation to date.</t>
        </r>
      </text>
    </comment>
    <comment ref="S6" authorId="0" shapeId="0" xr:uid="{00000000-0006-0000-0000-000019000000}">
      <text>
        <r>
          <rPr>
            <sz val="8"/>
            <color indexed="81"/>
            <rFont val="Tahoma"/>
            <family val="2"/>
          </rPr>
          <t>Seasonal sum of water losses (leaching or runoff) to date.</t>
        </r>
      </text>
    </comment>
    <comment ref="T6" authorId="0" shapeId="0" xr:uid="{00000000-0006-0000-0000-00001A000000}">
      <text>
        <r>
          <rPr>
            <sz val="8"/>
            <color indexed="81"/>
            <rFont val="Tahoma"/>
            <family val="2"/>
          </rPr>
          <t>Enter notes in this column. Examples include spray dates, irrigation forecasts, etc.</t>
        </r>
      </text>
    </comment>
    <comment ref="U6" authorId="0" shapeId="0" xr:uid="{00000000-0006-0000-0000-00001B000000}">
      <text>
        <r>
          <rPr>
            <sz val="8"/>
            <color indexed="81"/>
            <rFont val="Tahoma"/>
            <family val="2"/>
          </rPr>
          <t>Management Allowed Depletion. 
This column's values are for graphing purposes only. 
Go to the "Crops &amp; Soils" area to change the MAD value.</t>
        </r>
      </text>
    </comment>
    <comment ref="B8" authorId="0" shapeId="0" xr:uid="{00000000-0006-0000-0000-00001C000000}">
      <text>
        <r>
          <rPr>
            <sz val="8"/>
            <color indexed="81"/>
            <rFont val="Tahoma"/>
            <family val="2"/>
          </rPr>
          <t>Tmax values for 4/30 - 6/6 is from Cando, ND, for 2006.
Values after 6/6 are long-term data for Carrington.</t>
        </r>
      </text>
    </comment>
    <comment ref="D8" authorId="0" shapeId="0" xr:uid="{00000000-0006-0000-0000-00001D000000}">
      <text>
        <r>
          <rPr>
            <b/>
            <sz val="8"/>
            <color indexed="81"/>
            <rFont val="Tahoma"/>
            <family val="2"/>
          </rPr>
          <t>Dean Steele:</t>
        </r>
        <r>
          <rPr>
            <sz val="8"/>
            <color indexed="81"/>
            <rFont val="Tahoma"/>
            <family val="2"/>
          </rPr>
          <t xml:space="preserve">
Check ET values for regular crops, uncut alfalfa, and cut alfalfa.</t>
        </r>
      </text>
    </comment>
    <comment ref="H8" authorId="0" shapeId="0" xr:uid="{00000000-0006-0000-0000-00001E000000}">
      <text>
        <r>
          <rPr>
            <b/>
            <sz val="8"/>
            <color indexed="81"/>
            <rFont val="Tahoma"/>
            <family val="2"/>
          </rPr>
          <t>Dean Steele:</t>
        </r>
        <r>
          <rPr>
            <sz val="8"/>
            <color indexed="81"/>
            <rFont val="Tahoma"/>
            <family val="2"/>
          </rPr>
          <t xml:space="preserve">
Rain for 4/30 - 6/6/2006 is from Cando, ND.
Values after 6/6 are blank.</t>
        </r>
      </text>
    </comment>
    <comment ref="L8" authorId="0" shapeId="0" xr:uid="{00000000-0006-0000-0000-00001F000000}">
      <text>
        <r>
          <rPr>
            <b/>
            <sz val="8"/>
            <color indexed="81"/>
            <rFont val="Tahoma"/>
            <family val="2"/>
          </rPr>
          <t>Dean Steele:</t>
        </r>
        <r>
          <rPr>
            <sz val="8"/>
            <color indexed="81"/>
            <rFont val="Tahoma"/>
            <family val="2"/>
          </rPr>
          <t xml:space="preserve">
Must have a starting value here.</t>
        </r>
      </text>
    </comment>
    <comment ref="N9" authorId="0" shapeId="0" xr:uid="{00000000-0006-0000-0000-000020000000}">
      <text>
        <r>
          <rPr>
            <b/>
            <sz val="8"/>
            <color indexed="81"/>
            <rFont val="Tahoma"/>
            <family val="2"/>
          </rPr>
          <t>Dean Steele:</t>
        </r>
        <r>
          <rPr>
            <sz val="8"/>
            <color indexed="81"/>
            <rFont val="Tahoma"/>
            <family val="2"/>
          </rPr>
          <t xml:space="preserve">
Earlier versions assumed only established alfalfa and thus fixed alfalfa's root zone at its maximum throughout the season.
The formula for cell K8 was formerly:
=IF(Crop="Alfalfa",$C$170,IF(A8&lt;=Emergence,RZinitial,IF(AND(A8&gt;$H$3,C8&lt;VLOOKUP(Crop,CropInfo,4)),K7+(VLOOKUP(Crop,CropInfo,3)-RZinitial)/((VLOOKUP(Crop,CropInfo,4)-1)*7),VLOOKUP(Crop,CropInfo,3))))</t>
        </r>
      </text>
    </comment>
    <comment ref="AA170" authorId="0" shapeId="0" xr:uid="{00000000-0006-0000-0000-000021000000}">
      <text>
        <r>
          <rPr>
            <sz val="8"/>
            <color indexed="81"/>
            <rFont val="Tahoma"/>
            <family val="2"/>
          </rPr>
          <t>Scroll down and to the right to see crop and soil information.
Scroll right for a hyperlink to return to cell B8.</t>
        </r>
      </text>
    </comment>
    <comment ref="AG172" authorId="0" shapeId="0" xr:uid="{00000000-0006-0000-0000-000022000000}">
      <text>
        <r>
          <rPr>
            <b/>
            <sz val="8"/>
            <color indexed="81"/>
            <rFont val="Tahoma"/>
            <family val="2"/>
          </rPr>
          <t>References:</t>
        </r>
        <r>
          <rPr>
            <sz val="8"/>
            <color indexed="81"/>
            <rFont val="Tahoma"/>
            <family val="2"/>
          </rPr>
          <t xml:space="preserve">
Enz, J.W., G.P. Brockberg, R. Egeberg, R. Carcoana, D. Rice, and T. Scherer. 1997.   Weather:   North Dakota Agricultural Weather Network (NDAWN). NDSU Extension Service Software Users Guide 11 (Revised), 24 pp.
Lundstrom, D.R., and E.C. Stegman.  1988.  Irrigation scheduling by the checkbook method.  Bulletin AE-792 (Revised). Fargo: N. Dak. St. Univ. Ext. Serv. Available 1 Nov 2006 at http://www.ag.ndsu.edu/pubs/ageng/irrigate/ae792.pdf.
Steele, D.D., T.F. Scherer, and J. Wright. 2001. Computerized irrigation scheduling by the checkbook method: Spreadsheet edition for North Dakota and Minnesota. Software and user’s manual, version 2.01 (revised 7 Mar), 60 pp. Fargo: N. Dak. St. Univ. Dept. Agric. &amp; Biosystems Engr.
Default daily maximum temperature values are from NDAWN data (Enz et al., 1997) for Cando, ND for the period 5/12/1994 through 10/31/2005. A fifth-order polynomial of Tmax vs. day of year was developed for April through October data.</t>
        </r>
      </text>
    </comment>
    <comment ref="AD173" authorId="0" shapeId="0" xr:uid="{00000000-0006-0000-0000-000023000000}">
      <text>
        <r>
          <rPr>
            <sz val="8"/>
            <color indexed="81"/>
            <rFont val="Tahoma"/>
            <family val="2"/>
          </rPr>
          <t>Set to 7 weeks for all crops, which matches the values used in:
Steele, D.D., T.F. Scherer, and J. Wright. 2001. Computerized irrigation scheduling by the checkbook method: Spreadsheet edition for North Dakota and Minnesota. Software and user’s manual, version 2.01 (revised 7 Mar), 60 pp. Fargo: N. Dak. St. Univ. Dept. Agric. &amp; Biosystems Engr.
An exception is that alfalfa is assumed to be established and therefore already has a root zone of 48 inches [see the Root Zone (RZ) column above].</t>
        </r>
      </text>
    </comment>
    <comment ref="AA175" authorId="0" shapeId="0" xr:uid="{00000000-0006-0000-0000-000024000000}">
      <text>
        <r>
          <rPr>
            <sz val="8"/>
            <color indexed="8"/>
            <rFont val="Tahoma"/>
            <family val="2"/>
          </rPr>
          <t>CropInfo = range of crop-specific information for the site or field on this worksheet.
Named array of values.
Rows: 9.
Columns: 4. 
This comment is in the upper-left corner of the array.
Some cells require user entries and others are computed values.</t>
        </r>
      </text>
    </comment>
    <comment ref="AD175" authorId="0" shapeId="0" xr:uid="{00000000-0006-0000-0000-000025000000}">
      <text>
        <r>
          <rPr>
            <sz val="8"/>
            <color indexed="81"/>
            <rFont val="Tahoma"/>
            <family val="2"/>
          </rPr>
          <t>A value of 7 is recommended for newly-seeded alfalfa or 1 for established alfalfa.</t>
        </r>
      </text>
    </comment>
    <comment ref="AD196" authorId="1" shapeId="0" xr:uid="{00000000-0006-0000-0000-000026000000}">
      <text>
        <r>
          <rPr>
            <sz val="9"/>
            <color indexed="81"/>
            <rFont val="Tahoma"/>
            <family val="2"/>
          </rPr>
          <t xml:space="preserve">If a soil has five horizons instead of eight, for example, the user can enter the five horizon descriptions as needed at the top of the profile and then enter 1220 for each of the unused horizons in the spreadsheet. Since the thickness of each of those horizons is zero, their contributions to the water holding capacity of the soil will also be zero.
If a soil profile is known to have no appreciable water holding capacity below a certain depth, the user can enter "Rocks" for the soil texture in those horizon(s).
</t>
        </r>
      </text>
    </comment>
    <comment ref="AA199" authorId="0" shapeId="0" xr:uid="{00000000-0006-0000-0000-000027000000}">
      <text>
        <r>
          <rPr>
            <sz val="8"/>
            <color indexed="8"/>
            <rFont val="Tahoma"/>
            <family val="2"/>
          </rPr>
          <t>SoilProp = soil horizon information including horizon boundaries, textures, and available water holding capacities for the site or field on this worksheet.
Named array of values.
Rows: 10.
Columns: 8. 
This comment is in the upper-left corner of the array.
Some cells require user entries and others are computed values.</t>
        </r>
      </text>
    </comment>
    <comment ref="AC199" authorId="0" shapeId="0" xr:uid="{00000000-0006-0000-0000-000028000000}">
      <text>
        <r>
          <rPr>
            <sz val="8"/>
            <color indexed="53"/>
            <rFont val="Tahoma"/>
            <family val="2"/>
          </rPr>
          <t>Zbj = depth of the bottom of layer j.
Named array of values.
Rows: 9.
Columns: 1. 
Cells in this array (column) require user entries.</t>
        </r>
      </text>
    </comment>
    <comment ref="AE199" authorId="0" shapeId="0" xr:uid="{00000000-0006-0000-0000-000029000000}">
      <text>
        <r>
          <rPr>
            <sz val="8"/>
            <color indexed="10"/>
            <rFont val="Tahoma"/>
            <family val="2"/>
          </rPr>
          <t>dZj = thickness of layer j.
Named array of values.
Rows: 10.
Columns: 1. 
Cells in this array (column) are computed values and do not require user entries.</t>
        </r>
      </text>
    </comment>
    <comment ref="AG199" authorId="0" shapeId="0" xr:uid="{00000000-0006-0000-0000-00002A000000}">
      <text>
        <r>
          <rPr>
            <sz val="8"/>
            <color indexed="37"/>
            <rFont val="Tahoma"/>
            <family val="2"/>
          </rPr>
          <t>AWHCj = available water holding capacity for layer j.
Named array of values.
Rows: 10.
Columns: 1. 
Cells in this array (column) are computed values and do not require user entries.</t>
        </r>
      </text>
    </comment>
    <comment ref="AH199" authorId="0" shapeId="0" xr:uid="{00000000-0006-0000-0000-00002B000000}">
      <text>
        <r>
          <rPr>
            <sz val="8"/>
            <color indexed="17"/>
            <rFont val="Tahoma"/>
            <family val="2"/>
          </rPr>
          <t>AWHCsite = range of available water holding capacity information for the site or field on this worksheet.
Named array of values.
Rows: 9.
Columns: 6. 
This comment is in the upper-right corner of the array.
Some cells require user entries and others are computed values.</t>
        </r>
      </text>
    </comment>
    <comment ref="AC207" authorId="0" shapeId="0" xr:uid="{00000000-0006-0000-0000-00002C000000}">
      <text>
        <r>
          <rPr>
            <sz val="8"/>
            <color indexed="81"/>
            <rFont val="Tahoma"/>
            <family val="2"/>
          </rPr>
          <t>RZmax. This value is fixed at 1220 mm. Use Data Validation to change it.</t>
        </r>
      </text>
    </comment>
    <comment ref="BA230" authorId="0" shapeId="0" xr:uid="{00000000-0006-0000-0000-00002D000000}">
      <text>
        <r>
          <rPr>
            <sz val="8"/>
            <color indexed="81"/>
            <rFont val="Tahoma"/>
            <family val="2"/>
          </rPr>
          <t>Scroll down and to the right to see ET tables for each of the available crops.
Scroll right for a hyperlink to return to cell B8.</t>
        </r>
      </text>
    </comment>
    <comment ref="CA400" authorId="0" shapeId="0" xr:uid="{00000000-0006-0000-0000-00002E000000}">
      <text>
        <r>
          <rPr>
            <sz val="8"/>
            <color indexed="81"/>
            <rFont val="Tahoma"/>
            <family val="2"/>
          </rPr>
          <t>Scroll down and to the right to see two charts:
1. A full-season chart.
2. A user-adjustable, dynamic chart (scroll down).
Scroll right for a hyperlink to return to cell B8.</t>
        </r>
      </text>
    </comment>
    <comment ref="CA474" authorId="0" shapeId="0" xr:uid="{00000000-0006-0000-0000-00002F000000}">
      <text>
        <r>
          <rPr>
            <sz val="8"/>
            <color indexed="81"/>
            <rFont val="Tahoma"/>
            <family val="2"/>
          </rPr>
          <t>To set the number of days to view on the chart:
a) Use the Interval Width slider bar,
b) Click on the "&lt;" or "&gt;" buttons, or
c) Change the number to the right.
Examples:
Slide to right (Interval Width = 153 days) for the entire season.
Slide to left (Interval Width = 14 days) to show two weeks at a time.</t>
        </r>
      </text>
    </comment>
    <comment ref="CC474" authorId="0" shapeId="0" xr:uid="{00000000-0006-0000-0000-000030000000}">
      <text>
        <r>
          <rPr>
            <sz val="8"/>
            <color indexed="81"/>
            <rFont val="Tahoma"/>
            <family val="2"/>
          </rPr>
          <t>This cell can be edited.</t>
        </r>
      </text>
    </comment>
    <comment ref="CH474" authorId="0" shapeId="0" xr:uid="{00000000-0006-0000-0000-000031000000}">
      <text>
        <r>
          <rPr>
            <sz val="8"/>
            <color indexed="81"/>
            <rFont val="Tahoma"/>
            <family val="2"/>
          </rPr>
          <t>To set the starting date of the chart:
a) Use the Start Date slider bar,
b) Click on the "&lt;" or "&gt;" buttons, or
c) Change the number below and to the right.
Examples:
Slide to left Start Date = 1) for a May 1 start date.
Slide to right (Start Date = 21) for a May 21 start date.</t>
        </r>
      </text>
    </comment>
    <comment ref="CJ474" authorId="0" shapeId="0" xr:uid="{00000000-0006-0000-0000-000032000000}">
      <text>
        <r>
          <rPr>
            <b/>
            <sz val="8"/>
            <color indexed="81"/>
            <rFont val="Tahoma"/>
            <family val="2"/>
          </rPr>
          <t>Do not edit this cell.
Edit the cell below if needed.</t>
        </r>
      </text>
    </comment>
    <comment ref="CJ475" authorId="0" shapeId="0" xr:uid="{00000000-0006-0000-0000-000033000000}">
      <text>
        <r>
          <rPr>
            <sz val="8"/>
            <color indexed="81"/>
            <rFont val="Tahoma"/>
            <family val="2"/>
          </rPr>
          <t>This cell can be edited. 
Examples:
1 = 1 May,
2 = 2 May, 
etc.</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Dean Steele</author>
    <author>Dean.Steele</author>
  </authors>
  <commentList>
    <comment ref="M1" authorId="0" shapeId="0" xr:uid="{523BE6CD-A82F-0347-92D2-71B7E222EBCE}">
      <text>
        <r>
          <rPr>
            <b/>
            <sz val="8"/>
            <color rgb="FF000000"/>
            <rFont val="Tahoma"/>
            <family val="2"/>
          </rPr>
          <t xml:space="preserve">How to Run this Spreadsheet:
</t>
        </r>
        <r>
          <rPr>
            <b/>
            <sz val="8"/>
            <color rgb="FF000000"/>
            <rFont val="Tahoma"/>
            <family val="2"/>
          </rPr>
          <t xml:space="preserve">A. General Information:
</t>
        </r>
        <r>
          <rPr>
            <sz val="8"/>
            <color rgb="FF000000"/>
            <rFont val="Tahoma"/>
            <family val="2"/>
          </rPr>
          <t xml:space="preserve">1. Abbreviations are defined in column headings.
</t>
        </r>
        <r>
          <rPr>
            <sz val="8"/>
            <color rgb="FF000000"/>
            <rFont val="Tahoma"/>
            <family val="2"/>
          </rPr>
          <t xml:space="preserve">2. Do not move entries such as temperature, rain, and irrigation values from one cell to another because this may cause formulas to work incorrectly. Instead, delete the original entry and write a new entry in the correct cell.
</t>
        </r>
        <r>
          <rPr>
            <sz val="8"/>
            <color rgb="FF000000"/>
            <rFont val="Tahoma"/>
            <family val="2"/>
          </rPr>
          <t xml:space="preserve">3. Add new sheets for new fields, crops, years, etc. Avoid spaces and dashes in sheet names (worksheet tabs). Use "_" to emulate a space, e.g., a sheet name could be "2006_Alfalfa". Right-click on a sheet name to rename it.
</t>
        </r>
        <r>
          <rPr>
            <sz val="8"/>
            <color rgb="FF000000"/>
            <rFont val="Tahoma"/>
            <family val="2"/>
          </rPr>
          <t xml:space="preserve">
</t>
        </r>
        <r>
          <rPr>
            <b/>
            <sz val="8"/>
            <color rgb="FF000000"/>
            <rFont val="Tahoma"/>
            <family val="2"/>
          </rPr>
          <t xml:space="preserve">B. Getting Started:
</t>
        </r>
        <r>
          <rPr>
            <sz val="8"/>
            <color rgb="FF000000"/>
            <rFont val="Tahoma"/>
            <family val="2"/>
          </rPr>
          <t xml:space="preserve">1. Enter the site description at the left and select a crop and emergence date below.
</t>
        </r>
        <r>
          <rPr>
            <sz val="8"/>
            <color rgb="FF000000"/>
            <rFont val="Tahoma"/>
            <family val="2"/>
          </rPr>
          <t xml:space="preserve">2. Click on the "Crops and Soils" link at the right to adjust crop and soil information as needed.
</t>
        </r>
        <r>
          <rPr>
            <sz val="8"/>
            <color rgb="FF000000"/>
            <rFont val="Tahoma"/>
            <family val="2"/>
          </rPr>
          <t xml:space="preserve">3. Unhide columns E, F, &amp; G if the crop is alfalfa. Click on the "+" or "-" button above column H to show or hide columns E, F, and G.
</t>
        </r>
        <r>
          <rPr>
            <sz val="8"/>
            <color rgb="FF000000"/>
            <rFont val="Tahoma"/>
            <family val="2"/>
          </rPr>
          <t xml:space="preserve">4. Adjust the 30 April (4/30) SWDPadj value below if necessary. Enter SWDPadj values periodically during the season. Delete existing entries if they are not needed.
</t>
        </r>
        <r>
          <rPr>
            <sz val="8"/>
            <color rgb="FF000000"/>
            <rFont val="Tahoma"/>
            <family val="2"/>
          </rPr>
          <t xml:space="preserve">5. Enter past amounts or future estimates of temperature, rain, and irrigation data in columns B, H, and I, respectively. 
</t>
        </r>
        <r>
          <rPr>
            <sz val="8"/>
            <color rgb="FF000000"/>
            <rFont val="Tahoma"/>
            <family val="2"/>
          </rPr>
          <t xml:space="preserve">6. Examine the SWDP (%) column to estimate when irrigation will be needed.
</t>
        </r>
        <r>
          <rPr>
            <sz val="8"/>
            <color rgb="FF000000"/>
            <rFont val="Tahoma"/>
            <family val="2"/>
          </rPr>
          <t xml:space="preserve">7. Examine the SWD (mm or in.) column to estimate how much irrigation will be needed.
</t>
        </r>
        <r>
          <rPr>
            <sz val="8"/>
            <color rgb="FF000000"/>
            <rFont val="Tahoma"/>
            <family val="2"/>
          </rPr>
          <t xml:space="preserve">8. Try different values of temperature, irrigation, etc. to examine scenarios such as changes in weather forecasts, irrigation dates &amp; amounts, etc.
</t>
        </r>
        <r>
          <rPr>
            <sz val="8"/>
            <color rgb="FF000000"/>
            <rFont val="Tahoma"/>
            <family val="2"/>
          </rPr>
          <t>9. Save your work often.</t>
        </r>
      </text>
    </comment>
    <comment ref="S1" authorId="0" shapeId="0" xr:uid="{DF3631DA-5A10-BC42-9115-DBDA4F319953}">
      <text>
        <r>
          <rPr>
            <b/>
            <sz val="8"/>
            <color rgb="FF000000"/>
            <rFont val="Tahoma"/>
            <family val="2"/>
          </rPr>
          <t>Dean Steele:</t>
        </r>
        <r>
          <rPr>
            <sz val="8"/>
            <color rgb="FF000000"/>
            <rFont val="Tahoma"/>
            <family val="2"/>
          </rPr>
          <t xml:space="preserve">
</t>
        </r>
        <r>
          <rPr>
            <sz val="8"/>
            <color rgb="FF000000"/>
            <rFont val="Tahoma"/>
            <family val="2"/>
          </rPr>
          <t xml:space="preserve">The authors are:
</t>
        </r>
        <r>
          <rPr>
            <sz val="8"/>
            <color rgb="FF000000"/>
            <rFont val="Tahoma"/>
            <family val="2"/>
          </rPr>
          <t xml:space="preserve">
</t>
        </r>
        <r>
          <rPr>
            <sz val="8"/>
            <color rgb="FF000000"/>
            <rFont val="Tahoma"/>
            <family val="2"/>
          </rPr>
          <t xml:space="preserve">Dean D. Steele, Ph.D., P.E.
</t>
        </r>
        <r>
          <rPr>
            <sz val="8"/>
            <color rgb="FF000000"/>
            <rFont val="Tahoma"/>
            <family val="2"/>
          </rPr>
          <t xml:space="preserve">Associate Professor
</t>
        </r>
        <r>
          <rPr>
            <sz val="8"/>
            <color rgb="FF000000"/>
            <rFont val="Tahoma"/>
            <family val="2"/>
          </rPr>
          <t xml:space="preserve">Agricultural &amp; Biosystems Engineering
</t>
        </r>
        <r>
          <rPr>
            <sz val="8"/>
            <color rgb="FF000000"/>
            <rFont val="Tahoma"/>
            <family val="2"/>
          </rPr>
          <t xml:space="preserve">North Dakota State University Dept. 7620
</t>
        </r>
        <r>
          <rPr>
            <sz val="8"/>
            <color rgb="FF000000"/>
            <rFont val="Tahoma"/>
            <family val="2"/>
          </rPr>
          <t xml:space="preserve">PO Box 6050
</t>
        </r>
        <r>
          <rPr>
            <sz val="8"/>
            <color rgb="FF000000"/>
            <rFont val="Tahoma"/>
            <family val="2"/>
          </rPr>
          <t xml:space="preserve">Fargo, ND 58108-6050
</t>
        </r>
        <r>
          <rPr>
            <sz val="8"/>
            <color rgb="FF000000"/>
            <rFont val="Tahoma"/>
            <family val="2"/>
          </rPr>
          <t xml:space="preserve">
</t>
        </r>
        <r>
          <rPr>
            <sz val="8"/>
            <color rgb="FF000000"/>
            <rFont val="Tahoma"/>
            <family val="2"/>
          </rPr>
          <t xml:space="preserve">Phone: 701-231-7268 
</t>
        </r>
        <r>
          <rPr>
            <sz val="8"/>
            <color rgb="FF000000"/>
            <rFont val="Tahoma"/>
            <family val="2"/>
          </rPr>
          <t xml:space="preserve">FAX: 701-231-1008
</t>
        </r>
        <r>
          <rPr>
            <sz val="8"/>
            <color rgb="FF000000"/>
            <rFont val="Tahoma"/>
            <family val="2"/>
          </rPr>
          <t xml:space="preserve">E-mail: Dean.Steele@ndsu.edu
</t>
        </r>
        <r>
          <rPr>
            <sz val="8"/>
            <color rgb="FF000000"/>
            <rFont val="Tahoma"/>
            <family val="2"/>
          </rPr>
          <t xml:space="preserve">-----
</t>
        </r>
        <r>
          <rPr>
            <sz val="8"/>
            <color rgb="FF000000"/>
            <rFont val="Tahoma"/>
            <family val="2"/>
          </rPr>
          <t xml:space="preserve">Thomas F. Scherer, Ph.D.
</t>
        </r>
        <r>
          <rPr>
            <sz val="8"/>
            <color rgb="FF000000"/>
            <rFont val="Tahoma"/>
            <family val="2"/>
          </rPr>
          <t xml:space="preserve">Associate Professor
</t>
        </r>
        <r>
          <rPr>
            <sz val="8"/>
            <color rgb="FF000000"/>
            <rFont val="Tahoma"/>
            <family val="2"/>
          </rPr>
          <t xml:space="preserve">Agricultural &amp; Biosystems Engineering
</t>
        </r>
        <r>
          <rPr>
            <sz val="8"/>
            <color rgb="FF000000"/>
            <rFont val="Tahoma"/>
            <family val="2"/>
          </rPr>
          <t xml:space="preserve">North Dakota State University Dept. 7620
</t>
        </r>
        <r>
          <rPr>
            <sz val="8"/>
            <color rgb="FF000000"/>
            <rFont val="Tahoma"/>
            <family val="2"/>
          </rPr>
          <t xml:space="preserve">PO Box 6050
</t>
        </r>
        <r>
          <rPr>
            <sz val="8"/>
            <color rgb="FF000000"/>
            <rFont val="Tahoma"/>
            <family val="2"/>
          </rPr>
          <t xml:space="preserve">Fargo, ND 58108-6050  USA
</t>
        </r>
        <r>
          <rPr>
            <sz val="8"/>
            <color rgb="FF000000"/>
            <rFont val="Tahoma"/>
            <family val="2"/>
          </rPr>
          <t xml:space="preserve">Phone: 701-231-7239
</t>
        </r>
        <r>
          <rPr>
            <sz val="8"/>
            <color rgb="FF000000"/>
            <rFont val="Tahoma"/>
            <family val="2"/>
          </rPr>
          <t xml:space="preserve">Fax: 701-231-1008
</t>
        </r>
        <r>
          <rPr>
            <sz val="8"/>
            <color rgb="FF000000"/>
            <rFont val="Tahoma"/>
            <family val="2"/>
          </rPr>
          <t xml:space="preserve">E-mail: Thomas.Scherer@ndsu.edu
</t>
        </r>
        <r>
          <rPr>
            <sz val="8"/>
            <color rgb="FF000000"/>
            <rFont val="Tahoma"/>
            <family val="2"/>
          </rPr>
          <t xml:space="preserve">-----
</t>
        </r>
        <r>
          <rPr>
            <sz val="8"/>
            <color rgb="FF000000"/>
            <rFont val="Tahoma"/>
            <family val="2"/>
          </rPr>
          <t xml:space="preserve">David G. Hopkins, Ph.D.
</t>
        </r>
        <r>
          <rPr>
            <sz val="8"/>
            <color rgb="FF000000"/>
            <rFont val="Tahoma"/>
            <family val="2"/>
          </rPr>
          <t xml:space="preserve">Associate Professor
</t>
        </r>
        <r>
          <rPr>
            <sz val="8"/>
            <color rgb="FF000000"/>
            <rFont val="Tahoma"/>
            <family val="2"/>
          </rPr>
          <t xml:space="preserve">Soil Science 
</t>
        </r>
        <r>
          <rPr>
            <sz val="8"/>
            <color rgb="FF000000"/>
            <rFont val="Tahoma"/>
            <family val="2"/>
          </rPr>
          <t xml:space="preserve">North Dakota State University Dept. 7680
</t>
        </r>
        <r>
          <rPr>
            <sz val="8"/>
            <color rgb="FF000000"/>
            <rFont val="Tahoma"/>
            <family val="2"/>
          </rPr>
          <t xml:space="preserve">PO Box 6050
</t>
        </r>
        <r>
          <rPr>
            <sz val="8"/>
            <color rgb="FF000000"/>
            <rFont val="Tahoma"/>
            <family val="2"/>
          </rPr>
          <t xml:space="preserve">Fargo, ND 58108-6050
</t>
        </r>
        <r>
          <rPr>
            <sz val="8"/>
            <color rgb="FF000000"/>
            <rFont val="Tahoma"/>
            <family val="2"/>
          </rPr>
          <t xml:space="preserve">
</t>
        </r>
        <r>
          <rPr>
            <sz val="8"/>
            <color rgb="FF000000"/>
            <rFont val="Tahoma"/>
            <family val="2"/>
          </rPr>
          <t xml:space="preserve">Phone: 701-231-8948
</t>
        </r>
        <r>
          <rPr>
            <sz val="8"/>
            <color rgb="FF000000"/>
            <rFont val="Tahoma"/>
            <family val="2"/>
          </rPr>
          <t xml:space="preserve">FAX: 701-231-7861
</t>
        </r>
        <r>
          <rPr>
            <sz val="8"/>
            <color rgb="FF000000"/>
            <rFont val="Tahoma"/>
            <family val="2"/>
          </rPr>
          <t xml:space="preserve">E-mail: David.Hopkins@ndsu.edu
</t>
        </r>
        <r>
          <rPr>
            <sz val="8"/>
            <color rgb="FF000000"/>
            <rFont val="Tahoma"/>
            <family val="2"/>
          </rPr>
          <t xml:space="preserve">-----
</t>
        </r>
        <r>
          <rPr>
            <sz val="8"/>
            <color rgb="FF000000"/>
            <rFont val="Tahoma"/>
            <family val="2"/>
          </rPr>
          <t xml:space="preserve">Sheldon Tuscherer
</t>
        </r>
        <r>
          <rPr>
            <sz val="8"/>
            <color rgb="FF000000"/>
            <rFont val="Tahoma"/>
            <family val="2"/>
          </rPr>
          <t xml:space="preserve">Research Specialist
</t>
        </r>
        <r>
          <rPr>
            <sz val="8"/>
            <color rgb="FF000000"/>
            <rFont val="Tahoma"/>
            <family val="2"/>
          </rPr>
          <t xml:space="preserve">Agricultural &amp; Biosystems Engineering
</t>
        </r>
        <r>
          <rPr>
            <sz val="8"/>
            <color rgb="FF000000"/>
            <rFont val="Tahoma"/>
            <family val="2"/>
          </rPr>
          <t xml:space="preserve">North Dakota State University, Dept. 7620
</t>
        </r>
        <r>
          <rPr>
            <sz val="8"/>
            <color rgb="FF000000"/>
            <rFont val="Tahoma"/>
            <family val="2"/>
          </rPr>
          <t xml:space="preserve">P.O. Box 6050
</t>
        </r>
        <r>
          <rPr>
            <sz val="8"/>
            <color rgb="FF000000"/>
            <rFont val="Tahoma"/>
            <family val="2"/>
          </rPr>
          <t xml:space="preserve">Fargo, ND 58108-6050 USA
</t>
        </r>
        <r>
          <rPr>
            <sz val="8"/>
            <color rgb="FF000000"/>
            <rFont val="Tahoma"/>
            <family val="2"/>
          </rPr>
          <t xml:space="preserve">
</t>
        </r>
        <r>
          <rPr>
            <sz val="8"/>
            <color rgb="FF000000"/>
            <rFont val="Tahoma"/>
            <family val="2"/>
          </rPr>
          <t xml:space="preserve">Phone: 701-231-7429
</t>
        </r>
        <r>
          <rPr>
            <sz val="8"/>
            <color rgb="FF000000"/>
            <rFont val="Tahoma"/>
            <family val="2"/>
          </rPr>
          <t xml:space="preserve">Fax: 701-231-1008
</t>
        </r>
        <r>
          <rPr>
            <sz val="8"/>
            <color rgb="FF000000"/>
            <rFont val="Tahoma"/>
            <family val="2"/>
          </rPr>
          <t xml:space="preserve">Email: sheldon.tuscherer@ndsu.edu
</t>
        </r>
        <r>
          <rPr>
            <sz val="8"/>
            <color rgb="FF000000"/>
            <rFont val="Tahoma"/>
            <family val="2"/>
          </rPr>
          <t xml:space="preserve">-----
</t>
        </r>
        <r>
          <rPr>
            <sz val="8"/>
            <color rgb="FF000000"/>
            <rFont val="Tahoma"/>
            <family val="2"/>
          </rPr>
          <t xml:space="preserve">Jerry Wright
</t>
        </r>
        <r>
          <rPr>
            <sz val="8"/>
            <color rgb="FF000000"/>
            <rFont val="Tahoma"/>
            <family val="2"/>
          </rPr>
          <t xml:space="preserve">P.E., ASABE Member Engineer, Retired Associate Professor and Extension Engineer
</t>
        </r>
        <r>
          <rPr>
            <sz val="8"/>
            <color rgb="FF000000"/>
            <rFont val="Tahoma"/>
            <family val="2"/>
          </rPr>
          <t xml:space="preserve">West Central Research &amp; Outreach Center
</t>
        </r>
        <r>
          <rPr>
            <sz val="8"/>
            <color rgb="FF000000"/>
            <rFont val="Tahoma"/>
            <family val="2"/>
          </rPr>
          <t xml:space="preserve">University of Minnesota
</t>
        </r>
        <r>
          <rPr>
            <sz val="8"/>
            <color rgb="FF000000"/>
            <rFont val="Tahoma"/>
            <family val="2"/>
          </rPr>
          <t xml:space="preserve">46352 State Hwy 329
</t>
        </r>
        <r>
          <rPr>
            <sz val="8"/>
            <color rgb="FF000000"/>
            <rFont val="Tahoma"/>
            <family val="2"/>
          </rPr>
          <t xml:space="preserve">Morris, MN 56267
</t>
        </r>
        <r>
          <rPr>
            <sz val="8"/>
            <color rgb="FF000000"/>
            <rFont val="Tahoma"/>
            <family val="2"/>
          </rPr>
          <t xml:space="preserve">
</t>
        </r>
        <r>
          <rPr>
            <sz val="8"/>
            <color rgb="FF000000"/>
            <rFont val="Tahoma"/>
            <family val="2"/>
          </rPr>
          <t xml:space="preserve">Phone: 320-589-1711
</t>
        </r>
        <r>
          <rPr>
            <sz val="8"/>
            <color rgb="FF000000"/>
            <rFont val="Tahoma"/>
            <family val="2"/>
          </rPr>
          <t xml:space="preserve">Fax: 320-589-4870
</t>
        </r>
        <r>
          <rPr>
            <sz val="8"/>
            <color rgb="FF000000"/>
            <rFont val="Tahoma"/>
            <family val="2"/>
          </rPr>
          <t xml:space="preserve">E-mail: wrightsj@charter.net
</t>
        </r>
        <r>
          <rPr>
            <sz val="8"/>
            <color rgb="FF000000"/>
            <rFont val="Tahoma"/>
            <family val="2"/>
          </rPr>
          <t xml:space="preserve">-----
</t>
        </r>
        <r>
          <rPr>
            <sz val="8"/>
            <color rgb="FF000000"/>
            <rFont val="Tahoma"/>
            <family val="2"/>
          </rPr>
          <t>Last update: 23 March 2017.</t>
        </r>
      </text>
    </comment>
    <comment ref="S2" authorId="0" shapeId="0" xr:uid="{A0C6E986-B86B-1541-84CA-9B331C23EF0A}">
      <text>
        <r>
          <rPr>
            <sz val="8"/>
            <color indexed="81"/>
            <rFont val="Tahoma"/>
            <family val="2"/>
          </rPr>
          <t>Use of software and trade names is for informational purposes only and does not constitute endorsement by the authors, North Dakota State University, or the University of Minnesota. Trade names are the property of their respective owners. North Dakota State University, the University of Minnesota, and the authors of this work shall have no liability or responsibility to any person or entity with respect to any liability, loss or damage caused by or alleged to be caused directly or indirectly by use or operation of spreadsheets described herein, including, but not limited to any interruption of service, loss of business or anticipatory profits or consequential damages resulting from the use or operation of spreadsheets described herein.</t>
        </r>
      </text>
    </comment>
    <comment ref="M3" authorId="0" shapeId="0" xr:uid="{9E9C4338-44BA-0F4C-8EC2-BFFC04D56B5D}">
      <text>
        <r>
          <rPr>
            <b/>
            <sz val="8"/>
            <color rgb="FF000000"/>
            <rFont val="Tahoma"/>
            <family val="2"/>
          </rPr>
          <t>Dean Steele:</t>
        </r>
        <r>
          <rPr>
            <sz val="8"/>
            <color rgb="FF000000"/>
            <rFont val="Tahoma"/>
            <family val="2"/>
          </rPr>
          <t xml:space="preserve">
</t>
        </r>
        <r>
          <rPr>
            <sz val="8"/>
            <color rgb="FF000000"/>
            <rFont val="Tahoma"/>
            <family val="2"/>
          </rPr>
          <t>Enter a crop type using the data validation for this cell.</t>
        </r>
      </text>
    </comment>
    <comment ref="S3" authorId="0" shapeId="0" xr:uid="{9838D62D-E712-B647-84D9-12D373F27B6B}">
      <text>
        <r>
          <rPr>
            <u/>
            <sz val="8"/>
            <color rgb="FF000000"/>
            <rFont val="Tahoma"/>
            <family val="2"/>
          </rPr>
          <t>Revision History.</t>
        </r>
        <r>
          <rPr>
            <sz val="8"/>
            <color rgb="FF000000"/>
            <rFont val="Tahoma"/>
            <family val="2"/>
          </rPr>
          <t xml:space="preserve">
</t>
        </r>
        <r>
          <rPr>
            <sz val="8"/>
            <color rgb="FF000000"/>
            <rFont val="Tahoma"/>
            <family val="2"/>
          </rPr>
          <t xml:space="preserve">
</t>
        </r>
        <r>
          <rPr>
            <u/>
            <sz val="8"/>
            <color rgb="FF000000"/>
            <rFont val="Tahoma"/>
            <family val="2"/>
          </rPr>
          <t>03 Sept 2010:</t>
        </r>
        <r>
          <rPr>
            <sz val="8"/>
            <color rgb="FF000000"/>
            <rFont val="Tahoma"/>
            <family val="2"/>
          </rPr>
          <t xml:space="preserve"> Changed data validation in the SWDPadj column from 0&lt;=SWDPadj&lt;=100 to 0&lt;=SWDPadj&lt;=1.0. The spreadsheet should now correctly limit users' entries of the soil moisture deficit adjustments, entered on a percent basis, to the range of 0 to 1 (0% to 100%) rather than 0 to 100 (0% to 10,000%).
</t>
        </r>
        <r>
          <rPr>
            <sz val="8"/>
            <color rgb="FF000000"/>
            <rFont val="Tahoma"/>
            <family val="2"/>
          </rPr>
          <t xml:space="preserve">
</t>
        </r>
        <r>
          <rPr>
            <u/>
            <sz val="8"/>
            <color rgb="FF000000"/>
            <rFont val="Tahoma"/>
            <family val="2"/>
          </rPr>
          <t>20 Dec 2010:</t>
        </r>
        <r>
          <rPr>
            <sz val="8"/>
            <color rgb="FF000000"/>
            <rFont val="Tahoma"/>
            <family val="2"/>
          </rPr>
          <t xml:space="preserve"> 
</t>
        </r>
        <r>
          <rPr>
            <sz val="8"/>
            <color rgb="FF000000"/>
            <rFont val="Tahoma"/>
            <family val="2"/>
          </rPr>
          <t xml:space="preserve">A) Updated charts on all sheets to:
</t>
        </r>
        <r>
          <rPr>
            <sz val="8"/>
            <color rgb="FF000000"/>
            <rFont val="Tahoma"/>
            <family val="2"/>
          </rPr>
          <t xml:space="preserve">1) remove units from legends;
</t>
        </r>
        <r>
          <rPr>
            <sz val="8"/>
            <color rgb="FF000000"/>
            <rFont val="Tahoma"/>
            <family val="2"/>
          </rPr>
          <t xml:space="preserve">2) use pattern fills on irrigation columns (with Excel 2010's pattern fill feature).
</t>
        </r>
        <r>
          <rPr>
            <sz val="8"/>
            <color rgb="FF000000"/>
            <rFont val="Tahoma"/>
            <family val="2"/>
          </rPr>
          <t xml:space="preserve">
</t>
        </r>
        <r>
          <rPr>
            <sz val="8"/>
            <color rgb="FF000000"/>
            <rFont val="Tahoma"/>
            <family val="2"/>
          </rPr>
          <t xml:space="preserve">B) Started a file name convention:
</t>
        </r>
        <r>
          <rPr>
            <sz val="8"/>
            <color rgb="FF000000"/>
            <rFont val="Tahoma"/>
            <family val="2"/>
          </rPr>
          <t xml:space="preserve">Checkbook_Irrigation_Scheduling_ND_MN_v01-0.xlsx.
</t>
        </r>
        <r>
          <rPr>
            <sz val="8"/>
            <color rgb="FF000000"/>
            <rFont val="Tahoma"/>
            <family val="2"/>
          </rPr>
          <t xml:space="preserve">
</t>
        </r>
        <r>
          <rPr>
            <u/>
            <sz val="8"/>
            <color rgb="FF000000"/>
            <rFont val="Tahoma"/>
            <family val="2"/>
          </rPr>
          <t>12 July 2011:</t>
        </r>
        <r>
          <rPr>
            <sz val="8"/>
            <color rgb="FF000000"/>
            <rFont val="Tahoma"/>
            <family val="2"/>
          </rPr>
          <t xml:space="preserve">
</t>
        </r>
        <r>
          <rPr>
            <sz val="8"/>
            <color rgb="FF000000"/>
            <rFont val="Tahoma"/>
            <family val="2"/>
          </rPr>
          <t xml:space="preserve">A) Updated the CropInfo table (accessed from the "Crops &amp; Soils" link in cell N2) so the listing and spelling of all crop names is consistent with the defined names in each sheet. For example, "Sugarbeet" was revised to "Sugar_Beet" so when the crop is selected in cell L3, the INDIRECT formula in the ET column refers to the correct table of ET values. 
</t>
        </r>
        <r>
          <rPr>
            <sz val="8"/>
            <color rgb="FF000000"/>
            <rFont val="Tahoma"/>
            <family val="2"/>
          </rPr>
          <t xml:space="preserve">
</t>
        </r>
        <r>
          <rPr>
            <sz val="8"/>
            <color rgb="FF000000"/>
            <rFont val="Tahoma"/>
            <family val="2"/>
          </rPr>
          <t xml:space="preserve">B) Specified version number in cell S4.
</t>
        </r>
        <r>
          <rPr>
            <sz val="8"/>
            <color rgb="FF000000"/>
            <rFont val="Tahoma"/>
            <family val="2"/>
          </rPr>
          <t xml:space="preserve">
</t>
        </r>
        <r>
          <rPr>
            <sz val="8"/>
            <color rgb="FF000000"/>
            <rFont val="Tahoma"/>
            <family val="2"/>
          </rPr>
          <t xml:space="preserve">C) Changed name for posted files to:
</t>
        </r>
        <r>
          <rPr>
            <sz val="8"/>
            <color rgb="FF000000"/>
            <rFont val="Tahoma"/>
            <family val="2"/>
          </rPr>
          <t xml:space="preserve">Checkbook_Irrigation_Scheduling_ND_MN_Excel_File.xlsx.
</t>
        </r>
        <r>
          <rPr>
            <sz val="8"/>
            <color rgb="FF000000"/>
            <rFont val="Tahoma"/>
            <family val="2"/>
          </rPr>
          <t xml:space="preserve">
</t>
        </r>
        <r>
          <rPr>
            <u/>
            <sz val="8"/>
            <color rgb="FF000000"/>
            <rFont val="Tahoma"/>
            <family val="2"/>
          </rPr>
          <t>17 April 2012 (Version 2.0):</t>
        </r>
        <r>
          <rPr>
            <sz val="8"/>
            <color rgb="FF000000"/>
            <rFont val="Tahoma"/>
            <family val="2"/>
          </rPr>
          <t xml:space="preserve">
</t>
        </r>
        <r>
          <rPr>
            <sz val="8"/>
            <color rgb="FF000000"/>
            <rFont val="Tahoma"/>
            <family val="2"/>
          </rPr>
          <t xml:space="preserve">A) Added a second chart with scrolling bars to view part or all of the season. The user can specify how many days in the season to view (Interval Width) and the starting date of the viewing period (Starting Date). See http://whatapalaver.co.uk/2007/10/scroll-bar-chart/ for programming details.
</t>
        </r>
        <r>
          <rPr>
            <sz val="8"/>
            <color rgb="FF000000"/>
            <rFont val="Tahoma"/>
            <family val="2"/>
          </rPr>
          <t xml:space="preserve">B) Eliminated senior author name from most comments. Added comments to "Crops &amp; Soils," "ET Tables", and "Charts" areas to tell the user to scroll down and to the right to see the tables or charts and to scroll to the right for a hyperlink to return to cell B8.
</t>
        </r>
        <r>
          <rPr>
            <sz val="8"/>
            <color rgb="FF000000"/>
            <rFont val="Tahoma"/>
            <family val="2"/>
          </rPr>
          <t xml:space="preserve">C) Added the field description (cell B4 contents) to the chart titles. Added path, file, worksheet, date, and time stamps to the headers and footers of charts.
</t>
        </r>
        <r>
          <rPr>
            <sz val="8"/>
            <color rgb="FF000000"/>
            <rFont val="Tahoma"/>
            <family val="2"/>
          </rPr>
          <t xml:space="preserve">
</t>
        </r>
        <r>
          <rPr>
            <u/>
            <sz val="8"/>
            <color rgb="FF000000"/>
            <rFont val="Tahoma"/>
            <family val="2"/>
          </rPr>
          <t>26 April 2012 (Version 2.1):</t>
        </r>
        <r>
          <rPr>
            <sz val="8"/>
            <color rgb="FF000000"/>
            <rFont val="Tahoma"/>
            <family val="2"/>
          </rPr>
          <t xml:space="preserve">
</t>
        </r>
        <r>
          <rPr>
            <sz val="8"/>
            <color rgb="FF000000"/>
            <rFont val="Tahoma"/>
            <family val="2"/>
          </rPr>
          <t xml:space="preserve">A) Added a dashed Management Allowed Depletion (MAD) line to all charts.
</t>
        </r>
        <r>
          <rPr>
            <sz val="8"/>
            <color rgb="FF000000"/>
            <rFont val="Tahoma"/>
            <family val="2"/>
          </rPr>
          <t xml:space="preserve">
</t>
        </r>
        <r>
          <rPr>
            <sz val="8"/>
            <color rgb="FF000000"/>
            <rFont val="Tahoma"/>
            <family val="2"/>
          </rPr>
          <t xml:space="preserve">B) Added a footnote to recommend that weather and irrigation forecasts not extend more than one week into the future.
</t>
        </r>
        <r>
          <rPr>
            <sz val="8"/>
            <color rgb="FF000000"/>
            <rFont val="Tahoma"/>
            <family val="2"/>
          </rPr>
          <t xml:space="preserve">
</t>
        </r>
        <r>
          <rPr>
            <u/>
            <sz val="8"/>
            <color rgb="FF000000"/>
            <rFont val="Tahoma"/>
            <family val="2"/>
          </rPr>
          <t>12 March 2015 (Version 2.2):</t>
        </r>
        <r>
          <rPr>
            <sz val="8"/>
            <color rgb="FF000000"/>
            <rFont val="Tahoma"/>
            <family val="2"/>
          </rPr>
          <t xml:space="preserve">
</t>
        </r>
        <r>
          <rPr>
            <sz val="8"/>
            <color rgb="FF000000"/>
            <rFont val="Tahoma"/>
            <family val="2"/>
          </rPr>
          <t xml:space="preserve">A) Changed VLOOKUP(Crop,CropInfo,x) to VLOOKUP(Crop,CropInfo,x,FALSE), where x= 3 or 4, to accommodate a nonalphabetized list of crops in the CropInfo block. This allows the spreadsheet to correctly retrieve the root zone depths, e.g., 36 rather than 24 inches for ND's Spring_Wheat and 36 rather than 48 inches for MN's Any_Other_Crops.
</t>
        </r>
        <r>
          <rPr>
            <sz val="8"/>
            <color rgb="FF000000"/>
            <rFont val="Tahoma"/>
            <family val="2"/>
          </rPr>
          <t xml:space="preserve">
</t>
        </r>
        <r>
          <rPr>
            <sz val="8"/>
            <color rgb="FF000000"/>
            <rFont val="Tahoma"/>
            <family val="2"/>
          </rPr>
          <t xml:space="preserve">B) Added a comment in the "Texture" column of the "Soil Horizon Summary" section to provide tips on how to handle fewer than eight (8) soil horizons and on using the "Rocks" texture for soil horizons with no appreciable water holding capacity.
</t>
        </r>
        <r>
          <rPr>
            <sz val="8"/>
            <color rgb="FF000000"/>
            <rFont val="Tahoma"/>
            <family val="2"/>
          </rPr>
          <t xml:space="preserve">
</t>
        </r>
        <r>
          <rPr>
            <u/>
            <sz val="8"/>
            <color rgb="FF000000"/>
            <rFont val="Tahoma"/>
            <family val="2"/>
          </rPr>
          <t>16 April 2015 (Version 2.3):</t>
        </r>
        <r>
          <rPr>
            <sz val="8"/>
            <color rgb="FF000000"/>
            <rFont val="Tahoma"/>
            <family val="2"/>
          </rPr>
          <t xml:space="preserve">
</t>
        </r>
        <r>
          <rPr>
            <sz val="8"/>
            <color rgb="FF000000"/>
            <rFont val="Tahoma"/>
            <family val="2"/>
          </rPr>
          <t xml:space="preserve">A) Revised the section, "How to Get the Spreadsheet and Supporting Files," to reflect new website locations. See http://www.ag.ndsu.edu/irrigation/irrigation-scheduling for more information.
</t>
        </r>
        <r>
          <rPr>
            <sz val="8"/>
            <color rgb="FF000000"/>
            <rFont val="Tahoma"/>
            <family val="2"/>
          </rPr>
          <t xml:space="preserve">
</t>
        </r>
        <r>
          <rPr>
            <u/>
            <sz val="8"/>
            <color rgb="FF000000"/>
            <rFont val="Tahoma"/>
            <family val="2"/>
          </rPr>
          <t>23 March 2017 (Version 2.4):</t>
        </r>
        <r>
          <rPr>
            <sz val="8"/>
            <color rgb="FF000000"/>
            <rFont val="Tahoma"/>
            <family val="2"/>
          </rPr>
          <t xml:space="preserve">
</t>
        </r>
        <r>
          <rPr>
            <sz val="8"/>
            <color rgb="FF000000"/>
            <rFont val="Tahoma"/>
            <family val="2"/>
          </rPr>
          <t xml:space="preserve">A) Edited the "Instructions" comment for clarity.
</t>
        </r>
        <r>
          <rPr>
            <sz val="8"/>
            <color rgb="FF000000"/>
            <rFont val="Tahoma"/>
            <family val="2"/>
          </rPr>
          <t xml:space="preserve">B) Changed the default MAD from 45% to 50% as the latter is commonly assumed. 
</t>
        </r>
        <r>
          <rPr>
            <sz val="8"/>
            <color rgb="FF000000"/>
            <rFont val="Tahoma"/>
            <family val="2"/>
          </rPr>
          <t xml:space="preserve">C) Revised the data validation input message for the soil horizon thicknesses from 0-6", 6-12", etc. to "First soil horizon," "Second soil horizon," etc. Revised the error messages to be identical to the input messages for each horizon.
</t>
        </r>
        <r>
          <rPr>
            <sz val="8"/>
            <color rgb="FF000000"/>
            <rFont val="Tahoma"/>
            <family val="2"/>
          </rPr>
          <t xml:space="preserve">D) Clarified the SWDPcritical data validation input message to indicate ". . . values between 0 and 1 </t>
        </r>
        <r>
          <rPr>
            <i/>
            <sz val="8"/>
            <color rgb="FF000000"/>
            <rFont val="Tahoma"/>
            <family val="2"/>
          </rPr>
          <t xml:space="preserve">(0% and 100%) </t>
        </r>
        <r>
          <rPr>
            <sz val="8"/>
            <color rgb="FF000000"/>
            <rFont val="Tahoma"/>
            <family val="2"/>
          </rPr>
          <t xml:space="preserve">are valid" (italicized text added). Also deleted extra instances of the data validation prompt in blank cells below this section.
</t>
        </r>
        <r>
          <rPr>
            <sz val="8"/>
            <color rgb="FF000000"/>
            <rFont val="Tahoma"/>
            <family val="2"/>
          </rPr>
          <t xml:space="preserve">E) Edited the comment for SWDPadj to remind users that a value is needed for 30 April (4/30) and that they should delete values after 30 April (4/30) which are not needed.
</t>
        </r>
        <r>
          <rPr>
            <sz val="8"/>
            <color rgb="FF000000"/>
            <rFont val="Tahoma"/>
            <family val="2"/>
          </rPr>
          <t xml:space="preserve">
</t>
        </r>
        <r>
          <rPr>
            <u/>
            <sz val="8"/>
            <color rgb="FF000000"/>
            <rFont val="Tahoma"/>
            <family val="2"/>
          </rPr>
          <t>4 May 2017 (Version 2.5):</t>
        </r>
        <r>
          <rPr>
            <sz val="8"/>
            <color rgb="FF000000"/>
            <rFont val="Tahoma"/>
            <family val="2"/>
          </rPr>
          <t xml:space="preserve">
</t>
        </r>
        <r>
          <rPr>
            <sz val="8"/>
            <color rgb="FF000000"/>
            <rFont val="Tahoma"/>
            <family val="2"/>
          </rPr>
          <t xml:space="preserve">A) Changed the slider chart series for soil water deficit from a line chart with no markers to markers only. This helps align rain, irrigation, and soil water deficit values on the chart.
</t>
        </r>
        <r>
          <rPr>
            <sz val="8"/>
            <color rgb="FF000000"/>
            <rFont val="Tahoma"/>
            <family val="2"/>
          </rPr>
          <t>B) Provided a more descriptive field description in cell B4.</t>
        </r>
      </text>
    </comment>
    <comment ref="M4" authorId="0" shapeId="0" xr:uid="{6001D00D-7054-2D4C-9774-551FF96AB896}">
      <text>
        <r>
          <rPr>
            <b/>
            <sz val="8"/>
            <color rgb="FF000000"/>
            <rFont val="Tahoma"/>
            <family val="2"/>
          </rPr>
          <t>Dean Steele:</t>
        </r>
        <r>
          <rPr>
            <sz val="8"/>
            <color rgb="FF000000"/>
            <rFont val="Tahoma"/>
            <family val="2"/>
          </rPr>
          <t xml:space="preserve">
</t>
        </r>
        <r>
          <rPr>
            <sz val="8"/>
            <color rgb="FF000000"/>
            <rFont val="Tahoma"/>
            <family val="2"/>
          </rPr>
          <t>Enter the crop emergence date.</t>
        </r>
      </text>
    </comment>
    <comment ref="B7" authorId="0" shapeId="0" xr:uid="{26F6FD16-6ED5-DC4B-BFE1-D5D3B41998A0}">
      <text>
        <r>
          <rPr>
            <b/>
            <sz val="8"/>
            <color rgb="FF000000"/>
            <rFont val="Tahoma"/>
            <family val="2"/>
          </rPr>
          <t>Dean Steele:</t>
        </r>
        <r>
          <rPr>
            <sz val="8"/>
            <color rgb="FF000000"/>
            <rFont val="Tahoma"/>
            <family val="2"/>
          </rPr>
          <t xml:space="preserve">
</t>
        </r>
        <r>
          <rPr>
            <sz val="8"/>
            <color rgb="FF000000"/>
            <rFont val="Tahoma"/>
            <family val="2"/>
          </rPr>
          <t>Week past emergence.</t>
        </r>
      </text>
    </comment>
    <comment ref="G7" authorId="0" shapeId="0" xr:uid="{51593A6D-0FD7-9443-81E3-B497324D9A35}">
      <text>
        <r>
          <rPr>
            <b/>
            <sz val="8"/>
            <color rgb="FF000000"/>
            <rFont val="Tahoma"/>
            <family val="2"/>
          </rPr>
          <t>Dean Steele:</t>
        </r>
        <r>
          <rPr>
            <sz val="8"/>
            <color rgb="FF000000"/>
            <rFont val="Tahoma"/>
            <family val="2"/>
          </rPr>
          <t xml:space="preserve">
</t>
        </r>
        <r>
          <rPr>
            <sz val="8"/>
            <color rgb="FF000000"/>
            <rFont val="Tahoma"/>
            <family val="2"/>
          </rPr>
          <t xml:space="preserve">ET = Evapotranspiration or crop water use.
</t>
        </r>
        <r>
          <rPr>
            <sz val="8"/>
            <color rgb="FF000000"/>
            <rFont val="Tahoma"/>
            <family val="2"/>
          </rPr>
          <t xml:space="preserve">
</t>
        </r>
        <r>
          <rPr>
            <sz val="8"/>
            <color rgb="FF000000"/>
            <rFont val="Tahoma"/>
            <family val="2"/>
          </rPr>
          <t>ET values are adjusted for the dry soil stress factor.</t>
        </r>
      </text>
    </comment>
    <comment ref="H7" authorId="0" shapeId="0" xr:uid="{67F1ECC6-59DF-9B4D-A3F5-B7AE81C1708C}">
      <text>
        <r>
          <rPr>
            <b/>
            <sz val="8"/>
            <color rgb="FF000000"/>
            <rFont val="Tahoma"/>
            <family val="2"/>
          </rPr>
          <t>Dean Steele:</t>
        </r>
        <r>
          <rPr>
            <sz val="8"/>
            <color rgb="FF000000"/>
            <rFont val="Tahoma"/>
            <family val="2"/>
          </rPr>
          <t xml:space="preserve">
</t>
        </r>
        <r>
          <rPr>
            <sz val="8"/>
            <color rgb="FF000000"/>
            <rFont val="Tahoma"/>
            <family val="2"/>
          </rPr>
          <t xml:space="preserve">Rainfall.
</t>
        </r>
        <r>
          <rPr>
            <sz val="8"/>
            <color rgb="FF000000"/>
            <rFont val="Tahoma"/>
            <family val="2"/>
          </rPr>
          <t xml:space="preserve">
</t>
        </r>
        <r>
          <rPr>
            <sz val="8"/>
            <color rgb="FF000000"/>
            <rFont val="Tahoma"/>
            <family val="2"/>
          </rPr>
          <t xml:space="preserve">Note: The rainfall and irrigation amounts entered in the spreadsheet should be effective values, i.e., the net amounts which contribute to ET and/or the soil water balance. </t>
        </r>
      </text>
    </comment>
    <comment ref="J7" authorId="0" shapeId="0" xr:uid="{37BB70EA-CE68-9849-83D7-8CFC6483028A}">
      <text>
        <r>
          <rPr>
            <b/>
            <sz val="8"/>
            <color indexed="81"/>
            <rFont val="Tahoma"/>
            <family val="2"/>
          </rPr>
          <t>Dean Steele:</t>
        </r>
        <r>
          <rPr>
            <sz val="8"/>
            <color indexed="81"/>
            <rFont val="Tahoma"/>
            <family val="2"/>
          </rPr>
          <t xml:space="preserve">
Irrigation.
Note: The rainfall and irrigation amounts entered in the spreadsheet should be effective values, i.e., the net amounts which contribute to ET and/or the soil water balance. </t>
        </r>
      </text>
    </comment>
    <comment ref="K7" authorId="0" shapeId="0" xr:uid="{2202345F-9390-FB44-A26E-79B9231879C4}">
      <text>
        <r>
          <rPr>
            <b/>
            <sz val="8"/>
            <color rgb="FF000000"/>
            <rFont val="Tahoma"/>
            <family val="2"/>
          </rPr>
          <t>Dean Steele:</t>
        </r>
        <r>
          <rPr>
            <sz val="8"/>
            <color rgb="FF000000"/>
            <rFont val="Tahoma"/>
            <family val="2"/>
          </rPr>
          <t xml:space="preserve">
</t>
        </r>
        <r>
          <rPr>
            <sz val="8"/>
            <color rgb="FF000000"/>
            <rFont val="Tahoma"/>
            <family val="2"/>
          </rPr>
          <t>Soil-Water Deficit, the amount of water needed to refill the soil to field capacity.</t>
        </r>
      </text>
    </comment>
    <comment ref="L7" authorId="0" shapeId="0" xr:uid="{AD460E33-FB26-2244-803B-C479F15DABC0}">
      <text>
        <r>
          <rPr>
            <b/>
            <sz val="8"/>
            <color rgb="FF000000"/>
            <rFont val="Tahoma"/>
            <family val="2"/>
          </rPr>
          <t>Dean Steele:</t>
        </r>
        <r>
          <rPr>
            <sz val="8"/>
            <color rgb="FF000000"/>
            <rFont val="Tahoma"/>
            <family val="2"/>
          </rPr>
          <t xml:space="preserve">
</t>
        </r>
        <r>
          <rPr>
            <sz val="8"/>
            <color rgb="FF000000"/>
            <rFont val="Tahoma"/>
            <family val="2"/>
          </rPr>
          <t xml:space="preserve">Soil-Water Deficit, the amount of water needed to refill the soil to field capacity.
</t>
        </r>
        <r>
          <rPr>
            <sz val="8"/>
            <color rgb="FF000000"/>
            <rFont val="Tahoma"/>
            <family val="2"/>
          </rPr>
          <t xml:space="preserve">
</t>
        </r>
        <r>
          <rPr>
            <sz val="8"/>
            <color rgb="FF000000"/>
            <rFont val="Tahoma"/>
            <family val="2"/>
          </rPr>
          <t xml:space="preserve">Conditional formatting changes the cell values to </t>
        </r>
        <r>
          <rPr>
            <sz val="8"/>
            <color rgb="FFFF0000"/>
            <rFont val="Tahoma"/>
            <family val="2"/>
          </rPr>
          <t>red</t>
        </r>
        <r>
          <rPr>
            <sz val="8"/>
            <color rgb="FF000000"/>
            <rFont val="Tahoma"/>
            <family val="2"/>
          </rPr>
          <t xml:space="preserve"> if the value exceeds the user-selected management allowed depletion (MAD) value.</t>
        </r>
      </text>
    </comment>
    <comment ref="M7" authorId="0" shapeId="0" xr:uid="{6CB9D40D-6321-6645-B5CB-5752F64884D8}">
      <text>
        <r>
          <rPr>
            <b/>
            <sz val="8"/>
            <color rgb="FF000000"/>
            <rFont val="Tahoma"/>
            <family val="2"/>
          </rPr>
          <t>Dean Steele:</t>
        </r>
        <r>
          <rPr>
            <sz val="8"/>
            <color rgb="FF000000"/>
            <rFont val="Tahoma"/>
            <family val="2"/>
          </rPr>
          <t xml:space="preserve">
</t>
        </r>
        <r>
          <rPr>
            <sz val="8"/>
            <color rgb="FF000000"/>
            <rFont val="Tahoma"/>
            <family val="2"/>
          </rPr>
          <t xml:space="preserve">Measured values of soil-water deficit (%) can be entered in this column to adjust the water balance.
</t>
        </r>
        <r>
          <rPr>
            <sz val="8"/>
            <color rgb="FF000000"/>
            <rFont val="Tahoma"/>
            <family val="2"/>
          </rPr>
          <t xml:space="preserve">
</t>
        </r>
        <r>
          <rPr>
            <sz val="8"/>
            <color rgb="FF000000"/>
            <rFont val="Tahoma"/>
            <family val="2"/>
          </rPr>
          <t xml:space="preserve">A value is required for 30 April (4/30).
</t>
        </r>
        <r>
          <rPr>
            <sz val="8"/>
            <color rgb="FF000000"/>
            <rFont val="Tahoma"/>
            <family val="2"/>
          </rPr>
          <t xml:space="preserve">
</t>
        </r>
        <r>
          <rPr>
            <sz val="8"/>
            <color rgb="FF000000"/>
            <rFont val="Tahoma"/>
            <family val="2"/>
          </rPr>
          <t>Remember to delete entries after 30 April (4/30) which are not needed.</t>
        </r>
      </text>
    </comment>
    <comment ref="N7" authorId="0" shapeId="0" xr:uid="{3A0B058B-A970-AB41-80E4-C52807A2E44A}">
      <text>
        <r>
          <rPr>
            <b/>
            <sz val="8"/>
            <color rgb="FF000000"/>
            <rFont val="Tahoma"/>
            <family val="2"/>
          </rPr>
          <t>Dean Steele:</t>
        </r>
        <r>
          <rPr>
            <sz val="8"/>
            <color rgb="FF000000"/>
            <rFont val="Tahoma"/>
            <family val="2"/>
          </rPr>
          <t xml:space="preserve">
</t>
        </r>
        <r>
          <rPr>
            <sz val="8"/>
            <color rgb="FF000000"/>
            <rFont val="Tahoma"/>
            <family val="2"/>
          </rPr>
          <t>Amount of rain or irrigation in excess of field capacity. It may leave the profile via deep percolation or surface runoff.</t>
        </r>
      </text>
    </comment>
    <comment ref="O7" authorId="0" shapeId="0" xr:uid="{3B5E4074-70D8-8148-B615-B18EB310FDD5}">
      <text>
        <r>
          <rPr>
            <b/>
            <sz val="8"/>
            <color rgb="FF000000"/>
            <rFont val="Tahoma"/>
            <family val="2"/>
          </rPr>
          <t>Dean Steele:</t>
        </r>
        <r>
          <rPr>
            <sz val="8"/>
            <color rgb="FF000000"/>
            <rFont val="Tahoma"/>
            <family val="2"/>
          </rPr>
          <t xml:space="preserve">
</t>
        </r>
        <r>
          <rPr>
            <sz val="8"/>
            <color rgb="FF000000"/>
            <rFont val="Tahoma"/>
            <family val="2"/>
          </rPr>
          <t>Root zone depth approximation for management of soil water.</t>
        </r>
      </text>
    </comment>
    <comment ref="P7" authorId="0" shapeId="0" xr:uid="{F3864040-6314-1B46-8F5E-5416778FDD72}">
      <text>
        <r>
          <rPr>
            <b/>
            <sz val="8"/>
            <color rgb="FF000000"/>
            <rFont val="Tahoma"/>
            <family val="2"/>
          </rPr>
          <t>Dean Steele:</t>
        </r>
        <r>
          <rPr>
            <sz val="8"/>
            <color rgb="FF000000"/>
            <rFont val="Tahoma"/>
            <family val="2"/>
          </rPr>
          <t xml:space="preserve">
</t>
        </r>
        <r>
          <rPr>
            <sz val="8"/>
            <color rgb="FF000000"/>
            <rFont val="Tahoma"/>
            <family val="2"/>
          </rPr>
          <t>Available water holding capacity of the soil to the depth of the root zone.</t>
        </r>
      </text>
    </comment>
    <comment ref="Q7" authorId="0" shapeId="0" xr:uid="{043C6C3C-1FD1-0244-8E83-E0198AAD7ED1}">
      <text>
        <r>
          <rPr>
            <b/>
            <sz val="8"/>
            <color rgb="FF000000"/>
            <rFont val="Tahoma"/>
            <family val="2"/>
          </rPr>
          <t>Dean Steele:</t>
        </r>
        <r>
          <rPr>
            <sz val="8"/>
            <color rgb="FF000000"/>
            <rFont val="Tahoma"/>
            <family val="2"/>
          </rPr>
          <t xml:space="preserve">
</t>
        </r>
        <r>
          <rPr>
            <sz val="8"/>
            <color rgb="FF000000"/>
            <rFont val="Tahoma"/>
            <family val="2"/>
          </rPr>
          <t>Seasonal sum of ET to date.</t>
        </r>
      </text>
    </comment>
    <comment ref="R7" authorId="0" shapeId="0" xr:uid="{69DA1E7A-7854-1D4B-B75B-185BA176DF4F}">
      <text>
        <r>
          <rPr>
            <b/>
            <sz val="8"/>
            <color rgb="FF000000"/>
            <rFont val="Tahoma"/>
            <family val="2"/>
          </rPr>
          <t>Dean Steele:</t>
        </r>
        <r>
          <rPr>
            <sz val="8"/>
            <color rgb="FF000000"/>
            <rFont val="Tahoma"/>
            <family val="2"/>
          </rPr>
          <t xml:space="preserve">
</t>
        </r>
        <r>
          <rPr>
            <sz val="8"/>
            <color rgb="FF000000"/>
            <rFont val="Tahoma"/>
            <family val="2"/>
          </rPr>
          <t>Seasonal sum of rain to date.</t>
        </r>
      </text>
    </comment>
    <comment ref="S7" authorId="0" shapeId="0" xr:uid="{A7EB4DF0-AF4E-4E40-A608-1DA9C9020CCC}">
      <text>
        <r>
          <rPr>
            <b/>
            <sz val="8"/>
            <color rgb="FF000000"/>
            <rFont val="Tahoma"/>
            <family val="2"/>
          </rPr>
          <t>Dean Steele:</t>
        </r>
        <r>
          <rPr>
            <sz val="8"/>
            <color rgb="FF000000"/>
            <rFont val="Tahoma"/>
            <family val="2"/>
          </rPr>
          <t xml:space="preserve">
</t>
        </r>
        <r>
          <rPr>
            <sz val="8"/>
            <color rgb="FF000000"/>
            <rFont val="Tahoma"/>
            <family val="2"/>
          </rPr>
          <t>Seasonal sum of irrigation to date.</t>
        </r>
      </text>
    </comment>
    <comment ref="T7" authorId="0" shapeId="0" xr:uid="{774E1EF8-EC2A-7945-AC72-31A7956E8522}">
      <text>
        <r>
          <rPr>
            <b/>
            <sz val="8"/>
            <color rgb="FF000000"/>
            <rFont val="Tahoma"/>
            <family val="2"/>
          </rPr>
          <t>Dean Steele:</t>
        </r>
        <r>
          <rPr>
            <sz val="8"/>
            <color rgb="FF000000"/>
            <rFont val="Tahoma"/>
            <family val="2"/>
          </rPr>
          <t xml:space="preserve">
</t>
        </r>
        <r>
          <rPr>
            <sz val="8"/>
            <color rgb="FF000000"/>
            <rFont val="Tahoma"/>
            <family val="2"/>
          </rPr>
          <t>Seasonal sum of water losses (leaching or runoff) to date.</t>
        </r>
      </text>
    </comment>
    <comment ref="M9" authorId="0" shapeId="0" xr:uid="{3E5F4BD4-FC52-C34C-837C-983D7ABB1CB2}">
      <text>
        <r>
          <rPr>
            <b/>
            <sz val="8"/>
            <color rgb="FF000000"/>
            <rFont val="Tahoma"/>
            <family val="2"/>
          </rPr>
          <t>Dean Steele:</t>
        </r>
        <r>
          <rPr>
            <sz val="8"/>
            <color rgb="FF000000"/>
            <rFont val="Tahoma"/>
            <family val="2"/>
          </rPr>
          <t xml:space="preserve">
</t>
        </r>
        <r>
          <rPr>
            <sz val="8"/>
            <color rgb="FF000000"/>
            <rFont val="Tahoma"/>
            <family val="2"/>
          </rPr>
          <t>Must have a starting value here.</t>
        </r>
      </text>
    </comment>
    <comment ref="AG171" authorId="0" shapeId="0" xr:uid="{347E854A-09DE-DD4A-A5B5-40615867363D}">
      <text>
        <r>
          <rPr>
            <sz val="8"/>
            <color rgb="FF000000"/>
            <rFont val="Tahoma"/>
            <family val="2"/>
          </rPr>
          <t xml:space="preserve">Scroll down and to the right to see crop and soil information.
</t>
        </r>
        <r>
          <rPr>
            <sz val="8"/>
            <color rgb="FF000000"/>
            <rFont val="Tahoma"/>
            <family val="2"/>
          </rPr>
          <t xml:space="preserve">
</t>
        </r>
        <r>
          <rPr>
            <sz val="8"/>
            <color rgb="FF000000"/>
            <rFont val="Tahoma"/>
            <family val="2"/>
          </rPr>
          <t>Scroll right for a hyperlink to return to cell B8.</t>
        </r>
      </text>
    </comment>
    <comment ref="AM173" authorId="0" shapeId="0" xr:uid="{967CE90E-1407-E64A-B22B-49A830AC8FE6}">
      <text>
        <r>
          <rPr>
            <b/>
            <sz val="8"/>
            <color indexed="81"/>
            <rFont val="Tahoma"/>
            <family val="2"/>
          </rPr>
          <t>Dean Steele:</t>
        </r>
        <r>
          <rPr>
            <sz val="8"/>
            <color indexed="81"/>
            <rFont val="Tahoma"/>
            <family val="2"/>
          </rPr>
          <t xml:space="preserve">
Enz, J.W., G.P. Brockberg, R. Egeberg, R. Carcoana, D. Rice, and T. Scherer. 1997.   Weather:   North Dakota Agricultural Weather Network (NDAWN). NDSU Extension Service Software Users Guide 11 (Revised), 24 pp.
Lundstrom, D.R., and E.C. Stegman.  1988.  Irrigation scheduling by the checkbook method.  Bulletin AE-792 (Revised). Fargo: N. Dak. St. Univ. Ext. Serv. Available 1 Nov 2006 at http://www.ag.ndsu.edu/pubs/ageng/irrigate/ae792.pdf.
Steele, D.D., T.F. Scherer, and J. Wright. 2001. Computerized irrigation scheduling by the checkbook method: Spreadsheet edition for North Dakota and Minnesota. Software and user’s manual, version 2.01 (revised 7 Mar), 60 pp. Fargo: N. Dak. St. Univ. Dept. Agric. &amp; Biosystems Engr.
Default daily maximum temperature values are from NDAWN data (Enz et al., 1997) for Cando, ND for the period 5/12/1994 through 10/31/2005. A fifth-order polynomial of Tmax vs. day of year was developed for April through October data.</t>
        </r>
      </text>
    </comment>
    <comment ref="AJ174" authorId="0" shapeId="0" xr:uid="{B53C098A-8FA7-2C47-B11F-BB721EE5B149}">
      <text>
        <r>
          <rPr>
            <b/>
            <sz val="8"/>
            <color rgb="FF000000"/>
            <rFont val="Tahoma"/>
            <family val="2"/>
          </rPr>
          <t>Dean Steele:</t>
        </r>
        <r>
          <rPr>
            <sz val="8"/>
            <color rgb="FF000000"/>
            <rFont val="Tahoma"/>
            <family val="2"/>
          </rPr>
          <t xml:space="preserve">
</t>
        </r>
        <r>
          <rPr>
            <sz val="8"/>
            <color rgb="FF000000"/>
            <rFont val="Tahoma"/>
            <family val="2"/>
          </rPr>
          <t xml:space="preserve">Set to 7 weeks for all crops, which matches the values used in:
</t>
        </r>
        <r>
          <rPr>
            <sz val="8"/>
            <color rgb="FF000000"/>
            <rFont val="Tahoma"/>
            <family val="2"/>
          </rPr>
          <t xml:space="preserve"> 
</t>
        </r>
        <r>
          <rPr>
            <sz val="8"/>
            <color rgb="FF000000"/>
            <rFont val="Tahoma"/>
            <family val="2"/>
          </rPr>
          <t xml:space="preserve">Steele, D.D., T.F. Scherer, and J. Wright. 2001. Computerized irrigation scheduling by the checkbook method: Spreadsheet edition for North Dakota and Minnesota. Software and user’s manual, version 2.01 (revised 7 Mar), 60 pp. Fargo: N. Dak. St. Univ. Dept. Agric. &amp; Biosystems Engr.
</t>
        </r>
        <r>
          <rPr>
            <sz val="8"/>
            <color rgb="FF000000"/>
            <rFont val="Tahoma"/>
            <family val="2"/>
          </rPr>
          <t xml:space="preserve">
</t>
        </r>
        <r>
          <rPr>
            <sz val="8"/>
            <color rgb="FF000000"/>
            <rFont val="Tahoma"/>
            <family val="2"/>
          </rPr>
          <t>An exception is that alfalfa is assumed to be established and therefore already has a root zone of 48 inches [see the Root Zone (RZ) column above].</t>
        </r>
      </text>
    </comment>
    <comment ref="AG176" authorId="0" shapeId="0" xr:uid="{ECC47EA3-FF2D-2E4B-A7BD-D8605A848A66}">
      <text>
        <r>
          <rPr>
            <b/>
            <sz val="8"/>
            <color indexed="8"/>
            <rFont val="Tahoma"/>
            <family val="2"/>
          </rPr>
          <t>Dean Steele:</t>
        </r>
        <r>
          <rPr>
            <sz val="8"/>
            <color indexed="8"/>
            <rFont val="Tahoma"/>
            <family val="2"/>
          </rPr>
          <t xml:space="preserve">
CropInfo = range of crop-specific information for the site or field on this worksheet.
Named array of values.
Rows: 9.
Columns: 4. 
This comment is in the upper-left corner of the array.
Some cells require user entries and others are computed values.</t>
        </r>
      </text>
    </comment>
    <comment ref="AJ176" authorId="0" shapeId="0" xr:uid="{8AB5B1F6-11A5-5549-95D9-D44D23B931E4}">
      <text>
        <r>
          <rPr>
            <b/>
            <sz val="8"/>
            <color rgb="FF000000"/>
            <rFont val="Tahoma"/>
            <family val="2"/>
          </rPr>
          <t>Dean Steele:</t>
        </r>
        <r>
          <rPr>
            <sz val="8"/>
            <color rgb="FF000000"/>
            <rFont val="Tahoma"/>
            <family val="2"/>
          </rPr>
          <t xml:space="preserve">
</t>
        </r>
        <r>
          <rPr>
            <sz val="8"/>
            <color rgb="FF000000"/>
            <rFont val="Tahoma"/>
            <family val="2"/>
          </rPr>
          <t>A value of 7 is recommended for newly-seeded alfalfa or 1 for established alfalfa.</t>
        </r>
      </text>
    </comment>
    <comment ref="AJ195" authorId="1" shapeId="0" xr:uid="{DC6BA113-7613-834B-BF9B-F6207B5918EE}">
      <text>
        <r>
          <rPr>
            <sz val="9"/>
            <color rgb="FF000000"/>
            <rFont val="Tahoma"/>
            <family val="2"/>
          </rPr>
          <t xml:space="preserve">If a soil has five horizons instead of eight, for example, the user can enter the five horizon descriptions as needed at the top of the profile and then enter 48 for each of the unused horizons in the spreadsheet. Since the thickness of each of those horizons is zero, their contributions to the water holding capacity of the soil will also be zero.
</t>
        </r>
        <r>
          <rPr>
            <sz val="9"/>
            <color rgb="FF000000"/>
            <rFont val="Tahoma"/>
            <family val="2"/>
          </rPr>
          <t xml:space="preserve">
</t>
        </r>
        <r>
          <rPr>
            <sz val="9"/>
            <color rgb="FF000000"/>
            <rFont val="Tahoma"/>
            <family val="2"/>
          </rPr>
          <t xml:space="preserve">If a soil profile is known to have no appreciable water holding capacity below a certain depth, the user can enter "Rocks" for the soil texture in those horizon(s).
</t>
        </r>
      </text>
    </comment>
    <comment ref="AG198" authorId="0" shapeId="0" xr:uid="{54ED4CF1-EC95-8C4F-A962-609505D952C5}">
      <text>
        <r>
          <rPr>
            <b/>
            <sz val="8"/>
            <color indexed="8"/>
            <rFont val="Tahoma"/>
            <family val="2"/>
          </rPr>
          <t>Dean Steele:</t>
        </r>
        <r>
          <rPr>
            <sz val="8"/>
            <color indexed="8"/>
            <rFont val="Tahoma"/>
            <family val="2"/>
          </rPr>
          <t xml:space="preserve">
SoilProp = soil horizon information including horizon boundaries, textures, and available water holding capacities for the site or field on this worksheet.
Named array of values.
Rows: 10.
Columns: 8. 
This comment is in the upper-left corner of the array.
Some cells require user entries and others are computed values.</t>
        </r>
      </text>
    </comment>
    <comment ref="AI198" authorId="0" shapeId="0" xr:uid="{EC7C3C7F-67A0-D74E-A8E2-0CF6898D2DFE}">
      <text>
        <r>
          <rPr>
            <b/>
            <sz val="8"/>
            <color indexed="81"/>
            <rFont val="Tahoma"/>
            <family val="2"/>
          </rPr>
          <t>Dean Steele:</t>
        </r>
        <r>
          <rPr>
            <sz val="8"/>
            <color indexed="81"/>
            <rFont val="Tahoma"/>
            <family val="2"/>
          </rPr>
          <t xml:space="preserve">
</t>
        </r>
        <r>
          <rPr>
            <sz val="8"/>
            <color indexed="53"/>
            <rFont val="Tahoma"/>
            <family val="2"/>
          </rPr>
          <t>Zbj = depth of the bottom of layer j.
Named array of values.
Rows: 9.
Columns: 1. 
Cells in this array (column) require user entries.</t>
        </r>
      </text>
    </comment>
    <comment ref="AK198" authorId="0" shapeId="0" xr:uid="{4945ABD9-767E-9644-BFB4-5775B4E36089}">
      <text>
        <r>
          <rPr>
            <b/>
            <sz val="8"/>
            <color rgb="FF000000"/>
            <rFont val="Tahoma"/>
            <family val="2"/>
          </rPr>
          <t>Dean Steele:</t>
        </r>
        <r>
          <rPr>
            <sz val="8"/>
            <color rgb="FF000000"/>
            <rFont val="Tahoma"/>
            <family val="2"/>
          </rPr>
          <t xml:space="preserve">
</t>
        </r>
        <r>
          <rPr>
            <sz val="8"/>
            <color rgb="FFFF0000"/>
            <rFont val="Tahoma"/>
            <family val="2"/>
          </rPr>
          <t xml:space="preserve">dZj = thickness of layer j.
</t>
        </r>
        <r>
          <rPr>
            <sz val="8"/>
            <color rgb="FFFF0000"/>
            <rFont val="Tahoma"/>
            <family val="2"/>
          </rPr>
          <t xml:space="preserve">
</t>
        </r>
        <r>
          <rPr>
            <sz val="8"/>
            <color rgb="FFFF0000"/>
            <rFont val="Tahoma"/>
            <family val="2"/>
          </rPr>
          <t xml:space="preserve">Named array of values.
</t>
        </r>
        <r>
          <rPr>
            <sz val="8"/>
            <color rgb="FFFF0000"/>
            <rFont val="Tahoma"/>
            <family val="2"/>
          </rPr>
          <t xml:space="preserve">Rows: 10.
</t>
        </r>
        <r>
          <rPr>
            <sz val="8"/>
            <color rgb="FFFF0000"/>
            <rFont val="Tahoma"/>
            <family val="2"/>
          </rPr>
          <t xml:space="preserve">Columns: 1. 
</t>
        </r>
        <r>
          <rPr>
            <sz val="8"/>
            <color rgb="FFFF0000"/>
            <rFont val="Tahoma"/>
            <family val="2"/>
          </rPr>
          <t xml:space="preserve">
</t>
        </r>
        <r>
          <rPr>
            <sz val="8"/>
            <color rgb="FFFF0000"/>
            <rFont val="Tahoma"/>
            <family val="2"/>
          </rPr>
          <t>Cells in this array (column) are computed values and do not require user entries.</t>
        </r>
      </text>
    </comment>
    <comment ref="AM198" authorId="0" shapeId="0" xr:uid="{45D8F298-570F-AE48-82AF-E8E694031923}">
      <text>
        <r>
          <rPr>
            <b/>
            <sz val="8"/>
            <color rgb="FF000000"/>
            <rFont val="Tahoma"/>
            <family val="2"/>
          </rPr>
          <t>Dean Steele:</t>
        </r>
        <r>
          <rPr>
            <sz val="8"/>
            <color rgb="FF000000"/>
            <rFont val="Tahoma"/>
            <family val="2"/>
          </rPr>
          <t xml:space="preserve">
</t>
        </r>
        <r>
          <rPr>
            <sz val="8"/>
            <color rgb="FF800000"/>
            <rFont val="Tahoma"/>
            <family val="2"/>
          </rPr>
          <t xml:space="preserve">AWHCj = available water holding capacity for layer j.
</t>
        </r>
        <r>
          <rPr>
            <sz val="8"/>
            <color rgb="FF800000"/>
            <rFont val="Tahoma"/>
            <family val="2"/>
          </rPr>
          <t xml:space="preserve">
</t>
        </r>
        <r>
          <rPr>
            <sz val="8"/>
            <color rgb="FF800000"/>
            <rFont val="Tahoma"/>
            <family val="2"/>
          </rPr>
          <t xml:space="preserve">Named array of values.
</t>
        </r>
        <r>
          <rPr>
            <sz val="8"/>
            <color rgb="FF800000"/>
            <rFont val="Tahoma"/>
            <family val="2"/>
          </rPr>
          <t xml:space="preserve">Rows: 10.
</t>
        </r>
        <r>
          <rPr>
            <sz val="8"/>
            <color rgb="FF800000"/>
            <rFont val="Tahoma"/>
            <family val="2"/>
          </rPr>
          <t xml:space="preserve">Columns: 1. 
</t>
        </r>
        <r>
          <rPr>
            <sz val="8"/>
            <color rgb="FF800000"/>
            <rFont val="Tahoma"/>
            <family val="2"/>
          </rPr>
          <t xml:space="preserve">
</t>
        </r>
        <r>
          <rPr>
            <sz val="8"/>
            <color rgb="FF800000"/>
            <rFont val="Tahoma"/>
            <family val="2"/>
          </rPr>
          <t>Cells in this array (column) are computed values and do not require user entries.</t>
        </r>
      </text>
    </comment>
    <comment ref="AN198" authorId="0" shapeId="0" xr:uid="{AC783DAE-DAFC-0F45-B305-6E1EBEC13542}">
      <text>
        <r>
          <rPr>
            <b/>
            <sz val="8"/>
            <color rgb="FF000000"/>
            <rFont val="Tahoma"/>
            <family val="2"/>
          </rPr>
          <t>Dean Steele:</t>
        </r>
        <r>
          <rPr>
            <sz val="8"/>
            <color rgb="FF000000"/>
            <rFont val="Tahoma"/>
            <family val="2"/>
          </rPr>
          <t xml:space="preserve">
</t>
        </r>
        <r>
          <rPr>
            <sz val="8"/>
            <color rgb="FF008000"/>
            <rFont val="Tahoma"/>
            <family val="2"/>
          </rPr>
          <t xml:space="preserve">AWHCsite = range of available water holding capacity information for the site or field on this worksheet.
</t>
        </r>
        <r>
          <rPr>
            <sz val="8"/>
            <color rgb="FF008000"/>
            <rFont val="Tahoma"/>
            <family val="2"/>
          </rPr>
          <t xml:space="preserve">
</t>
        </r>
        <r>
          <rPr>
            <sz val="8"/>
            <color rgb="FF008000"/>
            <rFont val="Tahoma"/>
            <family val="2"/>
          </rPr>
          <t xml:space="preserve">Named array of values.
</t>
        </r>
        <r>
          <rPr>
            <sz val="8"/>
            <color rgb="FF008000"/>
            <rFont val="Tahoma"/>
            <family val="2"/>
          </rPr>
          <t xml:space="preserve">Rows: 9.
</t>
        </r>
        <r>
          <rPr>
            <sz val="8"/>
            <color rgb="FF008000"/>
            <rFont val="Tahoma"/>
            <family val="2"/>
          </rPr>
          <t xml:space="preserve">Columns: 6. 
</t>
        </r>
        <r>
          <rPr>
            <sz val="8"/>
            <color rgb="FF008000"/>
            <rFont val="Tahoma"/>
            <family val="2"/>
          </rPr>
          <t xml:space="preserve">
</t>
        </r>
        <r>
          <rPr>
            <sz val="8"/>
            <color rgb="FF008000"/>
            <rFont val="Tahoma"/>
            <family val="2"/>
          </rPr>
          <t xml:space="preserve">This comment is in the upper-right corner of the array.
</t>
        </r>
        <r>
          <rPr>
            <sz val="8"/>
            <color rgb="FF008000"/>
            <rFont val="Tahoma"/>
            <family val="2"/>
          </rPr>
          <t xml:space="preserve">
</t>
        </r>
        <r>
          <rPr>
            <sz val="8"/>
            <color rgb="FF008000"/>
            <rFont val="Tahoma"/>
            <family val="2"/>
          </rPr>
          <t>Some cells require user entries and others are computed values.</t>
        </r>
      </text>
    </comment>
    <comment ref="AI204" authorId="0" shapeId="0" xr:uid="{7C26238A-9F98-EA41-A764-9295B8198251}">
      <text>
        <r>
          <rPr>
            <b/>
            <sz val="8"/>
            <color rgb="FF000000"/>
            <rFont val="Tahoma"/>
            <family val="2"/>
          </rPr>
          <t>Dean Steele:</t>
        </r>
        <r>
          <rPr>
            <sz val="8"/>
            <color rgb="FF000000"/>
            <rFont val="Tahoma"/>
            <family val="2"/>
          </rPr>
          <t xml:space="preserve">
</t>
        </r>
        <r>
          <rPr>
            <sz val="8"/>
            <color rgb="FF000000"/>
            <rFont val="Tahoma"/>
            <family val="2"/>
          </rPr>
          <t>RZmax. This value is fixed at 48 inches. Use Data Validation to change it.</t>
        </r>
      </text>
    </comment>
    <comment ref="BG231" authorId="0" shapeId="0" xr:uid="{4A6E617F-2CBC-6D49-B14C-AEADCE1BEF20}">
      <text>
        <r>
          <rPr>
            <sz val="8"/>
            <color rgb="FF000000"/>
            <rFont val="Tahoma"/>
            <family val="2"/>
          </rPr>
          <t xml:space="preserve">Scroll down and to the right to see ET tables for each of the available crops.
</t>
        </r>
        <r>
          <rPr>
            <sz val="8"/>
            <color rgb="FF000000"/>
            <rFont val="Tahoma"/>
            <family val="2"/>
          </rPr>
          <t xml:space="preserve">
</t>
        </r>
        <r>
          <rPr>
            <sz val="8"/>
            <color rgb="FF000000"/>
            <rFont val="Tahoma"/>
            <family val="2"/>
          </rPr>
          <t>Scroll right for a hyperlink to return to cell B8.</t>
        </r>
      </text>
    </comment>
    <comment ref="CG475" authorId="0" shapeId="0" xr:uid="{48BF08F0-78EE-634C-98C5-E4B491FE2344}">
      <text>
        <r>
          <rPr>
            <sz val="8"/>
            <color indexed="81"/>
            <rFont val="Tahoma"/>
            <family val="2"/>
          </rPr>
          <t>To set the number of days to view on the chart:
a) Use the Interval Width slider bar,
b) Click on the "&lt;" or "&gt;" buttons, or
c) Change the number to the right.
Examples:
Slide to right (Interval Width = 153 days) for the entire season.
Slide to left (Interval Width = 14 days) to show two weeks at a time.</t>
        </r>
      </text>
    </comment>
    <comment ref="CI475" authorId="0" shapeId="0" xr:uid="{0A84D1BD-1C05-BC4F-8659-FCB41FAF3507}">
      <text>
        <r>
          <rPr>
            <sz val="8"/>
            <color indexed="81"/>
            <rFont val="Tahoma"/>
            <family val="2"/>
          </rPr>
          <t>This cell can be edited.</t>
        </r>
      </text>
    </comment>
    <comment ref="CN475" authorId="0" shapeId="0" xr:uid="{F1D1AF8F-4B3E-1946-B7D6-B99A92CE97E2}">
      <text>
        <r>
          <rPr>
            <sz val="8"/>
            <color indexed="81"/>
            <rFont val="Tahoma"/>
            <family val="2"/>
          </rPr>
          <t>To set the starting date of the chart:
a) Use the Start Date slider bar,
b) Click on the "&lt;" or "&gt;" buttons, or
c) Change the number below and to the right.
Examples:
Slide to left Start Date = 1) for a May 1 start date.
Slide to right (Start Date = 21) for a May 21 start date.</t>
        </r>
      </text>
    </comment>
    <comment ref="CP475" authorId="0" shapeId="0" xr:uid="{31620DF3-E507-B54A-8C8C-BBBC73BDCC0D}">
      <text>
        <r>
          <rPr>
            <b/>
            <sz val="8"/>
            <color indexed="81"/>
            <rFont val="Tahoma"/>
            <family val="2"/>
          </rPr>
          <t>Do not edit this cell.
Edit the cell below if needed.</t>
        </r>
      </text>
    </comment>
    <comment ref="CP476" authorId="0" shapeId="0" xr:uid="{E5A3E131-D4B8-1E49-8533-9EE499E0957E}">
      <text>
        <r>
          <rPr>
            <sz val="8"/>
            <color indexed="81"/>
            <rFont val="Tahoma"/>
            <family val="2"/>
          </rPr>
          <t>This cell can be edited. 
Examples:
1 = 1 May,
2 = 2 May, 
etc.</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Dean Steele</author>
    <author>tc={760905EF-0E23-6B44-9F14-BB16B772A89B}</author>
    <author>Dean.Steele</author>
  </authors>
  <commentList>
    <comment ref="M1" authorId="0" shapeId="0" xr:uid="{86CEF979-568F-234E-B72D-CF4C91288F88}">
      <text>
        <r>
          <rPr>
            <b/>
            <sz val="8"/>
            <color rgb="FF000000"/>
            <rFont val="Tahoma"/>
            <family val="2"/>
          </rPr>
          <t xml:space="preserve">How to Run this Spreadsheet:
</t>
        </r>
        <r>
          <rPr>
            <b/>
            <sz val="8"/>
            <color rgb="FF000000"/>
            <rFont val="Tahoma"/>
            <family val="2"/>
          </rPr>
          <t xml:space="preserve">A. General Information:
</t>
        </r>
        <r>
          <rPr>
            <sz val="8"/>
            <color rgb="FF000000"/>
            <rFont val="Tahoma"/>
            <family val="2"/>
          </rPr>
          <t xml:space="preserve">1. Abbreviations are defined in column headings.
</t>
        </r>
        <r>
          <rPr>
            <sz val="8"/>
            <color rgb="FF000000"/>
            <rFont val="Tahoma"/>
            <family val="2"/>
          </rPr>
          <t xml:space="preserve">2. Do not move entries such as temperature, rain, and irrigation values from one cell to another because this may cause formulas to work incorrectly. Instead, delete the original entry and write a new entry in the correct cell.
</t>
        </r>
        <r>
          <rPr>
            <sz val="8"/>
            <color rgb="FF000000"/>
            <rFont val="Tahoma"/>
            <family val="2"/>
          </rPr>
          <t xml:space="preserve">3. Add new sheets for new fields, crops, years, etc. Avoid spaces and dashes in sheet names (worksheet tabs). Use "_" to emulate a space, e.g., a sheet name could be "2006_Alfalfa". Right-click on a sheet name to rename it.
</t>
        </r>
        <r>
          <rPr>
            <sz val="8"/>
            <color rgb="FF000000"/>
            <rFont val="Tahoma"/>
            <family val="2"/>
          </rPr>
          <t xml:space="preserve">
</t>
        </r>
        <r>
          <rPr>
            <b/>
            <sz val="8"/>
            <color rgb="FF000000"/>
            <rFont val="Tahoma"/>
            <family val="2"/>
          </rPr>
          <t xml:space="preserve">B. Getting Started:
</t>
        </r>
        <r>
          <rPr>
            <sz val="8"/>
            <color rgb="FF000000"/>
            <rFont val="Tahoma"/>
            <family val="2"/>
          </rPr>
          <t xml:space="preserve">1. Enter the site description at the left and select a crop and emergence date below.
</t>
        </r>
        <r>
          <rPr>
            <sz val="8"/>
            <color rgb="FF000000"/>
            <rFont val="Tahoma"/>
            <family val="2"/>
          </rPr>
          <t xml:space="preserve">2. Click on the "Crops and Soils" link at the right to adjust crop and soil information as needed.
</t>
        </r>
        <r>
          <rPr>
            <sz val="8"/>
            <color rgb="FF000000"/>
            <rFont val="Tahoma"/>
            <family val="2"/>
          </rPr>
          <t xml:space="preserve">3. Unhide columns E, F, &amp; G if the crop is alfalfa. Click on the "+" or "-" button above column H to show or hide columns E, F, and G.
</t>
        </r>
        <r>
          <rPr>
            <sz val="8"/>
            <color rgb="FF000000"/>
            <rFont val="Tahoma"/>
            <family val="2"/>
          </rPr>
          <t xml:space="preserve">4. Adjust the 30 April (4/30) SWDPadj value below if necessary. Enter SWDPadj values periodically during the season. Delete existing entries if they are not needed.
</t>
        </r>
        <r>
          <rPr>
            <sz val="8"/>
            <color rgb="FF000000"/>
            <rFont val="Tahoma"/>
            <family val="2"/>
          </rPr>
          <t xml:space="preserve">5. Enter past amounts or future estimates of temperature, rain, and irrigation data in columns B, H, and I, respectively. 
</t>
        </r>
        <r>
          <rPr>
            <sz val="8"/>
            <color rgb="FF000000"/>
            <rFont val="Tahoma"/>
            <family val="2"/>
          </rPr>
          <t xml:space="preserve">6. Examine the SWDP (%) column to estimate when irrigation will be needed.
</t>
        </r>
        <r>
          <rPr>
            <sz val="8"/>
            <color rgb="FF000000"/>
            <rFont val="Tahoma"/>
            <family val="2"/>
          </rPr>
          <t xml:space="preserve">7. Examine the SWD (mm or in.) column to estimate how much irrigation will be needed.
</t>
        </r>
        <r>
          <rPr>
            <sz val="8"/>
            <color rgb="FF000000"/>
            <rFont val="Tahoma"/>
            <family val="2"/>
          </rPr>
          <t xml:space="preserve">8. Try different values of temperature, irrigation, etc. to examine scenarios such as changes in weather forecasts, irrigation dates &amp; amounts, etc.
</t>
        </r>
        <r>
          <rPr>
            <sz val="8"/>
            <color rgb="FF000000"/>
            <rFont val="Tahoma"/>
            <family val="2"/>
          </rPr>
          <t>9. Save your work often.</t>
        </r>
      </text>
    </comment>
    <comment ref="S1" authorId="0" shapeId="0" xr:uid="{3C76D850-5E2A-8F43-A0C8-826A11B251DD}">
      <text>
        <r>
          <rPr>
            <b/>
            <sz val="8"/>
            <color rgb="FF000000"/>
            <rFont val="Tahoma"/>
            <family val="2"/>
          </rPr>
          <t>Dean Steele:</t>
        </r>
        <r>
          <rPr>
            <sz val="8"/>
            <color rgb="FF000000"/>
            <rFont val="Tahoma"/>
            <family val="2"/>
          </rPr>
          <t xml:space="preserve">
</t>
        </r>
        <r>
          <rPr>
            <sz val="8"/>
            <color rgb="FF000000"/>
            <rFont val="Tahoma"/>
            <family val="2"/>
          </rPr>
          <t xml:space="preserve">The authors are:
</t>
        </r>
        <r>
          <rPr>
            <sz val="8"/>
            <color rgb="FF000000"/>
            <rFont val="Tahoma"/>
            <family val="2"/>
          </rPr>
          <t xml:space="preserve">
</t>
        </r>
        <r>
          <rPr>
            <sz val="8"/>
            <color rgb="FF000000"/>
            <rFont val="Tahoma"/>
            <family val="2"/>
          </rPr>
          <t xml:space="preserve">Dean D. Steele, Ph.D., P.E.
</t>
        </r>
        <r>
          <rPr>
            <sz val="8"/>
            <color rgb="FF000000"/>
            <rFont val="Tahoma"/>
            <family val="2"/>
          </rPr>
          <t xml:space="preserve">Associate Professor
</t>
        </r>
        <r>
          <rPr>
            <sz val="8"/>
            <color rgb="FF000000"/>
            <rFont val="Tahoma"/>
            <family val="2"/>
          </rPr>
          <t xml:space="preserve">Agricultural &amp; Biosystems Engineering
</t>
        </r>
        <r>
          <rPr>
            <sz val="8"/>
            <color rgb="FF000000"/>
            <rFont val="Tahoma"/>
            <family val="2"/>
          </rPr>
          <t xml:space="preserve">North Dakota State University Dept. 7620
</t>
        </r>
        <r>
          <rPr>
            <sz val="8"/>
            <color rgb="FF000000"/>
            <rFont val="Tahoma"/>
            <family val="2"/>
          </rPr>
          <t xml:space="preserve">PO Box 6050
</t>
        </r>
        <r>
          <rPr>
            <sz val="8"/>
            <color rgb="FF000000"/>
            <rFont val="Tahoma"/>
            <family val="2"/>
          </rPr>
          <t xml:space="preserve">Fargo, ND 58108-6050
</t>
        </r>
        <r>
          <rPr>
            <sz val="8"/>
            <color rgb="FF000000"/>
            <rFont val="Tahoma"/>
            <family val="2"/>
          </rPr>
          <t xml:space="preserve">
</t>
        </r>
        <r>
          <rPr>
            <sz val="8"/>
            <color rgb="FF000000"/>
            <rFont val="Tahoma"/>
            <family val="2"/>
          </rPr>
          <t xml:space="preserve">Phone: 701-231-7268 
</t>
        </r>
        <r>
          <rPr>
            <sz val="8"/>
            <color rgb="FF000000"/>
            <rFont val="Tahoma"/>
            <family val="2"/>
          </rPr>
          <t xml:space="preserve">FAX: 701-231-1008
</t>
        </r>
        <r>
          <rPr>
            <sz val="8"/>
            <color rgb="FF000000"/>
            <rFont val="Tahoma"/>
            <family val="2"/>
          </rPr>
          <t xml:space="preserve">E-mail: Dean.Steele@ndsu.edu
</t>
        </r>
        <r>
          <rPr>
            <sz val="8"/>
            <color rgb="FF000000"/>
            <rFont val="Tahoma"/>
            <family val="2"/>
          </rPr>
          <t xml:space="preserve">-----
</t>
        </r>
        <r>
          <rPr>
            <sz val="8"/>
            <color rgb="FF000000"/>
            <rFont val="Tahoma"/>
            <family val="2"/>
          </rPr>
          <t xml:space="preserve">Thomas F. Scherer, Ph.D.
</t>
        </r>
        <r>
          <rPr>
            <sz val="8"/>
            <color rgb="FF000000"/>
            <rFont val="Tahoma"/>
            <family val="2"/>
          </rPr>
          <t xml:space="preserve">Associate Professor
</t>
        </r>
        <r>
          <rPr>
            <sz val="8"/>
            <color rgb="FF000000"/>
            <rFont val="Tahoma"/>
            <family val="2"/>
          </rPr>
          <t xml:space="preserve">Agricultural &amp; Biosystems Engineering
</t>
        </r>
        <r>
          <rPr>
            <sz val="8"/>
            <color rgb="FF000000"/>
            <rFont val="Tahoma"/>
            <family val="2"/>
          </rPr>
          <t xml:space="preserve">North Dakota State University Dept. 7620
</t>
        </r>
        <r>
          <rPr>
            <sz val="8"/>
            <color rgb="FF000000"/>
            <rFont val="Tahoma"/>
            <family val="2"/>
          </rPr>
          <t xml:space="preserve">PO Box 6050
</t>
        </r>
        <r>
          <rPr>
            <sz val="8"/>
            <color rgb="FF000000"/>
            <rFont val="Tahoma"/>
            <family val="2"/>
          </rPr>
          <t xml:space="preserve">Fargo, ND 58108-6050  USA
</t>
        </r>
        <r>
          <rPr>
            <sz val="8"/>
            <color rgb="FF000000"/>
            <rFont val="Tahoma"/>
            <family val="2"/>
          </rPr>
          <t xml:space="preserve">Phone: 701-231-7239
</t>
        </r>
        <r>
          <rPr>
            <sz val="8"/>
            <color rgb="FF000000"/>
            <rFont val="Tahoma"/>
            <family val="2"/>
          </rPr>
          <t xml:space="preserve">Fax: 701-231-1008
</t>
        </r>
        <r>
          <rPr>
            <sz val="8"/>
            <color rgb="FF000000"/>
            <rFont val="Tahoma"/>
            <family val="2"/>
          </rPr>
          <t xml:space="preserve">E-mail: Thomas.Scherer@ndsu.edu
</t>
        </r>
        <r>
          <rPr>
            <sz val="8"/>
            <color rgb="FF000000"/>
            <rFont val="Tahoma"/>
            <family val="2"/>
          </rPr>
          <t xml:space="preserve">-----
</t>
        </r>
        <r>
          <rPr>
            <sz val="8"/>
            <color rgb="FF000000"/>
            <rFont val="Tahoma"/>
            <family val="2"/>
          </rPr>
          <t xml:space="preserve">David G. Hopkins, Ph.D.
</t>
        </r>
        <r>
          <rPr>
            <sz val="8"/>
            <color rgb="FF000000"/>
            <rFont val="Tahoma"/>
            <family val="2"/>
          </rPr>
          <t xml:space="preserve">Associate Professor
</t>
        </r>
        <r>
          <rPr>
            <sz val="8"/>
            <color rgb="FF000000"/>
            <rFont val="Tahoma"/>
            <family val="2"/>
          </rPr>
          <t xml:space="preserve">Soil Science 
</t>
        </r>
        <r>
          <rPr>
            <sz val="8"/>
            <color rgb="FF000000"/>
            <rFont val="Tahoma"/>
            <family val="2"/>
          </rPr>
          <t xml:space="preserve">North Dakota State University Dept. 7680
</t>
        </r>
        <r>
          <rPr>
            <sz val="8"/>
            <color rgb="FF000000"/>
            <rFont val="Tahoma"/>
            <family val="2"/>
          </rPr>
          <t xml:space="preserve">PO Box 6050
</t>
        </r>
        <r>
          <rPr>
            <sz val="8"/>
            <color rgb="FF000000"/>
            <rFont val="Tahoma"/>
            <family val="2"/>
          </rPr>
          <t xml:space="preserve">Fargo, ND 58108-6050
</t>
        </r>
        <r>
          <rPr>
            <sz val="8"/>
            <color rgb="FF000000"/>
            <rFont val="Tahoma"/>
            <family val="2"/>
          </rPr>
          <t xml:space="preserve">
</t>
        </r>
        <r>
          <rPr>
            <sz val="8"/>
            <color rgb="FF000000"/>
            <rFont val="Tahoma"/>
            <family val="2"/>
          </rPr>
          <t xml:space="preserve">Phone: 701-231-8948
</t>
        </r>
        <r>
          <rPr>
            <sz val="8"/>
            <color rgb="FF000000"/>
            <rFont val="Tahoma"/>
            <family val="2"/>
          </rPr>
          <t xml:space="preserve">FAX: 701-231-7861
</t>
        </r>
        <r>
          <rPr>
            <sz val="8"/>
            <color rgb="FF000000"/>
            <rFont val="Tahoma"/>
            <family val="2"/>
          </rPr>
          <t xml:space="preserve">E-mail: David.Hopkins@ndsu.edu
</t>
        </r>
        <r>
          <rPr>
            <sz val="8"/>
            <color rgb="FF000000"/>
            <rFont val="Tahoma"/>
            <family val="2"/>
          </rPr>
          <t xml:space="preserve">-----
</t>
        </r>
        <r>
          <rPr>
            <sz val="8"/>
            <color rgb="FF000000"/>
            <rFont val="Tahoma"/>
            <family val="2"/>
          </rPr>
          <t xml:space="preserve">Sheldon Tuscherer
</t>
        </r>
        <r>
          <rPr>
            <sz val="8"/>
            <color rgb="FF000000"/>
            <rFont val="Tahoma"/>
            <family val="2"/>
          </rPr>
          <t xml:space="preserve">Research Specialist
</t>
        </r>
        <r>
          <rPr>
            <sz val="8"/>
            <color rgb="FF000000"/>
            <rFont val="Tahoma"/>
            <family val="2"/>
          </rPr>
          <t xml:space="preserve">Agricultural &amp; Biosystems Engineering
</t>
        </r>
        <r>
          <rPr>
            <sz val="8"/>
            <color rgb="FF000000"/>
            <rFont val="Tahoma"/>
            <family val="2"/>
          </rPr>
          <t xml:space="preserve">North Dakota State University, Dept. 7620
</t>
        </r>
        <r>
          <rPr>
            <sz val="8"/>
            <color rgb="FF000000"/>
            <rFont val="Tahoma"/>
            <family val="2"/>
          </rPr>
          <t xml:space="preserve">P.O. Box 6050
</t>
        </r>
        <r>
          <rPr>
            <sz val="8"/>
            <color rgb="FF000000"/>
            <rFont val="Tahoma"/>
            <family val="2"/>
          </rPr>
          <t xml:space="preserve">Fargo, ND 58108-6050 USA
</t>
        </r>
        <r>
          <rPr>
            <sz val="8"/>
            <color rgb="FF000000"/>
            <rFont val="Tahoma"/>
            <family val="2"/>
          </rPr>
          <t xml:space="preserve">
</t>
        </r>
        <r>
          <rPr>
            <sz val="8"/>
            <color rgb="FF000000"/>
            <rFont val="Tahoma"/>
            <family val="2"/>
          </rPr>
          <t xml:space="preserve">Phone: 701-231-7429
</t>
        </r>
        <r>
          <rPr>
            <sz val="8"/>
            <color rgb="FF000000"/>
            <rFont val="Tahoma"/>
            <family val="2"/>
          </rPr>
          <t xml:space="preserve">Fax: 701-231-1008
</t>
        </r>
        <r>
          <rPr>
            <sz val="8"/>
            <color rgb="FF000000"/>
            <rFont val="Tahoma"/>
            <family val="2"/>
          </rPr>
          <t xml:space="preserve">Email: sheldon.tuscherer@ndsu.edu
</t>
        </r>
        <r>
          <rPr>
            <sz val="8"/>
            <color rgb="FF000000"/>
            <rFont val="Tahoma"/>
            <family val="2"/>
          </rPr>
          <t xml:space="preserve">-----
</t>
        </r>
        <r>
          <rPr>
            <sz val="8"/>
            <color rgb="FF000000"/>
            <rFont val="Tahoma"/>
            <family val="2"/>
          </rPr>
          <t xml:space="preserve">Jerry Wright
</t>
        </r>
        <r>
          <rPr>
            <sz val="8"/>
            <color rgb="FF000000"/>
            <rFont val="Tahoma"/>
            <family val="2"/>
          </rPr>
          <t xml:space="preserve">P.E., ASABE Member Engineer, Retired Associate Professor and Extension Engineer
</t>
        </r>
        <r>
          <rPr>
            <sz val="8"/>
            <color rgb="FF000000"/>
            <rFont val="Tahoma"/>
            <family val="2"/>
          </rPr>
          <t xml:space="preserve">West Central Research &amp; Outreach Center
</t>
        </r>
        <r>
          <rPr>
            <sz val="8"/>
            <color rgb="FF000000"/>
            <rFont val="Tahoma"/>
            <family val="2"/>
          </rPr>
          <t xml:space="preserve">University of Minnesota
</t>
        </r>
        <r>
          <rPr>
            <sz val="8"/>
            <color rgb="FF000000"/>
            <rFont val="Tahoma"/>
            <family val="2"/>
          </rPr>
          <t xml:space="preserve">46352 State Hwy 329
</t>
        </r>
        <r>
          <rPr>
            <sz val="8"/>
            <color rgb="FF000000"/>
            <rFont val="Tahoma"/>
            <family val="2"/>
          </rPr>
          <t xml:space="preserve">Morris, MN 56267
</t>
        </r>
        <r>
          <rPr>
            <sz val="8"/>
            <color rgb="FF000000"/>
            <rFont val="Tahoma"/>
            <family val="2"/>
          </rPr>
          <t xml:space="preserve">
</t>
        </r>
        <r>
          <rPr>
            <sz val="8"/>
            <color rgb="FF000000"/>
            <rFont val="Tahoma"/>
            <family val="2"/>
          </rPr>
          <t xml:space="preserve">Phone: 320-589-1711
</t>
        </r>
        <r>
          <rPr>
            <sz val="8"/>
            <color rgb="FF000000"/>
            <rFont val="Tahoma"/>
            <family val="2"/>
          </rPr>
          <t xml:space="preserve">Fax: 320-589-4870
</t>
        </r>
        <r>
          <rPr>
            <sz val="8"/>
            <color rgb="FF000000"/>
            <rFont val="Tahoma"/>
            <family val="2"/>
          </rPr>
          <t xml:space="preserve">E-mail: wrightsj@charter.net
</t>
        </r>
        <r>
          <rPr>
            <sz val="8"/>
            <color rgb="FF000000"/>
            <rFont val="Tahoma"/>
            <family val="2"/>
          </rPr>
          <t xml:space="preserve">-----
</t>
        </r>
        <r>
          <rPr>
            <sz val="8"/>
            <color rgb="FF000000"/>
            <rFont val="Tahoma"/>
            <family val="2"/>
          </rPr>
          <t>Last update: 23 March 2017.</t>
        </r>
      </text>
    </comment>
    <comment ref="S2" authorId="0" shapeId="0" xr:uid="{6354A9E5-53EE-2F42-9579-5FB9E54B7273}">
      <text>
        <r>
          <rPr>
            <sz val="8"/>
            <color indexed="81"/>
            <rFont val="Tahoma"/>
            <family val="2"/>
          </rPr>
          <t>Use of software and trade names is for informational purposes only and does not constitute endorsement by the authors, North Dakota State University, or the University of Minnesota. Trade names are the property of their respective owners. North Dakota State University, the University of Minnesota, and the authors of this work shall have no liability or responsibility to any person or entity with respect to any liability, loss or damage caused by or alleged to be caused directly or indirectly by use or operation of spreadsheets described herein, including, but not limited to any interruption of service, loss of business or anticipatory profits or consequential damages resulting from the use or operation of spreadsheets described herein.</t>
        </r>
      </text>
    </comment>
    <comment ref="M3" authorId="0" shapeId="0" xr:uid="{B79AE1F7-E4FC-3B4C-9A6E-A12774A06502}">
      <text>
        <r>
          <rPr>
            <b/>
            <sz val="8"/>
            <color rgb="FF000000"/>
            <rFont val="Tahoma"/>
            <family val="2"/>
          </rPr>
          <t>Dean Steele:</t>
        </r>
        <r>
          <rPr>
            <sz val="8"/>
            <color rgb="FF000000"/>
            <rFont val="Tahoma"/>
            <family val="2"/>
          </rPr>
          <t xml:space="preserve">
</t>
        </r>
        <r>
          <rPr>
            <sz val="8"/>
            <color rgb="FF000000"/>
            <rFont val="Tahoma"/>
            <family val="2"/>
          </rPr>
          <t>Enter a crop type using the data validation for this cell.</t>
        </r>
      </text>
    </comment>
    <comment ref="S3" authorId="0" shapeId="0" xr:uid="{04FF8018-19DE-F74C-BFE2-63CE10C10650}">
      <text>
        <r>
          <rPr>
            <u/>
            <sz val="8"/>
            <color rgb="FF000000"/>
            <rFont val="Tahoma"/>
            <family val="2"/>
          </rPr>
          <t>Revision History.</t>
        </r>
        <r>
          <rPr>
            <sz val="8"/>
            <color rgb="FF000000"/>
            <rFont val="Tahoma"/>
            <family val="2"/>
          </rPr>
          <t xml:space="preserve">
</t>
        </r>
        <r>
          <rPr>
            <sz val="8"/>
            <color rgb="FF000000"/>
            <rFont val="Tahoma"/>
            <family val="2"/>
          </rPr>
          <t xml:space="preserve">
</t>
        </r>
        <r>
          <rPr>
            <u/>
            <sz val="8"/>
            <color rgb="FF000000"/>
            <rFont val="Tahoma"/>
            <family val="2"/>
          </rPr>
          <t>03 Sept 2010:</t>
        </r>
        <r>
          <rPr>
            <sz val="8"/>
            <color rgb="FF000000"/>
            <rFont val="Tahoma"/>
            <family val="2"/>
          </rPr>
          <t xml:space="preserve"> Changed data validation in the SWDPadj column from 0&lt;=SWDPadj&lt;=100 to 0&lt;=SWDPadj&lt;=1.0. The spreadsheet should now correctly limit users' entries of the soil moisture deficit adjustments, entered on a percent basis, to the range of 0 to 1 (0% to 100%) rather than 0 to 100 (0% to 10,000%).
</t>
        </r>
        <r>
          <rPr>
            <sz val="8"/>
            <color rgb="FF000000"/>
            <rFont val="Tahoma"/>
            <family val="2"/>
          </rPr>
          <t xml:space="preserve">
</t>
        </r>
        <r>
          <rPr>
            <u/>
            <sz val="8"/>
            <color rgb="FF000000"/>
            <rFont val="Tahoma"/>
            <family val="2"/>
          </rPr>
          <t>20 Dec 2010:</t>
        </r>
        <r>
          <rPr>
            <sz val="8"/>
            <color rgb="FF000000"/>
            <rFont val="Tahoma"/>
            <family val="2"/>
          </rPr>
          <t xml:space="preserve"> 
</t>
        </r>
        <r>
          <rPr>
            <sz val="8"/>
            <color rgb="FF000000"/>
            <rFont val="Tahoma"/>
            <family val="2"/>
          </rPr>
          <t xml:space="preserve">A) Updated charts on all sheets to:
</t>
        </r>
        <r>
          <rPr>
            <sz val="8"/>
            <color rgb="FF000000"/>
            <rFont val="Tahoma"/>
            <family val="2"/>
          </rPr>
          <t xml:space="preserve">1) remove units from legends;
</t>
        </r>
        <r>
          <rPr>
            <sz val="8"/>
            <color rgb="FF000000"/>
            <rFont val="Tahoma"/>
            <family val="2"/>
          </rPr>
          <t xml:space="preserve">2) use pattern fills on irrigation columns (with Excel 2010's pattern fill feature).
</t>
        </r>
        <r>
          <rPr>
            <sz val="8"/>
            <color rgb="FF000000"/>
            <rFont val="Tahoma"/>
            <family val="2"/>
          </rPr>
          <t xml:space="preserve">
</t>
        </r>
        <r>
          <rPr>
            <sz val="8"/>
            <color rgb="FF000000"/>
            <rFont val="Tahoma"/>
            <family val="2"/>
          </rPr>
          <t xml:space="preserve">B) Started a file name convention:
</t>
        </r>
        <r>
          <rPr>
            <sz val="8"/>
            <color rgb="FF000000"/>
            <rFont val="Tahoma"/>
            <family val="2"/>
          </rPr>
          <t xml:space="preserve">Checkbook_Irrigation_Scheduling_ND_MN_v01-0.xlsx.
</t>
        </r>
        <r>
          <rPr>
            <sz val="8"/>
            <color rgb="FF000000"/>
            <rFont val="Tahoma"/>
            <family val="2"/>
          </rPr>
          <t xml:space="preserve">
</t>
        </r>
        <r>
          <rPr>
            <u/>
            <sz val="8"/>
            <color rgb="FF000000"/>
            <rFont val="Tahoma"/>
            <family val="2"/>
          </rPr>
          <t>12 July 2011:</t>
        </r>
        <r>
          <rPr>
            <sz val="8"/>
            <color rgb="FF000000"/>
            <rFont val="Tahoma"/>
            <family val="2"/>
          </rPr>
          <t xml:space="preserve">
</t>
        </r>
        <r>
          <rPr>
            <sz val="8"/>
            <color rgb="FF000000"/>
            <rFont val="Tahoma"/>
            <family val="2"/>
          </rPr>
          <t xml:space="preserve">A) Updated the CropInfo table (accessed from the "Crops &amp; Soils" link in cell N2) so the listing and spelling of all crop names is consistent with the defined names in each sheet. For example, "Sugarbeet" was revised to "Sugar_Beet" so when the crop is selected in cell L3, the INDIRECT formula in the ET column refers to the correct table of ET values. 
</t>
        </r>
        <r>
          <rPr>
            <sz val="8"/>
            <color rgb="FF000000"/>
            <rFont val="Tahoma"/>
            <family val="2"/>
          </rPr>
          <t xml:space="preserve">
</t>
        </r>
        <r>
          <rPr>
            <sz val="8"/>
            <color rgb="FF000000"/>
            <rFont val="Tahoma"/>
            <family val="2"/>
          </rPr>
          <t xml:space="preserve">B) Specified version number in cell S4.
</t>
        </r>
        <r>
          <rPr>
            <sz val="8"/>
            <color rgb="FF000000"/>
            <rFont val="Tahoma"/>
            <family val="2"/>
          </rPr>
          <t xml:space="preserve">
</t>
        </r>
        <r>
          <rPr>
            <sz val="8"/>
            <color rgb="FF000000"/>
            <rFont val="Tahoma"/>
            <family val="2"/>
          </rPr>
          <t xml:space="preserve">C) Changed name for posted files to:
</t>
        </r>
        <r>
          <rPr>
            <sz val="8"/>
            <color rgb="FF000000"/>
            <rFont val="Tahoma"/>
            <family val="2"/>
          </rPr>
          <t xml:space="preserve">Checkbook_Irrigation_Scheduling_ND_MN_Excel_File.xlsx.
</t>
        </r>
        <r>
          <rPr>
            <sz val="8"/>
            <color rgb="FF000000"/>
            <rFont val="Tahoma"/>
            <family val="2"/>
          </rPr>
          <t xml:space="preserve">
</t>
        </r>
        <r>
          <rPr>
            <u/>
            <sz val="8"/>
            <color rgb="FF000000"/>
            <rFont val="Tahoma"/>
            <family val="2"/>
          </rPr>
          <t>17 April 2012 (Version 2.0):</t>
        </r>
        <r>
          <rPr>
            <sz val="8"/>
            <color rgb="FF000000"/>
            <rFont val="Tahoma"/>
            <family val="2"/>
          </rPr>
          <t xml:space="preserve">
</t>
        </r>
        <r>
          <rPr>
            <sz val="8"/>
            <color rgb="FF000000"/>
            <rFont val="Tahoma"/>
            <family val="2"/>
          </rPr>
          <t xml:space="preserve">A) Added a second chart with scrolling bars to view part or all of the season. The user can specify how many days in the season to view (Interval Width) and the starting date of the viewing period (Starting Date). See http://whatapalaver.co.uk/2007/10/scroll-bar-chart/ for programming details.
</t>
        </r>
        <r>
          <rPr>
            <sz val="8"/>
            <color rgb="FF000000"/>
            <rFont val="Tahoma"/>
            <family val="2"/>
          </rPr>
          <t xml:space="preserve">B) Eliminated senior author name from most comments. Added comments to "Crops &amp; Soils," "ET Tables", and "Charts" areas to tell the user to scroll down and to the right to see the tables or charts and to scroll to the right for a hyperlink to return to cell B8.
</t>
        </r>
        <r>
          <rPr>
            <sz val="8"/>
            <color rgb="FF000000"/>
            <rFont val="Tahoma"/>
            <family val="2"/>
          </rPr>
          <t xml:space="preserve">C) Added the field description (cell B4 contents) to the chart titles. Added path, file, worksheet, date, and time stamps to the headers and footers of charts.
</t>
        </r>
        <r>
          <rPr>
            <sz val="8"/>
            <color rgb="FF000000"/>
            <rFont val="Tahoma"/>
            <family val="2"/>
          </rPr>
          <t xml:space="preserve">
</t>
        </r>
        <r>
          <rPr>
            <u/>
            <sz val="8"/>
            <color rgb="FF000000"/>
            <rFont val="Tahoma"/>
            <family val="2"/>
          </rPr>
          <t>26 April 2012 (Version 2.1):</t>
        </r>
        <r>
          <rPr>
            <sz val="8"/>
            <color rgb="FF000000"/>
            <rFont val="Tahoma"/>
            <family val="2"/>
          </rPr>
          <t xml:space="preserve">
</t>
        </r>
        <r>
          <rPr>
            <sz val="8"/>
            <color rgb="FF000000"/>
            <rFont val="Tahoma"/>
            <family val="2"/>
          </rPr>
          <t xml:space="preserve">A) Added a dashed Management Allowed Depletion (MAD) line to all charts.
</t>
        </r>
        <r>
          <rPr>
            <sz val="8"/>
            <color rgb="FF000000"/>
            <rFont val="Tahoma"/>
            <family val="2"/>
          </rPr>
          <t xml:space="preserve">
</t>
        </r>
        <r>
          <rPr>
            <sz val="8"/>
            <color rgb="FF000000"/>
            <rFont val="Tahoma"/>
            <family val="2"/>
          </rPr>
          <t xml:space="preserve">B) Added a footnote to recommend that weather and irrigation forecasts not extend more than one week into the future.
</t>
        </r>
        <r>
          <rPr>
            <sz val="8"/>
            <color rgb="FF000000"/>
            <rFont val="Tahoma"/>
            <family val="2"/>
          </rPr>
          <t xml:space="preserve">
</t>
        </r>
        <r>
          <rPr>
            <u/>
            <sz val="8"/>
            <color rgb="FF000000"/>
            <rFont val="Tahoma"/>
            <family val="2"/>
          </rPr>
          <t>12 March 2015 (Version 2.2):</t>
        </r>
        <r>
          <rPr>
            <sz val="8"/>
            <color rgb="FF000000"/>
            <rFont val="Tahoma"/>
            <family val="2"/>
          </rPr>
          <t xml:space="preserve">
</t>
        </r>
        <r>
          <rPr>
            <sz val="8"/>
            <color rgb="FF000000"/>
            <rFont val="Tahoma"/>
            <family val="2"/>
          </rPr>
          <t xml:space="preserve">A) Changed VLOOKUP(Crop,CropInfo,x) to VLOOKUP(Crop,CropInfo,x,FALSE), where x= 3 or 4, to accommodate a nonalphabetized list of crops in the CropInfo block. This allows the spreadsheet to correctly retrieve the root zone depths, e.g., 36 rather than 24 inches for ND's Spring_Wheat and 36 rather than 48 inches for MN's Any_Other_Crops.
</t>
        </r>
        <r>
          <rPr>
            <sz val="8"/>
            <color rgb="FF000000"/>
            <rFont val="Tahoma"/>
            <family val="2"/>
          </rPr>
          <t xml:space="preserve">
</t>
        </r>
        <r>
          <rPr>
            <sz val="8"/>
            <color rgb="FF000000"/>
            <rFont val="Tahoma"/>
            <family val="2"/>
          </rPr>
          <t xml:space="preserve">B) Added a comment in the "Texture" column of the "Soil Horizon Summary" section to provide tips on how to handle fewer than eight (8) soil horizons and on using the "Rocks" texture for soil horizons with no appreciable water holding capacity.
</t>
        </r>
        <r>
          <rPr>
            <sz val="8"/>
            <color rgb="FF000000"/>
            <rFont val="Tahoma"/>
            <family val="2"/>
          </rPr>
          <t xml:space="preserve">
</t>
        </r>
        <r>
          <rPr>
            <u/>
            <sz val="8"/>
            <color rgb="FF000000"/>
            <rFont val="Tahoma"/>
            <family val="2"/>
          </rPr>
          <t>16 April 2015 (Version 2.3):</t>
        </r>
        <r>
          <rPr>
            <sz val="8"/>
            <color rgb="FF000000"/>
            <rFont val="Tahoma"/>
            <family val="2"/>
          </rPr>
          <t xml:space="preserve">
</t>
        </r>
        <r>
          <rPr>
            <sz val="8"/>
            <color rgb="FF000000"/>
            <rFont val="Tahoma"/>
            <family val="2"/>
          </rPr>
          <t xml:space="preserve">A) Revised the section, "How to Get the Spreadsheet and Supporting Files," to reflect new website locations. See http://www.ag.ndsu.edu/irrigation/irrigation-scheduling for more information.
</t>
        </r>
        <r>
          <rPr>
            <sz val="8"/>
            <color rgb="FF000000"/>
            <rFont val="Tahoma"/>
            <family val="2"/>
          </rPr>
          <t xml:space="preserve">
</t>
        </r>
        <r>
          <rPr>
            <u/>
            <sz val="8"/>
            <color rgb="FF000000"/>
            <rFont val="Tahoma"/>
            <family val="2"/>
          </rPr>
          <t>23 March 2017 (Version 2.4):</t>
        </r>
        <r>
          <rPr>
            <sz val="8"/>
            <color rgb="FF000000"/>
            <rFont val="Tahoma"/>
            <family val="2"/>
          </rPr>
          <t xml:space="preserve">
</t>
        </r>
        <r>
          <rPr>
            <sz val="8"/>
            <color rgb="FF000000"/>
            <rFont val="Tahoma"/>
            <family val="2"/>
          </rPr>
          <t xml:space="preserve">A) Edited the "Instructions" comment for clarity.
</t>
        </r>
        <r>
          <rPr>
            <sz val="8"/>
            <color rgb="FF000000"/>
            <rFont val="Tahoma"/>
            <family val="2"/>
          </rPr>
          <t xml:space="preserve">B) Changed the default MAD from 45% to 50% as the latter is commonly assumed. 
</t>
        </r>
        <r>
          <rPr>
            <sz val="8"/>
            <color rgb="FF000000"/>
            <rFont val="Tahoma"/>
            <family val="2"/>
          </rPr>
          <t xml:space="preserve">C) Revised the data validation input message for the soil horizon thicknesses from 0-6", 6-12", etc. to "First soil horizon," "Second soil horizon," etc. Revised the error messages to be identical to the input messages for each horizon.
</t>
        </r>
        <r>
          <rPr>
            <sz val="8"/>
            <color rgb="FF000000"/>
            <rFont val="Tahoma"/>
            <family val="2"/>
          </rPr>
          <t xml:space="preserve">D) Clarified the SWDPcritical data validation input message to indicate ". . . values between 0 and 1 </t>
        </r>
        <r>
          <rPr>
            <i/>
            <sz val="8"/>
            <color rgb="FF000000"/>
            <rFont val="Tahoma"/>
            <family val="2"/>
          </rPr>
          <t xml:space="preserve">(0% and 100%) </t>
        </r>
        <r>
          <rPr>
            <sz val="8"/>
            <color rgb="FF000000"/>
            <rFont val="Tahoma"/>
            <family val="2"/>
          </rPr>
          <t xml:space="preserve">are valid" (italicized text added). Also deleted extra instances of the data validation prompt in blank cells below this section.
</t>
        </r>
        <r>
          <rPr>
            <sz val="8"/>
            <color rgb="FF000000"/>
            <rFont val="Tahoma"/>
            <family val="2"/>
          </rPr>
          <t xml:space="preserve">E) Edited the comment for SWDPadj to remind users that a value is needed for 30 April (4/30) and that they should delete values after 30 April (4/30) which are not needed.
</t>
        </r>
        <r>
          <rPr>
            <sz val="8"/>
            <color rgb="FF000000"/>
            <rFont val="Tahoma"/>
            <family val="2"/>
          </rPr>
          <t xml:space="preserve">
</t>
        </r>
        <r>
          <rPr>
            <u/>
            <sz val="8"/>
            <color rgb="FF000000"/>
            <rFont val="Tahoma"/>
            <family val="2"/>
          </rPr>
          <t>4 May 2017 (Version 2.5):</t>
        </r>
        <r>
          <rPr>
            <sz val="8"/>
            <color rgb="FF000000"/>
            <rFont val="Tahoma"/>
            <family val="2"/>
          </rPr>
          <t xml:space="preserve">
</t>
        </r>
        <r>
          <rPr>
            <sz val="8"/>
            <color rgb="FF000000"/>
            <rFont val="Tahoma"/>
            <family val="2"/>
          </rPr>
          <t xml:space="preserve">A) Changed the slider chart series for soil water deficit from a line chart with no markers to markers only. This helps align rain, irrigation, and soil water deficit values on the chart.
</t>
        </r>
        <r>
          <rPr>
            <sz val="8"/>
            <color rgb="FF000000"/>
            <rFont val="Tahoma"/>
            <family val="2"/>
          </rPr>
          <t>B) Provided a more descriptive field description in cell B4.</t>
        </r>
      </text>
    </comment>
    <comment ref="M4" authorId="0" shapeId="0" xr:uid="{2C18C434-AE3D-A544-A129-BB3539F5CC35}">
      <text>
        <r>
          <rPr>
            <b/>
            <sz val="8"/>
            <color rgb="FF000000"/>
            <rFont val="Tahoma"/>
            <family val="2"/>
          </rPr>
          <t>Dean Steele:</t>
        </r>
        <r>
          <rPr>
            <sz val="8"/>
            <color rgb="FF000000"/>
            <rFont val="Tahoma"/>
            <family val="2"/>
          </rPr>
          <t xml:space="preserve">
</t>
        </r>
        <r>
          <rPr>
            <sz val="8"/>
            <color rgb="FF000000"/>
            <rFont val="Tahoma"/>
            <family val="2"/>
          </rPr>
          <t>Enter the crop emergence date.</t>
        </r>
      </text>
    </comment>
    <comment ref="B7" authorId="0" shapeId="0" xr:uid="{D79AA3C4-68BE-3942-B550-D59CC0E73EE1}">
      <text>
        <r>
          <rPr>
            <b/>
            <sz val="8"/>
            <color rgb="FF000000"/>
            <rFont val="Tahoma"/>
            <family val="2"/>
          </rPr>
          <t>Dean Steele:</t>
        </r>
        <r>
          <rPr>
            <sz val="8"/>
            <color rgb="FF000000"/>
            <rFont val="Tahoma"/>
            <family val="2"/>
          </rPr>
          <t xml:space="preserve">
</t>
        </r>
        <r>
          <rPr>
            <sz val="8"/>
            <color rgb="FF000000"/>
            <rFont val="Tahoma"/>
            <family val="2"/>
          </rPr>
          <t>Week past emergence.</t>
        </r>
      </text>
    </comment>
    <comment ref="G7" authorId="0" shapeId="0" xr:uid="{F614704D-C7DA-9847-996F-4C88087B0B6C}">
      <text>
        <r>
          <rPr>
            <b/>
            <sz val="8"/>
            <color rgb="FF000000"/>
            <rFont val="Tahoma"/>
            <family val="2"/>
          </rPr>
          <t>Dean Steele:</t>
        </r>
        <r>
          <rPr>
            <sz val="8"/>
            <color rgb="FF000000"/>
            <rFont val="Tahoma"/>
            <family val="2"/>
          </rPr>
          <t xml:space="preserve">
</t>
        </r>
        <r>
          <rPr>
            <sz val="8"/>
            <color rgb="FF000000"/>
            <rFont val="Tahoma"/>
            <family val="2"/>
          </rPr>
          <t xml:space="preserve">ET = Evapotranspiration or crop water use.
</t>
        </r>
        <r>
          <rPr>
            <sz val="8"/>
            <color rgb="FF000000"/>
            <rFont val="Tahoma"/>
            <family val="2"/>
          </rPr>
          <t xml:space="preserve">
</t>
        </r>
        <r>
          <rPr>
            <sz val="8"/>
            <color rgb="FF000000"/>
            <rFont val="Tahoma"/>
            <family val="2"/>
          </rPr>
          <t>ET values are adjusted for the dry soil stress factor.</t>
        </r>
      </text>
    </comment>
    <comment ref="H7" authorId="0" shapeId="0" xr:uid="{61E33E73-4D5D-134C-8AB8-DA29DFB2ADC4}">
      <text>
        <r>
          <rPr>
            <b/>
            <sz val="8"/>
            <color rgb="FF000000"/>
            <rFont val="Tahoma"/>
            <family val="2"/>
          </rPr>
          <t>Dean Steele:</t>
        </r>
        <r>
          <rPr>
            <sz val="8"/>
            <color rgb="FF000000"/>
            <rFont val="Tahoma"/>
            <family val="2"/>
          </rPr>
          <t xml:space="preserve">
</t>
        </r>
        <r>
          <rPr>
            <sz val="8"/>
            <color rgb="FF000000"/>
            <rFont val="Tahoma"/>
            <family val="2"/>
          </rPr>
          <t xml:space="preserve">Rainfall.
</t>
        </r>
        <r>
          <rPr>
            <sz val="8"/>
            <color rgb="FF000000"/>
            <rFont val="Tahoma"/>
            <family val="2"/>
          </rPr>
          <t xml:space="preserve">
</t>
        </r>
        <r>
          <rPr>
            <sz val="8"/>
            <color rgb="FF000000"/>
            <rFont val="Tahoma"/>
            <family val="2"/>
          </rPr>
          <t xml:space="preserve">Note: The rainfall and irrigation amounts entered in the spreadsheet should be effective values, i.e., the net amounts which contribute to ET and/or the soil water balance. </t>
        </r>
      </text>
    </comment>
    <comment ref="J7" authorId="0" shapeId="0" xr:uid="{38E71FF1-74EA-CA48-A48E-92B40C13AB29}">
      <text>
        <r>
          <rPr>
            <b/>
            <sz val="8"/>
            <color indexed="81"/>
            <rFont val="Tahoma"/>
            <family val="2"/>
          </rPr>
          <t>Dean Steele:</t>
        </r>
        <r>
          <rPr>
            <sz val="8"/>
            <color indexed="81"/>
            <rFont val="Tahoma"/>
            <family val="2"/>
          </rPr>
          <t xml:space="preserve">
Irrigation.
Note: The rainfall and irrigation amounts entered in the spreadsheet should be effective values, i.e., the net amounts which contribute to ET and/or the soil water balance. </t>
        </r>
      </text>
    </comment>
    <comment ref="K7" authorId="0" shapeId="0" xr:uid="{E0EEF57F-7CDD-BE48-AFEC-0BD4D3A914E4}">
      <text>
        <r>
          <rPr>
            <b/>
            <sz val="8"/>
            <color rgb="FF000000"/>
            <rFont val="Tahoma"/>
            <family val="2"/>
          </rPr>
          <t>Dean Steele:</t>
        </r>
        <r>
          <rPr>
            <sz val="8"/>
            <color rgb="FF000000"/>
            <rFont val="Tahoma"/>
            <family val="2"/>
          </rPr>
          <t xml:space="preserve">
</t>
        </r>
        <r>
          <rPr>
            <sz val="8"/>
            <color rgb="FF000000"/>
            <rFont val="Tahoma"/>
            <family val="2"/>
          </rPr>
          <t>Soil-Water Deficit, the amount of water needed to refill the soil to field capacity.</t>
        </r>
      </text>
    </comment>
    <comment ref="L7" authorId="0" shapeId="0" xr:uid="{5CF0580C-9C78-1B41-81A9-BAE6B3E8D2B2}">
      <text>
        <r>
          <rPr>
            <b/>
            <sz val="8"/>
            <color rgb="FF000000"/>
            <rFont val="Tahoma"/>
            <family val="2"/>
          </rPr>
          <t>Dean Steele:</t>
        </r>
        <r>
          <rPr>
            <sz val="8"/>
            <color rgb="FF000000"/>
            <rFont val="Tahoma"/>
            <family val="2"/>
          </rPr>
          <t xml:space="preserve">
</t>
        </r>
        <r>
          <rPr>
            <sz val="8"/>
            <color rgb="FF000000"/>
            <rFont val="Tahoma"/>
            <family val="2"/>
          </rPr>
          <t xml:space="preserve">Soil-Water Deficit, the amount of water needed to refill the soil to field capacity.
</t>
        </r>
        <r>
          <rPr>
            <sz val="8"/>
            <color rgb="FF000000"/>
            <rFont val="Tahoma"/>
            <family val="2"/>
          </rPr>
          <t xml:space="preserve">
</t>
        </r>
        <r>
          <rPr>
            <sz val="8"/>
            <color rgb="FF000000"/>
            <rFont val="Tahoma"/>
            <family val="2"/>
          </rPr>
          <t xml:space="preserve">Conditional formatting changes the cell values to </t>
        </r>
        <r>
          <rPr>
            <sz val="8"/>
            <color rgb="FFFF0000"/>
            <rFont val="Tahoma"/>
            <family val="2"/>
          </rPr>
          <t>red</t>
        </r>
        <r>
          <rPr>
            <sz val="8"/>
            <color rgb="FF000000"/>
            <rFont val="Tahoma"/>
            <family val="2"/>
          </rPr>
          <t xml:space="preserve"> if the value exceeds the user-selected management allowed depletion (MAD) value.</t>
        </r>
      </text>
    </comment>
    <comment ref="M7" authorId="0" shapeId="0" xr:uid="{820C4C40-C914-1942-A5CF-785C522F8BBA}">
      <text>
        <r>
          <rPr>
            <b/>
            <sz val="8"/>
            <color rgb="FF000000"/>
            <rFont val="Tahoma"/>
            <family val="2"/>
          </rPr>
          <t>Dean Steele:</t>
        </r>
        <r>
          <rPr>
            <sz val="8"/>
            <color rgb="FF000000"/>
            <rFont val="Tahoma"/>
            <family val="2"/>
          </rPr>
          <t xml:space="preserve">
</t>
        </r>
        <r>
          <rPr>
            <sz val="8"/>
            <color rgb="FF000000"/>
            <rFont val="Tahoma"/>
            <family val="2"/>
          </rPr>
          <t xml:space="preserve">Measured values of soil-water deficit (%) can be entered in this column to adjust the water balance.
</t>
        </r>
        <r>
          <rPr>
            <sz val="8"/>
            <color rgb="FF000000"/>
            <rFont val="Tahoma"/>
            <family val="2"/>
          </rPr>
          <t xml:space="preserve">
</t>
        </r>
        <r>
          <rPr>
            <sz val="8"/>
            <color rgb="FF000000"/>
            <rFont val="Tahoma"/>
            <family val="2"/>
          </rPr>
          <t xml:space="preserve">A value is required for 30 April (4/30).
</t>
        </r>
        <r>
          <rPr>
            <sz val="8"/>
            <color rgb="FF000000"/>
            <rFont val="Tahoma"/>
            <family val="2"/>
          </rPr>
          <t xml:space="preserve">
</t>
        </r>
        <r>
          <rPr>
            <sz val="8"/>
            <color rgb="FF000000"/>
            <rFont val="Tahoma"/>
            <family val="2"/>
          </rPr>
          <t>Remember to delete entries after 30 April (4/30) which are not needed.</t>
        </r>
      </text>
    </comment>
    <comment ref="N7" authorId="0" shapeId="0" xr:uid="{59F159A5-E517-DE48-87EE-4A791D19AC89}">
      <text>
        <r>
          <rPr>
            <b/>
            <sz val="8"/>
            <color rgb="FF000000"/>
            <rFont val="Tahoma"/>
            <family val="2"/>
          </rPr>
          <t>Dean Steele:</t>
        </r>
        <r>
          <rPr>
            <sz val="8"/>
            <color rgb="FF000000"/>
            <rFont val="Tahoma"/>
            <family val="2"/>
          </rPr>
          <t xml:space="preserve">
</t>
        </r>
        <r>
          <rPr>
            <sz val="8"/>
            <color rgb="FF000000"/>
            <rFont val="Tahoma"/>
            <family val="2"/>
          </rPr>
          <t>Amount of rain or irrigation in excess of field capacity. It may leave the profile via deep percolation or surface runoff.</t>
        </r>
      </text>
    </comment>
    <comment ref="O7" authorId="0" shapeId="0" xr:uid="{59E3FD2D-E0BD-FF41-B329-4B1AF634B0DD}">
      <text>
        <r>
          <rPr>
            <b/>
            <sz val="8"/>
            <color rgb="FF000000"/>
            <rFont val="Tahoma"/>
            <family val="2"/>
          </rPr>
          <t>Dean Steele:</t>
        </r>
        <r>
          <rPr>
            <sz val="8"/>
            <color rgb="FF000000"/>
            <rFont val="Tahoma"/>
            <family val="2"/>
          </rPr>
          <t xml:space="preserve">
</t>
        </r>
        <r>
          <rPr>
            <sz val="8"/>
            <color rgb="FF000000"/>
            <rFont val="Tahoma"/>
            <family val="2"/>
          </rPr>
          <t>Root zone depth approximation for management of soil water.</t>
        </r>
      </text>
    </comment>
    <comment ref="P7" authorId="0" shapeId="0" xr:uid="{0F26A11C-B7CB-C643-B95E-77903E5F6170}">
      <text>
        <r>
          <rPr>
            <b/>
            <sz val="8"/>
            <color rgb="FF000000"/>
            <rFont val="Tahoma"/>
            <family val="2"/>
          </rPr>
          <t>Dean Steele:</t>
        </r>
        <r>
          <rPr>
            <sz val="8"/>
            <color rgb="FF000000"/>
            <rFont val="Tahoma"/>
            <family val="2"/>
          </rPr>
          <t xml:space="preserve">
</t>
        </r>
        <r>
          <rPr>
            <sz val="8"/>
            <color rgb="FF000000"/>
            <rFont val="Tahoma"/>
            <family val="2"/>
          </rPr>
          <t>Available water holding capacity of the soil to the depth of the root zone.</t>
        </r>
      </text>
    </comment>
    <comment ref="Q7" authorId="0" shapeId="0" xr:uid="{07B8EB05-1767-2445-BDD7-6F408202B66A}">
      <text>
        <r>
          <rPr>
            <b/>
            <sz val="8"/>
            <color rgb="FF000000"/>
            <rFont val="Tahoma"/>
            <family val="2"/>
          </rPr>
          <t>Dean Steele:</t>
        </r>
        <r>
          <rPr>
            <sz val="8"/>
            <color rgb="FF000000"/>
            <rFont val="Tahoma"/>
            <family val="2"/>
          </rPr>
          <t xml:space="preserve">
</t>
        </r>
        <r>
          <rPr>
            <sz val="8"/>
            <color rgb="FF000000"/>
            <rFont val="Tahoma"/>
            <family val="2"/>
          </rPr>
          <t>Seasonal sum of ET to date.</t>
        </r>
      </text>
    </comment>
    <comment ref="R7" authorId="0" shapeId="0" xr:uid="{1D2C89C1-16C9-FA4A-9563-1FA2A6B77266}">
      <text>
        <r>
          <rPr>
            <b/>
            <sz val="8"/>
            <color rgb="FF000000"/>
            <rFont val="Tahoma"/>
            <family val="2"/>
          </rPr>
          <t>Dean Steele:</t>
        </r>
        <r>
          <rPr>
            <sz val="8"/>
            <color rgb="FF000000"/>
            <rFont val="Tahoma"/>
            <family val="2"/>
          </rPr>
          <t xml:space="preserve">
</t>
        </r>
        <r>
          <rPr>
            <sz val="8"/>
            <color rgb="FF000000"/>
            <rFont val="Tahoma"/>
            <family val="2"/>
          </rPr>
          <t>Seasonal sum of rain to date.</t>
        </r>
      </text>
    </comment>
    <comment ref="S7" authorId="0" shapeId="0" xr:uid="{311188CF-19BC-0044-A5B5-7594E87C3230}">
      <text>
        <r>
          <rPr>
            <b/>
            <sz val="8"/>
            <color rgb="FF000000"/>
            <rFont val="Tahoma"/>
            <family val="2"/>
          </rPr>
          <t>Dean Steele:</t>
        </r>
        <r>
          <rPr>
            <sz val="8"/>
            <color rgb="FF000000"/>
            <rFont val="Tahoma"/>
            <family val="2"/>
          </rPr>
          <t xml:space="preserve">
</t>
        </r>
        <r>
          <rPr>
            <sz val="8"/>
            <color rgb="FF000000"/>
            <rFont val="Tahoma"/>
            <family val="2"/>
          </rPr>
          <t>Seasonal sum of irrigation to date.</t>
        </r>
      </text>
    </comment>
    <comment ref="T7" authorId="0" shapeId="0" xr:uid="{48824415-2702-764A-908F-4C8F28DE5ECC}">
      <text>
        <r>
          <rPr>
            <b/>
            <sz val="8"/>
            <color rgb="FF000000"/>
            <rFont val="Tahoma"/>
            <family val="2"/>
          </rPr>
          <t>Dean Steele:</t>
        </r>
        <r>
          <rPr>
            <sz val="8"/>
            <color rgb="FF000000"/>
            <rFont val="Tahoma"/>
            <family val="2"/>
          </rPr>
          <t xml:space="preserve">
</t>
        </r>
        <r>
          <rPr>
            <sz val="8"/>
            <color rgb="FF000000"/>
            <rFont val="Tahoma"/>
            <family val="2"/>
          </rPr>
          <t>Seasonal sum of water losses (leaching or runoff) to date.</t>
        </r>
      </text>
    </comment>
    <comment ref="M9" authorId="0" shapeId="0" xr:uid="{4383D63E-4426-2E40-86F2-0EFBB6CD9946}">
      <text>
        <r>
          <rPr>
            <b/>
            <sz val="8"/>
            <color rgb="FF000000"/>
            <rFont val="Tahoma"/>
            <family val="2"/>
          </rPr>
          <t>Dean Steele:</t>
        </r>
        <r>
          <rPr>
            <sz val="8"/>
            <color rgb="FF000000"/>
            <rFont val="Tahoma"/>
            <family val="2"/>
          </rPr>
          <t xml:space="preserve">
</t>
        </r>
        <r>
          <rPr>
            <sz val="8"/>
            <color rgb="FF000000"/>
            <rFont val="Tahoma"/>
            <family val="2"/>
          </rPr>
          <t>Must have a starting value here.</t>
        </r>
      </text>
    </comment>
    <comment ref="M82" authorId="1" shapeId="0" xr:uid="{760905EF-0E23-6B44-9F14-BB16B772A89B}">
      <text>
        <t>[Threaded comment]
Your version of Excel allows you to read this threaded comment; however, any edits to it will get removed if the file is opened in a newer version of Excel. Learn more: https://go.microsoft.com/fwlink/?linkid=870924
Comment:
    Updated with abs b/c observed moisture did not respond to rain nearly as much as checkbook</t>
      </text>
    </comment>
    <comment ref="AG171" authorId="0" shapeId="0" xr:uid="{AD3EBAC2-8138-8241-84F4-D0CE33F71BB7}">
      <text>
        <r>
          <rPr>
            <sz val="8"/>
            <color rgb="FF000000"/>
            <rFont val="Tahoma"/>
            <family val="2"/>
          </rPr>
          <t xml:space="preserve">Scroll down and to the right to see crop and soil information.
</t>
        </r>
        <r>
          <rPr>
            <sz val="8"/>
            <color rgb="FF000000"/>
            <rFont val="Tahoma"/>
            <family val="2"/>
          </rPr>
          <t xml:space="preserve">
</t>
        </r>
        <r>
          <rPr>
            <sz val="8"/>
            <color rgb="FF000000"/>
            <rFont val="Tahoma"/>
            <family val="2"/>
          </rPr>
          <t>Scroll right for a hyperlink to return to cell B8.</t>
        </r>
      </text>
    </comment>
    <comment ref="AM173" authorId="0" shapeId="0" xr:uid="{987CB27B-D68E-E742-A559-2D4D49EE8CD3}">
      <text>
        <r>
          <rPr>
            <b/>
            <sz val="8"/>
            <color indexed="81"/>
            <rFont val="Tahoma"/>
            <family val="2"/>
          </rPr>
          <t>Dean Steele:</t>
        </r>
        <r>
          <rPr>
            <sz val="8"/>
            <color indexed="81"/>
            <rFont val="Tahoma"/>
            <family val="2"/>
          </rPr>
          <t xml:space="preserve">
Enz, J.W., G.P. Brockberg, R. Egeberg, R. Carcoana, D. Rice, and T. Scherer. 1997.   Weather:   North Dakota Agricultural Weather Network (NDAWN). NDSU Extension Service Software Users Guide 11 (Revised), 24 pp.
Lundstrom, D.R., and E.C. Stegman.  1988.  Irrigation scheduling by the checkbook method.  Bulletin AE-792 (Revised). Fargo: N. Dak. St. Univ. Ext. Serv. Available 1 Nov 2006 at http://www.ag.ndsu.edu/pubs/ageng/irrigate/ae792.pdf.
Steele, D.D., T.F. Scherer, and J. Wright. 2001. Computerized irrigation scheduling by the checkbook method: Spreadsheet edition for North Dakota and Minnesota. Software and user’s manual, version 2.01 (revised 7 Mar), 60 pp. Fargo: N. Dak. St. Univ. Dept. Agric. &amp; Biosystems Engr.
Default daily maximum temperature values are from NDAWN data (Enz et al., 1997) for Cando, ND for the period 5/12/1994 through 10/31/2005. A fifth-order polynomial of Tmax vs. day of year was developed for April through October data.</t>
        </r>
      </text>
    </comment>
    <comment ref="AJ174" authorId="0" shapeId="0" xr:uid="{E7E3A295-AD2C-BC47-9570-47A3795375FD}">
      <text>
        <r>
          <rPr>
            <b/>
            <sz val="8"/>
            <color rgb="FF000000"/>
            <rFont val="Tahoma"/>
            <family val="2"/>
          </rPr>
          <t>Dean Steele:</t>
        </r>
        <r>
          <rPr>
            <sz val="8"/>
            <color rgb="FF000000"/>
            <rFont val="Tahoma"/>
            <family val="2"/>
          </rPr>
          <t xml:space="preserve">
</t>
        </r>
        <r>
          <rPr>
            <sz val="8"/>
            <color rgb="FF000000"/>
            <rFont val="Tahoma"/>
            <family val="2"/>
          </rPr>
          <t xml:space="preserve">Set to 7 weeks for all crops, which matches the values used in:
</t>
        </r>
        <r>
          <rPr>
            <sz val="8"/>
            <color rgb="FF000000"/>
            <rFont val="Tahoma"/>
            <family val="2"/>
          </rPr>
          <t xml:space="preserve"> 
</t>
        </r>
        <r>
          <rPr>
            <sz val="8"/>
            <color rgb="FF000000"/>
            <rFont val="Tahoma"/>
            <family val="2"/>
          </rPr>
          <t xml:space="preserve">Steele, D.D., T.F. Scherer, and J. Wright. 2001. Computerized irrigation scheduling by the checkbook method: Spreadsheet edition for North Dakota and Minnesota. Software and user’s manual, version 2.01 (revised 7 Mar), 60 pp. Fargo: N. Dak. St. Univ. Dept. Agric. &amp; Biosystems Engr.
</t>
        </r>
        <r>
          <rPr>
            <sz val="8"/>
            <color rgb="FF000000"/>
            <rFont val="Tahoma"/>
            <family val="2"/>
          </rPr>
          <t xml:space="preserve">
</t>
        </r>
        <r>
          <rPr>
            <sz val="8"/>
            <color rgb="FF000000"/>
            <rFont val="Tahoma"/>
            <family val="2"/>
          </rPr>
          <t>An exception is that alfalfa is assumed to be established and therefore already has a root zone of 48 inches [see the Root Zone (RZ) column above].</t>
        </r>
      </text>
    </comment>
    <comment ref="AG176" authorId="0" shapeId="0" xr:uid="{D914ED68-46E4-4049-AA74-6AE5F67D9B48}">
      <text>
        <r>
          <rPr>
            <b/>
            <sz val="8"/>
            <color indexed="8"/>
            <rFont val="Tahoma"/>
            <family val="2"/>
          </rPr>
          <t>Dean Steele:</t>
        </r>
        <r>
          <rPr>
            <sz val="8"/>
            <color indexed="8"/>
            <rFont val="Tahoma"/>
            <family val="2"/>
          </rPr>
          <t xml:space="preserve">
CropInfo = range of crop-specific information for the site or field on this worksheet.
Named array of values.
Rows: 9.
Columns: 4. 
This comment is in the upper-left corner of the array.
Some cells require user entries and others are computed values.</t>
        </r>
      </text>
    </comment>
    <comment ref="AJ176" authorId="0" shapeId="0" xr:uid="{B9AAD96D-A855-5841-8F12-940CF9608A38}">
      <text>
        <r>
          <rPr>
            <b/>
            <sz val="8"/>
            <color rgb="FF000000"/>
            <rFont val="Tahoma"/>
            <family val="2"/>
          </rPr>
          <t>Dean Steele:</t>
        </r>
        <r>
          <rPr>
            <sz val="8"/>
            <color rgb="FF000000"/>
            <rFont val="Tahoma"/>
            <family val="2"/>
          </rPr>
          <t xml:space="preserve">
</t>
        </r>
        <r>
          <rPr>
            <sz val="8"/>
            <color rgb="FF000000"/>
            <rFont val="Tahoma"/>
            <family val="2"/>
          </rPr>
          <t>A value of 7 is recommended for newly-seeded alfalfa or 1 for established alfalfa.</t>
        </r>
      </text>
    </comment>
    <comment ref="AJ195" authorId="2" shapeId="0" xr:uid="{622C844D-B084-B947-A138-BA50201C9A6E}">
      <text>
        <r>
          <rPr>
            <sz val="9"/>
            <color rgb="FF000000"/>
            <rFont val="Tahoma"/>
            <family val="2"/>
          </rPr>
          <t xml:space="preserve">If a soil has five horizons instead of eight, for example, the user can enter the five horizon descriptions as needed at the top of the profile and then enter 48 for each of the unused horizons in the spreadsheet. Since the thickness of each of those horizons is zero, their contributions to the water holding capacity of the soil will also be zero.
</t>
        </r>
        <r>
          <rPr>
            <sz val="9"/>
            <color rgb="FF000000"/>
            <rFont val="Tahoma"/>
            <family val="2"/>
          </rPr>
          <t xml:space="preserve">
</t>
        </r>
        <r>
          <rPr>
            <sz val="9"/>
            <color rgb="FF000000"/>
            <rFont val="Tahoma"/>
            <family val="2"/>
          </rPr>
          <t xml:space="preserve">If a soil profile is known to have no appreciable water holding capacity below a certain depth, the user can enter "Rocks" for the soil texture in those horizon(s).
</t>
        </r>
      </text>
    </comment>
    <comment ref="AG198" authorId="0" shapeId="0" xr:uid="{0178FF70-0328-5B47-8700-06A6D12A56CE}">
      <text>
        <r>
          <rPr>
            <b/>
            <sz val="8"/>
            <color indexed="8"/>
            <rFont val="Tahoma"/>
            <family val="2"/>
          </rPr>
          <t>Dean Steele:</t>
        </r>
        <r>
          <rPr>
            <sz val="8"/>
            <color indexed="8"/>
            <rFont val="Tahoma"/>
            <family val="2"/>
          </rPr>
          <t xml:space="preserve">
SoilProp = soil horizon information including horizon boundaries, textures, and available water holding capacities for the site or field on this worksheet.
Named array of values.
Rows: 10.
Columns: 8. 
This comment is in the upper-left corner of the array.
Some cells require user entries and others are computed values.</t>
        </r>
      </text>
    </comment>
    <comment ref="AI198" authorId="0" shapeId="0" xr:uid="{5A64943E-8F8B-EB4D-9572-14CA746AAD18}">
      <text>
        <r>
          <rPr>
            <b/>
            <sz val="8"/>
            <color indexed="81"/>
            <rFont val="Tahoma"/>
            <family val="2"/>
          </rPr>
          <t>Dean Steele:</t>
        </r>
        <r>
          <rPr>
            <sz val="8"/>
            <color indexed="81"/>
            <rFont val="Tahoma"/>
            <family val="2"/>
          </rPr>
          <t xml:space="preserve">
</t>
        </r>
        <r>
          <rPr>
            <sz val="8"/>
            <color indexed="53"/>
            <rFont val="Tahoma"/>
            <family val="2"/>
          </rPr>
          <t>Zbj = depth of the bottom of layer j.
Named array of values.
Rows: 9.
Columns: 1. 
Cells in this array (column) require user entries.</t>
        </r>
      </text>
    </comment>
    <comment ref="AK198" authorId="0" shapeId="0" xr:uid="{317B9F26-2FCB-4B46-9D22-C48D9CF9EAD4}">
      <text>
        <r>
          <rPr>
            <b/>
            <sz val="8"/>
            <color rgb="FF000000"/>
            <rFont val="Tahoma"/>
            <family val="2"/>
          </rPr>
          <t>Dean Steele:</t>
        </r>
        <r>
          <rPr>
            <sz val="8"/>
            <color rgb="FF000000"/>
            <rFont val="Tahoma"/>
            <family val="2"/>
          </rPr>
          <t xml:space="preserve">
</t>
        </r>
        <r>
          <rPr>
            <sz val="8"/>
            <color rgb="FFFF0000"/>
            <rFont val="Tahoma"/>
            <family val="2"/>
          </rPr>
          <t xml:space="preserve">dZj = thickness of layer j.
</t>
        </r>
        <r>
          <rPr>
            <sz val="8"/>
            <color rgb="FFFF0000"/>
            <rFont val="Tahoma"/>
            <family val="2"/>
          </rPr>
          <t xml:space="preserve">
</t>
        </r>
        <r>
          <rPr>
            <sz val="8"/>
            <color rgb="FFFF0000"/>
            <rFont val="Tahoma"/>
            <family val="2"/>
          </rPr>
          <t xml:space="preserve">Named array of values.
</t>
        </r>
        <r>
          <rPr>
            <sz val="8"/>
            <color rgb="FFFF0000"/>
            <rFont val="Tahoma"/>
            <family val="2"/>
          </rPr>
          <t xml:space="preserve">Rows: 10.
</t>
        </r>
        <r>
          <rPr>
            <sz val="8"/>
            <color rgb="FFFF0000"/>
            <rFont val="Tahoma"/>
            <family val="2"/>
          </rPr>
          <t xml:space="preserve">Columns: 1. 
</t>
        </r>
        <r>
          <rPr>
            <sz val="8"/>
            <color rgb="FFFF0000"/>
            <rFont val="Tahoma"/>
            <family val="2"/>
          </rPr>
          <t xml:space="preserve">
</t>
        </r>
        <r>
          <rPr>
            <sz val="8"/>
            <color rgb="FFFF0000"/>
            <rFont val="Tahoma"/>
            <family val="2"/>
          </rPr>
          <t>Cells in this array (column) are computed values and do not require user entries.</t>
        </r>
      </text>
    </comment>
    <comment ref="AM198" authorId="0" shapeId="0" xr:uid="{E6889851-F28A-5C49-9E34-C6F25E0A4252}">
      <text>
        <r>
          <rPr>
            <b/>
            <sz val="8"/>
            <color rgb="FF000000"/>
            <rFont val="Tahoma"/>
            <family val="2"/>
          </rPr>
          <t>Dean Steele:</t>
        </r>
        <r>
          <rPr>
            <sz val="8"/>
            <color rgb="FF000000"/>
            <rFont val="Tahoma"/>
            <family val="2"/>
          </rPr>
          <t xml:space="preserve">
</t>
        </r>
        <r>
          <rPr>
            <sz val="8"/>
            <color rgb="FF800000"/>
            <rFont val="Tahoma"/>
            <family val="2"/>
          </rPr>
          <t xml:space="preserve">AWHCj = available water holding capacity for layer j.
</t>
        </r>
        <r>
          <rPr>
            <sz val="8"/>
            <color rgb="FF800000"/>
            <rFont val="Tahoma"/>
            <family val="2"/>
          </rPr>
          <t xml:space="preserve">
</t>
        </r>
        <r>
          <rPr>
            <sz val="8"/>
            <color rgb="FF800000"/>
            <rFont val="Tahoma"/>
            <family val="2"/>
          </rPr>
          <t xml:space="preserve">Named array of values.
</t>
        </r>
        <r>
          <rPr>
            <sz val="8"/>
            <color rgb="FF800000"/>
            <rFont val="Tahoma"/>
            <family val="2"/>
          </rPr>
          <t xml:space="preserve">Rows: 10.
</t>
        </r>
        <r>
          <rPr>
            <sz val="8"/>
            <color rgb="FF800000"/>
            <rFont val="Tahoma"/>
            <family val="2"/>
          </rPr>
          <t xml:space="preserve">Columns: 1. 
</t>
        </r>
        <r>
          <rPr>
            <sz val="8"/>
            <color rgb="FF800000"/>
            <rFont val="Tahoma"/>
            <family val="2"/>
          </rPr>
          <t xml:space="preserve">
</t>
        </r>
        <r>
          <rPr>
            <sz val="8"/>
            <color rgb="FF800000"/>
            <rFont val="Tahoma"/>
            <family val="2"/>
          </rPr>
          <t>Cells in this array (column) are computed values and do not require user entries.</t>
        </r>
      </text>
    </comment>
    <comment ref="AN198" authorId="0" shapeId="0" xr:uid="{C02B452A-CAE0-EC47-8F2E-7359C3C53F79}">
      <text>
        <r>
          <rPr>
            <b/>
            <sz val="8"/>
            <color rgb="FF000000"/>
            <rFont val="Tahoma"/>
            <family val="2"/>
          </rPr>
          <t>Dean Steele:</t>
        </r>
        <r>
          <rPr>
            <sz val="8"/>
            <color rgb="FF000000"/>
            <rFont val="Tahoma"/>
            <family val="2"/>
          </rPr>
          <t xml:space="preserve">
</t>
        </r>
        <r>
          <rPr>
            <sz val="8"/>
            <color rgb="FF008000"/>
            <rFont val="Tahoma"/>
            <family val="2"/>
          </rPr>
          <t xml:space="preserve">AWHCsite = range of available water holding capacity information for the site or field on this worksheet.
</t>
        </r>
        <r>
          <rPr>
            <sz val="8"/>
            <color rgb="FF008000"/>
            <rFont val="Tahoma"/>
            <family val="2"/>
          </rPr>
          <t xml:space="preserve">
</t>
        </r>
        <r>
          <rPr>
            <sz val="8"/>
            <color rgb="FF008000"/>
            <rFont val="Tahoma"/>
            <family val="2"/>
          </rPr>
          <t xml:space="preserve">Named array of values.
</t>
        </r>
        <r>
          <rPr>
            <sz val="8"/>
            <color rgb="FF008000"/>
            <rFont val="Tahoma"/>
            <family val="2"/>
          </rPr>
          <t xml:space="preserve">Rows: 9.
</t>
        </r>
        <r>
          <rPr>
            <sz val="8"/>
            <color rgb="FF008000"/>
            <rFont val="Tahoma"/>
            <family val="2"/>
          </rPr>
          <t xml:space="preserve">Columns: 6. 
</t>
        </r>
        <r>
          <rPr>
            <sz val="8"/>
            <color rgb="FF008000"/>
            <rFont val="Tahoma"/>
            <family val="2"/>
          </rPr>
          <t xml:space="preserve">
</t>
        </r>
        <r>
          <rPr>
            <sz val="8"/>
            <color rgb="FF008000"/>
            <rFont val="Tahoma"/>
            <family val="2"/>
          </rPr>
          <t xml:space="preserve">This comment is in the upper-right corner of the array.
</t>
        </r>
        <r>
          <rPr>
            <sz val="8"/>
            <color rgb="FF008000"/>
            <rFont val="Tahoma"/>
            <family val="2"/>
          </rPr>
          <t xml:space="preserve">
</t>
        </r>
        <r>
          <rPr>
            <sz val="8"/>
            <color rgb="FF008000"/>
            <rFont val="Tahoma"/>
            <family val="2"/>
          </rPr>
          <t>Some cells require user entries and others are computed values.</t>
        </r>
      </text>
    </comment>
    <comment ref="AI204" authorId="0" shapeId="0" xr:uid="{0F695FDE-6234-DB4E-BDF4-BC432136EE86}">
      <text>
        <r>
          <rPr>
            <b/>
            <sz val="8"/>
            <color rgb="FF000000"/>
            <rFont val="Tahoma"/>
            <family val="2"/>
          </rPr>
          <t>Dean Steele:</t>
        </r>
        <r>
          <rPr>
            <sz val="8"/>
            <color rgb="FF000000"/>
            <rFont val="Tahoma"/>
            <family val="2"/>
          </rPr>
          <t xml:space="preserve">
</t>
        </r>
        <r>
          <rPr>
            <sz val="8"/>
            <color rgb="FF000000"/>
            <rFont val="Tahoma"/>
            <family val="2"/>
          </rPr>
          <t>RZmax. This value is fixed at 48 inches. Use Data Validation to change it.</t>
        </r>
      </text>
    </comment>
    <comment ref="BG231" authorId="0" shapeId="0" xr:uid="{A63B8392-00EF-4E4E-B539-C5793F81ECA1}">
      <text>
        <r>
          <rPr>
            <sz val="8"/>
            <color rgb="FF000000"/>
            <rFont val="Tahoma"/>
            <family val="2"/>
          </rPr>
          <t xml:space="preserve">Scroll down and to the right to see ET tables for each of the available crops.
</t>
        </r>
        <r>
          <rPr>
            <sz val="8"/>
            <color rgb="FF000000"/>
            <rFont val="Tahoma"/>
            <family val="2"/>
          </rPr>
          <t xml:space="preserve">
</t>
        </r>
        <r>
          <rPr>
            <sz val="8"/>
            <color rgb="FF000000"/>
            <rFont val="Tahoma"/>
            <family val="2"/>
          </rPr>
          <t>Scroll right for a hyperlink to return to cell B8.</t>
        </r>
      </text>
    </comment>
    <comment ref="CG475" authorId="0" shapeId="0" xr:uid="{25885302-A4F3-7047-A5DE-864386A8288E}">
      <text>
        <r>
          <rPr>
            <sz val="8"/>
            <color indexed="81"/>
            <rFont val="Tahoma"/>
            <family val="2"/>
          </rPr>
          <t>To set the number of days to view on the chart:
a) Use the Interval Width slider bar,
b) Click on the "&lt;" or "&gt;" buttons, or
c) Change the number to the right.
Examples:
Slide to right (Interval Width = 153 days) for the entire season.
Slide to left (Interval Width = 14 days) to show two weeks at a time.</t>
        </r>
      </text>
    </comment>
    <comment ref="CI475" authorId="0" shapeId="0" xr:uid="{3372014F-1E6B-B342-A616-3E167CE0AD2E}">
      <text>
        <r>
          <rPr>
            <sz val="8"/>
            <color indexed="81"/>
            <rFont val="Tahoma"/>
            <family val="2"/>
          </rPr>
          <t>This cell can be edited.</t>
        </r>
      </text>
    </comment>
    <comment ref="CN475" authorId="0" shapeId="0" xr:uid="{096EC117-ECF6-F540-8A9E-E5A9B6310794}">
      <text>
        <r>
          <rPr>
            <sz val="8"/>
            <color indexed="81"/>
            <rFont val="Tahoma"/>
            <family val="2"/>
          </rPr>
          <t>To set the starting date of the chart:
a) Use the Start Date slider bar,
b) Click on the "&lt;" or "&gt;" buttons, or
c) Change the number below and to the right.
Examples:
Slide to left Start Date = 1) for a May 1 start date.
Slide to right (Start Date = 21) for a May 21 start date.</t>
        </r>
      </text>
    </comment>
    <comment ref="CP475" authorId="0" shapeId="0" xr:uid="{0918E2FE-5694-164E-AF1F-36FD4C14A38F}">
      <text>
        <r>
          <rPr>
            <b/>
            <sz val="8"/>
            <color indexed="81"/>
            <rFont val="Tahoma"/>
            <family val="2"/>
          </rPr>
          <t>Do not edit this cell.
Edit the cell below if needed.</t>
        </r>
      </text>
    </comment>
    <comment ref="CP476" authorId="0" shapeId="0" xr:uid="{E2F9A9C9-F2DC-A449-975A-94203B7A6049}">
      <text>
        <r>
          <rPr>
            <sz val="8"/>
            <color indexed="81"/>
            <rFont val="Tahoma"/>
            <family val="2"/>
          </rPr>
          <t>This cell can be edited. 
Examples:
1 = 1 May,
2 = 2 May, 
etc.</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Dean Steele</author>
    <author>tc={14324364-68E5-F14F-A4F0-ECDE2F304A84}</author>
    <author>Dean.Steele</author>
  </authors>
  <commentList>
    <comment ref="M1" authorId="0" shapeId="0" xr:uid="{6D0309AC-1E42-964B-BE52-AB4D603DE1AA}">
      <text>
        <r>
          <rPr>
            <b/>
            <sz val="8"/>
            <color rgb="FF000000"/>
            <rFont val="Tahoma"/>
            <family val="2"/>
          </rPr>
          <t xml:space="preserve">How to Run this Spreadsheet:
</t>
        </r>
        <r>
          <rPr>
            <b/>
            <sz val="8"/>
            <color rgb="FF000000"/>
            <rFont val="Tahoma"/>
            <family val="2"/>
          </rPr>
          <t xml:space="preserve">A. General Information:
</t>
        </r>
        <r>
          <rPr>
            <sz val="8"/>
            <color rgb="FF000000"/>
            <rFont val="Tahoma"/>
            <family val="2"/>
          </rPr>
          <t xml:space="preserve">1. Abbreviations are defined in column headings.
</t>
        </r>
        <r>
          <rPr>
            <sz val="8"/>
            <color rgb="FF000000"/>
            <rFont val="Tahoma"/>
            <family val="2"/>
          </rPr>
          <t xml:space="preserve">2. Do not move entries such as temperature, rain, and irrigation values from one cell to another because this may cause formulas to work incorrectly. Instead, delete the original entry and write a new entry in the correct cell.
</t>
        </r>
        <r>
          <rPr>
            <sz val="8"/>
            <color rgb="FF000000"/>
            <rFont val="Tahoma"/>
            <family val="2"/>
          </rPr>
          <t xml:space="preserve">3. Add new sheets for new fields, crops, years, etc. Avoid spaces and dashes in sheet names (worksheet tabs). Use "_" to emulate a space, e.g., a sheet name could be "2006_Alfalfa". Right-click on a sheet name to rename it.
</t>
        </r>
        <r>
          <rPr>
            <sz val="8"/>
            <color rgb="FF000000"/>
            <rFont val="Tahoma"/>
            <family val="2"/>
          </rPr>
          <t xml:space="preserve">
</t>
        </r>
        <r>
          <rPr>
            <b/>
            <sz val="8"/>
            <color rgb="FF000000"/>
            <rFont val="Tahoma"/>
            <family val="2"/>
          </rPr>
          <t xml:space="preserve">B. Getting Started:
</t>
        </r>
        <r>
          <rPr>
            <sz val="8"/>
            <color rgb="FF000000"/>
            <rFont val="Tahoma"/>
            <family val="2"/>
          </rPr>
          <t xml:space="preserve">1. Enter the site description at the left and select a crop and emergence date below.
</t>
        </r>
        <r>
          <rPr>
            <sz val="8"/>
            <color rgb="FF000000"/>
            <rFont val="Tahoma"/>
            <family val="2"/>
          </rPr>
          <t xml:space="preserve">2. Click on the "Crops and Soils" link at the right to adjust crop and soil information as needed.
</t>
        </r>
        <r>
          <rPr>
            <sz val="8"/>
            <color rgb="FF000000"/>
            <rFont val="Tahoma"/>
            <family val="2"/>
          </rPr>
          <t xml:space="preserve">3. Unhide columns E, F, &amp; G if the crop is alfalfa. Click on the "+" or "-" button above column H to show or hide columns E, F, and G.
</t>
        </r>
        <r>
          <rPr>
            <sz val="8"/>
            <color rgb="FF000000"/>
            <rFont val="Tahoma"/>
            <family val="2"/>
          </rPr>
          <t xml:space="preserve">4. Adjust the 30 April (4/30) SWDPadj value below if necessary. Enter SWDPadj values periodically during the season. Delete existing entries if they are not needed.
</t>
        </r>
        <r>
          <rPr>
            <sz val="8"/>
            <color rgb="FF000000"/>
            <rFont val="Tahoma"/>
            <family val="2"/>
          </rPr>
          <t xml:space="preserve">5. Enter past amounts or future estimates of temperature, rain, and irrigation data in columns B, H, and I, respectively. 
</t>
        </r>
        <r>
          <rPr>
            <sz val="8"/>
            <color rgb="FF000000"/>
            <rFont val="Tahoma"/>
            <family val="2"/>
          </rPr>
          <t xml:space="preserve">6. Examine the SWDP (%) column to estimate when irrigation will be needed.
</t>
        </r>
        <r>
          <rPr>
            <sz val="8"/>
            <color rgb="FF000000"/>
            <rFont val="Tahoma"/>
            <family val="2"/>
          </rPr>
          <t xml:space="preserve">7. Examine the SWD (mm or in.) column to estimate how much irrigation will be needed.
</t>
        </r>
        <r>
          <rPr>
            <sz val="8"/>
            <color rgb="FF000000"/>
            <rFont val="Tahoma"/>
            <family val="2"/>
          </rPr>
          <t xml:space="preserve">8. Try different values of temperature, irrigation, etc. to examine scenarios such as changes in weather forecasts, irrigation dates &amp; amounts, etc.
</t>
        </r>
        <r>
          <rPr>
            <sz val="8"/>
            <color rgb="FF000000"/>
            <rFont val="Tahoma"/>
            <family val="2"/>
          </rPr>
          <t>9. Save your work often.</t>
        </r>
      </text>
    </comment>
    <comment ref="S1" authorId="0" shapeId="0" xr:uid="{F1BF4701-B5F0-7B41-BC44-D084BEF676E4}">
      <text>
        <r>
          <rPr>
            <b/>
            <sz val="8"/>
            <color rgb="FF000000"/>
            <rFont val="Tahoma"/>
            <family val="2"/>
          </rPr>
          <t>Dean Steele:</t>
        </r>
        <r>
          <rPr>
            <sz val="8"/>
            <color rgb="FF000000"/>
            <rFont val="Tahoma"/>
            <family val="2"/>
          </rPr>
          <t xml:space="preserve">
</t>
        </r>
        <r>
          <rPr>
            <sz val="8"/>
            <color rgb="FF000000"/>
            <rFont val="Tahoma"/>
            <family val="2"/>
          </rPr>
          <t xml:space="preserve">The authors are:
</t>
        </r>
        <r>
          <rPr>
            <sz val="8"/>
            <color rgb="FF000000"/>
            <rFont val="Tahoma"/>
            <family val="2"/>
          </rPr>
          <t xml:space="preserve">
</t>
        </r>
        <r>
          <rPr>
            <sz val="8"/>
            <color rgb="FF000000"/>
            <rFont val="Tahoma"/>
            <family val="2"/>
          </rPr>
          <t xml:space="preserve">Dean D. Steele, Ph.D., P.E.
</t>
        </r>
        <r>
          <rPr>
            <sz val="8"/>
            <color rgb="FF000000"/>
            <rFont val="Tahoma"/>
            <family val="2"/>
          </rPr>
          <t xml:space="preserve">Associate Professor
</t>
        </r>
        <r>
          <rPr>
            <sz val="8"/>
            <color rgb="FF000000"/>
            <rFont val="Tahoma"/>
            <family val="2"/>
          </rPr>
          <t xml:space="preserve">Agricultural &amp; Biosystems Engineering
</t>
        </r>
        <r>
          <rPr>
            <sz val="8"/>
            <color rgb="FF000000"/>
            <rFont val="Tahoma"/>
            <family val="2"/>
          </rPr>
          <t xml:space="preserve">North Dakota State University Dept. 7620
</t>
        </r>
        <r>
          <rPr>
            <sz val="8"/>
            <color rgb="FF000000"/>
            <rFont val="Tahoma"/>
            <family val="2"/>
          </rPr>
          <t xml:space="preserve">PO Box 6050
</t>
        </r>
        <r>
          <rPr>
            <sz val="8"/>
            <color rgb="FF000000"/>
            <rFont val="Tahoma"/>
            <family val="2"/>
          </rPr>
          <t xml:space="preserve">Fargo, ND 58108-6050
</t>
        </r>
        <r>
          <rPr>
            <sz val="8"/>
            <color rgb="FF000000"/>
            <rFont val="Tahoma"/>
            <family val="2"/>
          </rPr>
          <t xml:space="preserve">
</t>
        </r>
        <r>
          <rPr>
            <sz val="8"/>
            <color rgb="FF000000"/>
            <rFont val="Tahoma"/>
            <family val="2"/>
          </rPr>
          <t xml:space="preserve">Phone: 701-231-7268 
</t>
        </r>
        <r>
          <rPr>
            <sz val="8"/>
            <color rgb="FF000000"/>
            <rFont val="Tahoma"/>
            <family val="2"/>
          </rPr>
          <t xml:space="preserve">FAX: 701-231-1008
</t>
        </r>
        <r>
          <rPr>
            <sz val="8"/>
            <color rgb="FF000000"/>
            <rFont val="Tahoma"/>
            <family val="2"/>
          </rPr>
          <t xml:space="preserve">E-mail: Dean.Steele@ndsu.edu
</t>
        </r>
        <r>
          <rPr>
            <sz val="8"/>
            <color rgb="FF000000"/>
            <rFont val="Tahoma"/>
            <family val="2"/>
          </rPr>
          <t xml:space="preserve">-----
</t>
        </r>
        <r>
          <rPr>
            <sz val="8"/>
            <color rgb="FF000000"/>
            <rFont val="Tahoma"/>
            <family val="2"/>
          </rPr>
          <t xml:space="preserve">Thomas F. Scherer, Ph.D.
</t>
        </r>
        <r>
          <rPr>
            <sz val="8"/>
            <color rgb="FF000000"/>
            <rFont val="Tahoma"/>
            <family val="2"/>
          </rPr>
          <t xml:space="preserve">Associate Professor
</t>
        </r>
        <r>
          <rPr>
            <sz val="8"/>
            <color rgb="FF000000"/>
            <rFont val="Tahoma"/>
            <family val="2"/>
          </rPr>
          <t xml:space="preserve">Agricultural &amp; Biosystems Engineering
</t>
        </r>
        <r>
          <rPr>
            <sz val="8"/>
            <color rgb="FF000000"/>
            <rFont val="Tahoma"/>
            <family val="2"/>
          </rPr>
          <t xml:space="preserve">North Dakota State University Dept. 7620
</t>
        </r>
        <r>
          <rPr>
            <sz val="8"/>
            <color rgb="FF000000"/>
            <rFont val="Tahoma"/>
            <family val="2"/>
          </rPr>
          <t xml:space="preserve">PO Box 6050
</t>
        </r>
        <r>
          <rPr>
            <sz val="8"/>
            <color rgb="FF000000"/>
            <rFont val="Tahoma"/>
            <family val="2"/>
          </rPr>
          <t xml:space="preserve">Fargo, ND 58108-6050  USA
</t>
        </r>
        <r>
          <rPr>
            <sz val="8"/>
            <color rgb="FF000000"/>
            <rFont val="Tahoma"/>
            <family val="2"/>
          </rPr>
          <t xml:space="preserve">Phone: 701-231-7239
</t>
        </r>
        <r>
          <rPr>
            <sz val="8"/>
            <color rgb="FF000000"/>
            <rFont val="Tahoma"/>
            <family val="2"/>
          </rPr>
          <t xml:space="preserve">Fax: 701-231-1008
</t>
        </r>
        <r>
          <rPr>
            <sz val="8"/>
            <color rgb="FF000000"/>
            <rFont val="Tahoma"/>
            <family val="2"/>
          </rPr>
          <t xml:space="preserve">E-mail: Thomas.Scherer@ndsu.edu
</t>
        </r>
        <r>
          <rPr>
            <sz val="8"/>
            <color rgb="FF000000"/>
            <rFont val="Tahoma"/>
            <family val="2"/>
          </rPr>
          <t xml:space="preserve">-----
</t>
        </r>
        <r>
          <rPr>
            <sz val="8"/>
            <color rgb="FF000000"/>
            <rFont val="Tahoma"/>
            <family val="2"/>
          </rPr>
          <t xml:space="preserve">David G. Hopkins, Ph.D.
</t>
        </r>
        <r>
          <rPr>
            <sz val="8"/>
            <color rgb="FF000000"/>
            <rFont val="Tahoma"/>
            <family val="2"/>
          </rPr>
          <t xml:space="preserve">Associate Professor
</t>
        </r>
        <r>
          <rPr>
            <sz val="8"/>
            <color rgb="FF000000"/>
            <rFont val="Tahoma"/>
            <family val="2"/>
          </rPr>
          <t xml:space="preserve">Soil Science 
</t>
        </r>
        <r>
          <rPr>
            <sz val="8"/>
            <color rgb="FF000000"/>
            <rFont val="Tahoma"/>
            <family val="2"/>
          </rPr>
          <t xml:space="preserve">North Dakota State University Dept. 7680
</t>
        </r>
        <r>
          <rPr>
            <sz val="8"/>
            <color rgb="FF000000"/>
            <rFont val="Tahoma"/>
            <family val="2"/>
          </rPr>
          <t xml:space="preserve">PO Box 6050
</t>
        </r>
        <r>
          <rPr>
            <sz val="8"/>
            <color rgb="FF000000"/>
            <rFont val="Tahoma"/>
            <family val="2"/>
          </rPr>
          <t xml:space="preserve">Fargo, ND 58108-6050
</t>
        </r>
        <r>
          <rPr>
            <sz val="8"/>
            <color rgb="FF000000"/>
            <rFont val="Tahoma"/>
            <family val="2"/>
          </rPr>
          <t xml:space="preserve">
</t>
        </r>
        <r>
          <rPr>
            <sz val="8"/>
            <color rgb="FF000000"/>
            <rFont val="Tahoma"/>
            <family val="2"/>
          </rPr>
          <t xml:space="preserve">Phone: 701-231-8948
</t>
        </r>
        <r>
          <rPr>
            <sz val="8"/>
            <color rgb="FF000000"/>
            <rFont val="Tahoma"/>
            <family val="2"/>
          </rPr>
          <t xml:space="preserve">FAX: 701-231-7861
</t>
        </r>
        <r>
          <rPr>
            <sz val="8"/>
            <color rgb="FF000000"/>
            <rFont val="Tahoma"/>
            <family val="2"/>
          </rPr>
          <t xml:space="preserve">E-mail: David.Hopkins@ndsu.edu
</t>
        </r>
        <r>
          <rPr>
            <sz val="8"/>
            <color rgb="FF000000"/>
            <rFont val="Tahoma"/>
            <family val="2"/>
          </rPr>
          <t xml:space="preserve">-----
</t>
        </r>
        <r>
          <rPr>
            <sz val="8"/>
            <color rgb="FF000000"/>
            <rFont val="Tahoma"/>
            <family val="2"/>
          </rPr>
          <t xml:space="preserve">Sheldon Tuscherer
</t>
        </r>
        <r>
          <rPr>
            <sz val="8"/>
            <color rgb="FF000000"/>
            <rFont val="Tahoma"/>
            <family val="2"/>
          </rPr>
          <t xml:space="preserve">Research Specialist
</t>
        </r>
        <r>
          <rPr>
            <sz val="8"/>
            <color rgb="FF000000"/>
            <rFont val="Tahoma"/>
            <family val="2"/>
          </rPr>
          <t xml:space="preserve">Agricultural &amp; Biosystems Engineering
</t>
        </r>
        <r>
          <rPr>
            <sz val="8"/>
            <color rgb="FF000000"/>
            <rFont val="Tahoma"/>
            <family val="2"/>
          </rPr>
          <t xml:space="preserve">North Dakota State University, Dept. 7620
</t>
        </r>
        <r>
          <rPr>
            <sz val="8"/>
            <color rgb="FF000000"/>
            <rFont val="Tahoma"/>
            <family val="2"/>
          </rPr>
          <t xml:space="preserve">P.O. Box 6050
</t>
        </r>
        <r>
          <rPr>
            <sz val="8"/>
            <color rgb="FF000000"/>
            <rFont val="Tahoma"/>
            <family val="2"/>
          </rPr>
          <t xml:space="preserve">Fargo, ND 58108-6050 USA
</t>
        </r>
        <r>
          <rPr>
            <sz val="8"/>
            <color rgb="FF000000"/>
            <rFont val="Tahoma"/>
            <family val="2"/>
          </rPr>
          <t xml:space="preserve">
</t>
        </r>
        <r>
          <rPr>
            <sz val="8"/>
            <color rgb="FF000000"/>
            <rFont val="Tahoma"/>
            <family val="2"/>
          </rPr>
          <t xml:space="preserve">Phone: 701-231-7429
</t>
        </r>
        <r>
          <rPr>
            <sz val="8"/>
            <color rgb="FF000000"/>
            <rFont val="Tahoma"/>
            <family val="2"/>
          </rPr>
          <t xml:space="preserve">Fax: 701-231-1008
</t>
        </r>
        <r>
          <rPr>
            <sz val="8"/>
            <color rgb="FF000000"/>
            <rFont val="Tahoma"/>
            <family val="2"/>
          </rPr>
          <t xml:space="preserve">Email: sheldon.tuscherer@ndsu.edu
</t>
        </r>
        <r>
          <rPr>
            <sz val="8"/>
            <color rgb="FF000000"/>
            <rFont val="Tahoma"/>
            <family val="2"/>
          </rPr>
          <t xml:space="preserve">-----
</t>
        </r>
        <r>
          <rPr>
            <sz val="8"/>
            <color rgb="FF000000"/>
            <rFont val="Tahoma"/>
            <family val="2"/>
          </rPr>
          <t xml:space="preserve">Jerry Wright
</t>
        </r>
        <r>
          <rPr>
            <sz val="8"/>
            <color rgb="FF000000"/>
            <rFont val="Tahoma"/>
            <family val="2"/>
          </rPr>
          <t xml:space="preserve">P.E., ASABE Member Engineer, Retired Associate Professor and Extension Engineer
</t>
        </r>
        <r>
          <rPr>
            <sz val="8"/>
            <color rgb="FF000000"/>
            <rFont val="Tahoma"/>
            <family val="2"/>
          </rPr>
          <t xml:space="preserve">West Central Research &amp; Outreach Center
</t>
        </r>
        <r>
          <rPr>
            <sz val="8"/>
            <color rgb="FF000000"/>
            <rFont val="Tahoma"/>
            <family val="2"/>
          </rPr>
          <t xml:space="preserve">University of Minnesota
</t>
        </r>
        <r>
          <rPr>
            <sz val="8"/>
            <color rgb="FF000000"/>
            <rFont val="Tahoma"/>
            <family val="2"/>
          </rPr>
          <t xml:space="preserve">46352 State Hwy 329
</t>
        </r>
        <r>
          <rPr>
            <sz val="8"/>
            <color rgb="FF000000"/>
            <rFont val="Tahoma"/>
            <family val="2"/>
          </rPr>
          <t xml:space="preserve">Morris, MN 56267
</t>
        </r>
        <r>
          <rPr>
            <sz val="8"/>
            <color rgb="FF000000"/>
            <rFont val="Tahoma"/>
            <family val="2"/>
          </rPr>
          <t xml:space="preserve">
</t>
        </r>
        <r>
          <rPr>
            <sz val="8"/>
            <color rgb="FF000000"/>
            <rFont val="Tahoma"/>
            <family val="2"/>
          </rPr>
          <t xml:space="preserve">Phone: 320-589-1711
</t>
        </r>
        <r>
          <rPr>
            <sz val="8"/>
            <color rgb="FF000000"/>
            <rFont val="Tahoma"/>
            <family val="2"/>
          </rPr>
          <t xml:space="preserve">Fax: 320-589-4870
</t>
        </r>
        <r>
          <rPr>
            <sz val="8"/>
            <color rgb="FF000000"/>
            <rFont val="Tahoma"/>
            <family val="2"/>
          </rPr>
          <t xml:space="preserve">E-mail: wrightsj@charter.net
</t>
        </r>
        <r>
          <rPr>
            <sz val="8"/>
            <color rgb="FF000000"/>
            <rFont val="Tahoma"/>
            <family val="2"/>
          </rPr>
          <t xml:space="preserve">-----
</t>
        </r>
        <r>
          <rPr>
            <sz val="8"/>
            <color rgb="FF000000"/>
            <rFont val="Tahoma"/>
            <family val="2"/>
          </rPr>
          <t>Last update: 23 March 2017.</t>
        </r>
      </text>
    </comment>
    <comment ref="S2" authorId="0" shapeId="0" xr:uid="{66EE34F7-A55B-3E47-9BDF-8C0B072A38EB}">
      <text>
        <r>
          <rPr>
            <sz val="8"/>
            <color indexed="81"/>
            <rFont val="Tahoma"/>
            <family val="2"/>
          </rPr>
          <t>Use of software and trade names is for informational purposes only and does not constitute endorsement by the authors, North Dakota State University, or the University of Minnesota. Trade names are the property of their respective owners. North Dakota State University, the University of Minnesota, and the authors of this work shall have no liability or responsibility to any person or entity with respect to any liability, loss or damage caused by or alleged to be caused directly or indirectly by use or operation of spreadsheets described herein, including, but not limited to any interruption of service, loss of business or anticipatory profits or consequential damages resulting from the use or operation of spreadsheets described herein.</t>
        </r>
      </text>
    </comment>
    <comment ref="M3" authorId="0" shapeId="0" xr:uid="{1B906617-AE42-C949-929B-73CF10F247D4}">
      <text>
        <r>
          <rPr>
            <b/>
            <sz val="8"/>
            <color rgb="FF000000"/>
            <rFont val="Tahoma"/>
            <family val="2"/>
          </rPr>
          <t>Dean Steele:</t>
        </r>
        <r>
          <rPr>
            <sz val="8"/>
            <color rgb="FF000000"/>
            <rFont val="Tahoma"/>
            <family val="2"/>
          </rPr>
          <t xml:space="preserve">
</t>
        </r>
        <r>
          <rPr>
            <sz val="8"/>
            <color rgb="FF000000"/>
            <rFont val="Tahoma"/>
            <family val="2"/>
          </rPr>
          <t>Enter a crop type using the data validation for this cell.</t>
        </r>
      </text>
    </comment>
    <comment ref="S3" authorId="0" shapeId="0" xr:uid="{D13B9319-9ACA-FC49-B8C6-E51D98BEEA6D}">
      <text>
        <r>
          <rPr>
            <u/>
            <sz val="8"/>
            <color rgb="FF000000"/>
            <rFont val="Tahoma"/>
            <family val="2"/>
          </rPr>
          <t>Revision History.</t>
        </r>
        <r>
          <rPr>
            <sz val="8"/>
            <color rgb="FF000000"/>
            <rFont val="Tahoma"/>
            <family val="2"/>
          </rPr>
          <t xml:space="preserve">
</t>
        </r>
        <r>
          <rPr>
            <sz val="8"/>
            <color rgb="FF000000"/>
            <rFont val="Tahoma"/>
            <family val="2"/>
          </rPr>
          <t xml:space="preserve">
</t>
        </r>
        <r>
          <rPr>
            <u/>
            <sz val="8"/>
            <color rgb="FF000000"/>
            <rFont val="Tahoma"/>
            <family val="2"/>
          </rPr>
          <t>03 Sept 2010:</t>
        </r>
        <r>
          <rPr>
            <sz val="8"/>
            <color rgb="FF000000"/>
            <rFont val="Tahoma"/>
            <family val="2"/>
          </rPr>
          <t xml:space="preserve"> Changed data validation in the SWDPadj column from 0&lt;=SWDPadj&lt;=100 to 0&lt;=SWDPadj&lt;=1.0. The spreadsheet should now correctly limit users' entries of the soil moisture deficit adjustments, entered on a percent basis, to the range of 0 to 1 (0% to 100%) rather than 0 to 100 (0% to 10,000%).
</t>
        </r>
        <r>
          <rPr>
            <sz val="8"/>
            <color rgb="FF000000"/>
            <rFont val="Tahoma"/>
            <family val="2"/>
          </rPr>
          <t xml:space="preserve">
</t>
        </r>
        <r>
          <rPr>
            <u/>
            <sz val="8"/>
            <color rgb="FF000000"/>
            <rFont val="Tahoma"/>
            <family val="2"/>
          </rPr>
          <t>20 Dec 2010:</t>
        </r>
        <r>
          <rPr>
            <sz val="8"/>
            <color rgb="FF000000"/>
            <rFont val="Tahoma"/>
            <family val="2"/>
          </rPr>
          <t xml:space="preserve"> 
</t>
        </r>
        <r>
          <rPr>
            <sz val="8"/>
            <color rgb="FF000000"/>
            <rFont val="Tahoma"/>
            <family val="2"/>
          </rPr>
          <t xml:space="preserve">A) Updated charts on all sheets to:
</t>
        </r>
        <r>
          <rPr>
            <sz val="8"/>
            <color rgb="FF000000"/>
            <rFont val="Tahoma"/>
            <family val="2"/>
          </rPr>
          <t xml:space="preserve">1) remove units from legends;
</t>
        </r>
        <r>
          <rPr>
            <sz val="8"/>
            <color rgb="FF000000"/>
            <rFont val="Tahoma"/>
            <family val="2"/>
          </rPr>
          <t xml:space="preserve">2) use pattern fills on irrigation columns (with Excel 2010's pattern fill feature).
</t>
        </r>
        <r>
          <rPr>
            <sz val="8"/>
            <color rgb="FF000000"/>
            <rFont val="Tahoma"/>
            <family val="2"/>
          </rPr>
          <t xml:space="preserve">
</t>
        </r>
        <r>
          <rPr>
            <sz val="8"/>
            <color rgb="FF000000"/>
            <rFont val="Tahoma"/>
            <family val="2"/>
          </rPr>
          <t xml:space="preserve">B) Started a file name convention:
</t>
        </r>
        <r>
          <rPr>
            <sz val="8"/>
            <color rgb="FF000000"/>
            <rFont val="Tahoma"/>
            <family val="2"/>
          </rPr>
          <t xml:space="preserve">Checkbook_Irrigation_Scheduling_ND_MN_v01-0.xlsx.
</t>
        </r>
        <r>
          <rPr>
            <sz val="8"/>
            <color rgb="FF000000"/>
            <rFont val="Tahoma"/>
            <family val="2"/>
          </rPr>
          <t xml:space="preserve">
</t>
        </r>
        <r>
          <rPr>
            <u/>
            <sz val="8"/>
            <color rgb="FF000000"/>
            <rFont val="Tahoma"/>
            <family val="2"/>
          </rPr>
          <t>12 July 2011:</t>
        </r>
        <r>
          <rPr>
            <sz val="8"/>
            <color rgb="FF000000"/>
            <rFont val="Tahoma"/>
            <family val="2"/>
          </rPr>
          <t xml:space="preserve">
</t>
        </r>
        <r>
          <rPr>
            <sz val="8"/>
            <color rgb="FF000000"/>
            <rFont val="Tahoma"/>
            <family val="2"/>
          </rPr>
          <t xml:space="preserve">A) Updated the CropInfo table (accessed from the "Crops &amp; Soils" link in cell N2) so the listing and spelling of all crop names is consistent with the defined names in each sheet. For example, "Sugarbeet" was revised to "Sugar_Beet" so when the crop is selected in cell L3, the INDIRECT formula in the ET column refers to the correct table of ET values. 
</t>
        </r>
        <r>
          <rPr>
            <sz val="8"/>
            <color rgb="FF000000"/>
            <rFont val="Tahoma"/>
            <family val="2"/>
          </rPr>
          <t xml:space="preserve">
</t>
        </r>
        <r>
          <rPr>
            <sz val="8"/>
            <color rgb="FF000000"/>
            <rFont val="Tahoma"/>
            <family val="2"/>
          </rPr>
          <t xml:space="preserve">B) Specified version number in cell S4.
</t>
        </r>
        <r>
          <rPr>
            <sz val="8"/>
            <color rgb="FF000000"/>
            <rFont val="Tahoma"/>
            <family val="2"/>
          </rPr>
          <t xml:space="preserve">
</t>
        </r>
        <r>
          <rPr>
            <sz val="8"/>
            <color rgb="FF000000"/>
            <rFont val="Tahoma"/>
            <family val="2"/>
          </rPr>
          <t xml:space="preserve">C) Changed name for posted files to:
</t>
        </r>
        <r>
          <rPr>
            <sz val="8"/>
            <color rgb="FF000000"/>
            <rFont val="Tahoma"/>
            <family val="2"/>
          </rPr>
          <t xml:space="preserve">Checkbook_Irrigation_Scheduling_ND_MN_Excel_File.xlsx.
</t>
        </r>
        <r>
          <rPr>
            <sz val="8"/>
            <color rgb="FF000000"/>
            <rFont val="Tahoma"/>
            <family val="2"/>
          </rPr>
          <t xml:space="preserve">
</t>
        </r>
        <r>
          <rPr>
            <u/>
            <sz val="8"/>
            <color rgb="FF000000"/>
            <rFont val="Tahoma"/>
            <family val="2"/>
          </rPr>
          <t>17 April 2012 (Version 2.0):</t>
        </r>
        <r>
          <rPr>
            <sz val="8"/>
            <color rgb="FF000000"/>
            <rFont val="Tahoma"/>
            <family val="2"/>
          </rPr>
          <t xml:space="preserve">
</t>
        </r>
        <r>
          <rPr>
            <sz val="8"/>
            <color rgb="FF000000"/>
            <rFont val="Tahoma"/>
            <family val="2"/>
          </rPr>
          <t xml:space="preserve">A) Added a second chart with scrolling bars to view part or all of the season. The user can specify how many days in the season to view (Interval Width) and the starting date of the viewing period (Starting Date). See http://whatapalaver.co.uk/2007/10/scroll-bar-chart/ for programming details.
</t>
        </r>
        <r>
          <rPr>
            <sz val="8"/>
            <color rgb="FF000000"/>
            <rFont val="Tahoma"/>
            <family val="2"/>
          </rPr>
          <t xml:space="preserve">B) Eliminated senior author name from most comments. Added comments to "Crops &amp; Soils," "ET Tables", and "Charts" areas to tell the user to scroll down and to the right to see the tables or charts and to scroll to the right for a hyperlink to return to cell B8.
</t>
        </r>
        <r>
          <rPr>
            <sz val="8"/>
            <color rgb="FF000000"/>
            <rFont val="Tahoma"/>
            <family val="2"/>
          </rPr>
          <t xml:space="preserve">C) Added the field description (cell B4 contents) to the chart titles. Added path, file, worksheet, date, and time stamps to the headers and footers of charts.
</t>
        </r>
        <r>
          <rPr>
            <sz val="8"/>
            <color rgb="FF000000"/>
            <rFont val="Tahoma"/>
            <family val="2"/>
          </rPr>
          <t xml:space="preserve">
</t>
        </r>
        <r>
          <rPr>
            <u/>
            <sz val="8"/>
            <color rgb="FF000000"/>
            <rFont val="Tahoma"/>
            <family val="2"/>
          </rPr>
          <t>26 April 2012 (Version 2.1):</t>
        </r>
        <r>
          <rPr>
            <sz val="8"/>
            <color rgb="FF000000"/>
            <rFont val="Tahoma"/>
            <family val="2"/>
          </rPr>
          <t xml:space="preserve">
</t>
        </r>
        <r>
          <rPr>
            <sz val="8"/>
            <color rgb="FF000000"/>
            <rFont val="Tahoma"/>
            <family val="2"/>
          </rPr>
          <t xml:space="preserve">A) Added a dashed Management Allowed Depletion (MAD) line to all charts.
</t>
        </r>
        <r>
          <rPr>
            <sz val="8"/>
            <color rgb="FF000000"/>
            <rFont val="Tahoma"/>
            <family val="2"/>
          </rPr>
          <t xml:space="preserve">
</t>
        </r>
        <r>
          <rPr>
            <sz val="8"/>
            <color rgb="FF000000"/>
            <rFont val="Tahoma"/>
            <family val="2"/>
          </rPr>
          <t xml:space="preserve">B) Added a footnote to recommend that weather and irrigation forecasts not extend more than one week into the future.
</t>
        </r>
        <r>
          <rPr>
            <sz val="8"/>
            <color rgb="FF000000"/>
            <rFont val="Tahoma"/>
            <family val="2"/>
          </rPr>
          <t xml:space="preserve">
</t>
        </r>
        <r>
          <rPr>
            <u/>
            <sz val="8"/>
            <color rgb="FF000000"/>
            <rFont val="Tahoma"/>
            <family val="2"/>
          </rPr>
          <t>12 March 2015 (Version 2.2):</t>
        </r>
        <r>
          <rPr>
            <sz val="8"/>
            <color rgb="FF000000"/>
            <rFont val="Tahoma"/>
            <family val="2"/>
          </rPr>
          <t xml:space="preserve">
</t>
        </r>
        <r>
          <rPr>
            <sz val="8"/>
            <color rgb="FF000000"/>
            <rFont val="Tahoma"/>
            <family val="2"/>
          </rPr>
          <t xml:space="preserve">A) Changed VLOOKUP(Crop,CropInfo,x) to VLOOKUP(Crop,CropInfo,x,FALSE), where x= 3 or 4, to accommodate a nonalphabetized list of crops in the CropInfo block. This allows the spreadsheet to correctly retrieve the root zone depths, e.g., 36 rather than 24 inches for ND's Spring_Wheat and 36 rather than 48 inches for MN's Any_Other_Crops.
</t>
        </r>
        <r>
          <rPr>
            <sz val="8"/>
            <color rgb="FF000000"/>
            <rFont val="Tahoma"/>
            <family val="2"/>
          </rPr>
          <t xml:space="preserve">
</t>
        </r>
        <r>
          <rPr>
            <sz val="8"/>
            <color rgb="FF000000"/>
            <rFont val="Tahoma"/>
            <family val="2"/>
          </rPr>
          <t xml:space="preserve">B) Added a comment in the "Texture" column of the "Soil Horizon Summary" section to provide tips on how to handle fewer than eight (8) soil horizons and on using the "Rocks" texture for soil horizons with no appreciable water holding capacity.
</t>
        </r>
        <r>
          <rPr>
            <sz val="8"/>
            <color rgb="FF000000"/>
            <rFont val="Tahoma"/>
            <family val="2"/>
          </rPr>
          <t xml:space="preserve">
</t>
        </r>
        <r>
          <rPr>
            <u/>
            <sz val="8"/>
            <color rgb="FF000000"/>
            <rFont val="Tahoma"/>
            <family val="2"/>
          </rPr>
          <t>16 April 2015 (Version 2.3):</t>
        </r>
        <r>
          <rPr>
            <sz val="8"/>
            <color rgb="FF000000"/>
            <rFont val="Tahoma"/>
            <family val="2"/>
          </rPr>
          <t xml:space="preserve">
</t>
        </r>
        <r>
          <rPr>
            <sz val="8"/>
            <color rgb="FF000000"/>
            <rFont val="Tahoma"/>
            <family val="2"/>
          </rPr>
          <t xml:space="preserve">A) Revised the section, "How to Get the Spreadsheet and Supporting Files," to reflect new website locations. See http://www.ag.ndsu.edu/irrigation/irrigation-scheduling for more information.
</t>
        </r>
        <r>
          <rPr>
            <sz val="8"/>
            <color rgb="FF000000"/>
            <rFont val="Tahoma"/>
            <family val="2"/>
          </rPr>
          <t xml:space="preserve">
</t>
        </r>
        <r>
          <rPr>
            <u/>
            <sz val="8"/>
            <color rgb="FF000000"/>
            <rFont val="Tahoma"/>
            <family val="2"/>
          </rPr>
          <t>23 March 2017 (Version 2.4):</t>
        </r>
        <r>
          <rPr>
            <sz val="8"/>
            <color rgb="FF000000"/>
            <rFont val="Tahoma"/>
            <family val="2"/>
          </rPr>
          <t xml:space="preserve">
</t>
        </r>
        <r>
          <rPr>
            <sz val="8"/>
            <color rgb="FF000000"/>
            <rFont val="Tahoma"/>
            <family val="2"/>
          </rPr>
          <t xml:space="preserve">A) Edited the "Instructions" comment for clarity.
</t>
        </r>
        <r>
          <rPr>
            <sz val="8"/>
            <color rgb="FF000000"/>
            <rFont val="Tahoma"/>
            <family val="2"/>
          </rPr>
          <t xml:space="preserve">B) Changed the default MAD from 45% to 50% as the latter is commonly assumed. 
</t>
        </r>
        <r>
          <rPr>
            <sz val="8"/>
            <color rgb="FF000000"/>
            <rFont val="Tahoma"/>
            <family val="2"/>
          </rPr>
          <t xml:space="preserve">C) Revised the data validation input message for the soil horizon thicknesses from 0-6", 6-12", etc. to "First soil horizon," "Second soil horizon," etc. Revised the error messages to be identical to the input messages for each horizon.
</t>
        </r>
        <r>
          <rPr>
            <sz val="8"/>
            <color rgb="FF000000"/>
            <rFont val="Tahoma"/>
            <family val="2"/>
          </rPr>
          <t xml:space="preserve">D) Clarified the SWDPcritical data validation input message to indicate ". . . values between 0 and 1 </t>
        </r>
        <r>
          <rPr>
            <i/>
            <sz val="8"/>
            <color rgb="FF000000"/>
            <rFont val="Tahoma"/>
            <family val="2"/>
          </rPr>
          <t xml:space="preserve">(0% and 100%) </t>
        </r>
        <r>
          <rPr>
            <sz val="8"/>
            <color rgb="FF000000"/>
            <rFont val="Tahoma"/>
            <family val="2"/>
          </rPr>
          <t xml:space="preserve">are valid" (italicized text added). Also deleted extra instances of the data validation prompt in blank cells below this section.
</t>
        </r>
        <r>
          <rPr>
            <sz val="8"/>
            <color rgb="FF000000"/>
            <rFont val="Tahoma"/>
            <family val="2"/>
          </rPr>
          <t xml:space="preserve">E) Edited the comment for SWDPadj to remind users that a value is needed for 30 April (4/30) and that they should delete values after 30 April (4/30) which are not needed.
</t>
        </r>
        <r>
          <rPr>
            <sz val="8"/>
            <color rgb="FF000000"/>
            <rFont val="Tahoma"/>
            <family val="2"/>
          </rPr>
          <t xml:space="preserve">
</t>
        </r>
        <r>
          <rPr>
            <u/>
            <sz val="8"/>
            <color rgb="FF000000"/>
            <rFont val="Tahoma"/>
            <family val="2"/>
          </rPr>
          <t>4 May 2017 (Version 2.5):</t>
        </r>
        <r>
          <rPr>
            <sz val="8"/>
            <color rgb="FF000000"/>
            <rFont val="Tahoma"/>
            <family val="2"/>
          </rPr>
          <t xml:space="preserve">
</t>
        </r>
        <r>
          <rPr>
            <sz val="8"/>
            <color rgb="FF000000"/>
            <rFont val="Tahoma"/>
            <family val="2"/>
          </rPr>
          <t xml:space="preserve">A) Changed the slider chart series for soil water deficit from a line chart with no markers to markers only. This helps align rain, irrigation, and soil water deficit values on the chart.
</t>
        </r>
        <r>
          <rPr>
            <sz val="8"/>
            <color rgb="FF000000"/>
            <rFont val="Tahoma"/>
            <family val="2"/>
          </rPr>
          <t>B) Provided a more descriptive field description in cell B4.</t>
        </r>
      </text>
    </comment>
    <comment ref="M4" authorId="0" shapeId="0" xr:uid="{BE8B19BD-D7EE-6144-B9B1-612E10696B2D}">
      <text>
        <r>
          <rPr>
            <b/>
            <sz val="8"/>
            <color rgb="FF000000"/>
            <rFont val="Tahoma"/>
            <family val="2"/>
          </rPr>
          <t>Dean Steele:</t>
        </r>
        <r>
          <rPr>
            <sz val="8"/>
            <color rgb="FF000000"/>
            <rFont val="Tahoma"/>
            <family val="2"/>
          </rPr>
          <t xml:space="preserve">
</t>
        </r>
        <r>
          <rPr>
            <sz val="8"/>
            <color rgb="FF000000"/>
            <rFont val="Tahoma"/>
            <family val="2"/>
          </rPr>
          <t>Enter the crop emergence date.</t>
        </r>
      </text>
    </comment>
    <comment ref="B7" authorId="0" shapeId="0" xr:uid="{7F8B784E-56C2-D84A-83F0-9A25FC55F638}">
      <text>
        <r>
          <rPr>
            <b/>
            <sz val="8"/>
            <color rgb="FF000000"/>
            <rFont val="Tahoma"/>
            <family val="2"/>
          </rPr>
          <t>Dean Steele:</t>
        </r>
        <r>
          <rPr>
            <sz val="8"/>
            <color rgb="FF000000"/>
            <rFont val="Tahoma"/>
            <family val="2"/>
          </rPr>
          <t xml:space="preserve">
</t>
        </r>
        <r>
          <rPr>
            <sz val="8"/>
            <color rgb="FF000000"/>
            <rFont val="Tahoma"/>
            <family val="2"/>
          </rPr>
          <t>Week past emergence.</t>
        </r>
      </text>
    </comment>
    <comment ref="G7" authorId="0" shapeId="0" xr:uid="{92117E52-1440-BE49-8C97-1D3A0C8DC0F4}">
      <text>
        <r>
          <rPr>
            <b/>
            <sz val="8"/>
            <color rgb="FF000000"/>
            <rFont val="Tahoma"/>
            <family val="2"/>
          </rPr>
          <t>Dean Steele:</t>
        </r>
        <r>
          <rPr>
            <sz val="8"/>
            <color rgb="FF000000"/>
            <rFont val="Tahoma"/>
            <family val="2"/>
          </rPr>
          <t xml:space="preserve">
</t>
        </r>
        <r>
          <rPr>
            <sz val="8"/>
            <color rgb="FF000000"/>
            <rFont val="Tahoma"/>
            <family val="2"/>
          </rPr>
          <t xml:space="preserve">ET = Evapotranspiration or crop water use.
</t>
        </r>
        <r>
          <rPr>
            <sz val="8"/>
            <color rgb="FF000000"/>
            <rFont val="Tahoma"/>
            <family val="2"/>
          </rPr>
          <t xml:space="preserve">
</t>
        </r>
        <r>
          <rPr>
            <sz val="8"/>
            <color rgb="FF000000"/>
            <rFont val="Tahoma"/>
            <family val="2"/>
          </rPr>
          <t>ET values are adjusted for the dry soil stress factor.</t>
        </r>
      </text>
    </comment>
    <comment ref="H7" authorId="0" shapeId="0" xr:uid="{0F3298CA-6BD5-D64E-A821-04AC35DACA46}">
      <text>
        <r>
          <rPr>
            <b/>
            <sz val="8"/>
            <color rgb="FF000000"/>
            <rFont val="Tahoma"/>
            <family val="2"/>
          </rPr>
          <t>Dean Steele:</t>
        </r>
        <r>
          <rPr>
            <sz val="8"/>
            <color rgb="FF000000"/>
            <rFont val="Tahoma"/>
            <family val="2"/>
          </rPr>
          <t xml:space="preserve">
</t>
        </r>
        <r>
          <rPr>
            <sz val="8"/>
            <color rgb="FF000000"/>
            <rFont val="Tahoma"/>
            <family val="2"/>
          </rPr>
          <t xml:space="preserve">Rainfall.
</t>
        </r>
        <r>
          <rPr>
            <sz val="8"/>
            <color rgb="FF000000"/>
            <rFont val="Tahoma"/>
            <family val="2"/>
          </rPr>
          <t xml:space="preserve">
</t>
        </r>
        <r>
          <rPr>
            <sz val="8"/>
            <color rgb="FF000000"/>
            <rFont val="Tahoma"/>
            <family val="2"/>
          </rPr>
          <t xml:space="preserve">Note: The rainfall and irrigation amounts entered in the spreadsheet should be effective values, i.e., the net amounts which contribute to ET and/or the soil water balance. </t>
        </r>
      </text>
    </comment>
    <comment ref="J7" authorId="0" shapeId="0" xr:uid="{E6B2A839-6E88-A840-B4A3-187DE86E8949}">
      <text>
        <r>
          <rPr>
            <b/>
            <sz val="8"/>
            <color rgb="FF000000"/>
            <rFont val="Tahoma"/>
            <family val="2"/>
          </rPr>
          <t>Dean Steele:</t>
        </r>
        <r>
          <rPr>
            <sz val="8"/>
            <color rgb="FF000000"/>
            <rFont val="Tahoma"/>
            <family val="2"/>
          </rPr>
          <t xml:space="preserve">
</t>
        </r>
        <r>
          <rPr>
            <sz val="8"/>
            <color rgb="FF000000"/>
            <rFont val="Tahoma"/>
            <family val="2"/>
          </rPr>
          <t xml:space="preserve">Irrigation.
</t>
        </r>
        <r>
          <rPr>
            <sz val="8"/>
            <color rgb="FF000000"/>
            <rFont val="Tahoma"/>
            <family val="2"/>
          </rPr>
          <t xml:space="preserve">
</t>
        </r>
        <r>
          <rPr>
            <sz val="8"/>
            <color rgb="FF000000"/>
            <rFont val="Tahoma"/>
            <family val="2"/>
          </rPr>
          <t xml:space="preserve">Note: The rainfall and irrigation amounts entered in the spreadsheet should be effective values, i.e., the net amounts which contribute to ET and/or the soil water balance. </t>
        </r>
      </text>
    </comment>
    <comment ref="K7" authorId="0" shapeId="0" xr:uid="{CD83AB21-6DAA-DD49-A138-DADBB9B001A8}">
      <text>
        <r>
          <rPr>
            <b/>
            <sz val="8"/>
            <color rgb="FF000000"/>
            <rFont val="Tahoma"/>
            <family val="2"/>
          </rPr>
          <t>Dean Steele:</t>
        </r>
        <r>
          <rPr>
            <sz val="8"/>
            <color rgb="FF000000"/>
            <rFont val="Tahoma"/>
            <family val="2"/>
          </rPr>
          <t xml:space="preserve">
</t>
        </r>
        <r>
          <rPr>
            <sz val="8"/>
            <color rgb="FF000000"/>
            <rFont val="Tahoma"/>
            <family val="2"/>
          </rPr>
          <t>Soil-Water Deficit, the amount of water needed to refill the soil to field capacity.</t>
        </r>
      </text>
    </comment>
    <comment ref="L7" authorId="0" shapeId="0" xr:uid="{A1269826-1645-E64F-B108-425AF30EE597}">
      <text>
        <r>
          <rPr>
            <b/>
            <sz val="8"/>
            <color rgb="FF000000"/>
            <rFont val="Tahoma"/>
            <family val="2"/>
          </rPr>
          <t>Dean Steele:</t>
        </r>
        <r>
          <rPr>
            <sz val="8"/>
            <color rgb="FF000000"/>
            <rFont val="Tahoma"/>
            <family val="2"/>
          </rPr>
          <t xml:space="preserve">
</t>
        </r>
        <r>
          <rPr>
            <sz val="8"/>
            <color rgb="FF000000"/>
            <rFont val="Tahoma"/>
            <family val="2"/>
          </rPr>
          <t xml:space="preserve">Soil-Water Deficit, the amount of water needed to refill the soil to field capacity.
</t>
        </r>
        <r>
          <rPr>
            <sz val="8"/>
            <color rgb="FF000000"/>
            <rFont val="Tahoma"/>
            <family val="2"/>
          </rPr>
          <t xml:space="preserve">
</t>
        </r>
        <r>
          <rPr>
            <sz val="8"/>
            <color rgb="FF000000"/>
            <rFont val="Tahoma"/>
            <family val="2"/>
          </rPr>
          <t xml:space="preserve">Conditional formatting changes the cell values to </t>
        </r>
        <r>
          <rPr>
            <sz val="8"/>
            <color rgb="FFFF0000"/>
            <rFont val="Tahoma"/>
            <family val="2"/>
          </rPr>
          <t>red</t>
        </r>
        <r>
          <rPr>
            <sz val="8"/>
            <color rgb="FF000000"/>
            <rFont val="Tahoma"/>
            <family val="2"/>
          </rPr>
          <t xml:space="preserve"> if the value exceeds the user-selected management allowed depletion (MAD) value.</t>
        </r>
      </text>
    </comment>
    <comment ref="M7" authorId="0" shapeId="0" xr:uid="{2B071338-5552-7040-8B5F-C5CED1E2779D}">
      <text>
        <r>
          <rPr>
            <b/>
            <sz val="8"/>
            <color rgb="FF000000"/>
            <rFont val="Tahoma"/>
            <family val="2"/>
          </rPr>
          <t>Dean Steele:</t>
        </r>
        <r>
          <rPr>
            <sz val="8"/>
            <color rgb="FF000000"/>
            <rFont val="Tahoma"/>
            <family val="2"/>
          </rPr>
          <t xml:space="preserve">
</t>
        </r>
        <r>
          <rPr>
            <sz val="8"/>
            <color rgb="FF000000"/>
            <rFont val="Tahoma"/>
            <family val="2"/>
          </rPr>
          <t xml:space="preserve">Measured values of soil-water deficit (%) can be entered in this column to adjust the water balance.
</t>
        </r>
        <r>
          <rPr>
            <sz val="8"/>
            <color rgb="FF000000"/>
            <rFont val="Tahoma"/>
            <family val="2"/>
          </rPr>
          <t xml:space="preserve">
</t>
        </r>
        <r>
          <rPr>
            <sz val="8"/>
            <color rgb="FF000000"/>
            <rFont val="Tahoma"/>
            <family val="2"/>
          </rPr>
          <t xml:space="preserve">A value is required for 30 April (4/30).
</t>
        </r>
        <r>
          <rPr>
            <sz val="8"/>
            <color rgb="FF000000"/>
            <rFont val="Tahoma"/>
            <family val="2"/>
          </rPr>
          <t xml:space="preserve">
</t>
        </r>
        <r>
          <rPr>
            <sz val="8"/>
            <color rgb="FF000000"/>
            <rFont val="Tahoma"/>
            <family val="2"/>
          </rPr>
          <t>Remember to delete entries after 30 April (4/30) which are not needed.</t>
        </r>
      </text>
    </comment>
    <comment ref="N7" authorId="0" shapeId="0" xr:uid="{A02C921C-CD4F-D345-B588-1462C5F8C425}">
      <text>
        <r>
          <rPr>
            <b/>
            <sz val="8"/>
            <color rgb="FF000000"/>
            <rFont val="Tahoma"/>
            <family val="2"/>
          </rPr>
          <t>Dean Steele:</t>
        </r>
        <r>
          <rPr>
            <sz val="8"/>
            <color rgb="FF000000"/>
            <rFont val="Tahoma"/>
            <family val="2"/>
          </rPr>
          <t xml:space="preserve">
</t>
        </r>
        <r>
          <rPr>
            <sz val="8"/>
            <color rgb="FF000000"/>
            <rFont val="Tahoma"/>
            <family val="2"/>
          </rPr>
          <t>Amount of rain or irrigation in excess of field capacity. It may leave the profile via deep percolation or surface runoff.</t>
        </r>
      </text>
    </comment>
    <comment ref="O7" authorId="0" shapeId="0" xr:uid="{5C7C6857-6DC4-3347-8B52-970B9F38F64A}">
      <text>
        <r>
          <rPr>
            <b/>
            <sz val="8"/>
            <color rgb="FF000000"/>
            <rFont val="Tahoma"/>
            <family val="2"/>
          </rPr>
          <t>Dean Steele:</t>
        </r>
        <r>
          <rPr>
            <sz val="8"/>
            <color rgb="FF000000"/>
            <rFont val="Tahoma"/>
            <family val="2"/>
          </rPr>
          <t xml:space="preserve">
</t>
        </r>
        <r>
          <rPr>
            <sz val="8"/>
            <color rgb="FF000000"/>
            <rFont val="Tahoma"/>
            <family val="2"/>
          </rPr>
          <t>Root zone depth approximation for management of soil water.</t>
        </r>
      </text>
    </comment>
    <comment ref="P7" authorId="0" shapeId="0" xr:uid="{61D04AC8-6458-EF4B-A72F-DF3755AB8C0B}">
      <text>
        <r>
          <rPr>
            <b/>
            <sz val="8"/>
            <color rgb="FF000000"/>
            <rFont val="Tahoma"/>
            <family val="2"/>
          </rPr>
          <t>Dean Steele:</t>
        </r>
        <r>
          <rPr>
            <sz val="8"/>
            <color rgb="FF000000"/>
            <rFont val="Tahoma"/>
            <family val="2"/>
          </rPr>
          <t xml:space="preserve">
</t>
        </r>
        <r>
          <rPr>
            <sz val="8"/>
            <color rgb="FF000000"/>
            <rFont val="Tahoma"/>
            <family val="2"/>
          </rPr>
          <t>Available water holding capacity of the soil to the depth of the root zone.</t>
        </r>
      </text>
    </comment>
    <comment ref="Q7" authorId="0" shapeId="0" xr:uid="{DC0C2D03-16C4-0949-A0EE-924FC9D463C3}">
      <text>
        <r>
          <rPr>
            <b/>
            <sz val="8"/>
            <color rgb="FF000000"/>
            <rFont val="Tahoma"/>
            <family val="2"/>
          </rPr>
          <t>Dean Steele:</t>
        </r>
        <r>
          <rPr>
            <sz val="8"/>
            <color rgb="FF000000"/>
            <rFont val="Tahoma"/>
            <family val="2"/>
          </rPr>
          <t xml:space="preserve">
</t>
        </r>
        <r>
          <rPr>
            <sz val="8"/>
            <color rgb="FF000000"/>
            <rFont val="Tahoma"/>
            <family val="2"/>
          </rPr>
          <t>Seasonal sum of ET to date.</t>
        </r>
      </text>
    </comment>
    <comment ref="R7" authorId="0" shapeId="0" xr:uid="{F26796AC-5BB0-ED44-9D4E-081F075D47DB}">
      <text>
        <r>
          <rPr>
            <b/>
            <sz val="8"/>
            <color rgb="FF000000"/>
            <rFont val="Tahoma"/>
            <family val="2"/>
          </rPr>
          <t>Dean Steele:</t>
        </r>
        <r>
          <rPr>
            <sz val="8"/>
            <color rgb="FF000000"/>
            <rFont val="Tahoma"/>
            <family val="2"/>
          </rPr>
          <t xml:space="preserve">
</t>
        </r>
        <r>
          <rPr>
            <sz val="8"/>
            <color rgb="FF000000"/>
            <rFont val="Tahoma"/>
            <family val="2"/>
          </rPr>
          <t>Seasonal sum of rain to date.</t>
        </r>
      </text>
    </comment>
    <comment ref="S7" authorId="0" shapeId="0" xr:uid="{767E6E01-2490-1E4B-880B-4B769D406ED2}">
      <text>
        <r>
          <rPr>
            <b/>
            <sz val="8"/>
            <color rgb="FF000000"/>
            <rFont val="Tahoma"/>
            <family val="2"/>
          </rPr>
          <t>Dean Steele:</t>
        </r>
        <r>
          <rPr>
            <sz val="8"/>
            <color rgb="FF000000"/>
            <rFont val="Tahoma"/>
            <family val="2"/>
          </rPr>
          <t xml:space="preserve">
</t>
        </r>
        <r>
          <rPr>
            <sz val="8"/>
            <color rgb="FF000000"/>
            <rFont val="Tahoma"/>
            <family val="2"/>
          </rPr>
          <t>Seasonal sum of irrigation to date.</t>
        </r>
      </text>
    </comment>
    <comment ref="T7" authorId="0" shapeId="0" xr:uid="{88CEB060-38B8-B745-BB4D-B96E2C0867EC}">
      <text>
        <r>
          <rPr>
            <b/>
            <sz val="8"/>
            <color rgb="FF000000"/>
            <rFont val="Tahoma"/>
            <family val="2"/>
          </rPr>
          <t>Dean Steele:</t>
        </r>
        <r>
          <rPr>
            <sz val="8"/>
            <color rgb="FF000000"/>
            <rFont val="Tahoma"/>
            <family val="2"/>
          </rPr>
          <t xml:space="preserve">
</t>
        </r>
        <r>
          <rPr>
            <sz val="8"/>
            <color rgb="FF000000"/>
            <rFont val="Tahoma"/>
            <family val="2"/>
          </rPr>
          <t>Seasonal sum of water losses (leaching or runoff) to date.</t>
        </r>
      </text>
    </comment>
    <comment ref="M9" authorId="0" shapeId="0" xr:uid="{4977B0EA-8CB0-2047-9651-80EBDA9D6503}">
      <text>
        <r>
          <rPr>
            <b/>
            <sz val="8"/>
            <color rgb="FF000000"/>
            <rFont val="Tahoma"/>
            <family val="2"/>
          </rPr>
          <t>Dean Steele:</t>
        </r>
        <r>
          <rPr>
            <sz val="8"/>
            <color rgb="FF000000"/>
            <rFont val="Tahoma"/>
            <family val="2"/>
          </rPr>
          <t xml:space="preserve">
</t>
        </r>
        <r>
          <rPr>
            <sz val="8"/>
            <color rgb="FF000000"/>
            <rFont val="Tahoma"/>
            <family val="2"/>
          </rPr>
          <t>Must have a starting value here.</t>
        </r>
      </text>
    </comment>
    <comment ref="M82" authorId="1" shapeId="0" xr:uid="{14324364-68E5-F14F-A4F0-ECDE2F304A84}">
      <text>
        <t>[Threaded comment]
Your version of Excel allows you to read this threaded comment; however, any edits to it will get removed if the file is opened in a newer version of Excel. Learn more: https://go.microsoft.com/fwlink/?linkid=870924
Comment:
    Updated with abs b/c observed moisture did not respond to rain nearly as much as checkbook</t>
      </text>
    </comment>
    <comment ref="AG171" authorId="0" shapeId="0" xr:uid="{A499982C-6972-7A43-B77C-38ECC559D76F}">
      <text>
        <r>
          <rPr>
            <sz val="8"/>
            <color rgb="FF000000"/>
            <rFont val="Tahoma"/>
            <family val="2"/>
          </rPr>
          <t xml:space="preserve">Scroll down and to the right to see crop and soil information.
</t>
        </r>
        <r>
          <rPr>
            <sz val="8"/>
            <color rgb="FF000000"/>
            <rFont val="Tahoma"/>
            <family val="2"/>
          </rPr>
          <t xml:space="preserve">
</t>
        </r>
        <r>
          <rPr>
            <sz val="8"/>
            <color rgb="FF000000"/>
            <rFont val="Tahoma"/>
            <family val="2"/>
          </rPr>
          <t>Scroll right for a hyperlink to return to cell B8.</t>
        </r>
      </text>
    </comment>
    <comment ref="AM173" authorId="0" shapeId="0" xr:uid="{68065EBC-9F2D-CF4D-9E90-D621C49A6076}">
      <text>
        <r>
          <rPr>
            <b/>
            <sz val="8"/>
            <color indexed="81"/>
            <rFont val="Tahoma"/>
            <family val="2"/>
          </rPr>
          <t>Dean Steele:</t>
        </r>
        <r>
          <rPr>
            <sz val="8"/>
            <color indexed="81"/>
            <rFont val="Tahoma"/>
            <family val="2"/>
          </rPr>
          <t xml:space="preserve">
Enz, J.W., G.P. Brockberg, R. Egeberg, R. Carcoana, D. Rice, and T. Scherer. 1997.   Weather:   North Dakota Agricultural Weather Network (NDAWN). NDSU Extension Service Software Users Guide 11 (Revised), 24 pp.
Lundstrom, D.R., and E.C. Stegman.  1988.  Irrigation scheduling by the checkbook method.  Bulletin AE-792 (Revised). Fargo: N. Dak. St. Univ. Ext. Serv. Available 1 Nov 2006 at http://www.ag.ndsu.edu/pubs/ageng/irrigate/ae792.pdf.
Steele, D.D., T.F. Scherer, and J. Wright. 2001. Computerized irrigation scheduling by the checkbook method: Spreadsheet edition for North Dakota and Minnesota. Software and user’s manual, version 2.01 (revised 7 Mar), 60 pp. Fargo: N. Dak. St. Univ. Dept. Agric. &amp; Biosystems Engr.
Default daily maximum temperature values are from NDAWN data (Enz et al., 1997) for Cando, ND for the period 5/12/1994 through 10/31/2005. A fifth-order polynomial of Tmax vs. day of year was developed for April through October data.</t>
        </r>
      </text>
    </comment>
    <comment ref="AJ174" authorId="0" shapeId="0" xr:uid="{F4BA423B-BEF2-4345-BF3A-4618B1342E9F}">
      <text>
        <r>
          <rPr>
            <b/>
            <sz val="8"/>
            <color rgb="FF000000"/>
            <rFont val="Tahoma"/>
            <family val="2"/>
          </rPr>
          <t>Dean Steele:</t>
        </r>
        <r>
          <rPr>
            <sz val="8"/>
            <color rgb="FF000000"/>
            <rFont val="Tahoma"/>
            <family val="2"/>
          </rPr>
          <t xml:space="preserve">
</t>
        </r>
        <r>
          <rPr>
            <sz val="8"/>
            <color rgb="FF000000"/>
            <rFont val="Tahoma"/>
            <family val="2"/>
          </rPr>
          <t xml:space="preserve">Set to 7 weeks for all crops, which matches the values used in:
</t>
        </r>
        <r>
          <rPr>
            <sz val="8"/>
            <color rgb="FF000000"/>
            <rFont val="Tahoma"/>
            <family val="2"/>
          </rPr>
          <t xml:space="preserve"> 
</t>
        </r>
        <r>
          <rPr>
            <sz val="8"/>
            <color rgb="FF000000"/>
            <rFont val="Tahoma"/>
            <family val="2"/>
          </rPr>
          <t xml:space="preserve">Steele, D.D., T.F. Scherer, and J. Wright. 2001. Computerized irrigation scheduling by the checkbook method: Spreadsheet edition for North Dakota and Minnesota. Software and user’s manual, version 2.01 (revised 7 Mar), 60 pp. Fargo: N. Dak. St. Univ. Dept. Agric. &amp; Biosystems Engr.
</t>
        </r>
        <r>
          <rPr>
            <sz val="8"/>
            <color rgb="FF000000"/>
            <rFont val="Tahoma"/>
            <family val="2"/>
          </rPr>
          <t xml:space="preserve">
</t>
        </r>
        <r>
          <rPr>
            <sz val="8"/>
            <color rgb="FF000000"/>
            <rFont val="Tahoma"/>
            <family val="2"/>
          </rPr>
          <t>An exception is that alfalfa is assumed to be established and therefore already has a root zone of 48 inches [see the Root Zone (RZ) column above].</t>
        </r>
      </text>
    </comment>
    <comment ref="AG176" authorId="0" shapeId="0" xr:uid="{54431F85-B3E7-A647-9400-3034DA0220EC}">
      <text>
        <r>
          <rPr>
            <b/>
            <sz val="8"/>
            <color indexed="8"/>
            <rFont val="Tahoma"/>
            <family val="2"/>
          </rPr>
          <t>Dean Steele:</t>
        </r>
        <r>
          <rPr>
            <sz val="8"/>
            <color indexed="8"/>
            <rFont val="Tahoma"/>
            <family val="2"/>
          </rPr>
          <t xml:space="preserve">
CropInfo = range of crop-specific information for the site or field on this worksheet.
Named array of values.
Rows: 9.
Columns: 4. 
This comment is in the upper-left corner of the array.
Some cells require user entries and others are computed values.</t>
        </r>
      </text>
    </comment>
    <comment ref="AJ176" authorId="0" shapeId="0" xr:uid="{7D5A3FC3-EEF0-D042-80DB-95D9A7C479D0}">
      <text>
        <r>
          <rPr>
            <b/>
            <sz val="8"/>
            <color rgb="FF000000"/>
            <rFont val="Tahoma"/>
            <family val="2"/>
          </rPr>
          <t>Dean Steele:</t>
        </r>
        <r>
          <rPr>
            <sz val="8"/>
            <color rgb="FF000000"/>
            <rFont val="Tahoma"/>
            <family val="2"/>
          </rPr>
          <t xml:space="preserve">
</t>
        </r>
        <r>
          <rPr>
            <sz val="8"/>
            <color rgb="FF000000"/>
            <rFont val="Tahoma"/>
            <family val="2"/>
          </rPr>
          <t>A value of 7 is recommended for newly-seeded alfalfa or 1 for established alfalfa.</t>
        </r>
      </text>
    </comment>
    <comment ref="AJ195" authorId="2" shapeId="0" xr:uid="{32B4B88A-7FCD-6443-9F56-1E0CDBF040CE}">
      <text>
        <r>
          <rPr>
            <sz val="9"/>
            <color rgb="FF000000"/>
            <rFont val="Tahoma"/>
            <family val="2"/>
          </rPr>
          <t xml:space="preserve">If a soil has five horizons instead of eight, for example, the user can enter the five horizon descriptions as needed at the top of the profile and then enter 48 for each of the unused horizons in the spreadsheet. Since the thickness of each of those horizons is zero, their contributions to the water holding capacity of the soil will also be zero.
</t>
        </r>
        <r>
          <rPr>
            <sz val="9"/>
            <color rgb="FF000000"/>
            <rFont val="Tahoma"/>
            <family val="2"/>
          </rPr>
          <t xml:space="preserve">
</t>
        </r>
        <r>
          <rPr>
            <sz val="9"/>
            <color rgb="FF000000"/>
            <rFont val="Tahoma"/>
            <family val="2"/>
          </rPr>
          <t xml:space="preserve">If a soil profile is known to have no appreciable water holding capacity below a certain depth, the user can enter "Rocks" for the soil texture in those horizon(s).
</t>
        </r>
      </text>
    </comment>
    <comment ref="AG198" authorId="0" shapeId="0" xr:uid="{626D8C5B-0835-C746-8B04-DB1AF86E22F0}">
      <text>
        <r>
          <rPr>
            <b/>
            <sz val="8"/>
            <color indexed="8"/>
            <rFont val="Tahoma"/>
            <family val="2"/>
          </rPr>
          <t>Dean Steele:</t>
        </r>
        <r>
          <rPr>
            <sz val="8"/>
            <color indexed="8"/>
            <rFont val="Tahoma"/>
            <family val="2"/>
          </rPr>
          <t xml:space="preserve">
SoilProp = soil horizon information including horizon boundaries, textures, and available water holding capacities for the site or field on this worksheet.
Named array of values.
Rows: 10.
Columns: 8. 
This comment is in the upper-left corner of the array.
Some cells require user entries and others are computed values.</t>
        </r>
      </text>
    </comment>
    <comment ref="AI198" authorId="0" shapeId="0" xr:uid="{F7592B6D-1A86-274E-A993-70D0B192F401}">
      <text>
        <r>
          <rPr>
            <b/>
            <sz val="8"/>
            <color indexed="81"/>
            <rFont val="Tahoma"/>
            <family val="2"/>
          </rPr>
          <t>Dean Steele:</t>
        </r>
        <r>
          <rPr>
            <sz val="8"/>
            <color indexed="81"/>
            <rFont val="Tahoma"/>
            <family val="2"/>
          </rPr>
          <t xml:space="preserve">
</t>
        </r>
        <r>
          <rPr>
            <sz val="8"/>
            <color indexed="53"/>
            <rFont val="Tahoma"/>
            <family val="2"/>
          </rPr>
          <t>Zbj = depth of the bottom of layer j.
Named array of values.
Rows: 9.
Columns: 1. 
Cells in this array (column) require user entries.</t>
        </r>
      </text>
    </comment>
    <comment ref="AK198" authorId="0" shapeId="0" xr:uid="{864C72D2-CB26-F04D-B359-42DBD7CE7565}">
      <text>
        <r>
          <rPr>
            <b/>
            <sz val="8"/>
            <color rgb="FF000000"/>
            <rFont val="Tahoma"/>
            <family val="2"/>
          </rPr>
          <t>Dean Steele:</t>
        </r>
        <r>
          <rPr>
            <sz val="8"/>
            <color rgb="FF000000"/>
            <rFont val="Tahoma"/>
            <family val="2"/>
          </rPr>
          <t xml:space="preserve">
</t>
        </r>
        <r>
          <rPr>
            <sz val="8"/>
            <color rgb="FFFF0000"/>
            <rFont val="Tahoma"/>
            <family val="2"/>
          </rPr>
          <t xml:space="preserve">dZj = thickness of layer j.
</t>
        </r>
        <r>
          <rPr>
            <sz val="8"/>
            <color rgb="FFFF0000"/>
            <rFont val="Tahoma"/>
            <family val="2"/>
          </rPr>
          <t xml:space="preserve">
</t>
        </r>
        <r>
          <rPr>
            <sz val="8"/>
            <color rgb="FFFF0000"/>
            <rFont val="Tahoma"/>
            <family val="2"/>
          </rPr>
          <t xml:space="preserve">Named array of values.
</t>
        </r>
        <r>
          <rPr>
            <sz val="8"/>
            <color rgb="FFFF0000"/>
            <rFont val="Tahoma"/>
            <family val="2"/>
          </rPr>
          <t xml:space="preserve">Rows: 10.
</t>
        </r>
        <r>
          <rPr>
            <sz val="8"/>
            <color rgb="FFFF0000"/>
            <rFont val="Tahoma"/>
            <family val="2"/>
          </rPr>
          <t xml:space="preserve">Columns: 1. 
</t>
        </r>
        <r>
          <rPr>
            <sz val="8"/>
            <color rgb="FFFF0000"/>
            <rFont val="Tahoma"/>
            <family val="2"/>
          </rPr>
          <t xml:space="preserve">
</t>
        </r>
        <r>
          <rPr>
            <sz val="8"/>
            <color rgb="FFFF0000"/>
            <rFont val="Tahoma"/>
            <family val="2"/>
          </rPr>
          <t>Cells in this array (column) are computed values and do not require user entries.</t>
        </r>
      </text>
    </comment>
    <comment ref="AM198" authorId="0" shapeId="0" xr:uid="{3A943A89-75ED-0842-8606-68E11CACE630}">
      <text>
        <r>
          <rPr>
            <b/>
            <sz val="8"/>
            <color rgb="FF000000"/>
            <rFont val="Tahoma"/>
            <family val="2"/>
          </rPr>
          <t>Dean Steele:</t>
        </r>
        <r>
          <rPr>
            <sz val="8"/>
            <color rgb="FF000000"/>
            <rFont val="Tahoma"/>
            <family val="2"/>
          </rPr>
          <t xml:space="preserve">
</t>
        </r>
        <r>
          <rPr>
            <sz val="8"/>
            <color rgb="FF800000"/>
            <rFont val="Tahoma"/>
            <family val="2"/>
          </rPr>
          <t xml:space="preserve">AWHCj = available water holding capacity for layer j.
</t>
        </r>
        <r>
          <rPr>
            <sz val="8"/>
            <color rgb="FF800000"/>
            <rFont val="Tahoma"/>
            <family val="2"/>
          </rPr>
          <t xml:space="preserve">
</t>
        </r>
        <r>
          <rPr>
            <sz val="8"/>
            <color rgb="FF800000"/>
            <rFont val="Tahoma"/>
            <family val="2"/>
          </rPr>
          <t xml:space="preserve">Named array of values.
</t>
        </r>
        <r>
          <rPr>
            <sz val="8"/>
            <color rgb="FF800000"/>
            <rFont val="Tahoma"/>
            <family val="2"/>
          </rPr>
          <t xml:space="preserve">Rows: 10.
</t>
        </r>
        <r>
          <rPr>
            <sz val="8"/>
            <color rgb="FF800000"/>
            <rFont val="Tahoma"/>
            <family val="2"/>
          </rPr>
          <t xml:space="preserve">Columns: 1. 
</t>
        </r>
        <r>
          <rPr>
            <sz val="8"/>
            <color rgb="FF800000"/>
            <rFont val="Tahoma"/>
            <family val="2"/>
          </rPr>
          <t xml:space="preserve">
</t>
        </r>
        <r>
          <rPr>
            <sz val="8"/>
            <color rgb="FF800000"/>
            <rFont val="Tahoma"/>
            <family val="2"/>
          </rPr>
          <t>Cells in this array (column) are computed values and do not require user entries.</t>
        </r>
      </text>
    </comment>
    <comment ref="AN198" authorId="0" shapeId="0" xr:uid="{450681C5-4C36-C741-BE09-83290C48A24A}">
      <text>
        <r>
          <rPr>
            <b/>
            <sz val="8"/>
            <color rgb="FF000000"/>
            <rFont val="Tahoma"/>
            <family val="2"/>
          </rPr>
          <t>Dean Steele:</t>
        </r>
        <r>
          <rPr>
            <sz val="8"/>
            <color rgb="FF000000"/>
            <rFont val="Tahoma"/>
            <family val="2"/>
          </rPr>
          <t xml:space="preserve">
</t>
        </r>
        <r>
          <rPr>
            <sz val="8"/>
            <color rgb="FF008000"/>
            <rFont val="Tahoma"/>
            <family val="2"/>
          </rPr>
          <t xml:space="preserve">AWHCsite = range of available water holding capacity information for the site or field on this worksheet.
</t>
        </r>
        <r>
          <rPr>
            <sz val="8"/>
            <color rgb="FF008000"/>
            <rFont val="Tahoma"/>
            <family val="2"/>
          </rPr>
          <t xml:space="preserve">
</t>
        </r>
        <r>
          <rPr>
            <sz val="8"/>
            <color rgb="FF008000"/>
            <rFont val="Tahoma"/>
            <family val="2"/>
          </rPr>
          <t xml:space="preserve">Named array of values.
</t>
        </r>
        <r>
          <rPr>
            <sz val="8"/>
            <color rgb="FF008000"/>
            <rFont val="Tahoma"/>
            <family val="2"/>
          </rPr>
          <t xml:space="preserve">Rows: 9.
</t>
        </r>
        <r>
          <rPr>
            <sz val="8"/>
            <color rgb="FF008000"/>
            <rFont val="Tahoma"/>
            <family val="2"/>
          </rPr>
          <t xml:space="preserve">Columns: 6. 
</t>
        </r>
        <r>
          <rPr>
            <sz val="8"/>
            <color rgb="FF008000"/>
            <rFont val="Tahoma"/>
            <family val="2"/>
          </rPr>
          <t xml:space="preserve">
</t>
        </r>
        <r>
          <rPr>
            <sz val="8"/>
            <color rgb="FF008000"/>
            <rFont val="Tahoma"/>
            <family val="2"/>
          </rPr>
          <t xml:space="preserve">This comment is in the upper-right corner of the array.
</t>
        </r>
        <r>
          <rPr>
            <sz val="8"/>
            <color rgb="FF008000"/>
            <rFont val="Tahoma"/>
            <family val="2"/>
          </rPr>
          <t xml:space="preserve">
</t>
        </r>
        <r>
          <rPr>
            <sz val="8"/>
            <color rgb="FF008000"/>
            <rFont val="Tahoma"/>
            <family val="2"/>
          </rPr>
          <t>Some cells require user entries and others are computed values.</t>
        </r>
      </text>
    </comment>
    <comment ref="AI204" authorId="0" shapeId="0" xr:uid="{1A4B595F-45BF-974B-AB77-49C6BF3217EF}">
      <text>
        <r>
          <rPr>
            <b/>
            <sz val="8"/>
            <color rgb="FF000000"/>
            <rFont val="Tahoma"/>
            <family val="2"/>
          </rPr>
          <t>Dean Steele:</t>
        </r>
        <r>
          <rPr>
            <sz val="8"/>
            <color rgb="FF000000"/>
            <rFont val="Tahoma"/>
            <family val="2"/>
          </rPr>
          <t xml:space="preserve">
</t>
        </r>
        <r>
          <rPr>
            <sz val="8"/>
            <color rgb="FF000000"/>
            <rFont val="Tahoma"/>
            <family val="2"/>
          </rPr>
          <t>RZmax. This value is fixed at 48 inches. Use Data Validation to change it.</t>
        </r>
      </text>
    </comment>
    <comment ref="BG231" authorId="0" shapeId="0" xr:uid="{2645E08A-0B03-C04A-BE3A-24125EDA71E6}">
      <text>
        <r>
          <rPr>
            <sz val="8"/>
            <color rgb="FF000000"/>
            <rFont val="Tahoma"/>
            <family val="2"/>
          </rPr>
          <t xml:space="preserve">Scroll down and to the right to see ET tables for each of the available crops.
</t>
        </r>
        <r>
          <rPr>
            <sz val="8"/>
            <color rgb="FF000000"/>
            <rFont val="Tahoma"/>
            <family val="2"/>
          </rPr>
          <t xml:space="preserve">
</t>
        </r>
        <r>
          <rPr>
            <sz val="8"/>
            <color rgb="FF000000"/>
            <rFont val="Tahoma"/>
            <family val="2"/>
          </rPr>
          <t>Scroll right for a hyperlink to return to cell B8.</t>
        </r>
      </text>
    </comment>
    <comment ref="CG475" authorId="0" shapeId="0" xr:uid="{41EC0A17-7842-FD44-9F96-655B0D3D36C6}">
      <text>
        <r>
          <rPr>
            <sz val="8"/>
            <color indexed="81"/>
            <rFont val="Tahoma"/>
            <family val="2"/>
          </rPr>
          <t>To set the number of days to view on the chart:
a) Use the Interval Width slider bar,
b) Click on the "&lt;" or "&gt;" buttons, or
c) Change the number to the right.
Examples:
Slide to right (Interval Width = 153 days) for the entire season.
Slide to left (Interval Width = 14 days) to show two weeks at a time.</t>
        </r>
      </text>
    </comment>
    <comment ref="CI475" authorId="0" shapeId="0" xr:uid="{D4ACDDCA-E430-554D-992F-0C8867D45769}">
      <text>
        <r>
          <rPr>
            <sz val="8"/>
            <color indexed="81"/>
            <rFont val="Tahoma"/>
            <family val="2"/>
          </rPr>
          <t>This cell can be edited.</t>
        </r>
      </text>
    </comment>
    <comment ref="CN475" authorId="0" shapeId="0" xr:uid="{F00F1829-DE7B-9E41-8171-704263BF1A25}">
      <text>
        <r>
          <rPr>
            <sz val="8"/>
            <color indexed="81"/>
            <rFont val="Tahoma"/>
            <family val="2"/>
          </rPr>
          <t>To set the starting date of the chart:
a) Use the Start Date slider bar,
b) Click on the "&lt;" or "&gt;" buttons, or
c) Change the number below and to the right.
Examples:
Slide to left Start Date = 1) for a May 1 start date.
Slide to right (Start Date = 21) for a May 21 start date.</t>
        </r>
      </text>
    </comment>
    <comment ref="CP475" authorId="0" shapeId="0" xr:uid="{39581AF8-A23E-144C-BF30-DDC8C0E84B2F}">
      <text>
        <r>
          <rPr>
            <b/>
            <sz val="8"/>
            <color indexed="81"/>
            <rFont val="Tahoma"/>
            <family val="2"/>
          </rPr>
          <t>Do not edit this cell.
Edit the cell below if needed.</t>
        </r>
      </text>
    </comment>
    <comment ref="CP476" authorId="0" shapeId="0" xr:uid="{0CF90B19-2058-6B45-BF71-26B6B20C6547}">
      <text>
        <r>
          <rPr>
            <sz val="8"/>
            <color indexed="81"/>
            <rFont val="Tahoma"/>
            <family val="2"/>
          </rPr>
          <t>This cell can be edited. 
Examples:
1 = 1 May,
2 = 2 May, 
etc.</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Dean Steele</author>
    <author>Dean.Steele</author>
  </authors>
  <commentList>
    <comment ref="K1" authorId="0" shapeId="0" xr:uid="{B8BCEFFA-1414-A642-8883-6FD862968240}">
      <text>
        <r>
          <rPr>
            <b/>
            <sz val="8"/>
            <color rgb="FF000000"/>
            <rFont val="Tahoma"/>
            <family val="2"/>
          </rPr>
          <t xml:space="preserve">How to Run this Spreadsheet:
</t>
        </r>
        <r>
          <rPr>
            <b/>
            <sz val="8"/>
            <color rgb="FF000000"/>
            <rFont val="Tahoma"/>
            <family val="2"/>
          </rPr>
          <t xml:space="preserve">A. General Information:
</t>
        </r>
        <r>
          <rPr>
            <sz val="8"/>
            <color rgb="FF000000"/>
            <rFont val="Tahoma"/>
            <family val="2"/>
          </rPr>
          <t xml:space="preserve">1. Abbreviations are defined in column headings.
</t>
        </r>
        <r>
          <rPr>
            <sz val="8"/>
            <color rgb="FF000000"/>
            <rFont val="Tahoma"/>
            <family val="2"/>
          </rPr>
          <t xml:space="preserve">2. Do not move entries such as temperature, rain, and irrigation values from one cell to another because this may cause formulas to work incorrectly. Instead, delete the original entry and write a new entry in the correct cell.
</t>
        </r>
        <r>
          <rPr>
            <sz val="8"/>
            <color rgb="FF000000"/>
            <rFont val="Tahoma"/>
            <family val="2"/>
          </rPr>
          <t xml:space="preserve">3. Add new sheets for new fields, crops, years, etc. Avoid spaces and dashes in sheet names (worksheet tabs). Use "_" to emulate a space, e.g., a sheet name could be "2006_Alfalfa". Right-click on a sheet name to rename it.
</t>
        </r>
        <r>
          <rPr>
            <sz val="8"/>
            <color rgb="FF000000"/>
            <rFont val="Tahoma"/>
            <family val="2"/>
          </rPr>
          <t xml:space="preserve">
</t>
        </r>
        <r>
          <rPr>
            <b/>
            <sz val="8"/>
            <color rgb="FF000000"/>
            <rFont val="Tahoma"/>
            <family val="2"/>
          </rPr>
          <t xml:space="preserve">B. Getting Started:
</t>
        </r>
        <r>
          <rPr>
            <sz val="8"/>
            <color rgb="FF000000"/>
            <rFont val="Tahoma"/>
            <family val="2"/>
          </rPr>
          <t xml:space="preserve">1. Enter the site description at the left and select a crop and emergence date below.
</t>
        </r>
        <r>
          <rPr>
            <sz val="8"/>
            <color rgb="FF000000"/>
            <rFont val="Tahoma"/>
            <family val="2"/>
          </rPr>
          <t xml:space="preserve">2. Click on the "Crops and Soils" link at the right to adjust crop and soil information as needed.
</t>
        </r>
        <r>
          <rPr>
            <sz val="8"/>
            <color rgb="FF000000"/>
            <rFont val="Tahoma"/>
            <family val="2"/>
          </rPr>
          <t xml:space="preserve">3. Unhide columns E, F, &amp; G if the crop is alfalfa. Click on the "+" or "-" button above column H to show or hide columns E, F, and G.
</t>
        </r>
        <r>
          <rPr>
            <sz val="8"/>
            <color rgb="FF000000"/>
            <rFont val="Tahoma"/>
            <family val="2"/>
          </rPr>
          <t xml:space="preserve">4. Adjust the 30 April (4/30) SWDPadj value below if necessary. Enter SWDPadj values periodically during the season. Delete existing entries if they are not needed.
</t>
        </r>
        <r>
          <rPr>
            <sz val="8"/>
            <color rgb="FF000000"/>
            <rFont val="Tahoma"/>
            <family val="2"/>
          </rPr>
          <t xml:space="preserve">5. Enter past amounts or future estimates of temperature, rain, and irrigation data in columns B, H, and I, respectively. 
</t>
        </r>
        <r>
          <rPr>
            <sz val="8"/>
            <color rgb="FF000000"/>
            <rFont val="Tahoma"/>
            <family val="2"/>
          </rPr>
          <t xml:space="preserve">6. Examine the SWDP (%) column to estimate when irrigation will be needed.
</t>
        </r>
        <r>
          <rPr>
            <sz val="8"/>
            <color rgb="FF000000"/>
            <rFont val="Tahoma"/>
            <family val="2"/>
          </rPr>
          <t xml:space="preserve">7. Examine the SWD (mm or in.) column to estimate how much irrigation will be needed.
</t>
        </r>
        <r>
          <rPr>
            <sz val="8"/>
            <color rgb="FF000000"/>
            <rFont val="Tahoma"/>
            <family val="2"/>
          </rPr>
          <t xml:space="preserve">8. Try different values of temperature, irrigation, etc. to examine scenarios such as changes in weather forecasts, irrigation dates &amp; amounts, etc.
</t>
        </r>
        <r>
          <rPr>
            <sz val="8"/>
            <color rgb="FF000000"/>
            <rFont val="Tahoma"/>
            <family val="2"/>
          </rPr>
          <t>9. Save your work often.</t>
        </r>
      </text>
    </comment>
    <comment ref="Q1" authorId="0" shapeId="0" xr:uid="{26EB6E19-58DF-6C4F-9746-F1106B50D1B5}">
      <text>
        <r>
          <rPr>
            <b/>
            <sz val="8"/>
            <color rgb="FF000000"/>
            <rFont val="Tahoma"/>
            <family val="2"/>
          </rPr>
          <t>Dean Steele:</t>
        </r>
        <r>
          <rPr>
            <sz val="8"/>
            <color rgb="FF000000"/>
            <rFont val="Tahoma"/>
            <family val="2"/>
          </rPr>
          <t xml:space="preserve">
</t>
        </r>
        <r>
          <rPr>
            <sz val="8"/>
            <color rgb="FF000000"/>
            <rFont val="Tahoma"/>
            <family val="2"/>
          </rPr>
          <t xml:space="preserve">The authors are:
</t>
        </r>
        <r>
          <rPr>
            <sz val="8"/>
            <color rgb="FF000000"/>
            <rFont val="Tahoma"/>
            <family val="2"/>
          </rPr>
          <t xml:space="preserve">
</t>
        </r>
        <r>
          <rPr>
            <sz val="8"/>
            <color rgb="FF000000"/>
            <rFont val="Tahoma"/>
            <family val="2"/>
          </rPr>
          <t xml:space="preserve">Dean D. Steele, Ph.D., P.E.
</t>
        </r>
        <r>
          <rPr>
            <sz val="8"/>
            <color rgb="FF000000"/>
            <rFont val="Tahoma"/>
            <family val="2"/>
          </rPr>
          <t xml:space="preserve">Associate Professor
</t>
        </r>
        <r>
          <rPr>
            <sz val="8"/>
            <color rgb="FF000000"/>
            <rFont val="Tahoma"/>
            <family val="2"/>
          </rPr>
          <t xml:space="preserve">Agricultural &amp; Biosystems Engineering
</t>
        </r>
        <r>
          <rPr>
            <sz val="8"/>
            <color rgb="FF000000"/>
            <rFont val="Tahoma"/>
            <family val="2"/>
          </rPr>
          <t xml:space="preserve">North Dakota State University Dept. 7620
</t>
        </r>
        <r>
          <rPr>
            <sz val="8"/>
            <color rgb="FF000000"/>
            <rFont val="Tahoma"/>
            <family val="2"/>
          </rPr>
          <t xml:space="preserve">PO Box 6050
</t>
        </r>
        <r>
          <rPr>
            <sz val="8"/>
            <color rgb="FF000000"/>
            <rFont val="Tahoma"/>
            <family val="2"/>
          </rPr>
          <t xml:space="preserve">Fargo, ND 58108-6050
</t>
        </r>
        <r>
          <rPr>
            <sz val="8"/>
            <color rgb="FF000000"/>
            <rFont val="Tahoma"/>
            <family val="2"/>
          </rPr>
          <t xml:space="preserve">
</t>
        </r>
        <r>
          <rPr>
            <sz val="8"/>
            <color rgb="FF000000"/>
            <rFont val="Tahoma"/>
            <family val="2"/>
          </rPr>
          <t xml:space="preserve">Phone: 701-231-7268 
</t>
        </r>
        <r>
          <rPr>
            <sz val="8"/>
            <color rgb="FF000000"/>
            <rFont val="Tahoma"/>
            <family val="2"/>
          </rPr>
          <t xml:space="preserve">FAX: 701-231-1008
</t>
        </r>
        <r>
          <rPr>
            <sz val="8"/>
            <color rgb="FF000000"/>
            <rFont val="Tahoma"/>
            <family val="2"/>
          </rPr>
          <t xml:space="preserve">E-mail: Dean.Steele@ndsu.edu
</t>
        </r>
        <r>
          <rPr>
            <sz val="8"/>
            <color rgb="FF000000"/>
            <rFont val="Tahoma"/>
            <family val="2"/>
          </rPr>
          <t xml:space="preserve">-----
</t>
        </r>
        <r>
          <rPr>
            <sz val="8"/>
            <color rgb="FF000000"/>
            <rFont val="Tahoma"/>
            <family val="2"/>
          </rPr>
          <t xml:space="preserve">Thomas F. Scherer, Ph.D.
</t>
        </r>
        <r>
          <rPr>
            <sz val="8"/>
            <color rgb="FF000000"/>
            <rFont val="Tahoma"/>
            <family val="2"/>
          </rPr>
          <t xml:space="preserve">Associate Professor
</t>
        </r>
        <r>
          <rPr>
            <sz val="8"/>
            <color rgb="FF000000"/>
            <rFont val="Tahoma"/>
            <family val="2"/>
          </rPr>
          <t xml:space="preserve">Agricultural &amp; Biosystems Engineering
</t>
        </r>
        <r>
          <rPr>
            <sz val="8"/>
            <color rgb="FF000000"/>
            <rFont val="Tahoma"/>
            <family val="2"/>
          </rPr>
          <t xml:space="preserve">North Dakota State University Dept. 7620
</t>
        </r>
        <r>
          <rPr>
            <sz val="8"/>
            <color rgb="FF000000"/>
            <rFont val="Tahoma"/>
            <family val="2"/>
          </rPr>
          <t xml:space="preserve">PO Box 6050
</t>
        </r>
        <r>
          <rPr>
            <sz val="8"/>
            <color rgb="FF000000"/>
            <rFont val="Tahoma"/>
            <family val="2"/>
          </rPr>
          <t xml:space="preserve">Fargo, ND 58108-6050  USA
</t>
        </r>
        <r>
          <rPr>
            <sz val="8"/>
            <color rgb="FF000000"/>
            <rFont val="Tahoma"/>
            <family val="2"/>
          </rPr>
          <t xml:space="preserve">Phone: 701-231-7239
</t>
        </r>
        <r>
          <rPr>
            <sz val="8"/>
            <color rgb="FF000000"/>
            <rFont val="Tahoma"/>
            <family val="2"/>
          </rPr>
          <t xml:space="preserve">Fax: 701-231-1008
</t>
        </r>
        <r>
          <rPr>
            <sz val="8"/>
            <color rgb="FF000000"/>
            <rFont val="Tahoma"/>
            <family val="2"/>
          </rPr>
          <t xml:space="preserve">E-mail: Thomas.Scherer@ndsu.edu
</t>
        </r>
        <r>
          <rPr>
            <sz val="8"/>
            <color rgb="FF000000"/>
            <rFont val="Tahoma"/>
            <family val="2"/>
          </rPr>
          <t xml:space="preserve">-----
</t>
        </r>
        <r>
          <rPr>
            <sz val="8"/>
            <color rgb="FF000000"/>
            <rFont val="Tahoma"/>
            <family val="2"/>
          </rPr>
          <t xml:space="preserve">David G. Hopkins, Ph.D.
</t>
        </r>
        <r>
          <rPr>
            <sz val="8"/>
            <color rgb="FF000000"/>
            <rFont val="Tahoma"/>
            <family val="2"/>
          </rPr>
          <t xml:space="preserve">Associate Professor
</t>
        </r>
        <r>
          <rPr>
            <sz val="8"/>
            <color rgb="FF000000"/>
            <rFont val="Tahoma"/>
            <family val="2"/>
          </rPr>
          <t xml:space="preserve">Soil Science 
</t>
        </r>
        <r>
          <rPr>
            <sz val="8"/>
            <color rgb="FF000000"/>
            <rFont val="Tahoma"/>
            <family val="2"/>
          </rPr>
          <t xml:space="preserve">North Dakota State University Dept. 7680
</t>
        </r>
        <r>
          <rPr>
            <sz val="8"/>
            <color rgb="FF000000"/>
            <rFont val="Tahoma"/>
            <family val="2"/>
          </rPr>
          <t xml:space="preserve">PO Box 6050
</t>
        </r>
        <r>
          <rPr>
            <sz val="8"/>
            <color rgb="FF000000"/>
            <rFont val="Tahoma"/>
            <family val="2"/>
          </rPr>
          <t xml:space="preserve">Fargo, ND 58108-6050
</t>
        </r>
        <r>
          <rPr>
            <sz val="8"/>
            <color rgb="FF000000"/>
            <rFont val="Tahoma"/>
            <family val="2"/>
          </rPr>
          <t xml:space="preserve">
</t>
        </r>
        <r>
          <rPr>
            <sz val="8"/>
            <color rgb="FF000000"/>
            <rFont val="Tahoma"/>
            <family val="2"/>
          </rPr>
          <t xml:space="preserve">Phone: 701-231-8948
</t>
        </r>
        <r>
          <rPr>
            <sz val="8"/>
            <color rgb="FF000000"/>
            <rFont val="Tahoma"/>
            <family val="2"/>
          </rPr>
          <t xml:space="preserve">FAX: 701-231-7861
</t>
        </r>
        <r>
          <rPr>
            <sz val="8"/>
            <color rgb="FF000000"/>
            <rFont val="Tahoma"/>
            <family val="2"/>
          </rPr>
          <t xml:space="preserve">E-mail: David.Hopkins@ndsu.edu
</t>
        </r>
        <r>
          <rPr>
            <sz val="8"/>
            <color rgb="FF000000"/>
            <rFont val="Tahoma"/>
            <family val="2"/>
          </rPr>
          <t xml:space="preserve">-----
</t>
        </r>
        <r>
          <rPr>
            <sz val="8"/>
            <color rgb="FF000000"/>
            <rFont val="Tahoma"/>
            <family val="2"/>
          </rPr>
          <t xml:space="preserve">Sheldon Tuscherer
</t>
        </r>
        <r>
          <rPr>
            <sz val="8"/>
            <color rgb="FF000000"/>
            <rFont val="Tahoma"/>
            <family val="2"/>
          </rPr>
          <t xml:space="preserve">Research Specialist
</t>
        </r>
        <r>
          <rPr>
            <sz val="8"/>
            <color rgb="FF000000"/>
            <rFont val="Tahoma"/>
            <family val="2"/>
          </rPr>
          <t xml:space="preserve">Agricultural &amp; Biosystems Engineering
</t>
        </r>
        <r>
          <rPr>
            <sz val="8"/>
            <color rgb="FF000000"/>
            <rFont val="Tahoma"/>
            <family val="2"/>
          </rPr>
          <t xml:space="preserve">North Dakota State University, Dept. 7620
</t>
        </r>
        <r>
          <rPr>
            <sz val="8"/>
            <color rgb="FF000000"/>
            <rFont val="Tahoma"/>
            <family val="2"/>
          </rPr>
          <t xml:space="preserve">P.O. Box 6050
</t>
        </r>
        <r>
          <rPr>
            <sz val="8"/>
            <color rgb="FF000000"/>
            <rFont val="Tahoma"/>
            <family val="2"/>
          </rPr>
          <t xml:space="preserve">Fargo, ND 58108-6050 USA
</t>
        </r>
        <r>
          <rPr>
            <sz val="8"/>
            <color rgb="FF000000"/>
            <rFont val="Tahoma"/>
            <family val="2"/>
          </rPr>
          <t xml:space="preserve">
</t>
        </r>
        <r>
          <rPr>
            <sz val="8"/>
            <color rgb="FF000000"/>
            <rFont val="Tahoma"/>
            <family val="2"/>
          </rPr>
          <t xml:space="preserve">Phone: 701-231-7429
</t>
        </r>
        <r>
          <rPr>
            <sz val="8"/>
            <color rgb="FF000000"/>
            <rFont val="Tahoma"/>
            <family val="2"/>
          </rPr>
          <t xml:space="preserve">Fax: 701-231-1008
</t>
        </r>
        <r>
          <rPr>
            <sz val="8"/>
            <color rgb="FF000000"/>
            <rFont val="Tahoma"/>
            <family val="2"/>
          </rPr>
          <t xml:space="preserve">Email: sheldon.tuscherer@ndsu.edu
</t>
        </r>
        <r>
          <rPr>
            <sz val="8"/>
            <color rgb="FF000000"/>
            <rFont val="Tahoma"/>
            <family val="2"/>
          </rPr>
          <t xml:space="preserve">-----
</t>
        </r>
        <r>
          <rPr>
            <sz val="8"/>
            <color rgb="FF000000"/>
            <rFont val="Tahoma"/>
            <family val="2"/>
          </rPr>
          <t xml:space="preserve">Jerry Wright
</t>
        </r>
        <r>
          <rPr>
            <sz val="8"/>
            <color rgb="FF000000"/>
            <rFont val="Tahoma"/>
            <family val="2"/>
          </rPr>
          <t xml:space="preserve">P.E., ASABE Member Engineer, Retired Associate Professor and Extension Engineer
</t>
        </r>
        <r>
          <rPr>
            <sz val="8"/>
            <color rgb="FF000000"/>
            <rFont val="Tahoma"/>
            <family val="2"/>
          </rPr>
          <t xml:space="preserve">West Central Research &amp; Outreach Center
</t>
        </r>
        <r>
          <rPr>
            <sz val="8"/>
            <color rgb="FF000000"/>
            <rFont val="Tahoma"/>
            <family val="2"/>
          </rPr>
          <t xml:space="preserve">University of Minnesota
</t>
        </r>
        <r>
          <rPr>
            <sz val="8"/>
            <color rgb="FF000000"/>
            <rFont val="Tahoma"/>
            <family val="2"/>
          </rPr>
          <t xml:space="preserve">46352 State Hwy 329
</t>
        </r>
        <r>
          <rPr>
            <sz val="8"/>
            <color rgb="FF000000"/>
            <rFont val="Tahoma"/>
            <family val="2"/>
          </rPr>
          <t xml:space="preserve">Morris, MN 56267
</t>
        </r>
        <r>
          <rPr>
            <sz val="8"/>
            <color rgb="FF000000"/>
            <rFont val="Tahoma"/>
            <family val="2"/>
          </rPr>
          <t xml:space="preserve">
</t>
        </r>
        <r>
          <rPr>
            <sz val="8"/>
            <color rgb="FF000000"/>
            <rFont val="Tahoma"/>
            <family val="2"/>
          </rPr>
          <t xml:space="preserve">Phone: 320-589-1711
</t>
        </r>
        <r>
          <rPr>
            <sz val="8"/>
            <color rgb="FF000000"/>
            <rFont val="Tahoma"/>
            <family val="2"/>
          </rPr>
          <t xml:space="preserve">Fax: 320-589-4870
</t>
        </r>
        <r>
          <rPr>
            <sz val="8"/>
            <color rgb="FF000000"/>
            <rFont val="Tahoma"/>
            <family val="2"/>
          </rPr>
          <t xml:space="preserve">E-mail: wrightsj@charter.net
</t>
        </r>
        <r>
          <rPr>
            <sz val="8"/>
            <color rgb="FF000000"/>
            <rFont val="Tahoma"/>
            <family val="2"/>
          </rPr>
          <t xml:space="preserve">-----
</t>
        </r>
        <r>
          <rPr>
            <sz val="8"/>
            <color rgb="FF000000"/>
            <rFont val="Tahoma"/>
            <family val="2"/>
          </rPr>
          <t>Last update: 23 March 2017.</t>
        </r>
      </text>
    </comment>
    <comment ref="Q2" authorId="0" shapeId="0" xr:uid="{4B680694-DFF3-5149-AA73-23762DC83D34}">
      <text>
        <r>
          <rPr>
            <sz val="8"/>
            <color indexed="81"/>
            <rFont val="Tahoma"/>
            <family val="2"/>
          </rPr>
          <t>Use of software and trade names is for informational purposes only and does not constitute endorsement by the authors, North Dakota State University, or the University of Minnesota. Trade names are the property of their respective owners. North Dakota State University, the University of Minnesota, and the authors of this work shall have no liability or responsibility to any person or entity with respect to any liability, loss or damage caused by or alleged to be caused directly or indirectly by use or operation of spreadsheets described herein, including, but not limited to any interruption of service, loss of business or anticipatory profits or consequential damages resulting from the use or operation of spreadsheets described herein.</t>
        </r>
      </text>
    </comment>
    <comment ref="K3" authorId="0" shapeId="0" xr:uid="{A8A482FB-FF95-EE45-81AE-42D96E776DF8}">
      <text>
        <r>
          <rPr>
            <b/>
            <sz val="8"/>
            <color rgb="FF000000"/>
            <rFont val="Tahoma"/>
            <family val="2"/>
          </rPr>
          <t>Dean Steele:</t>
        </r>
        <r>
          <rPr>
            <sz val="8"/>
            <color rgb="FF000000"/>
            <rFont val="Tahoma"/>
            <family val="2"/>
          </rPr>
          <t xml:space="preserve">
</t>
        </r>
        <r>
          <rPr>
            <sz val="8"/>
            <color rgb="FF000000"/>
            <rFont val="Tahoma"/>
            <family val="2"/>
          </rPr>
          <t>Enter a crop type using the data validation for this cell.</t>
        </r>
      </text>
    </comment>
    <comment ref="Q3" authorId="0" shapeId="0" xr:uid="{C83A4B53-497C-8B4A-A9FB-629B65A86142}">
      <text>
        <r>
          <rPr>
            <u/>
            <sz val="8"/>
            <color rgb="FF000000"/>
            <rFont val="Tahoma"/>
            <family val="2"/>
          </rPr>
          <t>Revision History.</t>
        </r>
        <r>
          <rPr>
            <sz val="8"/>
            <color rgb="FF000000"/>
            <rFont val="Tahoma"/>
            <family val="2"/>
          </rPr>
          <t xml:space="preserve">
</t>
        </r>
        <r>
          <rPr>
            <sz val="8"/>
            <color rgb="FF000000"/>
            <rFont val="Tahoma"/>
            <family val="2"/>
          </rPr>
          <t xml:space="preserve">
</t>
        </r>
        <r>
          <rPr>
            <u/>
            <sz val="8"/>
            <color rgb="FF000000"/>
            <rFont val="Tahoma"/>
            <family val="2"/>
          </rPr>
          <t>03 Sept 2010:</t>
        </r>
        <r>
          <rPr>
            <sz val="8"/>
            <color rgb="FF000000"/>
            <rFont val="Tahoma"/>
            <family val="2"/>
          </rPr>
          <t xml:space="preserve"> Changed data validation in the SWDPadj column from 0&lt;=SWDPadj&lt;=100 to 0&lt;=SWDPadj&lt;=1.0. The spreadsheet should now correctly limit users' entries of the soil moisture deficit adjustments, entered on a percent basis, to the range of 0 to 1 (0% to 100%) rather than 0 to 100 (0% to 10,000%).
</t>
        </r>
        <r>
          <rPr>
            <sz val="8"/>
            <color rgb="FF000000"/>
            <rFont val="Tahoma"/>
            <family val="2"/>
          </rPr>
          <t xml:space="preserve">
</t>
        </r>
        <r>
          <rPr>
            <u/>
            <sz val="8"/>
            <color rgb="FF000000"/>
            <rFont val="Tahoma"/>
            <family val="2"/>
          </rPr>
          <t>20 Dec 2010:</t>
        </r>
        <r>
          <rPr>
            <sz val="8"/>
            <color rgb="FF000000"/>
            <rFont val="Tahoma"/>
            <family val="2"/>
          </rPr>
          <t xml:space="preserve"> 
</t>
        </r>
        <r>
          <rPr>
            <sz val="8"/>
            <color rgb="FF000000"/>
            <rFont val="Tahoma"/>
            <family val="2"/>
          </rPr>
          <t xml:space="preserve">A) Updated charts on all sheets to:
</t>
        </r>
        <r>
          <rPr>
            <sz val="8"/>
            <color rgb="FF000000"/>
            <rFont val="Tahoma"/>
            <family val="2"/>
          </rPr>
          <t xml:space="preserve">1) remove units from legends;
</t>
        </r>
        <r>
          <rPr>
            <sz val="8"/>
            <color rgb="FF000000"/>
            <rFont val="Tahoma"/>
            <family val="2"/>
          </rPr>
          <t xml:space="preserve">2) use pattern fills on irrigation columns (with Excel 2010's pattern fill feature).
</t>
        </r>
        <r>
          <rPr>
            <sz val="8"/>
            <color rgb="FF000000"/>
            <rFont val="Tahoma"/>
            <family val="2"/>
          </rPr>
          <t xml:space="preserve">
</t>
        </r>
        <r>
          <rPr>
            <sz val="8"/>
            <color rgb="FF000000"/>
            <rFont val="Tahoma"/>
            <family val="2"/>
          </rPr>
          <t xml:space="preserve">B) Started a file name convention:
</t>
        </r>
        <r>
          <rPr>
            <sz val="8"/>
            <color rgb="FF000000"/>
            <rFont val="Tahoma"/>
            <family val="2"/>
          </rPr>
          <t xml:space="preserve">Checkbook_Irrigation_Scheduling_ND_MN_v01-0.xlsx.
</t>
        </r>
        <r>
          <rPr>
            <sz val="8"/>
            <color rgb="FF000000"/>
            <rFont val="Tahoma"/>
            <family val="2"/>
          </rPr>
          <t xml:space="preserve">
</t>
        </r>
        <r>
          <rPr>
            <u/>
            <sz val="8"/>
            <color rgb="FF000000"/>
            <rFont val="Tahoma"/>
            <family val="2"/>
          </rPr>
          <t>12 July 2011:</t>
        </r>
        <r>
          <rPr>
            <sz val="8"/>
            <color rgb="FF000000"/>
            <rFont val="Tahoma"/>
            <family val="2"/>
          </rPr>
          <t xml:space="preserve">
</t>
        </r>
        <r>
          <rPr>
            <sz val="8"/>
            <color rgb="FF000000"/>
            <rFont val="Tahoma"/>
            <family val="2"/>
          </rPr>
          <t xml:space="preserve">A) Updated the CropInfo table (accessed from the "Crops &amp; Soils" link in cell N2) so the listing and spelling of all crop names is consistent with the defined names in each sheet. For example, "Sugarbeet" was revised to "Sugar_Beet" so when the crop is selected in cell L3, the INDIRECT formula in the ET column refers to the correct table of ET values. 
</t>
        </r>
        <r>
          <rPr>
            <sz val="8"/>
            <color rgb="FF000000"/>
            <rFont val="Tahoma"/>
            <family val="2"/>
          </rPr>
          <t xml:space="preserve">
</t>
        </r>
        <r>
          <rPr>
            <sz val="8"/>
            <color rgb="FF000000"/>
            <rFont val="Tahoma"/>
            <family val="2"/>
          </rPr>
          <t xml:space="preserve">B) Specified version number in cell S4.
</t>
        </r>
        <r>
          <rPr>
            <sz val="8"/>
            <color rgb="FF000000"/>
            <rFont val="Tahoma"/>
            <family val="2"/>
          </rPr>
          <t xml:space="preserve">
</t>
        </r>
        <r>
          <rPr>
            <sz val="8"/>
            <color rgb="FF000000"/>
            <rFont val="Tahoma"/>
            <family val="2"/>
          </rPr>
          <t xml:space="preserve">C) Changed name for posted files to:
</t>
        </r>
        <r>
          <rPr>
            <sz val="8"/>
            <color rgb="FF000000"/>
            <rFont val="Tahoma"/>
            <family val="2"/>
          </rPr>
          <t xml:space="preserve">Checkbook_Irrigation_Scheduling_ND_MN_Excel_File.xlsx.
</t>
        </r>
        <r>
          <rPr>
            <sz val="8"/>
            <color rgb="FF000000"/>
            <rFont val="Tahoma"/>
            <family val="2"/>
          </rPr>
          <t xml:space="preserve">
</t>
        </r>
        <r>
          <rPr>
            <u/>
            <sz val="8"/>
            <color rgb="FF000000"/>
            <rFont val="Tahoma"/>
            <family val="2"/>
          </rPr>
          <t>17 April 2012 (Version 2.0):</t>
        </r>
        <r>
          <rPr>
            <sz val="8"/>
            <color rgb="FF000000"/>
            <rFont val="Tahoma"/>
            <family val="2"/>
          </rPr>
          <t xml:space="preserve">
</t>
        </r>
        <r>
          <rPr>
            <sz val="8"/>
            <color rgb="FF000000"/>
            <rFont val="Tahoma"/>
            <family val="2"/>
          </rPr>
          <t xml:space="preserve">A) Added a second chart with scrolling bars to view part or all of the season. The user can specify how many days in the season to view (Interval Width) and the starting date of the viewing period (Starting Date). See http://whatapalaver.co.uk/2007/10/scroll-bar-chart/ for programming details.
</t>
        </r>
        <r>
          <rPr>
            <sz val="8"/>
            <color rgb="FF000000"/>
            <rFont val="Tahoma"/>
            <family val="2"/>
          </rPr>
          <t xml:space="preserve">B) Eliminated senior author name from most comments. Added comments to "Crops &amp; Soils," "ET Tables", and "Charts" areas to tell the user to scroll down and to the right to see the tables or charts and to scroll to the right for a hyperlink to return to cell B8.
</t>
        </r>
        <r>
          <rPr>
            <sz val="8"/>
            <color rgb="FF000000"/>
            <rFont val="Tahoma"/>
            <family val="2"/>
          </rPr>
          <t xml:space="preserve">C) Added the field description (cell B4 contents) to the chart titles. Added path, file, worksheet, date, and time stamps to the headers and footers of charts.
</t>
        </r>
        <r>
          <rPr>
            <sz val="8"/>
            <color rgb="FF000000"/>
            <rFont val="Tahoma"/>
            <family val="2"/>
          </rPr>
          <t xml:space="preserve">
</t>
        </r>
        <r>
          <rPr>
            <u/>
            <sz val="8"/>
            <color rgb="FF000000"/>
            <rFont val="Tahoma"/>
            <family val="2"/>
          </rPr>
          <t>26 April 2012 (Version 2.1):</t>
        </r>
        <r>
          <rPr>
            <sz val="8"/>
            <color rgb="FF000000"/>
            <rFont val="Tahoma"/>
            <family val="2"/>
          </rPr>
          <t xml:space="preserve">
</t>
        </r>
        <r>
          <rPr>
            <sz val="8"/>
            <color rgb="FF000000"/>
            <rFont val="Tahoma"/>
            <family val="2"/>
          </rPr>
          <t xml:space="preserve">A) Added a dashed Management Allowed Depletion (MAD) line to all charts.
</t>
        </r>
        <r>
          <rPr>
            <sz val="8"/>
            <color rgb="FF000000"/>
            <rFont val="Tahoma"/>
            <family val="2"/>
          </rPr>
          <t xml:space="preserve">
</t>
        </r>
        <r>
          <rPr>
            <sz val="8"/>
            <color rgb="FF000000"/>
            <rFont val="Tahoma"/>
            <family val="2"/>
          </rPr>
          <t xml:space="preserve">B) Added a footnote to recommend that weather and irrigation forecasts not extend more than one week into the future.
</t>
        </r>
        <r>
          <rPr>
            <sz val="8"/>
            <color rgb="FF000000"/>
            <rFont val="Tahoma"/>
            <family val="2"/>
          </rPr>
          <t xml:space="preserve">
</t>
        </r>
        <r>
          <rPr>
            <u/>
            <sz val="8"/>
            <color rgb="FF000000"/>
            <rFont val="Tahoma"/>
            <family val="2"/>
          </rPr>
          <t>12 March 2015 (Version 2.2):</t>
        </r>
        <r>
          <rPr>
            <sz val="8"/>
            <color rgb="FF000000"/>
            <rFont val="Tahoma"/>
            <family val="2"/>
          </rPr>
          <t xml:space="preserve">
</t>
        </r>
        <r>
          <rPr>
            <sz val="8"/>
            <color rgb="FF000000"/>
            <rFont val="Tahoma"/>
            <family val="2"/>
          </rPr>
          <t xml:space="preserve">A) Changed VLOOKUP(Crop,CropInfo,x) to VLOOKUP(Crop,CropInfo,x,FALSE), where x= 3 or 4, to accommodate a nonalphabetized list of crops in the CropInfo block. This allows the spreadsheet to correctly retrieve the root zone depths, e.g., 36 rather than 24 inches for ND's Spring_Wheat and 36 rather than 48 inches for MN's Any_Other_Crops.
</t>
        </r>
        <r>
          <rPr>
            <sz val="8"/>
            <color rgb="FF000000"/>
            <rFont val="Tahoma"/>
            <family val="2"/>
          </rPr>
          <t xml:space="preserve">
</t>
        </r>
        <r>
          <rPr>
            <sz val="8"/>
            <color rgb="FF000000"/>
            <rFont val="Tahoma"/>
            <family val="2"/>
          </rPr>
          <t xml:space="preserve">B) Added a comment in the "Texture" column of the "Soil Horizon Summary" section to provide tips on how to handle fewer than eight (8) soil horizons and on using the "Rocks" texture for soil horizons with no appreciable water holding capacity.
</t>
        </r>
        <r>
          <rPr>
            <sz val="8"/>
            <color rgb="FF000000"/>
            <rFont val="Tahoma"/>
            <family val="2"/>
          </rPr>
          <t xml:space="preserve">
</t>
        </r>
        <r>
          <rPr>
            <u/>
            <sz val="8"/>
            <color rgb="FF000000"/>
            <rFont val="Tahoma"/>
            <family val="2"/>
          </rPr>
          <t>16 April 2015 (Version 2.3):</t>
        </r>
        <r>
          <rPr>
            <sz val="8"/>
            <color rgb="FF000000"/>
            <rFont val="Tahoma"/>
            <family val="2"/>
          </rPr>
          <t xml:space="preserve">
</t>
        </r>
        <r>
          <rPr>
            <sz val="8"/>
            <color rgb="FF000000"/>
            <rFont val="Tahoma"/>
            <family val="2"/>
          </rPr>
          <t xml:space="preserve">A) Revised the section, "How to Get the Spreadsheet and Supporting Files," to reflect new website locations. See http://www.ag.ndsu.edu/irrigation/irrigation-scheduling for more information.
</t>
        </r>
        <r>
          <rPr>
            <sz val="8"/>
            <color rgb="FF000000"/>
            <rFont val="Tahoma"/>
            <family val="2"/>
          </rPr>
          <t xml:space="preserve">
</t>
        </r>
        <r>
          <rPr>
            <u/>
            <sz val="8"/>
            <color rgb="FF000000"/>
            <rFont val="Tahoma"/>
            <family val="2"/>
          </rPr>
          <t>23 March 2017 (Version 2.4):</t>
        </r>
        <r>
          <rPr>
            <sz val="8"/>
            <color rgb="FF000000"/>
            <rFont val="Tahoma"/>
            <family val="2"/>
          </rPr>
          <t xml:space="preserve">
</t>
        </r>
        <r>
          <rPr>
            <sz val="8"/>
            <color rgb="FF000000"/>
            <rFont val="Tahoma"/>
            <family val="2"/>
          </rPr>
          <t xml:space="preserve">A) Edited the "Instructions" comment for clarity.
</t>
        </r>
        <r>
          <rPr>
            <sz val="8"/>
            <color rgb="FF000000"/>
            <rFont val="Tahoma"/>
            <family val="2"/>
          </rPr>
          <t xml:space="preserve">B) Changed the default MAD from 45% to 50% as the latter is commonly assumed. 
</t>
        </r>
        <r>
          <rPr>
            <sz val="8"/>
            <color rgb="FF000000"/>
            <rFont val="Tahoma"/>
            <family val="2"/>
          </rPr>
          <t xml:space="preserve">C) Revised the data validation input message for the soil horizon thicknesses from 0-6", 6-12", etc. to "First soil horizon," "Second soil horizon," etc. Revised the error messages to be identical to the input messages for each horizon.
</t>
        </r>
        <r>
          <rPr>
            <sz val="8"/>
            <color rgb="FF000000"/>
            <rFont val="Tahoma"/>
            <family val="2"/>
          </rPr>
          <t xml:space="preserve">D) Clarified the SWDPcritical data validation input message to indicate ". . . values between 0 and 1 </t>
        </r>
        <r>
          <rPr>
            <i/>
            <sz val="8"/>
            <color rgb="FF000000"/>
            <rFont val="Tahoma"/>
            <family val="2"/>
          </rPr>
          <t xml:space="preserve">(0% and 100%) </t>
        </r>
        <r>
          <rPr>
            <sz val="8"/>
            <color rgb="FF000000"/>
            <rFont val="Tahoma"/>
            <family val="2"/>
          </rPr>
          <t xml:space="preserve">are valid" (italicized text added). Also deleted extra instances of the data validation prompt in blank cells below this section.
</t>
        </r>
        <r>
          <rPr>
            <sz val="8"/>
            <color rgb="FF000000"/>
            <rFont val="Tahoma"/>
            <family val="2"/>
          </rPr>
          <t xml:space="preserve">E) Edited the comment for SWDPadj to remind users that a value is needed for 30 April (4/30) and that they should delete values after 30 April (4/30) which are not needed.
</t>
        </r>
        <r>
          <rPr>
            <sz val="8"/>
            <color rgb="FF000000"/>
            <rFont val="Tahoma"/>
            <family val="2"/>
          </rPr>
          <t xml:space="preserve">
</t>
        </r>
        <r>
          <rPr>
            <u/>
            <sz val="8"/>
            <color rgb="FF000000"/>
            <rFont val="Tahoma"/>
            <family val="2"/>
          </rPr>
          <t>4 May 2017 (Version 2.5):</t>
        </r>
        <r>
          <rPr>
            <sz val="8"/>
            <color rgb="FF000000"/>
            <rFont val="Tahoma"/>
            <family val="2"/>
          </rPr>
          <t xml:space="preserve">
</t>
        </r>
        <r>
          <rPr>
            <sz val="8"/>
            <color rgb="FF000000"/>
            <rFont val="Tahoma"/>
            <family val="2"/>
          </rPr>
          <t xml:space="preserve">A) Changed the slider chart series for soil water deficit from a line chart with no markers to markers only. This helps align rain, irrigation, and soil water deficit values on the chart.
</t>
        </r>
        <r>
          <rPr>
            <sz val="8"/>
            <color rgb="FF000000"/>
            <rFont val="Tahoma"/>
            <family val="2"/>
          </rPr>
          <t>B) Provided a more descriptive field description in cell B4.</t>
        </r>
      </text>
    </comment>
    <comment ref="K4" authorId="0" shapeId="0" xr:uid="{1EF0860E-AE62-F745-9087-924AA244055B}">
      <text>
        <r>
          <rPr>
            <b/>
            <sz val="8"/>
            <color rgb="FF000000"/>
            <rFont val="Tahoma"/>
            <family val="2"/>
          </rPr>
          <t>Dean Steele:</t>
        </r>
        <r>
          <rPr>
            <sz val="8"/>
            <color rgb="FF000000"/>
            <rFont val="Tahoma"/>
            <family val="2"/>
          </rPr>
          <t xml:space="preserve">
</t>
        </r>
        <r>
          <rPr>
            <sz val="8"/>
            <color rgb="FF000000"/>
            <rFont val="Tahoma"/>
            <family val="2"/>
          </rPr>
          <t>Enter the crop emergence date.</t>
        </r>
      </text>
    </comment>
    <comment ref="B7" authorId="0" shapeId="0" xr:uid="{2476901B-5A8B-A944-9331-A041E35E6B2B}">
      <text>
        <r>
          <rPr>
            <b/>
            <sz val="8"/>
            <color rgb="FF000000"/>
            <rFont val="Tahoma"/>
            <family val="2"/>
          </rPr>
          <t>Dean Steele:</t>
        </r>
        <r>
          <rPr>
            <sz val="8"/>
            <color rgb="FF000000"/>
            <rFont val="Tahoma"/>
            <family val="2"/>
          </rPr>
          <t xml:space="preserve">
</t>
        </r>
        <r>
          <rPr>
            <sz val="8"/>
            <color rgb="FF000000"/>
            <rFont val="Tahoma"/>
            <family val="2"/>
          </rPr>
          <t>Week past emergence.</t>
        </r>
      </text>
    </comment>
    <comment ref="E7" authorId="0" shapeId="0" xr:uid="{C1BE7145-A062-E14D-97A3-CD667961A3BB}">
      <text>
        <r>
          <rPr>
            <b/>
            <sz val="8"/>
            <color rgb="FF000000"/>
            <rFont val="Tahoma"/>
            <family val="2"/>
          </rPr>
          <t>Dean Steele:</t>
        </r>
        <r>
          <rPr>
            <sz val="8"/>
            <color rgb="FF000000"/>
            <rFont val="Tahoma"/>
            <family val="2"/>
          </rPr>
          <t xml:space="preserve">
</t>
        </r>
        <r>
          <rPr>
            <sz val="8"/>
            <color rgb="FF000000"/>
            <rFont val="Tahoma"/>
            <family val="2"/>
          </rPr>
          <t xml:space="preserve">ET = Evapotranspiration or crop water use.
</t>
        </r>
        <r>
          <rPr>
            <sz val="8"/>
            <color rgb="FF000000"/>
            <rFont val="Tahoma"/>
            <family val="2"/>
          </rPr>
          <t xml:space="preserve">
</t>
        </r>
        <r>
          <rPr>
            <sz val="8"/>
            <color rgb="FF000000"/>
            <rFont val="Tahoma"/>
            <family val="2"/>
          </rPr>
          <t>ET values are adjusted for the dry soil stress factor.</t>
        </r>
      </text>
    </comment>
    <comment ref="F7" authorId="0" shapeId="0" xr:uid="{EABDBD7A-FD7C-784D-8881-2D3102630023}">
      <text>
        <r>
          <rPr>
            <b/>
            <sz val="8"/>
            <color rgb="FF000000"/>
            <rFont val="Tahoma"/>
            <family val="2"/>
          </rPr>
          <t>Dean Steele:</t>
        </r>
        <r>
          <rPr>
            <sz val="8"/>
            <color rgb="FF000000"/>
            <rFont val="Tahoma"/>
            <family val="2"/>
          </rPr>
          <t xml:space="preserve">
</t>
        </r>
        <r>
          <rPr>
            <sz val="8"/>
            <color rgb="FF000000"/>
            <rFont val="Tahoma"/>
            <family val="2"/>
          </rPr>
          <t xml:space="preserve">Rainfall.
</t>
        </r>
        <r>
          <rPr>
            <sz val="8"/>
            <color rgb="FF000000"/>
            <rFont val="Tahoma"/>
            <family val="2"/>
          </rPr>
          <t xml:space="preserve">
</t>
        </r>
        <r>
          <rPr>
            <sz val="8"/>
            <color rgb="FF000000"/>
            <rFont val="Tahoma"/>
            <family val="2"/>
          </rPr>
          <t xml:space="preserve">Note: The rainfall and irrigation amounts entered in the spreadsheet should be effective values, i.e., the net amounts which contribute to ET and/or the soil water balance. </t>
        </r>
      </text>
    </comment>
    <comment ref="H7" authorId="0" shapeId="0" xr:uid="{71EFC861-632E-6443-BD51-4C6D37C7E73B}">
      <text>
        <r>
          <rPr>
            <b/>
            <sz val="8"/>
            <color indexed="81"/>
            <rFont val="Tahoma"/>
            <family val="2"/>
          </rPr>
          <t>Dean Steele:</t>
        </r>
        <r>
          <rPr>
            <sz val="8"/>
            <color indexed="81"/>
            <rFont val="Tahoma"/>
            <family val="2"/>
          </rPr>
          <t xml:space="preserve">
Irrigation.
Note: The rainfall and irrigation amounts entered in the spreadsheet should be effective values, i.e., the net amounts which contribute to ET and/or the soil water balance. </t>
        </r>
      </text>
    </comment>
    <comment ref="I7" authorId="0" shapeId="0" xr:uid="{F3537E87-4E2D-8449-890F-0E1B1BDC7D04}">
      <text>
        <r>
          <rPr>
            <b/>
            <sz val="8"/>
            <color rgb="FF000000"/>
            <rFont val="Tahoma"/>
            <family val="2"/>
          </rPr>
          <t>Dean Steele:</t>
        </r>
        <r>
          <rPr>
            <sz val="8"/>
            <color rgb="FF000000"/>
            <rFont val="Tahoma"/>
            <family val="2"/>
          </rPr>
          <t xml:space="preserve">
</t>
        </r>
        <r>
          <rPr>
            <sz val="8"/>
            <color rgb="FF000000"/>
            <rFont val="Tahoma"/>
            <family val="2"/>
          </rPr>
          <t>Soil-Water Deficit, the amount of water needed to refill the soil to field capacity.</t>
        </r>
      </text>
    </comment>
    <comment ref="J7" authorId="0" shapeId="0" xr:uid="{84D3EC72-C9B4-5A42-89BF-D06A1D1D8FE1}">
      <text>
        <r>
          <rPr>
            <b/>
            <sz val="8"/>
            <color rgb="FF000000"/>
            <rFont val="Tahoma"/>
            <family val="2"/>
          </rPr>
          <t>Dean Steele:</t>
        </r>
        <r>
          <rPr>
            <sz val="8"/>
            <color rgb="FF000000"/>
            <rFont val="Tahoma"/>
            <family val="2"/>
          </rPr>
          <t xml:space="preserve">
</t>
        </r>
        <r>
          <rPr>
            <sz val="8"/>
            <color rgb="FF000000"/>
            <rFont val="Tahoma"/>
            <family val="2"/>
          </rPr>
          <t xml:space="preserve">Soil-Water Deficit, the amount of water needed to refill the soil to field capacity.
</t>
        </r>
        <r>
          <rPr>
            <sz val="8"/>
            <color rgb="FF000000"/>
            <rFont val="Tahoma"/>
            <family val="2"/>
          </rPr>
          <t xml:space="preserve">
</t>
        </r>
        <r>
          <rPr>
            <sz val="8"/>
            <color rgb="FF000000"/>
            <rFont val="Tahoma"/>
            <family val="2"/>
          </rPr>
          <t xml:space="preserve">Conditional formatting changes the cell values to </t>
        </r>
        <r>
          <rPr>
            <sz val="8"/>
            <color rgb="FFFF0000"/>
            <rFont val="Tahoma"/>
            <family val="2"/>
          </rPr>
          <t>red</t>
        </r>
        <r>
          <rPr>
            <sz val="8"/>
            <color rgb="FF000000"/>
            <rFont val="Tahoma"/>
            <family val="2"/>
          </rPr>
          <t xml:space="preserve"> if the value exceeds the user-selected management allowed depletion (MAD) value.</t>
        </r>
      </text>
    </comment>
    <comment ref="K7" authorId="0" shapeId="0" xr:uid="{6DD78456-7CBF-5A47-B44A-2CE6EBFD7E39}">
      <text>
        <r>
          <rPr>
            <b/>
            <sz val="8"/>
            <color rgb="FF000000"/>
            <rFont val="Tahoma"/>
            <family val="2"/>
          </rPr>
          <t>Dean Steele:</t>
        </r>
        <r>
          <rPr>
            <sz val="8"/>
            <color rgb="FF000000"/>
            <rFont val="Tahoma"/>
            <family val="2"/>
          </rPr>
          <t xml:space="preserve">
</t>
        </r>
        <r>
          <rPr>
            <sz val="8"/>
            <color rgb="FF000000"/>
            <rFont val="Tahoma"/>
            <family val="2"/>
          </rPr>
          <t xml:space="preserve">Measured values of soil-water deficit (%) can be entered in this column to adjust the water balance.
</t>
        </r>
        <r>
          <rPr>
            <sz val="8"/>
            <color rgb="FF000000"/>
            <rFont val="Tahoma"/>
            <family val="2"/>
          </rPr>
          <t xml:space="preserve">
</t>
        </r>
        <r>
          <rPr>
            <sz val="8"/>
            <color rgb="FF000000"/>
            <rFont val="Tahoma"/>
            <family val="2"/>
          </rPr>
          <t xml:space="preserve">A value is required for 30 April (4/30).
</t>
        </r>
        <r>
          <rPr>
            <sz val="8"/>
            <color rgb="FF000000"/>
            <rFont val="Tahoma"/>
            <family val="2"/>
          </rPr>
          <t xml:space="preserve">
</t>
        </r>
        <r>
          <rPr>
            <sz val="8"/>
            <color rgb="FF000000"/>
            <rFont val="Tahoma"/>
            <family val="2"/>
          </rPr>
          <t>Remember to delete entries after 30 April (4/30) which are not needed.</t>
        </r>
      </text>
    </comment>
    <comment ref="L7" authorId="0" shapeId="0" xr:uid="{B52F779D-A344-F74A-B855-43C758DEF87A}">
      <text>
        <r>
          <rPr>
            <b/>
            <sz val="8"/>
            <color rgb="FF000000"/>
            <rFont val="Tahoma"/>
            <family val="2"/>
          </rPr>
          <t>Dean Steele:</t>
        </r>
        <r>
          <rPr>
            <sz val="8"/>
            <color rgb="FF000000"/>
            <rFont val="Tahoma"/>
            <family val="2"/>
          </rPr>
          <t xml:space="preserve">
</t>
        </r>
        <r>
          <rPr>
            <sz val="8"/>
            <color rgb="FF000000"/>
            <rFont val="Tahoma"/>
            <family val="2"/>
          </rPr>
          <t>Amount of rain or irrigation in excess of field capacity. It may leave the profile via deep percolation or surface runoff.</t>
        </r>
      </text>
    </comment>
    <comment ref="M7" authorId="0" shapeId="0" xr:uid="{619226A4-810D-E242-88F5-0DF1BBA07E64}">
      <text>
        <r>
          <rPr>
            <b/>
            <sz val="8"/>
            <color rgb="FF000000"/>
            <rFont val="Tahoma"/>
            <family val="2"/>
          </rPr>
          <t>Dean Steele:</t>
        </r>
        <r>
          <rPr>
            <sz val="8"/>
            <color rgb="FF000000"/>
            <rFont val="Tahoma"/>
            <family val="2"/>
          </rPr>
          <t xml:space="preserve">
</t>
        </r>
        <r>
          <rPr>
            <sz val="8"/>
            <color rgb="FF000000"/>
            <rFont val="Tahoma"/>
            <family val="2"/>
          </rPr>
          <t>Root zone depth approximation for management of soil water.</t>
        </r>
      </text>
    </comment>
    <comment ref="N7" authorId="0" shapeId="0" xr:uid="{E7577307-7210-464E-9DBB-B9B5F07FC4CB}">
      <text>
        <r>
          <rPr>
            <b/>
            <sz val="8"/>
            <color rgb="FF000000"/>
            <rFont val="Tahoma"/>
            <family val="2"/>
          </rPr>
          <t>Dean Steele:</t>
        </r>
        <r>
          <rPr>
            <sz val="8"/>
            <color rgb="FF000000"/>
            <rFont val="Tahoma"/>
            <family val="2"/>
          </rPr>
          <t xml:space="preserve">
</t>
        </r>
        <r>
          <rPr>
            <sz val="8"/>
            <color rgb="FF000000"/>
            <rFont val="Tahoma"/>
            <family val="2"/>
          </rPr>
          <t>Available water holding capacity of the soil to the depth of the root zone.</t>
        </r>
      </text>
    </comment>
    <comment ref="O7" authorId="0" shapeId="0" xr:uid="{1B1F47D7-D449-E545-A484-B109A69D430A}">
      <text>
        <r>
          <rPr>
            <b/>
            <sz val="8"/>
            <color rgb="FF000000"/>
            <rFont val="Tahoma"/>
            <family val="2"/>
          </rPr>
          <t>Dean Steele:</t>
        </r>
        <r>
          <rPr>
            <sz val="8"/>
            <color rgb="FF000000"/>
            <rFont val="Tahoma"/>
            <family val="2"/>
          </rPr>
          <t xml:space="preserve">
</t>
        </r>
        <r>
          <rPr>
            <sz val="8"/>
            <color rgb="FF000000"/>
            <rFont val="Tahoma"/>
            <family val="2"/>
          </rPr>
          <t>Seasonal sum of ET to date.</t>
        </r>
      </text>
    </comment>
    <comment ref="P7" authorId="0" shapeId="0" xr:uid="{F9C112EC-FA00-654C-B3B9-1F20FDD4CA2C}">
      <text>
        <r>
          <rPr>
            <b/>
            <sz val="8"/>
            <color rgb="FF000000"/>
            <rFont val="Tahoma"/>
            <family val="2"/>
          </rPr>
          <t>Dean Steele:</t>
        </r>
        <r>
          <rPr>
            <sz val="8"/>
            <color rgb="FF000000"/>
            <rFont val="Tahoma"/>
            <family val="2"/>
          </rPr>
          <t xml:space="preserve">
</t>
        </r>
        <r>
          <rPr>
            <sz val="8"/>
            <color rgb="FF000000"/>
            <rFont val="Tahoma"/>
            <family val="2"/>
          </rPr>
          <t>Seasonal sum of rain to date.</t>
        </r>
      </text>
    </comment>
    <comment ref="Q7" authorId="0" shapeId="0" xr:uid="{74FD96FF-0C1B-FE40-851C-935B900638B2}">
      <text>
        <r>
          <rPr>
            <b/>
            <sz val="8"/>
            <color rgb="FF000000"/>
            <rFont val="Tahoma"/>
            <family val="2"/>
          </rPr>
          <t>Dean Steele:</t>
        </r>
        <r>
          <rPr>
            <sz val="8"/>
            <color rgb="FF000000"/>
            <rFont val="Tahoma"/>
            <family val="2"/>
          </rPr>
          <t xml:space="preserve">
</t>
        </r>
        <r>
          <rPr>
            <sz val="8"/>
            <color rgb="FF000000"/>
            <rFont val="Tahoma"/>
            <family val="2"/>
          </rPr>
          <t>Seasonal sum of irrigation to date.</t>
        </r>
      </text>
    </comment>
    <comment ref="R7" authorId="0" shapeId="0" xr:uid="{CD6BEAC3-2EDB-5B4E-91F5-21BBE63ED044}">
      <text>
        <r>
          <rPr>
            <b/>
            <sz val="8"/>
            <color rgb="FF000000"/>
            <rFont val="Tahoma"/>
            <family val="2"/>
          </rPr>
          <t>Dean Steele:</t>
        </r>
        <r>
          <rPr>
            <sz val="8"/>
            <color rgb="FF000000"/>
            <rFont val="Tahoma"/>
            <family val="2"/>
          </rPr>
          <t xml:space="preserve">
</t>
        </r>
        <r>
          <rPr>
            <sz val="8"/>
            <color rgb="FF000000"/>
            <rFont val="Tahoma"/>
            <family val="2"/>
          </rPr>
          <t>Seasonal sum of water losses (leaching or runoff) to date.</t>
        </r>
      </text>
    </comment>
    <comment ref="K9" authorId="0" shapeId="0" xr:uid="{38AA2265-7077-A643-9737-01D6535869F9}">
      <text>
        <r>
          <rPr>
            <b/>
            <sz val="8"/>
            <color rgb="FF000000"/>
            <rFont val="Tahoma"/>
            <family val="2"/>
          </rPr>
          <t>Dean Steele:</t>
        </r>
        <r>
          <rPr>
            <sz val="8"/>
            <color rgb="FF000000"/>
            <rFont val="Tahoma"/>
            <family val="2"/>
          </rPr>
          <t xml:space="preserve">
</t>
        </r>
        <r>
          <rPr>
            <sz val="8"/>
            <color rgb="FF000000"/>
            <rFont val="Tahoma"/>
            <family val="2"/>
          </rPr>
          <t>Must have a starting value here.</t>
        </r>
      </text>
    </comment>
    <comment ref="AE171" authorId="0" shapeId="0" xr:uid="{9CD79BC0-1F37-1E47-B5B9-3113A72E4A41}">
      <text>
        <r>
          <rPr>
            <sz val="8"/>
            <color rgb="FF000000"/>
            <rFont val="Tahoma"/>
            <family val="2"/>
          </rPr>
          <t xml:space="preserve">Scroll down and to the right to see crop and soil information.
</t>
        </r>
        <r>
          <rPr>
            <sz val="8"/>
            <color rgb="FF000000"/>
            <rFont val="Tahoma"/>
            <family val="2"/>
          </rPr>
          <t xml:space="preserve">
</t>
        </r>
        <r>
          <rPr>
            <sz val="8"/>
            <color rgb="FF000000"/>
            <rFont val="Tahoma"/>
            <family val="2"/>
          </rPr>
          <t>Scroll right for a hyperlink to return to cell B8.</t>
        </r>
      </text>
    </comment>
    <comment ref="AK173" authorId="0" shapeId="0" xr:uid="{3B3552E8-A11D-FF4E-9CA1-0FECEBEF0B56}">
      <text>
        <r>
          <rPr>
            <b/>
            <sz val="8"/>
            <color indexed="81"/>
            <rFont val="Tahoma"/>
            <family val="2"/>
          </rPr>
          <t>Dean Steele:</t>
        </r>
        <r>
          <rPr>
            <sz val="8"/>
            <color indexed="81"/>
            <rFont val="Tahoma"/>
            <family val="2"/>
          </rPr>
          <t xml:space="preserve">
Enz, J.W., G.P. Brockberg, R. Egeberg, R. Carcoana, D. Rice, and T. Scherer. 1997.   Weather:   North Dakota Agricultural Weather Network (NDAWN). NDSU Extension Service Software Users Guide 11 (Revised), 24 pp.
Lundstrom, D.R., and E.C. Stegman.  1988.  Irrigation scheduling by the checkbook method.  Bulletin AE-792 (Revised). Fargo: N. Dak. St. Univ. Ext. Serv. Available 1 Nov 2006 at http://www.ag.ndsu.edu/pubs/ageng/irrigate/ae792.pdf.
Steele, D.D., T.F. Scherer, and J. Wright. 2001. Computerized irrigation scheduling by the checkbook method: Spreadsheet edition for North Dakota and Minnesota. Software and user’s manual, version 2.01 (revised 7 Mar), 60 pp. Fargo: N. Dak. St. Univ. Dept. Agric. &amp; Biosystems Engr.
Default daily maximum temperature values are from NDAWN data (Enz et al., 1997) for Cando, ND for the period 5/12/1994 through 10/31/2005. A fifth-order polynomial of Tmax vs. day of year was developed for April through October data.</t>
        </r>
      </text>
    </comment>
    <comment ref="AH174" authorId="0" shapeId="0" xr:uid="{B34EB271-5F80-B344-A5F7-2CBBFC02569E}">
      <text>
        <r>
          <rPr>
            <b/>
            <sz val="8"/>
            <color rgb="FF000000"/>
            <rFont val="Tahoma"/>
            <family val="2"/>
          </rPr>
          <t>Dean Steele:</t>
        </r>
        <r>
          <rPr>
            <sz val="8"/>
            <color rgb="FF000000"/>
            <rFont val="Tahoma"/>
            <family val="2"/>
          </rPr>
          <t xml:space="preserve">
</t>
        </r>
        <r>
          <rPr>
            <sz val="8"/>
            <color rgb="FF000000"/>
            <rFont val="Tahoma"/>
            <family val="2"/>
          </rPr>
          <t xml:space="preserve">Set to 7 weeks for all crops, which matches the values used in:
</t>
        </r>
        <r>
          <rPr>
            <sz val="8"/>
            <color rgb="FF000000"/>
            <rFont val="Tahoma"/>
            <family val="2"/>
          </rPr>
          <t xml:space="preserve"> 
</t>
        </r>
        <r>
          <rPr>
            <sz val="8"/>
            <color rgb="FF000000"/>
            <rFont val="Tahoma"/>
            <family val="2"/>
          </rPr>
          <t xml:space="preserve">Steele, D.D., T.F. Scherer, and J. Wright. 2001. Computerized irrigation scheduling by the checkbook method: Spreadsheet edition for North Dakota and Minnesota. Software and user’s manual, version 2.01 (revised 7 Mar), 60 pp. Fargo: N. Dak. St. Univ. Dept. Agric. &amp; Biosystems Engr.
</t>
        </r>
        <r>
          <rPr>
            <sz val="8"/>
            <color rgb="FF000000"/>
            <rFont val="Tahoma"/>
            <family val="2"/>
          </rPr>
          <t xml:space="preserve">
</t>
        </r>
        <r>
          <rPr>
            <sz val="8"/>
            <color rgb="FF000000"/>
            <rFont val="Tahoma"/>
            <family val="2"/>
          </rPr>
          <t>An exception is that alfalfa is assumed to be established and therefore already has a root zone of 48 inches [see the Root Zone (RZ) column above].</t>
        </r>
      </text>
    </comment>
    <comment ref="AE176" authorId="0" shapeId="0" xr:uid="{63A41480-DD02-7D44-84D0-152770FA3933}">
      <text>
        <r>
          <rPr>
            <b/>
            <sz val="8"/>
            <color indexed="8"/>
            <rFont val="Tahoma"/>
            <family val="2"/>
          </rPr>
          <t>Dean Steele:</t>
        </r>
        <r>
          <rPr>
            <sz val="8"/>
            <color indexed="8"/>
            <rFont val="Tahoma"/>
            <family val="2"/>
          </rPr>
          <t xml:space="preserve">
CropInfo = range of crop-specific information for the site or field on this worksheet.
Named array of values.
Rows: 9.
Columns: 4. 
This comment is in the upper-left corner of the array.
Some cells require user entries and others are computed values.</t>
        </r>
      </text>
    </comment>
    <comment ref="AH176" authorId="0" shapeId="0" xr:uid="{98EEDC38-2C64-3742-9402-E2F71C074F1E}">
      <text>
        <r>
          <rPr>
            <b/>
            <sz val="8"/>
            <color rgb="FF000000"/>
            <rFont val="Tahoma"/>
            <family val="2"/>
          </rPr>
          <t>Dean Steele:</t>
        </r>
        <r>
          <rPr>
            <sz val="8"/>
            <color rgb="FF000000"/>
            <rFont val="Tahoma"/>
            <family val="2"/>
          </rPr>
          <t xml:space="preserve">
</t>
        </r>
        <r>
          <rPr>
            <sz val="8"/>
            <color rgb="FF000000"/>
            <rFont val="Tahoma"/>
            <family val="2"/>
          </rPr>
          <t>A value of 7 is recommended for newly-seeded alfalfa or 1 for established alfalfa.</t>
        </r>
      </text>
    </comment>
    <comment ref="AH195" authorId="1" shapeId="0" xr:uid="{A1F6E127-3EB1-544B-A872-BA2379C4F9E4}">
      <text>
        <r>
          <rPr>
            <sz val="9"/>
            <color rgb="FF000000"/>
            <rFont val="Tahoma"/>
            <family val="2"/>
          </rPr>
          <t xml:space="preserve">If a soil has five horizons instead of eight, for example, the user can enter the five horizon descriptions as needed at the top of the profile and then enter 48 for each of the unused horizons in the spreadsheet. Since the thickness of each of those horizons is zero, their contributions to the water holding capacity of the soil will also be zero.
</t>
        </r>
        <r>
          <rPr>
            <sz val="9"/>
            <color rgb="FF000000"/>
            <rFont val="Tahoma"/>
            <family val="2"/>
          </rPr>
          <t xml:space="preserve">
</t>
        </r>
        <r>
          <rPr>
            <sz val="9"/>
            <color rgb="FF000000"/>
            <rFont val="Tahoma"/>
            <family val="2"/>
          </rPr>
          <t xml:space="preserve">If a soil profile is known to have no appreciable water holding capacity below a certain depth, the user can enter "Rocks" for the soil texture in those horizon(s).
</t>
        </r>
      </text>
    </comment>
    <comment ref="AE198" authorId="0" shapeId="0" xr:uid="{15793988-9882-1741-B1AD-2DE5CB2C5CFE}">
      <text>
        <r>
          <rPr>
            <b/>
            <sz val="8"/>
            <color indexed="8"/>
            <rFont val="Tahoma"/>
            <family val="2"/>
          </rPr>
          <t>Dean Steele:</t>
        </r>
        <r>
          <rPr>
            <sz val="8"/>
            <color indexed="8"/>
            <rFont val="Tahoma"/>
            <family val="2"/>
          </rPr>
          <t xml:space="preserve">
SoilProp = soil horizon information including horizon boundaries, textures, and available water holding capacities for the site or field on this worksheet.
Named array of values.
Rows: 10.
Columns: 8. 
This comment is in the upper-left corner of the array.
Some cells require user entries and others are computed values.</t>
        </r>
      </text>
    </comment>
    <comment ref="AG198" authorId="0" shapeId="0" xr:uid="{13898EE9-E19D-4241-A7A2-EDD20780DD43}">
      <text>
        <r>
          <rPr>
            <b/>
            <sz val="8"/>
            <color indexed="81"/>
            <rFont val="Tahoma"/>
            <family val="2"/>
          </rPr>
          <t>Dean Steele:</t>
        </r>
        <r>
          <rPr>
            <sz val="8"/>
            <color indexed="81"/>
            <rFont val="Tahoma"/>
            <family val="2"/>
          </rPr>
          <t xml:space="preserve">
</t>
        </r>
        <r>
          <rPr>
            <sz val="8"/>
            <color indexed="53"/>
            <rFont val="Tahoma"/>
            <family val="2"/>
          </rPr>
          <t>Zbj = depth of the bottom of layer j.
Named array of values.
Rows: 9.
Columns: 1. 
Cells in this array (column) require user entries.</t>
        </r>
      </text>
    </comment>
    <comment ref="AI198" authorId="0" shapeId="0" xr:uid="{E9F6A9E3-BF86-2540-ADA1-C623D4AA8A85}">
      <text>
        <r>
          <rPr>
            <b/>
            <sz val="8"/>
            <color rgb="FF000000"/>
            <rFont val="Tahoma"/>
            <family val="2"/>
          </rPr>
          <t>Dean Steele:</t>
        </r>
        <r>
          <rPr>
            <sz val="8"/>
            <color rgb="FF000000"/>
            <rFont val="Tahoma"/>
            <family val="2"/>
          </rPr>
          <t xml:space="preserve">
</t>
        </r>
        <r>
          <rPr>
            <sz val="8"/>
            <color rgb="FFFF0000"/>
            <rFont val="Tahoma"/>
            <family val="2"/>
          </rPr>
          <t xml:space="preserve">dZj = thickness of layer j.
</t>
        </r>
        <r>
          <rPr>
            <sz val="8"/>
            <color rgb="FFFF0000"/>
            <rFont val="Tahoma"/>
            <family val="2"/>
          </rPr>
          <t xml:space="preserve">
</t>
        </r>
        <r>
          <rPr>
            <sz val="8"/>
            <color rgb="FFFF0000"/>
            <rFont val="Tahoma"/>
            <family val="2"/>
          </rPr>
          <t xml:space="preserve">Named array of values.
</t>
        </r>
        <r>
          <rPr>
            <sz val="8"/>
            <color rgb="FFFF0000"/>
            <rFont val="Tahoma"/>
            <family val="2"/>
          </rPr>
          <t xml:space="preserve">Rows: 10.
</t>
        </r>
        <r>
          <rPr>
            <sz val="8"/>
            <color rgb="FFFF0000"/>
            <rFont val="Tahoma"/>
            <family val="2"/>
          </rPr>
          <t xml:space="preserve">Columns: 1. 
</t>
        </r>
        <r>
          <rPr>
            <sz val="8"/>
            <color rgb="FFFF0000"/>
            <rFont val="Tahoma"/>
            <family val="2"/>
          </rPr>
          <t xml:space="preserve">
</t>
        </r>
        <r>
          <rPr>
            <sz val="8"/>
            <color rgb="FFFF0000"/>
            <rFont val="Tahoma"/>
            <family val="2"/>
          </rPr>
          <t>Cells in this array (column) are computed values and do not require user entries.</t>
        </r>
      </text>
    </comment>
    <comment ref="AK198" authorId="0" shapeId="0" xr:uid="{5C6E6D1B-C2DC-F240-AE25-375761EA0A45}">
      <text>
        <r>
          <rPr>
            <b/>
            <sz val="8"/>
            <color rgb="FF000000"/>
            <rFont val="Tahoma"/>
            <family val="2"/>
          </rPr>
          <t>Dean Steele:</t>
        </r>
        <r>
          <rPr>
            <sz val="8"/>
            <color rgb="FF000000"/>
            <rFont val="Tahoma"/>
            <family val="2"/>
          </rPr>
          <t xml:space="preserve">
</t>
        </r>
        <r>
          <rPr>
            <sz val="8"/>
            <color rgb="FF800000"/>
            <rFont val="Tahoma"/>
            <family val="2"/>
          </rPr>
          <t xml:space="preserve">AWHCj = available water holding capacity for layer j.
</t>
        </r>
        <r>
          <rPr>
            <sz val="8"/>
            <color rgb="FF800000"/>
            <rFont val="Tahoma"/>
            <family val="2"/>
          </rPr>
          <t xml:space="preserve">
</t>
        </r>
        <r>
          <rPr>
            <sz val="8"/>
            <color rgb="FF800000"/>
            <rFont val="Tahoma"/>
            <family val="2"/>
          </rPr>
          <t xml:space="preserve">Named array of values.
</t>
        </r>
        <r>
          <rPr>
            <sz val="8"/>
            <color rgb="FF800000"/>
            <rFont val="Tahoma"/>
            <family val="2"/>
          </rPr>
          <t xml:space="preserve">Rows: 10.
</t>
        </r>
        <r>
          <rPr>
            <sz val="8"/>
            <color rgb="FF800000"/>
            <rFont val="Tahoma"/>
            <family val="2"/>
          </rPr>
          <t xml:space="preserve">Columns: 1. 
</t>
        </r>
        <r>
          <rPr>
            <sz val="8"/>
            <color rgb="FF800000"/>
            <rFont val="Tahoma"/>
            <family val="2"/>
          </rPr>
          <t xml:space="preserve">
</t>
        </r>
        <r>
          <rPr>
            <sz val="8"/>
            <color rgb="FF800000"/>
            <rFont val="Tahoma"/>
            <family val="2"/>
          </rPr>
          <t>Cells in this array (column) are computed values and do not require user entries.</t>
        </r>
      </text>
    </comment>
    <comment ref="AL198" authorId="0" shapeId="0" xr:uid="{7B5BC113-F93A-7B49-95AD-FB349ADDFE5C}">
      <text>
        <r>
          <rPr>
            <b/>
            <sz val="8"/>
            <color rgb="FF000000"/>
            <rFont val="Tahoma"/>
            <family val="2"/>
          </rPr>
          <t>Dean Steele:</t>
        </r>
        <r>
          <rPr>
            <sz val="8"/>
            <color rgb="FF000000"/>
            <rFont val="Tahoma"/>
            <family val="2"/>
          </rPr>
          <t xml:space="preserve">
</t>
        </r>
        <r>
          <rPr>
            <sz val="8"/>
            <color rgb="FF008000"/>
            <rFont val="Tahoma"/>
            <family val="2"/>
          </rPr>
          <t xml:space="preserve">AWHCsite = range of available water holding capacity information for the site or field on this worksheet.
</t>
        </r>
        <r>
          <rPr>
            <sz val="8"/>
            <color rgb="FF008000"/>
            <rFont val="Tahoma"/>
            <family val="2"/>
          </rPr>
          <t xml:space="preserve">
</t>
        </r>
        <r>
          <rPr>
            <sz val="8"/>
            <color rgb="FF008000"/>
            <rFont val="Tahoma"/>
            <family val="2"/>
          </rPr>
          <t xml:space="preserve">Named array of values.
</t>
        </r>
        <r>
          <rPr>
            <sz val="8"/>
            <color rgb="FF008000"/>
            <rFont val="Tahoma"/>
            <family val="2"/>
          </rPr>
          <t xml:space="preserve">Rows: 9.
</t>
        </r>
        <r>
          <rPr>
            <sz val="8"/>
            <color rgb="FF008000"/>
            <rFont val="Tahoma"/>
            <family val="2"/>
          </rPr>
          <t xml:space="preserve">Columns: 6. 
</t>
        </r>
        <r>
          <rPr>
            <sz val="8"/>
            <color rgb="FF008000"/>
            <rFont val="Tahoma"/>
            <family val="2"/>
          </rPr>
          <t xml:space="preserve">
</t>
        </r>
        <r>
          <rPr>
            <sz val="8"/>
            <color rgb="FF008000"/>
            <rFont val="Tahoma"/>
            <family val="2"/>
          </rPr>
          <t xml:space="preserve">This comment is in the upper-right corner of the array.
</t>
        </r>
        <r>
          <rPr>
            <sz val="8"/>
            <color rgb="FF008000"/>
            <rFont val="Tahoma"/>
            <family val="2"/>
          </rPr>
          <t xml:space="preserve">
</t>
        </r>
        <r>
          <rPr>
            <sz val="8"/>
            <color rgb="FF008000"/>
            <rFont val="Tahoma"/>
            <family val="2"/>
          </rPr>
          <t>Some cells require user entries and others are computed values.</t>
        </r>
      </text>
    </comment>
    <comment ref="AG204" authorId="0" shapeId="0" xr:uid="{BB9E2883-D55A-6D4C-BECA-7612EF35B8DC}">
      <text>
        <r>
          <rPr>
            <b/>
            <sz val="8"/>
            <color rgb="FF000000"/>
            <rFont val="Tahoma"/>
            <family val="2"/>
          </rPr>
          <t>Dean Steele:</t>
        </r>
        <r>
          <rPr>
            <sz val="8"/>
            <color rgb="FF000000"/>
            <rFont val="Tahoma"/>
            <family val="2"/>
          </rPr>
          <t xml:space="preserve">
</t>
        </r>
        <r>
          <rPr>
            <sz val="8"/>
            <color rgb="FF000000"/>
            <rFont val="Tahoma"/>
            <family val="2"/>
          </rPr>
          <t>RZmax. This value is fixed at 48 inches. Use Data Validation to change it.</t>
        </r>
      </text>
    </comment>
    <comment ref="BE231" authorId="0" shapeId="0" xr:uid="{FA585096-A4AA-DE4C-A17E-2253A69D6D57}">
      <text>
        <r>
          <rPr>
            <sz val="8"/>
            <color rgb="FF000000"/>
            <rFont val="Tahoma"/>
            <family val="2"/>
          </rPr>
          <t xml:space="preserve">Scroll down and to the right to see ET tables for each of the available crops.
</t>
        </r>
        <r>
          <rPr>
            <sz val="8"/>
            <color rgb="FF000000"/>
            <rFont val="Tahoma"/>
            <family val="2"/>
          </rPr>
          <t xml:space="preserve">
</t>
        </r>
        <r>
          <rPr>
            <sz val="8"/>
            <color rgb="FF000000"/>
            <rFont val="Tahoma"/>
            <family val="2"/>
          </rPr>
          <t>Scroll right for a hyperlink to return to cell B8.</t>
        </r>
      </text>
    </comment>
    <comment ref="CE475" authorId="0" shapeId="0" xr:uid="{3105D8F5-2EB6-5A44-8CA4-0A10980D9076}">
      <text>
        <r>
          <rPr>
            <sz val="8"/>
            <color indexed="81"/>
            <rFont val="Tahoma"/>
            <family val="2"/>
          </rPr>
          <t>To set the number of days to view on the chart:
a) Use the Interval Width slider bar,
b) Click on the "&lt;" or "&gt;" buttons, or
c) Change the number to the right.
Examples:
Slide to right (Interval Width = 153 days) for the entire season.
Slide to left (Interval Width = 14 days) to show two weeks at a time.</t>
        </r>
      </text>
    </comment>
    <comment ref="CG475" authorId="0" shapeId="0" xr:uid="{F979FAFF-A105-6946-9AF4-56CE82E1A372}">
      <text>
        <r>
          <rPr>
            <sz val="8"/>
            <color indexed="81"/>
            <rFont val="Tahoma"/>
            <family val="2"/>
          </rPr>
          <t>This cell can be edited.</t>
        </r>
      </text>
    </comment>
    <comment ref="CL475" authorId="0" shapeId="0" xr:uid="{67E44053-6BA5-E447-AFA9-3234FAAFD21C}">
      <text>
        <r>
          <rPr>
            <sz val="8"/>
            <color indexed="81"/>
            <rFont val="Tahoma"/>
            <family val="2"/>
          </rPr>
          <t>To set the starting date of the chart:
a) Use the Start Date slider bar,
b) Click on the "&lt;" or "&gt;" buttons, or
c) Change the number below and to the right.
Examples:
Slide to left Start Date = 1) for a May 1 start date.
Slide to right (Start Date = 21) for a May 21 start date.</t>
        </r>
      </text>
    </comment>
    <comment ref="CN475" authorId="0" shapeId="0" xr:uid="{623A846D-16F7-2E49-95B6-BAAFFE219527}">
      <text>
        <r>
          <rPr>
            <b/>
            <sz val="8"/>
            <color indexed="81"/>
            <rFont val="Tahoma"/>
            <family val="2"/>
          </rPr>
          <t>Do not edit this cell.
Edit the cell below if needed.</t>
        </r>
      </text>
    </comment>
    <comment ref="CN476" authorId="0" shapeId="0" xr:uid="{BC28BC3D-D233-CD4B-ADE0-1BABD4ECF328}">
      <text>
        <r>
          <rPr>
            <sz val="8"/>
            <color indexed="81"/>
            <rFont val="Tahoma"/>
            <family val="2"/>
          </rPr>
          <t>This cell can be edited. 
Examples:
1 = 1 May,
2 = 2 May, 
etc.</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<sst xmlns="http://schemas.openxmlformats.org/spreadsheetml/2006/main" count="5124" uniqueCount="3883">
  <si>
    <t>Irrigation Scheduling by the Checkbook Method</t>
  </si>
  <si>
    <t>Instructions</t>
  </si>
  <si>
    <t>Internal Links</t>
  </si>
  <si>
    <t>External Links</t>
  </si>
  <si>
    <t>Authors</t>
  </si>
  <si>
    <t>North Dakota ET Tables, SI Units.</t>
  </si>
  <si>
    <t>Alfalfa Cut Dates</t>
  </si>
  <si>
    <t>NDAWN</t>
  </si>
  <si>
    <t>Disclaimer</t>
  </si>
  <si>
    <t>First</t>
  </si>
  <si>
    <t>Second</t>
  </si>
  <si>
    <t>Third</t>
  </si>
  <si>
    <t>Crop:</t>
  </si>
  <si>
    <t>Corn</t>
  </si>
  <si>
    <t>Web Soil Survey</t>
  </si>
  <si>
    <t>Revisions</t>
  </si>
  <si>
    <t>Field:</t>
  </si>
  <si>
    <t>Smith's NE 29, Madison Twp, 2016 Corn</t>
  </si>
  <si>
    <t>Emergence:</t>
  </si>
  <si>
    <t>Ver. 2.5</t>
  </si>
  <si>
    <t>Cumulative Values</t>
  </si>
  <si>
    <t>Date</t>
  </si>
  <si>
    <r>
      <t>Daily Maximum Temper-
ature
(T</t>
    </r>
    <r>
      <rPr>
        <vertAlign val="subscript"/>
        <sz val="10"/>
        <rFont val="Arial"/>
        <family val="2"/>
      </rPr>
      <t>max</t>
    </r>
    <r>
      <rPr>
        <sz val="10"/>
        <rFont val="Arial"/>
        <family val="2"/>
      </rPr>
      <t>)</t>
    </r>
  </si>
  <si>
    <t>Week
Past
Emer-gence
(WPE)</t>
  </si>
  <si>
    <t>ET for all Crops Except Cut Alfalfa
(ET)</t>
  </si>
  <si>
    <t>Days Since Last Alfalfa Cut</t>
  </si>
  <si>
    <r>
      <t xml:space="preserve">Kacr = ET Reduction Factor for </t>
    </r>
    <r>
      <rPr>
        <b/>
        <u/>
        <sz val="10"/>
        <rFont val="Arial"/>
        <family val="2"/>
      </rPr>
      <t>A</t>
    </r>
    <r>
      <rPr>
        <sz val="10"/>
        <rFont val="Arial"/>
        <family val="2"/>
      </rPr>
      <t xml:space="preserve">lfalfa </t>
    </r>
    <r>
      <rPr>
        <b/>
        <u/>
        <sz val="10"/>
        <rFont val="Arial"/>
        <family val="2"/>
      </rPr>
      <t>C</t>
    </r>
    <r>
      <rPr>
        <sz val="10"/>
        <rFont val="Arial"/>
        <family val="2"/>
      </rPr>
      <t xml:space="preserve">ut &amp; </t>
    </r>
    <r>
      <rPr>
        <b/>
        <u/>
        <sz val="10"/>
        <rFont val="Arial"/>
        <family val="2"/>
      </rPr>
      <t>R</t>
    </r>
    <r>
      <rPr>
        <sz val="10"/>
        <rFont val="Arial"/>
        <family val="2"/>
      </rPr>
      <t>egrowth</t>
    </r>
  </si>
  <si>
    <t>Alfalfa ET</t>
  </si>
  <si>
    <t>Effective Rain
(R)</t>
  </si>
  <si>
    <t>Effective Irrigation
(I)</t>
  </si>
  <si>
    <t>Soil-Water Deficit
(SWD)</t>
  </si>
  <si>
    <t>Soil-Water Deficit Percent
(SWDP)</t>
  </si>
  <si>
    <r>
      <t>Soil-Water Deficit Percent (Adjusted)
(SWDP</t>
    </r>
    <r>
      <rPr>
        <vertAlign val="subscript"/>
        <sz val="10"/>
        <rFont val="Arial"/>
        <family val="2"/>
      </rPr>
      <t>adj</t>
    </r>
    <r>
      <rPr>
        <sz val="10"/>
        <rFont val="Arial"/>
        <family val="2"/>
      </rPr>
      <t>)</t>
    </r>
  </si>
  <si>
    <t>Water Losses (Deep Percolation or Runoff);
(WL)</t>
  </si>
  <si>
    <t>Root Zone Depth
(RZ)</t>
  </si>
  <si>
    <r>
      <t>Available Water Holding Capacity for the Root Zone
(AWHC</t>
    </r>
    <r>
      <rPr>
        <vertAlign val="subscript"/>
        <sz val="10"/>
        <rFont val="Arial"/>
        <family val="2"/>
      </rPr>
      <t>RZ</t>
    </r>
    <r>
      <rPr>
        <sz val="10"/>
        <rFont val="Arial"/>
        <family val="2"/>
      </rPr>
      <t>)</t>
    </r>
  </si>
  <si>
    <t>Total
ET</t>
  </si>
  <si>
    <t>Total
Rain</t>
  </si>
  <si>
    <t>Total
Irrigation</t>
  </si>
  <si>
    <t>Total
Water Losses</t>
  </si>
  <si>
    <t>Notes</t>
  </si>
  <si>
    <t>Management Allowed Depletion (MAD)</t>
  </si>
  <si>
    <t>-</t>
  </si>
  <si>
    <r>
      <t>o</t>
    </r>
    <r>
      <rPr>
        <sz val="10"/>
        <rFont val="Arial"/>
        <family val="2"/>
      </rPr>
      <t>C</t>
    </r>
  </si>
  <si>
    <t>mm</t>
  </si>
  <si>
    <t>days</t>
  </si>
  <si>
    <t>%</t>
  </si>
  <si>
    <t>Totals</t>
  </si>
  <si>
    <t>Counts</t>
  </si>
  <si>
    <t>Maximums</t>
  </si>
  <si>
    <t>Crops_and_Soils</t>
  </si>
  <si>
    <t>Crop Information Table (CropInfo Name)</t>
  </si>
  <si>
    <t>References</t>
  </si>
  <si>
    <t>Crop Type</t>
  </si>
  <si>
    <t>Crop No.</t>
  </si>
  <si>
    <t>Root Zone Maximum Depth for Crop</t>
  </si>
  <si>
    <t>Week of Root Zone Maximum</t>
  </si>
  <si>
    <t>Comments:</t>
  </si>
  <si>
    <t>Alfalfa</t>
  </si>
  <si>
    <t>Week of Root Zone Maximum: 
A value of 7 is recommended for newly-seeded alfalfa or other crops. A value of 1 maintains the root zone depth at its maximum throughout the season; this is recommended for established alfalfa.</t>
  </si>
  <si>
    <t>Barley</t>
  </si>
  <si>
    <t xml:space="preserve">Pinto_Bean </t>
  </si>
  <si>
    <t>Potato</t>
  </si>
  <si>
    <t>Soybean</t>
  </si>
  <si>
    <t>Sugar_Beet</t>
  </si>
  <si>
    <t>Sunflower</t>
  </si>
  <si>
    <t>Spring_Wheat</t>
  </si>
  <si>
    <t>Symbol</t>
  </si>
  <si>
    <t>Description</t>
  </si>
  <si>
    <t>Value</t>
  </si>
  <si>
    <t>Units</t>
  </si>
  <si>
    <r>
      <t>RZ</t>
    </r>
    <r>
      <rPr>
        <vertAlign val="subscript"/>
        <sz val="10"/>
        <rFont val="Arial"/>
        <family val="2"/>
      </rPr>
      <t>initial</t>
    </r>
  </si>
  <si>
    <t>Initial root zone management depth</t>
  </si>
  <si>
    <r>
      <t>SWDP</t>
    </r>
    <r>
      <rPr>
        <vertAlign val="subscript"/>
        <sz val="10"/>
        <rFont val="Arial"/>
        <family val="2"/>
      </rPr>
      <t>critical</t>
    </r>
  </si>
  <si>
    <t>SWD (%) level beyond which ET is reduced due to drought stress</t>
  </si>
  <si>
    <r>
      <t>K</t>
    </r>
    <r>
      <rPr>
        <vertAlign val="subscript"/>
        <sz val="10"/>
        <rFont val="Arial"/>
        <family val="2"/>
      </rPr>
      <t>acr0</t>
    </r>
  </si>
  <si>
    <r>
      <t xml:space="preserve">Factor for ET reduction at start of </t>
    </r>
    <r>
      <rPr>
        <b/>
        <u/>
        <sz val="10"/>
        <rFont val="Arial"/>
        <family val="2"/>
      </rPr>
      <t>a</t>
    </r>
    <r>
      <rPr>
        <sz val="10"/>
        <rFont val="Arial"/>
        <family val="2"/>
      </rPr>
      <t xml:space="preserve">lfalfa </t>
    </r>
    <r>
      <rPr>
        <b/>
        <u/>
        <sz val="10"/>
        <rFont val="Arial"/>
        <family val="2"/>
      </rPr>
      <t>c</t>
    </r>
    <r>
      <rPr>
        <sz val="10"/>
        <rFont val="Arial"/>
        <family val="2"/>
      </rPr>
      <t xml:space="preserve">ut &amp; </t>
    </r>
    <r>
      <rPr>
        <b/>
        <u/>
        <sz val="10"/>
        <rFont val="Arial"/>
        <family val="2"/>
      </rPr>
      <t>r</t>
    </r>
    <r>
      <rPr>
        <sz val="10"/>
        <rFont val="Arial"/>
        <family val="2"/>
      </rPr>
      <t>ecovery period</t>
    </r>
  </si>
  <si>
    <r>
      <t>t</t>
    </r>
    <r>
      <rPr>
        <vertAlign val="subscript"/>
        <sz val="10"/>
        <rFont val="Arial"/>
        <family val="2"/>
      </rPr>
      <t>acr</t>
    </r>
  </si>
  <si>
    <r>
      <rPr>
        <u/>
        <sz val="10"/>
        <rFont val="Arial"/>
        <family val="2"/>
      </rPr>
      <t>T</t>
    </r>
    <r>
      <rPr>
        <sz val="10"/>
        <rFont val="Arial"/>
        <family val="2"/>
      </rPr>
      <t xml:space="preserve">ime for ET recovery to full ET during </t>
    </r>
    <r>
      <rPr>
        <b/>
        <u/>
        <sz val="10"/>
        <rFont val="Arial"/>
        <family val="2"/>
      </rPr>
      <t>a</t>
    </r>
    <r>
      <rPr>
        <sz val="10"/>
        <rFont val="Arial"/>
        <family val="2"/>
      </rPr>
      <t xml:space="preserve">lfalfa </t>
    </r>
    <r>
      <rPr>
        <b/>
        <u/>
        <sz val="10"/>
        <rFont val="Arial"/>
        <family val="2"/>
      </rPr>
      <t>c</t>
    </r>
    <r>
      <rPr>
        <sz val="10"/>
        <rFont val="Arial"/>
        <family val="2"/>
      </rPr>
      <t xml:space="preserve">ut &amp; </t>
    </r>
    <r>
      <rPr>
        <b/>
        <u/>
        <sz val="10"/>
        <rFont val="Arial"/>
        <family val="2"/>
      </rPr>
      <t>r</t>
    </r>
    <r>
      <rPr>
        <sz val="10"/>
        <rFont val="Arial"/>
        <family val="2"/>
      </rPr>
      <t>ecovery period</t>
    </r>
  </si>
  <si>
    <t>MAD</t>
  </si>
  <si>
    <t>Management allowed depletion (target SWDP value at time of irrigation)</t>
  </si>
  <si>
    <t>Soil Horizon Summary Including Available Water Holding Capacity (AWHC).</t>
  </si>
  <si>
    <t>Horizon #</t>
  </si>
  <si>
    <t>Horizon Boundaries</t>
  </si>
  <si>
    <t>Texture</t>
  </si>
  <si>
    <t>Horizon</t>
  </si>
  <si>
    <t>Total</t>
  </si>
  <si>
    <t>From</t>
  </si>
  <si>
    <t>To</t>
  </si>
  <si>
    <t>(Hover over this cell for tips.)</t>
  </si>
  <si>
    <t>Thickness</t>
  </si>
  <si>
    <t>AWHC</t>
  </si>
  <si>
    <t>mm/mm</t>
  </si>
  <si>
    <t>(A)</t>
  </si>
  <si>
    <t>(B)</t>
  </si>
  <si>
    <t>(C)</t>
  </si>
  <si>
    <t>(D)</t>
  </si>
  <si>
    <t>(E)</t>
  </si>
  <si>
    <t>(F)</t>
  </si>
  <si>
    <t>(G)</t>
  </si>
  <si>
    <t>(H)</t>
  </si>
  <si>
    <t>(Blank)</t>
  </si>
  <si>
    <t>Sand</t>
  </si>
  <si>
    <t>Loamy Sand</t>
  </si>
  <si>
    <t>Sandy Loam</t>
  </si>
  <si>
    <t>Fine Sandy Loam</t>
  </si>
  <si>
    <t>Loam &amp; Silt Loam</t>
  </si>
  <si>
    <t>Clay Loam &amp; Silty Clay Loam</t>
  </si>
  <si>
    <t>Silty Clay &amp; Clay</t>
  </si>
  <si>
    <t>Coarse Sand &amp; Gravel</t>
  </si>
  <si>
    <t>Table 1 from Checkbook publication.</t>
  </si>
  <si>
    <t>Soil Type</t>
  </si>
  <si>
    <t>Rocks</t>
  </si>
  <si>
    <t>ET_Tables</t>
  </si>
  <si>
    <t>North Dakota</t>
  </si>
  <si>
    <t>Reference:</t>
  </si>
  <si>
    <t>Lundstrom, D. R. and E. C. Stegman. 1988. Irrigation scheduling by the checkbook method. Bulletin AE-792 (Rev.). Fargo, N.Dak.: N. Dak. St. Univ. Ext. Serv.</t>
  </si>
  <si>
    <t>Available at:</t>
  </si>
  <si>
    <t>http://www.ag.ndsu.edu/pubs/ageng/irrigate/ae792.pdf</t>
  </si>
  <si>
    <r>
      <t xml:space="preserve">Average </t>
    </r>
    <r>
      <rPr>
        <b/>
        <sz val="10"/>
        <color rgb="FFFF0000"/>
        <rFont val="Arial"/>
        <family val="2"/>
      </rPr>
      <t>CORN</t>
    </r>
    <r>
      <rPr>
        <sz val="10"/>
        <rFont val="Arial"/>
        <family val="2"/>
      </rPr>
      <t xml:space="preserve"> Water Use, mm/day for </t>
    </r>
    <r>
      <rPr>
        <b/>
        <sz val="10"/>
        <color rgb="FFFF0000"/>
        <rFont val="Arial"/>
        <family val="2"/>
      </rPr>
      <t>North Dakota</t>
    </r>
  </si>
  <si>
    <t>Tmax</t>
  </si>
  <si>
    <t>Week After Emergence</t>
  </si>
  <si>
    <r>
      <rPr>
        <vertAlign val="superscript"/>
        <sz val="10"/>
        <rFont val="Arial"/>
        <family val="2"/>
      </rPr>
      <t>o</t>
    </r>
    <r>
      <rPr>
        <sz val="10"/>
        <rFont val="Arial"/>
        <family val="2"/>
      </rPr>
      <t>C</t>
    </r>
  </si>
  <si>
    <t>Original Table</t>
  </si>
  <si>
    <t>Extra values</t>
  </si>
  <si>
    <t>|</t>
  </si>
  <si>
    <t>3-</t>
  </si>
  <si>
    <t>12-</t>
  </si>
  <si>
    <t>Silk</t>
  </si>
  <si>
    <t>Blister</t>
  </si>
  <si>
    <t>Early</t>
  </si>
  <si>
    <t>Black</t>
  </si>
  <si>
    <t>Leaf</t>
  </si>
  <si>
    <t>Kernel</t>
  </si>
  <si>
    <t>Dent</t>
  </si>
  <si>
    <t>Layer</t>
  </si>
  <si>
    <t>Tassel</t>
  </si>
  <si>
    <t>Pollinate</t>
  </si>
  <si>
    <r>
      <t xml:space="preserve">Average </t>
    </r>
    <r>
      <rPr>
        <b/>
        <sz val="10"/>
        <color rgb="FFFF0000"/>
        <rFont val="Arial"/>
        <family val="2"/>
      </rPr>
      <t>WHEAT</t>
    </r>
    <r>
      <rPr>
        <sz val="10"/>
        <rFont val="Arial"/>
        <family val="2"/>
      </rPr>
      <t xml:space="preserve"> Water Use, mm/day for </t>
    </r>
    <r>
      <rPr>
        <b/>
        <sz val="10"/>
        <color rgb="FFFF0000"/>
        <rFont val="Arial"/>
        <family val="2"/>
      </rPr>
      <t>North Dakota</t>
    </r>
  </si>
  <si>
    <t>2-</t>
  </si>
  <si>
    <t>Joint</t>
  </si>
  <si>
    <t>Heading</t>
  </si>
  <si>
    <t>Tiller</t>
  </si>
  <si>
    <t>Milk</t>
  </si>
  <si>
    <t>Dough</t>
  </si>
  <si>
    <t>Hard</t>
  </si>
  <si>
    <t>Boot</t>
  </si>
  <si>
    <t>Flower</t>
  </si>
  <si>
    <r>
      <t xml:space="preserve">Average </t>
    </r>
    <r>
      <rPr>
        <b/>
        <sz val="10"/>
        <color rgb="FFFF0000"/>
        <rFont val="Arial"/>
        <family val="2"/>
      </rPr>
      <t>BARLEY</t>
    </r>
    <r>
      <rPr>
        <sz val="10"/>
        <rFont val="Arial"/>
        <family val="2"/>
      </rPr>
      <t xml:space="preserve"> Water Use, mm/day for </t>
    </r>
    <r>
      <rPr>
        <b/>
        <sz val="10"/>
        <color rgb="FFFF0000"/>
        <rFont val="Arial"/>
        <family val="2"/>
      </rPr>
      <t>North Dakota</t>
    </r>
  </si>
  <si>
    <t>4 to 5</t>
  </si>
  <si>
    <r>
      <t xml:space="preserve">Average </t>
    </r>
    <r>
      <rPr>
        <b/>
        <sz val="10"/>
        <color rgb="FFFF0000"/>
        <rFont val="Arial"/>
        <family val="2"/>
      </rPr>
      <t>SOYBEAN</t>
    </r>
    <r>
      <rPr>
        <sz val="10"/>
        <rFont val="Arial"/>
        <family val="2"/>
      </rPr>
      <t xml:space="preserve"> Water Use, mm/day for </t>
    </r>
    <r>
      <rPr>
        <b/>
        <sz val="10"/>
        <color rgb="FFFF0000"/>
        <rFont val="Arial"/>
        <family val="2"/>
      </rPr>
      <t>North Dakota</t>
    </r>
  </si>
  <si>
    <t>V0</t>
  </si>
  <si>
    <t>V1</t>
  </si>
  <si>
    <t>V2</t>
  </si>
  <si>
    <t>V3</t>
  </si>
  <si>
    <t>at 4 weeks</t>
  </si>
  <si>
    <t>R1</t>
  </si>
  <si>
    <t>R2</t>
  </si>
  <si>
    <t>R3</t>
  </si>
  <si>
    <t>R4</t>
  </si>
  <si>
    <t>3rd</t>
  </si>
  <si>
    <t>Upper</t>
  </si>
  <si>
    <t>R5</t>
  </si>
  <si>
    <t>Trifoliate</t>
  </si>
  <si>
    <t>Pod Fill</t>
  </si>
  <si>
    <t>Drop</t>
  </si>
  <si>
    <t>R6</t>
  </si>
  <si>
    <t>R7</t>
  </si>
  <si>
    <t>R8</t>
  </si>
  <si>
    <r>
      <t xml:space="preserve">Average </t>
    </r>
    <r>
      <rPr>
        <b/>
        <sz val="10"/>
        <color rgb="FFFF0000"/>
        <rFont val="Arial"/>
        <family val="2"/>
      </rPr>
      <t>SUNFLOWER</t>
    </r>
    <r>
      <rPr>
        <sz val="10"/>
        <rFont val="Arial"/>
        <family val="2"/>
      </rPr>
      <t xml:space="preserve"> Water Use, mm/day for </t>
    </r>
    <r>
      <rPr>
        <b/>
        <sz val="10"/>
        <color rgb="FFFF0000"/>
        <rFont val="Arial"/>
        <family val="2"/>
      </rPr>
      <t>North Dakota</t>
    </r>
  </si>
  <si>
    <t>Harvest</t>
  </si>
  <si>
    <t>Bud</t>
  </si>
  <si>
    <t>Ray</t>
  </si>
  <si>
    <t>Maturity</t>
  </si>
  <si>
    <t>Anther</t>
  </si>
  <si>
    <t>Petal</t>
  </si>
  <si>
    <r>
      <t xml:space="preserve">Average </t>
    </r>
    <r>
      <rPr>
        <b/>
        <sz val="10"/>
        <color rgb="FFFF0000"/>
        <rFont val="Arial"/>
        <family val="2"/>
      </rPr>
      <t>POTATO</t>
    </r>
    <r>
      <rPr>
        <sz val="10"/>
        <rFont val="Arial"/>
        <family val="2"/>
      </rPr>
      <t xml:space="preserve"> Water Use, mm/day for </t>
    </r>
    <r>
      <rPr>
        <b/>
        <sz val="10"/>
        <color rgb="FFFF0000"/>
        <rFont val="Arial"/>
        <family val="2"/>
      </rPr>
      <t>North Dakota</t>
    </r>
  </si>
  <si>
    <t>Original Table.</t>
  </si>
  <si>
    <t>7 inch</t>
  </si>
  <si>
    <t>Budding</t>
  </si>
  <si>
    <t>Full</t>
  </si>
  <si>
    <t>Cover</t>
  </si>
  <si>
    <r>
      <t xml:space="preserve">Average </t>
    </r>
    <r>
      <rPr>
        <b/>
        <sz val="10"/>
        <color rgb="FFFF0000"/>
        <rFont val="Arial"/>
        <family val="2"/>
      </rPr>
      <t>PINTO BEAN</t>
    </r>
    <r>
      <rPr>
        <sz val="10"/>
        <rFont val="Arial"/>
        <family val="2"/>
      </rPr>
      <t xml:space="preserve"> Water Use, mm/day for </t>
    </r>
    <r>
      <rPr>
        <b/>
        <sz val="10"/>
        <color rgb="FFFF0000"/>
        <rFont val="Arial"/>
        <family val="2"/>
      </rPr>
      <t>North Dakota</t>
    </r>
  </si>
  <si>
    <t>Podding</t>
  </si>
  <si>
    <t>Initial</t>
  </si>
  <si>
    <t>Stripe</t>
  </si>
  <si>
    <t>Yellow</t>
  </si>
  <si>
    <t>Auxiliary</t>
  </si>
  <si>
    <r>
      <t xml:space="preserve">Average </t>
    </r>
    <r>
      <rPr>
        <b/>
        <sz val="10"/>
        <color rgb="FFFF0000"/>
        <rFont val="Arial"/>
        <family val="2"/>
      </rPr>
      <t>SUGARBEET</t>
    </r>
    <r>
      <rPr>
        <sz val="10"/>
        <rFont val="Arial"/>
        <family val="2"/>
      </rPr>
      <t xml:space="preserve"> Water Use, mm/day for </t>
    </r>
    <r>
      <rPr>
        <b/>
        <sz val="10"/>
        <color rgb="FFFF0000"/>
        <rFont val="Arial"/>
        <family val="2"/>
      </rPr>
      <t>North Dakota</t>
    </r>
  </si>
  <si>
    <t>4 to 6</t>
  </si>
  <si>
    <t>10 to 12</t>
  </si>
  <si>
    <r>
      <t xml:space="preserve">Average </t>
    </r>
    <r>
      <rPr>
        <b/>
        <sz val="10"/>
        <color rgb="FFFF0000"/>
        <rFont val="Arial"/>
        <family val="2"/>
      </rPr>
      <t>ALFALFA</t>
    </r>
    <r>
      <rPr>
        <sz val="10"/>
        <rFont val="Arial"/>
        <family val="2"/>
      </rPr>
      <t xml:space="preserve"> Water Use, mm/day for </t>
    </r>
    <r>
      <rPr>
        <b/>
        <sz val="10"/>
        <color rgb="FFFF0000"/>
        <rFont val="Arial"/>
        <family val="2"/>
      </rPr>
      <t>North Dakota</t>
    </r>
    <r>
      <rPr>
        <sz val="10"/>
        <rFont val="Arial"/>
        <family val="2"/>
      </rPr>
      <t>. Note this table does not contain subtables for cut and regrowth periods, which are handled by a linear ET recovery function.</t>
    </r>
  </si>
  <si>
    <t>Week After May 1</t>
  </si>
  <si>
    <t>Charts</t>
  </si>
  <si>
    <t>Interval Width (days) =</t>
  </si>
  <si>
    <t>Start Date =</t>
  </si>
  <si>
    <t>Steps</t>
  </si>
  <si>
    <t>1)</t>
  </si>
  <si>
    <t>Update hourly relative humidity</t>
  </si>
  <si>
    <t>Purdue mesonet: https://ag.purdue.edu/indiana-state-climate/purdue-mesonet/purdue-mesonet-data-hub/</t>
  </si>
  <si>
    <t>Select ACRE</t>
  </si>
  <si>
    <t>Select hourly data</t>
  </si>
  <si>
    <t>Choose variables: Relative Humidity (%)</t>
  </si>
  <si>
    <t>Start date: date of last download</t>
  </si>
  <si>
    <t>End time: self-populates to last available data</t>
  </si>
  <si>
    <t>Download: excel</t>
  </si>
  <si>
    <t>Open file, copy and paste to end of Table (Hrly) tab</t>
  </si>
  <si>
    <t>Drag and copy day and hour columns</t>
  </si>
  <si>
    <t>2)</t>
  </si>
  <si>
    <t>Calculate daily relative humidity</t>
  </si>
  <si>
    <t>Go to Daily RH tab</t>
  </si>
  <si>
    <t>Select PivotTable Analyze tab</t>
  </si>
  <si>
    <t>Change Data Source icon</t>
  </si>
  <si>
    <t>Update the final row number to match final value on the Table (Hrly) tab</t>
  </si>
  <si>
    <t>Final pivot table should have Average of Relative Humidity in the value column, and month and day in the row column</t>
  </si>
  <si>
    <t>Final values should auto update on the Table (Dly) tab, column G, double-check</t>
  </si>
  <si>
    <t xml:space="preserve">3) </t>
  </si>
  <si>
    <t>Update daily weather data</t>
  </si>
  <si>
    <t>Select daily data</t>
  </si>
  <si>
    <t>Choose variables: Average air temp, average wind speed, Solar Radiation, Precipitation</t>
  </si>
  <si>
    <t>Open file, copy and paste to columns C:F of the Table (Dly) tab</t>
  </si>
  <si>
    <t>Values in columns I:N should auto-populate with correct units</t>
  </si>
  <si>
    <t>4)</t>
  </si>
  <si>
    <t>Update penman-monteith ET value</t>
  </si>
  <si>
    <t>All values should auto-populate, and potential ET in in/day should appear in column Z of the Penman tab</t>
  </si>
  <si>
    <t xml:space="preserve">5) </t>
  </si>
  <si>
    <t>On the Irr Checkbook tab: Add irrigation from the previous day (time irrigated x application rate). You can check the irrigation log for this information</t>
  </si>
  <si>
    <t xml:space="preserve">6) </t>
  </si>
  <si>
    <t xml:space="preserve">On the Irr Checkbook tab AND the Rainfed check tab: If needed, adjust the soil water deficit column to match soil moisture sensor data (column K) </t>
  </si>
  <si>
    <t>Time (LST)</t>
  </si>
  <si>
    <t>Relative Humidity (%)</t>
  </si>
  <si>
    <t>Month</t>
  </si>
  <si>
    <t>Day</t>
  </si>
  <si>
    <t>Row Labels</t>
  </si>
  <si>
    <t>Average of Relative Humidity (%)</t>
  </si>
  <si>
    <t>Grand Total</t>
  </si>
  <si>
    <t>Avg Air Temp (°F)</t>
  </si>
  <si>
    <t>Precipitation (in)</t>
  </si>
  <si>
    <t>Solar Radiation (kW/m²)</t>
  </si>
  <si>
    <t>Avg Wind Speed (mph)</t>
  </si>
  <si>
    <t>(mps)</t>
  </si>
  <si>
    <t>(mm)</t>
  </si>
  <si>
    <t>(Wsqm)</t>
  </si>
  <si>
    <t>(degC)</t>
  </si>
  <si>
    <t>(mb)</t>
  </si>
  <si>
    <t>(kPa)</t>
  </si>
  <si>
    <t>Wind Speed</t>
  </si>
  <si>
    <t>Precipitation</t>
  </si>
  <si>
    <t>Solar Radiation</t>
  </si>
  <si>
    <t>Air Temperature</t>
  </si>
  <si>
    <t>Vapor Pressure</t>
  </si>
  <si>
    <t>Saturation Vapor Pressure</t>
  </si>
  <si>
    <t>Weather data from ACRE mesonet</t>
  </si>
  <si>
    <t>Potential ET</t>
  </si>
  <si>
    <t>MJ/kg</t>
  </si>
  <si>
    <t>MJ m-2 d-1</t>
  </si>
  <si>
    <t>kpa/C</t>
  </si>
  <si>
    <t>kPa</t>
  </si>
  <si>
    <t>mm/day</t>
  </si>
  <si>
    <t>in/day</t>
  </si>
  <si>
    <t>lambda, l</t>
  </si>
  <si>
    <t>heat flux, G</t>
  </si>
  <si>
    <t>vpd</t>
  </si>
  <si>
    <r>
      <t xml:space="preserve">slope, </t>
    </r>
    <r>
      <rPr>
        <sz val="10"/>
        <color theme="1"/>
        <rFont val="Symbol"/>
        <family val="1"/>
        <charset val="2"/>
      </rPr>
      <t>D</t>
    </r>
  </si>
  <si>
    <t>Pressure, P</t>
  </si>
  <si>
    <r>
      <t xml:space="preserve">gamma, </t>
    </r>
    <r>
      <rPr>
        <sz val="10"/>
        <color theme="1"/>
        <rFont val="Symbol"/>
        <family val="1"/>
        <charset val="2"/>
      </rPr>
      <t>g</t>
    </r>
  </si>
  <si>
    <r>
      <t xml:space="preserve">sigma, </t>
    </r>
    <r>
      <rPr>
        <sz val="10"/>
        <color theme="1"/>
        <rFont val="Symbol"/>
        <family val="1"/>
        <charset val="2"/>
      </rPr>
      <t>s</t>
    </r>
  </si>
  <si>
    <t>Rbo</t>
  </si>
  <si>
    <t>Rs</t>
  </si>
  <si>
    <t>J</t>
  </si>
  <si>
    <t>dr</t>
  </si>
  <si>
    <t>declination</t>
  </si>
  <si>
    <t>sunset hour angle</t>
  </si>
  <si>
    <t>Ra</t>
  </si>
  <si>
    <t>Rso</t>
  </si>
  <si>
    <t>Rnl</t>
  </si>
  <si>
    <t>Rnet</t>
  </si>
  <si>
    <t>ETo</t>
  </si>
  <si>
    <t>Average Air Temperature</t>
  </si>
  <si>
    <t>G</t>
  </si>
  <si>
    <t>Plot length</t>
  </si>
  <si>
    <t>ft</t>
  </si>
  <si>
    <t>Plot width</t>
  </si>
  <si>
    <t>Bed width</t>
  </si>
  <si>
    <t>in.</t>
  </si>
  <si>
    <t>Number of drip lines per plot</t>
  </si>
  <si>
    <t>Plot width divided by bed width</t>
  </si>
  <si>
    <t>Length of dripline per plot</t>
  </si>
  <si>
    <t>Number of drip lines times length of plot</t>
  </si>
  <si>
    <t>Dripper flow rate</t>
  </si>
  <si>
    <t>GPH</t>
  </si>
  <si>
    <t>Dripper spacing</t>
  </si>
  <si>
    <t>Flow rate per plot</t>
  </si>
  <si>
    <t>GPM</t>
  </si>
  <si>
    <t>Number of irrigated plots</t>
  </si>
  <si>
    <t>plots</t>
  </si>
  <si>
    <t>Total irrigated area</t>
  </si>
  <si>
    <t>acres</t>
  </si>
  <si>
    <t>Area of plot times number of IRRIGATED plots</t>
  </si>
  <si>
    <t>Area per irrigated plot</t>
  </si>
  <si>
    <t>ft3/hr</t>
  </si>
  <si>
    <t>Convert from GPM, 7.48 gallons per cubic foot, 60 minutes per hour</t>
  </si>
  <si>
    <t>Flow rate per unit area</t>
  </si>
  <si>
    <t>ft/hr</t>
  </si>
  <si>
    <t>Water application rate</t>
  </si>
  <si>
    <t>in/hr</t>
  </si>
  <si>
    <t xml:space="preserve">Converted to use a cell reference, not a hard-coded value for the area. Added intermediate steps to show where your conversion factor between gallons to cubic feet and feet to inches come from. </t>
  </si>
  <si>
    <t>Inches of water needed</t>
  </si>
  <si>
    <t>in</t>
  </si>
  <si>
    <t>Hours of application</t>
  </si>
  <si>
    <t>Observed Values</t>
  </si>
  <si>
    <t>Upward Flux</t>
  </si>
  <si>
    <t>Indiana Penman-Monteith ET, Conventional Units.</t>
  </si>
  <si>
    <t>Harvest:</t>
  </si>
  <si>
    <t>Irrigation Rate</t>
  </si>
  <si>
    <t>Penman Eto</t>
  </si>
  <si>
    <t>Kc</t>
  </si>
  <si>
    <t>Unstressed Crop ET</t>
  </si>
  <si>
    <t>Irrigation Length</t>
  </si>
  <si>
    <t>Crop ET
(ET)</t>
  </si>
  <si>
    <t>Effective Rain
®</t>
  </si>
  <si>
    <t>Shallow grondwater cont. (UF)</t>
  </si>
  <si>
    <t>Depth to wtable (m)</t>
  </si>
  <si>
    <t>0-6 in</t>
  </si>
  <si>
    <t>6 - 12 in</t>
  </si>
  <si>
    <t>12 - 18 in</t>
  </si>
  <si>
    <t>18 - 24 in</t>
  </si>
  <si>
    <t>Column Soil Moisture (top 60 cm) (cm)</t>
  </si>
  <si>
    <t>Relative Soil Moisture</t>
  </si>
  <si>
    <t>Relative water table</t>
  </si>
  <si>
    <t>Multiplier</t>
  </si>
  <si>
    <t>Calculated Upward Flux</t>
  </si>
  <si>
    <t>hrs</t>
  </si>
  <si>
    <t>(m)</t>
  </si>
  <si>
    <t>(fraction)</t>
  </si>
  <si>
    <t>(cm)</t>
  </si>
  <si>
    <t>unitless</t>
  </si>
  <si>
    <t>(in)</t>
  </si>
  <si>
    <t>Calculated Upward Flux Equation</t>
  </si>
  <si>
    <t>ET</t>
  </si>
  <si>
    <t>Column F</t>
  </si>
  <si>
    <t>D</t>
  </si>
  <si>
    <t>Column B</t>
  </si>
  <si>
    <t>Ds</t>
  </si>
  <si>
    <t>Dd</t>
  </si>
  <si>
    <t>k</t>
  </si>
  <si>
    <r>
      <rPr>
        <sz val="10"/>
        <rFont val="Calibri"/>
        <family val="2"/>
      </rPr>
      <t>θ</t>
    </r>
    <r>
      <rPr>
        <sz val="10"/>
        <rFont val="Arial"/>
        <family val="2"/>
      </rPr>
      <t>90</t>
    </r>
  </si>
  <si>
    <t>Column I</t>
  </si>
  <si>
    <t>Column H</t>
  </si>
  <si>
    <t>θr (cm)</t>
  </si>
  <si>
    <t>θs (cm)</t>
  </si>
  <si>
    <t>Root Zone Maximum Depth</t>
  </si>
  <si>
    <t>inches</t>
  </si>
  <si>
    <t>FC</t>
  </si>
  <si>
    <t>WP</t>
  </si>
  <si>
    <t>in/in</t>
  </si>
  <si>
    <t>Field 63</t>
  </si>
  <si>
    <t>avg 116/118</t>
  </si>
  <si>
    <t>Avg 116/118</t>
  </si>
  <si>
    <t>Avg 116/118 SS WP</t>
  </si>
  <si>
    <t>Assume effective cover is established at 7 weeks from planting</t>
  </si>
  <si>
    <t>Time to effective cover</t>
  </si>
  <si>
    <t>percent</t>
  </si>
  <si>
    <t>Days</t>
  </si>
  <si>
    <t>Weeks</t>
  </si>
  <si>
    <r>
      <t xml:space="preserve">Average </t>
    </r>
    <r>
      <rPr>
        <b/>
        <sz val="10"/>
        <color rgb="FFFF0000"/>
        <rFont val="Arial"/>
        <family val="2"/>
      </rPr>
      <t>CORN</t>
    </r>
    <r>
      <rPr>
        <sz val="10"/>
        <rFont val="Arial"/>
        <family val="2"/>
      </rPr>
      <t xml:space="preserve"> crop coefficients for Indiana</t>
    </r>
  </si>
  <si>
    <r>
      <rPr>
        <vertAlign val="superscript"/>
        <sz val="10"/>
        <rFont val="Arial"/>
        <family val="2"/>
      </rPr>
      <t>o</t>
    </r>
    <r>
      <rPr>
        <sz val="10"/>
        <rFont val="Arial"/>
        <family val="2"/>
      </rPr>
      <t>F</t>
    </r>
  </si>
  <si>
    <t>days after canopy closure</t>
  </si>
  <si>
    <t>week</t>
  </si>
  <si>
    <t>weeks</t>
  </si>
  <si>
    <r>
      <t xml:space="preserve">Average </t>
    </r>
    <r>
      <rPr>
        <b/>
        <sz val="10"/>
        <color rgb="FFFF0000"/>
        <rFont val="Arial"/>
        <family val="2"/>
      </rPr>
      <t>SOYBEAN</t>
    </r>
    <r>
      <rPr>
        <sz val="10"/>
        <rFont val="Arial"/>
        <family val="2"/>
      </rPr>
      <t xml:space="preserve"> crop coefficients for Indiana</t>
    </r>
  </si>
  <si>
    <t>Assume effective cover is established at 8 weeks from planting</t>
  </si>
  <si>
    <t>Observed Corn</t>
  </si>
  <si>
    <t>Avg Rainfed Deficit</t>
  </si>
  <si>
    <t>Average Irrigated Deficit</t>
  </si>
  <si>
    <t>Checkbook Corn</t>
  </si>
  <si>
    <t>Irrigation</t>
  </si>
  <si>
    <t>hours</t>
  </si>
  <si>
    <t>Observed Soybean</t>
  </si>
  <si>
    <t>Checkbook Soybean</t>
  </si>
  <si>
    <t>Average water content (percent)</t>
  </si>
  <si>
    <t>Depth of water (inches)</t>
  </si>
  <si>
    <t>Deficit inches</t>
  </si>
  <si>
    <t>Percent deficit</t>
  </si>
  <si>
    <t>Timestamp</t>
  </si>
  <si>
    <t>Irrigated Corn</t>
  </si>
  <si>
    <t>Rainfed Corn</t>
  </si>
  <si>
    <t>Irrigated Soybean</t>
  </si>
  <si>
    <t>Rainfed Soybean</t>
  </si>
  <si>
    <t>Field Capacity</t>
  </si>
  <si>
    <t>Average</t>
  </si>
  <si>
    <t>2023-05-01</t>
  </si>
  <si>
    <t>2023-05-02</t>
  </si>
  <si>
    <t>2023-05-03</t>
  </si>
  <si>
    <t>2023-05-04</t>
  </si>
  <si>
    <t>2023-05-05</t>
  </si>
  <si>
    <t>2023-05-06</t>
  </si>
  <si>
    <t>2023-05-07</t>
  </si>
  <si>
    <t>2023-05-08</t>
  </si>
  <si>
    <t>2023-05-09</t>
  </si>
  <si>
    <t>2023-05-10</t>
  </si>
  <si>
    <t>2023-05-11</t>
  </si>
  <si>
    <t>2023-05-12</t>
  </si>
  <si>
    <t>2023-05-13</t>
  </si>
  <si>
    <t>2023-05-14</t>
  </si>
  <si>
    <t>2023-05-15</t>
  </si>
  <si>
    <t>2023-05-16</t>
  </si>
  <si>
    <t>2023-05-17</t>
  </si>
  <si>
    <t>2023-05-18</t>
  </si>
  <si>
    <t>2023-05-19</t>
  </si>
  <si>
    <t>2023-05-20</t>
  </si>
  <si>
    <t>2023-05-21</t>
  </si>
  <si>
    <t>2023-05-22</t>
  </si>
  <si>
    <t>2023-05-23</t>
  </si>
  <si>
    <t>2023-05-24</t>
  </si>
  <si>
    <t>2023-05-25</t>
  </si>
  <si>
    <t>2023-05-26</t>
  </si>
  <si>
    <t>2023-05-27</t>
  </si>
  <si>
    <t>2023-05-28</t>
  </si>
  <si>
    <t>2023-05-29</t>
  </si>
  <si>
    <t>2023-05-30</t>
  </si>
  <si>
    <t>2023-05-31</t>
  </si>
  <si>
    <t>2023-06-01</t>
  </si>
  <si>
    <t>2023-06-02</t>
  </si>
  <si>
    <t>2023-06-03</t>
  </si>
  <si>
    <t>2023-06-04</t>
  </si>
  <si>
    <t>2023-06-05</t>
  </si>
  <si>
    <t>2023-06-06</t>
  </si>
  <si>
    <t>2023-06-07</t>
  </si>
  <si>
    <t>2023-06-08</t>
  </si>
  <si>
    <t>2023-06-09</t>
  </si>
  <si>
    <t>2023-06-10</t>
  </si>
  <si>
    <t>2023-06-11</t>
  </si>
  <si>
    <t>2023-06-12</t>
  </si>
  <si>
    <t>2023-06-13</t>
  </si>
  <si>
    <t>2023-06-14</t>
  </si>
  <si>
    <t>2023-06-15</t>
  </si>
  <si>
    <t>2023-06-16</t>
  </si>
  <si>
    <t>2023-06-17</t>
  </si>
  <si>
    <t>2023-06-18</t>
  </si>
  <si>
    <t>2023-06-19</t>
  </si>
  <si>
    <t>2023-06-20</t>
  </si>
  <si>
    <t>2023-06-21</t>
  </si>
  <si>
    <t>2023-05-01 12:00 AM</t>
  </si>
  <si>
    <t>2023-05-01 01:00 AM</t>
  </si>
  <si>
    <t>2023-05-01 02:00 AM</t>
  </si>
  <si>
    <t>2023-05-01 03:00 AM</t>
  </si>
  <si>
    <t>2023-05-01 04:00 AM</t>
  </si>
  <si>
    <t>2023-05-01 05:00 AM</t>
  </si>
  <si>
    <t>2023-05-01 06:00 AM</t>
  </si>
  <si>
    <t>2023-05-01 07:00 AM</t>
  </si>
  <si>
    <t>2023-05-01 08:00 AM</t>
  </si>
  <si>
    <t>2023-05-01 09:00 AM</t>
  </si>
  <si>
    <t>2023-05-01 10:00 AM</t>
  </si>
  <si>
    <t>2023-05-01 11:00 AM</t>
  </si>
  <si>
    <t>2023-05-01 12:00 PM</t>
  </si>
  <si>
    <t>2023-05-01 01:00 PM</t>
  </si>
  <si>
    <t>2023-05-01 02:00 PM</t>
  </si>
  <si>
    <t>2023-05-01 03:00 PM</t>
  </si>
  <si>
    <t>2023-05-01 04:00 PM</t>
  </si>
  <si>
    <t>2023-05-01 05:00 PM</t>
  </si>
  <si>
    <t>2023-05-01 06:00 PM</t>
  </si>
  <si>
    <t>2023-05-01 07:00 PM</t>
  </si>
  <si>
    <t>2023-05-01 08:00 PM</t>
  </si>
  <si>
    <t>2023-05-01 09:00 PM</t>
  </si>
  <si>
    <t>2023-05-01 10:00 PM</t>
  </si>
  <si>
    <t>2023-05-01 11:00 PM</t>
  </si>
  <si>
    <t>2023-05-02 12:00 AM</t>
  </si>
  <si>
    <t>2023-05-02 01:00 AM</t>
  </si>
  <si>
    <t>2023-05-02 02:00 AM</t>
  </si>
  <si>
    <t>2023-05-02 03:00 AM</t>
  </si>
  <si>
    <t>2023-05-02 04:00 AM</t>
  </si>
  <si>
    <t>2023-05-02 05:00 AM</t>
  </si>
  <si>
    <t>2023-05-02 06:00 AM</t>
  </si>
  <si>
    <t>2023-05-02 07:00 AM</t>
  </si>
  <si>
    <t>2023-05-02 08:00 AM</t>
  </si>
  <si>
    <t>2023-05-02 09:00 AM</t>
  </si>
  <si>
    <t>2023-05-02 10:00 AM</t>
  </si>
  <si>
    <t>2023-05-02 11:00 AM</t>
  </si>
  <si>
    <t>2023-05-02 12:00 PM</t>
  </si>
  <si>
    <t>2023-05-02 01:00 PM</t>
  </si>
  <si>
    <t>2023-05-02 02:00 PM</t>
  </si>
  <si>
    <t>2023-05-02 03:00 PM</t>
  </si>
  <si>
    <t>2023-05-02 04:00 PM</t>
  </si>
  <si>
    <t>2023-05-02 05:00 PM</t>
  </si>
  <si>
    <t>2023-05-02 06:00 PM</t>
  </si>
  <si>
    <t>2023-05-02 07:00 PM</t>
  </si>
  <si>
    <t>2023-05-02 08:00 PM</t>
  </si>
  <si>
    <t>2023-05-02 09:00 PM</t>
  </si>
  <si>
    <t>2023-05-02 10:00 PM</t>
  </si>
  <si>
    <t>2023-05-02 11:00 PM</t>
  </si>
  <si>
    <t>2023-05-03 12:00 AM</t>
  </si>
  <si>
    <t>2023-05-03 01:00 AM</t>
  </si>
  <si>
    <t>2023-05-03 02:00 AM</t>
  </si>
  <si>
    <t>2023-05-03 03:00 AM</t>
  </si>
  <si>
    <t>2023-05-03 04:00 AM</t>
  </si>
  <si>
    <t>2023-05-03 05:00 AM</t>
  </si>
  <si>
    <t>2023-05-03 06:00 AM</t>
  </si>
  <si>
    <t>2023-05-03 07:00 AM</t>
  </si>
  <si>
    <t>2023-05-03 08:00 AM</t>
  </si>
  <si>
    <t>2023-05-03 09:00 AM</t>
  </si>
  <si>
    <t>2023-05-03 10:00 AM</t>
  </si>
  <si>
    <t>2023-05-03 11:00 AM</t>
  </si>
  <si>
    <t>2023-05-03 12:00 PM</t>
  </si>
  <si>
    <t>2023-05-03 01:00 PM</t>
  </si>
  <si>
    <t>2023-05-03 02:00 PM</t>
  </si>
  <si>
    <t>2023-05-03 03:00 PM</t>
  </si>
  <si>
    <t>2023-05-03 04:00 PM</t>
  </si>
  <si>
    <t>2023-05-03 05:00 PM</t>
  </si>
  <si>
    <t>2023-05-03 06:00 PM</t>
  </si>
  <si>
    <t>2023-05-03 07:00 PM</t>
  </si>
  <si>
    <t>2023-05-03 08:00 PM</t>
  </si>
  <si>
    <t>2023-05-03 09:00 PM</t>
  </si>
  <si>
    <t>2023-05-03 10:00 PM</t>
  </si>
  <si>
    <t>2023-05-03 11:00 PM</t>
  </si>
  <si>
    <t>2023-05-04 12:00 AM</t>
  </si>
  <si>
    <t>2023-05-04 01:00 AM</t>
  </si>
  <si>
    <t>2023-05-04 02:00 AM</t>
  </si>
  <si>
    <t>2023-05-04 03:00 AM</t>
  </si>
  <si>
    <t>2023-05-04 04:00 AM</t>
  </si>
  <si>
    <t>2023-05-04 05:00 AM</t>
  </si>
  <si>
    <t>2023-05-04 06:00 AM</t>
  </si>
  <si>
    <t>2023-05-04 07:00 AM</t>
  </si>
  <si>
    <t>2023-05-04 08:00 AM</t>
  </si>
  <si>
    <t>2023-05-04 09:00 AM</t>
  </si>
  <si>
    <t>2023-05-04 10:00 AM</t>
  </si>
  <si>
    <t>2023-05-04 11:00 AM</t>
  </si>
  <si>
    <t>2023-05-04 12:00 PM</t>
  </si>
  <si>
    <t>2023-05-04 01:00 PM</t>
  </si>
  <si>
    <t>2023-05-04 02:00 PM</t>
  </si>
  <si>
    <t>2023-05-04 03:00 PM</t>
  </si>
  <si>
    <t>2023-05-04 04:00 PM</t>
  </si>
  <si>
    <t>2023-05-04 05:00 PM</t>
  </si>
  <si>
    <t>2023-05-04 06:00 PM</t>
  </si>
  <si>
    <t>2023-05-04 07:00 PM</t>
  </si>
  <si>
    <t>2023-05-04 08:00 PM</t>
  </si>
  <si>
    <t>2023-05-04 09:00 PM</t>
  </si>
  <si>
    <t>2023-05-04 10:00 PM</t>
  </si>
  <si>
    <t>2023-05-04 11:00 PM</t>
  </si>
  <si>
    <t>2023-05-05 12:00 AM</t>
  </si>
  <si>
    <t>2023-05-05 01:00 AM</t>
  </si>
  <si>
    <t>2023-05-05 02:00 AM</t>
  </si>
  <si>
    <t>2023-05-05 03:00 AM</t>
  </si>
  <si>
    <t>2023-05-05 04:00 AM</t>
  </si>
  <si>
    <t>2023-05-05 05:00 AM</t>
  </si>
  <si>
    <t>2023-05-05 06:00 AM</t>
  </si>
  <si>
    <t>2023-05-05 07:00 AM</t>
  </si>
  <si>
    <t>2023-05-05 08:00 AM</t>
  </si>
  <si>
    <t>2023-05-05 09:00 AM</t>
  </si>
  <si>
    <t>2023-05-05 10:00 AM</t>
  </si>
  <si>
    <t>2023-05-05 11:00 AM</t>
  </si>
  <si>
    <t>2023-05-05 12:00 PM</t>
  </si>
  <si>
    <t>2023-05-05 01:00 PM</t>
  </si>
  <si>
    <t>2023-05-05 02:00 PM</t>
  </si>
  <si>
    <t>2023-05-05 03:00 PM</t>
  </si>
  <si>
    <t>2023-05-05 04:00 PM</t>
  </si>
  <si>
    <t>2023-05-05 05:00 PM</t>
  </si>
  <si>
    <t>2023-05-05 06:00 PM</t>
  </si>
  <si>
    <t>2023-05-05 07:00 PM</t>
  </si>
  <si>
    <t>2023-05-05 08:00 PM</t>
  </si>
  <si>
    <t>2023-05-05 09:00 PM</t>
  </si>
  <si>
    <t>2023-05-05 10:00 PM</t>
  </si>
  <si>
    <t>2023-05-05 11:00 PM</t>
  </si>
  <si>
    <t>2023-05-06 12:00 AM</t>
  </si>
  <si>
    <t>2023-05-06 01:00 AM</t>
  </si>
  <si>
    <t>2023-05-06 02:00 AM</t>
  </si>
  <si>
    <t>2023-05-06 03:00 AM</t>
  </si>
  <si>
    <t>2023-05-06 04:00 AM</t>
  </si>
  <si>
    <t>2023-05-06 05:00 AM</t>
  </si>
  <si>
    <t>2023-05-06 06:00 AM</t>
  </si>
  <si>
    <t>2023-05-06 07:00 AM</t>
  </si>
  <si>
    <t>2023-05-06 08:00 AM</t>
  </si>
  <si>
    <t>2023-05-06 09:00 AM</t>
  </si>
  <si>
    <t>2023-05-06 10:00 AM</t>
  </si>
  <si>
    <t>2023-05-06 11:00 AM</t>
  </si>
  <si>
    <t>2023-05-06 12:00 PM</t>
  </si>
  <si>
    <t>2023-05-06 01:00 PM</t>
  </si>
  <si>
    <t>2023-05-06 02:00 PM</t>
  </si>
  <si>
    <t>2023-05-06 03:00 PM</t>
  </si>
  <si>
    <t>2023-05-06 04:00 PM</t>
  </si>
  <si>
    <t>2023-05-06 05:00 PM</t>
  </si>
  <si>
    <t>2023-05-06 06:00 PM</t>
  </si>
  <si>
    <t>2023-05-06 07:00 PM</t>
  </si>
  <si>
    <t>2023-05-06 08:00 PM</t>
  </si>
  <si>
    <t>2023-05-06 09:00 PM</t>
  </si>
  <si>
    <t>2023-05-06 10:00 PM</t>
  </si>
  <si>
    <t>2023-05-06 11:00 PM</t>
  </si>
  <si>
    <t>2023-05-07 12:00 AM</t>
  </si>
  <si>
    <t>2023-05-07 01:00 AM</t>
  </si>
  <si>
    <t>2023-05-07 02:00 AM</t>
  </si>
  <si>
    <t>2023-05-07 03:00 AM</t>
  </si>
  <si>
    <t>2023-05-07 04:00 AM</t>
  </si>
  <si>
    <t>2023-05-07 05:00 AM</t>
  </si>
  <si>
    <t>2023-05-07 06:00 AM</t>
  </si>
  <si>
    <t>2023-05-07 07:00 AM</t>
  </si>
  <si>
    <t>2023-05-07 08:00 AM</t>
  </si>
  <si>
    <t>2023-05-07 09:00 AM</t>
  </si>
  <si>
    <t>2023-05-07 10:00 AM</t>
  </si>
  <si>
    <t>2023-05-07 11:00 AM</t>
  </si>
  <si>
    <t>2023-05-07 12:00 PM</t>
  </si>
  <si>
    <t>2023-05-07 01:00 PM</t>
  </si>
  <si>
    <t>2023-05-07 02:00 PM</t>
  </si>
  <si>
    <t>2023-05-07 03:00 PM</t>
  </si>
  <si>
    <t>2023-05-07 04:00 PM</t>
  </si>
  <si>
    <t>2023-05-07 05:00 PM</t>
  </si>
  <si>
    <t>2023-05-07 06:00 PM</t>
  </si>
  <si>
    <t>2023-05-07 07:00 PM</t>
  </si>
  <si>
    <t>2023-05-07 08:00 PM</t>
  </si>
  <si>
    <t>2023-05-07 09:00 PM</t>
  </si>
  <si>
    <t>2023-05-07 10:00 PM</t>
  </si>
  <si>
    <t>2023-05-07 11:00 PM</t>
  </si>
  <si>
    <t>2023-05-08 12:00 AM</t>
  </si>
  <si>
    <t>2023-05-08 01:00 AM</t>
  </si>
  <si>
    <t>2023-05-08 02:00 AM</t>
  </si>
  <si>
    <t>2023-05-08 03:00 AM</t>
  </si>
  <si>
    <t>2023-05-08 04:00 AM</t>
  </si>
  <si>
    <t>2023-05-08 05:00 AM</t>
  </si>
  <si>
    <t>2023-05-08 06:00 AM</t>
  </si>
  <si>
    <t>2023-05-08 07:00 AM</t>
  </si>
  <si>
    <t>2023-05-08 08:00 AM</t>
  </si>
  <si>
    <t>2023-05-08 09:00 AM</t>
  </si>
  <si>
    <t>2023-05-08 10:00 AM</t>
  </si>
  <si>
    <t>2023-05-08 11:00 AM</t>
  </si>
  <si>
    <t>2023-05-08 12:00 PM</t>
  </si>
  <si>
    <t>2023-05-08 01:00 PM</t>
  </si>
  <si>
    <t>2023-05-08 02:00 PM</t>
  </si>
  <si>
    <t>2023-05-08 03:00 PM</t>
  </si>
  <si>
    <t>2023-05-08 04:00 PM</t>
  </si>
  <si>
    <t>2023-05-08 05:00 PM</t>
  </si>
  <si>
    <t>2023-05-08 06:00 PM</t>
  </si>
  <si>
    <t>2023-05-08 07:00 PM</t>
  </si>
  <si>
    <t>2023-05-08 08:00 PM</t>
  </si>
  <si>
    <t>2023-05-08 09:00 PM</t>
  </si>
  <si>
    <t>2023-05-08 10:00 PM</t>
  </si>
  <si>
    <t>2023-05-08 11:00 PM</t>
  </si>
  <si>
    <t>2023-05-09 12:00 AM</t>
  </si>
  <si>
    <t>2023-05-09 01:00 AM</t>
  </si>
  <si>
    <t>2023-05-09 02:00 AM</t>
  </si>
  <si>
    <t>2023-05-09 03:00 AM</t>
  </si>
  <si>
    <t>2023-05-09 04:00 AM</t>
  </si>
  <si>
    <t>2023-05-09 05:00 AM</t>
  </si>
  <si>
    <t>2023-05-09 06:00 AM</t>
  </si>
  <si>
    <t>2023-05-09 07:00 AM</t>
  </si>
  <si>
    <t>2023-05-09 08:00 AM</t>
  </si>
  <si>
    <t>2023-05-09 09:00 AM</t>
  </si>
  <si>
    <t>2023-05-09 10:00 AM</t>
  </si>
  <si>
    <t>2023-05-09 11:00 AM</t>
  </si>
  <si>
    <t>2023-05-09 12:00 PM</t>
  </si>
  <si>
    <t>2023-05-09 01:00 PM</t>
  </si>
  <si>
    <t>2023-05-09 02:00 PM</t>
  </si>
  <si>
    <t>2023-05-09 03:00 PM</t>
  </si>
  <si>
    <t>2023-05-09 04:00 PM</t>
  </si>
  <si>
    <t>2023-05-09 05:00 PM</t>
  </si>
  <si>
    <t>2023-05-09 06:00 PM</t>
  </si>
  <si>
    <t>2023-05-09 07:00 PM</t>
  </si>
  <si>
    <t>2023-05-09 08:00 PM</t>
  </si>
  <si>
    <t>2023-05-09 09:00 PM</t>
  </si>
  <si>
    <t>2023-05-09 10:00 PM</t>
  </si>
  <si>
    <t>2023-05-09 11:00 PM</t>
  </si>
  <si>
    <t>2023-05-10 12:00 AM</t>
  </si>
  <si>
    <t>2023-05-10 01:00 AM</t>
  </si>
  <si>
    <t>2023-05-10 02:00 AM</t>
  </si>
  <si>
    <t>2023-05-10 03:00 AM</t>
  </si>
  <si>
    <t>2023-05-10 04:00 AM</t>
  </si>
  <si>
    <t>2023-05-10 05:00 AM</t>
  </si>
  <si>
    <t>2023-05-10 06:00 AM</t>
  </si>
  <si>
    <t>2023-05-10 07:00 AM</t>
  </si>
  <si>
    <t>2023-05-10 08:00 AM</t>
  </si>
  <si>
    <t>2023-05-10 09:00 AM</t>
  </si>
  <si>
    <t>2023-05-10 10:00 AM</t>
  </si>
  <si>
    <t>2023-05-10 11:00 AM</t>
  </si>
  <si>
    <t>2023-05-10 12:00 PM</t>
  </si>
  <si>
    <t>2023-05-10 01:00 PM</t>
  </si>
  <si>
    <t>2023-05-10 02:00 PM</t>
  </si>
  <si>
    <t>2023-05-10 03:00 PM</t>
  </si>
  <si>
    <t>2023-05-10 04:00 PM</t>
  </si>
  <si>
    <t>2023-05-10 05:00 PM</t>
  </si>
  <si>
    <t>2023-05-10 06:00 PM</t>
  </si>
  <si>
    <t>2023-05-10 07:00 PM</t>
  </si>
  <si>
    <t>2023-05-10 08:00 PM</t>
  </si>
  <si>
    <t>2023-05-10 09:00 PM</t>
  </si>
  <si>
    <t>2023-05-10 10:00 PM</t>
  </si>
  <si>
    <t>2023-05-10 11:00 PM</t>
  </si>
  <si>
    <t>2023-05-11 12:00 AM</t>
  </si>
  <si>
    <t>2023-05-11 01:00 AM</t>
  </si>
  <si>
    <t>2023-05-11 02:00 AM</t>
  </si>
  <si>
    <t>2023-05-11 03:00 AM</t>
  </si>
  <si>
    <t>2023-05-11 04:00 AM</t>
  </si>
  <si>
    <t>2023-05-11 05:00 AM</t>
  </si>
  <si>
    <t>2023-05-11 06:00 AM</t>
  </si>
  <si>
    <t>2023-05-11 07:00 AM</t>
  </si>
  <si>
    <t>2023-05-11 08:00 AM</t>
  </si>
  <si>
    <t>2023-05-11 09:00 AM</t>
  </si>
  <si>
    <t>2023-05-11 10:00 AM</t>
  </si>
  <si>
    <t>2023-05-11 11:00 AM</t>
  </si>
  <si>
    <t>2023-05-11 12:00 PM</t>
  </si>
  <si>
    <t>2023-05-11 01:00 PM</t>
  </si>
  <si>
    <t>2023-05-11 02:00 PM</t>
  </si>
  <si>
    <t>2023-05-11 03:00 PM</t>
  </si>
  <si>
    <t>2023-05-11 04:00 PM</t>
  </si>
  <si>
    <t>2023-05-11 05:00 PM</t>
  </si>
  <si>
    <t>2023-05-11 06:00 PM</t>
  </si>
  <si>
    <t>2023-05-11 07:00 PM</t>
  </si>
  <si>
    <t>2023-05-11 08:00 PM</t>
  </si>
  <si>
    <t>2023-05-11 09:00 PM</t>
  </si>
  <si>
    <t>2023-05-11 10:00 PM</t>
  </si>
  <si>
    <t>2023-05-11 11:00 PM</t>
  </si>
  <si>
    <t>2023-05-12 12:00 AM</t>
  </si>
  <si>
    <t>2023-05-12 01:00 AM</t>
  </si>
  <si>
    <t>2023-05-12 02:00 AM</t>
  </si>
  <si>
    <t>2023-05-12 03:00 AM</t>
  </si>
  <si>
    <t>2023-05-12 04:00 AM</t>
  </si>
  <si>
    <t>2023-05-12 05:00 AM</t>
  </si>
  <si>
    <t>2023-05-12 06:00 AM</t>
  </si>
  <si>
    <t>2023-05-12 07:00 AM</t>
  </si>
  <si>
    <t>2023-05-12 08:00 AM</t>
  </si>
  <si>
    <t>2023-05-12 09:00 AM</t>
  </si>
  <si>
    <t>2023-05-12 10:00 AM</t>
  </si>
  <si>
    <t>2023-05-12 11:00 AM</t>
  </si>
  <si>
    <t>2023-05-12 12:00 PM</t>
  </si>
  <si>
    <t>2023-05-12 01:00 PM</t>
  </si>
  <si>
    <t>2023-05-12 02:00 PM</t>
  </si>
  <si>
    <t>2023-05-12 03:00 PM</t>
  </si>
  <si>
    <t>2023-05-12 04:00 PM</t>
  </si>
  <si>
    <t>2023-05-12 05:00 PM</t>
  </si>
  <si>
    <t>2023-05-12 06:00 PM</t>
  </si>
  <si>
    <t>2023-05-12 07:00 PM</t>
  </si>
  <si>
    <t>2023-05-12 08:00 PM</t>
  </si>
  <si>
    <t>2023-05-12 09:00 PM</t>
  </si>
  <si>
    <t>2023-05-12 10:00 PM</t>
  </si>
  <si>
    <t>2023-05-12 11:00 PM</t>
  </si>
  <si>
    <t>2023-05-13 12:00 AM</t>
  </si>
  <si>
    <t>2023-05-13 01:00 AM</t>
  </si>
  <si>
    <t>2023-05-13 02:00 AM</t>
  </si>
  <si>
    <t>2023-05-13 03:00 AM</t>
  </si>
  <si>
    <t>2023-05-13 04:00 AM</t>
  </si>
  <si>
    <t>2023-05-13 05:00 AM</t>
  </si>
  <si>
    <t>2023-05-13 06:00 AM</t>
  </si>
  <si>
    <t>2023-05-13 07:00 AM</t>
  </si>
  <si>
    <t>2023-05-13 08:00 AM</t>
  </si>
  <si>
    <t>2023-05-13 09:00 AM</t>
  </si>
  <si>
    <t>2023-05-13 10:00 AM</t>
  </si>
  <si>
    <t>2023-05-13 11:00 AM</t>
  </si>
  <si>
    <t>2023-05-13 12:00 PM</t>
  </si>
  <si>
    <t>2023-05-13 01:00 PM</t>
  </si>
  <si>
    <t>2023-05-13 02:00 PM</t>
  </si>
  <si>
    <t>2023-05-13 03:00 PM</t>
  </si>
  <si>
    <t>2023-05-13 04:00 PM</t>
  </si>
  <si>
    <t>2023-05-13 05:00 PM</t>
  </si>
  <si>
    <t>2023-05-13 06:00 PM</t>
  </si>
  <si>
    <t>2023-05-13 07:00 PM</t>
  </si>
  <si>
    <t>2023-05-13 08:00 PM</t>
  </si>
  <si>
    <t>2023-05-13 09:00 PM</t>
  </si>
  <si>
    <t>2023-05-13 10:00 PM</t>
  </si>
  <si>
    <t>2023-05-13 11:00 PM</t>
  </si>
  <si>
    <t>2023-05-14 12:00 AM</t>
  </si>
  <si>
    <t>2023-05-14 01:00 AM</t>
  </si>
  <si>
    <t>2023-05-14 02:00 AM</t>
  </si>
  <si>
    <t>2023-05-14 03:00 AM</t>
  </si>
  <si>
    <t>2023-05-14 04:00 AM</t>
  </si>
  <si>
    <t>2023-05-14 05:00 AM</t>
  </si>
  <si>
    <t>2023-05-14 06:00 AM</t>
  </si>
  <si>
    <t>2023-05-14 07:00 AM</t>
  </si>
  <si>
    <t>2023-05-14 08:00 AM</t>
  </si>
  <si>
    <t>2023-05-14 09:00 AM</t>
  </si>
  <si>
    <t>2023-05-14 10:00 AM</t>
  </si>
  <si>
    <t>2023-05-14 11:00 AM</t>
  </si>
  <si>
    <t>2023-05-14 12:00 PM</t>
  </si>
  <si>
    <t>2023-05-14 01:00 PM</t>
  </si>
  <si>
    <t>2023-05-14 02:00 PM</t>
  </si>
  <si>
    <t>2023-05-14 03:00 PM</t>
  </si>
  <si>
    <t>2023-05-14 04:00 PM</t>
  </si>
  <si>
    <t>2023-05-14 05:00 PM</t>
  </si>
  <si>
    <t>2023-05-14 06:00 PM</t>
  </si>
  <si>
    <t>2023-05-14 07:00 PM</t>
  </si>
  <si>
    <t>2023-05-14 08:00 PM</t>
  </si>
  <si>
    <t>2023-05-14 09:00 PM</t>
  </si>
  <si>
    <t>2023-05-14 10:00 PM</t>
  </si>
  <si>
    <t>2023-05-14 11:00 PM</t>
  </si>
  <si>
    <t>2023-05-15 12:00 AM</t>
  </si>
  <si>
    <t>2023-05-15 01:00 AM</t>
  </si>
  <si>
    <t>2023-05-15 02:00 AM</t>
  </si>
  <si>
    <t>2023-05-15 03:00 AM</t>
  </si>
  <si>
    <t>2023-05-15 04:00 AM</t>
  </si>
  <si>
    <t>2023-05-15 05:00 AM</t>
  </si>
  <si>
    <t>2023-05-15 06:00 AM</t>
  </si>
  <si>
    <t>2023-05-15 07:00 AM</t>
  </si>
  <si>
    <t>2023-05-15 08:00 AM</t>
  </si>
  <si>
    <t>2023-05-15 09:00 AM</t>
  </si>
  <si>
    <t>2023-05-15 10:00 AM</t>
  </si>
  <si>
    <t>2023-05-15 11:00 AM</t>
  </si>
  <si>
    <t>2023-05-15 12:00 PM</t>
  </si>
  <si>
    <t>2023-05-15 01:00 PM</t>
  </si>
  <si>
    <t>2023-05-15 02:00 PM</t>
  </si>
  <si>
    <t>2023-05-15 03:00 PM</t>
  </si>
  <si>
    <t>2023-05-15 04:00 PM</t>
  </si>
  <si>
    <t>2023-05-15 05:00 PM</t>
  </si>
  <si>
    <t>2023-05-15 06:00 PM</t>
  </si>
  <si>
    <t>2023-05-15 07:00 PM</t>
  </si>
  <si>
    <t>2023-05-15 08:00 PM</t>
  </si>
  <si>
    <t>2023-05-15 09:00 PM</t>
  </si>
  <si>
    <t>2023-05-15 10:00 PM</t>
  </si>
  <si>
    <t>2023-05-15 11:00 PM</t>
  </si>
  <si>
    <t>2023-05-16 12:00 AM</t>
  </si>
  <si>
    <t>2023-05-16 01:00 AM</t>
  </si>
  <si>
    <t>2023-05-16 02:00 AM</t>
  </si>
  <si>
    <t>2023-05-16 03:00 AM</t>
  </si>
  <si>
    <t>2023-05-16 04:00 AM</t>
  </si>
  <si>
    <t>2023-05-16 05:00 AM</t>
  </si>
  <si>
    <t>2023-05-16 06:00 AM</t>
  </si>
  <si>
    <t>2023-05-16 07:00 AM</t>
  </si>
  <si>
    <t>2023-05-16 08:00 AM</t>
  </si>
  <si>
    <t>2023-05-16 09:00 AM</t>
  </si>
  <si>
    <t>2023-05-16 10:00 AM</t>
  </si>
  <si>
    <t>2023-05-16 11:00 AM</t>
  </si>
  <si>
    <t>2023-05-16 12:00 PM</t>
  </si>
  <si>
    <t>2023-05-16 01:00 PM</t>
  </si>
  <si>
    <t>2023-05-16 02:00 PM</t>
  </si>
  <si>
    <t>2023-05-16 03:00 PM</t>
  </si>
  <si>
    <t>2023-05-16 04:00 PM</t>
  </si>
  <si>
    <t>2023-05-16 05:00 PM</t>
  </si>
  <si>
    <t>2023-05-16 06:00 PM</t>
  </si>
  <si>
    <t>2023-05-16 07:00 PM</t>
  </si>
  <si>
    <t>2023-05-16 08:00 PM</t>
  </si>
  <si>
    <t>2023-05-16 09:00 PM</t>
  </si>
  <si>
    <t>2023-05-16 10:00 PM</t>
  </si>
  <si>
    <t>2023-05-16 11:00 PM</t>
  </si>
  <si>
    <t>2023-05-17 12:00 AM</t>
  </si>
  <si>
    <t>2023-05-17 01:00 AM</t>
  </si>
  <si>
    <t>2023-05-17 02:00 AM</t>
  </si>
  <si>
    <t>2023-05-17 03:00 AM</t>
  </si>
  <si>
    <t>2023-05-17 04:00 AM</t>
  </si>
  <si>
    <t>2023-05-17 05:00 AM</t>
  </si>
  <si>
    <t>2023-05-17 06:00 AM</t>
  </si>
  <si>
    <t>2023-05-17 07:00 AM</t>
  </si>
  <si>
    <t>2023-05-17 08:00 AM</t>
  </si>
  <si>
    <t>2023-05-17 09:00 AM</t>
  </si>
  <si>
    <t>2023-05-17 10:00 AM</t>
  </si>
  <si>
    <t>2023-05-17 11:00 AM</t>
  </si>
  <si>
    <t>2023-05-17 12:00 PM</t>
  </si>
  <si>
    <t>2023-05-17 01:00 PM</t>
  </si>
  <si>
    <t>2023-05-17 02:00 PM</t>
  </si>
  <si>
    <t>2023-05-17 03:00 PM</t>
  </si>
  <si>
    <t>2023-05-17 04:00 PM</t>
  </si>
  <si>
    <t>2023-05-17 05:00 PM</t>
  </si>
  <si>
    <t>2023-05-17 06:00 PM</t>
  </si>
  <si>
    <t>2023-05-17 07:00 PM</t>
  </si>
  <si>
    <t>2023-05-17 08:00 PM</t>
  </si>
  <si>
    <t>2023-05-17 09:00 PM</t>
  </si>
  <si>
    <t>2023-05-17 10:00 PM</t>
  </si>
  <si>
    <t>2023-05-17 11:00 PM</t>
  </si>
  <si>
    <t>2023-05-18 12:00 AM</t>
  </si>
  <si>
    <t>2023-05-18 01:00 AM</t>
  </si>
  <si>
    <t>2023-05-18 02:00 AM</t>
  </si>
  <si>
    <t>2023-05-18 03:00 AM</t>
  </si>
  <si>
    <t>2023-05-18 04:00 AM</t>
  </si>
  <si>
    <t>2023-05-18 05:00 AM</t>
  </si>
  <si>
    <t>2023-05-18 06:00 AM</t>
  </si>
  <si>
    <t>2023-05-18 07:00 AM</t>
  </si>
  <si>
    <t>2023-05-18 08:00 AM</t>
  </si>
  <si>
    <t>2023-05-18 09:00 AM</t>
  </si>
  <si>
    <t>2023-05-18 10:00 AM</t>
  </si>
  <si>
    <t>2023-05-18 11:00 AM</t>
  </si>
  <si>
    <t>2023-05-18 12:00 PM</t>
  </si>
  <si>
    <t>2023-05-18 01:00 PM</t>
  </si>
  <si>
    <t>2023-05-18 02:00 PM</t>
  </si>
  <si>
    <t>2023-05-18 03:00 PM</t>
  </si>
  <si>
    <t>2023-05-18 04:00 PM</t>
  </si>
  <si>
    <t>2023-05-18 05:00 PM</t>
  </si>
  <si>
    <t>2023-05-18 06:00 PM</t>
  </si>
  <si>
    <t>2023-05-18 07:00 PM</t>
  </si>
  <si>
    <t>2023-05-18 08:00 PM</t>
  </si>
  <si>
    <t>2023-05-18 09:00 PM</t>
  </si>
  <si>
    <t>2023-05-18 10:00 PM</t>
  </si>
  <si>
    <t>2023-05-18 11:00 PM</t>
  </si>
  <si>
    <t>2023-05-19 12:00 AM</t>
  </si>
  <si>
    <t>2023-05-19 01:00 AM</t>
  </si>
  <si>
    <t>2023-05-19 02:00 AM</t>
  </si>
  <si>
    <t>2023-05-19 03:00 AM</t>
  </si>
  <si>
    <t>2023-05-19 04:00 AM</t>
  </si>
  <si>
    <t>2023-05-19 05:00 AM</t>
  </si>
  <si>
    <t>2023-05-19 06:00 AM</t>
  </si>
  <si>
    <t>2023-05-19 07:00 AM</t>
  </si>
  <si>
    <t>2023-05-19 08:00 AM</t>
  </si>
  <si>
    <t>2023-05-19 09:00 AM</t>
  </si>
  <si>
    <t>2023-05-19 10:00 AM</t>
  </si>
  <si>
    <t>2023-05-19 11:00 AM</t>
  </si>
  <si>
    <t>2023-05-19 12:00 PM</t>
  </si>
  <si>
    <t>2023-05-19 01:00 PM</t>
  </si>
  <si>
    <t>2023-05-19 02:00 PM</t>
  </si>
  <si>
    <t>2023-05-19 03:00 PM</t>
  </si>
  <si>
    <t>2023-05-19 04:00 PM</t>
  </si>
  <si>
    <t>2023-05-19 05:00 PM</t>
  </si>
  <si>
    <t>2023-05-19 06:00 PM</t>
  </si>
  <si>
    <t>2023-05-19 07:00 PM</t>
  </si>
  <si>
    <t>2023-05-19 08:00 PM</t>
  </si>
  <si>
    <t>2023-05-19 09:00 PM</t>
  </si>
  <si>
    <t>2023-05-19 10:00 PM</t>
  </si>
  <si>
    <t>2023-05-19 11:00 PM</t>
  </si>
  <si>
    <t>2023-05-20 12:00 AM</t>
  </si>
  <si>
    <t>2023-05-20 01:00 AM</t>
  </si>
  <si>
    <t>2023-05-20 02:00 AM</t>
  </si>
  <si>
    <t>2023-05-20 03:00 AM</t>
  </si>
  <si>
    <t>2023-05-20 04:00 AM</t>
  </si>
  <si>
    <t>2023-05-20 05:00 AM</t>
  </si>
  <si>
    <t>2023-05-20 06:00 AM</t>
  </si>
  <si>
    <t>2023-05-20 07:00 AM</t>
  </si>
  <si>
    <t>2023-05-20 08:00 AM</t>
  </si>
  <si>
    <t>2023-05-20 09:00 AM</t>
  </si>
  <si>
    <t>2023-05-20 10:00 AM</t>
  </si>
  <si>
    <t>2023-05-20 11:00 AM</t>
  </si>
  <si>
    <t>2023-05-20 12:00 PM</t>
  </si>
  <si>
    <t>2023-05-20 01:00 PM</t>
  </si>
  <si>
    <t>2023-05-20 02:00 PM</t>
  </si>
  <si>
    <t>2023-05-20 03:00 PM</t>
  </si>
  <si>
    <t>2023-05-20 04:00 PM</t>
  </si>
  <si>
    <t>2023-05-20 05:00 PM</t>
  </si>
  <si>
    <t>2023-05-20 06:00 PM</t>
  </si>
  <si>
    <t>2023-05-20 07:00 PM</t>
  </si>
  <si>
    <t>2023-05-20 08:00 PM</t>
  </si>
  <si>
    <t>2023-05-20 09:00 PM</t>
  </si>
  <si>
    <t>2023-05-20 10:00 PM</t>
  </si>
  <si>
    <t>2023-05-20 11:00 PM</t>
  </si>
  <si>
    <t>2023-05-21 12:00 AM</t>
  </si>
  <si>
    <t>2023-05-21 01:00 AM</t>
  </si>
  <si>
    <t>2023-05-21 02:00 AM</t>
  </si>
  <si>
    <t>2023-05-21 03:00 AM</t>
  </si>
  <si>
    <t>2023-05-21 04:00 AM</t>
  </si>
  <si>
    <t>2023-05-21 05:00 AM</t>
  </si>
  <si>
    <t>2023-05-21 06:00 AM</t>
  </si>
  <si>
    <t>2023-05-21 07:00 AM</t>
  </si>
  <si>
    <t>2023-05-21 08:00 AM</t>
  </si>
  <si>
    <t>2023-05-21 09:00 AM</t>
  </si>
  <si>
    <t>2023-05-21 10:00 AM</t>
  </si>
  <si>
    <t>2023-05-21 11:00 AM</t>
  </si>
  <si>
    <t>2023-05-21 12:00 PM</t>
  </si>
  <si>
    <t>2023-05-21 01:00 PM</t>
  </si>
  <si>
    <t>2023-05-21 02:00 PM</t>
  </si>
  <si>
    <t>2023-05-21 03:00 PM</t>
  </si>
  <si>
    <t>2023-05-21 04:00 PM</t>
  </si>
  <si>
    <t>2023-05-21 05:00 PM</t>
  </si>
  <si>
    <t>2023-05-21 06:00 PM</t>
  </si>
  <si>
    <t>2023-05-21 07:00 PM</t>
  </si>
  <si>
    <t>2023-05-21 08:00 PM</t>
  </si>
  <si>
    <t>2023-05-21 09:00 PM</t>
  </si>
  <si>
    <t>2023-05-21 10:00 PM</t>
  </si>
  <si>
    <t>2023-05-21 11:00 PM</t>
  </si>
  <si>
    <t>2023-05-22 12:00 AM</t>
  </si>
  <si>
    <t>2023-05-22 01:00 AM</t>
  </si>
  <si>
    <t>2023-05-22 02:00 AM</t>
  </si>
  <si>
    <t>2023-05-22 03:00 AM</t>
  </si>
  <si>
    <t>2023-05-22 04:00 AM</t>
  </si>
  <si>
    <t>2023-05-22 05:00 AM</t>
  </si>
  <si>
    <t>2023-05-22 06:00 AM</t>
  </si>
  <si>
    <t>2023-05-22 07:00 AM</t>
  </si>
  <si>
    <t>2023-05-22 08:00 AM</t>
  </si>
  <si>
    <t>2023-05-22 09:00 AM</t>
  </si>
  <si>
    <t>2023-05-22 10:00 AM</t>
  </si>
  <si>
    <t>2023-05-22 11:00 AM</t>
  </si>
  <si>
    <t>2023-05-22 12:00 PM</t>
  </si>
  <si>
    <t>2023-05-22 01:00 PM</t>
  </si>
  <si>
    <t>2023-05-22 02:00 PM</t>
  </si>
  <si>
    <t>2023-05-22 03:00 PM</t>
  </si>
  <si>
    <t>2023-05-22 04:00 PM</t>
  </si>
  <si>
    <t>2023-05-22 05:00 PM</t>
  </si>
  <si>
    <t>2023-05-22 06:00 PM</t>
  </si>
  <si>
    <t>2023-05-22 07:00 PM</t>
  </si>
  <si>
    <t>2023-05-22 08:00 PM</t>
  </si>
  <si>
    <t>2023-05-22 09:00 PM</t>
  </si>
  <si>
    <t>2023-05-22 10:00 PM</t>
  </si>
  <si>
    <t>2023-05-22 11:00 PM</t>
  </si>
  <si>
    <t>2023-05-23 12:00 AM</t>
  </si>
  <si>
    <t>2023-05-23 01:00 AM</t>
  </si>
  <si>
    <t>2023-05-23 02:00 AM</t>
  </si>
  <si>
    <t>2023-05-23 03:00 AM</t>
  </si>
  <si>
    <t>2023-05-23 04:00 AM</t>
  </si>
  <si>
    <t>2023-05-23 05:00 AM</t>
  </si>
  <si>
    <t>2023-05-23 06:00 AM</t>
  </si>
  <si>
    <t>2023-05-23 07:00 AM</t>
  </si>
  <si>
    <t>2023-05-23 08:00 AM</t>
  </si>
  <si>
    <t>2023-05-23 09:00 AM</t>
  </si>
  <si>
    <t>2023-05-23 10:00 AM</t>
  </si>
  <si>
    <t>2023-05-23 11:00 AM</t>
  </si>
  <si>
    <t>2023-05-23 12:00 PM</t>
  </si>
  <si>
    <t>2023-05-23 01:00 PM</t>
  </si>
  <si>
    <t>2023-05-23 02:00 PM</t>
  </si>
  <si>
    <t>2023-05-23 03:00 PM</t>
  </si>
  <si>
    <t>2023-05-23 04:00 PM</t>
  </si>
  <si>
    <t>2023-05-23 05:00 PM</t>
  </si>
  <si>
    <t>2023-05-23 06:00 PM</t>
  </si>
  <si>
    <t>2023-05-23 07:00 PM</t>
  </si>
  <si>
    <t>2023-05-23 08:00 PM</t>
  </si>
  <si>
    <t>2023-05-23 09:00 PM</t>
  </si>
  <si>
    <t>2023-05-23 10:00 PM</t>
  </si>
  <si>
    <t>2023-05-23 11:00 PM</t>
  </si>
  <si>
    <t>2023-05-24 12:00 AM</t>
  </si>
  <si>
    <t>2023-05-24 01:00 AM</t>
  </si>
  <si>
    <t>2023-05-24 02:00 AM</t>
  </si>
  <si>
    <t>2023-05-24 03:00 AM</t>
  </si>
  <si>
    <t>2023-05-24 04:00 AM</t>
  </si>
  <si>
    <t>2023-05-24 05:00 AM</t>
  </si>
  <si>
    <t>2023-05-24 06:00 AM</t>
  </si>
  <si>
    <t>2023-05-24 07:00 AM</t>
  </si>
  <si>
    <t>2023-05-24 08:00 AM</t>
  </si>
  <si>
    <t>2023-05-24 09:00 AM</t>
  </si>
  <si>
    <t>2023-05-24 10:00 AM</t>
  </si>
  <si>
    <t>2023-05-24 11:00 AM</t>
  </si>
  <si>
    <t>2023-05-24 12:00 PM</t>
  </si>
  <si>
    <t>2023-05-24 01:00 PM</t>
  </si>
  <si>
    <t>2023-05-24 02:00 PM</t>
  </si>
  <si>
    <t>2023-05-24 03:00 PM</t>
  </si>
  <si>
    <t>2023-05-24 04:00 PM</t>
  </si>
  <si>
    <t>2023-05-24 05:00 PM</t>
  </si>
  <si>
    <t>2023-05-24 06:00 PM</t>
  </si>
  <si>
    <t>2023-05-24 07:00 PM</t>
  </si>
  <si>
    <t>2023-05-24 08:00 PM</t>
  </si>
  <si>
    <t>2023-05-24 09:00 PM</t>
  </si>
  <si>
    <t>2023-05-24 10:00 PM</t>
  </si>
  <si>
    <t>2023-05-24 11:00 PM</t>
  </si>
  <si>
    <t>2023-05-25 12:00 AM</t>
  </si>
  <si>
    <t>2023-05-25 01:00 AM</t>
  </si>
  <si>
    <t>2023-05-25 02:00 AM</t>
  </si>
  <si>
    <t>2023-05-25 03:00 AM</t>
  </si>
  <si>
    <t>2023-05-25 04:00 AM</t>
  </si>
  <si>
    <t>2023-05-25 05:00 AM</t>
  </si>
  <si>
    <t>2023-05-25 06:00 AM</t>
  </si>
  <si>
    <t>2023-05-25 07:00 AM</t>
  </si>
  <si>
    <t>2023-05-25 08:00 AM</t>
  </si>
  <si>
    <t>2023-05-25 09:00 AM</t>
  </si>
  <si>
    <t>2023-05-25 10:00 AM</t>
  </si>
  <si>
    <t>2023-05-25 11:00 AM</t>
  </si>
  <si>
    <t>2023-05-25 12:00 PM</t>
  </si>
  <si>
    <t>2023-05-25 01:00 PM</t>
  </si>
  <si>
    <t>2023-05-25 02:00 PM</t>
  </si>
  <si>
    <t>2023-05-25 03:00 PM</t>
  </si>
  <si>
    <t>2023-05-25 04:00 PM</t>
  </si>
  <si>
    <t>2023-05-25 05:00 PM</t>
  </si>
  <si>
    <t>2023-05-25 06:00 PM</t>
  </si>
  <si>
    <t>2023-05-25 07:00 PM</t>
  </si>
  <si>
    <t>2023-05-25 08:00 PM</t>
  </si>
  <si>
    <t>2023-05-25 09:00 PM</t>
  </si>
  <si>
    <t>2023-05-25 10:00 PM</t>
  </si>
  <si>
    <t>2023-05-25 11:00 PM</t>
  </si>
  <si>
    <t>2023-05-26 12:00 AM</t>
  </si>
  <si>
    <t>2023-05-26 01:00 AM</t>
  </si>
  <si>
    <t>2023-05-26 02:00 AM</t>
  </si>
  <si>
    <t>2023-05-26 03:00 AM</t>
  </si>
  <si>
    <t>2023-05-26 04:00 AM</t>
  </si>
  <si>
    <t>2023-05-26 05:00 AM</t>
  </si>
  <si>
    <t>2023-05-26 06:00 AM</t>
  </si>
  <si>
    <t>2023-05-26 07:00 AM</t>
  </si>
  <si>
    <t>2023-05-26 08:00 AM</t>
  </si>
  <si>
    <t>2023-05-26 09:00 AM</t>
  </si>
  <si>
    <t>2023-05-26 10:00 AM</t>
  </si>
  <si>
    <t>2023-05-26 11:00 AM</t>
  </si>
  <si>
    <t>2023-05-26 12:00 PM</t>
  </si>
  <si>
    <t>2023-05-26 01:00 PM</t>
  </si>
  <si>
    <t>2023-05-26 02:00 PM</t>
  </si>
  <si>
    <t>2023-05-26 03:00 PM</t>
  </si>
  <si>
    <t>2023-05-26 04:00 PM</t>
  </si>
  <si>
    <t>2023-05-26 05:00 PM</t>
  </si>
  <si>
    <t>2023-05-26 06:00 PM</t>
  </si>
  <si>
    <t>2023-05-26 07:00 PM</t>
  </si>
  <si>
    <t>2023-05-26 08:00 PM</t>
  </si>
  <si>
    <t>2023-05-26 09:00 PM</t>
  </si>
  <si>
    <t>2023-05-26 10:00 PM</t>
  </si>
  <si>
    <t>2023-05-26 11:00 PM</t>
  </si>
  <si>
    <t>2023-05-27 12:00 AM</t>
  </si>
  <si>
    <t>2023-05-27 01:00 AM</t>
  </si>
  <si>
    <t>2023-05-27 02:00 AM</t>
  </si>
  <si>
    <t>2023-05-27 03:00 AM</t>
  </si>
  <si>
    <t>2023-05-27 04:00 AM</t>
  </si>
  <si>
    <t>2023-05-27 05:00 AM</t>
  </si>
  <si>
    <t>2023-05-27 06:00 AM</t>
  </si>
  <si>
    <t>2023-05-27 07:00 AM</t>
  </si>
  <si>
    <t>2023-05-27 08:00 AM</t>
  </si>
  <si>
    <t>2023-05-27 09:00 AM</t>
  </si>
  <si>
    <t>2023-05-27 10:00 AM</t>
  </si>
  <si>
    <t>2023-05-27 11:00 AM</t>
  </si>
  <si>
    <t>2023-05-27 12:00 PM</t>
  </si>
  <si>
    <t>2023-05-27 01:00 PM</t>
  </si>
  <si>
    <t>2023-05-27 02:00 PM</t>
  </si>
  <si>
    <t>2023-05-27 03:00 PM</t>
  </si>
  <si>
    <t>2023-05-27 04:00 PM</t>
  </si>
  <si>
    <t>2023-05-27 05:00 PM</t>
  </si>
  <si>
    <t>2023-05-27 06:00 PM</t>
  </si>
  <si>
    <t>2023-05-27 07:00 PM</t>
  </si>
  <si>
    <t>2023-05-27 08:00 PM</t>
  </si>
  <si>
    <t>2023-05-27 09:00 PM</t>
  </si>
  <si>
    <t>2023-05-27 10:00 PM</t>
  </si>
  <si>
    <t>2023-05-27 11:00 PM</t>
  </si>
  <si>
    <t>2023-05-28 12:00 AM</t>
  </si>
  <si>
    <t>2023-05-28 01:00 AM</t>
  </si>
  <si>
    <t>2023-05-28 02:00 AM</t>
  </si>
  <si>
    <t>2023-05-28 03:00 AM</t>
  </si>
  <si>
    <t>2023-05-28 04:00 AM</t>
  </si>
  <si>
    <t>2023-05-28 05:00 AM</t>
  </si>
  <si>
    <t>2023-05-28 06:00 AM</t>
  </si>
  <si>
    <t>2023-05-28 07:00 AM</t>
  </si>
  <si>
    <t>2023-05-28 08:00 AM</t>
  </si>
  <si>
    <t>2023-05-28 09:00 AM</t>
  </si>
  <si>
    <t>2023-05-28 10:00 AM</t>
  </si>
  <si>
    <t>2023-05-28 11:00 AM</t>
  </si>
  <si>
    <t>2023-05-28 12:00 PM</t>
  </si>
  <si>
    <t>2023-05-28 01:00 PM</t>
  </si>
  <si>
    <t>2023-05-28 02:00 PM</t>
  </si>
  <si>
    <t>2023-05-28 03:00 PM</t>
  </si>
  <si>
    <t>2023-05-28 04:00 PM</t>
  </si>
  <si>
    <t>2023-05-28 05:00 PM</t>
  </si>
  <si>
    <t>2023-05-28 06:00 PM</t>
  </si>
  <si>
    <t>2023-05-28 07:00 PM</t>
  </si>
  <si>
    <t>2023-05-28 08:00 PM</t>
  </si>
  <si>
    <t>2023-05-28 09:00 PM</t>
  </si>
  <si>
    <t>2023-05-28 10:00 PM</t>
  </si>
  <si>
    <t>2023-05-28 11:00 PM</t>
  </si>
  <si>
    <t>2023-05-29 12:00 AM</t>
  </si>
  <si>
    <t>2023-05-29 01:00 AM</t>
  </si>
  <si>
    <t>2023-05-29 02:00 AM</t>
  </si>
  <si>
    <t>2023-05-29 03:00 AM</t>
  </si>
  <si>
    <t>2023-05-29 04:00 AM</t>
  </si>
  <si>
    <t>2023-05-29 05:00 AM</t>
  </si>
  <si>
    <t>2023-05-29 06:00 AM</t>
  </si>
  <si>
    <t>2023-05-29 07:00 AM</t>
  </si>
  <si>
    <t>2023-05-29 08:00 AM</t>
  </si>
  <si>
    <t>2023-05-29 09:00 AM</t>
  </si>
  <si>
    <t>2023-05-29 10:00 AM</t>
  </si>
  <si>
    <t>2023-05-29 11:00 AM</t>
  </si>
  <si>
    <t>2023-05-29 12:00 PM</t>
  </si>
  <si>
    <t>2023-05-29 01:00 PM</t>
  </si>
  <si>
    <t>2023-05-29 02:00 PM</t>
  </si>
  <si>
    <t>2023-05-29 03:00 PM</t>
  </si>
  <si>
    <t>2023-05-29 04:00 PM</t>
  </si>
  <si>
    <t>2023-05-29 05:00 PM</t>
  </si>
  <si>
    <t>2023-05-29 06:00 PM</t>
  </si>
  <si>
    <t>2023-05-29 07:00 PM</t>
  </si>
  <si>
    <t>2023-05-29 08:00 PM</t>
  </si>
  <si>
    <t>2023-05-29 09:00 PM</t>
  </si>
  <si>
    <t>2023-05-29 10:00 PM</t>
  </si>
  <si>
    <t>2023-05-29 11:00 PM</t>
  </si>
  <si>
    <t>2023-05-30 12:00 AM</t>
  </si>
  <si>
    <t>2023-05-30 01:00 AM</t>
  </si>
  <si>
    <t>2023-05-30 02:00 AM</t>
  </si>
  <si>
    <t>2023-05-30 03:00 AM</t>
  </si>
  <si>
    <t>2023-05-30 04:00 AM</t>
  </si>
  <si>
    <t>2023-05-30 05:00 AM</t>
  </si>
  <si>
    <t>2023-05-30 06:00 AM</t>
  </si>
  <si>
    <t>2023-05-30 07:00 AM</t>
  </si>
  <si>
    <t>2023-05-30 08:00 AM</t>
  </si>
  <si>
    <t>2023-05-30 09:00 AM</t>
  </si>
  <si>
    <t>2023-05-30 10:00 AM</t>
  </si>
  <si>
    <t>2023-05-30 11:00 AM</t>
  </si>
  <si>
    <t>2023-05-30 12:00 PM</t>
  </si>
  <si>
    <t>2023-05-30 01:00 PM</t>
  </si>
  <si>
    <t>2023-05-30 02:00 PM</t>
  </si>
  <si>
    <t>2023-05-30 03:00 PM</t>
  </si>
  <si>
    <t>2023-05-30 04:00 PM</t>
  </si>
  <si>
    <t>2023-05-30 05:00 PM</t>
  </si>
  <si>
    <t>2023-05-30 06:00 PM</t>
  </si>
  <si>
    <t>2023-05-30 07:00 PM</t>
  </si>
  <si>
    <t>2023-05-30 08:00 PM</t>
  </si>
  <si>
    <t>2023-05-30 09:00 PM</t>
  </si>
  <si>
    <t>2023-05-30 10:00 PM</t>
  </si>
  <si>
    <t>2023-05-30 11:00 PM</t>
  </si>
  <si>
    <t>2023-05-31 12:00 AM</t>
  </si>
  <si>
    <t>2023-05-31 01:00 AM</t>
  </si>
  <si>
    <t>2023-05-31 02:00 AM</t>
  </si>
  <si>
    <t>2023-05-31 03:00 AM</t>
  </si>
  <si>
    <t>2023-05-31 04:00 AM</t>
  </si>
  <si>
    <t>2023-05-31 05:00 AM</t>
  </si>
  <si>
    <t>2023-05-31 06:00 AM</t>
  </si>
  <si>
    <t>2023-05-31 07:00 AM</t>
  </si>
  <si>
    <t>2023-05-31 08:00 AM</t>
  </si>
  <si>
    <t>2023-05-31 09:00 AM</t>
  </si>
  <si>
    <t>2023-05-31 10:00 AM</t>
  </si>
  <si>
    <t>2023-05-31 11:00 AM</t>
  </si>
  <si>
    <t>2023-05-31 12:00 PM</t>
  </si>
  <si>
    <t>2023-05-31 01:00 PM</t>
  </si>
  <si>
    <t>2023-05-31 02:00 PM</t>
  </si>
  <si>
    <t>2023-05-31 03:00 PM</t>
  </si>
  <si>
    <t>2023-05-31 04:00 PM</t>
  </si>
  <si>
    <t>2023-05-31 05:00 PM</t>
  </si>
  <si>
    <t>2023-05-31 06:00 PM</t>
  </si>
  <si>
    <t>2023-05-31 07:00 PM</t>
  </si>
  <si>
    <t>2023-05-31 08:00 PM</t>
  </si>
  <si>
    <t>2023-05-31 09:00 PM</t>
  </si>
  <si>
    <t>2023-05-31 10:00 PM</t>
  </si>
  <si>
    <t>2023-06-01 12:00 AM</t>
  </si>
  <si>
    <t>2023-06-01 01:00 AM</t>
  </si>
  <si>
    <t>2023-06-01 02:00 AM</t>
  </si>
  <si>
    <t>2023-06-01 03:00 AM</t>
  </si>
  <si>
    <t>2023-06-01 04:00 AM</t>
  </si>
  <si>
    <t>2023-06-01 05:00 AM</t>
  </si>
  <si>
    <t>2023-06-01 06:00 AM</t>
  </si>
  <si>
    <t>2023-06-01 07:00 AM</t>
  </si>
  <si>
    <t>2023-06-01 08:00 AM</t>
  </si>
  <si>
    <t>2023-06-01 09:00 AM</t>
  </si>
  <si>
    <t>2023-06-01 10:00 AM</t>
  </si>
  <si>
    <t>2023-06-01 11:00 AM</t>
  </si>
  <si>
    <t>2023-06-01 12:00 PM</t>
  </si>
  <si>
    <t>2023-06-01 01:00 PM</t>
  </si>
  <si>
    <t>2023-06-01 02:00 PM</t>
  </si>
  <si>
    <t>2023-06-01 03:00 PM</t>
  </si>
  <si>
    <t>2023-06-01 04:00 PM</t>
  </si>
  <si>
    <t>2023-06-01 05:00 PM</t>
  </si>
  <si>
    <t>2023-06-01 06:00 PM</t>
  </si>
  <si>
    <t>2023-06-01 07:00 PM</t>
  </si>
  <si>
    <t>2023-06-01 08:00 PM</t>
  </si>
  <si>
    <t>2023-06-01 09:00 PM</t>
  </si>
  <si>
    <t>2023-06-01 10:00 PM</t>
  </si>
  <si>
    <t>2023-06-01 11:00 PM</t>
  </si>
  <si>
    <t>2023-06-02 12:00 AM</t>
  </si>
  <si>
    <t>2023-06-02 01:00 AM</t>
  </si>
  <si>
    <t>2023-06-02 02:00 AM</t>
  </si>
  <si>
    <t>2023-06-02 03:00 AM</t>
  </si>
  <si>
    <t>2023-06-02 04:00 AM</t>
  </si>
  <si>
    <t>2023-06-02 05:00 AM</t>
  </si>
  <si>
    <t>2023-06-02 06:00 AM</t>
  </si>
  <si>
    <t>2023-06-02 07:00 AM</t>
  </si>
  <si>
    <t>2023-06-02 08:00 AM</t>
  </si>
  <si>
    <t>2023-06-02 09:00 AM</t>
  </si>
  <si>
    <t>2023-06-02 10:00 AM</t>
  </si>
  <si>
    <t>2023-06-02 11:00 AM</t>
  </si>
  <si>
    <t>2023-06-02 12:00 PM</t>
  </si>
  <si>
    <t>2023-06-02 01:00 PM</t>
  </si>
  <si>
    <t>2023-06-02 02:00 PM</t>
  </si>
  <si>
    <t>2023-06-02 03:00 PM</t>
  </si>
  <si>
    <t>2023-06-02 04:00 PM</t>
  </si>
  <si>
    <t>2023-06-02 05:00 PM</t>
  </si>
  <si>
    <t>2023-06-02 06:00 PM</t>
  </si>
  <si>
    <t>2023-06-02 07:00 PM</t>
  </si>
  <si>
    <t>2023-06-02 08:00 PM</t>
  </si>
  <si>
    <t>2023-06-02 09:00 PM</t>
  </si>
  <si>
    <t>2023-06-02 10:00 PM</t>
  </si>
  <si>
    <t>2023-06-02 11:00 PM</t>
  </si>
  <si>
    <t>2023-06-03 12:00 AM</t>
  </si>
  <si>
    <t>2023-06-03 01:00 AM</t>
  </si>
  <si>
    <t>2023-06-03 02:00 AM</t>
  </si>
  <si>
    <t>2023-06-03 03:00 AM</t>
  </si>
  <si>
    <t>2023-06-03 04:00 AM</t>
  </si>
  <si>
    <t>2023-06-03 05:00 AM</t>
  </si>
  <si>
    <t>2023-06-03 06:00 AM</t>
  </si>
  <si>
    <t>2023-06-03 07:00 AM</t>
  </si>
  <si>
    <t>2023-06-03 08:00 AM</t>
  </si>
  <si>
    <t>2023-06-03 09:00 AM</t>
  </si>
  <si>
    <t>2023-06-03 10:00 AM</t>
  </si>
  <si>
    <t>2023-06-03 11:00 AM</t>
  </si>
  <si>
    <t>2023-06-03 12:00 PM</t>
  </si>
  <si>
    <t>2023-06-03 01:00 PM</t>
  </si>
  <si>
    <t>2023-06-03 02:00 PM</t>
  </si>
  <si>
    <t>2023-06-03 03:00 PM</t>
  </si>
  <si>
    <t>2023-06-03 04:00 PM</t>
  </si>
  <si>
    <t>2023-06-03 05:00 PM</t>
  </si>
  <si>
    <t>2023-06-03 06:00 PM</t>
  </si>
  <si>
    <t>2023-06-03 07:00 PM</t>
  </si>
  <si>
    <t>2023-06-03 08:00 PM</t>
  </si>
  <si>
    <t>2023-06-03 09:00 PM</t>
  </si>
  <si>
    <t>2023-06-03 10:00 PM</t>
  </si>
  <si>
    <t>2023-06-03 11:00 PM</t>
  </si>
  <si>
    <t>2023-06-04 12:00 AM</t>
  </si>
  <si>
    <t>2023-06-04 01:00 AM</t>
  </si>
  <si>
    <t>2023-06-04 02:00 AM</t>
  </si>
  <si>
    <t>2023-06-04 03:00 AM</t>
  </si>
  <si>
    <t>2023-06-04 04:00 AM</t>
  </si>
  <si>
    <t>2023-06-04 05:00 AM</t>
  </si>
  <si>
    <t>2023-06-04 06:00 AM</t>
  </si>
  <si>
    <t>2023-06-04 07:00 AM</t>
  </si>
  <si>
    <t>2023-06-04 08:00 AM</t>
  </si>
  <si>
    <t>2023-06-04 09:00 AM</t>
  </si>
  <si>
    <t>2023-06-04 10:00 AM</t>
  </si>
  <si>
    <t>2023-06-04 11:00 AM</t>
  </si>
  <si>
    <t>2023-06-04 12:00 PM</t>
  </si>
  <si>
    <t>2023-06-04 01:00 PM</t>
  </si>
  <si>
    <t>2023-06-04 02:00 PM</t>
  </si>
  <si>
    <t>2023-06-04 03:00 PM</t>
  </si>
  <si>
    <t>2023-06-04 04:00 PM</t>
  </si>
  <si>
    <t>2023-06-04 05:00 PM</t>
  </si>
  <si>
    <t>2023-06-04 06:00 PM</t>
  </si>
  <si>
    <t>2023-06-04 07:00 PM</t>
  </si>
  <si>
    <t>2023-06-04 08:00 PM</t>
  </si>
  <si>
    <t>2023-06-04 09:00 PM</t>
  </si>
  <si>
    <t>2023-06-04 10:00 PM</t>
  </si>
  <si>
    <t>2023-06-04 11:00 PM</t>
  </si>
  <si>
    <t>2023-06-05 12:00 AM</t>
  </si>
  <si>
    <t>2023-06-05 01:00 AM</t>
  </si>
  <si>
    <t>2023-06-05 02:00 AM</t>
  </si>
  <si>
    <t>2023-06-05 03:00 AM</t>
  </si>
  <si>
    <t>2023-06-05 04:00 AM</t>
  </si>
  <si>
    <t>2023-06-05 05:00 AM</t>
  </si>
  <si>
    <t>2023-06-05 06:00 AM</t>
  </si>
  <si>
    <t>2023-06-05 07:00 AM</t>
  </si>
  <si>
    <t>2023-06-05 08:00 AM</t>
  </si>
  <si>
    <t>2023-06-05 09:00 AM</t>
  </si>
  <si>
    <t>2023-06-05 10:00 AM</t>
  </si>
  <si>
    <t>2023-06-05 11:00 AM</t>
  </si>
  <si>
    <t>2023-06-05 12:00 PM</t>
  </si>
  <si>
    <t>2023-06-05 01:00 PM</t>
  </si>
  <si>
    <t>2023-06-05 02:00 PM</t>
  </si>
  <si>
    <t>2023-06-05 03:00 PM</t>
  </si>
  <si>
    <t>2023-06-05 04:00 PM</t>
  </si>
  <si>
    <t>2023-06-05 05:00 PM</t>
  </si>
  <si>
    <t>2023-06-05 06:00 PM</t>
  </si>
  <si>
    <t>2023-06-05 07:00 PM</t>
  </si>
  <si>
    <t>2023-06-05 08:00 PM</t>
  </si>
  <si>
    <t>2023-06-05 09:00 PM</t>
  </si>
  <si>
    <t>2023-06-05 10:00 PM</t>
  </si>
  <si>
    <t>2023-06-05 11:00 PM</t>
  </si>
  <si>
    <t>2023-06-06 12:00 AM</t>
  </si>
  <si>
    <t>2023-06-06 01:00 AM</t>
  </si>
  <si>
    <t>2023-06-06 02:00 AM</t>
  </si>
  <si>
    <t>2023-06-06 03:00 AM</t>
  </si>
  <si>
    <t>2023-06-06 04:00 AM</t>
  </si>
  <si>
    <t>2023-06-06 05:00 AM</t>
  </si>
  <si>
    <t>2023-06-06 06:00 AM</t>
  </si>
  <si>
    <t>2023-06-06 07:00 AM</t>
  </si>
  <si>
    <t>2023-06-06 08:00 AM</t>
  </si>
  <si>
    <t>2023-06-06 09:00 AM</t>
  </si>
  <si>
    <t>2023-06-06 10:00 AM</t>
  </si>
  <si>
    <t>2023-06-06 11:00 AM</t>
  </si>
  <si>
    <t>2023-06-06 12:00 PM</t>
  </si>
  <si>
    <t>2023-06-06 01:00 PM</t>
  </si>
  <si>
    <t>2023-06-06 02:00 PM</t>
  </si>
  <si>
    <t>2023-06-06 03:00 PM</t>
  </si>
  <si>
    <t>2023-06-06 04:00 PM</t>
  </si>
  <si>
    <t>2023-06-06 05:00 PM</t>
  </si>
  <si>
    <t>2023-06-06 06:00 PM</t>
  </si>
  <si>
    <t>2023-06-06 07:00 PM</t>
  </si>
  <si>
    <t>2023-06-06 08:00 PM</t>
  </si>
  <si>
    <t>2023-06-06 09:00 PM</t>
  </si>
  <si>
    <t>2023-06-06 10:00 PM</t>
  </si>
  <si>
    <t>2023-06-06 11:00 PM</t>
  </si>
  <si>
    <t>2023-06-07 12:00 AM</t>
  </si>
  <si>
    <t>2023-06-07 01:00 AM</t>
  </si>
  <si>
    <t>2023-06-07 02:00 AM</t>
  </si>
  <si>
    <t>2023-06-07 03:00 AM</t>
  </si>
  <si>
    <t>2023-06-07 04:00 AM</t>
  </si>
  <si>
    <t>2023-06-07 05:00 AM</t>
  </si>
  <si>
    <t>2023-06-07 06:00 AM</t>
  </si>
  <si>
    <t>2023-06-07 07:00 AM</t>
  </si>
  <si>
    <t>2023-06-07 08:00 AM</t>
  </si>
  <si>
    <t>2023-06-07 09:00 AM</t>
  </si>
  <si>
    <t>2023-06-07 10:00 AM</t>
  </si>
  <si>
    <t>2023-06-07 11:00 AM</t>
  </si>
  <si>
    <t>2023-06-07 12:00 PM</t>
  </si>
  <si>
    <t>2023-06-07 01:00 PM</t>
  </si>
  <si>
    <t>2023-06-07 02:00 PM</t>
  </si>
  <si>
    <t>2023-06-07 03:00 PM</t>
  </si>
  <si>
    <t>2023-06-07 04:00 PM</t>
  </si>
  <si>
    <t>2023-06-07 05:00 PM</t>
  </si>
  <si>
    <t>2023-06-07 06:00 PM</t>
  </si>
  <si>
    <t>2023-06-07 07:00 PM</t>
  </si>
  <si>
    <t>2023-06-07 08:00 PM</t>
  </si>
  <si>
    <t>2023-06-07 09:00 PM</t>
  </si>
  <si>
    <t>2023-06-07 10:00 PM</t>
  </si>
  <si>
    <t>2023-06-07 11:00 PM</t>
  </si>
  <si>
    <t>2023-06-08 12:00 AM</t>
  </si>
  <si>
    <t>2023-06-08 01:00 AM</t>
  </si>
  <si>
    <t>2023-06-08 02:00 AM</t>
  </si>
  <si>
    <t>2023-06-08 03:00 AM</t>
  </si>
  <si>
    <t>2023-06-08 04:00 AM</t>
  </si>
  <si>
    <t>2023-06-08 05:00 AM</t>
  </si>
  <si>
    <t>2023-06-08 06:00 AM</t>
  </si>
  <si>
    <t>2023-06-08 07:00 AM</t>
  </si>
  <si>
    <t>2023-06-08 08:00 AM</t>
  </si>
  <si>
    <t>2023-06-08 09:00 AM</t>
  </si>
  <si>
    <t>2023-06-08 10:00 AM</t>
  </si>
  <si>
    <t>2023-06-08 11:00 AM</t>
  </si>
  <si>
    <t>2023-06-08 12:00 PM</t>
  </si>
  <si>
    <t>2023-06-08 01:00 PM</t>
  </si>
  <si>
    <t>2023-06-08 02:00 PM</t>
  </si>
  <si>
    <t>2023-06-08 03:00 PM</t>
  </si>
  <si>
    <t>2023-06-08 04:00 PM</t>
  </si>
  <si>
    <t>2023-06-08 05:00 PM</t>
  </si>
  <si>
    <t>2023-06-08 06:00 PM</t>
  </si>
  <si>
    <t>2023-06-08 07:00 PM</t>
  </si>
  <si>
    <t>2023-06-08 08:00 PM</t>
  </si>
  <si>
    <t>2023-06-08 09:00 PM</t>
  </si>
  <si>
    <t>2023-06-08 10:00 PM</t>
  </si>
  <si>
    <t>2023-06-08 11:00 PM</t>
  </si>
  <si>
    <t>2023-06-09 12:00 AM</t>
  </si>
  <si>
    <t>2023-06-09 01:00 AM</t>
  </si>
  <si>
    <t>2023-06-09 02:00 AM</t>
  </si>
  <si>
    <t>2023-06-09 03:00 AM</t>
  </si>
  <si>
    <t>2023-06-09 04:00 AM</t>
  </si>
  <si>
    <t>2023-06-09 05:00 AM</t>
  </si>
  <si>
    <t>2023-06-09 06:00 AM</t>
  </si>
  <si>
    <t>2023-06-09 07:00 AM</t>
  </si>
  <si>
    <t>2023-06-09 08:00 AM</t>
  </si>
  <si>
    <t>2023-06-09 09:00 AM</t>
  </si>
  <si>
    <t>2023-06-09 10:00 AM</t>
  </si>
  <si>
    <t>2023-06-09 11:00 AM</t>
  </si>
  <si>
    <t>2023-06-09 12:00 PM</t>
  </si>
  <si>
    <t>2023-06-09 01:00 PM</t>
  </si>
  <si>
    <t>2023-06-09 02:00 PM</t>
  </si>
  <si>
    <t>2023-06-09 03:00 PM</t>
  </si>
  <si>
    <t>2023-06-09 04:00 PM</t>
  </si>
  <si>
    <t>2023-06-09 05:00 PM</t>
  </si>
  <si>
    <t>2023-06-09 06:00 PM</t>
  </si>
  <si>
    <t>2023-06-09 07:00 PM</t>
  </si>
  <si>
    <t>2023-06-09 08:00 PM</t>
  </si>
  <si>
    <t>2023-06-09 09:00 PM</t>
  </si>
  <si>
    <t>2023-06-09 10:00 PM</t>
  </si>
  <si>
    <t>2023-06-09 11:00 PM</t>
  </si>
  <si>
    <t>2023-06-10 12:00 AM</t>
  </si>
  <si>
    <t>2023-06-10 01:00 AM</t>
  </si>
  <si>
    <t>2023-06-10 02:00 AM</t>
  </si>
  <si>
    <t>2023-06-10 03:00 AM</t>
  </si>
  <si>
    <t>2023-06-10 04:00 AM</t>
  </si>
  <si>
    <t>2023-06-10 05:00 AM</t>
  </si>
  <si>
    <t>2023-06-10 06:00 AM</t>
  </si>
  <si>
    <t>2023-06-10 07:00 AM</t>
  </si>
  <si>
    <t>2023-06-10 08:00 AM</t>
  </si>
  <si>
    <t>2023-06-10 09:00 AM</t>
  </si>
  <si>
    <t>2023-06-10 10:00 AM</t>
  </si>
  <si>
    <t>2023-06-10 11:00 AM</t>
  </si>
  <si>
    <t>2023-06-10 12:00 PM</t>
  </si>
  <si>
    <t>2023-06-10 01:00 PM</t>
  </si>
  <si>
    <t>2023-06-10 02:00 PM</t>
  </si>
  <si>
    <t>2023-06-10 03:00 PM</t>
  </si>
  <si>
    <t>2023-06-10 04:00 PM</t>
  </si>
  <si>
    <t>2023-06-10 05:00 PM</t>
  </si>
  <si>
    <t>2023-06-10 06:00 PM</t>
  </si>
  <si>
    <t>2023-06-10 07:00 PM</t>
  </si>
  <si>
    <t>2023-06-10 08:00 PM</t>
  </si>
  <si>
    <t>2023-06-10 09:00 PM</t>
  </si>
  <si>
    <t>2023-06-10 10:00 PM</t>
  </si>
  <si>
    <t>2023-06-10 11:00 PM</t>
  </si>
  <si>
    <t>2023-06-11 12:00 AM</t>
  </si>
  <si>
    <t>2023-06-11 01:00 AM</t>
  </si>
  <si>
    <t>2023-06-11 02:00 AM</t>
  </si>
  <si>
    <t>2023-06-11 03:00 AM</t>
  </si>
  <si>
    <t>2023-06-11 04:00 AM</t>
  </si>
  <si>
    <t>2023-06-11 05:00 AM</t>
  </si>
  <si>
    <t>2023-06-11 06:00 AM</t>
  </si>
  <si>
    <t>2023-06-11 07:00 AM</t>
  </si>
  <si>
    <t>2023-06-11 08:00 AM</t>
  </si>
  <si>
    <t>2023-06-11 09:00 AM</t>
  </si>
  <si>
    <t>2023-06-11 10:00 AM</t>
  </si>
  <si>
    <t>2023-06-11 11:00 AM</t>
  </si>
  <si>
    <t>2023-06-11 12:00 PM</t>
  </si>
  <si>
    <t>2023-06-11 01:00 PM</t>
  </si>
  <si>
    <t>2023-06-11 02:00 PM</t>
  </si>
  <si>
    <t>2023-06-11 03:00 PM</t>
  </si>
  <si>
    <t>2023-06-11 04:00 PM</t>
  </si>
  <si>
    <t>2023-06-11 05:00 PM</t>
  </si>
  <si>
    <t>2023-06-11 06:00 PM</t>
  </si>
  <si>
    <t>2023-06-11 07:00 PM</t>
  </si>
  <si>
    <t>2023-06-11 08:00 PM</t>
  </si>
  <si>
    <t>2023-06-11 09:00 PM</t>
  </si>
  <si>
    <t>2023-06-11 10:00 PM</t>
  </si>
  <si>
    <t>2023-06-11 11:00 PM</t>
  </si>
  <si>
    <t>2023-06-12 12:00 AM</t>
  </si>
  <si>
    <t>2023-06-12 01:00 AM</t>
  </si>
  <si>
    <t>2023-06-12 02:00 AM</t>
  </si>
  <si>
    <t>2023-06-12 03:00 AM</t>
  </si>
  <si>
    <t>2023-06-12 04:00 AM</t>
  </si>
  <si>
    <t>2023-06-12 05:00 AM</t>
  </si>
  <si>
    <t>2023-06-12 06:00 AM</t>
  </si>
  <si>
    <t>2023-06-12 07:00 AM</t>
  </si>
  <si>
    <t>2023-06-12 08:00 AM</t>
  </si>
  <si>
    <t>2023-06-12 09:00 AM</t>
  </si>
  <si>
    <t>2023-06-12 10:00 AM</t>
  </si>
  <si>
    <t>2023-06-12 11:00 AM</t>
  </si>
  <si>
    <t>2023-06-12 12:00 PM</t>
  </si>
  <si>
    <t>2023-06-12 01:00 PM</t>
  </si>
  <si>
    <t>2023-06-12 02:00 PM</t>
  </si>
  <si>
    <t>2023-06-12 03:00 PM</t>
  </si>
  <si>
    <t>2023-06-12 04:00 PM</t>
  </si>
  <si>
    <t>2023-06-12 05:00 PM</t>
  </si>
  <si>
    <t>2023-06-12 06:00 PM</t>
  </si>
  <si>
    <t>2023-06-12 07:00 PM</t>
  </si>
  <si>
    <t>2023-06-12 08:00 PM</t>
  </si>
  <si>
    <t>2023-06-12 09:00 PM</t>
  </si>
  <si>
    <t>2023-06-12 10:00 PM</t>
  </si>
  <si>
    <t>2023-06-12 11:00 PM</t>
  </si>
  <si>
    <t>2023-06-13 12:00 AM</t>
  </si>
  <si>
    <t>2023-06-13 01:00 AM</t>
  </si>
  <si>
    <t>2023-06-13 02:00 AM</t>
  </si>
  <si>
    <t>2023-06-13 03:00 AM</t>
  </si>
  <si>
    <t>2023-06-13 04:00 AM</t>
  </si>
  <si>
    <t>2023-06-13 05:00 AM</t>
  </si>
  <si>
    <t>2023-06-13 06:00 AM</t>
  </si>
  <si>
    <t>2023-06-13 07:00 AM</t>
  </si>
  <si>
    <t>2023-06-13 08:00 AM</t>
  </si>
  <si>
    <t>2023-06-13 09:00 AM</t>
  </si>
  <si>
    <t>2023-06-13 10:00 AM</t>
  </si>
  <si>
    <t>2023-06-13 11:00 AM</t>
  </si>
  <si>
    <t>2023-06-13 12:00 PM</t>
  </si>
  <si>
    <t>2023-06-13 01:00 PM</t>
  </si>
  <si>
    <t>2023-06-13 02:00 PM</t>
  </si>
  <si>
    <t>2023-06-13 03:00 PM</t>
  </si>
  <si>
    <t>2023-06-13 04:00 PM</t>
  </si>
  <si>
    <t>2023-06-13 05:00 PM</t>
  </si>
  <si>
    <t>2023-06-13 06:00 PM</t>
  </si>
  <si>
    <t>2023-06-13 07:00 PM</t>
  </si>
  <si>
    <t>2023-06-13 08:00 PM</t>
  </si>
  <si>
    <t>2023-06-13 09:00 PM</t>
  </si>
  <si>
    <t>2023-06-13 10:00 PM</t>
  </si>
  <si>
    <t>2023-06-13 11:00 PM</t>
  </si>
  <si>
    <t>2023-06-14 12:00 AM</t>
  </si>
  <si>
    <t>2023-06-14 01:00 AM</t>
  </si>
  <si>
    <t>2023-06-14 02:00 AM</t>
  </si>
  <si>
    <t>2023-06-14 03:00 AM</t>
  </si>
  <si>
    <t>2023-06-14 04:00 AM</t>
  </si>
  <si>
    <t>2023-06-14 05:00 AM</t>
  </si>
  <si>
    <t>2023-06-14 06:00 AM</t>
  </si>
  <si>
    <t>2023-06-14 07:00 AM</t>
  </si>
  <si>
    <t>2023-06-14 08:00 AM</t>
  </si>
  <si>
    <t>2023-06-14 09:00 AM</t>
  </si>
  <si>
    <t>2023-06-14 10:00 AM</t>
  </si>
  <si>
    <t>2023-06-14 11:00 AM</t>
  </si>
  <si>
    <t>2023-06-14 12:00 PM</t>
  </si>
  <si>
    <t>2023-06-14 01:00 PM</t>
  </si>
  <si>
    <t>2023-06-14 02:00 PM</t>
  </si>
  <si>
    <t>2023-06-14 03:00 PM</t>
  </si>
  <si>
    <t>2023-06-14 04:00 PM</t>
  </si>
  <si>
    <t>2023-06-14 05:00 PM</t>
  </si>
  <si>
    <t>2023-06-14 06:00 PM</t>
  </si>
  <si>
    <t>2023-06-14 07:00 PM</t>
  </si>
  <si>
    <t>2023-06-14 08:00 PM</t>
  </si>
  <si>
    <t>2023-06-14 09:00 PM</t>
  </si>
  <si>
    <t>2023-06-14 10:00 PM</t>
  </si>
  <si>
    <t>2023-06-14 11:00 PM</t>
  </si>
  <si>
    <t>2023-06-15 12:00 AM</t>
  </si>
  <si>
    <t>2023-06-15 01:00 AM</t>
  </si>
  <si>
    <t>2023-06-15 02:00 AM</t>
  </si>
  <si>
    <t>2023-06-15 03:00 AM</t>
  </si>
  <si>
    <t>2023-06-15 04:00 AM</t>
  </si>
  <si>
    <t>2023-06-15 05:00 AM</t>
  </si>
  <si>
    <t>2023-06-15 06:00 AM</t>
  </si>
  <si>
    <t>2023-06-15 07:00 AM</t>
  </si>
  <si>
    <t>2023-06-15 08:00 AM</t>
  </si>
  <si>
    <t>2023-06-15 09:00 AM</t>
  </si>
  <si>
    <t>2023-06-15 10:00 AM</t>
  </si>
  <si>
    <t>2023-06-15 11:00 AM</t>
  </si>
  <si>
    <t>2023-06-15 12:00 PM</t>
  </si>
  <si>
    <t>2023-06-15 01:00 PM</t>
  </si>
  <si>
    <t>2023-06-15 02:00 PM</t>
  </si>
  <si>
    <t>2023-06-15 03:00 PM</t>
  </si>
  <si>
    <t>2023-06-15 04:00 PM</t>
  </si>
  <si>
    <t>2023-06-15 05:00 PM</t>
  </si>
  <si>
    <t>2023-06-15 06:00 PM</t>
  </si>
  <si>
    <t>2023-06-15 07:00 PM</t>
  </si>
  <si>
    <t>2023-06-15 08:00 PM</t>
  </si>
  <si>
    <t>2023-06-15 09:00 PM</t>
  </si>
  <si>
    <t>2023-06-15 10:00 PM</t>
  </si>
  <si>
    <t>2023-06-15 11:00 PM</t>
  </si>
  <si>
    <t>2023-06-16 12:00 AM</t>
  </si>
  <si>
    <t>2023-06-16 01:00 AM</t>
  </si>
  <si>
    <t>2023-06-16 02:00 AM</t>
  </si>
  <si>
    <t>2023-06-16 03:00 AM</t>
  </si>
  <si>
    <t>2023-06-16 04:00 AM</t>
  </si>
  <si>
    <t>2023-06-16 05:00 AM</t>
  </si>
  <si>
    <t>2023-06-16 06:00 AM</t>
  </si>
  <si>
    <t>2023-06-16 07:00 AM</t>
  </si>
  <si>
    <t>2023-06-16 08:00 AM</t>
  </si>
  <si>
    <t>2023-06-16 09:00 AM</t>
  </si>
  <si>
    <t>2023-06-16 10:00 AM</t>
  </si>
  <si>
    <t>2023-06-16 11:00 AM</t>
  </si>
  <si>
    <t>2023-06-16 12:00 PM</t>
  </si>
  <si>
    <t>2023-06-16 01:00 PM</t>
  </si>
  <si>
    <t>2023-06-16 02:00 PM</t>
  </si>
  <si>
    <t>2023-06-16 03:00 PM</t>
  </si>
  <si>
    <t>2023-06-16 04:00 PM</t>
  </si>
  <si>
    <t>2023-06-16 05:00 PM</t>
  </si>
  <si>
    <t>2023-06-16 06:00 PM</t>
  </si>
  <si>
    <t>2023-06-16 07:00 PM</t>
  </si>
  <si>
    <t>2023-06-16 08:00 PM</t>
  </si>
  <si>
    <t>2023-06-16 09:00 PM</t>
  </si>
  <si>
    <t>2023-06-16 10:00 PM</t>
  </si>
  <si>
    <t>2023-06-16 11:00 PM</t>
  </si>
  <si>
    <t>2023-06-17 12:00 AM</t>
  </si>
  <si>
    <t>2023-06-17 01:00 AM</t>
  </si>
  <si>
    <t>2023-06-17 02:00 AM</t>
  </si>
  <si>
    <t>2023-06-17 03:00 AM</t>
  </si>
  <si>
    <t>2023-06-17 04:00 AM</t>
  </si>
  <si>
    <t>2023-06-17 05:00 AM</t>
  </si>
  <si>
    <t>2023-06-17 06:00 AM</t>
  </si>
  <si>
    <t>2023-06-17 07:00 AM</t>
  </si>
  <si>
    <t>2023-06-17 08:00 AM</t>
  </si>
  <si>
    <t>2023-06-17 09:00 AM</t>
  </si>
  <si>
    <t>2023-06-17 10:00 AM</t>
  </si>
  <si>
    <t>2023-06-17 11:00 AM</t>
  </si>
  <si>
    <t>2023-06-17 12:00 PM</t>
  </si>
  <si>
    <t>2023-06-17 01:00 PM</t>
  </si>
  <si>
    <t>2023-06-17 02:00 PM</t>
  </si>
  <si>
    <t>2023-06-17 03:00 PM</t>
  </si>
  <si>
    <t>2023-06-17 04:00 PM</t>
  </si>
  <si>
    <t>2023-06-17 05:00 PM</t>
  </si>
  <si>
    <t>2023-06-17 06:00 PM</t>
  </si>
  <si>
    <t>2023-06-17 07:00 PM</t>
  </si>
  <si>
    <t>2023-06-17 08:00 PM</t>
  </si>
  <si>
    <t>2023-06-17 09:00 PM</t>
  </si>
  <si>
    <t>2023-06-17 10:00 PM</t>
  </si>
  <si>
    <t>2023-06-17 11:00 PM</t>
  </si>
  <si>
    <t>2023-06-18 12:00 AM</t>
  </si>
  <si>
    <t>2023-06-18 01:00 AM</t>
  </si>
  <si>
    <t>2023-06-18 02:00 AM</t>
  </si>
  <si>
    <t>2023-06-18 03:00 AM</t>
  </si>
  <si>
    <t>2023-06-18 04:00 AM</t>
  </si>
  <si>
    <t>2023-06-18 05:00 AM</t>
  </si>
  <si>
    <t>2023-06-18 06:00 AM</t>
  </si>
  <si>
    <t>2023-06-18 07:00 AM</t>
  </si>
  <si>
    <t>2023-06-18 08:00 AM</t>
  </si>
  <si>
    <t>2023-06-18 09:00 AM</t>
  </si>
  <si>
    <t>2023-06-18 10:00 AM</t>
  </si>
  <si>
    <t>2023-06-18 11:00 AM</t>
  </si>
  <si>
    <t>2023-06-18 12:00 PM</t>
  </si>
  <si>
    <t>2023-06-18 01:00 PM</t>
  </si>
  <si>
    <t>2023-06-18 02:00 PM</t>
  </si>
  <si>
    <t>2023-06-18 03:00 PM</t>
  </si>
  <si>
    <t>2023-06-18 04:00 PM</t>
  </si>
  <si>
    <t>2023-06-18 05:00 PM</t>
  </si>
  <si>
    <t>2023-06-18 06:00 PM</t>
  </si>
  <si>
    <t>2023-06-18 07:00 PM</t>
  </si>
  <si>
    <t>2023-06-18 08:00 PM</t>
  </si>
  <si>
    <t>2023-06-18 09:00 PM</t>
  </si>
  <si>
    <t>2023-06-18 10:00 PM</t>
  </si>
  <si>
    <t>2023-06-18 11:00 PM</t>
  </si>
  <si>
    <t>2023-06-19 12:00 AM</t>
  </si>
  <si>
    <t>2023-06-19 01:00 AM</t>
  </si>
  <si>
    <t>2023-06-19 02:00 AM</t>
  </si>
  <si>
    <t>2023-06-19 03:00 AM</t>
  </si>
  <si>
    <t>2023-06-19 04:00 AM</t>
  </si>
  <si>
    <t>2023-06-19 05:00 AM</t>
  </si>
  <si>
    <t>2023-06-19 06:00 AM</t>
  </si>
  <si>
    <t>2023-06-19 07:00 AM</t>
  </si>
  <si>
    <t>2023-06-19 08:00 AM</t>
  </si>
  <si>
    <t>2023-06-19 09:00 AM</t>
  </si>
  <si>
    <t>2023-06-19 10:00 AM</t>
  </si>
  <si>
    <t>2023-06-19 11:00 AM</t>
  </si>
  <si>
    <t>2023-06-19 12:00 PM</t>
  </si>
  <si>
    <t>2023-06-19 01:00 PM</t>
  </si>
  <si>
    <t>2023-06-19 02:00 PM</t>
  </si>
  <si>
    <t>2023-06-19 03:00 PM</t>
  </si>
  <si>
    <t>2023-06-19 04:00 PM</t>
  </si>
  <si>
    <t>2023-06-19 05:00 PM</t>
  </si>
  <si>
    <t>2023-06-19 06:00 PM</t>
  </si>
  <si>
    <t>2023-06-19 07:00 PM</t>
  </si>
  <si>
    <t>2023-06-19 08:00 PM</t>
  </si>
  <si>
    <t>2023-06-19 09:00 PM</t>
  </si>
  <si>
    <t>2023-06-19 10:00 PM</t>
  </si>
  <si>
    <t>2023-06-19 11:00 PM</t>
  </si>
  <si>
    <t>2023-06-20 12:00 AM</t>
  </si>
  <si>
    <t>2023-06-20 01:00 AM</t>
  </si>
  <si>
    <t>2023-06-20 02:00 AM</t>
  </si>
  <si>
    <t>2023-06-20 03:00 AM</t>
  </si>
  <si>
    <t>2023-06-20 04:00 AM</t>
  </si>
  <si>
    <t>2023-06-20 05:00 AM</t>
  </si>
  <si>
    <t>2023-06-20 06:00 AM</t>
  </si>
  <si>
    <t>2023-06-20 07:00 AM</t>
  </si>
  <si>
    <t>2023-06-20 08:00 AM</t>
  </si>
  <si>
    <t>2023-06-20 09:00 AM</t>
  </si>
  <si>
    <t>2023-06-20 10:00 AM</t>
  </si>
  <si>
    <t>2023-06-20 11:00 AM</t>
  </si>
  <si>
    <t>2023-06-20 12:00 PM</t>
  </si>
  <si>
    <t>2023-06-20 01:00 PM</t>
  </si>
  <si>
    <t>2023-06-20 02:00 PM</t>
  </si>
  <si>
    <t>2023-06-20 03:00 PM</t>
  </si>
  <si>
    <t>2023-06-20 04:00 PM</t>
  </si>
  <si>
    <t>2023-06-20 05:00 PM</t>
  </si>
  <si>
    <t>2023-06-20 06:00 PM</t>
  </si>
  <si>
    <t>2023-06-20 07:00 PM</t>
  </si>
  <si>
    <t>2023-06-20 08:00 PM</t>
  </si>
  <si>
    <t>2023-06-20 09:00 PM</t>
  </si>
  <si>
    <t>2023-06-20 10:00 PM</t>
  </si>
  <si>
    <t>2023-06-20 11:00 PM</t>
  </si>
  <si>
    <t>2023-06-21 12:00 AM</t>
  </si>
  <si>
    <t>2023-06-21 01:00 AM</t>
  </si>
  <si>
    <t>2023-06-21 02:00 AM</t>
  </si>
  <si>
    <t>2023-06-21 03:00 AM</t>
  </si>
  <si>
    <t>2023-06-21 04:00 AM</t>
  </si>
  <si>
    <t>2023-06-21 05:00 AM</t>
  </si>
  <si>
    <t>2023-06-21 06:00 AM</t>
  </si>
  <si>
    <t>2023-06-21 07:00 AM</t>
  </si>
  <si>
    <t>2023-06-21 08:00 AM</t>
  </si>
  <si>
    <t>2023-06-21 09:00 AM</t>
  </si>
  <si>
    <t>2023-06-21 10:00 AM</t>
  </si>
  <si>
    <t>2023-06-21 11:00 AM</t>
  </si>
  <si>
    <t>2023-06-21 12:00 PM</t>
  </si>
  <si>
    <t>2023-06-21 01:00 PM</t>
  </si>
  <si>
    <t>2023-06-21 02:00 PM</t>
  </si>
  <si>
    <t>2023-06-21 03:00 PM</t>
  </si>
  <si>
    <t>2023-06-21 04:00 PM</t>
  </si>
  <si>
    <t>2023-06-21 05:00 PM</t>
  </si>
  <si>
    <t>2023-06-21 06:00 PM</t>
  </si>
  <si>
    <t>2023-06-21 07:00 PM</t>
  </si>
  <si>
    <t>2023-06-21 08:00 PM</t>
  </si>
  <si>
    <t>2023-06-21 09:00 PM</t>
  </si>
  <si>
    <t>2023-06-21 10:00 PM</t>
  </si>
  <si>
    <t>2023-06-21 11:00 PM</t>
  </si>
  <si>
    <t>2023-06-22 12:00 AM</t>
  </si>
  <si>
    <t>2023-06-22 01:00 AM</t>
  </si>
  <si>
    <t>2023-06-22 02:00 AM</t>
  </si>
  <si>
    <t>2023-06-22 03:00 AM</t>
  </si>
  <si>
    <t>2023-06-22 04:00 AM</t>
  </si>
  <si>
    <t>2023-06-22 05:00 AM</t>
  </si>
  <si>
    <t>2023-06-22 06:00 AM</t>
  </si>
  <si>
    <t>2023-06-22 07:00 AM</t>
  </si>
  <si>
    <t>2023-06-22 08:00 AM</t>
  </si>
  <si>
    <t>2023-06-22 09:00 AM</t>
  </si>
  <si>
    <t>2023-06-22 10:00 AM</t>
  </si>
  <si>
    <t>2023-06-22 11:00 AM</t>
  </si>
  <si>
    <t>2023-06-22 12:00 PM</t>
  </si>
  <si>
    <t>2023-06-22 01:00 PM</t>
  </si>
  <si>
    <t>2023-06-22 02:00 PM</t>
  </si>
  <si>
    <t>2023-06-22 03:00 PM</t>
  </si>
  <si>
    <t>2023-06-22 04:00 PM</t>
  </si>
  <si>
    <t>2023-06-22 05:00 PM</t>
  </si>
  <si>
    <t>2023-06-22 06:00 PM</t>
  </si>
  <si>
    <t>2023-06-22 07:00 PM</t>
  </si>
  <si>
    <t>2023-06-22 08:00 PM</t>
  </si>
  <si>
    <t>2023-06-22 09:00 PM</t>
  </si>
  <si>
    <t>2023-06-22 10:00 PM</t>
  </si>
  <si>
    <t>2023-06-22 11:00 PM</t>
  </si>
  <si>
    <t>2023-06-23 12:00 AM</t>
  </si>
  <si>
    <t>2023-06-23 01:00 AM</t>
  </si>
  <si>
    <t>2023-06-23 02:00 AM</t>
  </si>
  <si>
    <t>2023-06-23 03:00 AM</t>
  </si>
  <si>
    <t>2023-06-23 04:00 AM</t>
  </si>
  <si>
    <t>2023-06-23 05:00 AM</t>
  </si>
  <si>
    <t>2023-06-23 06:00 AM</t>
  </si>
  <si>
    <t>2023-06-23 07:00 AM</t>
  </si>
  <si>
    <t>2023-06-23 08:00 AM</t>
  </si>
  <si>
    <t>2023-06-23 09:00 AM</t>
  </si>
  <si>
    <t>2023-06-23 10:00 AM</t>
  </si>
  <si>
    <t>2023-06-23 11:00 AM</t>
  </si>
  <si>
    <t>2023-06-23 12:00 PM</t>
  </si>
  <si>
    <t>2023-06-23 01:00 PM</t>
  </si>
  <si>
    <t>2023-06-23 02:00 PM</t>
  </si>
  <si>
    <t>2023-06-23 03:00 PM</t>
  </si>
  <si>
    <t>2023-06-23 04:00 PM</t>
  </si>
  <si>
    <t>2023-06-23 05:00 PM</t>
  </si>
  <si>
    <t>2023-06-23 06:00 PM</t>
  </si>
  <si>
    <t>2023-06-23 07:00 PM</t>
  </si>
  <si>
    <t>2023-06-23 08:00 PM</t>
  </si>
  <si>
    <t>2023-06-23 09:00 PM</t>
  </si>
  <si>
    <t>2023-06-23 10:00 PM</t>
  </si>
  <si>
    <t>2023-06-23 11:00 PM</t>
  </si>
  <si>
    <t>2023-06-24 12:00 AM</t>
  </si>
  <si>
    <t>2023-06-24 01:00 AM</t>
  </si>
  <si>
    <t>2023-06-24 02:00 AM</t>
  </si>
  <si>
    <t>2023-06-24 03:00 AM</t>
  </si>
  <si>
    <t>2023-06-24 04:00 AM</t>
  </si>
  <si>
    <t>2023-06-24 05:00 AM</t>
  </si>
  <si>
    <t>2023-06-24 06:00 AM</t>
  </si>
  <si>
    <t>2023-06-24 07:00 AM</t>
  </si>
  <si>
    <t>2023-06-24 08:00 AM</t>
  </si>
  <si>
    <t>2023-06-24 09:00 AM</t>
  </si>
  <si>
    <t>2023-06-24 10:00 AM</t>
  </si>
  <si>
    <t>2023-06-24 11:00 AM</t>
  </si>
  <si>
    <t>2023-06-24 12:00 PM</t>
  </si>
  <si>
    <t>2023-06-24 01:00 PM</t>
  </si>
  <si>
    <t>2023-06-24 02:00 PM</t>
  </si>
  <si>
    <t>2023-06-24 03:00 PM</t>
  </si>
  <si>
    <t>2023-06-24 04:00 PM</t>
  </si>
  <si>
    <t>2023-06-24 05:00 PM</t>
  </si>
  <si>
    <t>2023-06-24 06:00 PM</t>
  </si>
  <si>
    <t>2023-06-24 07:00 PM</t>
  </si>
  <si>
    <t>2023-06-24 08:00 PM</t>
  </si>
  <si>
    <t>2023-06-24 09:00 PM</t>
  </si>
  <si>
    <t>2023-06-24 10:00 PM</t>
  </si>
  <si>
    <t>2023-06-24 11:00 PM</t>
  </si>
  <si>
    <t>2023-06-25 12:00 AM</t>
  </si>
  <si>
    <t>2023-06-25 01:00 AM</t>
  </si>
  <si>
    <t>2023-06-25 02:00 AM</t>
  </si>
  <si>
    <t>2023-06-25 03:00 AM</t>
  </si>
  <si>
    <t>2023-06-25 04:00 AM</t>
  </si>
  <si>
    <t>2023-06-25 05:00 AM</t>
  </si>
  <si>
    <t>2023-06-25 06:00 AM</t>
  </si>
  <si>
    <t>2023-06-25 07:00 AM</t>
  </si>
  <si>
    <t>2023-06-25 08:00 AM</t>
  </si>
  <si>
    <t>2023-06-25 09:00 AM</t>
  </si>
  <si>
    <t>2023-06-25 10:00 AM</t>
  </si>
  <si>
    <t>2023-06-25 11:00 AM</t>
  </si>
  <si>
    <t>2023-06-25 12:00 PM</t>
  </si>
  <si>
    <t>2023-06-25 01:00 PM</t>
  </si>
  <si>
    <t>2023-06-25 02:00 PM</t>
  </si>
  <si>
    <t>2023-06-25 03:00 PM</t>
  </si>
  <si>
    <t>2023-06-25 04:00 PM</t>
  </si>
  <si>
    <t>2023-06-25 05:00 PM</t>
  </si>
  <si>
    <t>2023-06-25 06:00 PM</t>
  </si>
  <si>
    <t>2023-06-25 07:00 PM</t>
  </si>
  <si>
    <t>2023-06-22</t>
  </si>
  <si>
    <t>2023-06-23</t>
  </si>
  <si>
    <t>2023-06-24</t>
  </si>
  <si>
    <t>2023-06-25 08:00 PM</t>
  </si>
  <si>
    <t>2023-06-25 09:00 PM</t>
  </si>
  <si>
    <t>2023-06-25 10:00 PM</t>
  </si>
  <si>
    <t>2023-06-25 11:00 PM</t>
  </si>
  <si>
    <t>2023-06-26 12:00 AM</t>
  </si>
  <si>
    <t>2023-06-26 01:00 AM</t>
  </si>
  <si>
    <t>2023-06-26 02:00 AM</t>
  </si>
  <si>
    <t>2023-06-26 03:00 AM</t>
  </si>
  <si>
    <t>2023-06-26 04:00 AM</t>
  </si>
  <si>
    <t>2023-06-26 05:00 AM</t>
  </si>
  <si>
    <t>2023-06-26 06:00 AM</t>
  </si>
  <si>
    <t>2023-06-26 07:00 AM</t>
  </si>
  <si>
    <t>2023-06-26 08:00 AM</t>
  </si>
  <si>
    <t>2023-06-26 09:00 AM</t>
  </si>
  <si>
    <t>2023-06-26 10:00 AM</t>
  </si>
  <si>
    <t>2023-06-26 11:00 AM</t>
  </si>
  <si>
    <t>2023-06-26 12:00 PM</t>
  </si>
  <si>
    <t>2023-06-26 01:00 PM</t>
  </si>
  <si>
    <t>2023-06-26 02:00 PM</t>
  </si>
  <si>
    <t>2023-06-26 03:00 PM</t>
  </si>
  <si>
    <t>2023-06-26 04:00 PM</t>
  </si>
  <si>
    <t>2023-06-26 05:00 PM</t>
  </si>
  <si>
    <t>2023-06-26 06:00 PM</t>
  </si>
  <si>
    <t>2023-06-26 07:00 PM</t>
  </si>
  <si>
    <t>2023-06-26 08:00 PM</t>
  </si>
  <si>
    <t>2023-06-26 09:00 PM</t>
  </si>
  <si>
    <t>2023-06-26 10:00 PM</t>
  </si>
  <si>
    <t>2023-06-26 11:00 PM</t>
  </si>
  <si>
    <t>2023-06-27 12:00 AM</t>
  </si>
  <si>
    <t>2023-06-27 01:00 AM</t>
  </si>
  <si>
    <t>2023-06-27 02:00 AM</t>
  </si>
  <si>
    <t>2023-06-27 03:00 AM</t>
  </si>
  <si>
    <t>2023-06-27 04:00 AM</t>
  </si>
  <si>
    <t>2023-06-27 05:00 AM</t>
  </si>
  <si>
    <t>2023-06-25</t>
  </si>
  <si>
    <t>2023-06-26</t>
  </si>
  <si>
    <t>2023-06-27 06:00 AM</t>
  </si>
  <si>
    <t>2023-06-27 07:00 AM</t>
  </si>
  <si>
    <t>2023-06-27 08:00 AM</t>
  </si>
  <si>
    <t>2023-06-27 09:00 AM</t>
  </si>
  <si>
    <t>2023-06-27 10:00 AM</t>
  </si>
  <si>
    <t>2023-06-27 11:00 AM</t>
  </si>
  <si>
    <t>2023-06-27 12:00 PM</t>
  </si>
  <si>
    <t>2023-06-27 01:00 PM</t>
  </si>
  <si>
    <t>2023-06-27 02:00 PM</t>
  </si>
  <si>
    <t>2023-06-27 03:00 PM</t>
  </si>
  <si>
    <t>2023-06-27 04:00 PM</t>
  </si>
  <si>
    <t>2023-06-27 05:00 PM</t>
  </si>
  <si>
    <t>2023-06-27 06:00 PM</t>
  </si>
  <si>
    <t>2023-06-27 07:00 PM</t>
  </si>
  <si>
    <t>2023-06-27 08:00 PM</t>
  </si>
  <si>
    <t>2023-06-27 09:00 PM</t>
  </si>
  <si>
    <t>2023-06-27 10:00 PM</t>
  </si>
  <si>
    <t>2023-06-27 11:00 PM</t>
  </si>
  <si>
    <t>2023-06-28 12:00 AM</t>
  </si>
  <si>
    <t>2023-06-28 01:00 AM</t>
  </si>
  <si>
    <t>2023-06-28 02:00 AM</t>
  </si>
  <si>
    <t>2023-06-28 03:00 AM</t>
  </si>
  <si>
    <t>2023-06-28 04:00 AM</t>
  </si>
  <si>
    <t>2023-06-28 05:00 AM</t>
  </si>
  <si>
    <t>2023-06-27</t>
  </si>
  <si>
    <t>2023-06-28 06:00 AM</t>
  </si>
  <si>
    <t>2023-06-28 07:00 AM</t>
  </si>
  <si>
    <t>2023-06-28 08:00 AM</t>
  </si>
  <si>
    <t>2023-06-28 09:00 AM</t>
  </si>
  <si>
    <t>2023-06-28 10:00 AM</t>
  </si>
  <si>
    <t>2023-06-28 11:00 AM</t>
  </si>
  <si>
    <t>2023-06-28 12:00 PM</t>
  </si>
  <si>
    <t>2023-06-28 01:00 PM</t>
  </si>
  <si>
    <t>2023-06-28 02:00 PM</t>
  </si>
  <si>
    <t>2023-06-28 03:00 PM</t>
  </si>
  <si>
    <t>2023-06-28 04:00 PM</t>
  </si>
  <si>
    <t>2023-06-28 05:00 PM</t>
  </si>
  <si>
    <t>2023-06-28 06:00 PM</t>
  </si>
  <si>
    <t>2023-06-28 07:00 PM</t>
  </si>
  <si>
    <t>2023-06-28 08:00 PM</t>
  </si>
  <si>
    <t>2023-06-28 09:00 PM</t>
  </si>
  <si>
    <t>2023-06-28 10:00 PM</t>
  </si>
  <si>
    <t>2023-06-28 11:00 PM</t>
  </si>
  <si>
    <t>2023-06-29 12:00 AM</t>
  </si>
  <si>
    <t>2023-06-29 01:00 AM</t>
  </si>
  <si>
    <t>2023-06-29 02:00 AM</t>
  </si>
  <si>
    <t>2023-06-29 03:00 AM</t>
  </si>
  <si>
    <t>2023-06-29 04:00 AM</t>
  </si>
  <si>
    <t>2023-06-29 05:00 AM</t>
  </si>
  <si>
    <t>2023-06-28</t>
  </si>
  <si>
    <t>2023-06-29</t>
  </si>
  <si>
    <t>2023-06-29 06:00 AM</t>
  </si>
  <si>
    <t>2023-06-29 07:00 AM</t>
  </si>
  <si>
    <t>2023-06-29 08:00 AM</t>
  </si>
  <si>
    <t>2023-06-29 09:00 AM</t>
  </si>
  <si>
    <t>2023-06-29 10:00 AM</t>
  </si>
  <si>
    <t>2023-06-29 11:00 AM</t>
  </si>
  <si>
    <t>2023-06-29 12:00 PM</t>
  </si>
  <si>
    <t>2023-06-29 01:00 PM</t>
  </si>
  <si>
    <t>2023-06-29 02:00 PM</t>
  </si>
  <si>
    <t>2023-06-29 03:00 PM</t>
  </si>
  <si>
    <t>2023-06-29 04:00 PM</t>
  </si>
  <si>
    <t>2023-06-29 05:00 PM</t>
  </si>
  <si>
    <t>2023-06-29 06:00 PM</t>
  </si>
  <si>
    <t>2023-06-29 07:00 PM</t>
  </si>
  <si>
    <t>2023-06-29 08:00 PM</t>
  </si>
  <si>
    <t>2023-06-29 09:00 PM</t>
  </si>
  <si>
    <t>2023-06-29 10:00 PM</t>
  </si>
  <si>
    <t>2023-06-29 11:00 PM</t>
  </si>
  <si>
    <t>2023-06-30 12:00 AM</t>
  </si>
  <si>
    <t>2023-06-30 01:00 AM</t>
  </si>
  <si>
    <t>2023-06-30 02:00 AM</t>
  </si>
  <si>
    <t>2023-06-30 03:00 AM</t>
  </si>
  <si>
    <t>2023-06-30 04:00 AM</t>
  </si>
  <si>
    <t>116/554</t>
  </si>
  <si>
    <t>2023-06-30</t>
  </si>
  <si>
    <t>2023-07-01</t>
  </si>
  <si>
    <t>2023-07-02</t>
  </si>
  <si>
    <t>2023-07-03</t>
  </si>
  <si>
    <t>2023-07-04</t>
  </si>
  <si>
    <t>2023-07-03 04:00 AM</t>
  </si>
  <si>
    <t>2023-07-03 05:00 AM</t>
  </si>
  <si>
    <t>2023-07-03 06:00 AM</t>
  </si>
  <si>
    <t>2023-07-03 07:00 AM</t>
  </si>
  <si>
    <t>2023-07-03 08:00 AM</t>
  </si>
  <si>
    <t>2023-07-03 09:00 AM</t>
  </si>
  <si>
    <t>2023-07-03 10:00 AM</t>
  </si>
  <si>
    <t>2023-07-03 11:00 AM</t>
  </si>
  <si>
    <t>2023-07-03 12:00 PM</t>
  </si>
  <si>
    <t>2023-07-03 01:00 PM</t>
  </si>
  <si>
    <t>2023-07-03 02:00 PM</t>
  </si>
  <si>
    <t>2023-07-03 03:00 PM</t>
  </si>
  <si>
    <t>2023-07-03 04:00 PM</t>
  </si>
  <si>
    <t>2023-07-03 05:00 PM</t>
  </si>
  <si>
    <t>2023-07-03 06:00 PM</t>
  </si>
  <si>
    <t>2023-07-03 07:00 PM</t>
  </si>
  <si>
    <t>2023-07-03 08:00 PM</t>
  </si>
  <si>
    <t>2023-07-03 09:00 PM</t>
  </si>
  <si>
    <t>2023-07-03 10:00 PM</t>
  </si>
  <si>
    <t>2023-07-03 11:00 PM</t>
  </si>
  <si>
    <t>2023-07-04 12:00 AM</t>
  </si>
  <si>
    <t>2023-07-04 01:00 AM</t>
  </si>
  <si>
    <t>2023-07-04 02:00 AM</t>
  </si>
  <si>
    <t>2023-07-04 03:00 AM</t>
  </si>
  <si>
    <t>2023-07-04 04:00 AM</t>
  </si>
  <si>
    <t>2023-07-04 05:00 AM</t>
  </si>
  <si>
    <t>2023-07-04 06:00 AM</t>
  </si>
  <si>
    <t>2023-07-04 07:00 AM</t>
  </si>
  <si>
    <t>2023-07-04 08:00 AM</t>
  </si>
  <si>
    <t>2023-07-04 09:00 AM</t>
  </si>
  <si>
    <t>2023-07-04 10:00 AM</t>
  </si>
  <si>
    <t>2023-07-04 11:00 AM</t>
  </si>
  <si>
    <t>2023-07-04 12:00 PM</t>
  </si>
  <si>
    <t>2023-07-04 01:00 PM</t>
  </si>
  <si>
    <t>2023-07-04 02:00 PM</t>
  </si>
  <si>
    <t>2023-07-04 03:00 PM</t>
  </si>
  <si>
    <t>2023-07-04 04:00 PM</t>
  </si>
  <si>
    <t>2023-07-04 05:00 PM</t>
  </si>
  <si>
    <t>2023-07-04 06:00 PM</t>
  </si>
  <si>
    <t>2023-07-04 07:00 PM</t>
  </si>
  <si>
    <t>2023-07-04 08:00 PM</t>
  </si>
  <si>
    <t>2023-07-04 09:00 PM</t>
  </si>
  <si>
    <t>2023-07-04 10:00 PM</t>
  </si>
  <si>
    <t>2023-07-04 11:00 PM</t>
  </si>
  <si>
    <t>2023-07-05 12:00 AM</t>
  </si>
  <si>
    <t>2023-07-05 01:00 AM</t>
  </si>
  <si>
    <t>2023-07-05 02:00 AM</t>
  </si>
  <si>
    <t>2023-07-05 03:00 AM</t>
  </si>
  <si>
    <t>2023-07-05 04:00 AM</t>
  </si>
  <si>
    <t>2023-07-05 05:00 AM</t>
  </si>
  <si>
    <t>2023-07-05 06:00 AM</t>
  </si>
  <si>
    <t>2023-07-05 07:00 AM</t>
  </si>
  <si>
    <t>2023-07-05 08:00 AM</t>
  </si>
  <si>
    <t>2023-07-05 09:00 AM</t>
  </si>
  <si>
    <t>2023-07-05 10:00 AM</t>
  </si>
  <si>
    <t>2023-07-05 11:00 AM</t>
  </si>
  <si>
    <t>2023-07-05 12:00 PM</t>
  </si>
  <si>
    <t>2023-07-05 01:00 PM</t>
  </si>
  <si>
    <t>2023-07-05 02:00 PM</t>
  </si>
  <si>
    <t>2023-07-05 03:00 PM</t>
  </si>
  <si>
    <t>2023-07-05 04:00 PM</t>
  </si>
  <si>
    <t>2023-07-05 05:00 PM</t>
  </si>
  <si>
    <t>2023-07-05 06:00 PM</t>
  </si>
  <si>
    <t>2023-07-05 07:00 PM</t>
  </si>
  <si>
    <t>2023-07-05 08:00 PM</t>
  </si>
  <si>
    <t>2023-07-05 09:00 PM</t>
  </si>
  <si>
    <t>2023-07-05 10:00 PM</t>
  </si>
  <si>
    <t>2023-07-05 11:00 PM</t>
  </si>
  <si>
    <t>2023-07-06 12:00 AM</t>
  </si>
  <si>
    <t>2023-07-06 01:00 AM</t>
  </si>
  <si>
    <t>2023-07-06 02:00 AM</t>
  </si>
  <si>
    <t>2023-07-06 03:00 AM</t>
  </si>
  <si>
    <t>2023-07-05</t>
  </si>
  <si>
    <t>2023-07-06</t>
  </si>
  <si>
    <t>2023-07-06 04:00 AM</t>
  </si>
  <si>
    <t>2023-07-06 05:00 AM</t>
  </si>
  <si>
    <t>2023-07-06 06:00 AM</t>
  </si>
  <si>
    <t>2023-07-06 07:00 AM</t>
  </si>
  <si>
    <t>2023-07-06 08:00 AM</t>
  </si>
  <si>
    <t>2023-07-06 09:00 AM</t>
  </si>
  <si>
    <t>2023-07-06 10:00 AM</t>
  </si>
  <si>
    <t>2023-07-06 11:00 AM</t>
  </si>
  <si>
    <t>2023-07-06 12:00 PM</t>
  </si>
  <si>
    <t>2023-07-06 01:00 PM</t>
  </si>
  <si>
    <t>2023-07-06 02:00 PM</t>
  </si>
  <si>
    <t>2023-07-06 03:00 PM</t>
  </si>
  <si>
    <t>2023-07-06 04:00 PM</t>
  </si>
  <si>
    <t>2023-07-06 05:00 PM</t>
  </si>
  <si>
    <t>2023-07-06 06:00 PM</t>
  </si>
  <si>
    <t>2023-07-06 07:00 PM</t>
  </si>
  <si>
    <t>2023-07-06 08:00 PM</t>
  </si>
  <si>
    <t>2023-07-06 09:00 PM</t>
  </si>
  <si>
    <t>2023-07-06 10:00 PM</t>
  </si>
  <si>
    <t>2023-07-06 11:00 PM</t>
  </si>
  <si>
    <t>2023-07-07 12:00 AM</t>
  </si>
  <si>
    <t>2023-07-07 01:00 AM</t>
  </si>
  <si>
    <t>2023-07-07 02:00 AM</t>
  </si>
  <si>
    <t>2023-07-07 03:00 AM</t>
  </si>
  <si>
    <t>2023-07-07 04:00 AM</t>
  </si>
  <si>
    <t>2023-07-07 05:00 AM</t>
  </si>
  <si>
    <t>2023-07-07 06:00 AM</t>
  </si>
  <si>
    <t>2023-07-07 07:00 AM</t>
  </si>
  <si>
    <t>2023-07-07 08:00 AM</t>
  </si>
  <si>
    <t>2023-07-07 09:00 AM</t>
  </si>
  <si>
    <t>2023-07-07 10:00 AM</t>
  </si>
  <si>
    <t>2023-07-07 11:00 AM</t>
  </si>
  <si>
    <t>2023-07-07 12:00 PM</t>
  </si>
  <si>
    <t>2023-07-07 01:00 PM</t>
  </si>
  <si>
    <t>2023-07-07 02:00 PM</t>
  </si>
  <si>
    <t>2023-07-07 03:00 PM</t>
  </si>
  <si>
    <t>2023-07-07 04:00 PM</t>
  </si>
  <si>
    <t>2023-07-07 05:00 PM</t>
  </si>
  <si>
    <t>2023-07-07 06:00 PM</t>
  </si>
  <si>
    <t>2023-07-07 07:00 PM</t>
  </si>
  <si>
    <t>2023-07-07 08:00 PM</t>
  </si>
  <si>
    <t>2023-07-07 09:00 PM</t>
  </si>
  <si>
    <t>2023-07-07 10:00 PM</t>
  </si>
  <si>
    <t>2023-07-07 11:00 PM</t>
  </si>
  <si>
    <t>2023-07-08 12:00 AM</t>
  </si>
  <si>
    <t>2023-07-08 01:00 AM</t>
  </si>
  <si>
    <t>2023-07-08 02:00 AM</t>
  </si>
  <si>
    <t>2023-07-08 03:00 AM</t>
  </si>
  <si>
    <t>2023-07-08 04:00 AM</t>
  </si>
  <si>
    <t>2023-07-08 05:00 AM</t>
  </si>
  <si>
    <t>2023-07-08 06:00 AM</t>
  </si>
  <si>
    <t>2023-07-08 07:00 AM</t>
  </si>
  <si>
    <t>2023-07-08 08:00 AM</t>
  </si>
  <si>
    <t>2023-07-08 09:00 AM</t>
  </si>
  <si>
    <t>2023-07-08 10:00 AM</t>
  </si>
  <si>
    <t>2023-07-08 11:00 AM</t>
  </si>
  <si>
    <t>2023-07-08 12:00 PM</t>
  </si>
  <si>
    <t>2023-07-08 01:00 PM</t>
  </si>
  <si>
    <t>2023-07-08 02:00 PM</t>
  </si>
  <si>
    <t>2023-07-08 03:00 PM</t>
  </si>
  <si>
    <t>2023-07-08 04:00 PM</t>
  </si>
  <si>
    <t>2023-07-08 05:00 PM</t>
  </si>
  <si>
    <t>2023-07-08 06:00 PM</t>
  </si>
  <si>
    <t>2023-07-08 07:00 PM</t>
  </si>
  <si>
    <t>2023-07-08 08:00 PM</t>
  </si>
  <si>
    <t>2023-07-08 09:00 PM</t>
  </si>
  <si>
    <t>2023-07-08 10:00 PM</t>
  </si>
  <si>
    <t>2023-07-08 11:00 PM</t>
  </si>
  <si>
    <t>2023-07-09 12:00 AM</t>
  </si>
  <si>
    <t>2023-07-09 01:00 AM</t>
  </si>
  <si>
    <t>2023-07-09 02:00 AM</t>
  </si>
  <si>
    <t>2023-07-09 03:00 AM</t>
  </si>
  <si>
    <t>2023-07-09 04:00 AM</t>
  </si>
  <si>
    <t>2023-07-09 05:00 AM</t>
  </si>
  <si>
    <t>2023-07-09 06:00 AM</t>
  </si>
  <si>
    <t>2023-07-09 07:00 AM</t>
  </si>
  <si>
    <t>2023-07-09 08:00 AM</t>
  </si>
  <si>
    <t>2023-07-09 09:00 AM</t>
  </si>
  <si>
    <t>2023-07-09 10:00 AM</t>
  </si>
  <si>
    <t>2023-07-09 11:00 AM</t>
  </si>
  <si>
    <t>2023-07-09 12:00 PM</t>
  </si>
  <si>
    <t>2023-07-09 01:00 PM</t>
  </si>
  <si>
    <t>2023-07-09 02:00 PM</t>
  </si>
  <si>
    <t>2023-07-09 03:00 PM</t>
  </si>
  <si>
    <t>2023-07-09 04:00 PM</t>
  </si>
  <si>
    <t>2023-07-09 05:00 PM</t>
  </si>
  <si>
    <t>2023-07-09 06:00 PM</t>
  </si>
  <si>
    <t>2023-07-09 07:00 PM</t>
  </si>
  <si>
    <t>2023-07-09 08:00 PM</t>
  </si>
  <si>
    <t>2023-07-09 09:00 PM</t>
  </si>
  <si>
    <t>2023-07-09 10:00 PM</t>
  </si>
  <si>
    <t>2023-07-09 11:00 PM</t>
  </si>
  <si>
    <t>2023-07-10 12:00 AM</t>
  </si>
  <si>
    <t>2023-07-10 01:00 AM</t>
  </si>
  <si>
    <t>2023-07-10 02:00 AM</t>
  </si>
  <si>
    <t>2023-07-10 03:00 AM</t>
  </si>
  <si>
    <t>2023-07-10 04:00 AM</t>
  </si>
  <si>
    <t>2023-07-10 05:00 AM</t>
  </si>
  <si>
    <t>2023-07-07</t>
  </si>
  <si>
    <t>2023-07-08</t>
  </si>
  <si>
    <t>2023-07-09</t>
  </si>
  <si>
    <t>2023-07-10</t>
  </si>
  <si>
    <t>2023-07-10 06:00 AM</t>
  </si>
  <si>
    <t>2023-07-10 07:00 AM</t>
  </si>
  <si>
    <t>2023-07-10 08:00 AM</t>
  </si>
  <si>
    <t>2023-07-10 09:00 AM</t>
  </si>
  <si>
    <t>2023-07-10 10:00 AM</t>
  </si>
  <si>
    <t>2023-07-10 11:00 AM</t>
  </si>
  <si>
    <t>2023-07-10 12:00 PM</t>
  </si>
  <si>
    <t>2023-07-10 01:00 PM</t>
  </si>
  <si>
    <t>2023-07-10 02:00 PM</t>
  </si>
  <si>
    <t>2023-07-10 03:00 PM</t>
  </si>
  <si>
    <t>2023-07-10 04:00 PM</t>
  </si>
  <si>
    <t>2023-07-10 05:00 PM</t>
  </si>
  <si>
    <t>2023-07-10 06:00 PM</t>
  </si>
  <si>
    <t>2023-07-10 07:00 PM</t>
  </si>
  <si>
    <t>2023-07-10 08:00 PM</t>
  </si>
  <si>
    <t>2023-07-10 09:00 PM</t>
  </si>
  <si>
    <t>2023-07-10 10:00 PM</t>
  </si>
  <si>
    <t>2023-07-10 11:00 PM</t>
  </si>
  <si>
    <t>2023-07-11 12:00 AM</t>
  </si>
  <si>
    <t>2023-07-11 01:00 AM</t>
  </si>
  <si>
    <t>2023-07-11 02:00 AM</t>
  </si>
  <si>
    <t>2023-07-11 03:00 AM</t>
  </si>
  <si>
    <t>2023-07-11 04:00 AM</t>
  </si>
  <si>
    <t>2023-07-11 05:00 AM</t>
  </si>
  <si>
    <t>2023-07-11 06:00 AM</t>
  </si>
  <si>
    <t>2023-07-11 07:00 AM</t>
  </si>
  <si>
    <t>2023-07-11 08:00 AM</t>
  </si>
  <si>
    <t>2023-07-11 09:00 AM</t>
  </si>
  <si>
    <t>2023-07-11 10:00 AM</t>
  </si>
  <si>
    <t>2023-07-11 11:00 AM</t>
  </si>
  <si>
    <t>2023-07-11 12:00 PM</t>
  </si>
  <si>
    <t>2023-07-11 01:00 PM</t>
  </si>
  <si>
    <t>2023-07-11 02:00 PM</t>
  </si>
  <si>
    <t>2023-07-11 03:00 PM</t>
  </si>
  <si>
    <t>2023-07-11 04:00 PM</t>
  </si>
  <si>
    <t>2023-07-11 05:00 PM</t>
  </si>
  <si>
    <t>2023-07-11 06:00 PM</t>
  </si>
  <si>
    <t>2023-07-11 07:00 PM</t>
  </si>
  <si>
    <t>2023-07-11 08:00 PM</t>
  </si>
  <si>
    <t>2023-07-11 09:00 PM</t>
  </si>
  <si>
    <t>2023-07-11 10:00 PM</t>
  </si>
  <si>
    <t>2023-07-11 11:00 PM</t>
  </si>
  <si>
    <t>2023-07-12 12:00 AM</t>
  </si>
  <si>
    <t>2023-07-12 01:00 AM</t>
  </si>
  <si>
    <t>2023-07-12 02:00 AM</t>
  </si>
  <si>
    <t>2023-07-12 03:00 AM</t>
  </si>
  <si>
    <t>2023-07-12 04:00 AM</t>
  </si>
  <si>
    <t>2023-07-11</t>
  </si>
  <si>
    <t>2023-07-12</t>
  </si>
  <si>
    <t>2023-07-12 05:00 AM</t>
  </si>
  <si>
    <t>2023-07-12 06:00 AM</t>
  </si>
  <si>
    <t>2023-07-12 07:00 AM</t>
  </si>
  <si>
    <t>2023-07-12 08:00 AM</t>
  </si>
  <si>
    <t>2023-07-12 09:00 AM</t>
  </si>
  <si>
    <t>2023-07-12 10:00 AM</t>
  </si>
  <si>
    <t>2023-07-12 11:00 AM</t>
  </si>
  <si>
    <t>2023-07-12 12:00 PM</t>
  </si>
  <si>
    <t>2023-07-12 01:00 PM</t>
  </si>
  <si>
    <t>2023-07-12 02:00 PM</t>
  </si>
  <si>
    <t>2023-07-12 03:00 PM</t>
  </si>
  <si>
    <t>2023-07-12 04:00 PM</t>
  </si>
  <si>
    <t>2023-07-12 05:00 PM</t>
  </si>
  <si>
    <t>2023-07-12 06:00 PM</t>
  </si>
  <si>
    <t>2023-07-12 07:00 PM</t>
  </si>
  <si>
    <t>2023-07-12 08:00 PM</t>
  </si>
  <si>
    <t>2023-07-12 09:00 PM</t>
  </si>
  <si>
    <t>2023-07-12 10:00 PM</t>
  </si>
  <si>
    <t>2023-07-12 11:00 PM</t>
  </si>
  <si>
    <t>2023-07-13 12:00 AM</t>
  </si>
  <si>
    <t>2023-07-13 01:00 AM</t>
  </si>
  <si>
    <t>2023-07-13 02:00 AM</t>
  </si>
  <si>
    <t>2023-07-13 03:00 AM</t>
  </si>
  <si>
    <t>2023-07-13 04:00 AM</t>
  </si>
  <si>
    <t>2023-07-13 05:00 AM</t>
  </si>
  <si>
    <t>2023-07-13</t>
  </si>
  <si>
    <t>2023-07-13 06:00 AM</t>
  </si>
  <si>
    <t>2023-07-13 07:00 AM</t>
  </si>
  <si>
    <t>2023-07-13 08:00 AM</t>
  </si>
  <si>
    <t>2023-07-13 09:00 AM</t>
  </si>
  <si>
    <t>2023-07-13 10:00 AM</t>
  </si>
  <si>
    <t>2023-07-13 11:00 AM</t>
  </si>
  <si>
    <t>2023-07-13 12:00 PM</t>
  </si>
  <si>
    <t>2023-07-13 01:00 PM</t>
  </si>
  <si>
    <t>2023-07-13 02:00 PM</t>
  </si>
  <si>
    <t>2023-07-13 03:00 PM</t>
  </si>
  <si>
    <t>2023-07-13 04:00 PM</t>
  </si>
  <si>
    <t>2023-07-13 05:00 PM</t>
  </si>
  <si>
    <t>2023-07-13 06:00 PM</t>
  </si>
  <si>
    <t>2023-07-13 07:00 PM</t>
  </si>
  <si>
    <t>2023-07-13 08:00 PM</t>
  </si>
  <si>
    <t>2023-07-13 09:00 PM</t>
  </si>
  <si>
    <t>2023-07-13 10:00 PM</t>
  </si>
  <si>
    <t>2023-07-13 11:00 PM</t>
  </si>
  <si>
    <t>2023-07-14 12:00 AM</t>
  </si>
  <si>
    <t>2023-07-14 01:00 AM</t>
  </si>
  <si>
    <t>2023-07-14 02:00 AM</t>
  </si>
  <si>
    <t>2023-07-14 03:00 AM</t>
  </si>
  <si>
    <t>2023-07-14 04:00 AM</t>
  </si>
  <si>
    <t>2023-07-14 05:00 AM</t>
  </si>
  <si>
    <t>2023-07-14</t>
  </si>
  <si>
    <t>2023-07-15</t>
  </si>
  <si>
    <t>2023-07-14 06:00 AM</t>
  </si>
  <si>
    <t>2023-07-14 07:00 AM</t>
  </si>
  <si>
    <t>2023-07-14 08:00 AM</t>
  </si>
  <si>
    <t>2023-07-14 09:00 AM</t>
  </si>
  <si>
    <t>2023-07-14 10:00 AM</t>
  </si>
  <si>
    <t>2023-07-14 11:00 AM</t>
  </si>
  <si>
    <t>2023-07-14 12:00 PM</t>
  </si>
  <si>
    <t>2023-07-14 01:00 PM</t>
  </si>
  <si>
    <t>2023-07-14 02:00 PM</t>
  </si>
  <si>
    <t>2023-07-14 03:00 PM</t>
  </si>
  <si>
    <t>2023-07-14 04:00 PM</t>
  </si>
  <si>
    <t>2023-07-14 05:00 PM</t>
  </si>
  <si>
    <t>2023-07-14 06:00 PM</t>
  </si>
  <si>
    <t>2023-07-14 07:00 PM</t>
  </si>
  <si>
    <t>2023-07-14 08:00 PM</t>
  </si>
  <si>
    <t>2023-07-14 09:00 PM</t>
  </si>
  <si>
    <t>2023-07-14 10:00 PM</t>
  </si>
  <si>
    <t>2023-07-14 11:00 PM</t>
  </si>
  <si>
    <t>2023-07-15 12:00 AM</t>
  </si>
  <si>
    <t>2023-07-15 01:00 AM</t>
  </si>
  <si>
    <t>2023-07-15 02:00 AM</t>
  </si>
  <si>
    <t>2023-07-15 03:00 AM</t>
  </si>
  <si>
    <t>2023-07-15 04:00 AM</t>
  </si>
  <si>
    <t>2023-07-15 05:00 AM</t>
  </si>
  <si>
    <t>2023-07-15 06:00 AM</t>
  </si>
  <si>
    <t>2023-07-15 07:00 AM</t>
  </si>
  <si>
    <t>2023-07-15 08:00 AM</t>
  </si>
  <si>
    <t>2023-07-15 09:00 AM</t>
  </si>
  <si>
    <t>2023-07-15 10:00 AM</t>
  </si>
  <si>
    <t>2023-07-15 11:00 AM</t>
  </si>
  <si>
    <t>2023-07-15 12:00 PM</t>
  </si>
  <si>
    <t>2023-07-15 01:00 PM</t>
  </si>
  <si>
    <t>2023-07-15 02:00 PM</t>
  </si>
  <si>
    <t>2023-07-15 03:00 PM</t>
  </si>
  <si>
    <t>2023-07-15 04:00 PM</t>
  </si>
  <si>
    <t>2023-07-15 05:00 PM</t>
  </si>
  <si>
    <t>2023-07-15 06:00 PM</t>
  </si>
  <si>
    <t>2023-07-15 07:00 PM</t>
  </si>
  <si>
    <t>2023-07-15 08:00 PM</t>
  </si>
  <si>
    <t>2023-07-15 09:00 PM</t>
  </si>
  <si>
    <t>2023-07-15 10:00 PM</t>
  </si>
  <si>
    <t>2023-07-15 11:00 PM</t>
  </si>
  <si>
    <t>2023-07-16 12:00 AM</t>
  </si>
  <si>
    <t>2023-07-16 01:00 AM</t>
  </si>
  <si>
    <t>2023-07-16 02:00 AM</t>
  </si>
  <si>
    <t>2023-07-16 03:00 AM</t>
  </si>
  <si>
    <t>2023-07-16 04:00 AM</t>
  </si>
  <si>
    <t>2023-07-16 05:00 AM</t>
  </si>
  <si>
    <t>2023-07-16 06:00 AM</t>
  </si>
  <si>
    <t>2023-07-16 07:00 AM</t>
  </si>
  <si>
    <t>2023-07-16 08:00 AM</t>
  </si>
  <si>
    <t>2023-07-16 09:00 AM</t>
  </si>
  <si>
    <t>2023-07-16 10:00 AM</t>
  </si>
  <si>
    <t>2023-07-16 11:00 AM</t>
  </si>
  <si>
    <t>2023-07-16 12:00 PM</t>
  </si>
  <si>
    <t>2023-07-16 01:00 PM</t>
  </si>
  <si>
    <t>2023-07-16 02:00 PM</t>
  </si>
  <si>
    <t>2023-07-16 03:00 PM</t>
  </si>
  <si>
    <t>2023-07-16 04:00 PM</t>
  </si>
  <si>
    <t>2023-07-16 05:00 PM</t>
  </si>
  <si>
    <t>2023-07-16 06:00 PM</t>
  </si>
  <si>
    <t>2023-07-16</t>
  </si>
  <si>
    <t>2023-07-17</t>
  </si>
  <si>
    <t>2023-07-16 07:00 PM</t>
  </si>
  <si>
    <t>2023-07-16 08:00 PM</t>
  </si>
  <si>
    <t>2023-07-16 09:00 PM</t>
  </si>
  <si>
    <t>2023-07-16 10:00 PM</t>
  </si>
  <si>
    <t>2023-07-16 11:00 PM</t>
  </si>
  <si>
    <t>2023-07-17 12:00 AM</t>
  </si>
  <si>
    <t>2023-07-17 01:00 AM</t>
  </si>
  <si>
    <t>2023-07-17 02:00 AM</t>
  </si>
  <si>
    <t>2023-07-17 03:00 AM</t>
  </si>
  <si>
    <t>2023-07-17 04:00 AM</t>
  </si>
  <si>
    <t>2023-07-17 05:00 AM</t>
  </si>
  <si>
    <t>2023-07-17 06:00 AM</t>
  </si>
  <si>
    <t>2023-07-17 07:00 AM</t>
  </si>
  <si>
    <t>2023-07-17 08:00 AM</t>
  </si>
  <si>
    <t>2023-07-17 09:00 AM</t>
  </si>
  <si>
    <t>2023-07-17 10:00 AM</t>
  </si>
  <si>
    <t>2023-07-17 11:00 AM</t>
  </si>
  <si>
    <t>2023-07-17 12:00 PM</t>
  </si>
  <si>
    <t>2023-07-17 01:00 PM</t>
  </si>
  <si>
    <t>2023-07-17 02:00 PM</t>
  </si>
  <si>
    <t>2023-07-17 03:00 PM</t>
  </si>
  <si>
    <t>2023-07-17 04:00 PM</t>
  </si>
  <si>
    <t>2023-07-17 05:00 PM</t>
  </si>
  <si>
    <t>2023-07-17 06:00 PM</t>
  </si>
  <si>
    <t>2023-07-17 07:00 PM</t>
  </si>
  <si>
    <t>2023-07-17 08:00 PM</t>
  </si>
  <si>
    <t>2023-07-17 09:00 PM</t>
  </si>
  <si>
    <t>2023-07-17 10:00 PM</t>
  </si>
  <si>
    <t>2023-07-17 11:00 PM</t>
  </si>
  <si>
    <t>2023-07-18 12:00 AM</t>
  </si>
  <si>
    <t>2023-07-18 01:00 AM</t>
  </si>
  <si>
    <t>2023-07-18 02:00 AM</t>
  </si>
  <si>
    <t>2023-07-18 03:00 AM</t>
  </si>
  <si>
    <t>2023-07-18 04:00 AM</t>
  </si>
  <si>
    <t>2023-07-18 05:00 AM</t>
  </si>
  <si>
    <t>2023-07-18</t>
  </si>
  <si>
    <t>2023-07-18 06:00 AM</t>
  </si>
  <si>
    <t>2023-07-18 07:00 AM</t>
  </si>
  <si>
    <t>2023-07-18 08:00 AM</t>
  </si>
  <si>
    <t>2023-07-18 09:00 AM</t>
  </si>
  <si>
    <t>2023-07-18 10:00 AM</t>
  </si>
  <si>
    <t>2023-07-18 11:00 AM</t>
  </si>
  <si>
    <t>2023-07-18 12:00 PM</t>
  </si>
  <si>
    <t>2023-07-18 01:00 PM</t>
  </si>
  <si>
    <t>2023-07-18 02:00 PM</t>
  </si>
  <si>
    <t>2023-07-18 03:00 PM</t>
  </si>
  <si>
    <t>2023-07-18 04:00 PM</t>
  </si>
  <si>
    <t>2023-07-18 05:00 PM</t>
  </si>
  <si>
    <t>2023-07-18 06:00 PM</t>
  </si>
  <si>
    <t>2023-07-18 07:00 PM</t>
  </si>
  <si>
    <t>2023-07-18 08:00 PM</t>
  </si>
  <si>
    <t>2023-07-18 09:00 PM</t>
  </si>
  <si>
    <t>2023-07-18 10:00 PM</t>
  </si>
  <si>
    <t>2023-07-18 11:00 PM</t>
  </si>
  <si>
    <t>2023-07-19 12:00 AM</t>
  </si>
  <si>
    <t>2023-07-19 01:00 AM</t>
  </si>
  <si>
    <t>2023-07-19 02:00 AM</t>
  </si>
  <si>
    <t>2023-07-19 03:00 AM</t>
  </si>
  <si>
    <t>2023-07-19 04:00 AM</t>
  </si>
  <si>
    <t>2023-07-19</t>
  </si>
  <si>
    <t>2023-07-19 05:00 AM</t>
  </si>
  <si>
    <t>2023-07-19 06:00 AM</t>
  </si>
  <si>
    <t>2023-07-19 07:00 AM</t>
  </si>
  <si>
    <t>2023-07-19 08:00 AM</t>
  </si>
  <si>
    <t>2023-07-19 09:00 AM</t>
  </si>
  <si>
    <t>2023-07-19 10:00 AM</t>
  </si>
  <si>
    <t>2023-07-19 11:00 AM</t>
  </si>
  <si>
    <t>2023-07-19 12:00 PM</t>
  </si>
  <si>
    <t>2023-07-19 01:00 PM</t>
  </si>
  <si>
    <t>2023-07-19 02:00 PM</t>
  </si>
  <si>
    <t>2023-07-19 03:00 PM</t>
  </si>
  <si>
    <t>2023-07-19 04:00 PM</t>
  </si>
  <si>
    <t>2023-07-19 05:00 PM</t>
  </si>
  <si>
    <t>2023-07-19 06:00 PM</t>
  </si>
  <si>
    <t>2023-07-19 07:00 PM</t>
  </si>
  <si>
    <t>2023-07-19 08:00 PM</t>
  </si>
  <si>
    <t>2023-07-19 09:00 PM</t>
  </si>
  <si>
    <t>2023-07-19 10:00 PM</t>
  </si>
  <si>
    <t>2023-07-19 11:00 PM</t>
  </si>
  <si>
    <t>2023-07-20 12:00 AM</t>
  </si>
  <si>
    <t>2023-07-20 01:00 AM</t>
  </si>
  <si>
    <t>2023-07-20 02:00 AM</t>
  </si>
  <si>
    <t>2023-07-20 03:00 AM</t>
  </si>
  <si>
    <t>2023-07-20 04:00 AM</t>
  </si>
  <si>
    <t>2023-07-20</t>
  </si>
  <si>
    <t>2023-07-20 05:00 AM</t>
  </si>
  <si>
    <t>2023-07-20 06:00 AM</t>
  </si>
  <si>
    <t>2023-07-20 07:00 AM</t>
  </si>
  <si>
    <t>2023-07-20 08:00 AM</t>
  </si>
  <si>
    <t>2023-07-20 09:00 AM</t>
  </si>
  <si>
    <t>2023-07-20 10:00 AM</t>
  </si>
  <si>
    <t>2023-07-20 11:00 AM</t>
  </si>
  <si>
    <t>2023-07-20 12:00 PM</t>
  </si>
  <si>
    <t>2023-07-20 01:00 PM</t>
  </si>
  <si>
    <t>2023-07-20 02:00 PM</t>
  </si>
  <si>
    <t>2023-07-20 03:00 PM</t>
  </si>
  <si>
    <t>2023-07-20 04:00 PM</t>
  </si>
  <si>
    <t>2023-07-20 05:00 PM</t>
  </si>
  <si>
    <t>2023-07-20 06:00 PM</t>
  </si>
  <si>
    <t>2023-07-20 07:00 PM</t>
  </si>
  <si>
    <t>2023-07-20 08:00 PM</t>
  </si>
  <si>
    <t>2023-07-20 09:00 PM</t>
  </si>
  <si>
    <t>2023-07-20 10:00 PM</t>
  </si>
  <si>
    <t>2023-07-20 11:00 PM</t>
  </si>
  <si>
    <t>2023-07-21 12:00 AM</t>
  </si>
  <si>
    <t>2023-07-21 01:00 AM</t>
  </si>
  <si>
    <t>2023-07-21 02:00 AM</t>
  </si>
  <si>
    <t>2023-07-21 03:00 AM</t>
  </si>
  <si>
    <t>2023-07-21 04:00 AM</t>
  </si>
  <si>
    <t>2023-07-21 06:00 AM</t>
  </si>
  <si>
    <t>2023-07-21 07:00 AM</t>
  </si>
  <si>
    <t>2023-07-21 08:00 AM</t>
  </si>
  <si>
    <t>2023-07-21 09:00 AM</t>
  </si>
  <si>
    <t>2023-07-21 10:00 AM</t>
  </si>
  <si>
    <t>2023-07-21 11:00 AM</t>
  </si>
  <si>
    <t>2023-07-21 12:00 PM</t>
  </si>
  <si>
    <t>2023-07-21 01:00 PM</t>
  </si>
  <si>
    <t>2023-07-21 02:00 PM</t>
  </si>
  <si>
    <t>2023-07-21 03:00 PM</t>
  </si>
  <si>
    <t>2023-07-21 04:00 PM</t>
  </si>
  <si>
    <t>2023-07-21 05:00 PM</t>
  </si>
  <si>
    <t>2023-07-21 06:00 PM</t>
  </si>
  <si>
    <t>2023-07-21 07:00 PM</t>
  </si>
  <si>
    <t>2023-07-21 08:00 PM</t>
  </si>
  <si>
    <t>2023-07-21 09:00 PM</t>
  </si>
  <si>
    <t>2023-07-21 10:00 PM</t>
  </si>
  <si>
    <t>2023-07-21 11:00 PM</t>
  </si>
  <si>
    <t>2023-07-22 12:00 AM</t>
  </si>
  <si>
    <t>2023-07-22 01:00 AM</t>
  </si>
  <si>
    <t>2023-07-22 02:00 AM</t>
  </si>
  <si>
    <t>2023-07-22 03:00 AM</t>
  </si>
  <si>
    <t>2023-07-22 04:00 AM</t>
  </si>
  <si>
    <t>2023-07-22 05:00 AM</t>
  </si>
  <si>
    <t>2023-07-22 06:00 AM</t>
  </si>
  <si>
    <t>2023-07-22 07:00 AM</t>
  </si>
  <si>
    <t>2023-07-22 08:00 AM</t>
  </si>
  <si>
    <t>2023-07-22 09:00 AM</t>
  </si>
  <si>
    <t>2023-07-22 10:00 AM</t>
  </si>
  <si>
    <t>2023-07-22 11:00 AM</t>
  </si>
  <si>
    <t>2023-07-22 12:00 PM</t>
  </si>
  <si>
    <t>2023-07-22 01:00 PM</t>
  </si>
  <si>
    <t>2023-07-22 02:00 PM</t>
  </si>
  <si>
    <t>2023-07-22 03:00 PM</t>
  </si>
  <si>
    <t>2023-07-22 04:00 PM</t>
  </si>
  <si>
    <t>2023-07-22 05:00 PM</t>
  </si>
  <si>
    <t>2023-07-22 06:00 PM</t>
  </si>
  <si>
    <t>2023-07-22 07:00 PM</t>
  </si>
  <si>
    <t>2023-07-22 08:00 PM</t>
  </si>
  <si>
    <t>2023-07-22 09:00 PM</t>
  </si>
  <si>
    <t>2023-07-22 10:00 PM</t>
  </si>
  <si>
    <t>2023-07-22 11:00 PM</t>
  </si>
  <si>
    <t>2023-07-23 12:00 AM</t>
  </si>
  <si>
    <t>2023-07-23 01:00 AM</t>
  </si>
  <si>
    <t>2023-07-23 02:00 AM</t>
  </si>
  <si>
    <t>2023-07-23 03:00 AM</t>
  </si>
  <si>
    <t>2023-07-23 04:00 AM</t>
  </si>
  <si>
    <t>2023-07-23 05:00 AM</t>
  </si>
  <si>
    <t>2023-07-23 06:00 AM</t>
  </si>
  <si>
    <t>2023-07-23 07:00 AM</t>
  </si>
  <si>
    <t>2023-07-23 08:00 AM</t>
  </si>
  <si>
    <t>2023-07-23 09:00 AM</t>
  </si>
  <si>
    <t>2023-07-23 10:00 AM</t>
  </si>
  <si>
    <t>2023-07-23 11:00 AM</t>
  </si>
  <si>
    <t>2023-07-23 12:00 PM</t>
  </si>
  <si>
    <t>2023-07-23 01:00 PM</t>
  </si>
  <si>
    <t>2023-07-23 02:00 PM</t>
  </si>
  <si>
    <t>2023-07-23 03:00 PM</t>
  </si>
  <si>
    <t>2023-07-23 04:00 PM</t>
  </si>
  <si>
    <t>2023-07-23 05:00 PM</t>
  </si>
  <si>
    <t>2023-07-23 06:00 PM</t>
  </si>
  <si>
    <t>2023-07-23 07:00 PM</t>
  </si>
  <si>
    <t>2023-07-23 08:00 PM</t>
  </si>
  <si>
    <t>2023-07-23 09:00 PM</t>
  </si>
  <si>
    <t>2023-07-23 10:00 PM</t>
  </si>
  <si>
    <t>2023-07-23 11:00 PM</t>
  </si>
  <si>
    <t>2023-07-24 12:00 AM</t>
  </si>
  <si>
    <t>2023-07-24 01:00 AM</t>
  </si>
  <si>
    <t>2023-07-24 02:00 AM</t>
  </si>
  <si>
    <t>2023-07-24 03:00 AM</t>
  </si>
  <si>
    <t>2023-07-24 04:00 AM</t>
  </si>
  <si>
    <t>2023-07-24 05:00 AM</t>
  </si>
  <si>
    <t>2023-07-21</t>
  </si>
  <si>
    <t>2023-07-22</t>
  </si>
  <si>
    <t>2023-07-23</t>
  </si>
  <si>
    <t>2023-07-24</t>
  </si>
  <si>
    <t>2023-07-24 06:00 AM</t>
  </si>
  <si>
    <t>2023-07-24 07:00 AM</t>
  </si>
  <si>
    <t>2023-07-24 08:00 AM</t>
  </si>
  <si>
    <t>2023-07-24 09:00 AM</t>
  </si>
  <si>
    <t>2023-07-24 10:00 AM</t>
  </si>
  <si>
    <t>2023-07-24 11:00 AM</t>
  </si>
  <si>
    <t>2023-07-24 12:00 PM</t>
  </si>
  <si>
    <t>2023-07-24 01:00 PM</t>
  </si>
  <si>
    <t>2023-07-24 04:00 PM</t>
  </si>
  <si>
    <t>2023-07-24 05:00 PM</t>
  </si>
  <si>
    <t>2023-07-24 06:00 PM</t>
  </si>
  <si>
    <t>2023-07-24 07:00 PM</t>
  </si>
  <si>
    <t>2023-07-24 08:00 PM</t>
  </si>
  <si>
    <t>2023-07-24 09:00 PM</t>
  </si>
  <si>
    <t>2023-07-24 10:00 PM</t>
  </si>
  <si>
    <t>2023-07-24 11:00 PM</t>
  </si>
  <si>
    <t>2023-07-25 12:00 AM</t>
  </si>
  <si>
    <t>2023-07-25 01:00 AM</t>
  </si>
  <si>
    <t>2023-07-25 02:00 AM</t>
  </si>
  <si>
    <t>2023-07-25 03:00 AM</t>
  </si>
  <si>
    <t>2023-07-25 04:00 AM</t>
  </si>
  <si>
    <t>2023-07-25 05:00 AM</t>
  </si>
  <si>
    <t>2023-07-25 06:00 AM</t>
  </si>
  <si>
    <t>2023-07-25 07:00 AM</t>
  </si>
  <si>
    <t>2023-07-25 08:00 AM</t>
  </si>
  <si>
    <t>2023-07-25 09:00 AM</t>
  </si>
  <si>
    <t>2023-07-25 10:00 AM</t>
  </si>
  <si>
    <t>2023-07-25 11:00 AM</t>
  </si>
  <si>
    <t>2023-07-25 12:00 PM</t>
  </si>
  <si>
    <t>2023-07-25 01:00 PM</t>
  </si>
  <si>
    <t>2023-07-25 02:00 PM</t>
  </si>
  <si>
    <t>2023-07-25 03:00 PM</t>
  </si>
  <si>
    <t>2023-07-25 04:00 PM</t>
  </si>
  <si>
    <t>2023-07-25 05:00 PM</t>
  </si>
  <si>
    <t>2023-07-25 06:00 PM</t>
  </si>
  <si>
    <t>2023-07-25 07:00 PM</t>
  </si>
  <si>
    <t>2023-07-25 08:00 PM</t>
  </si>
  <si>
    <t>2023-07-25 09:00 PM</t>
  </si>
  <si>
    <t>2023-07-25 10:00 PM</t>
  </si>
  <si>
    <t>2023-07-25 11:00 PM</t>
  </si>
  <si>
    <t>2023-07-26 12:00 AM</t>
  </si>
  <si>
    <t>2023-07-26 01:00 AM</t>
  </si>
  <si>
    <t>2023-07-26 02:00 AM</t>
  </si>
  <si>
    <t>2023-07-26 03:00 AM</t>
  </si>
  <si>
    <t>2023-07-26 04:00 AM</t>
  </si>
  <si>
    <t>2023-07-26 05:00 AM</t>
  </si>
  <si>
    <t>2023-07-25</t>
  </si>
  <si>
    <t>2023-07-26</t>
  </si>
  <si>
    <t>2023-07-26 06:00 AM</t>
  </si>
  <si>
    <t>2023-07-26 07:00 AM</t>
  </si>
  <si>
    <t>2023-07-26 08:00 AM</t>
  </si>
  <si>
    <t>2023-07-26 09:00 AM</t>
  </si>
  <si>
    <t>2023-07-26 10:00 AM</t>
  </si>
  <si>
    <t>2023-07-26 11:00 AM</t>
  </si>
  <si>
    <t>2023-07-26 12:00 PM</t>
  </si>
  <si>
    <t>2023-07-26 01:00 PM</t>
  </si>
  <si>
    <t>2023-07-26 02:00 PM</t>
  </si>
  <si>
    <t>2023-07-26 03:00 PM</t>
  </si>
  <si>
    <t>2023-07-26 04:00 PM</t>
  </si>
  <si>
    <t>2023-07-26 05:00 PM</t>
  </si>
  <si>
    <t>2023-07-26 06:00 PM</t>
  </si>
  <si>
    <t>2023-07-26 07:00 PM</t>
  </si>
  <si>
    <t>2023-07-26 08:00 PM</t>
  </si>
  <si>
    <t>2023-07-26 09:00 PM</t>
  </si>
  <si>
    <t>2023-07-26 10:00 PM</t>
  </si>
  <si>
    <t>2023-07-26 11:00 PM</t>
  </si>
  <si>
    <t>2023-07-27 12:00 AM</t>
  </si>
  <si>
    <t>2023-07-27 01:00 AM</t>
  </si>
  <si>
    <t>2023-07-27 02:00 AM</t>
  </si>
  <si>
    <t>2023-07-27 03:00 AM</t>
  </si>
  <si>
    <t>2023-07-27 04:00 AM</t>
  </si>
  <si>
    <t>2023-07-27 05:00 AM</t>
  </si>
  <si>
    <t>2023-07-27</t>
  </si>
  <si>
    <t>2023-07-27 06:00 AM</t>
  </si>
  <si>
    <t>2023-07-27 07:00 AM</t>
  </si>
  <si>
    <t>2023-07-27 08:00 AM</t>
  </si>
  <si>
    <t>2023-07-27 09:00 AM</t>
  </si>
  <si>
    <t>2023-07-27 10:00 AM</t>
  </si>
  <si>
    <t>2023-07-27 11:00 AM</t>
  </si>
  <si>
    <t>2023-07-27 12:00 PM</t>
  </si>
  <si>
    <t>2023-07-27 01:00 PM</t>
  </si>
  <si>
    <t>2023-07-27 02:00 PM</t>
  </si>
  <si>
    <t>2023-07-27 03:00 PM</t>
  </si>
  <si>
    <t>2023-07-27 04:00 PM</t>
  </si>
  <si>
    <t>2023-07-27 05:00 PM</t>
  </si>
  <si>
    <t>2023-07-27 06:00 PM</t>
  </si>
  <si>
    <t>2023-07-27 07:00 PM</t>
  </si>
  <si>
    <t>2023-07-27 08:00 PM</t>
  </si>
  <si>
    <t>2023-07-27 09:00 PM</t>
  </si>
  <si>
    <t>2023-07-27 10:00 PM</t>
  </si>
  <si>
    <t>2023-07-27 11:00 PM</t>
  </si>
  <si>
    <t>2023-07-28 12:00 AM</t>
  </si>
  <si>
    <t>2023-07-28 01:00 AM</t>
  </si>
  <si>
    <t>2023-07-28 02:00 AM</t>
  </si>
  <si>
    <t>2023-07-28 03:00 AM</t>
  </si>
  <si>
    <t>2023-07-28 04:00 AM</t>
  </si>
  <si>
    <t>2023-07-28 05:00 AM</t>
  </si>
  <si>
    <t>2023-07-28</t>
  </si>
  <si>
    <t>2023-07-29</t>
  </si>
  <si>
    <t>2023-07-30</t>
  </si>
  <si>
    <t>2023-07-28 06:00 AM</t>
  </si>
  <si>
    <t>2023-07-28 07:00 AM</t>
  </si>
  <si>
    <t>2023-07-28 08:00 AM</t>
  </si>
  <si>
    <t>2023-07-28 09:00 AM</t>
  </si>
  <si>
    <t>2023-07-28 10:00 AM</t>
  </si>
  <si>
    <t>2023-07-28 11:00 AM</t>
  </si>
  <si>
    <t>2023-07-28 12:00 PM</t>
  </si>
  <si>
    <t>2023-07-28 01:00 PM</t>
  </si>
  <si>
    <t>2023-07-28 02:00 PM</t>
  </si>
  <si>
    <t>2023-07-28 03:00 PM</t>
  </si>
  <si>
    <t>2023-07-28 04:00 PM</t>
  </si>
  <si>
    <t>2023-07-28 05:00 PM</t>
  </si>
  <si>
    <t>2023-07-28 06:00 PM</t>
  </si>
  <si>
    <t>2023-07-28 07:00 PM</t>
  </si>
  <si>
    <t>2023-07-28 08:00 PM</t>
  </si>
  <si>
    <t>2023-07-28 09:00 PM</t>
  </si>
  <si>
    <t>2023-07-28 10:00 PM</t>
  </si>
  <si>
    <t>2023-07-28 11:00 PM</t>
  </si>
  <si>
    <t>2023-07-29 12:00 AM</t>
  </si>
  <si>
    <t>2023-07-29 01:00 AM</t>
  </si>
  <si>
    <t>2023-07-29 02:00 AM</t>
  </si>
  <si>
    <t>2023-07-29 03:00 AM</t>
  </si>
  <si>
    <t>2023-07-29 04:00 AM</t>
  </si>
  <si>
    <t>2023-07-29 05:00 AM</t>
  </si>
  <si>
    <t>2023-07-29 06:00 AM</t>
  </si>
  <si>
    <t>2023-07-29 07:00 AM</t>
  </si>
  <si>
    <t>2023-07-29 08:00 AM</t>
  </si>
  <si>
    <t>2023-07-29 09:00 AM</t>
  </si>
  <si>
    <t>2023-07-29 10:00 AM</t>
  </si>
  <si>
    <t>2023-07-29 11:00 AM</t>
  </si>
  <si>
    <t>2023-07-29 12:00 PM</t>
  </si>
  <si>
    <t>2023-07-29 01:00 PM</t>
  </si>
  <si>
    <t>2023-07-29 02:00 PM</t>
  </si>
  <si>
    <t>2023-07-29 03:00 PM</t>
  </si>
  <si>
    <t>2023-07-29 04:00 PM</t>
  </si>
  <si>
    <t>2023-07-29 05:00 PM</t>
  </si>
  <si>
    <t>2023-07-29 06:00 PM</t>
  </si>
  <si>
    <t>2023-07-29 07:00 PM</t>
  </si>
  <si>
    <t>2023-07-29 08:00 PM</t>
  </si>
  <si>
    <t>2023-07-29 09:00 PM</t>
  </si>
  <si>
    <t>2023-07-29 10:00 PM</t>
  </si>
  <si>
    <t>2023-07-29 11:00 PM</t>
  </si>
  <si>
    <t>2023-07-30 12:00 AM</t>
  </si>
  <si>
    <t>2023-07-30 01:00 AM</t>
  </si>
  <si>
    <t>2023-07-30 02:00 AM</t>
  </si>
  <si>
    <t>2023-07-30 03:00 AM</t>
  </si>
  <si>
    <t>2023-07-30 04:00 AM</t>
  </si>
  <si>
    <t>2023-07-30 05:00 AM</t>
  </si>
  <si>
    <t>2023-07-30 06:00 AM</t>
  </si>
  <si>
    <t>2023-07-30 07:00 AM</t>
  </si>
  <si>
    <t>2023-07-30 08:00 AM</t>
  </si>
  <si>
    <t>2023-07-30 09:00 AM</t>
  </si>
  <si>
    <t>2023-07-30 10:00 AM</t>
  </si>
  <si>
    <t>2023-07-30 11:00 AM</t>
  </si>
  <si>
    <t>2023-07-30 12:00 PM</t>
  </si>
  <si>
    <t>2023-07-30 01:00 PM</t>
  </si>
  <si>
    <t>2023-07-30 02:00 PM</t>
  </si>
  <si>
    <t>2023-07-30 03:00 PM</t>
  </si>
  <si>
    <t>2023-07-30 04:00 PM</t>
  </si>
  <si>
    <t>2023-07-30 05:00 PM</t>
  </si>
  <si>
    <t>2023-07-30 06:00 PM</t>
  </si>
  <si>
    <t>2023-07-30 07:00 PM</t>
  </si>
  <si>
    <t>2023-07-30 08:00 PM</t>
  </si>
  <si>
    <t>2023-07-30 09:00 PM</t>
  </si>
  <si>
    <t>2023-07-30 10:00 PM</t>
  </si>
  <si>
    <t>2023-07-30 11:00 PM</t>
  </si>
  <si>
    <t>2023-07-31 12:00 AM</t>
  </si>
  <si>
    <t>2023-07-31 01:00 AM</t>
  </si>
  <si>
    <t>2023-07-31 02:00 AM</t>
  </si>
  <si>
    <t>2023-07-31 03:00 AM</t>
  </si>
  <si>
    <t>2023-07-31 04:00 AM</t>
  </si>
  <si>
    <t>2023-07-31 05:00 AM</t>
  </si>
  <si>
    <t>2023-07-31</t>
  </si>
  <si>
    <t>2023-07-31 06:00 AM</t>
  </si>
  <si>
    <t>2023-07-31 07:00 AM</t>
  </si>
  <si>
    <t>2023-07-31 08:00 AM</t>
  </si>
  <si>
    <t>2023-07-31 09:00 AM</t>
  </si>
  <si>
    <t>2023-07-31 10:00 AM</t>
  </si>
  <si>
    <t>2023-07-31 11:00 AM</t>
  </si>
  <si>
    <t>2023-07-31 12:00 PM</t>
  </si>
  <si>
    <t>2023-07-31 01:00 PM</t>
  </si>
  <si>
    <t>2023-07-31 02:00 PM</t>
  </si>
  <si>
    <t>2023-07-31 03:00 PM</t>
  </si>
  <si>
    <t>2023-07-31 04:00 PM</t>
  </si>
  <si>
    <t>2023-07-31 05:00 PM</t>
  </si>
  <si>
    <t>2023-07-31 06:00 PM</t>
  </si>
  <si>
    <t>2023-07-31 07:00 PM</t>
  </si>
  <si>
    <t>2023-07-31 08:00 PM</t>
  </si>
  <si>
    <t>2023-07-31 09:00 PM</t>
  </si>
  <si>
    <t>2023-07-31 10:00 PM</t>
  </si>
  <si>
    <t>2023-08-01 12:00 AM</t>
  </si>
  <si>
    <t>2023-08-01 01:00 AM</t>
  </si>
  <si>
    <t>2023-08-01 02:00 AM</t>
  </si>
  <si>
    <t>2023-08-01 03:00 AM</t>
  </si>
  <si>
    <t>2023-08-01 04:00 AM</t>
  </si>
  <si>
    <t>2023-08-01</t>
  </si>
  <si>
    <t>2023-08-01 05:00 AM</t>
  </si>
  <si>
    <t>2023-08-01 06:00 AM</t>
  </si>
  <si>
    <t>2023-08-01 07:00 AM</t>
  </si>
  <si>
    <t>2023-08-01 08:00 AM</t>
  </si>
  <si>
    <t>2023-08-01 09:00 AM</t>
  </si>
  <si>
    <t>2023-08-01 10:00 AM</t>
  </si>
  <si>
    <t>2023-08-01 11:00 AM</t>
  </si>
  <si>
    <t>2023-08-01 12:00 PM</t>
  </si>
  <si>
    <t>2023-08-01 01:00 PM</t>
  </si>
  <si>
    <t>2023-08-01 02:00 PM</t>
  </si>
  <si>
    <t>2023-08-01 03:00 PM</t>
  </si>
  <si>
    <t>2023-08-01 04:00 PM</t>
  </si>
  <si>
    <t>2023-08-01 05:00 PM</t>
  </si>
  <si>
    <t>2023-08-01 06:00 PM</t>
  </si>
  <si>
    <t>2023-08-01 07:00 PM</t>
  </si>
  <si>
    <t>2023-08-01 08:00 PM</t>
  </si>
  <si>
    <t>2023-08-01 09:00 PM</t>
  </si>
  <si>
    <t>2023-08-01 10:00 PM</t>
  </si>
  <si>
    <t>2023-08-01 11:00 PM</t>
  </si>
  <si>
    <t>2023-08-02 12:00 AM</t>
  </si>
  <si>
    <t>2023-08-02 01:00 AM</t>
  </si>
  <si>
    <t>2023-08-02 02:00 AM</t>
  </si>
  <si>
    <t>2023-08-02 03:00 AM</t>
  </si>
  <si>
    <t>2023-08-02 04:00 AM</t>
  </si>
  <si>
    <t>556/115</t>
  </si>
  <si>
    <t>2491/555/116</t>
  </si>
  <si>
    <t>2023-08-02</t>
  </si>
  <si>
    <t>2023-08-02 05:00 AM</t>
  </si>
  <si>
    <t>2023-08-02 06:00 AM</t>
  </si>
  <si>
    <t>2023-08-02 07:00 AM</t>
  </si>
  <si>
    <t>2023-08-02 08:00 AM</t>
  </si>
  <si>
    <t>2023-08-02 09:00 AM</t>
  </si>
  <si>
    <t>2023-08-02 10:00 AM</t>
  </si>
  <si>
    <t>2023-08-02 11:00 AM</t>
  </si>
  <si>
    <t>2023-08-02 12:00 PM</t>
  </si>
  <si>
    <t>2023-08-02 01:00 PM</t>
  </si>
  <si>
    <t>2023-08-02 02:00 PM</t>
  </si>
  <si>
    <t>2023-08-02 03:00 PM</t>
  </si>
  <si>
    <t>2023-08-02 04:00 PM</t>
  </si>
  <si>
    <t>2023-08-02 05:00 PM</t>
  </si>
  <si>
    <t>2023-08-02 06:00 PM</t>
  </si>
  <si>
    <t>2023-08-02 07:00 PM</t>
  </si>
  <si>
    <t>2023-08-02 08:00 PM</t>
  </si>
  <si>
    <t>2023-08-02 09:00 PM</t>
  </si>
  <si>
    <t>2023-08-02 10:00 PM</t>
  </si>
  <si>
    <t>2023-08-02 11:00 PM</t>
  </si>
  <si>
    <t>2023-08-03 12:00 AM</t>
  </si>
  <si>
    <t>2023-08-03 01:00 AM</t>
  </si>
  <si>
    <t>2023-08-03 02:00 AM</t>
  </si>
  <si>
    <t>2023-08-03 03:00 AM</t>
  </si>
  <si>
    <t>2023-08-03 04:00 AM</t>
  </si>
  <si>
    <t>2023-08-03 05:00 AM</t>
  </si>
  <si>
    <t>555/116</t>
  </si>
  <si>
    <t>2023-08-03 06:00 AM</t>
  </si>
  <si>
    <t>2023-08-03 07:00 AM</t>
  </si>
  <si>
    <t>2023-08-03 08:00 AM</t>
  </si>
  <si>
    <t>2023-08-03 09:00 AM</t>
  </si>
  <si>
    <t>2023-08-03 10:00 AM</t>
  </si>
  <si>
    <t>2023-08-03 11:00 AM</t>
  </si>
  <si>
    <t>2023-08-03 12:00 PM</t>
  </si>
  <si>
    <t>2023-08-03 01:00 PM</t>
  </si>
  <si>
    <t>2023-08-03 02:00 PM</t>
  </si>
  <si>
    <t>2023-08-03 03:00 PM</t>
  </si>
  <si>
    <t>2023-08-03 04:00 PM</t>
  </si>
  <si>
    <t>2023-08-03 05:00 PM</t>
  </si>
  <si>
    <t>2023-08-03 06:00 PM</t>
  </si>
  <si>
    <t>2023-08-03 07:00 PM</t>
  </si>
  <si>
    <t>2023-08-03 08:00 PM</t>
  </si>
  <si>
    <t>2023-08-03 09:00 PM</t>
  </si>
  <si>
    <t>2023-08-03 10:00 PM</t>
  </si>
  <si>
    <t>2023-08-03 11:00 PM</t>
  </si>
  <si>
    <t>2023-08-04 12:00 AM</t>
  </si>
  <si>
    <t>2023-08-04 01:00 AM</t>
  </si>
  <si>
    <t>2023-08-04 02:00 AM</t>
  </si>
  <si>
    <t>2023-08-04 03:00 AM</t>
  </si>
  <si>
    <t>2023-08-04 04:00 AM</t>
  </si>
  <si>
    <t>2023-08-04 05:00 AM</t>
  </si>
  <si>
    <t>2023-08-03</t>
  </si>
  <si>
    <t>117/558</t>
  </si>
  <si>
    <t>2023-08-04</t>
  </si>
  <si>
    <t>2023-08-05</t>
  </si>
  <si>
    <t>2023-08-06</t>
  </si>
  <si>
    <t>2023-08-04 06:00 AM</t>
  </si>
  <si>
    <t>2023-08-04 07:00 AM</t>
  </si>
  <si>
    <t>2023-08-04 08:00 AM</t>
  </si>
  <si>
    <t>2023-08-04 09:00 AM</t>
  </si>
  <si>
    <t>2023-08-04 10:00 AM</t>
  </si>
  <si>
    <t>2023-08-04 11:00 AM</t>
  </si>
  <si>
    <t>2023-08-04 12:00 PM</t>
  </si>
  <si>
    <t>2023-08-04 01:00 PM</t>
  </si>
  <si>
    <t>2023-08-04 02:00 PM</t>
  </si>
  <si>
    <t>2023-08-04 03:00 PM</t>
  </si>
  <si>
    <t>2023-08-04 04:00 PM</t>
  </si>
  <si>
    <t>2023-08-04 05:00 PM</t>
  </si>
  <si>
    <t>2023-08-04 06:00 PM</t>
  </si>
  <si>
    <t>2023-08-04 07:00 PM</t>
  </si>
  <si>
    <t>2023-08-04 08:00 PM</t>
  </si>
  <si>
    <t>2023-08-04 09:00 PM</t>
  </si>
  <si>
    <t>2023-08-04 10:00 PM</t>
  </si>
  <si>
    <t>2023-08-04 11:00 PM</t>
  </si>
  <si>
    <t>2023-08-05 12:00 AM</t>
  </si>
  <si>
    <t>2023-08-05 01:00 AM</t>
  </si>
  <si>
    <t>2023-08-05 02:00 AM</t>
  </si>
  <si>
    <t>2023-08-05 03:00 AM</t>
  </si>
  <si>
    <t>2023-08-05 04:00 AM</t>
  </si>
  <si>
    <t>2023-08-05 05:00 AM</t>
  </si>
  <si>
    <t>2023-08-05 06:00 AM</t>
  </si>
  <si>
    <t>2023-08-05 07:00 AM</t>
  </si>
  <si>
    <t>2023-08-05 08:00 AM</t>
  </si>
  <si>
    <t>2023-08-05 09:00 AM</t>
  </si>
  <si>
    <t>2023-08-05 10:00 AM</t>
  </si>
  <si>
    <t>2023-08-05 11:00 AM</t>
  </si>
  <si>
    <t>2023-08-05 12:00 PM</t>
  </si>
  <si>
    <t>2023-08-05 01:00 PM</t>
  </si>
  <si>
    <t>2023-08-05 02:00 PM</t>
  </si>
  <si>
    <t>2023-08-05 03:00 PM</t>
  </si>
  <si>
    <t>2023-08-05 04:00 PM</t>
  </si>
  <si>
    <t>2023-08-05 05:00 PM</t>
  </si>
  <si>
    <t>2023-08-05 06:00 PM</t>
  </si>
  <si>
    <t>2023-08-05 07:00 PM</t>
  </si>
  <si>
    <t>2023-08-05 08:00 PM</t>
  </si>
  <si>
    <t>2023-08-05 09:00 PM</t>
  </si>
  <si>
    <t>2023-08-05 10:00 PM</t>
  </si>
  <si>
    <t>2023-08-05 11:00 PM</t>
  </si>
  <si>
    <t>2023-08-06 12:00 AM</t>
  </si>
  <si>
    <t>2023-08-06 01:00 AM</t>
  </si>
  <si>
    <t>2023-08-06 02:00 AM</t>
  </si>
  <si>
    <t>2023-08-06 03:00 AM</t>
  </si>
  <si>
    <t>2023-08-06 04:00 AM</t>
  </si>
  <si>
    <t>2023-08-06 05:00 AM</t>
  </si>
  <si>
    <t>2023-08-06 06:00 AM</t>
  </si>
  <si>
    <t>2023-08-06 07:00 AM</t>
  </si>
  <si>
    <t>2023-08-06 08:00 AM</t>
  </si>
  <si>
    <t>2023-08-06 09:00 AM</t>
  </si>
  <si>
    <t>2023-08-06 10:00 AM</t>
  </si>
  <si>
    <t>2023-08-06 11:00 AM</t>
  </si>
  <si>
    <t>2023-08-06 12:00 PM</t>
  </si>
  <si>
    <t>2023-08-06 01:00 PM</t>
  </si>
  <si>
    <t>2023-08-06 02:00 PM</t>
  </si>
  <si>
    <t>2023-08-06 03:00 PM</t>
  </si>
  <si>
    <t>2023-08-06 04:00 PM</t>
  </si>
  <si>
    <t>2023-08-06 05:00 PM</t>
  </si>
  <si>
    <t>2023-08-06 06:00 PM</t>
  </si>
  <si>
    <t>2023-08-06 07:00 PM</t>
  </si>
  <si>
    <t>2023-08-06 08:00 PM</t>
  </si>
  <si>
    <t>2023-08-06 09:00 PM</t>
  </si>
  <si>
    <t>2023-08-06 10:00 PM</t>
  </si>
  <si>
    <t>2023-08-06 11:00 PM</t>
  </si>
  <si>
    <t>2023-08-07 12:00 AM</t>
  </si>
  <si>
    <t>2023-08-07 01:00 AM</t>
  </si>
  <si>
    <t>2023-08-07 02:00 AM</t>
  </si>
  <si>
    <t>2023-08-07 03:00 AM</t>
  </si>
  <si>
    <t>2023-08-07 04:00 AM</t>
  </si>
  <si>
    <t>2023-08-07 05:00 AM</t>
  </si>
  <si>
    <t>2023-08-07 06:00 AM</t>
  </si>
  <si>
    <t>2023-08-07</t>
  </si>
  <si>
    <t>2023-08-07 07:00 AM</t>
  </si>
  <si>
    <t>2023-08-07 08:00 AM</t>
  </si>
  <si>
    <t>2023-08-07 09:00 AM</t>
  </si>
  <si>
    <t>2023-08-07 10:00 AM</t>
  </si>
  <si>
    <t>2023-08-07 11:00 AM</t>
  </si>
  <si>
    <t>2023-08-07 12:00 PM</t>
  </si>
  <si>
    <t>2023-08-07 01:00 PM</t>
  </si>
  <si>
    <t>2023-08-07 02:00 PM</t>
  </si>
  <si>
    <t>2023-08-07 03:00 PM</t>
  </si>
  <si>
    <t>2023-08-07 04:00 PM</t>
  </si>
  <si>
    <t>2023-08-07 05:00 PM</t>
  </si>
  <si>
    <t>2023-08-07 06:00 PM</t>
  </si>
  <si>
    <t>2023-08-07 07:00 PM</t>
  </si>
  <si>
    <t>2023-08-07 08:00 PM</t>
  </si>
  <si>
    <t>2023-08-07 09:00 PM</t>
  </si>
  <si>
    <t>2023-08-07 10:00 PM</t>
  </si>
  <si>
    <t>2023-08-07 11:00 PM</t>
  </si>
  <si>
    <t>2023-08-08 12:00 AM</t>
  </si>
  <si>
    <t>2023-08-08 01:00 AM</t>
  </si>
  <si>
    <t>2023-08-08 02:00 AM</t>
  </si>
  <si>
    <t>2023-08-08 03:00 AM</t>
  </si>
  <si>
    <t>2023-08-08 04:00 AM</t>
  </si>
  <si>
    <t>2023-08-08</t>
  </si>
  <si>
    <t>2023-08-08 05:00 AM</t>
  </si>
  <si>
    <t>2023-08-08 06:00 AM</t>
  </si>
  <si>
    <t>2023-08-08 07:00 AM</t>
  </si>
  <si>
    <t>2023-08-08 08:00 AM</t>
  </si>
  <si>
    <t>2023-08-08 09:00 AM</t>
  </si>
  <si>
    <t>2023-08-08 10:00 AM</t>
  </si>
  <si>
    <t>2023-08-08 11:00 AM</t>
  </si>
  <si>
    <t>2023-08-08 12:00 PM</t>
  </si>
  <si>
    <t>2023-08-08 01:00 PM</t>
  </si>
  <si>
    <t>2023-08-08 02:00 PM</t>
  </si>
  <si>
    <t>2023-08-08 03:00 PM</t>
  </si>
  <si>
    <t>2023-08-08 04:00 PM</t>
  </si>
  <si>
    <t>2023-08-08 05:00 PM</t>
  </si>
  <si>
    <t>2023-08-08 06:00 PM</t>
  </si>
  <si>
    <t>2023-08-08 07:00 PM</t>
  </si>
  <si>
    <t>2023-08-08 08:00 PM</t>
  </si>
  <si>
    <t>2023-08-08 09:00 PM</t>
  </si>
  <si>
    <t>2023-08-08 10:00 PM</t>
  </si>
  <si>
    <t>2023-08-08 11:00 PM</t>
  </si>
  <si>
    <t>2023-08-09 12:00 AM</t>
  </si>
  <si>
    <t>2023-08-09 01:00 AM</t>
  </si>
  <si>
    <t>2023-08-09 02:00 AM</t>
  </si>
  <si>
    <t>2023-08-09 03:00 AM</t>
  </si>
  <si>
    <t>2023-08-09 04:00 AM</t>
  </si>
  <si>
    <t>2023-08-09 05:00 AM</t>
  </si>
  <si>
    <t>2023-08-10</t>
  </si>
  <si>
    <t>2023-08-09 06:00 AM</t>
  </si>
  <si>
    <t>2023-08-09 07:00 AM</t>
  </si>
  <si>
    <t>2023-08-09 08:00 AM</t>
  </si>
  <si>
    <t>2023-08-09 09:00 AM</t>
  </si>
  <si>
    <t>2023-08-09 10:00 AM</t>
  </si>
  <si>
    <t>2023-08-09 11:00 AM</t>
  </si>
  <si>
    <t>2023-08-09 12:00 PM</t>
  </si>
  <si>
    <t>2023-08-09 01:00 PM</t>
  </si>
  <si>
    <t>2023-08-09 02:00 PM</t>
  </si>
  <si>
    <t>2023-08-09 03:00 PM</t>
  </si>
  <si>
    <t>2023-08-09 04:00 PM</t>
  </si>
  <si>
    <t>2023-08-09 05:00 PM</t>
  </si>
  <si>
    <t>2023-08-09 06:00 PM</t>
  </si>
  <si>
    <t>2023-08-09 07:00 PM</t>
  </si>
  <si>
    <t>2023-08-09 08:00 PM</t>
  </si>
  <si>
    <t>2023-08-09 09:00 PM</t>
  </si>
  <si>
    <t>2023-08-09 10:00 PM</t>
  </si>
  <si>
    <t>2023-08-09 11:00 PM</t>
  </si>
  <si>
    <t>2023-08-10 12:00 AM</t>
  </si>
  <si>
    <t>2023-08-10 01:00 AM</t>
  </si>
  <si>
    <t>2023-08-10 02:00 AM</t>
  </si>
  <si>
    <t>2023-08-10 03:00 AM</t>
  </si>
  <si>
    <t>2023-08-10 04:00 AM</t>
  </si>
  <si>
    <t>2023-08-10 05:00 AM</t>
  </si>
  <si>
    <t>2023-08-10 06:00 AM</t>
  </si>
  <si>
    <t>2023-08-10 07:00 AM</t>
  </si>
  <si>
    <t>2023-08-10 08:00 AM</t>
  </si>
  <si>
    <t>2023-08-10 09:00 AM</t>
  </si>
  <si>
    <t>2023-08-10 10:00 AM</t>
  </si>
  <si>
    <t>2023-08-10 11:00 AM</t>
  </si>
  <si>
    <t>2023-08-10 12:00 PM</t>
  </si>
  <si>
    <t>2023-08-10 01:00 PM</t>
  </si>
  <si>
    <t>2023-08-10 02:00 PM</t>
  </si>
  <si>
    <t>2023-08-10 03:00 PM</t>
  </si>
  <si>
    <t>2023-08-10 04:00 PM</t>
  </si>
  <si>
    <t>2023-08-10 05:00 PM</t>
  </si>
  <si>
    <t>2023-08-10 06:00 PM</t>
  </si>
  <si>
    <t>2023-08-10 07:00 PM</t>
  </si>
  <si>
    <t>2023-08-10 08:00 PM</t>
  </si>
  <si>
    <t>2023-08-10 09:00 PM</t>
  </si>
  <si>
    <t>2023-08-10 10:00 PM</t>
  </si>
  <si>
    <t>2023-08-10 11:00 PM</t>
  </si>
  <si>
    <t>2023-08-11 12:00 AM</t>
  </si>
  <si>
    <t>2023-08-11 01:00 AM</t>
  </si>
  <si>
    <t>2023-08-11 02:00 AM</t>
  </si>
  <si>
    <t>2023-08-11 03:00 AM</t>
  </si>
  <si>
    <t>2023-08-11 04:00 AM</t>
  </si>
  <si>
    <t>2023-08-11 05:00 AM</t>
  </si>
  <si>
    <t>2023-08-11 06:00 AM</t>
  </si>
  <si>
    <t>2023-08-09</t>
  </si>
  <si>
    <t>2023-08-11 07:00 AM</t>
  </si>
  <si>
    <t>2023-08-11 08:00 AM</t>
  </si>
  <si>
    <t>2023-08-11 09:00 AM</t>
  </si>
  <si>
    <t>2023-08-11 10:00 AM</t>
  </si>
  <si>
    <t>2023-08-11 11:00 AM</t>
  </si>
  <si>
    <t>2023-08-11 12:00 PM</t>
  </si>
  <si>
    <t>2023-08-11 01:00 PM</t>
  </si>
  <si>
    <t>2023-08-11 02:00 PM</t>
  </si>
  <si>
    <t>2023-08-11 03:00 PM</t>
  </si>
  <si>
    <t>2023-08-11 04:00 PM</t>
  </si>
  <si>
    <t>2023-08-11 05:00 PM</t>
  </si>
  <si>
    <t>2023-08-11 06:00 PM</t>
  </si>
  <si>
    <t>2023-08-11 07:00 PM</t>
  </si>
  <si>
    <t>2023-08-11 08:00 PM</t>
  </si>
  <si>
    <t>2023-08-11 09:00 PM</t>
  </si>
  <si>
    <t>2023-08-11 10:00 PM</t>
  </si>
  <si>
    <t>2023-08-11 11:00 PM</t>
  </si>
  <si>
    <t>2023-08-12 12:00 AM</t>
  </si>
  <si>
    <t>2023-08-12 01:00 AM</t>
  </si>
  <si>
    <t>2023-08-12 02:00 AM</t>
  </si>
  <si>
    <t>2023-08-12 03:00 AM</t>
  </si>
  <si>
    <t>2023-08-12 04:00 AM</t>
  </si>
  <si>
    <t>2023-08-12 05:00 AM</t>
  </si>
  <si>
    <t>2023-08-12 06:00 AM</t>
  </si>
  <si>
    <t>2023-08-12 07:00 AM</t>
  </si>
  <si>
    <t>2023-08-12 08:00 AM</t>
  </si>
  <si>
    <t>2023-08-12 09:00 AM</t>
  </si>
  <si>
    <t>2023-08-12 10:00 AM</t>
  </si>
  <si>
    <t>2023-08-12 11:00 AM</t>
  </si>
  <si>
    <t>2023-08-12 12:00 PM</t>
  </si>
  <si>
    <t>2023-08-12 01:00 PM</t>
  </si>
  <si>
    <t>2023-08-12 02:00 PM</t>
  </si>
  <si>
    <t>2023-08-12 03:00 PM</t>
  </si>
  <si>
    <t>2023-08-12 04:00 PM</t>
  </si>
  <si>
    <t>2023-08-12 05:00 PM</t>
  </si>
  <si>
    <t>2023-08-12 06:00 PM</t>
  </si>
  <si>
    <t>2023-08-12 07:00 PM</t>
  </si>
  <si>
    <t>2023-08-12 08:00 PM</t>
  </si>
  <si>
    <t>2023-08-12 09:00 PM</t>
  </si>
  <si>
    <t>2023-08-12 10:00 PM</t>
  </si>
  <si>
    <t>2023-08-12 11:00 PM</t>
  </si>
  <si>
    <t>2023-08-13 12:00 AM</t>
  </si>
  <si>
    <t>2023-08-13 01:00 AM</t>
  </si>
  <si>
    <t>2023-08-13 02:00 AM</t>
  </si>
  <si>
    <t>2023-08-13 03:00 AM</t>
  </si>
  <si>
    <t>2023-08-13 04:00 AM</t>
  </si>
  <si>
    <t>2023-08-13 05:00 AM</t>
  </si>
  <si>
    <t>2023-08-13 06:00 AM</t>
  </si>
  <si>
    <t>2023-08-13 07:00 AM</t>
  </si>
  <si>
    <t>2023-08-13 08:00 AM</t>
  </si>
  <si>
    <t>2023-08-13 09:00 AM</t>
  </si>
  <si>
    <t>2023-08-13 10:00 AM</t>
  </si>
  <si>
    <t>2023-08-13 11:00 AM</t>
  </si>
  <si>
    <t>2023-08-13 12:00 PM</t>
  </si>
  <si>
    <t>2023-08-13 01:00 PM</t>
  </si>
  <si>
    <t>2023-08-13 02:00 PM</t>
  </si>
  <si>
    <t>2023-08-13 03:00 PM</t>
  </si>
  <si>
    <t>2023-08-13 04:00 PM</t>
  </si>
  <si>
    <t>2023-08-13 05:00 PM</t>
  </si>
  <si>
    <t>2023-08-13 06:00 PM</t>
  </si>
  <si>
    <t>2023-08-13 07:00 PM</t>
  </si>
  <si>
    <t>2023-08-13 08:00 PM</t>
  </si>
  <si>
    <t>2023-08-13 09:00 PM</t>
  </si>
  <si>
    <t>2023-08-13 10:00 PM</t>
  </si>
  <si>
    <t>2023-08-13 11:00 PM</t>
  </si>
  <si>
    <t>2023-08-14 12:00 AM</t>
  </si>
  <si>
    <t>2023-08-14 01:00 AM</t>
  </si>
  <si>
    <t>2023-08-14 02:00 AM</t>
  </si>
  <si>
    <t>2023-08-14 03:00 AM</t>
  </si>
  <si>
    <t>2023-08-14 04:00 AM</t>
  </si>
  <si>
    <t>2023-08-14 05:00 AM</t>
  </si>
  <si>
    <t>2023-08-14 06:00 AM</t>
  </si>
  <si>
    <t>2023-08-14 07:00 AM</t>
  </si>
  <si>
    <t>2023-08-14 08:00 AM</t>
  </si>
  <si>
    <t>2023-08-14 09:00 AM</t>
  </si>
  <si>
    <t>2023-08-14 10:00 AM</t>
  </si>
  <si>
    <t>2023-08-14 11:00 AM</t>
  </si>
  <si>
    <t>2023-08-14 12:00 PM</t>
  </si>
  <si>
    <t>2023-08-14 01:00 PM</t>
  </si>
  <si>
    <t>2023-08-14 02:00 PM</t>
  </si>
  <si>
    <t>2023-08-14 03:00 PM</t>
  </si>
  <si>
    <t>2023-08-14 04:00 PM</t>
  </si>
  <si>
    <t>2023-08-14 05:00 PM</t>
  </si>
  <si>
    <t>2023-08-14 06:00 PM</t>
  </si>
  <si>
    <t>2023-08-14 07:00 PM</t>
  </si>
  <si>
    <t>2023-08-14 08:00 PM</t>
  </si>
  <si>
    <t>2023-08-14 09:00 PM</t>
  </si>
  <si>
    <t>2023-08-14 10:00 PM</t>
  </si>
  <si>
    <t>2023-08-14 11:00 PM</t>
  </si>
  <si>
    <t>2023-08-15 12:00 AM</t>
  </si>
  <si>
    <t>2023-08-15 01:00 AM</t>
  </si>
  <si>
    <t>2023-08-15 02:00 AM</t>
  </si>
  <si>
    <t>2023-08-15 03:00 AM</t>
  </si>
  <si>
    <t>2023-08-15 04:00 AM</t>
  </si>
  <si>
    <t>2023-08-15 05:00 AM</t>
  </si>
  <si>
    <t>2023-08-15 06:00 AM</t>
  </si>
  <si>
    <t>2023-08-15 07:00 AM</t>
  </si>
  <si>
    <t>2023-08-15 08:00 AM</t>
  </si>
  <si>
    <t>2023-08-15 09:00 AM</t>
  </si>
  <si>
    <t>2023-08-15 10:00 AM</t>
  </si>
  <si>
    <t>2023-08-15 11:00 AM</t>
  </si>
  <si>
    <t>2023-08-15 12:00 PM</t>
  </si>
  <si>
    <t>2023-08-15 01:00 PM</t>
  </si>
  <si>
    <t>2023-08-15 02:00 PM</t>
  </si>
  <si>
    <t>2023-08-15 03:00 PM</t>
  </si>
  <si>
    <t>2023-08-15 04:00 PM</t>
  </si>
  <si>
    <t>2023-08-15 05:00 PM</t>
  </si>
  <si>
    <t>2023-08-15 06:00 PM</t>
  </si>
  <si>
    <t>2023-08-15 07:00 PM</t>
  </si>
  <si>
    <t>2023-08-15 08:00 PM</t>
  </si>
  <si>
    <t>2023-08-15 09:00 PM</t>
  </si>
  <si>
    <t>2023-08-15 10:00 PM</t>
  </si>
  <si>
    <t>2023-08-15 11:00 PM</t>
  </si>
  <si>
    <t>2023-08-16 12:00 AM</t>
  </si>
  <si>
    <t>2023-08-16 01:00 AM</t>
  </si>
  <si>
    <t>2023-08-16 02:00 AM</t>
  </si>
  <si>
    <t>2023-08-16 03:00 AM</t>
  </si>
  <si>
    <t>2023-08-16 04:00 AM</t>
  </si>
  <si>
    <t>2023-08-16 05:00 AM</t>
  </si>
  <si>
    <t>2023-08-16 06:00 AM</t>
  </si>
  <si>
    <t>2023-08-16 07:00 AM</t>
  </si>
  <si>
    <t>2023-08-16 08:00 AM</t>
  </si>
  <si>
    <t>2023-08-16 09:00 AM</t>
  </si>
  <si>
    <t>2023-08-16 10:00 AM</t>
  </si>
  <si>
    <t>2023-08-16 11:00 AM</t>
  </si>
  <si>
    <t>2023-08-16 12:00 PM</t>
  </si>
  <si>
    <t>2023-08-16 01:00 PM</t>
  </si>
  <si>
    <t>2023-08-16 02:00 PM</t>
  </si>
  <si>
    <t>2023-08-16 03:00 PM</t>
  </si>
  <si>
    <t>2023-08-16 04:00 PM</t>
  </si>
  <si>
    <t>2023-08-16 05:00 PM</t>
  </si>
  <si>
    <t>2023-08-16 06:00 PM</t>
  </si>
  <si>
    <t>2023-08-16 07:00 PM</t>
  </si>
  <si>
    <t>2023-08-16 08:00 PM</t>
  </si>
  <si>
    <t>2023-08-16 09:00 PM</t>
  </si>
  <si>
    <t>2023-08-16 10:00 PM</t>
  </si>
  <si>
    <t>2023-08-16 11:00 PM</t>
  </si>
  <si>
    <t>2023-08-17 12:00 AM</t>
  </si>
  <si>
    <t>2023-08-17 01:00 AM</t>
  </si>
  <si>
    <t>2023-08-17 02:00 AM</t>
  </si>
  <si>
    <t>2023-08-17 03:00 AM</t>
  </si>
  <si>
    <t>2023-08-17 04:00 AM</t>
  </si>
  <si>
    <t>2023-08-17 05:00 AM</t>
  </si>
  <si>
    <t>2023-08-11</t>
  </si>
  <si>
    <t>2023-08-12</t>
  </si>
  <si>
    <t>2023-08-13</t>
  </si>
  <si>
    <t>2023-08-14</t>
  </si>
  <si>
    <t>2023-08-16</t>
  </si>
  <si>
    <t>2023-08-15</t>
  </si>
  <si>
    <t>2023-08-17 06:00 AM</t>
  </si>
  <si>
    <t>2023-08-17 07:00 AM</t>
  </si>
  <si>
    <t>2023-08-17 08:00 AM</t>
  </si>
  <si>
    <t>2023-08-17 09:00 AM</t>
  </si>
  <si>
    <t>2023-08-17 10:00 AM</t>
  </si>
  <si>
    <t>2023-08-17 11:00 AM</t>
  </si>
  <si>
    <t>2023-08-17 12:00 PM</t>
  </si>
  <si>
    <t>2023-08-17 01:00 PM</t>
  </si>
  <si>
    <t>2023-08-17 02:00 PM</t>
  </si>
  <si>
    <t>2023-08-17 03:00 PM</t>
  </si>
  <si>
    <t>2023-08-17 04:00 PM</t>
  </si>
  <si>
    <t>2023-08-17 05:00 PM</t>
  </si>
  <si>
    <t>2023-08-17 06:00 PM</t>
  </si>
  <si>
    <t>2023-08-17 07:00 PM</t>
  </si>
  <si>
    <t>2023-08-17 08:00 PM</t>
  </si>
  <si>
    <t>2023-08-17 09:00 PM</t>
  </si>
  <si>
    <t>2023-08-17 10:00 PM</t>
  </si>
  <si>
    <t>2023-08-17 11:00 PM</t>
  </si>
  <si>
    <t>2023-08-18 12:00 AM</t>
  </si>
  <si>
    <t>2023-08-18 01:00 AM</t>
  </si>
  <si>
    <t>2023-08-18 02:00 AM</t>
  </si>
  <si>
    <t>2023-08-18 03:00 AM</t>
  </si>
  <si>
    <t>2023-08-18 04:00 AM</t>
  </si>
  <si>
    <t>2023-08-18 05:00 AM</t>
  </si>
  <si>
    <t>2023-08-18 06:00 AM</t>
  </si>
  <si>
    <t>2023-08-18 07:00 AM</t>
  </si>
  <si>
    <t>2023-08-18 08:00 AM</t>
  </si>
  <si>
    <t>2023-08-18 09:00 AM</t>
  </si>
  <si>
    <t>2023-08-18 10:00 AM</t>
  </si>
  <si>
    <t>2023-08-18 11:00 AM</t>
  </si>
  <si>
    <t>2023-08-18 12:00 PM</t>
  </si>
  <si>
    <t>2023-08-18 01:00 PM</t>
  </si>
  <si>
    <t>2023-08-18 02:00 PM</t>
  </si>
  <si>
    <t>2023-08-18 03:00 PM</t>
  </si>
  <si>
    <t>2023-08-18 04:00 PM</t>
  </si>
  <si>
    <t>2023-08-18 05:00 PM</t>
  </si>
  <si>
    <t>2023-08-18 06:00 PM</t>
  </si>
  <si>
    <t>2023-08-18 07:00 PM</t>
  </si>
  <si>
    <t>2023-08-18 08:00 PM</t>
  </si>
  <si>
    <t>2023-08-18 09:00 PM</t>
  </si>
  <si>
    <t>2023-08-18 10:00 PM</t>
  </si>
  <si>
    <t>2023-08-18 11:00 PM</t>
  </si>
  <si>
    <t>2023-08-19 12:00 AM</t>
  </si>
  <si>
    <t>2023-08-19 01:00 AM</t>
  </si>
  <si>
    <t>2023-08-19 02:00 AM</t>
  </si>
  <si>
    <t>2023-08-19 03:00 AM</t>
  </si>
  <si>
    <t>2023-08-19 04:00 AM</t>
  </si>
  <si>
    <t>2023-08-19 05:00 AM</t>
  </si>
  <si>
    <t>2023-08-19 06:00 AM</t>
  </si>
  <si>
    <t>2023-08-19 07:00 AM</t>
  </si>
  <si>
    <t>2023-08-19 08:00 AM</t>
  </si>
  <si>
    <t>2023-08-19 09:00 AM</t>
  </si>
  <si>
    <t>2023-08-19 10:00 AM</t>
  </si>
  <si>
    <t>2023-08-19 11:00 AM</t>
  </si>
  <si>
    <t>2023-08-19 12:00 PM</t>
  </si>
  <si>
    <t>2023-08-19 01:00 PM</t>
  </si>
  <si>
    <t>2023-08-19 02:00 PM</t>
  </si>
  <si>
    <t>2023-08-19 03:00 PM</t>
  </si>
  <si>
    <t>2023-08-19 04:00 PM</t>
  </si>
  <si>
    <t>2023-08-19 05:00 PM</t>
  </si>
  <si>
    <t>2023-08-19 06:00 PM</t>
  </si>
  <si>
    <t>2023-08-19 07:00 PM</t>
  </si>
  <si>
    <t>2023-08-19 08:00 PM</t>
  </si>
  <si>
    <t>2023-08-19 09:00 PM</t>
  </si>
  <si>
    <t>2023-08-19 10:00 PM</t>
  </si>
  <si>
    <t>2023-08-19 11:00 PM</t>
  </si>
  <si>
    <t>2023-08-20 12:00 AM</t>
  </si>
  <si>
    <t>2023-08-20 01:00 AM</t>
  </si>
  <si>
    <t>2023-08-20 02:00 AM</t>
  </si>
  <si>
    <t>2023-08-20 03:00 AM</t>
  </si>
  <si>
    <t>2023-08-20 04:00 AM</t>
  </si>
  <si>
    <t>2023-08-20 05:00 AM</t>
  </si>
  <si>
    <t>2023-08-20 06:00 AM</t>
  </si>
  <si>
    <t>2023-08-20 07:00 AM</t>
  </si>
  <si>
    <t>2023-08-20 08:00 AM</t>
  </si>
  <si>
    <t>2023-08-20 09:00 AM</t>
  </si>
  <si>
    <t>2023-08-20 10:00 AM</t>
  </si>
  <si>
    <t>2023-08-20 11:00 AM</t>
  </si>
  <si>
    <t>2023-08-20 12:00 PM</t>
  </si>
  <si>
    <t>2023-08-20 01:00 PM</t>
  </si>
  <si>
    <t>2023-08-20 02:00 PM</t>
  </si>
  <si>
    <t>2023-08-20 03:00 PM</t>
  </si>
  <si>
    <t>2023-08-20 04:00 PM</t>
  </si>
  <si>
    <t>2023-08-20 05:00 PM</t>
  </si>
  <si>
    <t>2023-08-20 06:00 PM</t>
  </si>
  <si>
    <t>2023-08-20 07:00 PM</t>
  </si>
  <si>
    <t>2023-08-20 08:00 PM</t>
  </si>
  <si>
    <t>2023-08-20 09:00 PM</t>
  </si>
  <si>
    <t>2023-08-20 10:00 PM</t>
  </si>
  <si>
    <t>2023-08-20 11:00 PM</t>
  </si>
  <si>
    <t>2023-08-21 12:00 AM</t>
  </si>
  <si>
    <t>2023-08-21 01:00 AM</t>
  </si>
  <si>
    <t>2023-08-21 02:00 AM</t>
  </si>
  <si>
    <t>2023-08-21 03:00 AM</t>
  </si>
  <si>
    <t>2023-08-21 04:00 AM</t>
  </si>
  <si>
    <t>2023-08-21 05:00 AM</t>
  </si>
  <si>
    <t>2023-08-17</t>
  </si>
  <si>
    <t>2023-08-18</t>
  </si>
  <si>
    <t>2023-08-19</t>
  </si>
  <si>
    <t>2023-08-20</t>
  </si>
  <si>
    <t>2023-08-21</t>
  </si>
  <si>
    <t>2023-08-22</t>
  </si>
  <si>
    <t>2023-08-21 06:00 AM</t>
  </si>
  <si>
    <t>2023-08-21 07:00 AM</t>
  </si>
  <si>
    <t>2023-08-21 08:00 AM</t>
  </si>
  <si>
    <t>2023-08-21 09:00 AM</t>
  </si>
  <si>
    <t>2023-08-21 10:00 AM</t>
  </si>
  <si>
    <t>2023-08-21 11:00 AM</t>
  </si>
  <si>
    <t>2023-08-21 12:00 PM</t>
  </si>
  <si>
    <t>2023-08-21 01:00 PM</t>
  </si>
  <si>
    <t>2023-08-21 02:00 PM</t>
  </si>
  <si>
    <t>2023-08-21 03:00 PM</t>
  </si>
  <si>
    <t>2023-08-21 04:00 PM</t>
  </si>
  <si>
    <t>2023-08-21 05:00 PM</t>
  </si>
  <si>
    <t>2023-08-21 06:00 PM</t>
  </si>
  <si>
    <t>2023-08-21 07:00 PM</t>
  </si>
  <si>
    <t>2023-08-21 08:00 PM</t>
  </si>
  <si>
    <t>2023-08-21 09:00 PM</t>
  </si>
  <si>
    <t>2023-08-21 10:00 PM</t>
  </si>
  <si>
    <t>2023-08-21 11:00 PM</t>
  </si>
  <si>
    <t>2023-08-22 12:00 AM</t>
  </si>
  <si>
    <t>2023-08-22 01:00 AM</t>
  </si>
  <si>
    <t>2023-08-22 02:00 AM</t>
  </si>
  <si>
    <t>2023-08-22 03:00 AM</t>
  </si>
  <si>
    <t>2023-08-22 04:00 AM</t>
  </si>
  <si>
    <t>2023-08-22 05:00 AM</t>
  </si>
  <si>
    <t>2023-08-22 06:00 AM</t>
  </si>
  <si>
    <t>2023-08-22 07:00 AM</t>
  </si>
  <si>
    <t>2023-08-22 08:00 AM</t>
  </si>
  <si>
    <t>2023-08-22 09:00 AM</t>
  </si>
  <si>
    <t>2023-08-22 10:00 AM</t>
  </si>
  <si>
    <t>2023-08-22 11:00 AM</t>
  </si>
  <si>
    <t>2023-08-22 12:00 PM</t>
  </si>
  <si>
    <t>2023-08-22 01:00 PM</t>
  </si>
  <si>
    <t>2023-08-22 02:00 PM</t>
  </si>
  <si>
    <t>2023-08-22 03:00 PM</t>
  </si>
  <si>
    <t>2023-08-22 04:00 PM</t>
  </si>
  <si>
    <t>2023-08-22 05:00 PM</t>
  </si>
  <si>
    <t>2023-08-22 06:00 PM</t>
  </si>
  <si>
    <t>2023-08-22 07:00 PM</t>
  </si>
  <si>
    <t>2023-08-22 08:00 PM</t>
  </si>
  <si>
    <t>2023-08-22 09:00 PM</t>
  </si>
  <si>
    <t>2023-08-22 10:00 PM</t>
  </si>
  <si>
    <t>2023-08-22 11:00 PM</t>
  </si>
  <si>
    <t>2023-08-23 12:00 AM</t>
  </si>
  <si>
    <t>2023-08-23 01:00 AM</t>
  </si>
  <si>
    <t>2023-08-23 02:00 AM</t>
  </si>
  <si>
    <t>2023-08-23 03:00 AM</t>
  </si>
  <si>
    <t>2023-08-23 04:00 AM</t>
  </si>
  <si>
    <t>2023-08-23 05:00 AM</t>
  </si>
  <si>
    <t>2023-08-23 06:00 AM</t>
  </si>
  <si>
    <t>2023-08-23 07:00 AM</t>
  </si>
  <si>
    <t>2023-08-23 08:00 AM</t>
  </si>
  <si>
    <t>2023, updated with Nebraska numbers</t>
  </si>
  <si>
    <t>Sensor ID</t>
  </si>
  <si>
    <t>Plot ID</t>
  </si>
  <si>
    <t>Treatment</t>
  </si>
  <si>
    <t>Crop</t>
  </si>
  <si>
    <t>RainIntense</t>
  </si>
  <si>
    <t>IrrStandard</t>
  </si>
  <si>
    <t>FertIntense</t>
  </si>
  <si>
    <t>RainStandard</t>
  </si>
  <si>
    <t>FertStandard</t>
  </si>
  <si>
    <t>558/629</t>
  </si>
  <si>
    <t>Soybeans24    |              0 |          6 |   0.1 |        50 |</t>
  </si>
  <si>
    <t xml:space="preserve"> 562 | Soybeans24    |             10 |      11.14 |  0.17 |        50 |</t>
  </si>
  <si>
    <t xml:space="preserve"> 563 | Soybeans24    |             20 |      16.28 |  0.27 |        50 |</t>
  </si>
  <si>
    <t xml:space="preserve"> 564 | Soybeans24    |             30 |      21.43 |  0.39 |        50 |</t>
  </si>
  <si>
    <t xml:space="preserve"> 565 | Soybeans24    |             40 |         24 |  0.58 |        50 |</t>
  </si>
  <si>
    <t xml:space="preserve"> 566 | Soybeans24    |             50 |         24 |  0.74 |        50 |</t>
  </si>
  <si>
    <t xml:space="preserve"> 567 | Soybeans24    |             60 |         24 |  0.89 |        50 |</t>
  </si>
  <si>
    <t xml:space="preserve"> 568 | Soybeans24    |             70 |         24 |  1.02 |        50 |</t>
  </si>
  <si>
    <t xml:space="preserve"> 569 | Soybeans24    |             80 |         24 |  0.92 |        50 |</t>
  </si>
  <si>
    <t xml:space="preserve"> 570 | Soybeans24    |             90 |         24 |  0.77 |        50 |</t>
  </si>
  <si>
    <t xml:space="preserve"> 571 | Soybeans24    |            100 |         24 |  0.66 |        50 |</t>
  </si>
  <si>
    <t>NE</t>
  </si>
  <si>
    <t>MSU</t>
  </si>
  <si>
    <t>2023-08-23 09:00 AM</t>
  </si>
  <si>
    <t>2023-08-23 10:00 AM</t>
  </si>
  <si>
    <t>2023-08-23 11:00 AM</t>
  </si>
  <si>
    <t>2023-08-23 12:00 PM</t>
  </si>
  <si>
    <t>2023-08-23 01:00 PM</t>
  </si>
  <si>
    <t>2023-08-23 02:00 PM</t>
  </si>
  <si>
    <t>2023-08-23 03:00 PM</t>
  </si>
  <si>
    <t>2023-08-23 04:00 PM</t>
  </si>
  <si>
    <t>2023-08-23 05:00 PM</t>
  </si>
  <si>
    <t>2023-08-23 06:00 PM</t>
  </si>
  <si>
    <t>2023-08-23 07:00 PM</t>
  </si>
  <si>
    <t>2023-08-23 08:00 PM</t>
  </si>
  <si>
    <t>2023-08-23 09:00 PM</t>
  </si>
  <si>
    <t>2023-08-23 10:00 PM</t>
  </si>
  <si>
    <t>2023-08-23 11:00 PM</t>
  </si>
  <si>
    <t>2023-08-24 12:00 AM</t>
  </si>
  <si>
    <t>2023-08-24 01:00 AM</t>
  </si>
  <si>
    <t>2023-08-24 02:00 AM</t>
  </si>
  <si>
    <t>2023-08-24 03:00 AM</t>
  </si>
  <si>
    <t>2023-08-24 04:00 AM</t>
  </si>
  <si>
    <t>2023-08-24 05:00 AM</t>
  </si>
  <si>
    <t>2023-08-23</t>
  </si>
  <si>
    <t>2023-08-24</t>
  </si>
  <si>
    <t>2023-08-24 06:00 AM</t>
  </si>
  <si>
    <t>2023-08-24 07:00 AM</t>
  </si>
  <si>
    <t>2023-08-24 08:00 AM</t>
  </si>
  <si>
    <t>2023-08-24 09:00 AM</t>
  </si>
  <si>
    <t>2023-08-24 10:00 AM</t>
  </si>
  <si>
    <t>2023-08-24 11:00 AM</t>
  </si>
  <si>
    <t>2023-08-24 12:00 PM</t>
  </si>
  <si>
    <t>2023-08-24 01:00 PM</t>
  </si>
  <si>
    <t>2023-08-24 02:00 PM</t>
  </si>
  <si>
    <t>2023-08-24 03:00 PM</t>
  </si>
  <si>
    <t>2023-08-24 04:00 PM</t>
  </si>
  <si>
    <t>2023-08-24 05:00 PM</t>
  </si>
  <si>
    <t>2023-08-24 06:00 PM</t>
  </si>
  <si>
    <t>2023-08-24 07:00 PM</t>
  </si>
  <si>
    <t>2023-08-24 08:00 PM</t>
  </si>
  <si>
    <t>2023-08-24 09:00 PM</t>
  </si>
  <si>
    <t>2023-08-24 10:00 PM</t>
  </si>
  <si>
    <t>2023-08-24 11:00 PM</t>
  </si>
  <si>
    <t>2023-08-25 12:00 AM</t>
  </si>
  <si>
    <t>2023-08-25 01:00 AM</t>
  </si>
  <si>
    <t>2023-08-25 02:00 AM</t>
  </si>
  <si>
    <t>2023-08-25 03:00 AM</t>
  </si>
  <si>
    <t>2023-08-25 04:00 AM</t>
  </si>
  <si>
    <t>2023-08-25 05:00 AM</t>
  </si>
  <si>
    <t>2023-08-25 06:00 AM</t>
  </si>
  <si>
    <t>2492/630</t>
  </si>
  <si>
    <t>2023-08-25</t>
  </si>
  <si>
    <t>2023-08-25 07:00 AM</t>
  </si>
  <si>
    <t>2023-08-25 08:00 AM</t>
  </si>
  <si>
    <t>2023-08-25 09:00 AM</t>
  </si>
  <si>
    <t>2023-08-25 10:00 AM</t>
  </si>
  <si>
    <t>2023-08-25 11:00 AM</t>
  </si>
  <si>
    <t>2023-08-25 12:00 PM</t>
  </si>
  <si>
    <t>2023-08-25 01:00 PM</t>
  </si>
  <si>
    <t>2023-08-25 02:00 PM</t>
  </si>
  <si>
    <t>2023-08-25 03:00 PM</t>
  </si>
  <si>
    <t>2023-08-25 04:00 PM</t>
  </si>
  <si>
    <t>2023-08-25 05:00 PM</t>
  </si>
  <si>
    <t>2023-08-25 06:00 PM</t>
  </si>
  <si>
    <t>2023-08-25 07:00 PM</t>
  </si>
  <si>
    <t>2023-08-25 08:00 PM</t>
  </si>
  <si>
    <t>2023-08-25 09:00 PM</t>
  </si>
  <si>
    <t>2023-08-25 10:00 PM</t>
  </si>
  <si>
    <t>2023-08-25 11:00 PM</t>
  </si>
  <si>
    <t>2023-08-26 12:00 AM</t>
  </si>
  <si>
    <t>2023-08-26 01:00 AM</t>
  </si>
  <si>
    <t>2023-08-26 02:00 AM</t>
  </si>
  <si>
    <t>2023-08-26 03:00 AM</t>
  </si>
  <si>
    <t>2023-08-26 04:00 AM</t>
  </si>
  <si>
    <t>2023-08-26 05:00 AM</t>
  </si>
  <si>
    <t>2023-08-26 06:00 AM</t>
  </si>
  <si>
    <t>2023-08-26 07:00 AM</t>
  </si>
  <si>
    <t>Begin new receiver</t>
  </si>
  <si>
    <t>Start new receiver</t>
  </si>
  <si>
    <t>IrrIntense</t>
  </si>
  <si>
    <t>2023-08-26 08:00 AM</t>
  </si>
  <si>
    <t>2023-08-26 09:00 AM</t>
  </si>
  <si>
    <t>2023-08-26 10:00 AM</t>
  </si>
  <si>
    <t>2023-08-26 11:00 AM</t>
  </si>
  <si>
    <t>2023-08-26 12:00 PM</t>
  </si>
  <si>
    <t>2023-08-26 01:00 PM</t>
  </si>
  <si>
    <t>2023-08-26 02:00 PM</t>
  </si>
  <si>
    <t>2023-08-26 03:00 PM</t>
  </si>
  <si>
    <t>2023-08-26 04:00 PM</t>
  </si>
  <si>
    <t>2023-08-26 05:00 PM</t>
  </si>
  <si>
    <t>2023-08-26 06:00 PM</t>
  </si>
  <si>
    <t>2023-08-26 07:00 PM</t>
  </si>
  <si>
    <t>2023-08-26 08:00 PM</t>
  </si>
  <si>
    <t>2023-08-26 09:00 PM</t>
  </si>
  <si>
    <t>2023-08-26 10:00 PM</t>
  </si>
  <si>
    <t>2023-08-26 11:00 PM</t>
  </si>
  <si>
    <t>2023-08-27 12:00 AM</t>
  </si>
  <si>
    <t>2023-08-27 01:00 AM</t>
  </si>
  <si>
    <t>2023-08-27 02:00 AM</t>
  </si>
  <si>
    <t>2023-08-27 03:00 AM</t>
  </si>
  <si>
    <t>2023-08-27 04:00 AM</t>
  </si>
  <si>
    <t>2023-08-27 05:00 AM</t>
  </si>
  <si>
    <t>2023-08-27 06:00 AM</t>
  </si>
  <si>
    <t>2023-08-27 07:00 AM</t>
  </si>
  <si>
    <t>2023-08-27 08:00 AM</t>
  </si>
  <si>
    <t>2023-08-27 09:00 AM</t>
  </si>
  <si>
    <t>2023-08-27 10:00 AM</t>
  </si>
  <si>
    <t>2023-08-27 11:00 AM</t>
  </si>
  <si>
    <t>2023-08-27 12:00 PM</t>
  </si>
  <si>
    <t>2023-08-27 01:00 PM</t>
  </si>
  <si>
    <t>2023-08-27 02:00 PM</t>
  </si>
  <si>
    <t>2023-08-27 03:00 PM</t>
  </si>
  <si>
    <t>2023-08-27 04:00 PM</t>
  </si>
  <si>
    <t>2023-08-27 05:00 PM</t>
  </si>
  <si>
    <t>2023-08-27 06:00 PM</t>
  </si>
  <si>
    <t>2023-08-27 07:00 PM</t>
  </si>
  <si>
    <t>2023-08-27 08:00 PM</t>
  </si>
  <si>
    <t>2023-08-26</t>
  </si>
  <si>
    <t>2023-08-27</t>
  </si>
  <si>
    <t>2023-08-27 09:00 PM</t>
  </si>
  <si>
    <t>2023-08-27 10:00 PM</t>
  </si>
  <si>
    <t>2023-08-27 11:00 PM</t>
  </si>
  <si>
    <t>2023-08-28 12:00 AM</t>
  </si>
  <si>
    <t>2023-08-28 01:00 AM</t>
  </si>
  <si>
    <t>2023-08-28 02:00 AM</t>
  </si>
  <si>
    <t>2023-08-28 03:00 AM</t>
  </si>
  <si>
    <t>2023-08-28 04:00 AM</t>
  </si>
  <si>
    <t>2023-08-28 05:00 AM</t>
  </si>
  <si>
    <t>2023-08-28</t>
  </si>
  <si>
    <t>2023-08-28 06:00 AM</t>
  </si>
  <si>
    <t>2023-08-28 07:00 AM</t>
  </si>
  <si>
    <t>2023-08-28 08:00 AM</t>
  </si>
  <si>
    <t>2023-08-28 09:00 AM</t>
  </si>
  <si>
    <t>2023-08-28 10:00 AM</t>
  </si>
  <si>
    <t>2023-08-28 11:00 AM</t>
  </si>
  <si>
    <t>2023-08-28 12:00 PM</t>
  </si>
  <si>
    <t>2023-08-28 01:00 PM</t>
  </si>
  <si>
    <t>2023-08-28 02:00 PM</t>
  </si>
  <si>
    <t>2023-08-28 03:00 PM</t>
  </si>
  <si>
    <t>2023-08-28 04:00 PM</t>
  </si>
  <si>
    <t>2023-08-28 05:00 PM</t>
  </si>
  <si>
    <t>2023-08-28 06:00 PM</t>
  </si>
  <si>
    <t>2023-08-28 07:00 PM</t>
  </si>
  <si>
    <t>2023-08-28 08:00 PM</t>
  </si>
  <si>
    <t>2023-08-28 09:00 PM</t>
  </si>
  <si>
    <t>2023-08-28 10:00 PM</t>
  </si>
  <si>
    <t>2023-08-28 11:00 PM</t>
  </si>
  <si>
    <t>2023-08-29 12:00 AM</t>
  </si>
  <si>
    <t>2023-08-29 01:00 AM</t>
  </si>
  <si>
    <t>2023-08-29 02:00 AM</t>
  </si>
  <si>
    <t>2023-08-29 03:00 AM</t>
  </si>
  <si>
    <t>2023-08-29 04:00 AM</t>
  </si>
  <si>
    <t>2023-08-29 05:00 AM</t>
  </si>
  <si>
    <t>2023-08-29</t>
  </si>
  <si>
    <t>2023-08-29 06:00 AM</t>
  </si>
  <si>
    <t>2023-08-29 07:00 AM</t>
  </si>
  <si>
    <t>2023-08-29 08:00 AM</t>
  </si>
  <si>
    <t>2023-08-29 09:00 AM</t>
  </si>
  <si>
    <t>2023-08-29 10:00 AM</t>
  </si>
  <si>
    <t>2023-08-29 11:00 AM</t>
  </si>
  <si>
    <t>2023-08-29 12:00 PM</t>
  </si>
  <si>
    <t>2023-08-29 01:00 PM</t>
  </si>
  <si>
    <t>2023-08-29 02:00 PM</t>
  </si>
  <si>
    <t>2023-08-29 03:00 PM</t>
  </si>
  <si>
    <t>2023-08-29 04:00 PM</t>
  </si>
  <si>
    <t>2023-08-29 05:00 PM</t>
  </si>
  <si>
    <t>2023-08-29 06:00 PM</t>
  </si>
  <si>
    <t>2023-08-29 07:00 PM</t>
  </si>
  <si>
    <t>2023-08-29 08:00 PM</t>
  </si>
  <si>
    <t>2023-08-29 09:00 PM</t>
  </si>
  <si>
    <t>2023-08-29 10:00 PM</t>
  </si>
  <si>
    <t>2023-08-29 11:00 PM</t>
  </si>
  <si>
    <t>2023-08-30 12:00 AM</t>
  </si>
  <si>
    <t>2023-08-30 01:00 AM</t>
  </si>
  <si>
    <t>2023-08-30 02:00 AM</t>
  </si>
  <si>
    <t>2023-08-30 03:00 AM</t>
  </si>
  <si>
    <t>2023-08-30 04:00 AM</t>
  </si>
  <si>
    <t>2023-08-30 05:00 AM</t>
  </si>
  <si>
    <t>FC083023</t>
  </si>
  <si>
    <t>2023-08-30</t>
  </si>
  <si>
    <t>2023-08-30 06:00 AM</t>
  </si>
  <si>
    <t>2023-08-30 07:00 AM</t>
  </si>
  <si>
    <t>2023-08-30 08:00 AM</t>
  </si>
  <si>
    <t>2023-08-30 09:00 AM</t>
  </si>
  <si>
    <t>2023-08-30 10:00 AM</t>
  </si>
  <si>
    <t>2023-08-30 11:00 AM</t>
  </si>
  <si>
    <t>2023-08-30 12:00 PM</t>
  </si>
  <si>
    <t>2023-08-30 01:00 PM</t>
  </si>
  <si>
    <t>2023-08-30 02:00 PM</t>
  </si>
  <si>
    <t>2023-08-30 03:00 PM</t>
  </si>
  <si>
    <t>2023-08-30 04:00 PM</t>
  </si>
  <si>
    <t>2023-08-30 05:00 PM</t>
  </si>
  <si>
    <t>2023-08-30 06:00 PM</t>
  </si>
  <si>
    <t>2023-08-30 07:00 PM</t>
  </si>
  <si>
    <t>2023-08-30 08:00 PM</t>
  </si>
  <si>
    <t>2023-08-30 09:00 PM</t>
  </si>
  <si>
    <t>2023-08-30 10:00 PM</t>
  </si>
  <si>
    <t>2023-08-30 11:00 PM</t>
  </si>
  <si>
    <t>2023-08-31 12:00 AM</t>
  </si>
  <si>
    <t>2023-08-31 01:00 AM</t>
  </si>
  <si>
    <t>2023-08-31 02:00 AM</t>
  </si>
  <si>
    <t>2023-08-31 03:00 AM</t>
  </si>
  <si>
    <t>2023-08-31 04:00 AM</t>
  </si>
  <si>
    <t>2023-08-31 05:00 AM</t>
  </si>
  <si>
    <t>DWR Irrigation Decision Dashboard</t>
  </si>
  <si>
    <t>Corn Irrigation Recommendation</t>
  </si>
  <si>
    <t>Soybean Irrigation Recommendation</t>
  </si>
  <si>
    <t>2023-08-31</t>
  </si>
  <si>
    <t>2023-08-31 06:00 AM</t>
  </si>
  <si>
    <t>2023-08-31 07:00 AM</t>
  </si>
  <si>
    <t>2023-08-31 08:00 AM</t>
  </si>
  <si>
    <t>2023-08-31 09:00 AM</t>
  </si>
  <si>
    <t>2023-08-31 10:00 AM</t>
  </si>
  <si>
    <t>2023-08-31 11:00 AM</t>
  </si>
  <si>
    <t>2023-08-31 12:00 PM</t>
  </si>
  <si>
    <t>2023-08-31 01:00 PM</t>
  </si>
  <si>
    <t>2023-08-31 02:00 PM</t>
  </si>
  <si>
    <t>2023-08-31 03:00 PM</t>
  </si>
  <si>
    <t>2023-08-31 04:00 PM</t>
  </si>
  <si>
    <t>2023-08-31 05:00 PM</t>
  </si>
  <si>
    <t>2023-08-31 06:00 PM</t>
  </si>
  <si>
    <t>2023-08-31 07:00 PM</t>
  </si>
  <si>
    <t>2023-08-31 08:00 PM</t>
  </si>
  <si>
    <t>2023-08-31 09:00 PM</t>
  </si>
  <si>
    <t>2023-08-31 10:00 PM</t>
  </si>
  <si>
    <t>2023-08-31 11:00 PM</t>
  </si>
  <si>
    <t>2023-09-01 12:00 AM</t>
  </si>
  <si>
    <t>2023-09-01 01:00 AM</t>
  </si>
  <si>
    <t>2023-09-01 02:00 AM</t>
  </si>
  <si>
    <t>2023-09-01 03:00 AM</t>
  </si>
  <si>
    <t>2023-09-01 04:00 AM</t>
  </si>
  <si>
    <t>2023-09-01 05:00 AM</t>
  </si>
  <si>
    <t>2023-09-01 06:00 AM</t>
  </si>
  <si>
    <t>2023-09-01 07:00 AM</t>
  </si>
  <si>
    <t>2023-09-01 08:00 AM</t>
  </si>
  <si>
    <t>2023-09-01 09:00 AM</t>
  </si>
  <si>
    <t>2023-09-01 10:00 AM</t>
  </si>
  <si>
    <t>2023-09-01 11:00 AM</t>
  </si>
  <si>
    <t>2023-09-01 12:00 PM</t>
  </si>
  <si>
    <t>2023-09-01 01:00 PM</t>
  </si>
  <si>
    <t>2023-09-01 02:00 PM</t>
  </si>
  <si>
    <t>2023-09-01 03:00 PM</t>
  </si>
  <si>
    <t>2023-09-01 04:00 PM</t>
  </si>
  <si>
    <t>2023-09-01 05:00 PM</t>
  </si>
  <si>
    <t>2023-09-01 06:00 PM</t>
  </si>
  <si>
    <t>2023-09-01 07:00 PM</t>
  </si>
  <si>
    <t>2023-09-01 08:00 PM</t>
  </si>
  <si>
    <t>2023-09-01 09:00 PM</t>
  </si>
  <si>
    <t>2023-09-01 10:00 PM</t>
  </si>
  <si>
    <t>2023-09-01 11:00 PM</t>
  </si>
  <si>
    <t>2023-09-02 12:00 AM</t>
  </si>
  <si>
    <t>2023-09-02 01:00 AM</t>
  </si>
  <si>
    <t>2023-09-02 02:00 AM</t>
  </si>
  <si>
    <t>2023-09-02 03:00 AM</t>
  </si>
  <si>
    <t>2023-09-02 04:00 AM</t>
  </si>
  <si>
    <t>2023-09-02 05:00 AM</t>
  </si>
  <si>
    <t>2023-09-02 06:00 AM</t>
  </si>
  <si>
    <t>2023-09-02 07:00 AM</t>
  </si>
  <si>
    <t>2023-09-02 08:00 AM</t>
  </si>
  <si>
    <t>2023-09-01</t>
  </si>
  <si>
    <t>2023-09-02</t>
  </si>
  <si>
    <t>2023-09-02 09:00 AM</t>
  </si>
  <si>
    <t>2023-09-02 10:00 AM</t>
  </si>
  <si>
    <t>2023-09-02 11:00 AM</t>
  </si>
  <si>
    <t>2023-09-02 12:00 PM</t>
  </si>
  <si>
    <t>2023-09-02 01:00 PM</t>
  </si>
  <si>
    <t>2023-09-02 02:00 PM</t>
  </si>
  <si>
    <t>2023-09-02 03:00 PM</t>
  </si>
  <si>
    <t>2023-09-02 04:00 PM</t>
  </si>
  <si>
    <t>2023-09-02 05:00 PM</t>
  </si>
  <si>
    <t>2023-09-02 06:00 PM</t>
  </si>
  <si>
    <t>2023-09-02 07:00 PM</t>
  </si>
  <si>
    <t>2023-09-02 08:00 PM</t>
  </si>
  <si>
    <t>2023-09-02 09:00 PM</t>
  </si>
  <si>
    <t>2023-09-02 10:00 PM</t>
  </si>
  <si>
    <t>2023-09-02 11:00 PM</t>
  </si>
  <si>
    <t>2023-09-03 12:00 AM</t>
  </si>
  <si>
    <t>2023-09-03 01:00 AM</t>
  </si>
  <si>
    <t>2023-09-03 02:00 AM</t>
  </si>
  <si>
    <t>2023-09-03 03:00 AM</t>
  </si>
  <si>
    <t>2023-09-03 04:00 AM</t>
  </si>
  <si>
    <t>2023-09-03 05:00 AM</t>
  </si>
  <si>
    <t>2023-09-03 06:00 AM</t>
  </si>
  <si>
    <t>2023-09-03 07:00 AM</t>
  </si>
  <si>
    <t>2023-09-03</t>
  </si>
  <si>
    <t>2023-09-03 08:00 AM</t>
  </si>
  <si>
    <t>2023-09-03 09:00 AM</t>
  </si>
  <si>
    <t>2023-09-03 10:00 AM</t>
  </si>
  <si>
    <t>2023-09-03 11:00 AM</t>
  </si>
  <si>
    <t>2023-09-03 12:00 PM</t>
  </si>
  <si>
    <t>2023-09-03 01:00 PM</t>
  </si>
  <si>
    <t>2023-09-03 02:00 PM</t>
  </si>
  <si>
    <t>2023-09-03 03:00 PM</t>
  </si>
  <si>
    <t>2023-09-03 04:00 PM</t>
  </si>
  <si>
    <t>2023-09-03 05:00 PM</t>
  </si>
  <si>
    <t>2023-09-03 06:00 PM</t>
  </si>
  <si>
    <t>2023-09-03 07:00 PM</t>
  </si>
  <si>
    <t>2023-09-03 08:00 PM</t>
  </si>
  <si>
    <t>2023-09-03 09:00 PM</t>
  </si>
  <si>
    <t>2023-09-03 10:00 PM</t>
  </si>
  <si>
    <t>2023-09-03 11:00 PM</t>
  </si>
  <si>
    <t>2023-09-04 12:00 AM</t>
  </si>
  <si>
    <t>2023-09-04 01:00 AM</t>
  </si>
  <si>
    <t>2023-09-04 02:00 AM</t>
  </si>
  <si>
    <t>2023-09-04 03:00 AM</t>
  </si>
  <si>
    <t>2023-09-04 04:00 AM</t>
  </si>
  <si>
    <t>2023-09-04 05:00 AM</t>
  </si>
  <si>
    <t>2023-09-04 06:00 AM</t>
  </si>
  <si>
    <t>2023-09-04</t>
  </si>
  <si>
    <t>2023-09-04 07:00 AM</t>
  </si>
  <si>
    <t>2023-09-04 08:00 AM</t>
  </si>
  <si>
    <t>2023-09-04 09:00 AM</t>
  </si>
  <si>
    <t>2023-09-04 10:00 AM</t>
  </si>
  <si>
    <t>2023-09-04 11:00 AM</t>
  </si>
  <si>
    <t>2023-09-04 12:00 PM</t>
  </si>
  <si>
    <t>2023-09-04 01:00 PM</t>
  </si>
  <si>
    <t>2023-09-04 02:00 PM</t>
  </si>
  <si>
    <t>2023-09-04 03:00 PM</t>
  </si>
  <si>
    <t>2023-09-04 04:00 PM</t>
  </si>
  <si>
    <t>2023-09-04 05:00 PM</t>
  </si>
  <si>
    <t>2023-09-04 06:00 PM</t>
  </si>
  <si>
    <t>2023-09-04 07:00 PM</t>
  </si>
  <si>
    <t>2023-09-04 08:00 PM</t>
  </si>
  <si>
    <t>2023-09-04 09:00 PM</t>
  </si>
  <si>
    <t>2023-09-04 10:00 PM</t>
  </si>
  <si>
    <t>2023-09-04 11:00 PM</t>
  </si>
  <si>
    <t>2023-09-05 12:00 AM</t>
  </si>
  <si>
    <t>2023-09-05 01:00 AM</t>
  </si>
  <si>
    <t>2023-09-05 02:00 AM</t>
  </si>
  <si>
    <t>2023-09-05 03:00 AM</t>
  </si>
  <si>
    <t>2023-09-05 04:00 AM</t>
  </si>
  <si>
    <t>2023-09-05 05:00 AM</t>
  </si>
  <si>
    <t>2023-09-05</t>
  </si>
  <si>
    <t>2023-09-05 06:00 AM</t>
  </si>
  <si>
    <t>2023-09-05 07:00 AM</t>
  </si>
  <si>
    <t>2023-09-05 08:00 AM</t>
  </si>
  <si>
    <t>2023-09-05 09:00 AM</t>
  </si>
  <si>
    <t>2023-09-05 10:00 AM</t>
  </si>
  <si>
    <t>2023-09-05 11:00 AM</t>
  </si>
  <si>
    <t>2023-09-05 12:00 PM</t>
  </si>
  <si>
    <t>2023-09-05 01:00 PM</t>
  </si>
  <si>
    <t>2023-09-05 02:00 PM</t>
  </si>
  <si>
    <t>2023-09-05 03:00 PM</t>
  </si>
  <si>
    <t>2023-09-05 04:00 PM</t>
  </si>
  <si>
    <t>2023-09-05 05:00 PM</t>
  </si>
  <si>
    <t>2023-09-05 06:00 PM</t>
  </si>
  <si>
    <t>2023-09-05 07:00 PM</t>
  </si>
  <si>
    <t>2023-09-05 08:00 PM</t>
  </si>
  <si>
    <t>2023-09-05 09:00 PM</t>
  </si>
  <si>
    <t>2023-09-05 10:00 PM</t>
  </si>
  <si>
    <t>2023-09-05 11:00 PM</t>
  </si>
  <si>
    <t>2023-09-06 12:00 AM</t>
  </si>
  <si>
    <t>2023-09-06 01:00 AM</t>
  </si>
  <si>
    <t>2023-09-06 02:00 AM</t>
  </si>
  <si>
    <t>2023-09-06 03:00 AM</t>
  </si>
  <si>
    <t>2023-09-06 04:00 AM</t>
  </si>
  <si>
    <t>2023-09-06 05:00 AM</t>
  </si>
  <si>
    <t>2023-09-06 06:00 AM</t>
  </si>
  <si>
    <t>2023-09-06</t>
  </si>
  <si>
    <t>2023-09-06 07:00 AM</t>
  </si>
  <si>
    <t>2023-09-06 08:00 AM</t>
  </si>
  <si>
    <t>2023-09-06 09:00 AM</t>
  </si>
  <si>
    <t>2023-09-06 10:00 AM</t>
  </si>
  <si>
    <t>2023-09-06 11:00 AM</t>
  </si>
  <si>
    <t>2023-09-06 12:00 PM</t>
  </si>
  <si>
    <t>2023-09-06 01:00 PM</t>
  </si>
  <si>
    <t>2023-09-06 02:00 PM</t>
  </si>
  <si>
    <t>2023-09-06 03:00 PM</t>
  </si>
  <si>
    <t>2023-09-06 04:00 PM</t>
  </si>
  <si>
    <t>2023-09-06 05:00 PM</t>
  </si>
  <si>
    <t>2023-09-06 06:00 PM</t>
  </si>
  <si>
    <t>2023-09-06 07:00 PM</t>
  </si>
  <si>
    <t>2023-09-06 08:00 PM</t>
  </si>
  <si>
    <t>2023-09-06 09:00 PM</t>
  </si>
  <si>
    <t>2023-09-06 10:00 PM</t>
  </si>
  <si>
    <t>2023-09-06 11:00 PM</t>
  </si>
  <si>
    <t>2023-09-07 12:00 AM</t>
  </si>
  <si>
    <t>2023-09-07 01:00 AM</t>
  </si>
  <si>
    <t>2023-09-07 02:00 AM</t>
  </si>
  <si>
    <t>2023-09-07 03:00 AM</t>
  </si>
  <si>
    <t>2023-09-07 04:00 AM</t>
  </si>
  <si>
    <t>2023-09-07 05:00 AM</t>
  </si>
  <si>
    <t>2023-09-07</t>
  </si>
  <si>
    <t>2023-09-07 06:00 AM</t>
  </si>
  <si>
    <t>2023-09-07 07:00 AM</t>
  </si>
  <si>
    <t>2023-09-07 08:00 AM</t>
  </si>
  <si>
    <t>2023-09-07 09:00 AM</t>
  </si>
  <si>
    <t>2023-09-07 10:00 AM</t>
  </si>
  <si>
    <t>2023-09-07 11:00 AM</t>
  </si>
  <si>
    <t>2023-09-07 12:00 PM</t>
  </si>
  <si>
    <t>2023-09-07 01:00 PM</t>
  </si>
  <si>
    <t>2023-09-07 02:00 PM</t>
  </si>
  <si>
    <t>2023-09-07 03:00 PM</t>
  </si>
  <si>
    <t>2023-09-07 04:00 PM</t>
  </si>
  <si>
    <t>2023-09-07 05:00 PM</t>
  </si>
  <si>
    <t>2023-09-07 06:00 PM</t>
  </si>
  <si>
    <t>2023-09-07 07:00 PM</t>
  </si>
  <si>
    <t>2023-09-07 08:00 PM</t>
  </si>
  <si>
    <t>2023-09-07 09:00 PM</t>
  </si>
  <si>
    <t>2023-09-07 10:00 PM</t>
  </si>
  <si>
    <t>2023-09-07 11:00 PM</t>
  </si>
  <si>
    <t>2023-09-08 12:00 AM</t>
  </si>
  <si>
    <t>2023-09-08 01:00 AM</t>
  </si>
  <si>
    <t>2023-09-08 02:00 AM</t>
  </si>
  <si>
    <t>2023-09-08 03:00 AM</t>
  </si>
  <si>
    <t>2023-09-08 04:00 AM</t>
  </si>
  <si>
    <t>2023-09-08 05:00 AM</t>
  </si>
  <si>
    <t>2023-09-08 06:00 AM</t>
  </si>
  <si>
    <t>2023-09-08</t>
  </si>
  <si>
    <t>2023-09-09</t>
  </si>
  <si>
    <t>2023-09-10</t>
  </si>
  <si>
    <t>2023-09-08 07:00 AM</t>
  </si>
  <si>
    <t>2023-09-08 08:00 AM</t>
  </si>
  <si>
    <t>2023-09-08 09:00 AM</t>
  </si>
  <si>
    <t>2023-09-08 10:00 AM</t>
  </si>
  <si>
    <t>2023-09-08 11:00 AM</t>
  </si>
  <si>
    <t>2023-09-08 12:00 PM</t>
  </si>
  <si>
    <t>2023-09-08 01:00 PM</t>
  </si>
  <si>
    <t>2023-09-08 02:00 PM</t>
  </si>
  <si>
    <t>2023-09-08 03:00 PM</t>
  </si>
  <si>
    <t>2023-09-08 04:00 PM</t>
  </si>
  <si>
    <t>2023-09-08 05:00 PM</t>
  </si>
  <si>
    <t>2023-09-08 06:00 PM</t>
  </si>
  <si>
    <t>2023-09-08 07:00 PM</t>
  </si>
  <si>
    <t>2023-09-08 08:00 PM</t>
  </si>
  <si>
    <t>2023-09-08 09:00 PM</t>
  </si>
  <si>
    <t>2023-09-08 10:00 PM</t>
  </si>
  <si>
    <t>2023-09-08 11:00 PM</t>
  </si>
  <si>
    <t>2023-09-09 12:00 AM</t>
  </si>
  <si>
    <t>2023-09-09 01:00 AM</t>
  </si>
  <si>
    <t>2023-09-09 02:00 AM</t>
  </si>
  <si>
    <t>2023-09-09 03:00 AM</t>
  </si>
  <si>
    <t>2023-09-09 04:00 AM</t>
  </si>
  <si>
    <t>2023-09-09 05:00 AM</t>
  </si>
  <si>
    <t>2023-09-09 06:00 AM</t>
  </si>
  <si>
    <t>2023-09-09 07:00 AM</t>
  </si>
  <si>
    <t>2023-09-09 08:00 AM</t>
  </si>
  <si>
    <t>2023-09-09 09:00 AM</t>
  </si>
  <si>
    <t>2023-09-09 10:00 AM</t>
  </si>
  <si>
    <t>2023-09-09 11:00 AM</t>
  </si>
  <si>
    <t>2023-09-09 12:00 PM</t>
  </si>
  <si>
    <t>2023-09-09 01:00 PM</t>
  </si>
  <si>
    <t>2023-09-09 02:00 PM</t>
  </si>
  <si>
    <t>2023-09-09 03:00 PM</t>
  </si>
  <si>
    <t>2023-09-09 04:00 PM</t>
  </si>
  <si>
    <t>2023-09-09 05:00 PM</t>
  </si>
  <si>
    <t>2023-09-09 06:00 PM</t>
  </si>
  <si>
    <t>2023-09-09 07:00 PM</t>
  </si>
  <si>
    <t>2023-09-09 08:00 PM</t>
  </si>
  <si>
    <t>2023-09-09 09:00 PM</t>
  </si>
  <si>
    <t>2023-09-09 10:00 PM</t>
  </si>
  <si>
    <t>2023-09-09 11:00 PM</t>
  </si>
  <si>
    <t>2023-09-10 12:00 AM</t>
  </si>
  <si>
    <t>2023-09-10 01:00 AM</t>
  </si>
  <si>
    <t>2023-09-10 02:00 AM</t>
  </si>
  <si>
    <t>2023-09-10 03:00 AM</t>
  </si>
  <si>
    <t>2023-09-10 04:00 AM</t>
  </si>
  <si>
    <t>2023-09-10 05:00 AM</t>
  </si>
  <si>
    <t>2023-09-10 06:00 AM</t>
  </si>
  <si>
    <t>2023-09-10 07:00 AM</t>
  </si>
  <si>
    <t>2023-09-10 08:00 AM</t>
  </si>
  <si>
    <t>2023-09-10 09:00 AM</t>
  </si>
  <si>
    <t>2023-09-10 10:00 AM</t>
  </si>
  <si>
    <t>2023-09-10 11:00 AM</t>
  </si>
  <si>
    <t>2023-09-10 12:00 PM</t>
  </si>
  <si>
    <t>2023-09-10 01:00 PM</t>
  </si>
  <si>
    <t>2023-09-10 02:00 PM</t>
  </si>
  <si>
    <t>2023-09-10 03:00 PM</t>
  </si>
  <si>
    <t>2023-09-10 04:00 PM</t>
  </si>
  <si>
    <t>2023-09-10 05:00 PM</t>
  </si>
  <si>
    <t>2023-09-10 06:00 PM</t>
  </si>
  <si>
    <t>2023-09-10 07:00 PM</t>
  </si>
  <si>
    <t>2023-09-10 08:00 PM</t>
  </si>
  <si>
    <t>2023-09-10 09:00 PM</t>
  </si>
  <si>
    <t>2023-09-10 10:00 PM</t>
  </si>
  <si>
    <t>2023-09-10 11:00 PM</t>
  </si>
  <si>
    <t>2023-09-11 12:00 AM</t>
  </si>
  <si>
    <t>2023-09-11 01:00 AM</t>
  </si>
  <si>
    <t>2023-09-11 02:00 AM</t>
  </si>
  <si>
    <t>2023-09-11 03:00 AM</t>
  </si>
  <si>
    <t>2023-09-11 04:00 AM</t>
  </si>
  <si>
    <t>2023-09-11 05:00 AM</t>
  </si>
  <si>
    <t>2023-09-11</t>
  </si>
  <si>
    <t>2023-09-11 06:00 AM</t>
  </si>
  <si>
    <t>2023-09-11 07:00 AM</t>
  </si>
  <si>
    <t>2023-09-11 08:00 AM</t>
  </si>
  <si>
    <t>2023-09-11 09:00 AM</t>
  </si>
  <si>
    <t>2023-09-11 10:00 AM</t>
  </si>
  <si>
    <t>2023-09-11 11:00 AM</t>
  </si>
  <si>
    <t>2023-09-11 12:00 PM</t>
  </si>
  <si>
    <t>2023-09-11 01:00 PM</t>
  </si>
  <si>
    <t>2023-09-11 02:00 PM</t>
  </si>
  <si>
    <t>2023-09-11 03:00 PM</t>
  </si>
  <si>
    <t>2023-09-11 04:00 PM</t>
  </si>
  <si>
    <t>2023-09-11 05:00 PM</t>
  </si>
  <si>
    <t>2023-09-11 06:00 PM</t>
  </si>
  <si>
    <t>2023-09-11 07:00 PM</t>
  </si>
  <si>
    <t>2023-09-11 08:00 PM</t>
  </si>
  <si>
    <t>2023-09-11 09:00 PM</t>
  </si>
  <si>
    <t>2023-09-11 10:00 PM</t>
  </si>
  <si>
    <t>2023-09-11 11:00 PM</t>
  </si>
  <si>
    <t>2023-09-12 12:00 AM</t>
  </si>
  <si>
    <t>2023-09-12 01:00 AM</t>
  </si>
  <si>
    <t>2023-09-12 02:00 AM</t>
  </si>
  <si>
    <t>2023-09-12 03:00 AM</t>
  </si>
  <si>
    <t>2023-09-12 04:00 AM</t>
  </si>
  <si>
    <t>2023-09-12 05:00 AM</t>
  </si>
  <si>
    <t>2023-09-12 06:00 AM</t>
  </si>
  <si>
    <t>2023-09-12 07:00 AM</t>
  </si>
  <si>
    <t>2023-09-12 08:00 AM</t>
  </si>
  <si>
    <t>2023-09-12 09:00 AM</t>
  </si>
  <si>
    <t>2023-09-12 10:00 AM</t>
  </si>
  <si>
    <t>2023-09-12 11:00 AM</t>
  </si>
  <si>
    <t>2023-09-12 12:00 PM</t>
  </si>
  <si>
    <t>2023-09-12 01:00 PM</t>
  </si>
  <si>
    <t>2023-09-12 02:00 PM</t>
  </si>
  <si>
    <t>2023-09-12 03:00 PM</t>
  </si>
  <si>
    <t>2023-09-12 04:00 PM</t>
  </si>
  <si>
    <t>2023-09-12 05:00 PM</t>
  </si>
  <si>
    <t>2023-09-12 06:00 PM</t>
  </si>
  <si>
    <t>2023-09-12 07:00 PM</t>
  </si>
  <si>
    <t>2023-09-12 08:00 PM</t>
  </si>
  <si>
    <t>2023-09-12 09:00 PM</t>
  </si>
  <si>
    <t>2023-09-12 10:00 PM</t>
  </si>
  <si>
    <t>2023-09-12 11:00 PM</t>
  </si>
  <si>
    <t>2023-09-13 12:00 AM</t>
  </si>
  <si>
    <t>2023-09-13 01:00 AM</t>
  </si>
  <si>
    <t>2023-09-13 02:00 AM</t>
  </si>
  <si>
    <t>2023-09-13 03:00 AM</t>
  </si>
  <si>
    <t>2023-09-13 04:00 AM</t>
  </si>
  <si>
    <t>2023-09-13 05:00 AM</t>
  </si>
  <si>
    <t>2023-09-12</t>
  </si>
  <si>
    <t>2023-09-13</t>
  </si>
  <si>
    <t>2023-09-13 06:00 AM</t>
  </si>
  <si>
    <t>2023-09-13 07:00 AM</t>
  </si>
  <si>
    <t>2023-09-13 08:00 AM</t>
  </si>
  <si>
    <t>2023-09-13 09:00 AM</t>
  </si>
  <si>
    <t>2023-09-13 10:00 AM</t>
  </si>
  <si>
    <t>2023-09-13 11:00 AM</t>
  </si>
  <si>
    <t>2023-09-13 12:00 PM</t>
  </si>
  <si>
    <t>2023-09-13 01:00 PM</t>
  </si>
  <si>
    <t>2023-09-13 02:00 PM</t>
  </si>
  <si>
    <t>2023-09-13 03:00 PM</t>
  </si>
  <si>
    <t>2023-09-13 04:00 PM</t>
  </si>
  <si>
    <t>2023-09-13 05:00 PM</t>
  </si>
  <si>
    <t>2023-09-13 06:00 PM</t>
  </si>
  <si>
    <t>2023-09-13 07:00 PM</t>
  </si>
  <si>
    <t>2023-09-13 08:00 PM</t>
  </si>
  <si>
    <t>2023-09-13 09:00 PM</t>
  </si>
  <si>
    <t>2023-09-13 10:00 PM</t>
  </si>
  <si>
    <t>2023-09-13 11:00 PM</t>
  </si>
  <si>
    <t>2023-09-14 12:00 AM</t>
  </si>
  <si>
    <t>2023-09-14 01:00 AM</t>
  </si>
  <si>
    <t>2023-09-14 02:00 AM</t>
  </si>
  <si>
    <t>2023-09-14 03:00 AM</t>
  </si>
  <si>
    <t>2023-09-14 04:00 AM</t>
  </si>
  <si>
    <t>2023-09-14 05:00 AM</t>
  </si>
  <si>
    <t>2023-09-14</t>
  </si>
  <si>
    <t>2023-09-14 06:00 AM</t>
  </si>
  <si>
    <t>2023-09-14 07:00 AM</t>
  </si>
  <si>
    <t>2023-09-14 08:00 AM</t>
  </si>
  <si>
    <t>2023-09-14 09:00 AM</t>
  </si>
  <si>
    <t>2023-09-14 10:00 AM</t>
  </si>
  <si>
    <t>2023-09-14 11:00 AM</t>
  </si>
  <si>
    <t>2023-09-14 12:00 PM</t>
  </si>
  <si>
    <t>2023-09-14 01:00 PM</t>
  </si>
  <si>
    <t>2023-09-14 02:00 PM</t>
  </si>
  <si>
    <t>2023-09-14 03:00 PM</t>
  </si>
  <si>
    <t>2023-09-14 04:00 PM</t>
  </si>
  <si>
    <t>2023-09-14 05:00 PM</t>
  </si>
  <si>
    <t>2023-09-14 06:00 PM</t>
  </si>
  <si>
    <t>2023-09-14 07:00 PM</t>
  </si>
  <si>
    <t>2023-09-14 08:00 PM</t>
  </si>
  <si>
    <t>2023-09-14 09:00 PM</t>
  </si>
  <si>
    <t>2023-09-14 10:00 PM</t>
  </si>
  <si>
    <t>2023-09-14 11:00 PM</t>
  </si>
  <si>
    <t>2023-09-15 12:00 AM</t>
  </si>
  <si>
    <t>2023-09-15 01:00 AM</t>
  </si>
  <si>
    <t>2023-09-15 02:00 AM</t>
  </si>
  <si>
    <t>2023-09-15 03:00 AM</t>
  </si>
  <si>
    <t>2023-09-15 04:00 AM</t>
  </si>
  <si>
    <t>2023-09-15 05:00 AM</t>
  </si>
  <si>
    <t>2023-09-15 06:00 AM</t>
  </si>
  <si>
    <t>2023-09-15</t>
  </si>
  <si>
    <t>2023-09-16</t>
  </si>
  <si>
    <t>2023-09-15 07:00 AM</t>
  </si>
  <si>
    <t>2023-09-15 08:00 AM</t>
  </si>
  <si>
    <t>2023-09-15 09:00 AM</t>
  </si>
  <si>
    <t>2023-09-15 10:00 AM</t>
  </si>
  <si>
    <t>2023-09-15 11:00 AM</t>
  </si>
  <si>
    <t>2023-09-15 12:00 PM</t>
  </si>
  <si>
    <t>2023-09-15 01:00 PM</t>
  </si>
  <si>
    <t>2023-09-15 02:00 PM</t>
  </si>
  <si>
    <t>2023-09-15 03:00 PM</t>
  </si>
  <si>
    <t>2023-09-15 04:00 PM</t>
  </si>
  <si>
    <t>2023-09-15 05:00 PM</t>
  </si>
  <si>
    <t>2023-09-15 06:00 PM</t>
  </si>
  <si>
    <t>2023-09-15 07:00 PM</t>
  </si>
  <si>
    <t>2023-09-15 08:00 PM</t>
  </si>
  <si>
    <t>2023-09-15 09:00 PM</t>
  </si>
  <si>
    <t>2023-09-15 10:00 PM</t>
  </si>
  <si>
    <t>2023-09-15 11:00 PM</t>
  </si>
  <si>
    <t>2023-09-16 12:00 AM</t>
  </si>
  <si>
    <t>2023-09-16 01:00 AM</t>
  </si>
  <si>
    <t>2023-09-16 02:00 AM</t>
  </si>
  <si>
    <t>2023-09-16 03:00 AM</t>
  </si>
  <si>
    <t>2023-09-16 04:00 AM</t>
  </si>
  <si>
    <t>2023-09-16 05:00 AM</t>
  </si>
  <si>
    <t>2023-09-16 06:00 AM</t>
  </si>
  <si>
    <t>2023-09-16 07:00 AM</t>
  </si>
  <si>
    <t>2023-09-16 08:00 AM</t>
  </si>
  <si>
    <t>2023-09-16 09:00 AM</t>
  </si>
  <si>
    <t>2023-09-16 10:00 AM</t>
  </si>
  <si>
    <t>2023-09-16 11:00 AM</t>
  </si>
  <si>
    <t>2023-09-16 12:00 PM</t>
  </si>
  <si>
    <t>2023-09-16 01:00 PM</t>
  </si>
  <si>
    <t>2023-09-16 02:00 PM</t>
  </si>
  <si>
    <t>2023-09-16 03:00 PM</t>
  </si>
  <si>
    <t>2023-09-16 04:00 PM</t>
  </si>
  <si>
    <t>2023-09-16 05:00 PM</t>
  </si>
  <si>
    <t>2023-09-16 06:00 PM</t>
  </si>
  <si>
    <t>2023-09-16 07:00 PM</t>
  </si>
  <si>
    <t>2023-09-16 08:00 PM</t>
  </si>
  <si>
    <t>2023-09-16 09:00 PM</t>
  </si>
  <si>
    <t>2023-09-16 10:00 PM</t>
  </si>
  <si>
    <t>2023-09-16 11:00 PM</t>
  </si>
  <si>
    <t>2023-09-17 12:00 AM</t>
  </si>
  <si>
    <t>2023-09-17 01:00 AM</t>
  </si>
  <si>
    <t>2023-09-17 02:00 AM</t>
  </si>
  <si>
    <t>2023-09-17 03:00 AM</t>
  </si>
  <si>
    <t>2023-09-17 04:00 AM</t>
  </si>
  <si>
    <t>2023-09-17 05:00 AM</t>
  </si>
  <si>
    <t>2023-09-17 06:00 AM</t>
  </si>
  <si>
    <t>2023-09-17 07:00 AM</t>
  </si>
  <si>
    <t>2023-09-17 08:00 AM</t>
  </si>
  <si>
    <t>2023-09-17 09:00 AM</t>
  </si>
  <si>
    <t>2023-09-17 10:00 AM</t>
  </si>
  <si>
    <t>2023-09-17 11:00 AM</t>
  </si>
  <si>
    <t>2023-09-17 12:00 PM</t>
  </si>
  <si>
    <t>2023-09-17 01:00 PM</t>
  </si>
  <si>
    <t>2023-09-17 02:00 PM</t>
  </si>
  <si>
    <t>2023-09-17 03:00 PM</t>
  </si>
  <si>
    <t>2023-09-17 04:00 PM</t>
  </si>
  <si>
    <t>2023-09-17 05:00 PM</t>
  </si>
  <si>
    <t>2023-09-17 06:00 PM</t>
  </si>
  <si>
    <t>2023-09-17 07:00 PM</t>
  </si>
  <si>
    <t>2023-09-17 08:00 PM</t>
  </si>
  <si>
    <t>2023-09-17</t>
  </si>
  <si>
    <t>2023-09-18</t>
  </si>
  <si>
    <t>2023-09-17 09:00 PM</t>
  </si>
  <si>
    <t>2023-09-17 10:00 PM</t>
  </si>
  <si>
    <t>2023-09-17 11:00 PM</t>
  </si>
  <si>
    <t>2023-09-18 12:00 AM</t>
  </si>
  <si>
    <t>2023-09-18 01:00 AM</t>
  </si>
  <si>
    <t>2023-09-18 02:00 AM</t>
  </si>
  <si>
    <t>2023-09-18 03:00 AM</t>
  </si>
  <si>
    <t>2023-09-18 04:00 AM</t>
  </si>
  <si>
    <t>2023-09-18 05:00 AM</t>
  </si>
  <si>
    <t>2023-09-18 06:00 AM</t>
  </si>
  <si>
    <t>2023-09-18 07:00 AM</t>
  </si>
  <si>
    <t>2023-09-18 08:00 AM</t>
  </si>
  <si>
    <t>2023-09-18 09:00 AM</t>
  </si>
  <si>
    <t>2023-09-18 10:00 AM</t>
  </si>
  <si>
    <t>2023-09-18 11:00 AM</t>
  </si>
  <si>
    <t>2023-09-18 12:00 PM</t>
  </si>
  <si>
    <t>2023-09-18 01:00 PM</t>
  </si>
  <si>
    <t>2023-09-18 02:00 PM</t>
  </si>
  <si>
    <t>2023-09-18 03:00 PM</t>
  </si>
  <si>
    <t>2023-09-18 04:00 PM</t>
  </si>
  <si>
    <t>2023-09-18 05:00 PM</t>
  </si>
  <si>
    <t>2023-09-18 06:00 PM</t>
  </si>
  <si>
    <t>2023-09-18 07:00 PM</t>
  </si>
  <si>
    <t>2023-09-18 08:00 PM</t>
  </si>
  <si>
    <t>2023-09-18 09:00 PM</t>
  </si>
  <si>
    <t>2023-09-18 10:00 PM</t>
  </si>
  <si>
    <t>2023-09-18 11:00 PM</t>
  </si>
  <si>
    <t>2023-09-19 12:00 AM</t>
  </si>
  <si>
    <t>2023-09-19 01:00 AM</t>
  </si>
  <si>
    <t>2023-09-19 02:00 AM</t>
  </si>
  <si>
    <t>2023-09-19 03:00 AM</t>
  </si>
  <si>
    <t>2023-09-19 04:00 AM</t>
  </si>
  <si>
    <t>2023-09-19 05:00 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</si>
</sst>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m/d;@"/>
    <numFmt numFmtId="165" formatCode="0.0"/>
    <numFmt numFmtId="166" formatCode="0.000"/>
    <numFmt numFmtId="167" formatCode="0.0000"/>
    <numFmt numFmtId="168" formatCode="[$-409]d\-mmm\-yy;@"/>
    <numFmt numFmtId="169" formatCode="#,##0.0;\-#,##0.0"/>
    <numFmt numFmtId="170" formatCode="#,##0.00;\-#,##0.00"/>
    <numFmt numFmtId="171" formatCode="m/d/yy\ h:mm;@"/>
    <numFmt numFmtId="172" formatCode="m/d/yy;@"/>
    <numFmt numFmtId="173" formatCode="[$-409]m/d/yy\ h:mm\ AM/PM;@"/>
    <numFmt numFmtId="174" formatCode="0.00000"/>
    <numFmt numFmtId="175" formatCode="mm/dd/yy;@"/>
  </numFmts>
  <fonts count="58" x14ac:knownFonts="1">
    <font>
      <sz val="10"/>
      <name val="Arial"/>
    </font>
    <font>
      <sz val="12"/>
      <color theme="1"/>
      <name val="Calibri"/>
      <family val="2"/>
      <scheme val="minor"/>
    </font>
    <font>
      <sz val="10"/>
      <name val="Arial"/>
      <family val="2"/>
    </font>
    <font>
      <sz val="10"/>
      <name val="Arial"/>
      <family val="2"/>
    </font>
    <font>
      <u/>
      <sz val="10"/>
      <color indexed="12"/>
      <name val="Arial"/>
      <family val="2"/>
    </font>
    <font>
      <sz val="8"/>
      <name val="Arial"/>
      <family val="2"/>
    </font>
    <font>
      <b/>
      <sz val="10"/>
      <name val="Arial"/>
      <family val="2"/>
    </font>
    <font>
      <b/>
      <sz val="10"/>
      <color indexed="12"/>
      <name val="Arial"/>
      <family val="2"/>
    </font>
    <font>
      <sz val="10"/>
      <color indexed="12"/>
      <name val="Arial"/>
      <family val="2"/>
    </font>
    <font>
      <sz val="8"/>
      <color indexed="81"/>
      <name val="Tahoma"/>
      <family val="2"/>
    </font>
    <font>
      <b/>
      <sz val="8"/>
      <color indexed="81"/>
      <name val="Tahoma"/>
      <family val="2"/>
    </font>
    <font>
      <b/>
      <sz val="10"/>
      <color theme="0"/>
      <name val="Arial"/>
      <family val="2"/>
    </font>
    <font>
      <b/>
      <sz val="10"/>
      <color rgb="FF0000FF"/>
      <name val="Arial"/>
      <family val="2"/>
    </font>
    <font>
      <b/>
      <u/>
      <sz val="10"/>
      <name val="Arial"/>
      <family val="2"/>
    </font>
    <font>
      <vertAlign val="superscript"/>
      <sz val="10"/>
      <name val="Arial"/>
      <family val="2"/>
    </font>
    <font>
      <b/>
      <sz val="10"/>
      <color rgb="FFFF0000"/>
      <name val="Arial"/>
      <family val="2"/>
    </font>
    <font>
      <sz val="8"/>
      <color indexed="10"/>
      <name val="Tahoma"/>
      <family val="2"/>
    </font>
    <font>
      <sz val="8"/>
      <color indexed="53"/>
      <name val="Tahoma"/>
      <family val="2"/>
    </font>
    <font>
      <sz val="8"/>
      <color indexed="17"/>
      <name val="Tahoma"/>
      <family val="2"/>
    </font>
    <font>
      <b/>
      <sz val="8"/>
      <color indexed="8"/>
      <name val="Tahoma"/>
      <family val="2"/>
    </font>
    <font>
      <sz val="8"/>
      <color indexed="8"/>
      <name val="Tahoma"/>
      <family val="2"/>
    </font>
    <font>
      <sz val="8"/>
      <color indexed="37"/>
      <name val="Tahoma"/>
      <family val="2"/>
    </font>
    <font>
      <u/>
      <sz val="10"/>
      <name val="Arial"/>
      <family val="2"/>
    </font>
    <font>
      <sz val="10"/>
      <name val="Times New Roman"/>
      <family val="1"/>
    </font>
    <font>
      <u/>
      <sz val="10"/>
      <color rgb="FF0000FF"/>
      <name val="Arial"/>
      <family val="2"/>
    </font>
    <font>
      <vertAlign val="subscript"/>
      <sz val="10"/>
      <name val="Arial"/>
      <family val="2"/>
    </font>
    <font>
      <b/>
      <u/>
      <sz val="10"/>
      <color rgb="FFFF0000"/>
      <name val="Arial"/>
      <family val="2"/>
    </font>
    <font>
      <u/>
      <sz val="8"/>
      <color indexed="81"/>
      <name val="Tahoma"/>
      <family val="2"/>
    </font>
    <font>
      <sz val="9"/>
      <color indexed="81"/>
      <name val="Tahoma"/>
      <family val="2"/>
    </font>
    <font>
      <i/>
      <sz val="8"/>
      <color indexed="81"/>
      <name val="Tahoma"/>
      <family val="2"/>
    </font>
    <font>
      <b/>
      <sz val="8"/>
      <color rgb="FF000000"/>
      <name val="Tahoma"/>
      <family val="2"/>
    </font>
    <font>
      <sz val="8"/>
      <color rgb="FF000000"/>
      <name val="Tahoma"/>
      <family val="2"/>
    </font>
    <font>
      <sz val="9"/>
      <color rgb="FF000000"/>
      <name val="Tahoma"/>
      <family val="2"/>
    </font>
    <font>
      <sz val="8"/>
      <color rgb="FFFF0000"/>
      <name val="Tahoma"/>
      <family val="2"/>
    </font>
    <font>
      <sz val="10"/>
      <color indexed="8"/>
      <name val="Helvetica Neue"/>
      <family val="2"/>
    </font>
    <font>
      <sz val="10"/>
      <name val="Calibri"/>
      <family val="2"/>
    </font>
    <font>
      <u/>
      <sz val="8"/>
      <color rgb="FF000000"/>
      <name val="Tahoma"/>
      <family val="2"/>
    </font>
    <font>
      <i/>
      <sz val="8"/>
      <color rgb="FF000000"/>
      <name val="Tahoma"/>
      <family val="2"/>
    </font>
    <font>
      <sz val="12"/>
      <color rgb="FFFF0000"/>
      <name val="Calibri"/>
      <family val="2"/>
      <scheme val="minor"/>
    </font>
    <font>
      <sz val="8"/>
      <color rgb="FF800000"/>
      <name val="Tahoma"/>
      <family val="2"/>
    </font>
    <font>
      <sz val="8"/>
      <color rgb="FF008000"/>
      <name val="Tahoma"/>
      <family val="2"/>
    </font>
    <font>
      <b/>
      <sz val="12"/>
      <color theme="1"/>
      <name val="Calibri"/>
      <family val="2"/>
      <scheme val="minor"/>
    </font>
    <font>
      <sz val="10"/>
      <color theme="1"/>
      <name val="Calibri"/>
      <family val="2"/>
      <scheme val="minor"/>
    </font>
    <font>
      <sz val="10"/>
      <color theme="1"/>
      <name val="Symbol"/>
      <family val="1"/>
      <charset val="2"/>
    </font>
    <font>
      <sz val="9"/>
      <color rgb="FF666666"/>
      <name val="Arial"/>
      <family val="2"/>
    </font>
    <font>
      <sz val="9"/>
      <color rgb="FF333333"/>
      <name val="Arial"/>
      <family val="2"/>
    </font>
    <font>
      <sz val="11"/>
      <color theme="1"/>
      <name val="Calibri"/>
      <family val="2"/>
      <scheme val="minor"/>
    </font>
    <font>
      <sz val="11"/>
      <color rgb="FF4D5156"/>
      <name val="Roboto"/>
    </font>
    <font>
      <sz val="16"/>
      <name val="Arial"/>
      <family val="2"/>
    </font>
    <font>
      <sz val="14"/>
      <name val="Arial"/>
      <family val="2"/>
    </font>
    <font>
      <sz val="9"/>
      <color rgb="FF333333"/>
      <name val="Helvetica"/>
      <family val="2"/>
    </font>
    <font>
      <sz val="9"/>
      <color rgb="FF000000"/>
      <name val="Arial"/>
      <family val="2"/>
    </font>
    <font>
      <sz val="9"/>
      <name val="Arial"/>
      <family val="2"/>
    </font>
    <font>
      <sz val="12"/>
      <color rgb="FF000000"/>
      <name val="Helvetica Neue"/>
      <family val="2"/>
    </font>
    <font>
      <sz val="14"/>
      <color rgb="FF000000"/>
      <name val="Helvetica Neue"/>
      <family val="2"/>
    </font>
    <font>
      <sz val="10"/>
      <color rgb="FF000000"/>
      <name val="Arial Unicode MS"/>
      <family val="2"/>
    </font>
    <font>
      <b/>
      <sz val="20"/>
      <name val="Arial"/>
      <family val="2"/>
    </font>
    <font>
      <sz val="12"/>
      <color rgb="FF000000"/>
      <name val="Calibri"/>
      <family val="2"/>
      <scheme val="minor"/>
    </font>
  </fonts>
  <fills count="17">
    <fill>
      <patternFill patternType="none"/>
    </fill>
    <fill>
      <patternFill patternType="gray125"/>
    </fill>
    <fill>
      <patternFill patternType="solid">
        <fgColor rgb="FFA5A5A5"/>
      </patternFill>
    </fill>
    <fill>
      <patternFill patternType="solid">
        <fgColor theme="9"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rgb="FFFFFFFF"/>
        <bgColor indexed="64"/>
      </patternFill>
    </fill>
    <fill>
      <patternFill patternType="solid">
        <fgColor rgb="FFFFFF00"/>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7" tint="0.79998168889431442"/>
        <bgColor indexed="64"/>
      </patternFill>
    </fill>
    <fill>
      <patternFill patternType="solid">
        <fgColor rgb="FFFFFAB4"/>
        <bgColor indexed="64"/>
      </patternFill>
    </fill>
  </fills>
  <borders count="56">
    <border>
      <left/>
      <right/>
      <top/>
      <bottom/>
      <diagonal/>
    </border>
    <border>
      <left/>
      <right/>
      <top style="thin">
        <color indexed="64"/>
      </top>
      <bottom/>
      <diagonal/>
    </border>
    <border>
      <left/>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double">
        <color rgb="FF3F3F3F"/>
      </left>
      <right style="double">
        <color rgb="FF3F3F3F"/>
      </right>
      <top style="double">
        <color rgb="FF3F3F3F"/>
      </top>
      <bottom style="double">
        <color rgb="FF3F3F3F"/>
      </bottom>
      <diagonal/>
    </border>
    <border>
      <left style="medium">
        <color rgb="FFFF0000"/>
      </left>
      <right style="medium">
        <color rgb="FFFF0000"/>
      </right>
      <top/>
      <bottom/>
      <diagonal/>
    </border>
    <border>
      <left style="mediumDashDotDot">
        <color rgb="FF00B050"/>
      </left>
      <right style="medium">
        <color rgb="FFFFC000"/>
      </right>
      <top/>
      <bottom/>
      <diagonal/>
    </border>
    <border>
      <left style="mediumDashDotDot">
        <color rgb="FF00B050"/>
      </left>
      <right style="medium">
        <color rgb="FFFFC000"/>
      </right>
      <top/>
      <bottom style="mediumDashDotDot">
        <color rgb="FF00B050"/>
      </bottom>
      <diagonal/>
    </border>
    <border>
      <left/>
      <right/>
      <top/>
      <bottom style="mediumDashDotDot">
        <color rgb="FF00B050"/>
      </bottom>
      <diagonal/>
    </border>
    <border>
      <left style="medium">
        <color rgb="FFFF0000"/>
      </left>
      <right style="medium">
        <color rgb="FFFF0000"/>
      </right>
      <top/>
      <bottom style="mediumDashDotDot">
        <color rgb="FF00B050"/>
      </bottom>
      <diagonal/>
    </border>
    <border>
      <left style="medium">
        <color theme="1"/>
      </left>
      <right/>
      <top style="medium">
        <color theme="1"/>
      </top>
      <bottom/>
      <diagonal/>
    </border>
    <border>
      <left/>
      <right/>
      <top style="medium">
        <color theme="1"/>
      </top>
      <bottom/>
      <diagonal/>
    </border>
    <border>
      <left style="mediumDashDotDot">
        <color rgb="FF00B050"/>
      </left>
      <right style="medium">
        <color rgb="FFFFC000"/>
      </right>
      <top style="medium">
        <color theme="1"/>
      </top>
      <bottom/>
      <diagonal/>
    </border>
    <border>
      <left style="medium">
        <color rgb="FFFF0000"/>
      </left>
      <right style="medium">
        <color rgb="FFFF0000"/>
      </right>
      <top style="medium">
        <color theme="1"/>
      </top>
      <bottom/>
      <diagonal/>
    </border>
    <border>
      <left/>
      <right style="medium">
        <color theme="1"/>
      </right>
      <top style="medium">
        <color theme="1"/>
      </top>
      <bottom/>
      <diagonal/>
    </border>
    <border>
      <left style="medium">
        <color theme="1"/>
      </left>
      <right/>
      <top/>
      <bottom/>
      <diagonal/>
    </border>
    <border>
      <left/>
      <right style="medium">
        <color theme="1"/>
      </right>
      <top/>
      <bottom/>
      <diagonal/>
    </border>
    <border>
      <left/>
      <right style="medium">
        <color theme="1"/>
      </right>
      <top/>
      <bottom style="mediumDashDotDot">
        <color rgb="FF00B050"/>
      </bottom>
      <diagonal/>
    </border>
    <border>
      <left style="medium">
        <color theme="1"/>
      </left>
      <right/>
      <top/>
      <bottom style="medium">
        <color theme="1"/>
      </bottom>
      <diagonal/>
    </border>
    <border>
      <left/>
      <right/>
      <top/>
      <bottom style="medium">
        <color theme="1"/>
      </bottom>
      <diagonal/>
    </border>
    <border>
      <left style="medium">
        <color rgb="FFFF0000"/>
      </left>
      <right style="medium">
        <color rgb="FFFF0000"/>
      </right>
      <top/>
      <bottom style="medium">
        <color theme="1"/>
      </bottom>
      <diagonal/>
    </border>
    <border>
      <left/>
      <right style="medium">
        <color theme="1"/>
      </right>
      <top/>
      <bottom style="medium">
        <color theme="1"/>
      </bottom>
      <diagonal/>
    </border>
    <border>
      <left style="medium">
        <color rgb="FFC00000"/>
      </left>
      <right style="medium">
        <color rgb="FFC00000"/>
      </right>
      <top style="medium">
        <color theme="1"/>
      </top>
      <bottom/>
      <diagonal/>
    </border>
    <border>
      <left style="medium">
        <color rgb="FFC00000"/>
      </left>
      <right style="medium">
        <color rgb="FFC00000"/>
      </right>
      <top/>
      <bottom/>
      <diagonal/>
    </border>
    <border>
      <left style="medium">
        <color rgb="FFC00000"/>
      </left>
      <right style="medium">
        <color rgb="FFC00000"/>
      </right>
      <top/>
      <bottom style="mediumDashDotDot">
        <color rgb="FF00B050"/>
      </bottom>
      <diagonal/>
    </border>
    <border>
      <left style="medium">
        <color rgb="FFC00000"/>
      </left>
      <right style="medium">
        <color rgb="FFC00000"/>
      </right>
      <top/>
      <bottom style="medium">
        <color theme="1"/>
      </bottom>
      <diagonal/>
    </border>
    <border>
      <left style="medium">
        <color indexed="64"/>
      </left>
      <right/>
      <top style="medium">
        <color indexed="64"/>
      </top>
      <bottom/>
      <diagonal/>
    </border>
    <border>
      <left/>
      <right/>
      <top style="medium">
        <color indexed="64"/>
      </top>
      <bottom/>
      <diagonal/>
    </border>
    <border>
      <left style="medium">
        <color rgb="FFFF0000"/>
      </left>
      <right style="medium">
        <color rgb="FFFF0000"/>
      </right>
      <top style="medium">
        <color indexed="64"/>
      </top>
      <bottom/>
      <diagonal/>
    </border>
    <border>
      <left style="medium">
        <color rgb="FFC00000"/>
      </left>
      <right style="medium">
        <color rgb="FFC00000"/>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medium">
        <color rgb="FFFF0000"/>
      </left>
      <right style="medium">
        <color rgb="FFFF0000"/>
      </right>
      <top/>
      <bottom style="medium">
        <color indexed="64"/>
      </bottom>
      <diagonal/>
    </border>
    <border>
      <left style="medium">
        <color rgb="FFC00000"/>
      </left>
      <right style="medium">
        <color rgb="FFC00000"/>
      </right>
      <top/>
      <bottom style="medium">
        <color indexed="64"/>
      </bottom>
      <diagonal/>
    </border>
    <border>
      <left/>
      <right style="medium">
        <color indexed="64"/>
      </right>
      <top/>
      <bottom style="medium">
        <color indexed="64"/>
      </bottom>
      <diagonal/>
    </border>
    <border>
      <left/>
      <right style="medium">
        <color rgb="FFFFC000"/>
      </right>
      <top/>
      <bottom/>
      <diagonal/>
    </border>
    <border>
      <left/>
      <right style="medium">
        <color rgb="FFFFC000"/>
      </right>
      <top/>
      <bottom style="mediumDashDotDot">
        <color rgb="FF00B050"/>
      </bottom>
      <diagonal/>
    </border>
    <border>
      <left/>
      <right style="medium">
        <color rgb="FFFFC000"/>
      </right>
      <top style="medium">
        <color indexed="64"/>
      </top>
      <bottom/>
      <diagonal/>
    </border>
    <border>
      <left/>
      <right style="medium">
        <color indexed="64"/>
      </right>
      <top/>
      <bottom style="mediumDashDotDot">
        <color rgb="FF00B050"/>
      </bottom>
      <diagonal/>
    </border>
    <border>
      <left style="mediumDashDotDot">
        <color rgb="FF00B050"/>
      </left>
      <right/>
      <top style="medium">
        <color indexed="64"/>
      </top>
      <bottom/>
      <diagonal/>
    </border>
    <border>
      <left style="mediumDashDotDot">
        <color rgb="FF00B050"/>
      </left>
      <right/>
      <top/>
      <bottom/>
      <diagonal/>
    </border>
    <border>
      <left style="mediumDashDotDot">
        <color rgb="FF00B050"/>
      </left>
      <right/>
      <top/>
      <bottom style="mediumDashDotDot">
        <color rgb="FF00B050"/>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
      <left style="thin">
        <color indexed="64"/>
      </left>
      <right style="thin">
        <color indexed="64"/>
      </right>
      <top/>
      <bottom style="thin">
        <color indexed="64"/>
      </bottom>
      <diagonal/>
    </border>
  </borders>
  <cellStyleXfs count="6">
    <xf numFmtId="0" fontId="0" fillId="0" borderId="0"/>
    <xf numFmtId="0" fontId="4" fillId="0" borderId="0" applyNumberFormat="0" applyFill="0" applyBorder="0" applyAlignment="0" applyProtection="0">
      <alignment vertical="top"/>
      <protection locked="0"/>
    </xf>
    <xf numFmtId="9" fontId="3" fillId="0" borderId="0" applyFont="0" applyFill="0" applyBorder="0" applyAlignment="0" applyProtection="0"/>
    <xf numFmtId="0" fontId="11" fillId="2" borderId="12" applyNumberFormat="0" applyAlignment="0" applyProtection="0"/>
    <xf numFmtId="0" fontId="1" fillId="0" borderId="0"/>
    <xf numFmtId="0" fontId="46" fillId="0" borderId="0"/>
  </cellStyleXfs>
  <cellXfs count="392">
    <xf numFmtId="0" fontId="0" fillId="0" borderId="0" xfId="0"/>
    <xf numFmtId="166" fontId="6" fillId="0" borderId="0" xfId="0" applyNumberFormat="1" applyFont="1" applyAlignment="1">
      <alignment horizontal="left"/>
    </xf>
    <xf numFmtId="0" fontId="7" fillId="0" borderId="0" xfId="0" applyFont="1" applyProtection="1">
      <protection locked="0"/>
    </xf>
    <xf numFmtId="0" fontId="0" fillId="0" borderId="0" xfId="0" applyAlignment="1">
      <alignment horizontal="right"/>
    </xf>
    <xf numFmtId="164" fontId="0" fillId="0" borderId="0" xfId="0" applyNumberFormat="1"/>
    <xf numFmtId="0" fontId="8" fillId="0" borderId="0" xfId="0" applyFont="1" applyAlignment="1" applyProtection="1">
      <alignment horizontal="center"/>
      <protection locked="0"/>
    </xf>
    <xf numFmtId="2" fontId="0" fillId="0" borderId="0" xfId="0" applyNumberFormat="1"/>
    <xf numFmtId="2" fontId="0" fillId="0" borderId="0" xfId="0" quotePrefix="1" applyNumberFormat="1" applyAlignment="1">
      <alignment horizontal="center"/>
    </xf>
    <xf numFmtId="9" fontId="3" fillId="0" borderId="0" xfId="2" applyAlignment="1">
      <alignment horizontal="center"/>
    </xf>
    <xf numFmtId="9" fontId="8" fillId="0" borderId="0" xfId="2" applyFont="1" applyAlignment="1" applyProtection="1">
      <alignment horizontal="center"/>
      <protection locked="0"/>
    </xf>
    <xf numFmtId="1" fontId="0" fillId="0" borderId="0" xfId="0" applyNumberFormat="1" applyAlignment="1">
      <alignment horizontal="center"/>
    </xf>
    <xf numFmtId="2" fontId="0" fillId="0" borderId="0" xfId="0" applyNumberFormat="1" applyAlignment="1">
      <alignment horizontal="center"/>
    </xf>
    <xf numFmtId="1" fontId="0" fillId="0" borderId="0" xfId="0" applyNumberFormat="1"/>
    <xf numFmtId="166" fontId="0" fillId="0" borderId="0" xfId="0" applyNumberFormat="1"/>
    <xf numFmtId="9" fontId="8" fillId="0" borderId="0" xfId="2" applyFont="1" applyAlignment="1">
      <alignment horizontal="center"/>
    </xf>
    <xf numFmtId="165" fontId="0" fillId="0" borderId="0" xfId="0" applyNumberFormat="1" applyAlignment="1">
      <alignment horizontal="center"/>
    </xf>
    <xf numFmtId="166" fontId="0" fillId="0" borderId="0" xfId="0" applyNumberFormat="1" applyAlignment="1">
      <alignment horizontal="center"/>
    </xf>
    <xf numFmtId="2" fontId="0" fillId="0" borderId="0" xfId="0" applyNumberFormat="1" applyAlignment="1">
      <alignment horizontal="center" textRotation="90"/>
    </xf>
    <xf numFmtId="9" fontId="3" fillId="0" borderId="0" xfId="2"/>
    <xf numFmtId="164" fontId="0" fillId="0" borderId="2" xfId="0" applyNumberFormat="1" applyBorder="1"/>
    <xf numFmtId="0" fontId="0" fillId="0" borderId="0" xfId="0" applyAlignment="1">
      <alignment horizontal="left"/>
    </xf>
    <xf numFmtId="164" fontId="0" fillId="0" borderId="0" xfId="0" applyNumberFormat="1" applyAlignment="1">
      <alignment horizontal="center"/>
    </xf>
    <xf numFmtId="2" fontId="0" fillId="0" borderId="0" xfId="0" applyNumberFormat="1" applyAlignment="1" applyProtection="1">
      <alignment horizontal="center"/>
      <protection locked="0"/>
    </xf>
    <xf numFmtId="164" fontId="7" fillId="0" borderId="0" xfId="0" applyNumberFormat="1" applyFont="1" applyAlignment="1" applyProtection="1">
      <alignment horizontal="center"/>
      <protection locked="0"/>
    </xf>
    <xf numFmtId="0" fontId="0" fillId="0" borderId="1" xfId="0" applyBorder="1" applyAlignment="1">
      <alignment horizontal="center"/>
    </xf>
    <xf numFmtId="0" fontId="0" fillId="0" borderId="0" xfId="0" applyAlignment="1">
      <alignment horizontal="center"/>
    </xf>
    <xf numFmtId="0" fontId="0" fillId="0" borderId="2" xfId="0" applyBorder="1" applyAlignment="1">
      <alignment horizontal="center"/>
    </xf>
    <xf numFmtId="0" fontId="4" fillId="0" borderId="0" xfId="1" applyAlignment="1" applyProtection="1"/>
    <xf numFmtId="14" fontId="7" fillId="0" borderId="0" xfId="0" applyNumberFormat="1" applyFont="1" applyAlignment="1" applyProtection="1">
      <alignment horizontal="center"/>
      <protection locked="0"/>
    </xf>
    <xf numFmtId="0" fontId="0" fillId="0" borderId="5" xfId="0" applyBorder="1"/>
    <xf numFmtId="0" fontId="0" fillId="0" borderId="6" xfId="0" applyBorder="1" applyAlignment="1">
      <alignment horizontal="center"/>
    </xf>
    <xf numFmtId="0" fontId="5" fillId="0" borderId="0" xfId="0" applyFont="1" applyAlignment="1">
      <alignment vertical="top"/>
    </xf>
    <xf numFmtId="1" fontId="8" fillId="0" borderId="0" xfId="0" applyNumberFormat="1" applyFont="1" applyAlignment="1" applyProtection="1">
      <alignment horizontal="center"/>
      <protection locked="0"/>
    </xf>
    <xf numFmtId="0" fontId="6" fillId="0" borderId="0" xfId="0" applyFont="1"/>
    <xf numFmtId="0" fontId="0" fillId="0" borderId="2" xfId="0" applyBorder="1"/>
    <xf numFmtId="164" fontId="0" fillId="0" borderId="1" xfId="0" applyNumberFormat="1" applyBorder="1"/>
    <xf numFmtId="165" fontId="0" fillId="0" borderId="1" xfId="0" applyNumberFormat="1" applyBorder="1" applyAlignment="1">
      <alignment horizontal="center"/>
    </xf>
    <xf numFmtId="2" fontId="0" fillId="0" borderId="1" xfId="0" applyNumberFormat="1" applyBorder="1"/>
    <xf numFmtId="9" fontId="3" fillId="0" borderId="1" xfId="2" applyBorder="1" applyAlignment="1"/>
    <xf numFmtId="9" fontId="8" fillId="0" borderId="1" xfId="2" applyFont="1" applyBorder="1" applyAlignment="1">
      <alignment horizontal="center"/>
    </xf>
    <xf numFmtId="2" fontId="0" fillId="0" borderId="1" xfId="0" applyNumberFormat="1" applyBorder="1" applyAlignment="1">
      <alignment horizontal="center"/>
    </xf>
    <xf numFmtId="166" fontId="0" fillId="0" borderId="1" xfId="0" applyNumberFormat="1" applyBorder="1" applyAlignment="1">
      <alignment horizontal="center"/>
    </xf>
    <xf numFmtId="9" fontId="3" fillId="0" borderId="0" xfId="2" applyBorder="1" applyAlignment="1"/>
    <xf numFmtId="2" fontId="0" fillId="0" borderId="2" xfId="0" applyNumberFormat="1" applyBorder="1" applyAlignment="1">
      <alignment horizontal="center"/>
    </xf>
    <xf numFmtId="9" fontId="0" fillId="0" borderId="2" xfId="2" applyFont="1" applyBorder="1" applyAlignment="1">
      <alignment horizontal="center"/>
    </xf>
    <xf numFmtId="165" fontId="0" fillId="0" borderId="2" xfId="0" applyNumberFormat="1" applyBorder="1" applyAlignment="1">
      <alignment horizontal="center"/>
    </xf>
    <xf numFmtId="166" fontId="0" fillId="0" borderId="2" xfId="0" applyNumberFormat="1" applyBorder="1" applyAlignment="1">
      <alignment horizontal="center"/>
    </xf>
    <xf numFmtId="0" fontId="0" fillId="0" borderId="1" xfId="0" applyBorder="1" applyAlignment="1">
      <alignment horizontal="center" vertical="center"/>
    </xf>
    <xf numFmtId="0" fontId="0" fillId="0" borderId="0" xfId="0" applyAlignment="1">
      <alignment horizontal="center" vertical="center"/>
    </xf>
    <xf numFmtId="0" fontId="0" fillId="0" borderId="2" xfId="0" applyBorder="1" applyAlignment="1">
      <alignment horizontal="center" vertical="center"/>
    </xf>
    <xf numFmtId="164" fontId="0" fillId="0" borderId="10" xfId="0" applyNumberFormat="1" applyBorder="1"/>
    <xf numFmtId="164" fontId="0" fillId="0" borderId="3" xfId="0" applyNumberFormat="1" applyBorder="1"/>
    <xf numFmtId="164" fontId="0" fillId="0" borderId="4" xfId="0" applyNumberFormat="1" applyBorder="1"/>
    <xf numFmtId="0" fontId="11" fillId="2" borderId="12" xfId="3"/>
    <xf numFmtId="0" fontId="12" fillId="0" borderId="0" xfId="0" applyFont="1" applyAlignment="1">
      <alignment horizontal="center"/>
    </xf>
    <xf numFmtId="9" fontId="12" fillId="0" borderId="0" xfId="0" applyNumberFormat="1" applyFont="1" applyAlignment="1">
      <alignment horizontal="center"/>
    </xf>
    <xf numFmtId="0" fontId="12" fillId="0" borderId="1" xfId="0" applyFont="1" applyBorder="1" applyAlignment="1">
      <alignment horizontal="center" vertical="center"/>
    </xf>
    <xf numFmtId="0" fontId="12" fillId="0" borderId="11" xfId="0" applyFont="1" applyBorder="1" applyAlignment="1">
      <alignment horizontal="center" vertical="center"/>
    </xf>
    <xf numFmtId="0" fontId="12" fillId="0" borderId="0" xfId="0" applyFont="1" applyAlignment="1">
      <alignment horizontal="center" vertical="center"/>
    </xf>
    <xf numFmtId="0" fontId="12" fillId="0" borderId="8" xfId="0" applyFont="1" applyBorder="1" applyAlignment="1">
      <alignment horizontal="center" vertical="center"/>
    </xf>
    <xf numFmtId="0" fontId="12" fillId="0" borderId="2" xfId="0" applyFont="1" applyBorder="1" applyAlignment="1">
      <alignment horizontal="center" vertical="center"/>
    </xf>
    <xf numFmtId="0" fontId="12" fillId="0" borderId="9" xfId="0" applyFont="1" applyBorder="1" applyAlignment="1">
      <alignment horizontal="center" vertical="center"/>
    </xf>
    <xf numFmtId="0" fontId="0" fillId="0" borderId="7" xfId="0" applyBorder="1"/>
    <xf numFmtId="167" fontId="0" fillId="0" borderId="0" xfId="0" applyNumberFormat="1" applyAlignment="1">
      <alignment horizontal="center"/>
    </xf>
    <xf numFmtId="0" fontId="13" fillId="0" borderId="0" xfId="0" applyFont="1"/>
    <xf numFmtId="0" fontId="15" fillId="0" borderId="0" xfId="0" quotePrefix="1" applyFont="1" applyAlignment="1">
      <alignment horizontal="left"/>
    </xf>
    <xf numFmtId="164" fontId="2" fillId="0" borderId="0" xfId="0" applyNumberFormat="1" applyFont="1"/>
    <xf numFmtId="0" fontId="2" fillId="0" borderId="0" xfId="0" applyFont="1"/>
    <xf numFmtId="0" fontId="23" fillId="0" borderId="0" xfId="0" applyFont="1"/>
    <xf numFmtId="0" fontId="2" fillId="0" borderId="0" xfId="0" quotePrefix="1" applyFont="1"/>
    <xf numFmtId="0" fontId="2" fillId="0" borderId="1" xfId="0" applyFont="1" applyBorder="1" applyAlignment="1">
      <alignment horizontal="center"/>
    </xf>
    <xf numFmtId="164" fontId="2" fillId="0" borderId="1" xfId="0" applyNumberFormat="1" applyFont="1" applyBorder="1"/>
    <xf numFmtId="164" fontId="2" fillId="0" borderId="0" xfId="0" applyNumberFormat="1" applyFont="1" applyAlignment="1">
      <alignment horizontal="center"/>
    </xf>
    <xf numFmtId="0" fontId="2" fillId="0" borderId="0" xfId="0" applyFont="1" applyAlignment="1">
      <alignment horizontal="center"/>
    </xf>
    <xf numFmtId="0" fontId="2" fillId="0" borderId="0" xfId="0" quotePrefix="1" applyFont="1" applyAlignment="1">
      <alignment horizontal="center"/>
    </xf>
    <xf numFmtId="164" fontId="2" fillId="0" borderId="0" xfId="0" quotePrefix="1" applyNumberFormat="1" applyFont="1" applyAlignment="1">
      <alignment horizontal="center"/>
    </xf>
    <xf numFmtId="0" fontId="2" fillId="0" borderId="18" xfId="0" applyFont="1" applyBorder="1" applyAlignment="1">
      <alignment horizontal="center"/>
    </xf>
    <xf numFmtId="0" fontId="2" fillId="0" borderId="19" xfId="0" applyFont="1" applyBorder="1" applyAlignment="1">
      <alignment horizontal="center"/>
    </xf>
    <xf numFmtId="0" fontId="2" fillId="0" borderId="20" xfId="0" applyFont="1" applyBorder="1" applyAlignment="1">
      <alignment horizontal="center"/>
    </xf>
    <xf numFmtId="0" fontId="2" fillId="0" borderId="19" xfId="0" applyFont="1" applyBorder="1"/>
    <xf numFmtId="0" fontId="2" fillId="0" borderId="21" xfId="0" applyFont="1" applyBorder="1" applyAlignment="1">
      <alignment horizontal="center"/>
    </xf>
    <xf numFmtId="2" fontId="2" fillId="0" borderId="19" xfId="0" applyNumberFormat="1" applyFont="1" applyBorder="1" applyAlignment="1">
      <alignment horizontal="center"/>
    </xf>
    <xf numFmtId="0" fontId="2" fillId="0" borderId="23" xfId="0" applyFont="1" applyBorder="1" applyAlignment="1">
      <alignment horizontal="center"/>
    </xf>
    <xf numFmtId="1" fontId="12" fillId="0" borderId="14" xfId="0" applyNumberFormat="1" applyFont="1" applyBorder="1" applyAlignment="1" applyProtection="1">
      <alignment horizontal="center"/>
      <protection locked="0"/>
    </xf>
    <xf numFmtId="0" fontId="12" fillId="0" borderId="0" xfId="0" applyFont="1" applyProtection="1">
      <protection locked="0"/>
    </xf>
    <xf numFmtId="0" fontId="2" fillId="0" borderId="13" xfId="0" applyFont="1" applyBorder="1" applyAlignment="1">
      <alignment horizontal="center"/>
    </xf>
    <xf numFmtId="2" fontId="2" fillId="0" borderId="31" xfId="0" applyNumberFormat="1" applyFont="1" applyBorder="1" applyAlignment="1">
      <alignment horizontal="center"/>
    </xf>
    <xf numFmtId="1" fontId="12" fillId="0" borderId="15" xfId="0" applyNumberFormat="1" applyFont="1" applyBorder="1" applyAlignment="1" applyProtection="1">
      <alignment horizontal="center"/>
      <protection locked="0"/>
    </xf>
    <xf numFmtId="0" fontId="12" fillId="0" borderId="16" xfId="0" applyFont="1" applyBorder="1" applyProtection="1">
      <protection locked="0"/>
    </xf>
    <xf numFmtId="0" fontId="2" fillId="0" borderId="17" xfId="0" applyFont="1" applyBorder="1" applyAlignment="1">
      <alignment horizontal="center"/>
    </xf>
    <xf numFmtId="2" fontId="2" fillId="0" borderId="32" xfId="0" applyNumberFormat="1" applyFont="1" applyBorder="1" applyAlignment="1">
      <alignment horizontal="center"/>
    </xf>
    <xf numFmtId="0" fontId="2" fillId="0" borderId="26" xfId="0" applyFont="1" applyBorder="1" applyAlignment="1">
      <alignment horizontal="center"/>
    </xf>
    <xf numFmtId="1" fontId="2" fillId="0" borderId="27" xfId="0" applyNumberFormat="1" applyFont="1" applyBorder="1" applyAlignment="1">
      <alignment horizontal="center"/>
    </xf>
    <xf numFmtId="1" fontId="2" fillId="0" borderId="27" xfId="0" quotePrefix="1" applyNumberFormat="1" applyFont="1" applyBorder="1" applyAlignment="1">
      <alignment horizontal="left"/>
    </xf>
    <xf numFmtId="0" fontId="2" fillId="0" borderId="28" xfId="0" applyFont="1" applyBorder="1" applyAlignment="1">
      <alignment horizontal="center"/>
    </xf>
    <xf numFmtId="2" fontId="2" fillId="0" borderId="27" xfId="0" applyNumberFormat="1" applyFont="1" applyBorder="1" applyAlignment="1">
      <alignment horizontal="center"/>
    </xf>
    <xf numFmtId="2" fontId="2" fillId="0" borderId="0" xfId="0" applyNumberFormat="1" applyFont="1" applyAlignment="1">
      <alignment horizontal="center"/>
    </xf>
    <xf numFmtId="0" fontId="2" fillId="0" borderId="1" xfId="0" applyFont="1" applyBorder="1"/>
    <xf numFmtId="0" fontId="2" fillId="0" borderId="2" xfId="0" applyFont="1" applyBorder="1"/>
    <xf numFmtId="2" fontId="2" fillId="0" borderId="2" xfId="0" applyNumberFormat="1" applyFont="1" applyBorder="1" applyAlignment="1">
      <alignment horizontal="center"/>
    </xf>
    <xf numFmtId="0" fontId="22" fillId="0" borderId="0" xfId="0" applyFont="1"/>
    <xf numFmtId="0" fontId="13" fillId="0" borderId="0" xfId="0" applyFont="1" applyAlignment="1">
      <alignment horizontal="center"/>
    </xf>
    <xf numFmtId="0" fontId="13" fillId="0" borderId="0" xfId="0" applyFont="1" applyAlignment="1">
      <alignment horizontal="left"/>
    </xf>
    <xf numFmtId="0" fontId="2" fillId="0" borderId="7" xfId="0" applyFont="1" applyBorder="1" applyAlignment="1">
      <alignment horizontal="center"/>
    </xf>
    <xf numFmtId="0" fontId="2" fillId="0" borderId="5"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16" fontId="2" fillId="0" borderId="0" xfId="0" applyNumberFormat="1" applyFont="1" applyAlignment="1">
      <alignment horizontal="center"/>
    </xf>
    <xf numFmtId="9" fontId="2" fillId="0" borderId="0" xfId="0" applyNumberFormat="1" applyFont="1" applyAlignment="1">
      <alignment horizontal="center"/>
    </xf>
    <xf numFmtId="0" fontId="24" fillId="0" borderId="0" xfId="0" applyFont="1"/>
    <xf numFmtId="0" fontId="2" fillId="0" borderId="0" xfId="0" applyFont="1" applyAlignment="1">
      <alignment horizontal="right"/>
    </xf>
    <xf numFmtId="0" fontId="2" fillId="0" borderId="1" xfId="0" applyFont="1" applyBorder="1" applyAlignment="1">
      <alignment horizontal="center" vertical="top" wrapText="1"/>
    </xf>
    <xf numFmtId="2" fontId="2" fillId="0" borderId="16" xfId="0" applyNumberFormat="1" applyFont="1" applyBorder="1" applyAlignment="1">
      <alignment horizontal="center"/>
    </xf>
    <xf numFmtId="0" fontId="2" fillId="0" borderId="6" xfId="0" applyFont="1" applyBorder="1" applyAlignment="1">
      <alignment horizontal="center"/>
    </xf>
    <xf numFmtId="0" fontId="2" fillId="0" borderId="2" xfId="0" applyFont="1" applyBorder="1" applyAlignment="1">
      <alignment horizontal="center"/>
    </xf>
    <xf numFmtId="0" fontId="14" fillId="0" borderId="2" xfId="0" applyFont="1" applyBorder="1" applyAlignment="1">
      <alignment horizontal="center"/>
    </xf>
    <xf numFmtId="165" fontId="2" fillId="0" borderId="30" xfId="0" applyNumberFormat="1" applyFont="1" applyBorder="1" applyAlignment="1">
      <alignment horizontal="center"/>
    </xf>
    <xf numFmtId="165" fontId="2" fillId="0" borderId="31" xfId="0" applyNumberFormat="1" applyFont="1" applyBorder="1" applyAlignment="1">
      <alignment horizontal="center"/>
    </xf>
    <xf numFmtId="165" fontId="2" fillId="0" borderId="32" xfId="0" applyNumberFormat="1" applyFont="1" applyBorder="1" applyAlignment="1">
      <alignment horizontal="center"/>
    </xf>
    <xf numFmtId="165" fontId="2" fillId="0" borderId="33" xfId="0" applyNumberFormat="1" applyFont="1" applyBorder="1" applyAlignment="1">
      <alignment horizontal="center"/>
    </xf>
    <xf numFmtId="165" fontId="2" fillId="0" borderId="0" xfId="0" applyNumberFormat="1" applyFont="1" applyAlignment="1">
      <alignment horizontal="center"/>
    </xf>
    <xf numFmtId="165" fontId="2" fillId="0" borderId="22" xfId="0" applyNumberFormat="1" applyFont="1" applyBorder="1" applyAlignment="1">
      <alignment horizontal="center"/>
    </xf>
    <xf numFmtId="165" fontId="2" fillId="0" borderId="24" xfId="0" applyNumberFormat="1" applyFont="1" applyBorder="1" applyAlignment="1">
      <alignment horizontal="center"/>
    </xf>
    <xf numFmtId="165" fontId="2" fillId="0" borderId="25" xfId="0" applyNumberFormat="1" applyFont="1" applyBorder="1" applyAlignment="1">
      <alignment horizontal="center"/>
    </xf>
    <xf numFmtId="165" fontId="2" fillId="0" borderId="29" xfId="0" applyNumberFormat="1" applyFont="1" applyBorder="1" applyAlignment="1">
      <alignment horizontal="center"/>
    </xf>
    <xf numFmtId="165" fontId="0" fillId="0" borderId="0" xfId="0" applyNumberFormat="1" applyAlignment="1" applyProtection="1">
      <alignment horizontal="center"/>
      <protection locked="0"/>
    </xf>
    <xf numFmtId="165" fontId="2" fillId="0" borderId="3" xfId="0" applyNumberFormat="1" applyFont="1" applyBorder="1" applyAlignment="1">
      <alignment horizontal="center"/>
    </xf>
    <xf numFmtId="165" fontId="2" fillId="0" borderId="4" xfId="0" applyNumberFormat="1" applyFont="1" applyBorder="1" applyAlignment="1">
      <alignment horizontal="center"/>
    </xf>
    <xf numFmtId="165" fontId="2" fillId="0" borderId="8" xfId="0" applyNumberFormat="1" applyFont="1" applyBorder="1" applyAlignment="1">
      <alignment horizontal="center"/>
    </xf>
    <xf numFmtId="165" fontId="2" fillId="0" borderId="2" xfId="0" applyNumberFormat="1" applyFont="1" applyBorder="1" applyAlignment="1">
      <alignment horizontal="center"/>
    </xf>
    <xf numFmtId="165" fontId="2" fillId="0" borderId="9" xfId="0" applyNumberFormat="1" applyFont="1" applyBorder="1" applyAlignment="1">
      <alignment horizontal="center"/>
    </xf>
    <xf numFmtId="165" fontId="0" fillId="0" borderId="0" xfId="0" quotePrefix="1" applyNumberFormat="1" applyAlignment="1">
      <alignment horizontal="center"/>
    </xf>
    <xf numFmtId="168" fontId="0" fillId="0" borderId="0" xfId="0" applyNumberFormat="1" applyAlignment="1">
      <alignment horizontal="center"/>
    </xf>
    <xf numFmtId="168" fontId="7" fillId="0" borderId="4" xfId="0" applyNumberFormat="1" applyFont="1" applyBorder="1" applyAlignment="1">
      <alignment horizontal="center"/>
    </xf>
    <xf numFmtId="168" fontId="7" fillId="0" borderId="2" xfId="0" applyNumberFormat="1" applyFont="1" applyBorder="1" applyAlignment="1">
      <alignment horizontal="center"/>
    </xf>
    <xf numFmtId="168" fontId="7" fillId="0" borderId="9" xfId="0" applyNumberFormat="1" applyFont="1" applyBorder="1" applyAlignment="1">
      <alignment horizontal="center"/>
    </xf>
    <xf numFmtId="168" fontId="7" fillId="0" borderId="0" xfId="0" applyNumberFormat="1" applyFont="1" applyAlignment="1" applyProtection="1">
      <alignment horizontal="center"/>
      <protection locked="0"/>
    </xf>
    <xf numFmtId="1" fontId="0" fillId="0" borderId="0" xfId="0" applyNumberFormat="1" applyAlignment="1" applyProtection="1">
      <alignment horizontal="center"/>
      <protection locked="0"/>
    </xf>
    <xf numFmtId="1" fontId="0" fillId="0" borderId="1" xfId="0" applyNumberFormat="1" applyBorder="1" applyAlignment="1">
      <alignment horizontal="center"/>
    </xf>
    <xf numFmtId="1" fontId="0" fillId="0" borderId="2" xfId="0" applyNumberFormat="1" applyBorder="1" applyAlignment="1">
      <alignment horizontal="center"/>
    </xf>
    <xf numFmtId="0" fontId="26" fillId="0" borderId="0" xfId="0" applyFont="1"/>
    <xf numFmtId="0" fontId="15" fillId="0" borderId="0" xfId="0" applyFont="1"/>
    <xf numFmtId="164" fontId="2" fillId="0" borderId="3" xfId="0" applyNumberFormat="1" applyFont="1" applyBorder="1"/>
    <xf numFmtId="168" fontId="0" fillId="0" borderId="0" xfId="0" applyNumberFormat="1"/>
    <xf numFmtId="0" fontId="2" fillId="0" borderId="0" xfId="0" applyFont="1" applyAlignment="1">
      <alignment horizontal="center" vertical="top" wrapText="1"/>
    </xf>
    <xf numFmtId="9" fontId="0" fillId="0" borderId="0" xfId="2" applyFont="1" applyAlignment="1">
      <alignment horizontal="center"/>
    </xf>
    <xf numFmtId="0" fontId="2" fillId="0" borderId="34" xfId="0" applyFont="1" applyBorder="1" applyAlignment="1">
      <alignment horizontal="center"/>
    </xf>
    <xf numFmtId="0" fontId="2" fillId="0" borderId="35" xfId="0" applyFont="1" applyBorder="1"/>
    <xf numFmtId="0" fontId="2" fillId="0" borderId="36" xfId="0" applyFont="1" applyBorder="1" applyAlignment="1">
      <alignment horizontal="center"/>
    </xf>
    <xf numFmtId="2" fontId="2" fillId="0" borderId="35" xfId="0" applyNumberFormat="1" applyFont="1" applyBorder="1" applyAlignment="1">
      <alignment horizontal="center"/>
    </xf>
    <xf numFmtId="2" fontId="2" fillId="0" borderId="37" xfId="0" applyNumberFormat="1" applyFont="1" applyBorder="1" applyAlignment="1">
      <alignment horizontal="center"/>
    </xf>
    <xf numFmtId="2" fontId="2" fillId="0" borderId="38" xfId="0" applyNumberFormat="1" applyFont="1" applyBorder="1" applyAlignment="1">
      <alignment horizontal="center"/>
    </xf>
    <xf numFmtId="0" fontId="2" fillId="0" borderId="39" xfId="0" applyFont="1" applyBorder="1" applyAlignment="1">
      <alignment horizontal="center"/>
    </xf>
    <xf numFmtId="2" fontId="2" fillId="0" borderId="40" xfId="0" applyNumberFormat="1" applyFont="1" applyBorder="1" applyAlignment="1">
      <alignment horizontal="center"/>
    </xf>
    <xf numFmtId="0" fontId="2" fillId="0" borderId="41" xfId="0" applyFont="1" applyBorder="1" applyAlignment="1">
      <alignment horizontal="center"/>
    </xf>
    <xf numFmtId="0" fontId="2" fillId="0" borderId="43" xfId="0" applyFont="1" applyBorder="1" applyAlignment="1">
      <alignment horizontal="center"/>
    </xf>
    <xf numFmtId="2" fontId="2" fillId="0" borderId="42" xfId="0" applyNumberFormat="1" applyFont="1" applyBorder="1" applyAlignment="1">
      <alignment horizontal="center"/>
    </xf>
    <xf numFmtId="2" fontId="2" fillId="0" borderId="44" xfId="0" applyNumberFormat="1" applyFont="1" applyBorder="1" applyAlignment="1">
      <alignment horizontal="center"/>
    </xf>
    <xf numFmtId="2" fontId="2" fillId="0" borderId="45" xfId="0" applyNumberFormat="1" applyFont="1" applyBorder="1" applyAlignment="1">
      <alignment horizontal="center"/>
    </xf>
    <xf numFmtId="1" fontId="12" fillId="0" borderId="46" xfId="0" applyNumberFormat="1" applyFont="1" applyBorder="1" applyAlignment="1" applyProtection="1">
      <alignment horizontal="center"/>
      <protection locked="0"/>
    </xf>
    <xf numFmtId="1" fontId="12" fillId="0" borderId="47" xfId="0" applyNumberFormat="1" applyFont="1" applyBorder="1" applyAlignment="1" applyProtection="1">
      <alignment horizontal="center"/>
      <protection locked="0"/>
    </xf>
    <xf numFmtId="0" fontId="2" fillId="0" borderId="48" xfId="0" applyFont="1" applyBorder="1" applyAlignment="1">
      <alignment horizontal="center"/>
    </xf>
    <xf numFmtId="2" fontId="2" fillId="0" borderId="49" xfId="0" applyNumberFormat="1" applyFont="1" applyBorder="1" applyAlignment="1">
      <alignment horizontal="center"/>
    </xf>
    <xf numFmtId="1" fontId="2" fillId="0" borderId="42" xfId="0" applyNumberFormat="1" applyFont="1" applyBorder="1" applyAlignment="1">
      <alignment horizontal="center"/>
    </xf>
    <xf numFmtId="1" fontId="2" fillId="0" borderId="42" xfId="0" quotePrefix="1" applyNumberFormat="1" applyFont="1" applyBorder="1" applyAlignment="1">
      <alignment horizontal="left"/>
    </xf>
    <xf numFmtId="0" fontId="2" fillId="0" borderId="50" xfId="0" applyFont="1" applyBorder="1" applyAlignment="1">
      <alignment horizontal="center"/>
    </xf>
    <xf numFmtId="0" fontId="2" fillId="0" borderId="51" xfId="0" applyFont="1" applyBorder="1" applyAlignment="1">
      <alignment horizontal="center"/>
    </xf>
    <xf numFmtId="1" fontId="2" fillId="0" borderId="52" xfId="0" applyNumberFormat="1" applyFont="1" applyBorder="1" applyAlignment="1">
      <alignment horizontal="center"/>
    </xf>
    <xf numFmtId="0" fontId="15" fillId="0" borderId="0" xfId="0" quotePrefix="1" applyFont="1" applyAlignment="1">
      <alignment horizontal="center" vertical="center"/>
    </xf>
    <xf numFmtId="0" fontId="2" fillId="0" borderId="1" xfId="0" applyFont="1" applyBorder="1" applyAlignment="1">
      <alignment horizontal="center" vertical="center" wrapText="1"/>
    </xf>
    <xf numFmtId="14" fontId="0" fillId="0" borderId="0" xfId="0" applyNumberFormat="1"/>
    <xf numFmtId="0" fontId="2" fillId="0" borderId="2" xfId="0" quotePrefix="1" applyFont="1" applyBorder="1" applyAlignment="1">
      <alignment horizontal="center"/>
    </xf>
    <xf numFmtId="0" fontId="34" fillId="0" borderId="0" xfId="0" applyFont="1" applyAlignment="1">
      <alignment vertical="top" wrapText="1"/>
    </xf>
    <xf numFmtId="0" fontId="2" fillId="0" borderId="0" xfId="0" applyFont="1" applyAlignment="1">
      <alignment horizontal="center" vertical="center" wrapText="1"/>
    </xf>
    <xf numFmtId="0" fontId="2" fillId="0" borderId="53" xfId="0" applyFont="1" applyBorder="1" applyAlignment="1">
      <alignment horizontal="center" vertical="center"/>
    </xf>
    <xf numFmtId="0" fontId="0" fillId="0" borderId="53" xfId="0" applyBorder="1" applyAlignment="1">
      <alignment horizontal="center" vertical="center"/>
    </xf>
    <xf numFmtId="0" fontId="35" fillId="0" borderId="53" xfId="0" applyFont="1" applyBorder="1" applyAlignment="1">
      <alignment horizontal="center" vertical="center"/>
    </xf>
    <xf numFmtId="0" fontId="2" fillId="0" borderId="2" xfId="0" applyFont="1" applyBorder="1" applyAlignment="1">
      <alignment horizontal="center" vertical="center"/>
    </xf>
    <xf numFmtId="0" fontId="2" fillId="0" borderId="0" xfId="0" applyFont="1" applyAlignment="1">
      <alignment horizontal="center" vertical="center"/>
    </xf>
    <xf numFmtId="0" fontId="38" fillId="0" borderId="0" xfId="0" applyFont="1"/>
    <xf numFmtId="165" fontId="2" fillId="0" borderId="0" xfId="0" applyNumberFormat="1" applyFont="1"/>
    <xf numFmtId="9" fontId="0" fillId="0" borderId="0" xfId="2" applyFont="1"/>
    <xf numFmtId="0" fontId="4" fillId="0" borderId="0" xfId="1" applyBorder="1" applyAlignment="1" applyProtection="1"/>
    <xf numFmtId="14" fontId="0" fillId="0" borderId="0" xfId="0" applyNumberFormat="1" applyAlignment="1">
      <alignment vertical="center"/>
    </xf>
    <xf numFmtId="0" fontId="0" fillId="4" borderId="0" xfId="0" applyFill="1" applyAlignment="1">
      <alignment horizontal="center" vertical="center"/>
    </xf>
    <xf numFmtId="0" fontId="0" fillId="0" borderId="0" xfId="0" applyAlignment="1">
      <alignment vertical="center"/>
    </xf>
    <xf numFmtId="0" fontId="42" fillId="4" borderId="0" xfId="0" applyFont="1" applyFill="1" applyAlignment="1">
      <alignment horizontal="center" vertical="center" wrapText="1"/>
    </xf>
    <xf numFmtId="0" fontId="0" fillId="4" borderId="0" xfId="0" applyFill="1" applyAlignment="1">
      <alignment vertical="center"/>
    </xf>
    <xf numFmtId="2" fontId="0" fillId="4" borderId="0" xfId="0" applyNumberFormat="1" applyFill="1" applyAlignment="1">
      <alignment vertical="center"/>
    </xf>
    <xf numFmtId="166" fontId="0" fillId="4" borderId="0" xfId="0" applyNumberFormat="1" applyFill="1" applyAlignment="1">
      <alignment vertical="center"/>
    </xf>
    <xf numFmtId="0" fontId="0" fillId="5" borderId="0" xfId="0" applyFill="1" applyAlignment="1">
      <alignment horizontal="center" vertical="center"/>
    </xf>
    <xf numFmtId="2" fontId="0" fillId="5" borderId="0" xfId="0" applyNumberFormat="1" applyFill="1" applyAlignment="1">
      <alignment horizontal="center" vertical="center"/>
    </xf>
    <xf numFmtId="2" fontId="42" fillId="4" borderId="0" xfId="0" applyNumberFormat="1" applyFont="1" applyFill="1" applyAlignment="1">
      <alignment horizontal="center" vertical="center" wrapText="1"/>
    </xf>
    <xf numFmtId="166" fontId="42" fillId="4" borderId="0" xfId="0" applyNumberFormat="1" applyFont="1" applyFill="1" applyAlignment="1">
      <alignment horizontal="center" vertical="center" wrapText="1"/>
    </xf>
    <xf numFmtId="0" fontId="42" fillId="5" borderId="0" xfId="0" applyFont="1" applyFill="1" applyAlignment="1">
      <alignment horizontal="center" vertical="center" wrapText="1"/>
    </xf>
    <xf numFmtId="2" fontId="42" fillId="5" borderId="0" xfId="0" applyNumberFormat="1" applyFont="1" applyFill="1" applyAlignment="1">
      <alignment horizontal="center" vertical="center" wrapText="1"/>
    </xf>
    <xf numFmtId="0" fontId="1" fillId="0" borderId="0" xfId="4"/>
    <xf numFmtId="0" fontId="42" fillId="4" borderId="0" xfId="4" applyFont="1" applyFill="1" applyAlignment="1">
      <alignment horizontal="center" vertical="center" wrapText="1"/>
    </xf>
    <xf numFmtId="0" fontId="42" fillId="3" borderId="0" xfId="4" applyFont="1" applyFill="1" applyAlignment="1">
      <alignment horizontal="center" vertical="center" wrapText="1"/>
    </xf>
    <xf numFmtId="0" fontId="41" fillId="0" borderId="0" xfId="4" applyFont="1"/>
    <xf numFmtId="0" fontId="41" fillId="0" borderId="54" xfId="4" applyFont="1" applyBorder="1"/>
    <xf numFmtId="0" fontId="0" fillId="0" borderId="0" xfId="0" pivotButton="1"/>
    <xf numFmtId="2" fontId="0" fillId="0" borderId="0" xfId="0" applyNumberFormat="1" applyAlignment="1">
      <alignment horizontal="left"/>
    </xf>
    <xf numFmtId="2" fontId="0" fillId="0" borderId="0" xfId="0" applyNumberFormat="1" applyAlignment="1">
      <alignment horizontal="left" indent="1"/>
    </xf>
    <xf numFmtId="171" fontId="0" fillId="0" borderId="0" xfId="0" applyNumberFormat="1"/>
    <xf numFmtId="0" fontId="42" fillId="6" borderId="0" xfId="0" applyFont="1" applyFill="1" applyAlignment="1">
      <alignment horizontal="center" vertical="center" wrapText="1"/>
    </xf>
    <xf numFmtId="0" fontId="0" fillId="6" borderId="0" xfId="0" applyFill="1"/>
    <xf numFmtId="2" fontId="2" fillId="0" borderId="0" xfId="0" quotePrefix="1" applyNumberFormat="1" applyFont="1" applyAlignment="1">
      <alignment horizontal="center"/>
    </xf>
    <xf numFmtId="9" fontId="2" fillId="0" borderId="0" xfId="2" applyFont="1" applyAlignment="1">
      <alignment horizontal="center"/>
    </xf>
    <xf numFmtId="0" fontId="46" fillId="0" borderId="0" xfId="5"/>
    <xf numFmtId="2" fontId="46" fillId="0" borderId="0" xfId="5" applyNumberFormat="1"/>
    <xf numFmtId="0" fontId="1" fillId="0" borderId="0" xfId="4" applyAlignment="1">
      <alignment horizontal="center"/>
    </xf>
    <xf numFmtId="14" fontId="0" fillId="0" borderId="0" xfId="0" applyNumberFormat="1" applyAlignment="1">
      <alignment horizontal="center"/>
    </xf>
    <xf numFmtId="172" fontId="44" fillId="0" borderId="0" xfId="0" applyNumberFormat="1" applyFont="1" applyAlignment="1">
      <alignment horizontal="center" vertical="top"/>
    </xf>
    <xf numFmtId="170" fontId="45" fillId="0" borderId="0" xfId="0" applyNumberFormat="1" applyFont="1" applyAlignment="1">
      <alignment horizontal="center" vertical="center"/>
    </xf>
    <xf numFmtId="14" fontId="0" fillId="6" borderId="0" xfId="0" applyNumberFormat="1" applyFill="1"/>
    <xf numFmtId="0" fontId="0" fillId="5" borderId="0" xfId="0" applyFill="1" applyAlignment="1">
      <alignment horizontal="center"/>
    </xf>
    <xf numFmtId="2" fontId="0" fillId="5" borderId="0" xfId="0" applyNumberFormat="1" applyFill="1" applyAlignment="1">
      <alignment horizontal="center"/>
    </xf>
    <xf numFmtId="171" fontId="0" fillId="0" borderId="0" xfId="0" applyNumberFormat="1" applyAlignment="1">
      <alignment horizontal="center"/>
    </xf>
    <xf numFmtId="0" fontId="2" fillId="0" borderId="0" xfId="0" quotePrefix="1" applyFont="1" applyAlignment="1">
      <alignment horizontal="left"/>
    </xf>
    <xf numFmtId="0" fontId="2" fillId="0" borderId="8" xfId="0" applyFont="1" applyBorder="1" applyAlignment="1">
      <alignment horizontal="center"/>
    </xf>
    <xf numFmtId="0" fontId="2" fillId="0" borderId="5" xfId="0" applyFont="1" applyBorder="1"/>
    <xf numFmtId="0" fontId="2" fillId="0" borderId="7" xfId="0" applyFont="1" applyBorder="1"/>
    <xf numFmtId="0" fontId="2" fillId="0" borderId="1" xfId="0" applyFont="1" applyBorder="1" applyAlignment="1">
      <alignment horizontal="center" vertical="top"/>
    </xf>
    <xf numFmtId="164" fontId="2" fillId="0" borderId="1" xfId="0" applyNumberFormat="1" applyFont="1" applyBorder="1" applyAlignment="1">
      <alignment vertical="top"/>
    </xf>
    <xf numFmtId="0" fontId="2" fillId="0" borderId="0" xfId="0" quotePrefix="1" applyFont="1" applyAlignment="1">
      <alignment horizontal="center" vertical="center"/>
    </xf>
    <xf numFmtId="0" fontId="47" fillId="0" borderId="0" xfId="5" quotePrefix="1" applyFont="1"/>
    <xf numFmtId="2" fontId="47" fillId="0" borderId="0" xfId="5" quotePrefix="1" applyNumberFormat="1" applyFont="1"/>
    <xf numFmtId="9" fontId="2" fillId="0" borderId="0" xfId="2" applyFont="1" applyFill="1" applyAlignment="1">
      <alignment horizontal="center"/>
    </xf>
    <xf numFmtId="0" fontId="15" fillId="0" borderId="0" xfId="0" applyFont="1" applyAlignment="1">
      <alignment horizontal="center" vertical="center"/>
    </xf>
    <xf numFmtId="2" fontId="2" fillId="8" borderId="0" xfId="0" applyNumberFormat="1" applyFont="1" applyFill="1" applyAlignment="1">
      <alignment horizontal="center"/>
    </xf>
    <xf numFmtId="9" fontId="2" fillId="8" borderId="0" xfId="2" applyFont="1" applyFill="1" applyAlignment="1">
      <alignment horizontal="center"/>
    </xf>
    <xf numFmtId="14" fontId="0" fillId="8" borderId="0" xfId="0" applyNumberFormat="1" applyFill="1" applyAlignment="1">
      <alignment horizontal="center"/>
    </xf>
    <xf numFmtId="0" fontId="2" fillId="8" borderId="0" xfId="0" applyFont="1" applyFill="1" applyAlignment="1">
      <alignment horizontal="center"/>
    </xf>
    <xf numFmtId="2" fontId="0" fillId="8" borderId="0" xfId="0" applyNumberFormat="1" applyFill="1"/>
    <xf numFmtId="2" fontId="2" fillId="8" borderId="0" xfId="0" quotePrefix="1" applyNumberFormat="1" applyFont="1" applyFill="1" applyAlignment="1">
      <alignment horizontal="center"/>
    </xf>
    <xf numFmtId="2" fontId="0" fillId="8" borderId="0" xfId="0" quotePrefix="1" applyNumberFormat="1" applyFill="1" applyAlignment="1">
      <alignment horizontal="center"/>
    </xf>
    <xf numFmtId="165" fontId="0" fillId="8" borderId="0" xfId="0" quotePrefix="1" applyNumberFormat="1" applyFill="1" applyAlignment="1">
      <alignment horizontal="center"/>
    </xf>
    <xf numFmtId="2" fontId="0" fillId="8" borderId="0" xfId="0" applyNumberFormat="1" applyFill="1" applyAlignment="1">
      <alignment horizontal="center"/>
    </xf>
    <xf numFmtId="166" fontId="0" fillId="8" borderId="0" xfId="0" applyNumberFormat="1" applyFill="1" applyAlignment="1">
      <alignment horizontal="center"/>
    </xf>
    <xf numFmtId="0" fontId="0" fillId="8" borderId="0" xfId="0" applyFill="1"/>
    <xf numFmtId="0" fontId="2" fillId="8" borderId="0" xfId="0" applyFont="1" applyFill="1"/>
    <xf numFmtId="165" fontId="2" fillId="8" borderId="0" xfId="0" applyNumberFormat="1" applyFont="1" applyFill="1" applyAlignment="1">
      <alignment horizontal="center"/>
    </xf>
    <xf numFmtId="0" fontId="0" fillId="8" borderId="0" xfId="0" applyFill="1" applyAlignment="1">
      <alignment horizontal="center"/>
    </xf>
    <xf numFmtId="169" fontId="45" fillId="0" borderId="0" xfId="0" applyNumberFormat="1" applyFont="1" applyAlignment="1">
      <alignment vertical="center"/>
    </xf>
    <xf numFmtId="170" fontId="45" fillId="0" borderId="0" xfId="0" applyNumberFormat="1" applyFont="1" applyAlignment="1">
      <alignment vertical="center"/>
    </xf>
    <xf numFmtId="14" fontId="0" fillId="7" borderId="0" xfId="0" applyNumberFormat="1" applyFill="1" applyAlignment="1">
      <alignment horizontal="center"/>
    </xf>
    <xf numFmtId="0" fontId="2" fillId="7" borderId="0" xfId="0" applyFont="1" applyFill="1" applyAlignment="1">
      <alignment horizontal="center"/>
    </xf>
    <xf numFmtId="2" fontId="0" fillId="7" borderId="0" xfId="0" applyNumberFormat="1" applyFill="1"/>
    <xf numFmtId="2" fontId="2" fillId="7" borderId="0" xfId="0" quotePrefix="1" applyNumberFormat="1" applyFont="1" applyFill="1" applyAlignment="1">
      <alignment horizontal="center"/>
    </xf>
    <xf numFmtId="2" fontId="0" fillId="7" borderId="0" xfId="0" quotePrefix="1" applyNumberFormat="1" applyFill="1" applyAlignment="1">
      <alignment horizontal="center"/>
    </xf>
    <xf numFmtId="165" fontId="0" fillId="7" borderId="0" xfId="0" quotePrefix="1" applyNumberFormat="1" applyFill="1" applyAlignment="1">
      <alignment horizontal="center"/>
    </xf>
    <xf numFmtId="2" fontId="0" fillId="7" borderId="0" xfId="0" applyNumberFormat="1" applyFill="1" applyAlignment="1">
      <alignment horizontal="center"/>
    </xf>
    <xf numFmtId="166" fontId="0" fillId="7" borderId="0" xfId="0" applyNumberFormat="1" applyFill="1" applyAlignment="1">
      <alignment horizontal="center"/>
    </xf>
    <xf numFmtId="0" fontId="0" fillId="7" borderId="0" xfId="0" applyFill="1"/>
    <xf numFmtId="2" fontId="2" fillId="7" borderId="0" xfId="0" applyNumberFormat="1" applyFont="1" applyFill="1" applyAlignment="1">
      <alignment horizontal="center"/>
    </xf>
    <xf numFmtId="0" fontId="2" fillId="7" borderId="0" xfId="0" applyFont="1" applyFill="1"/>
    <xf numFmtId="165" fontId="2" fillId="7" borderId="0" xfId="0" applyNumberFormat="1" applyFont="1" applyFill="1" applyAlignment="1">
      <alignment horizontal="center"/>
    </xf>
    <xf numFmtId="0" fontId="0" fillId="7" borderId="0" xfId="0" applyFill="1" applyAlignment="1">
      <alignment horizontal="center"/>
    </xf>
    <xf numFmtId="174" fontId="7" fillId="0" borderId="0" xfId="0" applyNumberFormat="1" applyFont="1" applyProtection="1">
      <protection locked="0"/>
    </xf>
    <xf numFmtId="9" fontId="3" fillId="8" borderId="0" xfId="2" applyFill="1" applyAlignment="1">
      <alignment horizontal="center"/>
    </xf>
    <xf numFmtId="9" fontId="3" fillId="0" borderId="0" xfId="2" applyFill="1" applyAlignment="1">
      <alignment horizontal="center"/>
    </xf>
    <xf numFmtId="0" fontId="49" fillId="0" borderId="0" xfId="0" applyFont="1"/>
    <xf numFmtId="171" fontId="0" fillId="8" borderId="0" xfId="0" applyNumberFormat="1" applyFill="1" applyAlignment="1">
      <alignment horizontal="center"/>
    </xf>
    <xf numFmtId="14" fontId="0" fillId="8" borderId="0" xfId="0" applyNumberFormat="1" applyFill="1"/>
    <xf numFmtId="171" fontId="42" fillId="0" borderId="0" xfId="4" applyNumberFormat="1" applyFont="1" applyAlignment="1">
      <alignment horizontal="left" vertical="center"/>
    </xf>
    <xf numFmtId="0" fontId="42" fillId="0" borderId="0" xfId="4" applyFont="1" applyAlignment="1">
      <alignment horizontal="left"/>
    </xf>
    <xf numFmtId="2" fontId="42" fillId="0" borderId="0" xfId="4" applyNumberFormat="1" applyFont="1" applyAlignment="1">
      <alignment horizontal="left"/>
    </xf>
    <xf numFmtId="0" fontId="44" fillId="0" borderId="0" xfId="0" applyFont="1" applyAlignment="1">
      <alignment horizontal="left" vertical="top"/>
    </xf>
    <xf numFmtId="0" fontId="50" fillId="0" borderId="0" xfId="0" applyFont="1"/>
    <xf numFmtId="0" fontId="48" fillId="0" borderId="0" xfId="0" applyFont="1" applyAlignment="1">
      <alignment vertical="center" wrapText="1"/>
    </xf>
    <xf numFmtId="9" fontId="48" fillId="0" borderId="0" xfId="0" applyNumberFormat="1" applyFont="1" applyAlignment="1">
      <alignment horizontal="center" vertical="center"/>
    </xf>
    <xf numFmtId="9" fontId="48" fillId="0" borderId="0" xfId="2" applyFont="1" applyFill="1" applyAlignment="1">
      <alignment horizontal="center" vertical="center"/>
    </xf>
    <xf numFmtId="0" fontId="48" fillId="0" borderId="0" xfId="0" applyFont="1" applyAlignment="1">
      <alignment horizontal="center" vertical="center" wrapText="1"/>
    </xf>
    <xf numFmtId="0" fontId="2" fillId="8" borderId="0" xfId="0" applyFont="1" applyFill="1" applyAlignment="1">
      <alignment horizontal="center" vertical="center" wrapText="1"/>
    </xf>
    <xf numFmtId="0" fontId="2" fillId="0" borderId="55" xfId="0" applyFont="1" applyBorder="1" applyAlignment="1">
      <alignment horizontal="center" vertical="center"/>
    </xf>
    <xf numFmtId="9" fontId="3" fillId="0" borderId="0" xfId="2" applyFill="1" applyBorder="1" applyAlignment="1">
      <alignment horizontal="center"/>
    </xf>
    <xf numFmtId="14" fontId="0" fillId="0" borderId="2" xfId="0" applyNumberFormat="1" applyBorder="1" applyAlignment="1">
      <alignment horizontal="center"/>
    </xf>
    <xf numFmtId="2" fontId="0" fillId="0" borderId="2" xfId="0" applyNumberFormat="1" applyBorder="1"/>
    <xf numFmtId="2" fontId="2" fillId="0" borderId="2" xfId="0" quotePrefix="1" applyNumberFormat="1" applyFont="1" applyBorder="1" applyAlignment="1">
      <alignment horizontal="center"/>
    </xf>
    <xf numFmtId="2" fontId="0" fillId="0" borderId="2" xfId="0" quotePrefix="1" applyNumberFormat="1" applyBorder="1" applyAlignment="1">
      <alignment horizontal="center"/>
    </xf>
    <xf numFmtId="165" fontId="0" fillId="0" borderId="2" xfId="0" quotePrefix="1" applyNumberFormat="1" applyBorder="1" applyAlignment="1">
      <alignment horizontal="center"/>
    </xf>
    <xf numFmtId="9" fontId="3" fillId="0" borderId="2" xfId="2" applyFill="1" applyBorder="1" applyAlignment="1">
      <alignment horizontal="center"/>
    </xf>
    <xf numFmtId="0" fontId="2" fillId="8" borderId="53" xfId="0" applyFont="1" applyFill="1" applyBorder="1" applyAlignment="1">
      <alignment horizontal="center" vertical="center"/>
    </xf>
    <xf numFmtId="0" fontId="51" fillId="0" borderId="0" xfId="0" applyFont="1" applyAlignment="1">
      <alignment horizontal="left" vertical="top"/>
    </xf>
    <xf numFmtId="169" fontId="51" fillId="0" borderId="0" xfId="0" applyNumberFormat="1" applyFont="1" applyAlignment="1">
      <alignment vertical="center"/>
    </xf>
    <xf numFmtId="170" fontId="51" fillId="0" borderId="0" xfId="0" applyNumberFormat="1" applyFont="1" applyAlignment="1">
      <alignment vertical="center"/>
    </xf>
    <xf numFmtId="9" fontId="0" fillId="0" borderId="0" xfId="0" applyNumberFormat="1"/>
    <xf numFmtId="9" fontId="15" fillId="0" borderId="0" xfId="0" quotePrefix="1" applyNumberFormat="1" applyFont="1" applyAlignment="1">
      <alignment horizontal="center" vertical="center"/>
    </xf>
    <xf numFmtId="0" fontId="0" fillId="0" borderId="0" xfId="2" applyNumberFormat="1" applyFont="1"/>
    <xf numFmtId="22" fontId="52" fillId="0" borderId="0" xfId="0" applyNumberFormat="1" applyFont="1"/>
    <xf numFmtId="0" fontId="52" fillId="0" borderId="0" xfId="0" applyFont="1"/>
    <xf numFmtId="0" fontId="53" fillId="0" borderId="0" xfId="0" applyFont="1"/>
    <xf numFmtId="0" fontId="49" fillId="6" borderId="0" xfId="0" applyFont="1" applyFill="1"/>
    <xf numFmtId="0" fontId="49" fillId="9" borderId="0" xfId="0" applyFont="1" applyFill="1"/>
    <xf numFmtId="0" fontId="49" fillId="12" borderId="0" xfId="0" applyFont="1" applyFill="1"/>
    <xf numFmtId="2" fontId="49" fillId="6" borderId="0" xfId="0" applyNumberFormat="1" applyFont="1" applyFill="1"/>
    <xf numFmtId="173" fontId="49" fillId="0" borderId="0" xfId="0" applyNumberFormat="1" applyFont="1"/>
    <xf numFmtId="2" fontId="49" fillId="0" borderId="0" xfId="0" applyNumberFormat="1" applyFont="1"/>
    <xf numFmtId="0" fontId="49" fillId="0" borderId="2" xfId="0" applyFont="1" applyBorder="1"/>
    <xf numFmtId="0" fontId="49" fillId="0" borderId="9" xfId="0" applyFont="1" applyBorder="1"/>
    <xf numFmtId="0" fontId="49" fillId="0" borderId="4" xfId="0" applyFont="1" applyBorder="1"/>
    <xf numFmtId="0" fontId="49" fillId="0" borderId="8" xfId="0" applyFont="1" applyBorder="1"/>
    <xf numFmtId="165" fontId="49" fillId="0" borderId="0" xfId="0" applyNumberFormat="1" applyFont="1"/>
    <xf numFmtId="2" fontId="49" fillId="0" borderId="8" xfId="0" applyNumberFormat="1" applyFont="1" applyBorder="1"/>
    <xf numFmtId="14" fontId="49" fillId="0" borderId="53" xfId="0" applyNumberFormat="1" applyFont="1" applyBorder="1"/>
    <xf numFmtId="0" fontId="49" fillId="13" borderId="0" xfId="0" applyFont="1" applyFill="1"/>
    <xf numFmtId="2" fontId="49" fillId="13" borderId="0" xfId="0" applyNumberFormat="1" applyFont="1" applyFill="1"/>
    <xf numFmtId="2" fontId="49" fillId="9" borderId="0" xfId="0" applyNumberFormat="1" applyFont="1" applyFill="1"/>
    <xf numFmtId="0" fontId="49" fillId="14" borderId="0" xfId="0" applyFont="1" applyFill="1"/>
    <xf numFmtId="2" fontId="49" fillId="14" borderId="0" xfId="0" applyNumberFormat="1" applyFont="1" applyFill="1"/>
    <xf numFmtId="22" fontId="51" fillId="0" borderId="0" xfId="0" applyNumberFormat="1" applyFont="1" applyAlignment="1">
      <alignment horizontal="left" vertical="top"/>
    </xf>
    <xf numFmtId="0" fontId="49" fillId="6" borderId="2" xfId="0" applyFont="1" applyFill="1" applyBorder="1"/>
    <xf numFmtId="4" fontId="51" fillId="0" borderId="0" xfId="0" applyNumberFormat="1" applyFont="1" applyAlignment="1">
      <alignment vertical="center"/>
    </xf>
    <xf numFmtId="0" fontId="49" fillId="6" borderId="4" xfId="0" applyFont="1" applyFill="1" applyBorder="1"/>
    <xf numFmtId="0" fontId="54" fillId="6" borderId="0" xfId="0" applyFont="1" applyFill="1"/>
    <xf numFmtId="0" fontId="53" fillId="6" borderId="0" xfId="0" applyFont="1" applyFill="1"/>
    <xf numFmtId="0" fontId="49" fillId="9" borderId="2" xfId="0" applyFont="1" applyFill="1" applyBorder="1"/>
    <xf numFmtId="0" fontId="54" fillId="9" borderId="0" xfId="0" applyFont="1" applyFill="1"/>
    <xf numFmtId="0" fontId="53" fillId="9" borderId="0" xfId="0" applyFont="1" applyFill="1"/>
    <xf numFmtId="0" fontId="49" fillId="9" borderId="9" xfId="0" applyFont="1" applyFill="1" applyBorder="1"/>
    <xf numFmtId="0" fontId="49" fillId="9" borderId="8" xfId="0" applyFont="1" applyFill="1" applyBorder="1"/>
    <xf numFmtId="0" fontId="49" fillId="15" borderId="2" xfId="0" applyFont="1" applyFill="1" applyBorder="1"/>
    <xf numFmtId="0" fontId="49" fillId="15" borderId="0" xfId="0" applyFont="1" applyFill="1"/>
    <xf numFmtId="2" fontId="49" fillId="15" borderId="0" xfId="0" applyNumberFormat="1" applyFont="1" applyFill="1"/>
    <xf numFmtId="0" fontId="54" fillId="15" borderId="0" xfId="0" applyFont="1" applyFill="1"/>
    <xf numFmtId="0" fontId="53" fillId="15" borderId="0" xfId="0" applyFont="1" applyFill="1"/>
    <xf numFmtId="0" fontId="2" fillId="15" borderId="0" xfId="0" applyFont="1" applyFill="1"/>
    <xf numFmtId="0" fontId="49" fillId="16" borderId="2" xfId="0" applyFont="1" applyFill="1" applyBorder="1"/>
    <xf numFmtId="0" fontId="49" fillId="16" borderId="0" xfId="0" applyFont="1" applyFill="1"/>
    <xf numFmtId="2" fontId="49" fillId="16" borderId="0" xfId="0" applyNumberFormat="1" applyFont="1" applyFill="1"/>
    <xf numFmtId="0" fontId="54" fillId="16" borderId="0" xfId="0" applyFont="1" applyFill="1"/>
    <xf numFmtId="0" fontId="53" fillId="16" borderId="0" xfId="0" applyFont="1" applyFill="1"/>
    <xf numFmtId="0" fontId="2" fillId="16" borderId="0" xfId="0" applyFont="1" applyFill="1"/>
    <xf numFmtId="14" fontId="0" fillId="12" borderId="0" xfId="0" applyNumberFormat="1" applyFill="1" applyAlignment="1">
      <alignment horizontal="center"/>
    </xf>
    <xf numFmtId="0" fontId="2" fillId="12" borderId="0" xfId="0" applyFont="1" applyFill="1" applyAlignment="1">
      <alignment horizontal="center"/>
    </xf>
    <xf numFmtId="2" fontId="0" fillId="12" borderId="0" xfId="0" applyNumberFormat="1" applyFill="1"/>
    <xf numFmtId="2" fontId="2" fillId="12" borderId="0" xfId="0" quotePrefix="1" applyNumberFormat="1" applyFont="1" applyFill="1" applyAlignment="1">
      <alignment horizontal="center"/>
    </xf>
    <xf numFmtId="2" fontId="0" fillId="12" borderId="0" xfId="0" quotePrefix="1" applyNumberFormat="1" applyFill="1" applyAlignment="1">
      <alignment horizontal="center"/>
    </xf>
    <xf numFmtId="165" fontId="0" fillId="12" borderId="0" xfId="0" quotePrefix="1" applyNumberFormat="1" applyFill="1" applyAlignment="1">
      <alignment horizontal="center"/>
    </xf>
    <xf numFmtId="2" fontId="0" fillId="12" borderId="0" xfId="0" applyNumberFormat="1" applyFill="1" applyAlignment="1">
      <alignment horizontal="center"/>
    </xf>
    <xf numFmtId="166" fontId="0" fillId="12" borderId="0" xfId="0" applyNumberFormat="1" applyFill="1" applyAlignment="1">
      <alignment horizontal="center"/>
    </xf>
    <xf numFmtId="0" fontId="0" fillId="12" borderId="0" xfId="0" applyFill="1"/>
    <xf numFmtId="2" fontId="2" fillId="12" borderId="0" xfId="0" applyNumberFormat="1" applyFont="1" applyFill="1" applyAlignment="1">
      <alignment horizontal="center"/>
    </xf>
    <xf numFmtId="9" fontId="3" fillId="12" borderId="0" xfId="2" applyFill="1" applyAlignment="1">
      <alignment horizontal="center"/>
    </xf>
    <xf numFmtId="0" fontId="2" fillId="12" borderId="0" xfId="0" applyFont="1" applyFill="1"/>
    <xf numFmtId="165" fontId="2" fillId="12" borderId="0" xfId="0" applyNumberFormat="1" applyFont="1" applyFill="1" applyAlignment="1">
      <alignment horizontal="center"/>
    </xf>
    <xf numFmtId="0" fontId="0" fillId="12" borderId="0" xfId="0" applyFill="1" applyAlignment="1">
      <alignment horizontal="center"/>
    </xf>
    <xf numFmtId="16" fontId="0" fillId="0" borderId="0" xfId="0" applyNumberFormat="1"/>
    <xf numFmtId="0" fontId="55" fillId="0" borderId="0" xfId="0" applyFont="1"/>
    <xf numFmtId="0" fontId="48" fillId="0" borderId="0" xfId="0" applyFont="1" applyAlignment="1">
      <alignment horizontal="center" vertical="center"/>
    </xf>
    <xf numFmtId="0" fontId="48" fillId="10" borderId="0" xfId="0" applyFont="1" applyFill="1" applyAlignment="1">
      <alignment horizontal="center" vertical="center"/>
    </xf>
    <xf numFmtId="0" fontId="48" fillId="10" borderId="0" xfId="0" applyFont="1" applyFill="1" applyAlignment="1">
      <alignment vertical="center"/>
    </xf>
    <xf numFmtId="0" fontId="48" fillId="10" borderId="0" xfId="0" applyFont="1" applyFill="1" applyAlignment="1">
      <alignment vertical="center" wrapText="1"/>
    </xf>
    <xf numFmtId="0" fontId="48" fillId="10" borderId="0" xfId="0" applyFont="1" applyFill="1" applyAlignment="1">
      <alignment horizontal="center" vertical="center" wrapText="1"/>
    </xf>
    <xf numFmtId="171" fontId="48" fillId="10" borderId="0" xfId="0" applyNumberFormat="1" applyFont="1" applyFill="1" applyAlignment="1">
      <alignment vertical="center"/>
    </xf>
    <xf numFmtId="2" fontId="48" fillId="10" borderId="0" xfId="2" applyNumberFormat="1" applyFont="1" applyFill="1" applyBorder="1" applyAlignment="1">
      <alignment horizontal="center" vertical="center"/>
    </xf>
    <xf numFmtId="2" fontId="48" fillId="10" borderId="0" xfId="0" applyNumberFormat="1" applyFont="1" applyFill="1" applyAlignment="1">
      <alignment horizontal="center" vertical="center"/>
    </xf>
    <xf numFmtId="0" fontId="48" fillId="11" borderId="0" xfId="0" applyFont="1" applyFill="1" applyAlignment="1">
      <alignment vertical="center"/>
    </xf>
    <xf numFmtId="0" fontId="48" fillId="11" borderId="0" xfId="0" applyFont="1" applyFill="1" applyAlignment="1">
      <alignment vertical="center" wrapText="1"/>
    </xf>
    <xf numFmtId="0" fontId="48" fillId="11" borderId="0" xfId="0" applyFont="1" applyFill="1" applyAlignment="1">
      <alignment horizontal="center" vertical="center" wrapText="1"/>
    </xf>
    <xf numFmtId="171" fontId="48" fillId="11" borderId="0" xfId="0" applyNumberFormat="1" applyFont="1" applyFill="1" applyAlignment="1">
      <alignment vertical="center"/>
    </xf>
    <xf numFmtId="9" fontId="48" fillId="11" borderId="0" xfId="2" applyFont="1" applyFill="1" applyBorder="1" applyAlignment="1">
      <alignment horizontal="center" vertical="center"/>
    </xf>
    <xf numFmtId="0" fontId="48" fillId="6" borderId="0" xfId="0" applyFont="1" applyFill="1" applyAlignment="1">
      <alignment vertical="center"/>
    </xf>
    <xf numFmtId="0" fontId="48" fillId="6" borderId="0" xfId="0" applyFont="1" applyFill="1" applyAlignment="1">
      <alignment horizontal="center" vertical="center" wrapText="1"/>
    </xf>
    <xf numFmtId="171" fontId="48" fillId="6" borderId="0" xfId="0" applyNumberFormat="1" applyFont="1" applyFill="1" applyAlignment="1">
      <alignment vertical="center"/>
    </xf>
    <xf numFmtId="165" fontId="48" fillId="6" borderId="0" xfId="2" applyNumberFormat="1" applyFont="1" applyFill="1" applyBorder="1" applyAlignment="1">
      <alignment horizontal="center" vertical="center"/>
    </xf>
    <xf numFmtId="9" fontId="48" fillId="6" borderId="0" xfId="2" applyFont="1" applyFill="1" applyBorder="1" applyAlignment="1">
      <alignment horizontal="center" vertical="center"/>
    </xf>
    <xf numFmtId="0" fontId="49" fillId="0" borderId="0" xfId="0" applyFont="1" applyAlignment="1">
      <alignment horizontal="center" vertical="center"/>
    </xf>
    <xf numFmtId="172" fontId="0" fillId="6" borderId="0" xfId="0" applyNumberFormat="1" applyFill="1"/>
    <xf numFmtId="175" fontId="0" fillId="6" borderId="0" xfId="0" applyNumberFormat="1" applyFill="1"/>
    <xf numFmtId="0" fontId="57" fillId="0" borderId="0" xfId="0" applyFont="1"/>
    <xf numFmtId="0" fontId="2" fillId="0" borderId="0" xfId="0" applyFont="1" applyAlignment="1">
      <alignment horizontal="center"/>
    </xf>
    <xf numFmtId="0" fontId="2" fillId="0" borderId="3" xfId="0" applyFont="1" applyBorder="1" applyAlignment="1">
      <alignment horizontal="left" vertical="top" wrapText="1"/>
    </xf>
    <xf numFmtId="0" fontId="2" fillId="0" borderId="0" xfId="0" applyFont="1" applyAlignment="1">
      <alignment horizontal="left" vertical="top" wrapText="1"/>
    </xf>
    <xf numFmtId="0" fontId="2" fillId="0" borderId="6" xfId="0" applyFont="1" applyBorder="1" applyAlignment="1">
      <alignment horizontal="center"/>
    </xf>
    <xf numFmtId="0" fontId="2" fillId="0" borderId="2" xfId="0" applyFont="1" applyBorder="1" applyAlignment="1">
      <alignment horizontal="center"/>
    </xf>
    <xf numFmtId="0" fontId="2" fillId="0" borderId="0" xfId="0" applyFont="1"/>
    <xf numFmtId="1" fontId="2" fillId="0" borderId="0" xfId="0" applyNumberFormat="1" applyFont="1" applyAlignment="1">
      <alignment horizontal="center"/>
    </xf>
    <xf numFmtId="0" fontId="0" fillId="6" borderId="0" xfId="0" applyFill="1" applyAlignment="1">
      <alignment horizontal="center" vertical="center"/>
    </xf>
    <xf numFmtId="0" fontId="0" fillId="4" borderId="0" xfId="0" applyFill="1" applyAlignment="1">
      <alignment horizontal="center" vertical="center"/>
    </xf>
    <xf numFmtId="0" fontId="2" fillId="0" borderId="0" xfId="0" applyFont="1" applyAlignment="1">
      <alignment horizontal="center" wrapText="1"/>
    </xf>
    <xf numFmtId="0" fontId="0" fillId="0" borderId="0" xfId="0" applyAlignment="1">
      <alignment horizontal="center" wrapText="1"/>
    </xf>
    <xf numFmtId="0" fontId="0" fillId="0" borderId="0" xfId="0" applyAlignment="1">
      <alignment horizontal="center"/>
    </xf>
    <xf numFmtId="0" fontId="56" fillId="0" borderId="0" xfId="0" applyFont="1" applyAlignment="1">
      <alignment horizontal="center" vertical="center"/>
    </xf>
    <xf numFmtId="0" fontId="48" fillId="6" borderId="0" xfId="0" applyFont="1" applyFill="1" applyAlignment="1">
      <alignment horizontal="center" vertical="center"/>
    </xf>
    <xf numFmtId="0" fontId="48" fillId="6" borderId="0" xfId="0" applyFont="1" applyFill="1" applyAlignment="1">
      <alignment horizontal="center" vertical="center" wrapText="1"/>
    </xf>
    <xf numFmtId="0" fontId="48" fillId="10" borderId="0" xfId="0" applyFont="1" applyFill="1" applyAlignment="1">
      <alignment horizontal="center" vertical="center"/>
    </xf>
    <xf numFmtId="0" fontId="48" fillId="11" borderId="0" xfId="0" applyFont="1" applyFill="1" applyAlignment="1">
      <alignment horizontal="center" vertical="center"/>
    </xf>
    <xf numFmtId="0" fontId="49" fillId="6" borderId="0" xfId="0" applyFont="1" applyFill="1"/>
    <xf numFmtId="0" fontId="49" fillId="6" borderId="2" xfId="0" applyFont="1" applyFill="1" applyBorder="1"/>
    <xf numFmtId="0" fontId="49" fillId="0" borderId="2" xfId="0" applyFont="1" applyBorder="1"/>
  </cellXfs>
  <cellStyles count="6">
    <cellStyle name="Check Cell" xfId="3" builtinId="23"/>
    <cellStyle name="Hyperlink" xfId="1" builtinId="8"/>
    <cellStyle name="Normal" xfId="0" builtinId="0"/>
    <cellStyle name="Normal 2" xfId="4" xr:uid="{E3F01B04-FFB1-FB4D-9F2B-2ABEF6E6F886}"/>
    <cellStyle name="Normal 3" xfId="5" xr:uid="{C2AE391C-0A59-8747-953E-CAAF0BB76F88}"/>
    <cellStyle name="Percent" xfId="2" builtinId="5"/>
  </cellStyles>
  <dxfs count="12">
    <dxf>
      <font>
        <color rgb="FFFF0000"/>
      </font>
    </dxf>
    <dxf>
      <font>
        <color rgb="FFFF0000"/>
      </font>
    </dxf>
    <dxf>
      <font>
        <color rgb="FF9C0006"/>
      </font>
    </dxf>
    <dxf>
      <font>
        <color rgb="FFFF0000"/>
      </font>
    </dxf>
    <dxf>
      <font>
        <color rgb="FF9C0006"/>
      </font>
    </dxf>
    <dxf>
      <font>
        <color rgb="FFFF0000"/>
      </font>
    </dxf>
    <dxf>
      <font>
        <color rgb="FF9C0006"/>
      </font>
    </dxf>
    <dxf>
      <font>
        <color rgb="FFFF0000"/>
      </font>
    </dxf>
    <dxf>
      <font>
        <b/>
        <i val="0"/>
        <color rgb="FFFF0000"/>
      </font>
    </dxf>
    <dxf>
      <font>
        <b/>
        <i val="0"/>
        <color rgb="FFFF0000"/>
      </font>
    </dxf>
    <dxf>
      <font>
        <color rgb="FFC0C0C0"/>
      </font>
    </dxf>
    <dxf>
      <font>
        <b/>
        <i val="0"/>
        <color rgb="FFFF0000"/>
      </font>
    </dxf>
  </dxfs>
  <tableStyles count="0" defaultTableStyle="TableStyleMedium9" defaultPivotStyle="PivotStyleLight16"/>
  <colors>
    <mruColors>
      <color rgb="FFFFFAB4"/>
      <color rgb="FF0000FF"/>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Sheet1_ND_SI!$B$4</c:f>
          <c:strCache>
            <c:ptCount val="1"/>
            <c:pt idx="0">
              <c:v>Smith's NE 29, Madison Twp, 2016 Corn</c:v>
            </c:pt>
          </c:strCache>
        </c:strRef>
      </c:tx>
      <c:overlay val="0"/>
    </c:title>
    <c:autoTitleDeleted val="0"/>
    <c:plotArea>
      <c:layout/>
      <c:barChart>
        <c:barDir val="col"/>
        <c:grouping val="clustered"/>
        <c:varyColors val="0"/>
        <c:ser>
          <c:idx val="1"/>
          <c:order val="0"/>
          <c:tx>
            <c:v>Rain</c:v>
          </c:tx>
          <c:spPr>
            <a:solidFill>
              <a:schemeClr val="tx1"/>
            </a:solidFill>
            <a:ln w="28575">
              <a:solidFill>
                <a:schemeClr val="tx1"/>
              </a:solidFill>
            </a:ln>
          </c:spPr>
          <c:invertIfNegative val="0"/>
          <c:cat>
            <c:numRef>
              <c:f>Sheet1_ND_SI!$A$8:$A$161</c:f>
              <c:numCache>
                <c:formatCode>[$-409]d\-mmm\-yy;@</c:formatCode>
                <c:ptCount val="154"/>
                <c:pt idx="0">
                  <c:v>39933</c:v>
                </c:pt>
                <c:pt idx="1">
                  <c:v>39934</c:v>
                </c:pt>
                <c:pt idx="2">
                  <c:v>39935</c:v>
                </c:pt>
                <c:pt idx="3">
                  <c:v>39936</c:v>
                </c:pt>
                <c:pt idx="4">
                  <c:v>39937</c:v>
                </c:pt>
                <c:pt idx="5">
                  <c:v>39938</c:v>
                </c:pt>
                <c:pt idx="6">
                  <c:v>39939</c:v>
                </c:pt>
                <c:pt idx="7">
                  <c:v>39940</c:v>
                </c:pt>
                <c:pt idx="8">
                  <c:v>39941</c:v>
                </c:pt>
                <c:pt idx="9">
                  <c:v>39942</c:v>
                </c:pt>
                <c:pt idx="10">
                  <c:v>39943</c:v>
                </c:pt>
                <c:pt idx="11">
                  <c:v>39944</c:v>
                </c:pt>
                <c:pt idx="12">
                  <c:v>39945</c:v>
                </c:pt>
                <c:pt idx="13">
                  <c:v>39946</c:v>
                </c:pt>
                <c:pt idx="14">
                  <c:v>39947</c:v>
                </c:pt>
                <c:pt idx="15">
                  <c:v>39948</c:v>
                </c:pt>
                <c:pt idx="16">
                  <c:v>39949</c:v>
                </c:pt>
                <c:pt idx="17">
                  <c:v>39950</c:v>
                </c:pt>
                <c:pt idx="18">
                  <c:v>39951</c:v>
                </c:pt>
                <c:pt idx="19">
                  <c:v>39952</c:v>
                </c:pt>
                <c:pt idx="20">
                  <c:v>39953</c:v>
                </c:pt>
                <c:pt idx="21">
                  <c:v>39954</c:v>
                </c:pt>
                <c:pt idx="22">
                  <c:v>39955</c:v>
                </c:pt>
                <c:pt idx="23">
                  <c:v>39956</c:v>
                </c:pt>
                <c:pt idx="24">
                  <c:v>39957</c:v>
                </c:pt>
                <c:pt idx="25">
                  <c:v>39958</c:v>
                </c:pt>
                <c:pt idx="26">
                  <c:v>39959</c:v>
                </c:pt>
                <c:pt idx="27">
                  <c:v>39960</c:v>
                </c:pt>
                <c:pt idx="28">
                  <c:v>39961</c:v>
                </c:pt>
                <c:pt idx="29">
                  <c:v>39962</c:v>
                </c:pt>
                <c:pt idx="30">
                  <c:v>39963</c:v>
                </c:pt>
                <c:pt idx="31">
                  <c:v>39964</c:v>
                </c:pt>
                <c:pt idx="32">
                  <c:v>39965</c:v>
                </c:pt>
                <c:pt idx="33">
                  <c:v>39966</c:v>
                </c:pt>
                <c:pt idx="34">
                  <c:v>39967</c:v>
                </c:pt>
                <c:pt idx="35">
                  <c:v>39968</c:v>
                </c:pt>
                <c:pt idx="36">
                  <c:v>39969</c:v>
                </c:pt>
                <c:pt idx="37">
                  <c:v>39970</c:v>
                </c:pt>
                <c:pt idx="38">
                  <c:v>39971</c:v>
                </c:pt>
                <c:pt idx="39">
                  <c:v>39972</c:v>
                </c:pt>
                <c:pt idx="40">
                  <c:v>39973</c:v>
                </c:pt>
                <c:pt idx="41">
                  <c:v>39974</c:v>
                </c:pt>
                <c:pt idx="42">
                  <c:v>39975</c:v>
                </c:pt>
                <c:pt idx="43">
                  <c:v>39976</c:v>
                </c:pt>
                <c:pt idx="44">
                  <c:v>39977</c:v>
                </c:pt>
                <c:pt idx="45">
                  <c:v>39978</c:v>
                </c:pt>
                <c:pt idx="46">
                  <c:v>39979</c:v>
                </c:pt>
                <c:pt idx="47">
                  <c:v>39980</c:v>
                </c:pt>
                <c:pt idx="48">
                  <c:v>39981</c:v>
                </c:pt>
                <c:pt idx="49">
                  <c:v>39982</c:v>
                </c:pt>
                <c:pt idx="50">
                  <c:v>39983</c:v>
                </c:pt>
                <c:pt idx="51">
                  <c:v>39984</c:v>
                </c:pt>
                <c:pt idx="52">
                  <c:v>39985</c:v>
                </c:pt>
                <c:pt idx="53">
                  <c:v>39986</c:v>
                </c:pt>
                <c:pt idx="54">
                  <c:v>39987</c:v>
                </c:pt>
                <c:pt idx="55">
                  <c:v>39988</c:v>
                </c:pt>
                <c:pt idx="56">
                  <c:v>39989</c:v>
                </c:pt>
                <c:pt idx="57">
                  <c:v>39990</c:v>
                </c:pt>
                <c:pt idx="58">
                  <c:v>39991</c:v>
                </c:pt>
                <c:pt idx="59">
                  <c:v>39992</c:v>
                </c:pt>
                <c:pt idx="60">
                  <c:v>39993</c:v>
                </c:pt>
                <c:pt idx="61">
                  <c:v>39994</c:v>
                </c:pt>
                <c:pt idx="62">
                  <c:v>39995</c:v>
                </c:pt>
                <c:pt idx="63">
                  <c:v>39996</c:v>
                </c:pt>
                <c:pt idx="64">
                  <c:v>39997</c:v>
                </c:pt>
                <c:pt idx="65">
                  <c:v>39998</c:v>
                </c:pt>
                <c:pt idx="66">
                  <c:v>39999</c:v>
                </c:pt>
                <c:pt idx="67">
                  <c:v>40000</c:v>
                </c:pt>
                <c:pt idx="68">
                  <c:v>40001</c:v>
                </c:pt>
                <c:pt idx="69">
                  <c:v>40002</c:v>
                </c:pt>
                <c:pt idx="70">
                  <c:v>40003</c:v>
                </c:pt>
                <c:pt idx="71">
                  <c:v>40004</c:v>
                </c:pt>
                <c:pt idx="72">
                  <c:v>40005</c:v>
                </c:pt>
                <c:pt idx="73">
                  <c:v>40006</c:v>
                </c:pt>
                <c:pt idx="74">
                  <c:v>40007</c:v>
                </c:pt>
                <c:pt idx="75">
                  <c:v>40008</c:v>
                </c:pt>
                <c:pt idx="76">
                  <c:v>40009</c:v>
                </c:pt>
                <c:pt idx="77">
                  <c:v>40010</c:v>
                </c:pt>
                <c:pt idx="78">
                  <c:v>40011</c:v>
                </c:pt>
                <c:pt idx="79">
                  <c:v>40012</c:v>
                </c:pt>
                <c:pt idx="80">
                  <c:v>40013</c:v>
                </c:pt>
                <c:pt idx="81">
                  <c:v>40014</c:v>
                </c:pt>
                <c:pt idx="82">
                  <c:v>40015</c:v>
                </c:pt>
                <c:pt idx="83">
                  <c:v>40016</c:v>
                </c:pt>
                <c:pt idx="84">
                  <c:v>40017</c:v>
                </c:pt>
                <c:pt idx="85">
                  <c:v>40018</c:v>
                </c:pt>
                <c:pt idx="86">
                  <c:v>40019</c:v>
                </c:pt>
                <c:pt idx="87">
                  <c:v>40020</c:v>
                </c:pt>
                <c:pt idx="88">
                  <c:v>40021</c:v>
                </c:pt>
                <c:pt idx="89">
                  <c:v>40022</c:v>
                </c:pt>
                <c:pt idx="90">
                  <c:v>40023</c:v>
                </c:pt>
                <c:pt idx="91">
                  <c:v>40024</c:v>
                </c:pt>
                <c:pt idx="92">
                  <c:v>40025</c:v>
                </c:pt>
                <c:pt idx="93">
                  <c:v>40026</c:v>
                </c:pt>
                <c:pt idx="94">
                  <c:v>40027</c:v>
                </c:pt>
                <c:pt idx="95">
                  <c:v>40028</c:v>
                </c:pt>
                <c:pt idx="96">
                  <c:v>40029</c:v>
                </c:pt>
                <c:pt idx="97">
                  <c:v>40030</c:v>
                </c:pt>
                <c:pt idx="98">
                  <c:v>40031</c:v>
                </c:pt>
                <c:pt idx="99">
                  <c:v>40032</c:v>
                </c:pt>
                <c:pt idx="100">
                  <c:v>40033</c:v>
                </c:pt>
                <c:pt idx="101">
                  <c:v>40034</c:v>
                </c:pt>
                <c:pt idx="102">
                  <c:v>40035</c:v>
                </c:pt>
                <c:pt idx="103">
                  <c:v>40036</c:v>
                </c:pt>
                <c:pt idx="104">
                  <c:v>40037</c:v>
                </c:pt>
                <c:pt idx="105">
                  <c:v>40038</c:v>
                </c:pt>
                <c:pt idx="106">
                  <c:v>40039</c:v>
                </c:pt>
                <c:pt idx="107">
                  <c:v>40040</c:v>
                </c:pt>
                <c:pt idx="108">
                  <c:v>40041</c:v>
                </c:pt>
                <c:pt idx="109">
                  <c:v>40042</c:v>
                </c:pt>
                <c:pt idx="110">
                  <c:v>40043</c:v>
                </c:pt>
                <c:pt idx="111">
                  <c:v>40044</c:v>
                </c:pt>
                <c:pt idx="112">
                  <c:v>40045</c:v>
                </c:pt>
                <c:pt idx="113">
                  <c:v>40046</c:v>
                </c:pt>
                <c:pt idx="114">
                  <c:v>40047</c:v>
                </c:pt>
                <c:pt idx="115">
                  <c:v>40048</c:v>
                </c:pt>
                <c:pt idx="116">
                  <c:v>40049</c:v>
                </c:pt>
                <c:pt idx="117">
                  <c:v>40050</c:v>
                </c:pt>
                <c:pt idx="118">
                  <c:v>40051</c:v>
                </c:pt>
                <c:pt idx="119">
                  <c:v>40052</c:v>
                </c:pt>
                <c:pt idx="120">
                  <c:v>40053</c:v>
                </c:pt>
                <c:pt idx="121">
                  <c:v>40054</c:v>
                </c:pt>
                <c:pt idx="122">
                  <c:v>40055</c:v>
                </c:pt>
                <c:pt idx="123">
                  <c:v>40056</c:v>
                </c:pt>
                <c:pt idx="124">
                  <c:v>40057</c:v>
                </c:pt>
                <c:pt idx="125">
                  <c:v>40058</c:v>
                </c:pt>
                <c:pt idx="126">
                  <c:v>40059</c:v>
                </c:pt>
                <c:pt idx="127">
                  <c:v>40060</c:v>
                </c:pt>
                <c:pt idx="128">
                  <c:v>40061</c:v>
                </c:pt>
                <c:pt idx="129">
                  <c:v>40062</c:v>
                </c:pt>
                <c:pt idx="130">
                  <c:v>40063</c:v>
                </c:pt>
                <c:pt idx="131">
                  <c:v>40064</c:v>
                </c:pt>
                <c:pt idx="132">
                  <c:v>40065</c:v>
                </c:pt>
                <c:pt idx="133">
                  <c:v>40066</c:v>
                </c:pt>
                <c:pt idx="134">
                  <c:v>40067</c:v>
                </c:pt>
                <c:pt idx="135">
                  <c:v>40068</c:v>
                </c:pt>
                <c:pt idx="136">
                  <c:v>40069</c:v>
                </c:pt>
                <c:pt idx="137">
                  <c:v>40070</c:v>
                </c:pt>
                <c:pt idx="138">
                  <c:v>40071</c:v>
                </c:pt>
                <c:pt idx="139">
                  <c:v>40072</c:v>
                </c:pt>
                <c:pt idx="140">
                  <c:v>40073</c:v>
                </c:pt>
                <c:pt idx="141">
                  <c:v>40074</c:v>
                </c:pt>
                <c:pt idx="142">
                  <c:v>40075</c:v>
                </c:pt>
                <c:pt idx="143">
                  <c:v>40076</c:v>
                </c:pt>
                <c:pt idx="144">
                  <c:v>40077</c:v>
                </c:pt>
                <c:pt idx="145">
                  <c:v>40078</c:v>
                </c:pt>
                <c:pt idx="146">
                  <c:v>40079</c:v>
                </c:pt>
                <c:pt idx="147">
                  <c:v>40080</c:v>
                </c:pt>
                <c:pt idx="148">
                  <c:v>40081</c:v>
                </c:pt>
                <c:pt idx="149">
                  <c:v>40082</c:v>
                </c:pt>
                <c:pt idx="150">
                  <c:v>40083</c:v>
                </c:pt>
                <c:pt idx="151">
                  <c:v>40084</c:v>
                </c:pt>
                <c:pt idx="152">
                  <c:v>40085</c:v>
                </c:pt>
                <c:pt idx="153">
                  <c:v>40086</c:v>
                </c:pt>
              </c:numCache>
            </c:numRef>
          </c:cat>
          <c:val>
            <c:numRef>
              <c:f>Sheet1_ND_SI!$H$8:$H$161</c:f>
              <c:numCache>
                <c:formatCode>0.0</c:formatCode>
                <c:ptCount val="154"/>
                <c:pt idx="0">
                  <c:v>1.5</c:v>
                </c:pt>
                <c:pt idx="1">
                  <c:v>0.3</c:v>
                </c:pt>
                <c:pt idx="2">
                  <c:v>2.8</c:v>
                </c:pt>
                <c:pt idx="3">
                  <c:v>0</c:v>
                </c:pt>
                <c:pt idx="4">
                  <c:v>0</c:v>
                </c:pt>
                <c:pt idx="5">
                  <c:v>0</c:v>
                </c:pt>
                <c:pt idx="6">
                  <c:v>0</c:v>
                </c:pt>
                <c:pt idx="7">
                  <c:v>1</c:v>
                </c:pt>
                <c:pt idx="8">
                  <c:v>2.5</c:v>
                </c:pt>
                <c:pt idx="9">
                  <c:v>0</c:v>
                </c:pt>
                <c:pt idx="10">
                  <c:v>0</c:v>
                </c:pt>
                <c:pt idx="11">
                  <c:v>0</c:v>
                </c:pt>
                <c:pt idx="12">
                  <c:v>0</c:v>
                </c:pt>
                <c:pt idx="13">
                  <c:v>1.3</c:v>
                </c:pt>
                <c:pt idx="14">
                  <c:v>0</c:v>
                </c:pt>
                <c:pt idx="15">
                  <c:v>0</c:v>
                </c:pt>
                <c:pt idx="16">
                  <c:v>0</c:v>
                </c:pt>
                <c:pt idx="17">
                  <c:v>0</c:v>
                </c:pt>
                <c:pt idx="18">
                  <c:v>1.3</c:v>
                </c:pt>
                <c:pt idx="19">
                  <c:v>0</c:v>
                </c:pt>
                <c:pt idx="20">
                  <c:v>0</c:v>
                </c:pt>
                <c:pt idx="21">
                  <c:v>0</c:v>
                </c:pt>
                <c:pt idx="22">
                  <c:v>0</c:v>
                </c:pt>
                <c:pt idx="23">
                  <c:v>0</c:v>
                </c:pt>
                <c:pt idx="24">
                  <c:v>4.5999999999999996</c:v>
                </c:pt>
                <c:pt idx="25">
                  <c:v>0</c:v>
                </c:pt>
                <c:pt idx="26">
                  <c:v>0</c:v>
                </c:pt>
                <c:pt idx="27">
                  <c:v>32</c:v>
                </c:pt>
                <c:pt idx="28">
                  <c:v>0</c:v>
                </c:pt>
                <c:pt idx="29">
                  <c:v>1</c:v>
                </c:pt>
                <c:pt idx="30">
                  <c:v>0</c:v>
                </c:pt>
                <c:pt idx="31">
                  <c:v>0</c:v>
                </c:pt>
                <c:pt idx="32">
                  <c:v>1.5</c:v>
                </c:pt>
                <c:pt idx="33">
                  <c:v>0</c:v>
                </c:pt>
                <c:pt idx="34">
                  <c:v>0</c:v>
                </c:pt>
                <c:pt idx="35">
                  <c:v>1</c:v>
                </c:pt>
                <c:pt idx="36">
                  <c:v>6.6</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numCache>
            </c:numRef>
          </c:val>
          <c:extLst>
            <c:ext xmlns:c16="http://schemas.microsoft.com/office/drawing/2014/chart" uri="{C3380CC4-5D6E-409C-BE32-E72D297353CC}">
              <c16:uniqueId val="{00000000-F24F-409A-BFB2-44B578BF98B5}"/>
            </c:ext>
          </c:extLst>
        </c:ser>
        <c:ser>
          <c:idx val="2"/>
          <c:order val="1"/>
          <c:tx>
            <c:v>Irrigation</c:v>
          </c:tx>
          <c:spPr>
            <a:pattFill prst="ltUpDiag">
              <a:fgClr>
                <a:schemeClr val="tx1"/>
              </a:fgClr>
              <a:bgClr>
                <a:schemeClr val="bg1"/>
              </a:bgClr>
            </a:pattFill>
            <a:ln w="6350">
              <a:solidFill>
                <a:sysClr val="windowText" lastClr="000000"/>
              </a:solidFill>
              <a:prstDash val="solid"/>
            </a:ln>
          </c:spPr>
          <c:invertIfNegative val="0"/>
          <c:cat>
            <c:numRef>
              <c:f>Sheet1_ND_SI!$A$8:$A$161</c:f>
              <c:numCache>
                <c:formatCode>[$-409]d\-mmm\-yy;@</c:formatCode>
                <c:ptCount val="154"/>
                <c:pt idx="0">
                  <c:v>39933</c:v>
                </c:pt>
                <c:pt idx="1">
                  <c:v>39934</c:v>
                </c:pt>
                <c:pt idx="2">
                  <c:v>39935</c:v>
                </c:pt>
                <c:pt idx="3">
                  <c:v>39936</c:v>
                </c:pt>
                <c:pt idx="4">
                  <c:v>39937</c:v>
                </c:pt>
                <c:pt idx="5">
                  <c:v>39938</c:v>
                </c:pt>
                <c:pt idx="6">
                  <c:v>39939</c:v>
                </c:pt>
                <c:pt idx="7">
                  <c:v>39940</c:v>
                </c:pt>
                <c:pt idx="8">
                  <c:v>39941</c:v>
                </c:pt>
                <c:pt idx="9">
                  <c:v>39942</c:v>
                </c:pt>
                <c:pt idx="10">
                  <c:v>39943</c:v>
                </c:pt>
                <c:pt idx="11">
                  <c:v>39944</c:v>
                </c:pt>
                <c:pt idx="12">
                  <c:v>39945</c:v>
                </c:pt>
                <c:pt idx="13">
                  <c:v>39946</c:v>
                </c:pt>
                <c:pt idx="14">
                  <c:v>39947</c:v>
                </c:pt>
                <c:pt idx="15">
                  <c:v>39948</c:v>
                </c:pt>
                <c:pt idx="16">
                  <c:v>39949</c:v>
                </c:pt>
                <c:pt idx="17">
                  <c:v>39950</c:v>
                </c:pt>
                <c:pt idx="18">
                  <c:v>39951</c:v>
                </c:pt>
                <c:pt idx="19">
                  <c:v>39952</c:v>
                </c:pt>
                <c:pt idx="20">
                  <c:v>39953</c:v>
                </c:pt>
                <c:pt idx="21">
                  <c:v>39954</c:v>
                </c:pt>
                <c:pt idx="22">
                  <c:v>39955</c:v>
                </c:pt>
                <c:pt idx="23">
                  <c:v>39956</c:v>
                </c:pt>
                <c:pt idx="24">
                  <c:v>39957</c:v>
                </c:pt>
                <c:pt idx="25">
                  <c:v>39958</c:v>
                </c:pt>
                <c:pt idx="26">
                  <c:v>39959</c:v>
                </c:pt>
                <c:pt idx="27">
                  <c:v>39960</c:v>
                </c:pt>
                <c:pt idx="28">
                  <c:v>39961</c:v>
                </c:pt>
                <c:pt idx="29">
                  <c:v>39962</c:v>
                </c:pt>
                <c:pt idx="30">
                  <c:v>39963</c:v>
                </c:pt>
                <c:pt idx="31">
                  <c:v>39964</c:v>
                </c:pt>
                <c:pt idx="32">
                  <c:v>39965</c:v>
                </c:pt>
                <c:pt idx="33">
                  <c:v>39966</c:v>
                </c:pt>
                <c:pt idx="34">
                  <c:v>39967</c:v>
                </c:pt>
                <c:pt idx="35">
                  <c:v>39968</c:v>
                </c:pt>
                <c:pt idx="36">
                  <c:v>39969</c:v>
                </c:pt>
                <c:pt idx="37">
                  <c:v>39970</c:v>
                </c:pt>
                <c:pt idx="38">
                  <c:v>39971</c:v>
                </c:pt>
                <c:pt idx="39">
                  <c:v>39972</c:v>
                </c:pt>
                <c:pt idx="40">
                  <c:v>39973</c:v>
                </c:pt>
                <c:pt idx="41">
                  <c:v>39974</c:v>
                </c:pt>
                <c:pt idx="42">
                  <c:v>39975</c:v>
                </c:pt>
                <c:pt idx="43">
                  <c:v>39976</c:v>
                </c:pt>
                <c:pt idx="44">
                  <c:v>39977</c:v>
                </c:pt>
                <c:pt idx="45">
                  <c:v>39978</c:v>
                </c:pt>
                <c:pt idx="46">
                  <c:v>39979</c:v>
                </c:pt>
                <c:pt idx="47">
                  <c:v>39980</c:v>
                </c:pt>
                <c:pt idx="48">
                  <c:v>39981</c:v>
                </c:pt>
                <c:pt idx="49">
                  <c:v>39982</c:v>
                </c:pt>
                <c:pt idx="50">
                  <c:v>39983</c:v>
                </c:pt>
                <c:pt idx="51">
                  <c:v>39984</c:v>
                </c:pt>
                <c:pt idx="52">
                  <c:v>39985</c:v>
                </c:pt>
                <c:pt idx="53">
                  <c:v>39986</c:v>
                </c:pt>
                <c:pt idx="54">
                  <c:v>39987</c:v>
                </c:pt>
                <c:pt idx="55">
                  <c:v>39988</c:v>
                </c:pt>
                <c:pt idx="56">
                  <c:v>39989</c:v>
                </c:pt>
                <c:pt idx="57">
                  <c:v>39990</c:v>
                </c:pt>
                <c:pt idx="58">
                  <c:v>39991</c:v>
                </c:pt>
                <c:pt idx="59">
                  <c:v>39992</c:v>
                </c:pt>
                <c:pt idx="60">
                  <c:v>39993</c:v>
                </c:pt>
                <c:pt idx="61">
                  <c:v>39994</c:v>
                </c:pt>
                <c:pt idx="62">
                  <c:v>39995</c:v>
                </c:pt>
                <c:pt idx="63">
                  <c:v>39996</c:v>
                </c:pt>
                <c:pt idx="64">
                  <c:v>39997</c:v>
                </c:pt>
                <c:pt idx="65">
                  <c:v>39998</c:v>
                </c:pt>
                <c:pt idx="66">
                  <c:v>39999</c:v>
                </c:pt>
                <c:pt idx="67">
                  <c:v>40000</c:v>
                </c:pt>
                <c:pt idx="68">
                  <c:v>40001</c:v>
                </c:pt>
                <c:pt idx="69">
                  <c:v>40002</c:v>
                </c:pt>
                <c:pt idx="70">
                  <c:v>40003</c:v>
                </c:pt>
                <c:pt idx="71">
                  <c:v>40004</c:v>
                </c:pt>
                <c:pt idx="72">
                  <c:v>40005</c:v>
                </c:pt>
                <c:pt idx="73">
                  <c:v>40006</c:v>
                </c:pt>
                <c:pt idx="74">
                  <c:v>40007</c:v>
                </c:pt>
                <c:pt idx="75">
                  <c:v>40008</c:v>
                </c:pt>
                <c:pt idx="76">
                  <c:v>40009</c:v>
                </c:pt>
                <c:pt idx="77">
                  <c:v>40010</c:v>
                </c:pt>
                <c:pt idx="78">
                  <c:v>40011</c:v>
                </c:pt>
                <c:pt idx="79">
                  <c:v>40012</c:v>
                </c:pt>
                <c:pt idx="80">
                  <c:v>40013</c:v>
                </c:pt>
                <c:pt idx="81">
                  <c:v>40014</c:v>
                </c:pt>
                <c:pt idx="82">
                  <c:v>40015</c:v>
                </c:pt>
                <c:pt idx="83">
                  <c:v>40016</c:v>
                </c:pt>
                <c:pt idx="84">
                  <c:v>40017</c:v>
                </c:pt>
                <c:pt idx="85">
                  <c:v>40018</c:v>
                </c:pt>
                <c:pt idx="86">
                  <c:v>40019</c:v>
                </c:pt>
                <c:pt idx="87">
                  <c:v>40020</c:v>
                </c:pt>
                <c:pt idx="88">
                  <c:v>40021</c:v>
                </c:pt>
                <c:pt idx="89">
                  <c:v>40022</c:v>
                </c:pt>
                <c:pt idx="90">
                  <c:v>40023</c:v>
                </c:pt>
                <c:pt idx="91">
                  <c:v>40024</c:v>
                </c:pt>
                <c:pt idx="92">
                  <c:v>40025</c:v>
                </c:pt>
                <c:pt idx="93">
                  <c:v>40026</c:v>
                </c:pt>
                <c:pt idx="94">
                  <c:v>40027</c:v>
                </c:pt>
                <c:pt idx="95">
                  <c:v>40028</c:v>
                </c:pt>
                <c:pt idx="96">
                  <c:v>40029</c:v>
                </c:pt>
                <c:pt idx="97">
                  <c:v>40030</c:v>
                </c:pt>
                <c:pt idx="98">
                  <c:v>40031</c:v>
                </c:pt>
                <c:pt idx="99">
                  <c:v>40032</c:v>
                </c:pt>
                <c:pt idx="100">
                  <c:v>40033</c:v>
                </c:pt>
                <c:pt idx="101">
                  <c:v>40034</c:v>
                </c:pt>
                <c:pt idx="102">
                  <c:v>40035</c:v>
                </c:pt>
                <c:pt idx="103">
                  <c:v>40036</c:v>
                </c:pt>
                <c:pt idx="104">
                  <c:v>40037</c:v>
                </c:pt>
                <c:pt idx="105">
                  <c:v>40038</c:v>
                </c:pt>
                <c:pt idx="106">
                  <c:v>40039</c:v>
                </c:pt>
                <c:pt idx="107">
                  <c:v>40040</c:v>
                </c:pt>
                <c:pt idx="108">
                  <c:v>40041</c:v>
                </c:pt>
                <c:pt idx="109">
                  <c:v>40042</c:v>
                </c:pt>
                <c:pt idx="110">
                  <c:v>40043</c:v>
                </c:pt>
                <c:pt idx="111">
                  <c:v>40044</c:v>
                </c:pt>
                <c:pt idx="112">
                  <c:v>40045</c:v>
                </c:pt>
                <c:pt idx="113">
                  <c:v>40046</c:v>
                </c:pt>
                <c:pt idx="114">
                  <c:v>40047</c:v>
                </c:pt>
                <c:pt idx="115">
                  <c:v>40048</c:v>
                </c:pt>
                <c:pt idx="116">
                  <c:v>40049</c:v>
                </c:pt>
                <c:pt idx="117">
                  <c:v>40050</c:v>
                </c:pt>
                <c:pt idx="118">
                  <c:v>40051</c:v>
                </c:pt>
                <c:pt idx="119">
                  <c:v>40052</c:v>
                </c:pt>
                <c:pt idx="120">
                  <c:v>40053</c:v>
                </c:pt>
                <c:pt idx="121">
                  <c:v>40054</c:v>
                </c:pt>
                <c:pt idx="122">
                  <c:v>40055</c:v>
                </c:pt>
                <c:pt idx="123">
                  <c:v>40056</c:v>
                </c:pt>
                <c:pt idx="124">
                  <c:v>40057</c:v>
                </c:pt>
                <c:pt idx="125">
                  <c:v>40058</c:v>
                </c:pt>
                <c:pt idx="126">
                  <c:v>40059</c:v>
                </c:pt>
                <c:pt idx="127">
                  <c:v>40060</c:v>
                </c:pt>
                <c:pt idx="128">
                  <c:v>40061</c:v>
                </c:pt>
                <c:pt idx="129">
                  <c:v>40062</c:v>
                </c:pt>
                <c:pt idx="130">
                  <c:v>40063</c:v>
                </c:pt>
                <c:pt idx="131">
                  <c:v>40064</c:v>
                </c:pt>
                <c:pt idx="132">
                  <c:v>40065</c:v>
                </c:pt>
                <c:pt idx="133">
                  <c:v>40066</c:v>
                </c:pt>
                <c:pt idx="134">
                  <c:v>40067</c:v>
                </c:pt>
                <c:pt idx="135">
                  <c:v>40068</c:v>
                </c:pt>
                <c:pt idx="136">
                  <c:v>40069</c:v>
                </c:pt>
                <c:pt idx="137">
                  <c:v>40070</c:v>
                </c:pt>
                <c:pt idx="138">
                  <c:v>40071</c:v>
                </c:pt>
                <c:pt idx="139">
                  <c:v>40072</c:v>
                </c:pt>
                <c:pt idx="140">
                  <c:v>40073</c:v>
                </c:pt>
                <c:pt idx="141">
                  <c:v>40074</c:v>
                </c:pt>
                <c:pt idx="142">
                  <c:v>40075</c:v>
                </c:pt>
                <c:pt idx="143">
                  <c:v>40076</c:v>
                </c:pt>
                <c:pt idx="144">
                  <c:v>40077</c:v>
                </c:pt>
                <c:pt idx="145">
                  <c:v>40078</c:v>
                </c:pt>
                <c:pt idx="146">
                  <c:v>40079</c:v>
                </c:pt>
                <c:pt idx="147">
                  <c:v>40080</c:v>
                </c:pt>
                <c:pt idx="148">
                  <c:v>40081</c:v>
                </c:pt>
                <c:pt idx="149">
                  <c:v>40082</c:v>
                </c:pt>
                <c:pt idx="150">
                  <c:v>40083</c:v>
                </c:pt>
                <c:pt idx="151">
                  <c:v>40084</c:v>
                </c:pt>
                <c:pt idx="152">
                  <c:v>40085</c:v>
                </c:pt>
                <c:pt idx="153">
                  <c:v>40086</c:v>
                </c:pt>
              </c:numCache>
            </c:numRef>
          </c:cat>
          <c:val>
            <c:numRef>
              <c:f>Sheet1_ND_SI!$I$8:$I$161</c:f>
              <c:numCache>
                <c:formatCode>0</c:formatCode>
                <c:ptCount val="154"/>
                <c:pt idx="46">
                  <c:v>32</c:v>
                </c:pt>
                <c:pt idx="52">
                  <c:v>32</c:v>
                </c:pt>
                <c:pt idx="59">
                  <c:v>32</c:v>
                </c:pt>
                <c:pt idx="64">
                  <c:v>32</c:v>
                </c:pt>
                <c:pt idx="70">
                  <c:v>32</c:v>
                </c:pt>
                <c:pt idx="75">
                  <c:v>32</c:v>
                </c:pt>
                <c:pt idx="80">
                  <c:v>32</c:v>
                </c:pt>
                <c:pt idx="85">
                  <c:v>32</c:v>
                </c:pt>
                <c:pt idx="91">
                  <c:v>32</c:v>
                </c:pt>
                <c:pt idx="96">
                  <c:v>32</c:v>
                </c:pt>
                <c:pt idx="103">
                  <c:v>32</c:v>
                </c:pt>
                <c:pt idx="110">
                  <c:v>32</c:v>
                </c:pt>
              </c:numCache>
            </c:numRef>
          </c:val>
          <c:extLst>
            <c:ext xmlns:c16="http://schemas.microsoft.com/office/drawing/2014/chart" uri="{C3380CC4-5D6E-409C-BE32-E72D297353CC}">
              <c16:uniqueId val="{00000001-F24F-409A-BFB2-44B578BF98B5}"/>
            </c:ext>
          </c:extLst>
        </c:ser>
        <c:dLbls>
          <c:showLegendKey val="0"/>
          <c:showVal val="0"/>
          <c:showCatName val="0"/>
          <c:showSerName val="0"/>
          <c:showPercent val="0"/>
          <c:showBubbleSize val="0"/>
        </c:dLbls>
        <c:gapWidth val="0"/>
        <c:axId val="158387592"/>
        <c:axId val="158387200"/>
      </c:barChart>
      <c:lineChart>
        <c:grouping val="standard"/>
        <c:varyColors val="0"/>
        <c:ser>
          <c:idx val="0"/>
          <c:order val="2"/>
          <c:tx>
            <c:v>Soil Water Deficit</c:v>
          </c:tx>
          <c:spPr>
            <a:ln w="28575">
              <a:solidFill>
                <a:schemeClr val="tx1"/>
              </a:solidFill>
            </a:ln>
          </c:spPr>
          <c:marker>
            <c:symbol val="none"/>
          </c:marker>
          <c:cat>
            <c:numRef>
              <c:f>Sheet1_ND_SI!$A$8:$A$161</c:f>
              <c:numCache>
                <c:formatCode>[$-409]d\-mmm\-yy;@</c:formatCode>
                <c:ptCount val="154"/>
                <c:pt idx="0">
                  <c:v>39933</c:v>
                </c:pt>
                <c:pt idx="1">
                  <c:v>39934</c:v>
                </c:pt>
                <c:pt idx="2">
                  <c:v>39935</c:v>
                </c:pt>
                <c:pt idx="3">
                  <c:v>39936</c:v>
                </c:pt>
                <c:pt idx="4">
                  <c:v>39937</c:v>
                </c:pt>
                <c:pt idx="5">
                  <c:v>39938</c:v>
                </c:pt>
                <c:pt idx="6">
                  <c:v>39939</c:v>
                </c:pt>
                <c:pt idx="7">
                  <c:v>39940</c:v>
                </c:pt>
                <c:pt idx="8">
                  <c:v>39941</c:v>
                </c:pt>
                <c:pt idx="9">
                  <c:v>39942</c:v>
                </c:pt>
                <c:pt idx="10">
                  <c:v>39943</c:v>
                </c:pt>
                <c:pt idx="11">
                  <c:v>39944</c:v>
                </c:pt>
                <c:pt idx="12">
                  <c:v>39945</c:v>
                </c:pt>
                <c:pt idx="13">
                  <c:v>39946</c:v>
                </c:pt>
                <c:pt idx="14">
                  <c:v>39947</c:v>
                </c:pt>
                <c:pt idx="15">
                  <c:v>39948</c:v>
                </c:pt>
                <c:pt idx="16">
                  <c:v>39949</c:v>
                </c:pt>
                <c:pt idx="17">
                  <c:v>39950</c:v>
                </c:pt>
                <c:pt idx="18">
                  <c:v>39951</c:v>
                </c:pt>
                <c:pt idx="19">
                  <c:v>39952</c:v>
                </c:pt>
                <c:pt idx="20">
                  <c:v>39953</c:v>
                </c:pt>
                <c:pt idx="21">
                  <c:v>39954</c:v>
                </c:pt>
                <c:pt idx="22">
                  <c:v>39955</c:v>
                </c:pt>
                <c:pt idx="23">
                  <c:v>39956</c:v>
                </c:pt>
                <c:pt idx="24">
                  <c:v>39957</c:v>
                </c:pt>
                <c:pt idx="25">
                  <c:v>39958</c:v>
                </c:pt>
                <c:pt idx="26">
                  <c:v>39959</c:v>
                </c:pt>
                <c:pt idx="27">
                  <c:v>39960</c:v>
                </c:pt>
                <c:pt idx="28">
                  <c:v>39961</c:v>
                </c:pt>
                <c:pt idx="29">
                  <c:v>39962</c:v>
                </c:pt>
                <c:pt idx="30">
                  <c:v>39963</c:v>
                </c:pt>
                <c:pt idx="31">
                  <c:v>39964</c:v>
                </c:pt>
                <c:pt idx="32">
                  <c:v>39965</c:v>
                </c:pt>
                <c:pt idx="33">
                  <c:v>39966</c:v>
                </c:pt>
                <c:pt idx="34">
                  <c:v>39967</c:v>
                </c:pt>
                <c:pt idx="35">
                  <c:v>39968</c:v>
                </c:pt>
                <c:pt idx="36">
                  <c:v>39969</c:v>
                </c:pt>
                <c:pt idx="37">
                  <c:v>39970</c:v>
                </c:pt>
                <c:pt idx="38">
                  <c:v>39971</c:v>
                </c:pt>
                <c:pt idx="39">
                  <c:v>39972</c:v>
                </c:pt>
                <c:pt idx="40">
                  <c:v>39973</c:v>
                </c:pt>
                <c:pt idx="41">
                  <c:v>39974</c:v>
                </c:pt>
                <c:pt idx="42">
                  <c:v>39975</c:v>
                </c:pt>
                <c:pt idx="43">
                  <c:v>39976</c:v>
                </c:pt>
                <c:pt idx="44">
                  <c:v>39977</c:v>
                </c:pt>
                <c:pt idx="45">
                  <c:v>39978</c:v>
                </c:pt>
                <c:pt idx="46">
                  <c:v>39979</c:v>
                </c:pt>
                <c:pt idx="47">
                  <c:v>39980</c:v>
                </c:pt>
                <c:pt idx="48">
                  <c:v>39981</c:v>
                </c:pt>
                <c:pt idx="49">
                  <c:v>39982</c:v>
                </c:pt>
                <c:pt idx="50">
                  <c:v>39983</c:v>
                </c:pt>
                <c:pt idx="51">
                  <c:v>39984</c:v>
                </c:pt>
                <c:pt idx="52">
                  <c:v>39985</c:v>
                </c:pt>
                <c:pt idx="53">
                  <c:v>39986</c:v>
                </c:pt>
                <c:pt idx="54">
                  <c:v>39987</c:v>
                </c:pt>
                <c:pt idx="55">
                  <c:v>39988</c:v>
                </c:pt>
                <c:pt idx="56">
                  <c:v>39989</c:v>
                </c:pt>
                <c:pt idx="57">
                  <c:v>39990</c:v>
                </c:pt>
                <c:pt idx="58">
                  <c:v>39991</c:v>
                </c:pt>
                <c:pt idx="59">
                  <c:v>39992</c:v>
                </c:pt>
                <c:pt idx="60">
                  <c:v>39993</c:v>
                </c:pt>
                <c:pt idx="61">
                  <c:v>39994</c:v>
                </c:pt>
                <c:pt idx="62">
                  <c:v>39995</c:v>
                </c:pt>
                <c:pt idx="63">
                  <c:v>39996</c:v>
                </c:pt>
                <c:pt idx="64">
                  <c:v>39997</c:v>
                </c:pt>
                <c:pt idx="65">
                  <c:v>39998</c:v>
                </c:pt>
                <c:pt idx="66">
                  <c:v>39999</c:v>
                </c:pt>
                <c:pt idx="67">
                  <c:v>40000</c:v>
                </c:pt>
                <c:pt idx="68">
                  <c:v>40001</c:v>
                </c:pt>
                <c:pt idx="69">
                  <c:v>40002</c:v>
                </c:pt>
                <c:pt idx="70">
                  <c:v>40003</c:v>
                </c:pt>
                <c:pt idx="71">
                  <c:v>40004</c:v>
                </c:pt>
                <c:pt idx="72">
                  <c:v>40005</c:v>
                </c:pt>
                <c:pt idx="73">
                  <c:v>40006</c:v>
                </c:pt>
                <c:pt idx="74">
                  <c:v>40007</c:v>
                </c:pt>
                <c:pt idx="75">
                  <c:v>40008</c:v>
                </c:pt>
                <c:pt idx="76">
                  <c:v>40009</c:v>
                </c:pt>
                <c:pt idx="77">
                  <c:v>40010</c:v>
                </c:pt>
                <c:pt idx="78">
                  <c:v>40011</c:v>
                </c:pt>
                <c:pt idx="79">
                  <c:v>40012</c:v>
                </c:pt>
                <c:pt idx="80">
                  <c:v>40013</c:v>
                </c:pt>
                <c:pt idx="81">
                  <c:v>40014</c:v>
                </c:pt>
                <c:pt idx="82">
                  <c:v>40015</c:v>
                </c:pt>
                <c:pt idx="83">
                  <c:v>40016</c:v>
                </c:pt>
                <c:pt idx="84">
                  <c:v>40017</c:v>
                </c:pt>
                <c:pt idx="85">
                  <c:v>40018</c:v>
                </c:pt>
                <c:pt idx="86">
                  <c:v>40019</c:v>
                </c:pt>
                <c:pt idx="87">
                  <c:v>40020</c:v>
                </c:pt>
                <c:pt idx="88">
                  <c:v>40021</c:v>
                </c:pt>
                <c:pt idx="89">
                  <c:v>40022</c:v>
                </c:pt>
                <c:pt idx="90">
                  <c:v>40023</c:v>
                </c:pt>
                <c:pt idx="91">
                  <c:v>40024</c:v>
                </c:pt>
                <c:pt idx="92">
                  <c:v>40025</c:v>
                </c:pt>
                <c:pt idx="93">
                  <c:v>40026</c:v>
                </c:pt>
                <c:pt idx="94">
                  <c:v>40027</c:v>
                </c:pt>
                <c:pt idx="95">
                  <c:v>40028</c:v>
                </c:pt>
                <c:pt idx="96">
                  <c:v>40029</c:v>
                </c:pt>
                <c:pt idx="97">
                  <c:v>40030</c:v>
                </c:pt>
                <c:pt idx="98">
                  <c:v>40031</c:v>
                </c:pt>
                <c:pt idx="99">
                  <c:v>40032</c:v>
                </c:pt>
                <c:pt idx="100">
                  <c:v>40033</c:v>
                </c:pt>
                <c:pt idx="101">
                  <c:v>40034</c:v>
                </c:pt>
                <c:pt idx="102">
                  <c:v>40035</c:v>
                </c:pt>
                <c:pt idx="103">
                  <c:v>40036</c:v>
                </c:pt>
                <c:pt idx="104">
                  <c:v>40037</c:v>
                </c:pt>
                <c:pt idx="105">
                  <c:v>40038</c:v>
                </c:pt>
                <c:pt idx="106">
                  <c:v>40039</c:v>
                </c:pt>
                <c:pt idx="107">
                  <c:v>40040</c:v>
                </c:pt>
                <c:pt idx="108">
                  <c:v>40041</c:v>
                </c:pt>
                <c:pt idx="109">
                  <c:v>40042</c:v>
                </c:pt>
                <c:pt idx="110">
                  <c:v>40043</c:v>
                </c:pt>
                <c:pt idx="111">
                  <c:v>40044</c:v>
                </c:pt>
                <c:pt idx="112">
                  <c:v>40045</c:v>
                </c:pt>
                <c:pt idx="113">
                  <c:v>40046</c:v>
                </c:pt>
                <c:pt idx="114">
                  <c:v>40047</c:v>
                </c:pt>
                <c:pt idx="115">
                  <c:v>40048</c:v>
                </c:pt>
                <c:pt idx="116">
                  <c:v>40049</c:v>
                </c:pt>
                <c:pt idx="117">
                  <c:v>40050</c:v>
                </c:pt>
                <c:pt idx="118">
                  <c:v>40051</c:v>
                </c:pt>
                <c:pt idx="119">
                  <c:v>40052</c:v>
                </c:pt>
                <c:pt idx="120">
                  <c:v>40053</c:v>
                </c:pt>
                <c:pt idx="121">
                  <c:v>40054</c:v>
                </c:pt>
                <c:pt idx="122">
                  <c:v>40055</c:v>
                </c:pt>
                <c:pt idx="123">
                  <c:v>40056</c:v>
                </c:pt>
                <c:pt idx="124">
                  <c:v>40057</c:v>
                </c:pt>
                <c:pt idx="125">
                  <c:v>40058</c:v>
                </c:pt>
                <c:pt idx="126">
                  <c:v>40059</c:v>
                </c:pt>
                <c:pt idx="127">
                  <c:v>40060</c:v>
                </c:pt>
                <c:pt idx="128">
                  <c:v>40061</c:v>
                </c:pt>
                <c:pt idx="129">
                  <c:v>40062</c:v>
                </c:pt>
                <c:pt idx="130">
                  <c:v>40063</c:v>
                </c:pt>
                <c:pt idx="131">
                  <c:v>40064</c:v>
                </c:pt>
                <c:pt idx="132">
                  <c:v>40065</c:v>
                </c:pt>
                <c:pt idx="133">
                  <c:v>40066</c:v>
                </c:pt>
                <c:pt idx="134">
                  <c:v>40067</c:v>
                </c:pt>
                <c:pt idx="135">
                  <c:v>40068</c:v>
                </c:pt>
                <c:pt idx="136">
                  <c:v>40069</c:v>
                </c:pt>
                <c:pt idx="137">
                  <c:v>40070</c:v>
                </c:pt>
                <c:pt idx="138">
                  <c:v>40071</c:v>
                </c:pt>
                <c:pt idx="139">
                  <c:v>40072</c:v>
                </c:pt>
                <c:pt idx="140">
                  <c:v>40073</c:v>
                </c:pt>
                <c:pt idx="141">
                  <c:v>40074</c:v>
                </c:pt>
                <c:pt idx="142">
                  <c:v>40075</c:v>
                </c:pt>
                <c:pt idx="143">
                  <c:v>40076</c:v>
                </c:pt>
                <c:pt idx="144">
                  <c:v>40077</c:v>
                </c:pt>
                <c:pt idx="145">
                  <c:v>40078</c:v>
                </c:pt>
                <c:pt idx="146">
                  <c:v>40079</c:v>
                </c:pt>
                <c:pt idx="147">
                  <c:v>40080</c:v>
                </c:pt>
                <c:pt idx="148">
                  <c:v>40081</c:v>
                </c:pt>
                <c:pt idx="149">
                  <c:v>40082</c:v>
                </c:pt>
                <c:pt idx="150">
                  <c:v>40083</c:v>
                </c:pt>
                <c:pt idx="151">
                  <c:v>40084</c:v>
                </c:pt>
                <c:pt idx="152">
                  <c:v>40085</c:v>
                </c:pt>
                <c:pt idx="153">
                  <c:v>40086</c:v>
                </c:pt>
              </c:numCache>
            </c:numRef>
          </c:cat>
          <c:val>
            <c:numRef>
              <c:f>Sheet1_ND_SI!$K$8:$K$161</c:f>
              <c:numCache>
                <c:formatCode>0%</c:formatCode>
                <c:ptCount val="154"/>
                <c:pt idx="0">
                  <c:v>0</c:v>
                </c:pt>
                <c:pt idx="1">
                  <c:v>0</c:v>
                </c:pt>
                <c:pt idx="2">
                  <c:v>0</c:v>
                </c:pt>
                <c:pt idx="3">
                  <c:v>4.1782729805013921E-2</c:v>
                </c:pt>
                <c:pt idx="4">
                  <c:v>3.3664636101314517E-2</c:v>
                </c:pt>
                <c:pt idx="5">
                  <c:v>7.5167785234899323E-2</c:v>
                </c:pt>
                <c:pt idx="6">
                  <c:v>0.12930039251904871</c:v>
                </c:pt>
                <c:pt idx="7">
                  <c:v>9.9250557018432245E-2</c:v>
                </c:pt>
                <c:pt idx="8">
                  <c:v>0</c:v>
                </c:pt>
                <c:pt idx="9">
                  <c:v>2.7373689973408413E-2</c:v>
                </c:pt>
                <c:pt idx="10">
                  <c:v>4.8154093097913318E-2</c:v>
                </c:pt>
                <c:pt idx="11">
                  <c:v>6.4467275183168915E-2</c:v>
                </c:pt>
                <c:pt idx="12">
                  <c:v>8.9256015079277051E-2</c:v>
                </c:pt>
                <c:pt idx="13">
                  <c:v>5.306067446012868E-2</c:v>
                </c:pt>
                <c:pt idx="14">
                  <c:v>6.4145641150956056E-2</c:v>
                </c:pt>
                <c:pt idx="15">
                  <c:v>7.2977481234361957E-2</c:v>
                </c:pt>
                <c:pt idx="16">
                  <c:v>9.3745217080761167E-2</c:v>
                </c:pt>
                <c:pt idx="17">
                  <c:v>0.12372154404486965</c:v>
                </c:pt>
                <c:pt idx="18">
                  <c:v>0.11956378925239783</c:v>
                </c:pt>
                <c:pt idx="19">
                  <c:v>0.14387091496584725</c:v>
                </c:pt>
                <c:pt idx="20">
                  <c:v>0.15106464607711489</c:v>
                </c:pt>
                <c:pt idx="21">
                  <c:v>0.16690148477294894</c:v>
                </c:pt>
                <c:pt idx="22">
                  <c:v>0.18457521247909339</c:v>
                </c:pt>
                <c:pt idx="23">
                  <c:v>0.20889269886455533</c:v>
                </c:pt>
                <c:pt idx="24">
                  <c:v>0.16139444803098774</c:v>
                </c:pt>
                <c:pt idx="25">
                  <c:v>0.18736399245611488</c:v>
                </c:pt>
                <c:pt idx="26">
                  <c:v>0.21008633685076061</c:v>
                </c:pt>
                <c:pt idx="27">
                  <c:v>0</c:v>
                </c:pt>
                <c:pt idx="28">
                  <c:v>3.627390499691549E-2</c:v>
                </c:pt>
                <c:pt idx="29">
                  <c:v>4.0721588905864393E-2</c:v>
                </c:pt>
                <c:pt idx="30">
                  <c:v>6.597105351733426E-2</c:v>
                </c:pt>
                <c:pt idx="31">
                  <c:v>8.564988730277992E-2</c:v>
                </c:pt>
                <c:pt idx="32">
                  <c:v>9.8292356753420504E-2</c:v>
                </c:pt>
                <c:pt idx="33">
                  <c:v>0.13377777777777786</c:v>
                </c:pt>
                <c:pt idx="34">
                  <c:v>0.16654003229176575</c:v>
                </c:pt>
                <c:pt idx="35">
                  <c:v>0.18755152514427056</c:v>
                </c:pt>
                <c:pt idx="36">
                  <c:v>0.14799744694431163</c:v>
                </c:pt>
                <c:pt idx="37">
                  <c:v>0.3</c:v>
                </c:pt>
                <c:pt idx="38">
                  <c:v>0.32239544296207467</c:v>
                </c:pt>
                <c:pt idx="39">
                  <c:v>0.34347446529899611</c:v>
                </c:pt>
                <c:pt idx="40">
                  <c:v>0.36334982332155491</c:v>
                </c:pt>
                <c:pt idx="41">
                  <c:v>0.38212175346983662</c:v>
                </c:pt>
                <c:pt idx="42">
                  <c:v>0.39987966305655864</c:v>
                </c:pt>
                <c:pt idx="43">
                  <c:v>0.41670355422471067</c:v>
                </c:pt>
                <c:pt idx="44">
                  <c:v>0.43266522897374127</c:v>
                </c:pt>
                <c:pt idx="45">
                  <c:v>0.46225932797361347</c:v>
                </c:pt>
                <c:pt idx="46">
                  <c:v>0.27178313749742294</c:v>
                </c:pt>
                <c:pt idx="47">
                  <c:v>0.31218717790146333</c:v>
                </c:pt>
                <c:pt idx="48">
                  <c:v>0.35259121830550377</c:v>
                </c:pt>
                <c:pt idx="49">
                  <c:v>0.38361574933003478</c:v>
                </c:pt>
                <c:pt idx="50">
                  <c:v>0.41464028035456579</c:v>
                </c:pt>
                <c:pt idx="51">
                  <c:v>0.44566481137909675</c:v>
                </c:pt>
                <c:pt idx="52">
                  <c:v>0.24941661513090049</c:v>
                </c:pt>
                <c:pt idx="53">
                  <c:v>0.28404864976293509</c:v>
                </c:pt>
                <c:pt idx="54">
                  <c:v>0.31868068439496972</c:v>
                </c:pt>
                <c:pt idx="55">
                  <c:v>0.35331271902700434</c:v>
                </c:pt>
                <c:pt idx="56">
                  <c:v>0.38794475365903897</c:v>
                </c:pt>
                <c:pt idx="57">
                  <c:v>0.42257678829107359</c:v>
                </c:pt>
                <c:pt idx="58">
                  <c:v>0.45720882292310816</c:v>
                </c:pt>
                <c:pt idx="59">
                  <c:v>0.27250463821892351</c:v>
                </c:pt>
                <c:pt idx="60">
                  <c:v>0.31868068439496966</c:v>
                </c:pt>
                <c:pt idx="61">
                  <c:v>0.36485673057101586</c:v>
                </c:pt>
                <c:pt idx="62">
                  <c:v>0.39948876520305043</c:v>
                </c:pt>
                <c:pt idx="63">
                  <c:v>0.44566481137909664</c:v>
                </c:pt>
                <c:pt idx="64">
                  <c:v>0.24941661513090038</c:v>
                </c:pt>
                <c:pt idx="65">
                  <c:v>0.25</c:v>
                </c:pt>
                <c:pt idx="66">
                  <c:v>0.294011544011544</c:v>
                </c:pt>
                <c:pt idx="67">
                  <c:v>0.33802308802308806</c:v>
                </c:pt>
                <c:pt idx="68">
                  <c:v>0.39141414141414144</c:v>
                </c:pt>
                <c:pt idx="69">
                  <c:v>0.43542568542568544</c:v>
                </c:pt>
                <c:pt idx="70">
                  <c:v>0.24855699855699859</c:v>
                </c:pt>
                <c:pt idx="71">
                  <c:v>0.29256854256854259</c:v>
                </c:pt>
                <c:pt idx="72">
                  <c:v>0.33658008658008665</c:v>
                </c:pt>
                <c:pt idx="73">
                  <c:v>0.38997113997114002</c:v>
                </c:pt>
                <c:pt idx="74">
                  <c:v>0.4433621933621934</c:v>
                </c:pt>
                <c:pt idx="75">
                  <c:v>0.26587301587301593</c:v>
                </c:pt>
                <c:pt idx="76">
                  <c:v>0.31926406926406931</c:v>
                </c:pt>
                <c:pt idx="77">
                  <c:v>0.36111111111111116</c:v>
                </c:pt>
                <c:pt idx="78">
                  <c:v>0.40295815295815296</c:v>
                </c:pt>
                <c:pt idx="79">
                  <c:v>0.44480519480519481</c:v>
                </c:pt>
                <c:pt idx="80">
                  <c:v>0.25432900432900435</c:v>
                </c:pt>
                <c:pt idx="81">
                  <c:v>0.29473304473304474</c:v>
                </c:pt>
                <c:pt idx="82">
                  <c:v>0.33513708513708518</c:v>
                </c:pt>
                <c:pt idx="83">
                  <c:v>0.37554112554112556</c:v>
                </c:pt>
                <c:pt idx="84">
                  <c:v>0.41594516594516601</c:v>
                </c:pt>
                <c:pt idx="85">
                  <c:v>0.22546897546897554</c:v>
                </c:pt>
                <c:pt idx="86">
                  <c:v>0.26587301587301593</c:v>
                </c:pt>
                <c:pt idx="87">
                  <c:v>0.30411255411255417</c:v>
                </c:pt>
                <c:pt idx="88">
                  <c:v>0.35173160173160178</c:v>
                </c:pt>
                <c:pt idx="89">
                  <c:v>0.39935064935064946</c:v>
                </c:pt>
                <c:pt idx="90">
                  <c:v>0.43759018759018764</c:v>
                </c:pt>
                <c:pt idx="91">
                  <c:v>0.25432900432900435</c:v>
                </c:pt>
                <c:pt idx="92">
                  <c:v>0.30194805194805197</c:v>
                </c:pt>
                <c:pt idx="93">
                  <c:v>0.34018759018759021</c:v>
                </c:pt>
                <c:pt idx="94">
                  <c:v>0.37698412698412698</c:v>
                </c:pt>
                <c:pt idx="95">
                  <c:v>0.4137806637806638</c:v>
                </c:pt>
                <c:pt idx="96">
                  <c:v>0.21969696969696972</c:v>
                </c:pt>
                <c:pt idx="97">
                  <c:v>0.25649350649350655</c:v>
                </c:pt>
                <c:pt idx="98">
                  <c:v>0.28607503607503615</c:v>
                </c:pt>
                <c:pt idx="99">
                  <c:v>0.32287157287157292</c:v>
                </c:pt>
                <c:pt idx="100">
                  <c:v>0.35966810966810975</c:v>
                </c:pt>
                <c:pt idx="101">
                  <c:v>0.39069264069264076</c:v>
                </c:pt>
                <c:pt idx="102">
                  <c:v>0.42171717171717177</c:v>
                </c:pt>
                <c:pt idx="103">
                  <c:v>0.22186147186147187</c:v>
                </c:pt>
                <c:pt idx="104">
                  <c:v>0.25288600288600288</c:v>
                </c:pt>
                <c:pt idx="105">
                  <c:v>0.27669552669552666</c:v>
                </c:pt>
                <c:pt idx="106">
                  <c:v>0.30050505050505044</c:v>
                </c:pt>
                <c:pt idx="107">
                  <c:v>0.4</c:v>
                </c:pt>
                <c:pt idx="108">
                  <c:v>0.4238095238095238</c:v>
                </c:pt>
                <c:pt idx="109">
                  <c:v>0.44184704184704182</c:v>
                </c:pt>
                <c:pt idx="110">
                  <c:v>0.22900432900432899</c:v>
                </c:pt>
                <c:pt idx="111">
                  <c:v>0.25281385281385277</c:v>
                </c:pt>
                <c:pt idx="112">
                  <c:v>0.27662337662337655</c:v>
                </c:pt>
                <c:pt idx="113">
                  <c:v>0.30043290043290033</c:v>
                </c:pt>
                <c:pt idx="114">
                  <c:v>0.32424242424242411</c:v>
                </c:pt>
                <c:pt idx="115">
                  <c:v>0.34227994227994218</c:v>
                </c:pt>
                <c:pt idx="116">
                  <c:v>0.35670995670995659</c:v>
                </c:pt>
                <c:pt idx="117">
                  <c:v>0.37113997113997105</c:v>
                </c:pt>
                <c:pt idx="118">
                  <c:v>0.38556998556998545</c:v>
                </c:pt>
                <c:pt idx="119">
                  <c:v>0.40360750360750353</c:v>
                </c:pt>
                <c:pt idx="120">
                  <c:v>0.42164502164502154</c:v>
                </c:pt>
                <c:pt idx="121">
                  <c:v>0.43607503607503595</c:v>
                </c:pt>
                <c:pt idx="122">
                  <c:v>0.43607503607503595</c:v>
                </c:pt>
                <c:pt idx="123">
                  <c:v>0.43607503607503595</c:v>
                </c:pt>
                <c:pt idx="124">
                  <c:v>0.43607503607503595</c:v>
                </c:pt>
                <c:pt idx="125">
                  <c:v>0.43607503607503595</c:v>
                </c:pt>
                <c:pt idx="126">
                  <c:v>0.43607503607503595</c:v>
                </c:pt>
                <c:pt idx="127">
                  <c:v>0.43607503607503595</c:v>
                </c:pt>
                <c:pt idx="128">
                  <c:v>0.43607503607503595</c:v>
                </c:pt>
                <c:pt idx="129">
                  <c:v>0.43607503607503595</c:v>
                </c:pt>
                <c:pt idx="130">
                  <c:v>0.43607503607503595</c:v>
                </c:pt>
                <c:pt idx="131">
                  <c:v>0.43607503607503595</c:v>
                </c:pt>
                <c:pt idx="132">
                  <c:v>0.43607503607503595</c:v>
                </c:pt>
                <c:pt idx="133">
                  <c:v>0.43607503607503595</c:v>
                </c:pt>
                <c:pt idx="134">
                  <c:v>0.43607503607503595</c:v>
                </c:pt>
                <c:pt idx="135">
                  <c:v>0.43607503607503595</c:v>
                </c:pt>
                <c:pt idx="136">
                  <c:v>0.43607503607503595</c:v>
                </c:pt>
                <c:pt idx="137">
                  <c:v>0.43607503607503595</c:v>
                </c:pt>
                <c:pt idx="138">
                  <c:v>0.43607503607503595</c:v>
                </c:pt>
                <c:pt idx="139">
                  <c:v>0.43607503607503595</c:v>
                </c:pt>
                <c:pt idx="140">
                  <c:v>0.43607503607503595</c:v>
                </c:pt>
                <c:pt idx="141">
                  <c:v>0.43607503607503595</c:v>
                </c:pt>
                <c:pt idx="142">
                  <c:v>0.43607503607503595</c:v>
                </c:pt>
                <c:pt idx="143">
                  <c:v>0.43607503607503595</c:v>
                </c:pt>
                <c:pt idx="144">
                  <c:v>0.43607503607503595</c:v>
                </c:pt>
                <c:pt idx="145">
                  <c:v>0.43607503607503595</c:v>
                </c:pt>
                <c:pt idx="146">
                  <c:v>0.43607503607503595</c:v>
                </c:pt>
                <c:pt idx="147">
                  <c:v>0.43607503607503595</c:v>
                </c:pt>
                <c:pt idx="148">
                  <c:v>0.43607503607503595</c:v>
                </c:pt>
                <c:pt idx="149">
                  <c:v>0.43607503607503595</c:v>
                </c:pt>
                <c:pt idx="150">
                  <c:v>0.43607503607503595</c:v>
                </c:pt>
                <c:pt idx="151">
                  <c:v>0.43607503607503595</c:v>
                </c:pt>
                <c:pt idx="152">
                  <c:v>0.43607503607503595</c:v>
                </c:pt>
                <c:pt idx="153">
                  <c:v>0.43607503607503595</c:v>
                </c:pt>
              </c:numCache>
            </c:numRef>
          </c:val>
          <c:smooth val="0"/>
          <c:extLst>
            <c:ext xmlns:c16="http://schemas.microsoft.com/office/drawing/2014/chart" uri="{C3380CC4-5D6E-409C-BE32-E72D297353CC}">
              <c16:uniqueId val="{00000002-F24F-409A-BFB2-44B578BF98B5}"/>
            </c:ext>
          </c:extLst>
        </c:ser>
        <c:ser>
          <c:idx val="3"/>
          <c:order val="3"/>
          <c:tx>
            <c:v>Management Allowed Depletion</c:v>
          </c:tx>
          <c:spPr>
            <a:ln>
              <a:solidFill>
                <a:srgbClr val="FF0000"/>
              </a:solidFill>
              <a:prstDash val="dash"/>
            </a:ln>
          </c:spPr>
          <c:marker>
            <c:symbol val="none"/>
          </c:marker>
          <c:val>
            <c:numRef>
              <c:f>Sheet1_ND_SI!$U$8:$U$161</c:f>
              <c:numCache>
                <c:formatCode>0%</c:formatCode>
                <c:ptCount val="154"/>
                <c:pt idx="0">
                  <c:v>0.5</c:v>
                </c:pt>
                <c:pt idx="1">
                  <c:v>0.5</c:v>
                </c:pt>
                <c:pt idx="2">
                  <c:v>0.5</c:v>
                </c:pt>
                <c:pt idx="3">
                  <c:v>0.5</c:v>
                </c:pt>
                <c:pt idx="4">
                  <c:v>0.5</c:v>
                </c:pt>
                <c:pt idx="5">
                  <c:v>0.5</c:v>
                </c:pt>
                <c:pt idx="6">
                  <c:v>0.5</c:v>
                </c:pt>
                <c:pt idx="7">
                  <c:v>0.5</c:v>
                </c:pt>
                <c:pt idx="8">
                  <c:v>0.5</c:v>
                </c:pt>
                <c:pt idx="9">
                  <c:v>0.5</c:v>
                </c:pt>
                <c:pt idx="10">
                  <c:v>0.5</c:v>
                </c:pt>
                <c:pt idx="11">
                  <c:v>0.5</c:v>
                </c:pt>
                <c:pt idx="12">
                  <c:v>0.5</c:v>
                </c:pt>
                <c:pt idx="13">
                  <c:v>0.5</c:v>
                </c:pt>
                <c:pt idx="14">
                  <c:v>0.5</c:v>
                </c:pt>
                <c:pt idx="15">
                  <c:v>0.5</c:v>
                </c:pt>
                <c:pt idx="16">
                  <c:v>0.5</c:v>
                </c:pt>
                <c:pt idx="17">
                  <c:v>0.5</c:v>
                </c:pt>
                <c:pt idx="18">
                  <c:v>0.5</c:v>
                </c:pt>
                <c:pt idx="19">
                  <c:v>0.5</c:v>
                </c:pt>
                <c:pt idx="20">
                  <c:v>0.5</c:v>
                </c:pt>
                <c:pt idx="21">
                  <c:v>0.5</c:v>
                </c:pt>
                <c:pt idx="22">
                  <c:v>0.5</c:v>
                </c:pt>
                <c:pt idx="23">
                  <c:v>0.5</c:v>
                </c:pt>
                <c:pt idx="24">
                  <c:v>0.5</c:v>
                </c:pt>
                <c:pt idx="25">
                  <c:v>0.5</c:v>
                </c:pt>
                <c:pt idx="26">
                  <c:v>0.5</c:v>
                </c:pt>
                <c:pt idx="27">
                  <c:v>0.5</c:v>
                </c:pt>
                <c:pt idx="28">
                  <c:v>0.5</c:v>
                </c:pt>
                <c:pt idx="29">
                  <c:v>0.5</c:v>
                </c:pt>
                <c:pt idx="30">
                  <c:v>0.5</c:v>
                </c:pt>
                <c:pt idx="31">
                  <c:v>0.5</c:v>
                </c:pt>
                <c:pt idx="32">
                  <c:v>0.5</c:v>
                </c:pt>
                <c:pt idx="33">
                  <c:v>0.5</c:v>
                </c:pt>
                <c:pt idx="34">
                  <c:v>0.5</c:v>
                </c:pt>
                <c:pt idx="35">
                  <c:v>0.5</c:v>
                </c:pt>
                <c:pt idx="36">
                  <c:v>0.5</c:v>
                </c:pt>
                <c:pt idx="37">
                  <c:v>0.5</c:v>
                </c:pt>
                <c:pt idx="38">
                  <c:v>0.5</c:v>
                </c:pt>
                <c:pt idx="39">
                  <c:v>0.5</c:v>
                </c:pt>
                <c:pt idx="40">
                  <c:v>0.5</c:v>
                </c:pt>
                <c:pt idx="41">
                  <c:v>0.5</c:v>
                </c:pt>
                <c:pt idx="42">
                  <c:v>0.5</c:v>
                </c:pt>
                <c:pt idx="43">
                  <c:v>0.5</c:v>
                </c:pt>
                <c:pt idx="44">
                  <c:v>0.5</c:v>
                </c:pt>
                <c:pt idx="45">
                  <c:v>0.5</c:v>
                </c:pt>
                <c:pt idx="46">
                  <c:v>0.5</c:v>
                </c:pt>
                <c:pt idx="47">
                  <c:v>0.5</c:v>
                </c:pt>
                <c:pt idx="48">
                  <c:v>0.5</c:v>
                </c:pt>
                <c:pt idx="49">
                  <c:v>0.5</c:v>
                </c:pt>
                <c:pt idx="50">
                  <c:v>0.5</c:v>
                </c:pt>
                <c:pt idx="51">
                  <c:v>0.5</c:v>
                </c:pt>
                <c:pt idx="52">
                  <c:v>0.5</c:v>
                </c:pt>
                <c:pt idx="53">
                  <c:v>0.5</c:v>
                </c:pt>
                <c:pt idx="54">
                  <c:v>0.5</c:v>
                </c:pt>
                <c:pt idx="55">
                  <c:v>0.5</c:v>
                </c:pt>
                <c:pt idx="56">
                  <c:v>0.5</c:v>
                </c:pt>
                <c:pt idx="57">
                  <c:v>0.5</c:v>
                </c:pt>
                <c:pt idx="58">
                  <c:v>0.5</c:v>
                </c:pt>
                <c:pt idx="59">
                  <c:v>0.5</c:v>
                </c:pt>
                <c:pt idx="60">
                  <c:v>0.5</c:v>
                </c:pt>
                <c:pt idx="61">
                  <c:v>0.5</c:v>
                </c:pt>
                <c:pt idx="62">
                  <c:v>0.5</c:v>
                </c:pt>
                <c:pt idx="63">
                  <c:v>0.5</c:v>
                </c:pt>
                <c:pt idx="64">
                  <c:v>0.5</c:v>
                </c:pt>
                <c:pt idx="65">
                  <c:v>0.5</c:v>
                </c:pt>
                <c:pt idx="66">
                  <c:v>0.5</c:v>
                </c:pt>
                <c:pt idx="67">
                  <c:v>0.5</c:v>
                </c:pt>
                <c:pt idx="68">
                  <c:v>0.5</c:v>
                </c:pt>
                <c:pt idx="69">
                  <c:v>0.5</c:v>
                </c:pt>
                <c:pt idx="70">
                  <c:v>0.5</c:v>
                </c:pt>
                <c:pt idx="71">
                  <c:v>0.5</c:v>
                </c:pt>
                <c:pt idx="72">
                  <c:v>0.5</c:v>
                </c:pt>
                <c:pt idx="73">
                  <c:v>0.5</c:v>
                </c:pt>
                <c:pt idx="74">
                  <c:v>0.5</c:v>
                </c:pt>
                <c:pt idx="75">
                  <c:v>0.5</c:v>
                </c:pt>
                <c:pt idx="76">
                  <c:v>0.5</c:v>
                </c:pt>
                <c:pt idx="77">
                  <c:v>0.5</c:v>
                </c:pt>
                <c:pt idx="78">
                  <c:v>0.5</c:v>
                </c:pt>
                <c:pt idx="79">
                  <c:v>0.5</c:v>
                </c:pt>
                <c:pt idx="80">
                  <c:v>0.5</c:v>
                </c:pt>
                <c:pt idx="81">
                  <c:v>0.5</c:v>
                </c:pt>
                <c:pt idx="82">
                  <c:v>0.5</c:v>
                </c:pt>
                <c:pt idx="83">
                  <c:v>0.5</c:v>
                </c:pt>
                <c:pt idx="84">
                  <c:v>0.5</c:v>
                </c:pt>
                <c:pt idx="85">
                  <c:v>0.5</c:v>
                </c:pt>
                <c:pt idx="86">
                  <c:v>0.5</c:v>
                </c:pt>
                <c:pt idx="87">
                  <c:v>0.5</c:v>
                </c:pt>
                <c:pt idx="88">
                  <c:v>0.5</c:v>
                </c:pt>
                <c:pt idx="89">
                  <c:v>0.5</c:v>
                </c:pt>
                <c:pt idx="90">
                  <c:v>0.5</c:v>
                </c:pt>
                <c:pt idx="91">
                  <c:v>0.5</c:v>
                </c:pt>
                <c:pt idx="92">
                  <c:v>0.5</c:v>
                </c:pt>
                <c:pt idx="93">
                  <c:v>0.5</c:v>
                </c:pt>
                <c:pt idx="94">
                  <c:v>0.5</c:v>
                </c:pt>
                <c:pt idx="95">
                  <c:v>0.5</c:v>
                </c:pt>
                <c:pt idx="96">
                  <c:v>0.5</c:v>
                </c:pt>
                <c:pt idx="97">
                  <c:v>0.5</c:v>
                </c:pt>
                <c:pt idx="98">
                  <c:v>0.5</c:v>
                </c:pt>
                <c:pt idx="99">
                  <c:v>0.5</c:v>
                </c:pt>
                <c:pt idx="100">
                  <c:v>0.5</c:v>
                </c:pt>
                <c:pt idx="101">
                  <c:v>0.5</c:v>
                </c:pt>
                <c:pt idx="102">
                  <c:v>0.5</c:v>
                </c:pt>
                <c:pt idx="103">
                  <c:v>0.5</c:v>
                </c:pt>
                <c:pt idx="104">
                  <c:v>0.5</c:v>
                </c:pt>
                <c:pt idx="105">
                  <c:v>0.5</c:v>
                </c:pt>
                <c:pt idx="106">
                  <c:v>0.5</c:v>
                </c:pt>
                <c:pt idx="107">
                  <c:v>0.5</c:v>
                </c:pt>
                <c:pt idx="108">
                  <c:v>0.5</c:v>
                </c:pt>
                <c:pt idx="109">
                  <c:v>0.5</c:v>
                </c:pt>
                <c:pt idx="110">
                  <c:v>0.5</c:v>
                </c:pt>
                <c:pt idx="111">
                  <c:v>0.5</c:v>
                </c:pt>
                <c:pt idx="112">
                  <c:v>0.5</c:v>
                </c:pt>
                <c:pt idx="113">
                  <c:v>0.5</c:v>
                </c:pt>
                <c:pt idx="114">
                  <c:v>0.5</c:v>
                </c:pt>
                <c:pt idx="115">
                  <c:v>0.5</c:v>
                </c:pt>
                <c:pt idx="116">
                  <c:v>0.5</c:v>
                </c:pt>
                <c:pt idx="117">
                  <c:v>0.5</c:v>
                </c:pt>
                <c:pt idx="118">
                  <c:v>0.5</c:v>
                </c:pt>
                <c:pt idx="119">
                  <c:v>0.5</c:v>
                </c:pt>
                <c:pt idx="120">
                  <c:v>0.5</c:v>
                </c:pt>
                <c:pt idx="121">
                  <c:v>0.5</c:v>
                </c:pt>
                <c:pt idx="122">
                  <c:v>0.5</c:v>
                </c:pt>
                <c:pt idx="123">
                  <c:v>0.5</c:v>
                </c:pt>
                <c:pt idx="124">
                  <c:v>0.5</c:v>
                </c:pt>
                <c:pt idx="125">
                  <c:v>0.5</c:v>
                </c:pt>
                <c:pt idx="126">
                  <c:v>0.5</c:v>
                </c:pt>
                <c:pt idx="127">
                  <c:v>0.5</c:v>
                </c:pt>
                <c:pt idx="128">
                  <c:v>0.5</c:v>
                </c:pt>
                <c:pt idx="129">
                  <c:v>0.5</c:v>
                </c:pt>
                <c:pt idx="130">
                  <c:v>0.5</c:v>
                </c:pt>
                <c:pt idx="131">
                  <c:v>0.5</c:v>
                </c:pt>
                <c:pt idx="132">
                  <c:v>0.5</c:v>
                </c:pt>
                <c:pt idx="133">
                  <c:v>0.5</c:v>
                </c:pt>
                <c:pt idx="134">
                  <c:v>0.5</c:v>
                </c:pt>
                <c:pt idx="135">
                  <c:v>0.5</c:v>
                </c:pt>
                <c:pt idx="136">
                  <c:v>0.5</c:v>
                </c:pt>
                <c:pt idx="137">
                  <c:v>0.5</c:v>
                </c:pt>
                <c:pt idx="138">
                  <c:v>0.5</c:v>
                </c:pt>
                <c:pt idx="139">
                  <c:v>0.5</c:v>
                </c:pt>
                <c:pt idx="140">
                  <c:v>0.5</c:v>
                </c:pt>
                <c:pt idx="141">
                  <c:v>0.5</c:v>
                </c:pt>
                <c:pt idx="142">
                  <c:v>0.5</c:v>
                </c:pt>
                <c:pt idx="143">
                  <c:v>0.5</c:v>
                </c:pt>
                <c:pt idx="144">
                  <c:v>0.5</c:v>
                </c:pt>
                <c:pt idx="145">
                  <c:v>0.5</c:v>
                </c:pt>
                <c:pt idx="146">
                  <c:v>0.5</c:v>
                </c:pt>
                <c:pt idx="147">
                  <c:v>0.5</c:v>
                </c:pt>
                <c:pt idx="148">
                  <c:v>0.5</c:v>
                </c:pt>
                <c:pt idx="149">
                  <c:v>0.5</c:v>
                </c:pt>
                <c:pt idx="150">
                  <c:v>0.5</c:v>
                </c:pt>
                <c:pt idx="151">
                  <c:v>0.5</c:v>
                </c:pt>
                <c:pt idx="152">
                  <c:v>0.5</c:v>
                </c:pt>
                <c:pt idx="153">
                  <c:v>0.5</c:v>
                </c:pt>
              </c:numCache>
            </c:numRef>
          </c:val>
          <c:smooth val="0"/>
          <c:extLst>
            <c:ext xmlns:c16="http://schemas.microsoft.com/office/drawing/2014/chart" uri="{C3380CC4-5D6E-409C-BE32-E72D297353CC}">
              <c16:uniqueId val="{00000003-F24F-409A-BFB2-44B578BF98B5}"/>
            </c:ext>
          </c:extLst>
        </c:ser>
        <c:dLbls>
          <c:showLegendKey val="0"/>
          <c:showVal val="0"/>
          <c:showCatName val="0"/>
          <c:showSerName val="0"/>
          <c:showPercent val="0"/>
          <c:showBubbleSize val="0"/>
        </c:dLbls>
        <c:marker val="1"/>
        <c:smooth val="0"/>
        <c:axId val="158386416"/>
        <c:axId val="158386808"/>
      </c:lineChart>
      <c:dateAx>
        <c:axId val="158386416"/>
        <c:scaling>
          <c:orientation val="minMax"/>
          <c:min val="39934"/>
        </c:scaling>
        <c:delete val="0"/>
        <c:axPos val="t"/>
        <c:majorGridlines>
          <c:spPr>
            <a:ln>
              <a:solidFill>
                <a:schemeClr val="tx1"/>
              </a:solidFill>
              <a:prstDash val="lgDash"/>
            </a:ln>
          </c:spPr>
        </c:majorGridlines>
        <c:minorGridlines>
          <c:spPr>
            <a:ln>
              <a:solidFill>
                <a:schemeClr val="tx1"/>
              </a:solidFill>
              <a:prstDash val="lgDash"/>
            </a:ln>
          </c:spPr>
        </c:minorGridlines>
        <c:numFmt formatCode="[$-409]d\-mmm\-yy;@" sourceLinked="1"/>
        <c:majorTickMark val="out"/>
        <c:minorTickMark val="none"/>
        <c:tickLblPos val="high"/>
        <c:crossAx val="158386808"/>
        <c:crosses val="autoZero"/>
        <c:auto val="1"/>
        <c:lblOffset val="100"/>
        <c:baseTimeUnit val="days"/>
        <c:majorUnit val="31"/>
        <c:majorTimeUnit val="days"/>
        <c:minorUnit val="7"/>
        <c:minorTimeUnit val="days"/>
      </c:dateAx>
      <c:valAx>
        <c:axId val="158386808"/>
        <c:scaling>
          <c:orientation val="maxMin"/>
          <c:max val="1"/>
          <c:min val="0"/>
        </c:scaling>
        <c:delete val="0"/>
        <c:axPos val="l"/>
        <c:majorGridlines>
          <c:spPr>
            <a:ln>
              <a:solidFill>
                <a:schemeClr val="tx1"/>
              </a:solidFill>
              <a:prstDash val="lgDash"/>
            </a:ln>
          </c:spPr>
        </c:majorGridlines>
        <c:title>
          <c:tx>
            <c:rich>
              <a:bodyPr rot="-5400000" vert="horz"/>
              <a:lstStyle/>
              <a:p>
                <a:pPr>
                  <a:defRPr/>
                </a:pPr>
                <a:r>
                  <a:rPr lang="en-US"/>
                  <a:t>Soil Water Deficit or Management</a:t>
                </a:r>
                <a:r>
                  <a:rPr lang="en-US" baseline="0"/>
                  <a:t> Allowed Depletion </a:t>
                </a:r>
                <a:r>
                  <a:rPr lang="en-US"/>
                  <a:t>(%)</a:t>
                </a:r>
              </a:p>
            </c:rich>
          </c:tx>
          <c:overlay val="0"/>
        </c:title>
        <c:numFmt formatCode="0%" sourceLinked="1"/>
        <c:majorTickMark val="out"/>
        <c:minorTickMark val="none"/>
        <c:tickLblPos val="nextTo"/>
        <c:crossAx val="158386416"/>
        <c:crosses val="autoZero"/>
        <c:crossBetween val="between"/>
        <c:majorUnit val="0.1"/>
        <c:minorUnit val="0.05"/>
      </c:valAx>
      <c:valAx>
        <c:axId val="158387200"/>
        <c:scaling>
          <c:orientation val="minMax"/>
          <c:max val="100"/>
          <c:min val="0"/>
        </c:scaling>
        <c:delete val="0"/>
        <c:axPos val="r"/>
        <c:title>
          <c:tx>
            <c:rich>
              <a:bodyPr rot="-5400000" vert="horz"/>
              <a:lstStyle/>
              <a:p>
                <a:pPr>
                  <a:defRPr/>
                </a:pPr>
                <a:r>
                  <a:rPr lang="en-US"/>
                  <a:t>Rain or Irrigation (mm)</a:t>
                </a:r>
              </a:p>
            </c:rich>
          </c:tx>
          <c:overlay val="0"/>
        </c:title>
        <c:numFmt formatCode="0" sourceLinked="0"/>
        <c:majorTickMark val="out"/>
        <c:minorTickMark val="none"/>
        <c:tickLblPos val="nextTo"/>
        <c:crossAx val="158387592"/>
        <c:crosses val="max"/>
        <c:crossBetween val="between"/>
        <c:majorUnit val="10"/>
        <c:minorUnit val="5"/>
      </c:valAx>
      <c:dateAx>
        <c:axId val="158387592"/>
        <c:scaling>
          <c:orientation val="minMax"/>
        </c:scaling>
        <c:delete val="1"/>
        <c:axPos val="b"/>
        <c:numFmt formatCode="[$-409]d\-mmm\-yy;@" sourceLinked="1"/>
        <c:majorTickMark val="out"/>
        <c:minorTickMark val="none"/>
        <c:tickLblPos val="none"/>
        <c:crossAx val="158387200"/>
        <c:crosses val="autoZero"/>
        <c:auto val="1"/>
        <c:lblOffset val="100"/>
        <c:baseTimeUnit val="days"/>
      </c:dateAx>
      <c:spPr>
        <a:ln>
          <a:solidFill>
            <a:schemeClr val="tx1"/>
          </a:solidFill>
        </a:ln>
      </c:spPr>
    </c:plotArea>
    <c:legend>
      <c:legendPos val="b"/>
      <c:overlay val="0"/>
    </c:legend>
    <c:plotVisOnly val="1"/>
    <c:dispBlanksAs val="gap"/>
    <c:showDLblsOverMax val="0"/>
  </c:chart>
  <c:spPr>
    <a:ln>
      <a:noFill/>
    </a:ln>
  </c:spPr>
  <c:txPr>
    <a:bodyPr/>
    <a:lstStyle/>
    <a:p>
      <a:pPr>
        <a:defRPr sz="1200" b="0">
          <a:latin typeface="Arial" pitchFamily="34" charset="0"/>
          <a:cs typeface="Arial" pitchFamily="34" charset="0"/>
        </a:defRPr>
      </a:pPr>
      <a:endParaRPr lang="en-US"/>
    </a:p>
  </c:txPr>
  <c:printSettings>
    <c:headerFooter>
      <c:oddHeader>&amp;R&amp;D &amp;T</c:oddHeader>
      <c:oddFooter>&amp;LPath: &amp;Z
File: &amp;F
Tab: &amp;A</c:oddFooter>
    </c:headerFooter>
    <c:pageMargins b="0.75000000000000799" l="0.70000000000000095" r="0.70000000000000095" t="0.75000000000000799" header="0.3" footer="0.3"/>
    <c:pageSetup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Sheet1_ND_SI!$B$4</c:f>
          <c:strCache>
            <c:ptCount val="1"/>
            <c:pt idx="0">
              <c:v>Smith's NE 29, Madison Twp, 2016 Corn</c:v>
            </c:pt>
          </c:strCache>
        </c:strRef>
      </c:tx>
      <c:overlay val="0"/>
    </c:title>
    <c:autoTitleDeleted val="0"/>
    <c:plotArea>
      <c:layout/>
      <c:barChart>
        <c:barDir val="col"/>
        <c:grouping val="clustered"/>
        <c:varyColors val="0"/>
        <c:ser>
          <c:idx val="1"/>
          <c:order val="0"/>
          <c:tx>
            <c:v>Rain</c:v>
          </c:tx>
          <c:spPr>
            <a:solidFill>
              <a:schemeClr val="tx1"/>
            </a:solidFill>
            <a:ln w="28575">
              <a:solidFill>
                <a:schemeClr val="tx1"/>
              </a:solidFill>
            </a:ln>
          </c:spPr>
          <c:invertIfNegative val="0"/>
          <c:cat>
            <c:numRef>
              <c:f>Sheet1_ND_SI!$A$8:$A$161</c:f>
              <c:numCache>
                <c:formatCode>[$-409]d\-mmm\-yy;@</c:formatCode>
                <c:ptCount val="154"/>
                <c:pt idx="0">
                  <c:v>39933</c:v>
                </c:pt>
                <c:pt idx="1">
                  <c:v>39934</c:v>
                </c:pt>
                <c:pt idx="2">
                  <c:v>39935</c:v>
                </c:pt>
                <c:pt idx="3">
                  <c:v>39936</c:v>
                </c:pt>
                <c:pt idx="4">
                  <c:v>39937</c:v>
                </c:pt>
                <c:pt idx="5">
                  <c:v>39938</c:v>
                </c:pt>
                <c:pt idx="6">
                  <c:v>39939</c:v>
                </c:pt>
                <c:pt idx="7">
                  <c:v>39940</c:v>
                </c:pt>
                <c:pt idx="8">
                  <c:v>39941</c:v>
                </c:pt>
                <c:pt idx="9">
                  <c:v>39942</c:v>
                </c:pt>
                <c:pt idx="10">
                  <c:v>39943</c:v>
                </c:pt>
                <c:pt idx="11">
                  <c:v>39944</c:v>
                </c:pt>
                <c:pt idx="12">
                  <c:v>39945</c:v>
                </c:pt>
                <c:pt idx="13">
                  <c:v>39946</c:v>
                </c:pt>
                <c:pt idx="14">
                  <c:v>39947</c:v>
                </c:pt>
                <c:pt idx="15">
                  <c:v>39948</c:v>
                </c:pt>
                <c:pt idx="16">
                  <c:v>39949</c:v>
                </c:pt>
                <c:pt idx="17">
                  <c:v>39950</c:v>
                </c:pt>
                <c:pt idx="18">
                  <c:v>39951</c:v>
                </c:pt>
                <c:pt idx="19">
                  <c:v>39952</c:v>
                </c:pt>
                <c:pt idx="20">
                  <c:v>39953</c:v>
                </c:pt>
                <c:pt idx="21">
                  <c:v>39954</c:v>
                </c:pt>
                <c:pt idx="22">
                  <c:v>39955</c:v>
                </c:pt>
                <c:pt idx="23">
                  <c:v>39956</c:v>
                </c:pt>
                <c:pt idx="24">
                  <c:v>39957</c:v>
                </c:pt>
                <c:pt idx="25">
                  <c:v>39958</c:v>
                </c:pt>
                <c:pt idx="26">
                  <c:v>39959</c:v>
                </c:pt>
                <c:pt idx="27">
                  <c:v>39960</c:v>
                </c:pt>
                <c:pt idx="28">
                  <c:v>39961</c:v>
                </c:pt>
                <c:pt idx="29">
                  <c:v>39962</c:v>
                </c:pt>
                <c:pt idx="30">
                  <c:v>39963</c:v>
                </c:pt>
                <c:pt idx="31">
                  <c:v>39964</c:v>
                </c:pt>
                <c:pt idx="32">
                  <c:v>39965</c:v>
                </c:pt>
                <c:pt idx="33">
                  <c:v>39966</c:v>
                </c:pt>
                <c:pt idx="34">
                  <c:v>39967</c:v>
                </c:pt>
                <c:pt idx="35">
                  <c:v>39968</c:v>
                </c:pt>
                <c:pt idx="36">
                  <c:v>39969</c:v>
                </c:pt>
                <c:pt idx="37">
                  <c:v>39970</c:v>
                </c:pt>
                <c:pt idx="38">
                  <c:v>39971</c:v>
                </c:pt>
                <c:pt idx="39">
                  <c:v>39972</c:v>
                </c:pt>
                <c:pt idx="40">
                  <c:v>39973</c:v>
                </c:pt>
                <c:pt idx="41">
                  <c:v>39974</c:v>
                </c:pt>
                <c:pt idx="42">
                  <c:v>39975</c:v>
                </c:pt>
                <c:pt idx="43">
                  <c:v>39976</c:v>
                </c:pt>
                <c:pt idx="44">
                  <c:v>39977</c:v>
                </c:pt>
                <c:pt idx="45">
                  <c:v>39978</c:v>
                </c:pt>
                <c:pt idx="46">
                  <c:v>39979</c:v>
                </c:pt>
                <c:pt idx="47">
                  <c:v>39980</c:v>
                </c:pt>
                <c:pt idx="48">
                  <c:v>39981</c:v>
                </c:pt>
                <c:pt idx="49">
                  <c:v>39982</c:v>
                </c:pt>
                <c:pt idx="50">
                  <c:v>39983</c:v>
                </c:pt>
                <c:pt idx="51">
                  <c:v>39984</c:v>
                </c:pt>
                <c:pt idx="52">
                  <c:v>39985</c:v>
                </c:pt>
                <c:pt idx="53">
                  <c:v>39986</c:v>
                </c:pt>
                <c:pt idx="54">
                  <c:v>39987</c:v>
                </c:pt>
                <c:pt idx="55">
                  <c:v>39988</c:v>
                </c:pt>
                <c:pt idx="56">
                  <c:v>39989</c:v>
                </c:pt>
                <c:pt idx="57">
                  <c:v>39990</c:v>
                </c:pt>
                <c:pt idx="58">
                  <c:v>39991</c:v>
                </c:pt>
                <c:pt idx="59">
                  <c:v>39992</c:v>
                </c:pt>
                <c:pt idx="60">
                  <c:v>39993</c:v>
                </c:pt>
                <c:pt idx="61">
                  <c:v>39994</c:v>
                </c:pt>
                <c:pt idx="62">
                  <c:v>39995</c:v>
                </c:pt>
                <c:pt idx="63">
                  <c:v>39996</c:v>
                </c:pt>
                <c:pt idx="64">
                  <c:v>39997</c:v>
                </c:pt>
                <c:pt idx="65">
                  <c:v>39998</c:v>
                </c:pt>
                <c:pt idx="66">
                  <c:v>39999</c:v>
                </c:pt>
                <c:pt idx="67">
                  <c:v>40000</c:v>
                </c:pt>
                <c:pt idx="68">
                  <c:v>40001</c:v>
                </c:pt>
                <c:pt idx="69">
                  <c:v>40002</c:v>
                </c:pt>
                <c:pt idx="70">
                  <c:v>40003</c:v>
                </c:pt>
                <c:pt idx="71">
                  <c:v>40004</c:v>
                </c:pt>
                <c:pt idx="72">
                  <c:v>40005</c:v>
                </c:pt>
                <c:pt idx="73">
                  <c:v>40006</c:v>
                </c:pt>
                <c:pt idx="74">
                  <c:v>40007</c:v>
                </c:pt>
                <c:pt idx="75">
                  <c:v>40008</c:v>
                </c:pt>
                <c:pt idx="76">
                  <c:v>40009</c:v>
                </c:pt>
                <c:pt idx="77">
                  <c:v>40010</c:v>
                </c:pt>
                <c:pt idx="78">
                  <c:v>40011</c:v>
                </c:pt>
                <c:pt idx="79">
                  <c:v>40012</c:v>
                </c:pt>
                <c:pt idx="80">
                  <c:v>40013</c:v>
                </c:pt>
                <c:pt idx="81">
                  <c:v>40014</c:v>
                </c:pt>
                <c:pt idx="82">
                  <c:v>40015</c:v>
                </c:pt>
                <c:pt idx="83">
                  <c:v>40016</c:v>
                </c:pt>
                <c:pt idx="84">
                  <c:v>40017</c:v>
                </c:pt>
                <c:pt idx="85">
                  <c:v>40018</c:v>
                </c:pt>
                <c:pt idx="86">
                  <c:v>40019</c:v>
                </c:pt>
                <c:pt idx="87">
                  <c:v>40020</c:v>
                </c:pt>
                <c:pt idx="88">
                  <c:v>40021</c:v>
                </c:pt>
                <c:pt idx="89">
                  <c:v>40022</c:v>
                </c:pt>
                <c:pt idx="90">
                  <c:v>40023</c:v>
                </c:pt>
                <c:pt idx="91">
                  <c:v>40024</c:v>
                </c:pt>
                <c:pt idx="92">
                  <c:v>40025</c:v>
                </c:pt>
                <c:pt idx="93">
                  <c:v>40026</c:v>
                </c:pt>
                <c:pt idx="94">
                  <c:v>40027</c:v>
                </c:pt>
                <c:pt idx="95">
                  <c:v>40028</c:v>
                </c:pt>
                <c:pt idx="96">
                  <c:v>40029</c:v>
                </c:pt>
                <c:pt idx="97">
                  <c:v>40030</c:v>
                </c:pt>
                <c:pt idx="98">
                  <c:v>40031</c:v>
                </c:pt>
                <c:pt idx="99">
                  <c:v>40032</c:v>
                </c:pt>
                <c:pt idx="100">
                  <c:v>40033</c:v>
                </c:pt>
                <c:pt idx="101">
                  <c:v>40034</c:v>
                </c:pt>
                <c:pt idx="102">
                  <c:v>40035</c:v>
                </c:pt>
                <c:pt idx="103">
                  <c:v>40036</c:v>
                </c:pt>
                <c:pt idx="104">
                  <c:v>40037</c:v>
                </c:pt>
                <c:pt idx="105">
                  <c:v>40038</c:v>
                </c:pt>
                <c:pt idx="106">
                  <c:v>40039</c:v>
                </c:pt>
                <c:pt idx="107">
                  <c:v>40040</c:v>
                </c:pt>
                <c:pt idx="108">
                  <c:v>40041</c:v>
                </c:pt>
                <c:pt idx="109">
                  <c:v>40042</c:v>
                </c:pt>
                <c:pt idx="110">
                  <c:v>40043</c:v>
                </c:pt>
                <c:pt idx="111">
                  <c:v>40044</c:v>
                </c:pt>
                <c:pt idx="112">
                  <c:v>40045</c:v>
                </c:pt>
                <c:pt idx="113">
                  <c:v>40046</c:v>
                </c:pt>
                <c:pt idx="114">
                  <c:v>40047</c:v>
                </c:pt>
                <c:pt idx="115">
                  <c:v>40048</c:v>
                </c:pt>
                <c:pt idx="116">
                  <c:v>40049</c:v>
                </c:pt>
                <c:pt idx="117">
                  <c:v>40050</c:v>
                </c:pt>
                <c:pt idx="118">
                  <c:v>40051</c:v>
                </c:pt>
                <c:pt idx="119">
                  <c:v>40052</c:v>
                </c:pt>
                <c:pt idx="120">
                  <c:v>40053</c:v>
                </c:pt>
                <c:pt idx="121">
                  <c:v>40054</c:v>
                </c:pt>
                <c:pt idx="122">
                  <c:v>40055</c:v>
                </c:pt>
                <c:pt idx="123">
                  <c:v>40056</c:v>
                </c:pt>
                <c:pt idx="124">
                  <c:v>40057</c:v>
                </c:pt>
                <c:pt idx="125">
                  <c:v>40058</c:v>
                </c:pt>
                <c:pt idx="126">
                  <c:v>40059</c:v>
                </c:pt>
                <c:pt idx="127">
                  <c:v>40060</c:v>
                </c:pt>
                <c:pt idx="128">
                  <c:v>40061</c:v>
                </c:pt>
                <c:pt idx="129">
                  <c:v>40062</c:v>
                </c:pt>
                <c:pt idx="130">
                  <c:v>40063</c:v>
                </c:pt>
                <c:pt idx="131">
                  <c:v>40064</c:v>
                </c:pt>
                <c:pt idx="132">
                  <c:v>40065</c:v>
                </c:pt>
                <c:pt idx="133">
                  <c:v>40066</c:v>
                </c:pt>
                <c:pt idx="134">
                  <c:v>40067</c:v>
                </c:pt>
                <c:pt idx="135">
                  <c:v>40068</c:v>
                </c:pt>
                <c:pt idx="136">
                  <c:v>40069</c:v>
                </c:pt>
                <c:pt idx="137">
                  <c:v>40070</c:v>
                </c:pt>
                <c:pt idx="138">
                  <c:v>40071</c:v>
                </c:pt>
                <c:pt idx="139">
                  <c:v>40072</c:v>
                </c:pt>
                <c:pt idx="140">
                  <c:v>40073</c:v>
                </c:pt>
                <c:pt idx="141">
                  <c:v>40074</c:v>
                </c:pt>
                <c:pt idx="142">
                  <c:v>40075</c:v>
                </c:pt>
                <c:pt idx="143">
                  <c:v>40076</c:v>
                </c:pt>
                <c:pt idx="144">
                  <c:v>40077</c:v>
                </c:pt>
                <c:pt idx="145">
                  <c:v>40078</c:v>
                </c:pt>
                <c:pt idx="146">
                  <c:v>40079</c:v>
                </c:pt>
                <c:pt idx="147">
                  <c:v>40080</c:v>
                </c:pt>
                <c:pt idx="148">
                  <c:v>40081</c:v>
                </c:pt>
                <c:pt idx="149">
                  <c:v>40082</c:v>
                </c:pt>
                <c:pt idx="150">
                  <c:v>40083</c:v>
                </c:pt>
                <c:pt idx="151">
                  <c:v>40084</c:v>
                </c:pt>
                <c:pt idx="152">
                  <c:v>40085</c:v>
                </c:pt>
                <c:pt idx="153">
                  <c:v>40086</c:v>
                </c:pt>
              </c:numCache>
            </c:numRef>
          </c:cat>
          <c:val>
            <c:numRef>
              <c:f>Sheet1_ND_SI!Chart_Y_Rain</c:f>
              <c:numCache>
                <c:formatCode>0.0</c:formatCode>
                <c:ptCount val="14"/>
                <c:pt idx="0">
                  <c:v>0</c:v>
                </c:pt>
                <c:pt idx="1">
                  <c:v>0</c:v>
                </c:pt>
                <c:pt idx="2">
                  <c:v>0</c:v>
                </c:pt>
                <c:pt idx="3">
                  <c:v>0</c:v>
                </c:pt>
                <c:pt idx="4">
                  <c:v>0</c:v>
                </c:pt>
                <c:pt idx="5">
                  <c:v>0</c:v>
                </c:pt>
                <c:pt idx="6">
                  <c:v>0</c:v>
                </c:pt>
                <c:pt idx="7">
                  <c:v>0</c:v>
                </c:pt>
                <c:pt idx="8">
                  <c:v>0</c:v>
                </c:pt>
                <c:pt idx="9">
                  <c:v>0</c:v>
                </c:pt>
                <c:pt idx="10">
                  <c:v>0</c:v>
                </c:pt>
                <c:pt idx="11">
                  <c:v>0</c:v>
                </c:pt>
                <c:pt idx="12">
                  <c:v>0</c:v>
                </c:pt>
                <c:pt idx="13">
                  <c:v>0</c:v>
                </c:pt>
              </c:numCache>
            </c:numRef>
          </c:val>
          <c:extLst>
            <c:ext xmlns:c16="http://schemas.microsoft.com/office/drawing/2014/chart" uri="{C3380CC4-5D6E-409C-BE32-E72D297353CC}">
              <c16:uniqueId val="{00000000-FFEF-4320-BA97-4BE426D5217F}"/>
            </c:ext>
          </c:extLst>
        </c:ser>
        <c:ser>
          <c:idx val="2"/>
          <c:order val="1"/>
          <c:tx>
            <c:v>Irrigation</c:v>
          </c:tx>
          <c:spPr>
            <a:pattFill prst="ltUpDiag">
              <a:fgClr>
                <a:schemeClr val="tx1"/>
              </a:fgClr>
              <a:bgClr>
                <a:schemeClr val="bg1"/>
              </a:bgClr>
            </a:pattFill>
            <a:ln w="6350">
              <a:solidFill>
                <a:schemeClr val="tx1"/>
              </a:solidFill>
              <a:prstDash val="solid"/>
            </a:ln>
          </c:spPr>
          <c:invertIfNegative val="0"/>
          <c:cat>
            <c:numRef>
              <c:f>Sheet1_ND_SI!$A$8:$A$161</c:f>
              <c:numCache>
                <c:formatCode>[$-409]d\-mmm\-yy;@</c:formatCode>
                <c:ptCount val="154"/>
                <c:pt idx="0">
                  <c:v>39933</c:v>
                </c:pt>
                <c:pt idx="1">
                  <c:v>39934</c:v>
                </c:pt>
                <c:pt idx="2">
                  <c:v>39935</c:v>
                </c:pt>
                <c:pt idx="3">
                  <c:v>39936</c:v>
                </c:pt>
                <c:pt idx="4">
                  <c:v>39937</c:v>
                </c:pt>
                <c:pt idx="5">
                  <c:v>39938</c:v>
                </c:pt>
                <c:pt idx="6">
                  <c:v>39939</c:v>
                </c:pt>
                <c:pt idx="7">
                  <c:v>39940</c:v>
                </c:pt>
                <c:pt idx="8">
                  <c:v>39941</c:v>
                </c:pt>
                <c:pt idx="9">
                  <c:v>39942</c:v>
                </c:pt>
                <c:pt idx="10">
                  <c:v>39943</c:v>
                </c:pt>
                <c:pt idx="11">
                  <c:v>39944</c:v>
                </c:pt>
                <c:pt idx="12">
                  <c:v>39945</c:v>
                </c:pt>
                <c:pt idx="13">
                  <c:v>39946</c:v>
                </c:pt>
                <c:pt idx="14">
                  <c:v>39947</c:v>
                </c:pt>
                <c:pt idx="15">
                  <c:v>39948</c:v>
                </c:pt>
                <c:pt idx="16">
                  <c:v>39949</c:v>
                </c:pt>
                <c:pt idx="17">
                  <c:v>39950</c:v>
                </c:pt>
                <c:pt idx="18">
                  <c:v>39951</c:v>
                </c:pt>
                <c:pt idx="19">
                  <c:v>39952</c:v>
                </c:pt>
                <c:pt idx="20">
                  <c:v>39953</c:v>
                </c:pt>
                <c:pt idx="21">
                  <c:v>39954</c:v>
                </c:pt>
                <c:pt idx="22">
                  <c:v>39955</c:v>
                </c:pt>
                <c:pt idx="23">
                  <c:v>39956</c:v>
                </c:pt>
                <c:pt idx="24">
                  <c:v>39957</c:v>
                </c:pt>
                <c:pt idx="25">
                  <c:v>39958</c:v>
                </c:pt>
                <c:pt idx="26">
                  <c:v>39959</c:v>
                </c:pt>
                <c:pt idx="27">
                  <c:v>39960</c:v>
                </c:pt>
                <c:pt idx="28">
                  <c:v>39961</c:v>
                </c:pt>
                <c:pt idx="29">
                  <c:v>39962</c:v>
                </c:pt>
                <c:pt idx="30">
                  <c:v>39963</c:v>
                </c:pt>
                <c:pt idx="31">
                  <c:v>39964</c:v>
                </c:pt>
                <c:pt idx="32">
                  <c:v>39965</c:v>
                </c:pt>
                <c:pt idx="33">
                  <c:v>39966</c:v>
                </c:pt>
                <c:pt idx="34">
                  <c:v>39967</c:v>
                </c:pt>
                <c:pt idx="35">
                  <c:v>39968</c:v>
                </c:pt>
                <c:pt idx="36">
                  <c:v>39969</c:v>
                </c:pt>
                <c:pt idx="37">
                  <c:v>39970</c:v>
                </c:pt>
                <c:pt idx="38">
                  <c:v>39971</c:v>
                </c:pt>
                <c:pt idx="39">
                  <c:v>39972</c:v>
                </c:pt>
                <c:pt idx="40">
                  <c:v>39973</c:v>
                </c:pt>
                <c:pt idx="41">
                  <c:v>39974</c:v>
                </c:pt>
                <c:pt idx="42">
                  <c:v>39975</c:v>
                </c:pt>
                <c:pt idx="43">
                  <c:v>39976</c:v>
                </c:pt>
                <c:pt idx="44">
                  <c:v>39977</c:v>
                </c:pt>
                <c:pt idx="45">
                  <c:v>39978</c:v>
                </c:pt>
                <c:pt idx="46">
                  <c:v>39979</c:v>
                </c:pt>
                <c:pt idx="47">
                  <c:v>39980</c:v>
                </c:pt>
                <c:pt idx="48">
                  <c:v>39981</c:v>
                </c:pt>
                <c:pt idx="49">
                  <c:v>39982</c:v>
                </c:pt>
                <c:pt idx="50">
                  <c:v>39983</c:v>
                </c:pt>
                <c:pt idx="51">
                  <c:v>39984</c:v>
                </c:pt>
                <c:pt idx="52">
                  <c:v>39985</c:v>
                </c:pt>
                <c:pt idx="53">
                  <c:v>39986</c:v>
                </c:pt>
                <c:pt idx="54">
                  <c:v>39987</c:v>
                </c:pt>
                <c:pt idx="55">
                  <c:v>39988</c:v>
                </c:pt>
                <c:pt idx="56">
                  <c:v>39989</c:v>
                </c:pt>
                <c:pt idx="57">
                  <c:v>39990</c:v>
                </c:pt>
                <c:pt idx="58">
                  <c:v>39991</c:v>
                </c:pt>
                <c:pt idx="59">
                  <c:v>39992</c:v>
                </c:pt>
                <c:pt idx="60">
                  <c:v>39993</c:v>
                </c:pt>
                <c:pt idx="61">
                  <c:v>39994</c:v>
                </c:pt>
                <c:pt idx="62">
                  <c:v>39995</c:v>
                </c:pt>
                <c:pt idx="63">
                  <c:v>39996</c:v>
                </c:pt>
                <c:pt idx="64">
                  <c:v>39997</c:v>
                </c:pt>
                <c:pt idx="65">
                  <c:v>39998</c:v>
                </c:pt>
                <c:pt idx="66">
                  <c:v>39999</c:v>
                </c:pt>
                <c:pt idx="67">
                  <c:v>40000</c:v>
                </c:pt>
                <c:pt idx="68">
                  <c:v>40001</c:v>
                </c:pt>
                <c:pt idx="69">
                  <c:v>40002</c:v>
                </c:pt>
                <c:pt idx="70">
                  <c:v>40003</c:v>
                </c:pt>
                <c:pt idx="71">
                  <c:v>40004</c:v>
                </c:pt>
                <c:pt idx="72">
                  <c:v>40005</c:v>
                </c:pt>
                <c:pt idx="73">
                  <c:v>40006</c:v>
                </c:pt>
                <c:pt idx="74">
                  <c:v>40007</c:v>
                </c:pt>
                <c:pt idx="75">
                  <c:v>40008</c:v>
                </c:pt>
                <c:pt idx="76">
                  <c:v>40009</c:v>
                </c:pt>
                <c:pt idx="77">
                  <c:v>40010</c:v>
                </c:pt>
                <c:pt idx="78">
                  <c:v>40011</c:v>
                </c:pt>
                <c:pt idx="79">
                  <c:v>40012</c:v>
                </c:pt>
                <c:pt idx="80">
                  <c:v>40013</c:v>
                </c:pt>
                <c:pt idx="81">
                  <c:v>40014</c:v>
                </c:pt>
                <c:pt idx="82">
                  <c:v>40015</c:v>
                </c:pt>
                <c:pt idx="83">
                  <c:v>40016</c:v>
                </c:pt>
                <c:pt idx="84">
                  <c:v>40017</c:v>
                </c:pt>
                <c:pt idx="85">
                  <c:v>40018</c:v>
                </c:pt>
                <c:pt idx="86">
                  <c:v>40019</c:v>
                </c:pt>
                <c:pt idx="87">
                  <c:v>40020</c:v>
                </c:pt>
                <c:pt idx="88">
                  <c:v>40021</c:v>
                </c:pt>
                <c:pt idx="89">
                  <c:v>40022</c:v>
                </c:pt>
                <c:pt idx="90">
                  <c:v>40023</c:v>
                </c:pt>
                <c:pt idx="91">
                  <c:v>40024</c:v>
                </c:pt>
                <c:pt idx="92">
                  <c:v>40025</c:v>
                </c:pt>
                <c:pt idx="93">
                  <c:v>40026</c:v>
                </c:pt>
                <c:pt idx="94">
                  <c:v>40027</c:v>
                </c:pt>
                <c:pt idx="95">
                  <c:v>40028</c:v>
                </c:pt>
                <c:pt idx="96">
                  <c:v>40029</c:v>
                </c:pt>
                <c:pt idx="97">
                  <c:v>40030</c:v>
                </c:pt>
                <c:pt idx="98">
                  <c:v>40031</c:v>
                </c:pt>
                <c:pt idx="99">
                  <c:v>40032</c:v>
                </c:pt>
                <c:pt idx="100">
                  <c:v>40033</c:v>
                </c:pt>
                <c:pt idx="101">
                  <c:v>40034</c:v>
                </c:pt>
                <c:pt idx="102">
                  <c:v>40035</c:v>
                </c:pt>
                <c:pt idx="103">
                  <c:v>40036</c:v>
                </c:pt>
                <c:pt idx="104">
                  <c:v>40037</c:v>
                </c:pt>
                <c:pt idx="105">
                  <c:v>40038</c:v>
                </c:pt>
                <c:pt idx="106">
                  <c:v>40039</c:v>
                </c:pt>
                <c:pt idx="107">
                  <c:v>40040</c:v>
                </c:pt>
                <c:pt idx="108">
                  <c:v>40041</c:v>
                </c:pt>
                <c:pt idx="109">
                  <c:v>40042</c:v>
                </c:pt>
                <c:pt idx="110">
                  <c:v>40043</c:v>
                </c:pt>
                <c:pt idx="111">
                  <c:v>40044</c:v>
                </c:pt>
                <c:pt idx="112">
                  <c:v>40045</c:v>
                </c:pt>
                <c:pt idx="113">
                  <c:v>40046</c:v>
                </c:pt>
                <c:pt idx="114">
                  <c:v>40047</c:v>
                </c:pt>
                <c:pt idx="115">
                  <c:v>40048</c:v>
                </c:pt>
                <c:pt idx="116">
                  <c:v>40049</c:v>
                </c:pt>
                <c:pt idx="117">
                  <c:v>40050</c:v>
                </c:pt>
                <c:pt idx="118">
                  <c:v>40051</c:v>
                </c:pt>
                <c:pt idx="119">
                  <c:v>40052</c:v>
                </c:pt>
                <c:pt idx="120">
                  <c:v>40053</c:v>
                </c:pt>
                <c:pt idx="121">
                  <c:v>40054</c:v>
                </c:pt>
                <c:pt idx="122">
                  <c:v>40055</c:v>
                </c:pt>
                <c:pt idx="123">
                  <c:v>40056</c:v>
                </c:pt>
                <c:pt idx="124">
                  <c:v>40057</c:v>
                </c:pt>
                <c:pt idx="125">
                  <c:v>40058</c:v>
                </c:pt>
                <c:pt idx="126">
                  <c:v>40059</c:v>
                </c:pt>
                <c:pt idx="127">
                  <c:v>40060</c:v>
                </c:pt>
                <c:pt idx="128">
                  <c:v>40061</c:v>
                </c:pt>
                <c:pt idx="129">
                  <c:v>40062</c:v>
                </c:pt>
                <c:pt idx="130">
                  <c:v>40063</c:v>
                </c:pt>
                <c:pt idx="131">
                  <c:v>40064</c:v>
                </c:pt>
                <c:pt idx="132">
                  <c:v>40065</c:v>
                </c:pt>
                <c:pt idx="133">
                  <c:v>40066</c:v>
                </c:pt>
                <c:pt idx="134">
                  <c:v>40067</c:v>
                </c:pt>
                <c:pt idx="135">
                  <c:v>40068</c:v>
                </c:pt>
                <c:pt idx="136">
                  <c:v>40069</c:v>
                </c:pt>
                <c:pt idx="137">
                  <c:v>40070</c:v>
                </c:pt>
                <c:pt idx="138">
                  <c:v>40071</c:v>
                </c:pt>
                <c:pt idx="139">
                  <c:v>40072</c:v>
                </c:pt>
                <c:pt idx="140">
                  <c:v>40073</c:v>
                </c:pt>
                <c:pt idx="141">
                  <c:v>40074</c:v>
                </c:pt>
                <c:pt idx="142">
                  <c:v>40075</c:v>
                </c:pt>
                <c:pt idx="143">
                  <c:v>40076</c:v>
                </c:pt>
                <c:pt idx="144">
                  <c:v>40077</c:v>
                </c:pt>
                <c:pt idx="145">
                  <c:v>40078</c:v>
                </c:pt>
                <c:pt idx="146">
                  <c:v>40079</c:v>
                </c:pt>
                <c:pt idx="147">
                  <c:v>40080</c:v>
                </c:pt>
                <c:pt idx="148">
                  <c:v>40081</c:v>
                </c:pt>
                <c:pt idx="149">
                  <c:v>40082</c:v>
                </c:pt>
                <c:pt idx="150">
                  <c:v>40083</c:v>
                </c:pt>
                <c:pt idx="151">
                  <c:v>40084</c:v>
                </c:pt>
                <c:pt idx="152">
                  <c:v>40085</c:v>
                </c:pt>
                <c:pt idx="153">
                  <c:v>40086</c:v>
                </c:pt>
              </c:numCache>
            </c:numRef>
          </c:cat>
          <c:val>
            <c:numRef>
              <c:f>Sheet1_ND_SI!Chart_Y_Irrigation</c:f>
              <c:numCache>
                <c:formatCode>0</c:formatCode>
                <c:ptCount val="14"/>
                <c:pt idx="2">
                  <c:v>32</c:v>
                </c:pt>
                <c:pt idx="7">
                  <c:v>32</c:v>
                </c:pt>
                <c:pt idx="12">
                  <c:v>32</c:v>
                </c:pt>
              </c:numCache>
            </c:numRef>
          </c:val>
          <c:extLst>
            <c:ext xmlns:c16="http://schemas.microsoft.com/office/drawing/2014/chart" uri="{C3380CC4-5D6E-409C-BE32-E72D297353CC}">
              <c16:uniqueId val="{00000001-FFEF-4320-BA97-4BE426D5217F}"/>
            </c:ext>
          </c:extLst>
        </c:ser>
        <c:dLbls>
          <c:showLegendKey val="0"/>
          <c:showVal val="0"/>
          <c:showCatName val="0"/>
          <c:showSerName val="0"/>
          <c:showPercent val="0"/>
          <c:showBubbleSize val="0"/>
        </c:dLbls>
        <c:gapWidth val="0"/>
        <c:axId val="312009912"/>
        <c:axId val="312009520"/>
      </c:barChart>
      <c:lineChart>
        <c:grouping val="standard"/>
        <c:varyColors val="0"/>
        <c:ser>
          <c:idx val="0"/>
          <c:order val="2"/>
          <c:tx>
            <c:v>Soil Water Deficit</c:v>
          </c:tx>
          <c:spPr>
            <a:ln w="28575">
              <a:noFill/>
            </a:ln>
          </c:spPr>
          <c:marker>
            <c:symbol val="diamond"/>
            <c:size val="10"/>
            <c:spPr>
              <a:solidFill>
                <a:schemeClr val="tx1"/>
              </a:solidFill>
              <a:ln>
                <a:solidFill>
                  <a:schemeClr val="tx1"/>
                </a:solidFill>
              </a:ln>
            </c:spPr>
          </c:marker>
          <c:cat>
            <c:numRef>
              <c:f>Sheet1_ND_SI!Chart_X_Date</c:f>
              <c:numCache>
                <c:formatCode>[$-409]d\-mmm\-yy;@</c:formatCode>
                <c:ptCount val="14"/>
                <c:pt idx="0">
                  <c:v>40001</c:v>
                </c:pt>
                <c:pt idx="1">
                  <c:v>40002</c:v>
                </c:pt>
                <c:pt idx="2">
                  <c:v>40003</c:v>
                </c:pt>
                <c:pt idx="3">
                  <c:v>40004</c:v>
                </c:pt>
                <c:pt idx="4">
                  <c:v>40005</c:v>
                </c:pt>
                <c:pt idx="5">
                  <c:v>40006</c:v>
                </c:pt>
                <c:pt idx="6">
                  <c:v>40007</c:v>
                </c:pt>
                <c:pt idx="7">
                  <c:v>40008</c:v>
                </c:pt>
                <c:pt idx="8">
                  <c:v>40009</c:v>
                </c:pt>
                <c:pt idx="9">
                  <c:v>40010</c:v>
                </c:pt>
                <c:pt idx="10">
                  <c:v>40011</c:v>
                </c:pt>
                <c:pt idx="11">
                  <c:v>40012</c:v>
                </c:pt>
                <c:pt idx="12">
                  <c:v>40013</c:v>
                </c:pt>
                <c:pt idx="13">
                  <c:v>40014</c:v>
                </c:pt>
              </c:numCache>
            </c:numRef>
          </c:cat>
          <c:val>
            <c:numRef>
              <c:f>Sheet1_ND_SI!Chart_Y_SWDP</c:f>
              <c:numCache>
                <c:formatCode>0%</c:formatCode>
                <c:ptCount val="14"/>
                <c:pt idx="0">
                  <c:v>0.39141414141414144</c:v>
                </c:pt>
                <c:pt idx="1">
                  <c:v>0.43542568542568544</c:v>
                </c:pt>
                <c:pt idx="2">
                  <c:v>0.24855699855699859</c:v>
                </c:pt>
                <c:pt idx="3">
                  <c:v>0.29256854256854259</c:v>
                </c:pt>
                <c:pt idx="4">
                  <c:v>0.33658008658008665</c:v>
                </c:pt>
                <c:pt idx="5">
                  <c:v>0.38997113997114002</c:v>
                </c:pt>
                <c:pt idx="6">
                  <c:v>0.4433621933621934</c:v>
                </c:pt>
                <c:pt idx="7">
                  <c:v>0.26587301587301593</c:v>
                </c:pt>
                <c:pt idx="8">
                  <c:v>0.31926406926406931</c:v>
                </c:pt>
                <c:pt idx="9">
                  <c:v>0.36111111111111116</c:v>
                </c:pt>
                <c:pt idx="10">
                  <c:v>0.40295815295815296</c:v>
                </c:pt>
                <c:pt idx="11">
                  <c:v>0.44480519480519481</c:v>
                </c:pt>
                <c:pt idx="12">
                  <c:v>0.25432900432900435</c:v>
                </c:pt>
                <c:pt idx="13">
                  <c:v>0.29473304473304474</c:v>
                </c:pt>
              </c:numCache>
            </c:numRef>
          </c:val>
          <c:smooth val="0"/>
          <c:extLst>
            <c:ext xmlns:c16="http://schemas.microsoft.com/office/drawing/2014/chart" uri="{C3380CC4-5D6E-409C-BE32-E72D297353CC}">
              <c16:uniqueId val="{00000002-FFEF-4320-BA97-4BE426D5217F}"/>
            </c:ext>
          </c:extLst>
        </c:ser>
        <c:ser>
          <c:idx val="3"/>
          <c:order val="3"/>
          <c:tx>
            <c:v>Management Allowed Depletion</c:v>
          </c:tx>
          <c:spPr>
            <a:ln>
              <a:solidFill>
                <a:srgbClr val="FF0000"/>
              </a:solidFill>
              <a:prstDash val="dash"/>
            </a:ln>
          </c:spPr>
          <c:marker>
            <c:symbol val="none"/>
          </c:marker>
          <c:val>
            <c:numRef>
              <c:f>Sheet1_ND_SI!Chart_Y_MAD</c:f>
              <c:numCache>
                <c:formatCode>0%</c:formatCode>
                <c:ptCount val="14"/>
                <c:pt idx="0">
                  <c:v>0.5</c:v>
                </c:pt>
                <c:pt idx="1">
                  <c:v>0.5</c:v>
                </c:pt>
                <c:pt idx="2">
                  <c:v>0.5</c:v>
                </c:pt>
                <c:pt idx="3">
                  <c:v>0.5</c:v>
                </c:pt>
                <c:pt idx="4">
                  <c:v>0.5</c:v>
                </c:pt>
                <c:pt idx="5">
                  <c:v>0.5</c:v>
                </c:pt>
                <c:pt idx="6">
                  <c:v>0.5</c:v>
                </c:pt>
                <c:pt idx="7">
                  <c:v>0.5</c:v>
                </c:pt>
                <c:pt idx="8">
                  <c:v>0.5</c:v>
                </c:pt>
                <c:pt idx="9">
                  <c:v>0.5</c:v>
                </c:pt>
                <c:pt idx="10">
                  <c:v>0.5</c:v>
                </c:pt>
                <c:pt idx="11">
                  <c:v>0.5</c:v>
                </c:pt>
                <c:pt idx="12">
                  <c:v>0.5</c:v>
                </c:pt>
                <c:pt idx="13">
                  <c:v>0.5</c:v>
                </c:pt>
              </c:numCache>
            </c:numRef>
          </c:val>
          <c:smooth val="0"/>
          <c:extLst>
            <c:ext xmlns:c16="http://schemas.microsoft.com/office/drawing/2014/chart" uri="{C3380CC4-5D6E-409C-BE32-E72D297353CC}">
              <c16:uniqueId val="{00000003-FFEF-4320-BA97-4BE426D5217F}"/>
            </c:ext>
          </c:extLst>
        </c:ser>
        <c:dLbls>
          <c:showLegendKey val="0"/>
          <c:showVal val="0"/>
          <c:showCatName val="0"/>
          <c:showSerName val="0"/>
          <c:showPercent val="0"/>
          <c:showBubbleSize val="0"/>
        </c:dLbls>
        <c:marker val="1"/>
        <c:smooth val="0"/>
        <c:axId val="312008736"/>
        <c:axId val="312009128"/>
      </c:lineChart>
      <c:dateAx>
        <c:axId val="312008736"/>
        <c:scaling>
          <c:orientation val="minMax"/>
        </c:scaling>
        <c:delete val="0"/>
        <c:axPos val="t"/>
        <c:majorGridlines>
          <c:spPr>
            <a:ln>
              <a:noFill/>
              <a:prstDash val="sysDash"/>
            </a:ln>
          </c:spPr>
        </c:majorGridlines>
        <c:minorGridlines>
          <c:spPr>
            <a:ln>
              <a:noFill/>
            </a:ln>
          </c:spPr>
        </c:minorGridlines>
        <c:numFmt formatCode="[$-409]d\-mmm\-yy;@" sourceLinked="1"/>
        <c:majorTickMark val="out"/>
        <c:minorTickMark val="none"/>
        <c:tickLblPos val="high"/>
        <c:crossAx val="312009128"/>
        <c:crosses val="autoZero"/>
        <c:auto val="1"/>
        <c:lblOffset val="100"/>
        <c:baseTimeUnit val="days"/>
      </c:dateAx>
      <c:valAx>
        <c:axId val="312009128"/>
        <c:scaling>
          <c:orientation val="maxMin"/>
          <c:max val="1"/>
          <c:min val="0"/>
        </c:scaling>
        <c:delete val="0"/>
        <c:axPos val="l"/>
        <c:majorGridlines>
          <c:spPr>
            <a:ln>
              <a:solidFill>
                <a:schemeClr val="tx1"/>
              </a:solidFill>
              <a:prstDash val="lgDash"/>
            </a:ln>
          </c:spPr>
        </c:majorGridlines>
        <c:title>
          <c:tx>
            <c:rich>
              <a:bodyPr rot="-5400000" vert="horz"/>
              <a:lstStyle/>
              <a:p>
                <a:pPr>
                  <a:defRPr/>
                </a:pPr>
                <a:r>
                  <a:rPr lang="en-US"/>
                  <a:t>Soil Water Deficit or Management</a:t>
                </a:r>
                <a:r>
                  <a:rPr lang="en-US" baseline="0"/>
                  <a:t> Allowed Depletion </a:t>
                </a:r>
                <a:r>
                  <a:rPr lang="en-US"/>
                  <a:t>(%)</a:t>
                </a:r>
              </a:p>
            </c:rich>
          </c:tx>
          <c:overlay val="0"/>
        </c:title>
        <c:numFmt formatCode="0%" sourceLinked="1"/>
        <c:majorTickMark val="out"/>
        <c:minorTickMark val="none"/>
        <c:tickLblPos val="nextTo"/>
        <c:crossAx val="312008736"/>
        <c:crosses val="autoZero"/>
        <c:crossBetween val="between"/>
        <c:majorUnit val="0.1"/>
        <c:minorUnit val="0.05"/>
      </c:valAx>
      <c:valAx>
        <c:axId val="312009520"/>
        <c:scaling>
          <c:orientation val="minMax"/>
          <c:max val="100"/>
          <c:min val="0"/>
        </c:scaling>
        <c:delete val="0"/>
        <c:axPos val="r"/>
        <c:title>
          <c:tx>
            <c:rich>
              <a:bodyPr rot="-5400000" vert="horz"/>
              <a:lstStyle/>
              <a:p>
                <a:pPr>
                  <a:defRPr/>
                </a:pPr>
                <a:r>
                  <a:rPr lang="en-US"/>
                  <a:t>Rain or Irrigation (mm)</a:t>
                </a:r>
              </a:p>
            </c:rich>
          </c:tx>
          <c:overlay val="0"/>
        </c:title>
        <c:numFmt formatCode="0" sourceLinked="0"/>
        <c:majorTickMark val="out"/>
        <c:minorTickMark val="none"/>
        <c:tickLblPos val="nextTo"/>
        <c:crossAx val="312009912"/>
        <c:crosses val="max"/>
        <c:crossBetween val="between"/>
        <c:majorUnit val="10"/>
        <c:minorUnit val="5"/>
      </c:valAx>
      <c:dateAx>
        <c:axId val="312009912"/>
        <c:scaling>
          <c:orientation val="minMax"/>
        </c:scaling>
        <c:delete val="1"/>
        <c:axPos val="b"/>
        <c:numFmt formatCode="[$-409]d\-mmm\-yy;@" sourceLinked="1"/>
        <c:majorTickMark val="out"/>
        <c:minorTickMark val="none"/>
        <c:tickLblPos val="none"/>
        <c:crossAx val="312009520"/>
        <c:crosses val="autoZero"/>
        <c:auto val="1"/>
        <c:lblOffset val="100"/>
        <c:baseTimeUnit val="days"/>
      </c:dateAx>
      <c:spPr>
        <a:ln>
          <a:solidFill>
            <a:schemeClr val="tx1"/>
          </a:solidFill>
        </a:ln>
      </c:spPr>
    </c:plotArea>
    <c:legend>
      <c:legendPos val="b"/>
      <c:overlay val="0"/>
    </c:legend>
    <c:plotVisOnly val="1"/>
    <c:dispBlanksAs val="gap"/>
    <c:showDLblsOverMax val="0"/>
  </c:chart>
  <c:spPr>
    <a:ln>
      <a:noFill/>
    </a:ln>
  </c:spPr>
  <c:txPr>
    <a:bodyPr/>
    <a:lstStyle/>
    <a:p>
      <a:pPr>
        <a:defRPr sz="1200" b="0">
          <a:latin typeface="Arial" pitchFamily="34" charset="0"/>
          <a:cs typeface="Arial" pitchFamily="34" charset="0"/>
        </a:defRPr>
      </a:pPr>
      <a:endParaRPr lang="en-US"/>
    </a:p>
  </c:txPr>
  <c:printSettings>
    <c:headerFooter>
      <c:oddHeader>&amp;R&amp;D &amp;T</c:oddHeader>
      <c:oddFooter>&amp;LPath: &amp;Z
File: &amp;F
Tab: &amp;A</c:oddFooter>
    </c:headerFooter>
    <c:pageMargins b="0.75000000000000799" l="0.70000000000000095" r="0.70000000000000095" t="0.75000000000000799" header="0.3" footer="0.3"/>
    <c:pageSetup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Penman!$Z$1:$Z$3</c:f>
              <c:strCache>
                <c:ptCount val="3"/>
                <c:pt idx="0">
                  <c:v>Potential ET</c:v>
                </c:pt>
                <c:pt idx="1">
                  <c:v>in/day</c:v>
                </c:pt>
                <c:pt idx="2">
                  <c:v>ETo</c:v>
                </c:pt>
              </c:strCache>
            </c:strRef>
          </c:tx>
          <c:spPr>
            <a:ln w="19050" cap="rnd">
              <a:solidFill>
                <a:schemeClr val="accent1"/>
              </a:solidFill>
              <a:round/>
            </a:ln>
            <a:effectLst/>
          </c:spPr>
          <c:marker>
            <c:symbol val="none"/>
          </c:marker>
          <c:xVal>
            <c:strRef>
              <c:f>Penman!$A$4:$A$125</c:f>
              <c:strCache>
                <c:ptCount val="122"/>
                <c:pt idx="0">
                  <c:v>2023-05-01</c:v>
                </c:pt>
                <c:pt idx="1">
                  <c:v>2023-05-02</c:v>
                </c:pt>
                <c:pt idx="2">
                  <c:v>2023-05-03</c:v>
                </c:pt>
                <c:pt idx="3">
                  <c:v>2023-05-04</c:v>
                </c:pt>
                <c:pt idx="4">
                  <c:v>2023-05-05</c:v>
                </c:pt>
                <c:pt idx="5">
                  <c:v>2023-05-06</c:v>
                </c:pt>
                <c:pt idx="6">
                  <c:v>2023-05-07</c:v>
                </c:pt>
                <c:pt idx="7">
                  <c:v>2023-05-08</c:v>
                </c:pt>
                <c:pt idx="8">
                  <c:v>2023-05-09</c:v>
                </c:pt>
                <c:pt idx="9">
                  <c:v>2023-05-10</c:v>
                </c:pt>
                <c:pt idx="10">
                  <c:v>2023-05-11</c:v>
                </c:pt>
                <c:pt idx="11">
                  <c:v>2023-05-12</c:v>
                </c:pt>
                <c:pt idx="12">
                  <c:v>2023-05-13</c:v>
                </c:pt>
                <c:pt idx="13">
                  <c:v>2023-05-14</c:v>
                </c:pt>
                <c:pt idx="14">
                  <c:v>2023-05-15</c:v>
                </c:pt>
                <c:pt idx="15">
                  <c:v>2023-05-16</c:v>
                </c:pt>
                <c:pt idx="16">
                  <c:v>2023-05-17</c:v>
                </c:pt>
                <c:pt idx="17">
                  <c:v>2023-05-18</c:v>
                </c:pt>
                <c:pt idx="18">
                  <c:v>2023-05-19</c:v>
                </c:pt>
                <c:pt idx="19">
                  <c:v>2023-05-20</c:v>
                </c:pt>
                <c:pt idx="20">
                  <c:v>2023-05-21</c:v>
                </c:pt>
                <c:pt idx="21">
                  <c:v>2023-05-22</c:v>
                </c:pt>
                <c:pt idx="22">
                  <c:v>2023-05-23</c:v>
                </c:pt>
                <c:pt idx="23">
                  <c:v>2023-05-24</c:v>
                </c:pt>
                <c:pt idx="24">
                  <c:v>2023-05-25</c:v>
                </c:pt>
                <c:pt idx="25">
                  <c:v>2023-05-26</c:v>
                </c:pt>
                <c:pt idx="26">
                  <c:v>2023-05-27</c:v>
                </c:pt>
                <c:pt idx="27">
                  <c:v>2023-05-28</c:v>
                </c:pt>
                <c:pt idx="28">
                  <c:v>2023-05-29</c:v>
                </c:pt>
                <c:pt idx="29">
                  <c:v>2023-05-30</c:v>
                </c:pt>
                <c:pt idx="30">
                  <c:v>2023-05-31</c:v>
                </c:pt>
                <c:pt idx="31">
                  <c:v>2023-06-01</c:v>
                </c:pt>
                <c:pt idx="32">
                  <c:v>2023-06-02</c:v>
                </c:pt>
                <c:pt idx="33">
                  <c:v>2023-06-03</c:v>
                </c:pt>
                <c:pt idx="34">
                  <c:v>2023-06-04</c:v>
                </c:pt>
                <c:pt idx="35">
                  <c:v>2023-06-05</c:v>
                </c:pt>
                <c:pt idx="36">
                  <c:v>2023-06-06</c:v>
                </c:pt>
                <c:pt idx="37">
                  <c:v>2023-06-07</c:v>
                </c:pt>
                <c:pt idx="38">
                  <c:v>2023-06-08</c:v>
                </c:pt>
                <c:pt idx="39">
                  <c:v>2023-06-09</c:v>
                </c:pt>
                <c:pt idx="40">
                  <c:v>2023-06-10</c:v>
                </c:pt>
                <c:pt idx="41">
                  <c:v>2023-06-11</c:v>
                </c:pt>
                <c:pt idx="42">
                  <c:v>2023-06-12</c:v>
                </c:pt>
                <c:pt idx="43">
                  <c:v>2023-06-13</c:v>
                </c:pt>
                <c:pt idx="44">
                  <c:v>2023-06-14</c:v>
                </c:pt>
                <c:pt idx="45">
                  <c:v>2023-06-15</c:v>
                </c:pt>
                <c:pt idx="46">
                  <c:v>2023-06-16</c:v>
                </c:pt>
                <c:pt idx="47">
                  <c:v>2023-06-17</c:v>
                </c:pt>
                <c:pt idx="48">
                  <c:v>2023-06-18</c:v>
                </c:pt>
                <c:pt idx="49">
                  <c:v>2023-06-19</c:v>
                </c:pt>
                <c:pt idx="50">
                  <c:v>2023-06-20</c:v>
                </c:pt>
                <c:pt idx="51">
                  <c:v>2023-06-21</c:v>
                </c:pt>
                <c:pt idx="52">
                  <c:v>2023-06-22</c:v>
                </c:pt>
                <c:pt idx="53">
                  <c:v>2023-06-23</c:v>
                </c:pt>
                <c:pt idx="54">
                  <c:v>2023-06-24</c:v>
                </c:pt>
                <c:pt idx="55">
                  <c:v>2023-06-25</c:v>
                </c:pt>
                <c:pt idx="56">
                  <c:v>2023-06-26</c:v>
                </c:pt>
                <c:pt idx="57">
                  <c:v>2023-06-27</c:v>
                </c:pt>
                <c:pt idx="58">
                  <c:v>2023-06-28</c:v>
                </c:pt>
                <c:pt idx="59">
                  <c:v>2023-06-29</c:v>
                </c:pt>
                <c:pt idx="60">
                  <c:v>2023-06-30</c:v>
                </c:pt>
                <c:pt idx="61">
                  <c:v>2023-07-01</c:v>
                </c:pt>
                <c:pt idx="62">
                  <c:v>2023-07-02</c:v>
                </c:pt>
                <c:pt idx="63">
                  <c:v>2023-07-03</c:v>
                </c:pt>
                <c:pt idx="64">
                  <c:v>2023-07-04</c:v>
                </c:pt>
                <c:pt idx="65">
                  <c:v>2023-07-05</c:v>
                </c:pt>
                <c:pt idx="66">
                  <c:v>2023-07-06</c:v>
                </c:pt>
                <c:pt idx="67">
                  <c:v>2023-07-07</c:v>
                </c:pt>
                <c:pt idx="68">
                  <c:v>2023-07-08</c:v>
                </c:pt>
                <c:pt idx="69">
                  <c:v>2023-07-09</c:v>
                </c:pt>
                <c:pt idx="70">
                  <c:v>2023-07-10</c:v>
                </c:pt>
                <c:pt idx="71">
                  <c:v>2023-07-11</c:v>
                </c:pt>
                <c:pt idx="72">
                  <c:v>2023-07-12</c:v>
                </c:pt>
                <c:pt idx="73">
                  <c:v>2023-07-13</c:v>
                </c:pt>
                <c:pt idx="74">
                  <c:v>2023-07-14</c:v>
                </c:pt>
                <c:pt idx="75">
                  <c:v>2023-07-15</c:v>
                </c:pt>
                <c:pt idx="76">
                  <c:v>2023-07-16</c:v>
                </c:pt>
                <c:pt idx="77">
                  <c:v>2023-07-17</c:v>
                </c:pt>
                <c:pt idx="78">
                  <c:v>2023-07-18</c:v>
                </c:pt>
                <c:pt idx="79">
                  <c:v>2023-07-19</c:v>
                </c:pt>
                <c:pt idx="80">
                  <c:v>2023-07-20</c:v>
                </c:pt>
                <c:pt idx="81">
                  <c:v>2023-07-21</c:v>
                </c:pt>
                <c:pt idx="82">
                  <c:v>2023-07-22</c:v>
                </c:pt>
                <c:pt idx="83">
                  <c:v>2023-07-23</c:v>
                </c:pt>
                <c:pt idx="84">
                  <c:v>2023-07-24</c:v>
                </c:pt>
                <c:pt idx="85">
                  <c:v>2023-07-25</c:v>
                </c:pt>
                <c:pt idx="86">
                  <c:v>2023-07-26</c:v>
                </c:pt>
                <c:pt idx="87">
                  <c:v>2023-07-27</c:v>
                </c:pt>
                <c:pt idx="88">
                  <c:v>2023-07-28</c:v>
                </c:pt>
                <c:pt idx="89">
                  <c:v>2023-07-29</c:v>
                </c:pt>
                <c:pt idx="90">
                  <c:v>2023-07-30</c:v>
                </c:pt>
                <c:pt idx="91">
                  <c:v>2023-07-31</c:v>
                </c:pt>
                <c:pt idx="92">
                  <c:v>2023-08-01</c:v>
                </c:pt>
                <c:pt idx="93">
                  <c:v>2023-08-02</c:v>
                </c:pt>
                <c:pt idx="94">
                  <c:v>2023-08-03</c:v>
                </c:pt>
                <c:pt idx="95">
                  <c:v>2023-08-04</c:v>
                </c:pt>
                <c:pt idx="96">
                  <c:v>2023-08-05</c:v>
                </c:pt>
                <c:pt idx="97">
                  <c:v>2023-08-06</c:v>
                </c:pt>
                <c:pt idx="98">
                  <c:v>2023-08-07</c:v>
                </c:pt>
                <c:pt idx="99">
                  <c:v>2023-08-08</c:v>
                </c:pt>
                <c:pt idx="100">
                  <c:v>2023-08-09</c:v>
                </c:pt>
                <c:pt idx="101">
                  <c:v>2023-08-10</c:v>
                </c:pt>
                <c:pt idx="102">
                  <c:v>2023-08-11</c:v>
                </c:pt>
                <c:pt idx="103">
                  <c:v>2023-08-12</c:v>
                </c:pt>
                <c:pt idx="104">
                  <c:v>2023-08-13</c:v>
                </c:pt>
                <c:pt idx="105">
                  <c:v>2023-08-14</c:v>
                </c:pt>
                <c:pt idx="106">
                  <c:v>2023-08-15</c:v>
                </c:pt>
                <c:pt idx="107">
                  <c:v>2023-08-16</c:v>
                </c:pt>
                <c:pt idx="108">
                  <c:v>2023-08-17</c:v>
                </c:pt>
                <c:pt idx="109">
                  <c:v>2023-08-18</c:v>
                </c:pt>
                <c:pt idx="110">
                  <c:v>2023-08-19</c:v>
                </c:pt>
                <c:pt idx="111">
                  <c:v>2023-08-20</c:v>
                </c:pt>
                <c:pt idx="112">
                  <c:v>2023-08-21</c:v>
                </c:pt>
                <c:pt idx="113">
                  <c:v>2023-08-22</c:v>
                </c:pt>
                <c:pt idx="114">
                  <c:v>2023-08-23</c:v>
                </c:pt>
                <c:pt idx="115">
                  <c:v>2023-08-24</c:v>
                </c:pt>
                <c:pt idx="116">
                  <c:v>2023-08-25</c:v>
                </c:pt>
                <c:pt idx="117">
                  <c:v>2023-08-26</c:v>
                </c:pt>
                <c:pt idx="118">
                  <c:v>2023-08-27</c:v>
                </c:pt>
                <c:pt idx="119">
                  <c:v>2023-08-28</c:v>
                </c:pt>
                <c:pt idx="120">
                  <c:v>2023-08-29</c:v>
                </c:pt>
                <c:pt idx="121">
                  <c:v>2023-08-30</c:v>
                </c:pt>
              </c:strCache>
            </c:strRef>
          </c:xVal>
          <c:yVal>
            <c:numRef>
              <c:f>Penman!$Z$4:$Z$125</c:f>
              <c:numCache>
                <c:formatCode>0.00</c:formatCode>
                <c:ptCount val="122"/>
                <c:pt idx="0">
                  <c:v>3.8428256956384556E-2</c:v>
                </c:pt>
                <c:pt idx="1">
                  <c:v>4.9236439444362144E-2</c:v>
                </c:pt>
                <c:pt idx="2">
                  <c:v>0.11406189323473154</c:v>
                </c:pt>
                <c:pt idx="3">
                  <c:v>0.1806628134603549</c:v>
                </c:pt>
                <c:pt idx="4">
                  <c:v>0.18420629642016245</c:v>
                </c:pt>
                <c:pt idx="5">
                  <c:v>9.7487524997748237E-2</c:v>
                </c:pt>
                <c:pt idx="6">
                  <c:v>0.12233888405715877</c:v>
                </c:pt>
                <c:pt idx="7">
                  <c:v>0.17815340469006166</c:v>
                </c:pt>
                <c:pt idx="8">
                  <c:v>0.16829008994319078</c:v>
                </c:pt>
                <c:pt idx="9">
                  <c:v>0.18155277576139059</c:v>
                </c:pt>
                <c:pt idx="10">
                  <c:v>0.19919552664319398</c:v>
                </c:pt>
                <c:pt idx="11">
                  <c:v>0.14487852813524624</c:v>
                </c:pt>
                <c:pt idx="12">
                  <c:v>0.1123604049217274</c:v>
                </c:pt>
                <c:pt idx="13">
                  <c:v>0.15560954211040759</c:v>
                </c:pt>
                <c:pt idx="14">
                  <c:v>0.15816804832805073</c:v>
                </c:pt>
                <c:pt idx="15">
                  <c:v>0.14021976121264479</c:v>
                </c:pt>
                <c:pt idx="16">
                  <c:v>0.17964209750934218</c:v>
                </c:pt>
                <c:pt idx="17">
                  <c:v>0.19585426489791727</c:v>
                </c:pt>
                <c:pt idx="18">
                  <c:v>0.13476256252231639</c:v>
                </c:pt>
                <c:pt idx="19">
                  <c:v>0.140086510419862</c:v>
                </c:pt>
                <c:pt idx="20">
                  <c:v>0.17357088859488615</c:v>
                </c:pt>
                <c:pt idx="21">
                  <c:v>0.17171028409394226</c:v>
                </c:pt>
                <c:pt idx="22">
                  <c:v>0.19048952054459795</c:v>
                </c:pt>
                <c:pt idx="23">
                  <c:v>0.21420341134526397</c:v>
                </c:pt>
                <c:pt idx="24">
                  <c:v>0.22964253748401053</c:v>
                </c:pt>
                <c:pt idx="25">
                  <c:v>0.23306043815761845</c:v>
                </c:pt>
                <c:pt idx="26">
                  <c:v>0.20706240401122378</c:v>
                </c:pt>
                <c:pt idx="27">
                  <c:v>0.1875053812547908</c:v>
                </c:pt>
                <c:pt idx="28">
                  <c:v>0.20656444492776266</c:v>
                </c:pt>
                <c:pt idx="29">
                  <c:v>0.14206887256498366</c:v>
                </c:pt>
                <c:pt idx="30">
                  <c:v>0.20499481623723739</c:v>
                </c:pt>
                <c:pt idx="31">
                  <c:v>0.21859589040073407</c:v>
                </c:pt>
                <c:pt idx="32">
                  <c:v>0.2463029280125941</c:v>
                </c:pt>
                <c:pt idx="33">
                  <c:v>0.25458325438374318</c:v>
                </c:pt>
                <c:pt idx="34">
                  <c:v>0.26709275321993609</c:v>
                </c:pt>
                <c:pt idx="35">
                  <c:v>0.19686934206651749</c:v>
                </c:pt>
                <c:pt idx="36">
                  <c:v>0.1730269839845886</c:v>
                </c:pt>
                <c:pt idx="37">
                  <c:v>0.21209882457272419</c:v>
                </c:pt>
                <c:pt idx="38">
                  <c:v>0.18664880849858159</c:v>
                </c:pt>
                <c:pt idx="39">
                  <c:v>0.18647253990811974</c:v>
                </c:pt>
                <c:pt idx="40">
                  <c:v>0.21088191480591906</c:v>
                </c:pt>
                <c:pt idx="41">
                  <c:v>8.9955525780741979E-2</c:v>
                </c:pt>
                <c:pt idx="42">
                  <c:v>0.14227892785224733</c:v>
                </c:pt>
                <c:pt idx="43">
                  <c:v>8.1564868953937303E-2</c:v>
                </c:pt>
                <c:pt idx="44">
                  <c:v>0.14475525716902626</c:v>
                </c:pt>
                <c:pt idx="45">
                  <c:v>0.16060478127553976</c:v>
                </c:pt>
                <c:pt idx="46">
                  <c:v>0.1130341469009396</c:v>
                </c:pt>
                <c:pt idx="47">
                  <c:v>0.16851507296485349</c:v>
                </c:pt>
                <c:pt idx="48">
                  <c:v>0.19358565486919749</c:v>
                </c:pt>
                <c:pt idx="49">
                  <c:v>0.22756407730230158</c:v>
                </c:pt>
                <c:pt idx="50">
                  <c:v>0.24411375987253647</c:v>
                </c:pt>
                <c:pt idx="51">
                  <c:v>0.25521501689523313</c:v>
                </c:pt>
                <c:pt idx="52">
                  <c:v>0.17973010811137108</c:v>
                </c:pt>
                <c:pt idx="53">
                  <c:v>0.12902624895701276</c:v>
                </c:pt>
                <c:pt idx="54">
                  <c:v>0.20318232530470035</c:v>
                </c:pt>
                <c:pt idx="55">
                  <c:v>0.25229202601672679</c:v>
                </c:pt>
                <c:pt idx="56">
                  <c:v>0.14278000028639762</c:v>
                </c:pt>
                <c:pt idx="57">
                  <c:v>0.10961822077550817</c:v>
                </c:pt>
                <c:pt idx="58">
                  <c:v>0.13774269290381383</c:v>
                </c:pt>
                <c:pt idx="59">
                  <c:v>0.1146635660401969</c:v>
                </c:pt>
                <c:pt idx="60">
                  <c:v>0.13919198533774929</c:v>
                </c:pt>
                <c:pt idx="61">
                  <c:v>0.1276973874468062</c:v>
                </c:pt>
                <c:pt idx="62">
                  <c:v>0.13193880201496833</c:v>
                </c:pt>
                <c:pt idx="63">
                  <c:v>0.1947744789065019</c:v>
                </c:pt>
                <c:pt idx="64">
                  <c:v>0.20806907995681806</c:v>
                </c:pt>
                <c:pt idx="65">
                  <c:v>0.20821886672870241</c:v>
                </c:pt>
                <c:pt idx="66">
                  <c:v>0.1492621044734101</c:v>
                </c:pt>
                <c:pt idx="67">
                  <c:v>0.18185589584325212</c:v>
                </c:pt>
                <c:pt idx="68">
                  <c:v>8.7581821754862205E-2</c:v>
                </c:pt>
                <c:pt idx="69">
                  <c:v>0.16708434237201264</c:v>
                </c:pt>
                <c:pt idx="70">
                  <c:v>0.18839494531847517</c:v>
                </c:pt>
                <c:pt idx="71">
                  <c:v>0.20706886552596768</c:v>
                </c:pt>
                <c:pt idx="72">
                  <c:v>0.15735713725802566</c:v>
                </c:pt>
                <c:pt idx="73">
                  <c:v>0.13025376072274025</c:v>
                </c:pt>
                <c:pt idx="74">
                  <c:v>0.19917319321896235</c:v>
                </c:pt>
                <c:pt idx="75">
                  <c:v>0.13179794814383061</c:v>
                </c:pt>
                <c:pt idx="76">
                  <c:v>0.14808002588789218</c:v>
                </c:pt>
                <c:pt idx="77">
                  <c:v>0.14085992706875378</c:v>
                </c:pt>
                <c:pt idx="78">
                  <c:v>0.16547320956152944</c:v>
                </c:pt>
                <c:pt idx="79">
                  <c:v>0.17809932994011682</c:v>
                </c:pt>
                <c:pt idx="80">
                  <c:v>0.16231646394348087</c:v>
                </c:pt>
                <c:pt idx="81">
                  <c:v>0.16383660846419676</c:v>
                </c:pt>
                <c:pt idx="82">
                  <c:v>0.17734257169666146</c:v>
                </c:pt>
                <c:pt idx="83">
                  <c:v>0.16883117116518559</c:v>
                </c:pt>
                <c:pt idx="84">
                  <c:v>0.12085672177177097</c:v>
                </c:pt>
                <c:pt idx="85">
                  <c:v>0.18323401287625007</c:v>
                </c:pt>
                <c:pt idx="86">
                  <c:v>0.17113477041683892</c:v>
                </c:pt>
                <c:pt idx="87">
                  <c:v>0.2116424310850458</c:v>
                </c:pt>
                <c:pt idx="88">
                  <c:v>0.17677258096764153</c:v>
                </c:pt>
                <c:pt idx="89">
                  <c:v>0.15172615449329138</c:v>
                </c:pt>
                <c:pt idx="90">
                  <c:v>0.16646100634276931</c:v>
                </c:pt>
                <c:pt idx="91">
                  <c:v>0.16693316393864788</c:v>
                </c:pt>
                <c:pt idx="92">
                  <c:v>0.16689292207750051</c:v>
                </c:pt>
                <c:pt idx="93">
                  <c:v>2.8368269711382746E-2</c:v>
                </c:pt>
                <c:pt idx="94">
                  <c:v>0.18273047391824374</c:v>
                </c:pt>
                <c:pt idx="95">
                  <c:v>0.1807526581025041</c:v>
                </c:pt>
                <c:pt idx="96">
                  <c:v>7.4706342563816697E-2</c:v>
                </c:pt>
                <c:pt idx="97">
                  <c:v>7.5985276340347879E-2</c:v>
                </c:pt>
                <c:pt idx="98">
                  <c:v>0.1057127371517935</c:v>
                </c:pt>
                <c:pt idx="99">
                  <c:v>0.14340224372782329</c:v>
                </c:pt>
                <c:pt idx="100">
                  <c:v>9.9197456641924087E-2</c:v>
                </c:pt>
                <c:pt idx="101">
                  <c:v>0.15096317390847214</c:v>
                </c:pt>
                <c:pt idx="102">
                  <c:v>0.14163227775588216</c:v>
                </c:pt>
                <c:pt idx="103">
                  <c:v>0.16285229160931794</c:v>
                </c:pt>
                <c:pt idx="104">
                  <c:v>0.14630619693926311</c:v>
                </c:pt>
                <c:pt idx="105">
                  <c:v>8.4506807624094932E-2</c:v>
                </c:pt>
                <c:pt idx="106">
                  <c:v>9.3238226089726511E-2</c:v>
                </c:pt>
                <c:pt idx="107">
                  <c:v>0.16084623757563851</c:v>
                </c:pt>
                <c:pt idx="108">
                  <c:v>0.12313772371467574</c:v>
                </c:pt>
                <c:pt idx="109">
                  <c:v>0.1399416356601631</c:v>
                </c:pt>
                <c:pt idx="110">
                  <c:v>0.15274189529455612</c:v>
                </c:pt>
                <c:pt idx="111">
                  <c:v>0.16750192534280037</c:v>
                </c:pt>
                <c:pt idx="112">
                  <c:v>0.2156935444592874</c:v>
                </c:pt>
                <c:pt idx="113">
                  <c:v>0.17663710323534729</c:v>
                </c:pt>
                <c:pt idx="114">
                  <c:v>0.17134911149409857</c:v>
                </c:pt>
                <c:pt idx="115">
                  <c:v>0.17208004152621439</c:v>
                </c:pt>
                <c:pt idx="116">
                  <c:v>0.16537321090049237</c:v>
                </c:pt>
                <c:pt idx="117">
                  <c:v>0.12023394850311261</c:v>
                </c:pt>
                <c:pt idx="118">
                  <c:v>0.13868127167814648</c:v>
                </c:pt>
                <c:pt idx="119">
                  <c:v>0.19453659367432213</c:v>
                </c:pt>
                <c:pt idx="120">
                  <c:v>0.13404658693613605</c:v>
                </c:pt>
                <c:pt idx="121">
                  <c:v>0.13016560990971102</c:v>
                </c:pt>
              </c:numCache>
            </c:numRef>
          </c:yVal>
          <c:smooth val="0"/>
          <c:extLst>
            <c:ext xmlns:c16="http://schemas.microsoft.com/office/drawing/2014/chart" uri="{C3380CC4-5D6E-409C-BE32-E72D297353CC}">
              <c16:uniqueId val="{00000000-0FD8-284D-9116-85B3F808507B}"/>
            </c:ext>
          </c:extLst>
        </c:ser>
        <c:dLbls>
          <c:showLegendKey val="0"/>
          <c:showVal val="0"/>
          <c:showCatName val="0"/>
          <c:showSerName val="0"/>
          <c:showPercent val="0"/>
          <c:showBubbleSize val="0"/>
        </c:dLbls>
        <c:axId val="83417248"/>
        <c:axId val="2130285023"/>
      </c:scatterChart>
      <c:valAx>
        <c:axId val="83417248"/>
        <c:scaling>
          <c:orientation val="minMax"/>
        </c:scaling>
        <c:delete val="0"/>
        <c:axPos val="b"/>
        <c:majorGridlines>
          <c:spPr>
            <a:ln w="9525" cap="flat" cmpd="sng" algn="ctr">
              <a:solidFill>
                <a:schemeClr val="tx1">
                  <a:lumMod val="15000"/>
                  <a:lumOff val="85000"/>
                </a:schemeClr>
              </a:solidFill>
              <a:round/>
            </a:ln>
            <a:effectLst/>
          </c:spPr>
        </c:majorGridlines>
        <c:numFmt formatCode="m/d/yy;@"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0285023"/>
        <c:crosses val="autoZero"/>
        <c:crossBetween val="midCat"/>
      </c:valAx>
      <c:valAx>
        <c:axId val="21302850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172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0593587066947584E-2"/>
          <c:y val="7.0986337377171235E-2"/>
          <c:w val="0.91928668344045839"/>
          <c:h val="0.87748193174673128"/>
        </c:manualLayout>
      </c:layout>
      <c:scatterChart>
        <c:scatterStyle val="lineMarker"/>
        <c:varyColors val="0"/>
        <c:ser>
          <c:idx val="5"/>
          <c:order val="0"/>
          <c:tx>
            <c:v>Observed Rainfed 111</c:v>
          </c:tx>
          <c:spPr>
            <a:ln w="19050" cap="rnd">
              <a:noFill/>
              <a:round/>
            </a:ln>
            <a:effectLst/>
          </c:spPr>
          <c:marker>
            <c:symbol val="circle"/>
            <c:size val="7"/>
            <c:spPr>
              <a:solidFill>
                <a:schemeClr val="accent6"/>
              </a:solidFill>
              <a:ln w="9525">
                <a:solidFill>
                  <a:schemeClr val="accent6"/>
                </a:solidFill>
              </a:ln>
              <a:effectLst/>
            </c:spPr>
          </c:marker>
          <c:xVal>
            <c:numRef>
              <c:f>'Soil Moisture'!$AK$11:$AK$98</c:f>
              <c:numCache>
                <c:formatCode>[$-409]m/d/yy\ h:mm\ AM/PM;@</c:formatCode>
                <c:ptCount val="88"/>
                <c:pt idx="0">
                  <c:v>45093.989583333328</c:v>
                </c:pt>
                <c:pt idx="1">
                  <c:v>45094.989583333328</c:v>
                </c:pt>
                <c:pt idx="2">
                  <c:v>45095.989583333328</c:v>
                </c:pt>
                <c:pt idx="3">
                  <c:v>45096.989583333328</c:v>
                </c:pt>
                <c:pt idx="4">
                  <c:v>45097.989583333328</c:v>
                </c:pt>
                <c:pt idx="5">
                  <c:v>45098.989583333328</c:v>
                </c:pt>
                <c:pt idx="6">
                  <c:v>45099.989583333328</c:v>
                </c:pt>
                <c:pt idx="7">
                  <c:v>45100.989583333328</c:v>
                </c:pt>
                <c:pt idx="8">
                  <c:v>45101.989583333328</c:v>
                </c:pt>
                <c:pt idx="9">
                  <c:v>45102.989583333328</c:v>
                </c:pt>
                <c:pt idx="10">
                  <c:v>45103.989583333328</c:v>
                </c:pt>
                <c:pt idx="11">
                  <c:v>45104.989583333328</c:v>
                </c:pt>
                <c:pt idx="12">
                  <c:v>45105.989583333328</c:v>
                </c:pt>
                <c:pt idx="13">
                  <c:v>45106.989583333328</c:v>
                </c:pt>
                <c:pt idx="14">
                  <c:v>45107.989583333328</c:v>
                </c:pt>
                <c:pt idx="15">
                  <c:v>45108.989583333328</c:v>
                </c:pt>
                <c:pt idx="16">
                  <c:v>45109.989583333328</c:v>
                </c:pt>
                <c:pt idx="17">
                  <c:v>45110.989583333328</c:v>
                </c:pt>
                <c:pt idx="18">
                  <c:v>45111.989583333328</c:v>
                </c:pt>
                <c:pt idx="19">
                  <c:v>45112.989583333328</c:v>
                </c:pt>
                <c:pt idx="20">
                  <c:v>45113.989583333328</c:v>
                </c:pt>
                <c:pt idx="21">
                  <c:v>45114.989583333328</c:v>
                </c:pt>
                <c:pt idx="22">
                  <c:v>45115.989583333328</c:v>
                </c:pt>
                <c:pt idx="23">
                  <c:v>45116.989583333328</c:v>
                </c:pt>
                <c:pt idx="24">
                  <c:v>45117.989583333328</c:v>
                </c:pt>
                <c:pt idx="25">
                  <c:v>45118.989583333328</c:v>
                </c:pt>
                <c:pt idx="26">
                  <c:v>45119.989583333328</c:v>
                </c:pt>
                <c:pt idx="27">
                  <c:v>45120.989583333328</c:v>
                </c:pt>
                <c:pt idx="28">
                  <c:v>45121.989583333328</c:v>
                </c:pt>
                <c:pt idx="29">
                  <c:v>45122.989583333328</c:v>
                </c:pt>
                <c:pt idx="30">
                  <c:v>45123.989583333328</c:v>
                </c:pt>
                <c:pt idx="31">
                  <c:v>45124.989583333328</c:v>
                </c:pt>
                <c:pt idx="32">
                  <c:v>45125.989583333328</c:v>
                </c:pt>
                <c:pt idx="33">
                  <c:v>45126.989583333328</c:v>
                </c:pt>
                <c:pt idx="34">
                  <c:v>45127.989583333328</c:v>
                </c:pt>
                <c:pt idx="35">
                  <c:v>45128.989583333328</c:v>
                </c:pt>
                <c:pt idx="36">
                  <c:v>45129.989583333328</c:v>
                </c:pt>
                <c:pt idx="37">
                  <c:v>45130.989583333328</c:v>
                </c:pt>
                <c:pt idx="38">
                  <c:v>45131.989583333328</c:v>
                </c:pt>
                <c:pt idx="39">
                  <c:v>45132.989583333328</c:v>
                </c:pt>
                <c:pt idx="40">
                  <c:v>45133.989583333328</c:v>
                </c:pt>
                <c:pt idx="41">
                  <c:v>45134.989583333328</c:v>
                </c:pt>
                <c:pt idx="42">
                  <c:v>45135.989583333328</c:v>
                </c:pt>
                <c:pt idx="43">
                  <c:v>45136.989583333328</c:v>
                </c:pt>
                <c:pt idx="44">
                  <c:v>45137.989583333328</c:v>
                </c:pt>
                <c:pt idx="45">
                  <c:v>45138.989583333328</c:v>
                </c:pt>
                <c:pt idx="46">
                  <c:v>45139.989583333328</c:v>
                </c:pt>
                <c:pt idx="47">
                  <c:v>45140.989583333328</c:v>
                </c:pt>
                <c:pt idx="48">
                  <c:v>45141.989583333328</c:v>
                </c:pt>
                <c:pt idx="49">
                  <c:v>45142.989583333328</c:v>
                </c:pt>
                <c:pt idx="50">
                  <c:v>45143.989583333328</c:v>
                </c:pt>
                <c:pt idx="51">
                  <c:v>45144.989583333328</c:v>
                </c:pt>
                <c:pt idx="52">
                  <c:v>45145.989583333328</c:v>
                </c:pt>
                <c:pt idx="53">
                  <c:v>45146.989583333328</c:v>
                </c:pt>
                <c:pt idx="54">
                  <c:v>45147.989583333328</c:v>
                </c:pt>
                <c:pt idx="55">
                  <c:v>45148.989583333328</c:v>
                </c:pt>
                <c:pt idx="56">
                  <c:v>45149.989583333328</c:v>
                </c:pt>
                <c:pt idx="57">
                  <c:v>45150.989583333328</c:v>
                </c:pt>
                <c:pt idx="58">
                  <c:v>45151.989583333328</c:v>
                </c:pt>
                <c:pt idx="59">
                  <c:v>45152.989583333328</c:v>
                </c:pt>
                <c:pt idx="60">
                  <c:v>45153.989583333328</c:v>
                </c:pt>
                <c:pt idx="61">
                  <c:v>45154.989583333328</c:v>
                </c:pt>
                <c:pt idx="62">
                  <c:v>45155.989583333328</c:v>
                </c:pt>
                <c:pt idx="63">
                  <c:v>45156.989583333328</c:v>
                </c:pt>
                <c:pt idx="64">
                  <c:v>45157.989583333328</c:v>
                </c:pt>
                <c:pt idx="65">
                  <c:v>45158.989583333328</c:v>
                </c:pt>
                <c:pt idx="66">
                  <c:v>45159.989583333328</c:v>
                </c:pt>
                <c:pt idx="67">
                  <c:v>45160.989583333328</c:v>
                </c:pt>
                <c:pt idx="68">
                  <c:v>45161.989583333328</c:v>
                </c:pt>
                <c:pt idx="69">
                  <c:v>45162.989583333328</c:v>
                </c:pt>
                <c:pt idx="70">
                  <c:v>45163.989583333328</c:v>
                </c:pt>
                <c:pt idx="71">
                  <c:v>45164.989583333328</c:v>
                </c:pt>
                <c:pt idx="72">
                  <c:v>45165.989583333328</c:v>
                </c:pt>
                <c:pt idx="73">
                  <c:v>45166.989583333328</c:v>
                </c:pt>
                <c:pt idx="74">
                  <c:v>45167.989583333328</c:v>
                </c:pt>
                <c:pt idx="75">
                  <c:v>45168.989583333328</c:v>
                </c:pt>
                <c:pt idx="76">
                  <c:v>45169.989583333328</c:v>
                </c:pt>
                <c:pt idx="77">
                  <c:v>45170.989583333328</c:v>
                </c:pt>
                <c:pt idx="78">
                  <c:v>45171.989583333328</c:v>
                </c:pt>
                <c:pt idx="79">
                  <c:v>45172.989583333328</c:v>
                </c:pt>
                <c:pt idx="80">
                  <c:v>45173.989583333328</c:v>
                </c:pt>
                <c:pt idx="81">
                  <c:v>45174.989583333328</c:v>
                </c:pt>
                <c:pt idx="82">
                  <c:v>45175.989583333328</c:v>
                </c:pt>
                <c:pt idx="83">
                  <c:v>45176.989583333328</c:v>
                </c:pt>
                <c:pt idx="84">
                  <c:v>45177.989583333328</c:v>
                </c:pt>
                <c:pt idx="85">
                  <c:v>45178.989583333328</c:v>
                </c:pt>
                <c:pt idx="86">
                  <c:v>45179.989583333328</c:v>
                </c:pt>
                <c:pt idx="87">
                  <c:v>45180.989583333328</c:v>
                </c:pt>
              </c:numCache>
            </c:numRef>
          </c:xVal>
          <c:yVal>
            <c:numRef>
              <c:f>'Soil Moisture'!$Y$11:$Y$98</c:f>
              <c:numCache>
                <c:formatCode>General</c:formatCode>
                <c:ptCount val="88"/>
                <c:pt idx="0">
                  <c:v>1.4880000000000002</c:v>
                </c:pt>
                <c:pt idx="1">
                  <c:v>1.5679999999999996</c:v>
                </c:pt>
                <c:pt idx="2">
                  <c:v>1.6020000000000001</c:v>
                </c:pt>
                <c:pt idx="3">
                  <c:v>1.6847301587301586</c:v>
                </c:pt>
                <c:pt idx="4">
                  <c:v>1.8306666666666656</c:v>
                </c:pt>
                <c:pt idx="5">
                  <c:v>2.0004126984126969</c:v>
                </c:pt>
                <c:pt idx="6">
                  <c:v>2.079142857142855</c:v>
                </c:pt>
                <c:pt idx="7">
                  <c:v>2.1099999999999977</c:v>
                </c:pt>
                <c:pt idx="8">
                  <c:v>2.1719999999999997</c:v>
                </c:pt>
                <c:pt idx="9">
                  <c:v>1.7239999999999998</c:v>
                </c:pt>
                <c:pt idx="10">
                  <c:v>1.8359999999999996</c:v>
                </c:pt>
                <c:pt idx="11">
                  <c:v>1.9259999999999997</c:v>
                </c:pt>
                <c:pt idx="12">
                  <c:v>2.0039999999999996</c:v>
                </c:pt>
                <c:pt idx="13">
                  <c:v>1.4039999999999995</c:v>
                </c:pt>
                <c:pt idx="14">
                  <c:v>1.6979999999999997</c:v>
                </c:pt>
                <c:pt idx="15">
                  <c:v>0.56999999999999984</c:v>
                </c:pt>
                <c:pt idx="16">
                  <c:v>0</c:v>
                </c:pt>
                <c:pt idx="17">
                  <c:v>0.43799999999999961</c:v>
                </c:pt>
                <c:pt idx="18">
                  <c:v>1.0199999999999998</c:v>
                </c:pt>
                <c:pt idx="19">
                  <c:v>0</c:v>
                </c:pt>
                <c:pt idx="20">
                  <c:v>0.79799999999999938</c:v>
                </c:pt>
                <c:pt idx="21">
                  <c:v>0.79799999999999938</c:v>
                </c:pt>
                <c:pt idx="22">
                  <c:v>0</c:v>
                </c:pt>
                <c:pt idx="23">
                  <c:v>0</c:v>
                </c:pt>
                <c:pt idx="24">
                  <c:v>0.36599999999999966</c:v>
                </c:pt>
                <c:pt idx="25">
                  <c:v>0.87599999999999978</c:v>
                </c:pt>
                <c:pt idx="26">
                  <c:v>1.0679999999999998</c:v>
                </c:pt>
                <c:pt idx="27">
                  <c:v>1.1939999999999997</c:v>
                </c:pt>
                <c:pt idx="28">
                  <c:v>1.5720000000000001</c:v>
                </c:pt>
                <c:pt idx="29">
                  <c:v>-999</c:v>
                </c:pt>
                <c:pt idx="30">
                  <c:v>0</c:v>
                </c:pt>
                <c:pt idx="31">
                  <c:v>-999</c:v>
                </c:pt>
                <c:pt idx="32">
                  <c:v>5.3999999999999999E-2</c:v>
                </c:pt>
                <c:pt idx="33">
                  <c:v>0.318</c:v>
                </c:pt>
                <c:pt idx="34">
                  <c:v>0.44400000000000001</c:v>
                </c:pt>
                <c:pt idx="35">
                  <c:v>0.71399999999999997</c:v>
                </c:pt>
                <c:pt idx="36">
                  <c:v>1.08</c:v>
                </c:pt>
                <c:pt idx="37">
                  <c:v>-999</c:v>
                </c:pt>
                <c:pt idx="38">
                  <c:v>1.1759999999999999</c:v>
                </c:pt>
                <c:pt idx="39">
                  <c:v>1.458</c:v>
                </c:pt>
                <c:pt idx="40">
                  <c:v>1.4279999999999999</c:v>
                </c:pt>
                <c:pt idx="41">
                  <c:v>1.6439999999999999</c:v>
                </c:pt>
                <c:pt idx="42">
                  <c:v>0.61199999999999999</c:v>
                </c:pt>
                <c:pt idx="43">
                  <c:v>-999</c:v>
                </c:pt>
                <c:pt idx="44">
                  <c:v>2.4E-2</c:v>
                </c:pt>
                <c:pt idx="45">
                  <c:v>0.34200000000000003</c:v>
                </c:pt>
                <c:pt idx="46">
                  <c:v>0.73199999999999998</c:v>
                </c:pt>
                <c:pt idx="47">
                  <c:v>1.014</c:v>
                </c:pt>
                <c:pt idx="48">
                  <c:v>1.3080000000000001</c:v>
                </c:pt>
                <c:pt idx="49">
                  <c:v>1.554</c:v>
                </c:pt>
                <c:pt idx="50">
                  <c:v>0</c:v>
                </c:pt>
                <c:pt idx="51">
                  <c:v>-999</c:v>
                </c:pt>
                <c:pt idx="52">
                  <c:v>0</c:v>
                </c:pt>
                <c:pt idx="53">
                  <c:v>-999</c:v>
                </c:pt>
                <c:pt idx="54">
                  <c:v>0</c:v>
                </c:pt>
                <c:pt idx="55">
                  <c:v>0</c:v>
                </c:pt>
                <c:pt idx="56">
                  <c:v>-999</c:v>
                </c:pt>
                <c:pt idx="57">
                  <c:v>-999</c:v>
                </c:pt>
                <c:pt idx="58">
                  <c:v>0</c:v>
                </c:pt>
                <c:pt idx="59">
                  <c:v>0</c:v>
                </c:pt>
                <c:pt idx="60">
                  <c:v>0</c:v>
                </c:pt>
                <c:pt idx="61">
                  <c:v>1.7999999999999999E-2</c:v>
                </c:pt>
                <c:pt idx="62">
                  <c:v>0</c:v>
                </c:pt>
                <c:pt idx="63">
                  <c:v>4.2000000000000003E-2</c:v>
                </c:pt>
                <c:pt idx="64">
                  <c:v>0.192</c:v>
                </c:pt>
                <c:pt idx="65">
                  <c:v>0.38400000000000001</c:v>
                </c:pt>
                <c:pt idx="66">
                  <c:v>0.58799999999999997</c:v>
                </c:pt>
                <c:pt idx="67">
                  <c:v>-999</c:v>
                </c:pt>
                <c:pt idx="68">
                  <c:v>-999</c:v>
                </c:pt>
                <c:pt idx="69">
                  <c:v>-999</c:v>
                </c:pt>
                <c:pt idx="70">
                  <c:v>-999</c:v>
                </c:pt>
                <c:pt idx="71">
                  <c:v>-999</c:v>
                </c:pt>
                <c:pt idx="72">
                  <c:v>-999</c:v>
                </c:pt>
                <c:pt idx="73">
                  <c:v>-999</c:v>
                </c:pt>
                <c:pt idx="74">
                  <c:v>-999</c:v>
                </c:pt>
                <c:pt idx="75">
                  <c:v>1.782</c:v>
                </c:pt>
                <c:pt idx="76">
                  <c:v>1.8720000000000001</c:v>
                </c:pt>
                <c:pt idx="77">
                  <c:v>1.944</c:v>
                </c:pt>
                <c:pt idx="78">
                  <c:v>1.98</c:v>
                </c:pt>
                <c:pt idx="79">
                  <c:v>1.992</c:v>
                </c:pt>
                <c:pt idx="80">
                  <c:v>1.992</c:v>
                </c:pt>
                <c:pt idx="81">
                  <c:v>2.028</c:v>
                </c:pt>
                <c:pt idx="82">
                  <c:v>2.028</c:v>
                </c:pt>
                <c:pt idx="83">
                  <c:v>2.0640000000000001</c:v>
                </c:pt>
                <c:pt idx="84">
                  <c:v>2.1120000000000001</c:v>
                </c:pt>
                <c:pt idx="85">
                  <c:v>2.1539999999999999</c:v>
                </c:pt>
                <c:pt idx="86">
                  <c:v>2.1960000000000002</c:v>
                </c:pt>
                <c:pt idx="87">
                  <c:v>2.1960000000000002</c:v>
                </c:pt>
              </c:numCache>
            </c:numRef>
          </c:yVal>
          <c:smooth val="0"/>
          <c:extLst>
            <c:ext xmlns:c16="http://schemas.microsoft.com/office/drawing/2014/chart" uri="{C3380CC4-5D6E-409C-BE32-E72D297353CC}">
              <c16:uniqueId val="{0000000B-2F6D-5744-BC4D-7C0E4E3A581C}"/>
            </c:ext>
          </c:extLst>
        </c:ser>
        <c:ser>
          <c:idx val="9"/>
          <c:order val="1"/>
          <c:tx>
            <c:v>Observed Rainfed 116/554</c:v>
          </c:tx>
          <c:spPr>
            <a:ln w="25400" cap="rnd">
              <a:noFill/>
              <a:round/>
            </a:ln>
            <a:effectLst/>
          </c:spPr>
          <c:marker>
            <c:symbol val="circle"/>
            <c:size val="7"/>
            <c:spPr>
              <a:solidFill>
                <a:schemeClr val="accent6">
                  <a:lumMod val="75000"/>
                </a:schemeClr>
              </a:solidFill>
              <a:ln w="9525">
                <a:solidFill>
                  <a:schemeClr val="accent6">
                    <a:lumMod val="75000"/>
                  </a:schemeClr>
                </a:solidFill>
              </a:ln>
              <a:effectLst/>
            </c:spPr>
          </c:marker>
          <c:xVal>
            <c:numRef>
              <c:f>'Soil Moisture'!$AK$11:$AK$85</c:f>
              <c:numCache>
                <c:formatCode>[$-409]m/d/yy\ h:mm\ AM/PM;@</c:formatCode>
                <c:ptCount val="75"/>
                <c:pt idx="0">
                  <c:v>45093.989583333328</c:v>
                </c:pt>
                <c:pt idx="1">
                  <c:v>45094.989583333328</c:v>
                </c:pt>
                <c:pt idx="2">
                  <c:v>45095.989583333328</c:v>
                </c:pt>
                <c:pt idx="3">
                  <c:v>45096.989583333328</c:v>
                </c:pt>
                <c:pt idx="4">
                  <c:v>45097.989583333328</c:v>
                </c:pt>
                <c:pt idx="5">
                  <c:v>45098.989583333328</c:v>
                </c:pt>
                <c:pt idx="6">
                  <c:v>45099.989583333328</c:v>
                </c:pt>
                <c:pt idx="7">
                  <c:v>45100.989583333328</c:v>
                </c:pt>
                <c:pt idx="8">
                  <c:v>45101.989583333328</c:v>
                </c:pt>
                <c:pt idx="9">
                  <c:v>45102.989583333328</c:v>
                </c:pt>
                <c:pt idx="10">
                  <c:v>45103.989583333328</c:v>
                </c:pt>
                <c:pt idx="11">
                  <c:v>45104.989583333328</c:v>
                </c:pt>
                <c:pt idx="12">
                  <c:v>45105.989583333328</c:v>
                </c:pt>
                <c:pt idx="13">
                  <c:v>45106.989583333328</c:v>
                </c:pt>
                <c:pt idx="14">
                  <c:v>45107.989583333328</c:v>
                </c:pt>
                <c:pt idx="15">
                  <c:v>45108.989583333328</c:v>
                </c:pt>
                <c:pt idx="16">
                  <c:v>45109.989583333328</c:v>
                </c:pt>
                <c:pt idx="17">
                  <c:v>45110.989583333328</c:v>
                </c:pt>
                <c:pt idx="18">
                  <c:v>45111.989583333328</c:v>
                </c:pt>
                <c:pt idx="19">
                  <c:v>45112.989583333328</c:v>
                </c:pt>
                <c:pt idx="20">
                  <c:v>45113.989583333328</c:v>
                </c:pt>
                <c:pt idx="21">
                  <c:v>45114.989583333328</c:v>
                </c:pt>
                <c:pt idx="22">
                  <c:v>45115.989583333328</c:v>
                </c:pt>
                <c:pt idx="23">
                  <c:v>45116.989583333328</c:v>
                </c:pt>
                <c:pt idx="24">
                  <c:v>45117.989583333328</c:v>
                </c:pt>
                <c:pt idx="25">
                  <c:v>45118.989583333328</c:v>
                </c:pt>
                <c:pt idx="26">
                  <c:v>45119.989583333328</c:v>
                </c:pt>
                <c:pt idx="27">
                  <c:v>45120.989583333328</c:v>
                </c:pt>
                <c:pt idx="28">
                  <c:v>45121.989583333328</c:v>
                </c:pt>
                <c:pt idx="29">
                  <c:v>45122.989583333328</c:v>
                </c:pt>
                <c:pt idx="30">
                  <c:v>45123.989583333328</c:v>
                </c:pt>
                <c:pt idx="31">
                  <c:v>45124.989583333328</c:v>
                </c:pt>
                <c:pt idx="32">
                  <c:v>45125.989583333328</c:v>
                </c:pt>
                <c:pt idx="33">
                  <c:v>45126.989583333328</c:v>
                </c:pt>
                <c:pt idx="34">
                  <c:v>45127.989583333328</c:v>
                </c:pt>
                <c:pt idx="35">
                  <c:v>45128.989583333328</c:v>
                </c:pt>
                <c:pt idx="36">
                  <c:v>45129.989583333328</c:v>
                </c:pt>
                <c:pt idx="37">
                  <c:v>45130.989583333328</c:v>
                </c:pt>
                <c:pt idx="38">
                  <c:v>45131.989583333328</c:v>
                </c:pt>
                <c:pt idx="39">
                  <c:v>45132.989583333328</c:v>
                </c:pt>
                <c:pt idx="40">
                  <c:v>45133.989583333328</c:v>
                </c:pt>
                <c:pt idx="41">
                  <c:v>45134.989583333328</c:v>
                </c:pt>
                <c:pt idx="42">
                  <c:v>45135.989583333328</c:v>
                </c:pt>
                <c:pt idx="43">
                  <c:v>45136.989583333328</c:v>
                </c:pt>
                <c:pt idx="44">
                  <c:v>45137.989583333328</c:v>
                </c:pt>
                <c:pt idx="45">
                  <c:v>45138.989583333328</c:v>
                </c:pt>
                <c:pt idx="46">
                  <c:v>45139.989583333328</c:v>
                </c:pt>
                <c:pt idx="47">
                  <c:v>45140.989583333328</c:v>
                </c:pt>
                <c:pt idx="48">
                  <c:v>45141.989583333328</c:v>
                </c:pt>
                <c:pt idx="49">
                  <c:v>45142.989583333328</c:v>
                </c:pt>
                <c:pt idx="50">
                  <c:v>45143.989583333328</c:v>
                </c:pt>
                <c:pt idx="51">
                  <c:v>45144.989583333328</c:v>
                </c:pt>
                <c:pt idx="52">
                  <c:v>45145.989583333328</c:v>
                </c:pt>
                <c:pt idx="53">
                  <c:v>45146.989583333328</c:v>
                </c:pt>
                <c:pt idx="54">
                  <c:v>45147.989583333328</c:v>
                </c:pt>
                <c:pt idx="55">
                  <c:v>45148.989583333328</c:v>
                </c:pt>
                <c:pt idx="56">
                  <c:v>45149.989583333328</c:v>
                </c:pt>
                <c:pt idx="57">
                  <c:v>45150.989583333328</c:v>
                </c:pt>
                <c:pt idx="58">
                  <c:v>45151.989583333328</c:v>
                </c:pt>
                <c:pt idx="59">
                  <c:v>45152.989583333328</c:v>
                </c:pt>
                <c:pt idx="60">
                  <c:v>45153.989583333328</c:v>
                </c:pt>
                <c:pt idx="61">
                  <c:v>45154.989583333328</c:v>
                </c:pt>
                <c:pt idx="62">
                  <c:v>45155.989583333328</c:v>
                </c:pt>
                <c:pt idx="63">
                  <c:v>45156.989583333328</c:v>
                </c:pt>
                <c:pt idx="64">
                  <c:v>45157.989583333328</c:v>
                </c:pt>
                <c:pt idx="65">
                  <c:v>45158.989583333328</c:v>
                </c:pt>
                <c:pt idx="66">
                  <c:v>45159.989583333328</c:v>
                </c:pt>
                <c:pt idx="67">
                  <c:v>45160.989583333328</c:v>
                </c:pt>
                <c:pt idx="68">
                  <c:v>45161.989583333328</c:v>
                </c:pt>
                <c:pt idx="69">
                  <c:v>45162.989583333328</c:v>
                </c:pt>
                <c:pt idx="70">
                  <c:v>45163.989583333328</c:v>
                </c:pt>
                <c:pt idx="71">
                  <c:v>45164.989583333328</c:v>
                </c:pt>
                <c:pt idx="72">
                  <c:v>45165.989583333328</c:v>
                </c:pt>
                <c:pt idx="73">
                  <c:v>45166.989583333328</c:v>
                </c:pt>
                <c:pt idx="74">
                  <c:v>45167.989583333328</c:v>
                </c:pt>
              </c:numCache>
            </c:numRef>
          </c:xVal>
          <c:yVal>
            <c:numRef>
              <c:f>'Soil Moisture'!$AF$11:$AF$85</c:f>
              <c:numCache>
                <c:formatCode>General</c:formatCode>
                <c:ptCount val="75"/>
                <c:pt idx="0">
                  <c:v>1.4819999999999993</c:v>
                </c:pt>
                <c:pt idx="1">
                  <c:v>1.3979999999999995</c:v>
                </c:pt>
                <c:pt idx="2">
                  <c:v>1.39</c:v>
                </c:pt>
                <c:pt idx="3">
                  <c:v>1.4060000000000001</c:v>
                </c:pt>
                <c:pt idx="4">
                  <c:v>1.4060000000000001</c:v>
                </c:pt>
                <c:pt idx="5">
                  <c:v>1.4280000000000002</c:v>
                </c:pt>
                <c:pt idx="6">
                  <c:v>1.44</c:v>
                </c:pt>
                <c:pt idx="7">
                  <c:v>1.4430000000000001</c:v>
                </c:pt>
                <c:pt idx="8">
                  <c:v>1.4160000000000001</c:v>
                </c:pt>
                <c:pt idx="9">
                  <c:v>-239.76</c:v>
                </c:pt>
                <c:pt idx="10">
                  <c:v>-239.76</c:v>
                </c:pt>
                <c:pt idx="11">
                  <c:v>1.2120000000000002</c:v>
                </c:pt>
                <c:pt idx="12">
                  <c:v>1.3379999999999999</c:v>
                </c:pt>
                <c:pt idx="13">
                  <c:v>1.1999999999999995</c:v>
                </c:pt>
                <c:pt idx="14">
                  <c:v>1.2959999999999996</c:v>
                </c:pt>
                <c:pt idx="15">
                  <c:v>0.13199999999999976</c:v>
                </c:pt>
                <c:pt idx="16">
                  <c:v>0</c:v>
                </c:pt>
                <c:pt idx="17">
                  <c:v>0.40799999999999981</c:v>
                </c:pt>
                <c:pt idx="18">
                  <c:v>0.68999999999999961</c:v>
                </c:pt>
                <c:pt idx="19">
                  <c:v>0.85199999999999976</c:v>
                </c:pt>
                <c:pt idx="20">
                  <c:v>0.95999999999999952</c:v>
                </c:pt>
                <c:pt idx="21">
                  <c:v>1.1100000000000001</c:v>
                </c:pt>
                <c:pt idx="22">
                  <c:v>1.1999999999999744E-2</c:v>
                </c:pt>
                <c:pt idx="23">
                  <c:v>0.17999999999999958</c:v>
                </c:pt>
                <c:pt idx="24">
                  <c:v>0.48599999999999965</c:v>
                </c:pt>
                <c:pt idx="25">
                  <c:v>0.75599999999999967</c:v>
                </c:pt>
                <c:pt idx="26">
                  <c:v>0.88199999999999978</c:v>
                </c:pt>
                <c:pt idx="27">
                  <c:v>1.0079999999999998</c:v>
                </c:pt>
                <c:pt idx="28">
                  <c:v>1.296</c:v>
                </c:pt>
                <c:pt idx="29">
                  <c:v>4.8000000000000001E-2</c:v>
                </c:pt>
                <c:pt idx="30">
                  <c:v>0.108</c:v>
                </c:pt>
                <c:pt idx="31">
                  <c:v>0.24</c:v>
                </c:pt>
                <c:pt idx="32">
                  <c:v>0.498</c:v>
                </c:pt>
                <c:pt idx="33">
                  <c:v>0.78</c:v>
                </c:pt>
                <c:pt idx="34">
                  <c:v>0.96</c:v>
                </c:pt>
                <c:pt idx="35">
                  <c:v>1.1339999999999999</c:v>
                </c:pt>
                <c:pt idx="36">
                  <c:v>1.3680000000000001</c:v>
                </c:pt>
                <c:pt idx="37">
                  <c:v>1.1579999999999999</c:v>
                </c:pt>
                <c:pt idx="38">
                  <c:v>1.41</c:v>
                </c:pt>
                <c:pt idx="39">
                  <c:v>1.554</c:v>
                </c:pt>
                <c:pt idx="40">
                  <c:v>1.56</c:v>
                </c:pt>
                <c:pt idx="41">
                  <c:v>1.65</c:v>
                </c:pt>
                <c:pt idx="42">
                  <c:v>-999</c:v>
                </c:pt>
                <c:pt idx="43">
                  <c:v>-999</c:v>
                </c:pt>
                <c:pt idx="44">
                  <c:v>0.51600000000000001</c:v>
                </c:pt>
                <c:pt idx="45">
                  <c:v>0.876</c:v>
                </c:pt>
                <c:pt idx="46">
                  <c:v>1.1819999999999999</c:v>
                </c:pt>
                <c:pt idx="47">
                  <c:v>1.35</c:v>
                </c:pt>
                <c:pt idx="48">
                  <c:v>1.536</c:v>
                </c:pt>
                <c:pt idx="49">
                  <c:v>1.68</c:v>
                </c:pt>
                <c:pt idx="50">
                  <c:v>-999</c:v>
                </c:pt>
                <c:pt idx="51">
                  <c:v>0.13800000000000001</c:v>
                </c:pt>
                <c:pt idx="52">
                  <c:v>0.108</c:v>
                </c:pt>
                <c:pt idx="53">
                  <c:v>0.18</c:v>
                </c:pt>
                <c:pt idx="54">
                  <c:v>0.16200000000000001</c:v>
                </c:pt>
                <c:pt idx="55">
                  <c:v>0.19800000000000001</c:v>
                </c:pt>
                <c:pt idx="56">
                  <c:v>0.20399999999999999</c:v>
                </c:pt>
                <c:pt idx="57">
                  <c:v>0.17399999999999999</c:v>
                </c:pt>
                <c:pt idx="58">
                  <c:v>0.246</c:v>
                </c:pt>
                <c:pt idx="59">
                  <c:v>0.222</c:v>
                </c:pt>
                <c:pt idx="60">
                  <c:v>0.3</c:v>
                </c:pt>
                <c:pt idx="61">
                  <c:v>0.54600000000000004</c:v>
                </c:pt>
                <c:pt idx="62">
                  <c:v>0.32400000000000001</c:v>
                </c:pt>
                <c:pt idx="63">
                  <c:v>0.60599999999999998</c:v>
                </c:pt>
                <c:pt idx="64">
                  <c:v>-999</c:v>
                </c:pt>
                <c:pt idx="65">
                  <c:v>0.82199999999999995</c:v>
                </c:pt>
                <c:pt idx="66">
                  <c:v>0.91800000000000004</c:v>
                </c:pt>
                <c:pt idx="67">
                  <c:v>1.0620000000000001</c:v>
                </c:pt>
                <c:pt idx="68">
                  <c:v>1.1399999999999999</c:v>
                </c:pt>
                <c:pt idx="69">
                  <c:v>1.2</c:v>
                </c:pt>
                <c:pt idx="70">
                  <c:v>1.272</c:v>
                </c:pt>
                <c:pt idx="71">
                  <c:v>1.3380000000000001</c:v>
                </c:pt>
                <c:pt idx="72">
                  <c:v>-999</c:v>
                </c:pt>
                <c:pt idx="73">
                  <c:v>-999</c:v>
                </c:pt>
                <c:pt idx="74">
                  <c:v>-999</c:v>
                </c:pt>
              </c:numCache>
            </c:numRef>
          </c:yVal>
          <c:smooth val="0"/>
          <c:extLst>
            <c:ext xmlns:c16="http://schemas.microsoft.com/office/drawing/2014/chart" uri="{C3380CC4-5D6E-409C-BE32-E72D297353CC}">
              <c16:uniqueId val="{0000000F-2F6D-5744-BC4D-7C0E4E3A581C}"/>
            </c:ext>
          </c:extLst>
        </c:ser>
        <c:ser>
          <c:idx val="4"/>
          <c:order val="2"/>
          <c:tx>
            <c:v>Observed Irrigated 112</c:v>
          </c:tx>
          <c:spPr>
            <a:ln w="25400" cap="rnd">
              <a:noFill/>
              <a:round/>
            </a:ln>
            <a:effectLst/>
          </c:spPr>
          <c:marker>
            <c:symbol val="circle"/>
            <c:size val="7"/>
            <c:spPr>
              <a:solidFill>
                <a:schemeClr val="tx2">
                  <a:lumMod val="40000"/>
                  <a:lumOff val="60000"/>
                </a:schemeClr>
              </a:solidFill>
              <a:ln w="9525">
                <a:solidFill>
                  <a:schemeClr val="tx2">
                    <a:lumMod val="40000"/>
                    <a:lumOff val="60000"/>
                  </a:schemeClr>
                </a:solidFill>
              </a:ln>
              <a:effectLst/>
            </c:spPr>
          </c:marker>
          <c:xVal>
            <c:numRef>
              <c:f>'Soil Moisture'!$AK$11:$AK$98</c:f>
              <c:numCache>
                <c:formatCode>[$-409]m/d/yy\ h:mm\ AM/PM;@</c:formatCode>
                <c:ptCount val="88"/>
                <c:pt idx="0">
                  <c:v>45093.989583333328</c:v>
                </c:pt>
                <c:pt idx="1">
                  <c:v>45094.989583333328</c:v>
                </c:pt>
                <c:pt idx="2">
                  <c:v>45095.989583333328</c:v>
                </c:pt>
                <c:pt idx="3">
                  <c:v>45096.989583333328</c:v>
                </c:pt>
                <c:pt idx="4">
                  <c:v>45097.989583333328</c:v>
                </c:pt>
                <c:pt idx="5">
                  <c:v>45098.989583333328</c:v>
                </c:pt>
                <c:pt idx="6">
                  <c:v>45099.989583333328</c:v>
                </c:pt>
                <c:pt idx="7">
                  <c:v>45100.989583333328</c:v>
                </c:pt>
                <c:pt idx="8">
                  <c:v>45101.989583333328</c:v>
                </c:pt>
                <c:pt idx="9">
                  <c:v>45102.989583333328</c:v>
                </c:pt>
                <c:pt idx="10">
                  <c:v>45103.989583333328</c:v>
                </c:pt>
                <c:pt idx="11">
                  <c:v>45104.989583333328</c:v>
                </c:pt>
                <c:pt idx="12">
                  <c:v>45105.989583333328</c:v>
                </c:pt>
                <c:pt idx="13">
                  <c:v>45106.989583333328</c:v>
                </c:pt>
                <c:pt idx="14">
                  <c:v>45107.989583333328</c:v>
                </c:pt>
                <c:pt idx="15">
                  <c:v>45108.989583333328</c:v>
                </c:pt>
                <c:pt idx="16">
                  <c:v>45109.989583333328</c:v>
                </c:pt>
                <c:pt idx="17">
                  <c:v>45110.989583333328</c:v>
                </c:pt>
                <c:pt idx="18">
                  <c:v>45111.989583333328</c:v>
                </c:pt>
                <c:pt idx="19">
                  <c:v>45112.989583333328</c:v>
                </c:pt>
                <c:pt idx="20">
                  <c:v>45113.989583333328</c:v>
                </c:pt>
                <c:pt idx="21">
                  <c:v>45114.989583333328</c:v>
                </c:pt>
                <c:pt idx="22">
                  <c:v>45115.989583333328</c:v>
                </c:pt>
                <c:pt idx="23">
                  <c:v>45116.989583333328</c:v>
                </c:pt>
                <c:pt idx="24">
                  <c:v>45117.989583333328</c:v>
                </c:pt>
                <c:pt idx="25">
                  <c:v>45118.989583333328</c:v>
                </c:pt>
                <c:pt idx="26">
                  <c:v>45119.989583333328</c:v>
                </c:pt>
                <c:pt idx="27">
                  <c:v>45120.989583333328</c:v>
                </c:pt>
                <c:pt idx="28">
                  <c:v>45121.989583333328</c:v>
                </c:pt>
                <c:pt idx="29">
                  <c:v>45122.989583333328</c:v>
                </c:pt>
                <c:pt idx="30">
                  <c:v>45123.989583333328</c:v>
                </c:pt>
                <c:pt idx="31">
                  <c:v>45124.989583333328</c:v>
                </c:pt>
                <c:pt idx="32">
                  <c:v>45125.989583333328</c:v>
                </c:pt>
                <c:pt idx="33">
                  <c:v>45126.989583333328</c:v>
                </c:pt>
                <c:pt idx="34">
                  <c:v>45127.989583333328</c:v>
                </c:pt>
                <c:pt idx="35">
                  <c:v>45128.989583333328</c:v>
                </c:pt>
                <c:pt idx="36">
                  <c:v>45129.989583333328</c:v>
                </c:pt>
                <c:pt idx="37">
                  <c:v>45130.989583333328</c:v>
                </c:pt>
                <c:pt idx="38">
                  <c:v>45131.989583333328</c:v>
                </c:pt>
                <c:pt idx="39">
                  <c:v>45132.989583333328</c:v>
                </c:pt>
                <c:pt idx="40">
                  <c:v>45133.989583333328</c:v>
                </c:pt>
                <c:pt idx="41">
                  <c:v>45134.989583333328</c:v>
                </c:pt>
                <c:pt idx="42">
                  <c:v>45135.989583333328</c:v>
                </c:pt>
                <c:pt idx="43">
                  <c:v>45136.989583333328</c:v>
                </c:pt>
                <c:pt idx="44">
                  <c:v>45137.989583333328</c:v>
                </c:pt>
                <c:pt idx="45">
                  <c:v>45138.989583333328</c:v>
                </c:pt>
                <c:pt idx="46">
                  <c:v>45139.989583333328</c:v>
                </c:pt>
                <c:pt idx="47">
                  <c:v>45140.989583333328</c:v>
                </c:pt>
                <c:pt idx="48">
                  <c:v>45141.989583333328</c:v>
                </c:pt>
                <c:pt idx="49">
                  <c:v>45142.989583333328</c:v>
                </c:pt>
                <c:pt idx="50">
                  <c:v>45143.989583333328</c:v>
                </c:pt>
                <c:pt idx="51">
                  <c:v>45144.989583333328</c:v>
                </c:pt>
                <c:pt idx="52">
                  <c:v>45145.989583333328</c:v>
                </c:pt>
                <c:pt idx="53">
                  <c:v>45146.989583333328</c:v>
                </c:pt>
                <c:pt idx="54">
                  <c:v>45147.989583333328</c:v>
                </c:pt>
                <c:pt idx="55">
                  <c:v>45148.989583333328</c:v>
                </c:pt>
                <c:pt idx="56">
                  <c:v>45149.989583333328</c:v>
                </c:pt>
                <c:pt idx="57">
                  <c:v>45150.989583333328</c:v>
                </c:pt>
                <c:pt idx="58">
                  <c:v>45151.989583333328</c:v>
                </c:pt>
                <c:pt idx="59">
                  <c:v>45152.989583333328</c:v>
                </c:pt>
                <c:pt idx="60">
                  <c:v>45153.989583333328</c:v>
                </c:pt>
                <c:pt idx="61">
                  <c:v>45154.989583333328</c:v>
                </c:pt>
                <c:pt idx="62">
                  <c:v>45155.989583333328</c:v>
                </c:pt>
                <c:pt idx="63">
                  <c:v>45156.989583333328</c:v>
                </c:pt>
                <c:pt idx="64">
                  <c:v>45157.989583333328</c:v>
                </c:pt>
                <c:pt idx="65">
                  <c:v>45158.989583333328</c:v>
                </c:pt>
                <c:pt idx="66">
                  <c:v>45159.989583333328</c:v>
                </c:pt>
                <c:pt idx="67">
                  <c:v>45160.989583333328</c:v>
                </c:pt>
                <c:pt idx="68">
                  <c:v>45161.989583333328</c:v>
                </c:pt>
                <c:pt idx="69">
                  <c:v>45162.989583333328</c:v>
                </c:pt>
                <c:pt idx="70">
                  <c:v>45163.989583333328</c:v>
                </c:pt>
                <c:pt idx="71">
                  <c:v>45164.989583333328</c:v>
                </c:pt>
                <c:pt idx="72">
                  <c:v>45165.989583333328</c:v>
                </c:pt>
                <c:pt idx="73">
                  <c:v>45166.989583333328</c:v>
                </c:pt>
                <c:pt idx="74">
                  <c:v>45167.989583333328</c:v>
                </c:pt>
                <c:pt idx="75">
                  <c:v>45168.989583333328</c:v>
                </c:pt>
                <c:pt idx="76">
                  <c:v>45169.989583333328</c:v>
                </c:pt>
                <c:pt idx="77">
                  <c:v>45170.989583333328</c:v>
                </c:pt>
                <c:pt idx="78">
                  <c:v>45171.989583333328</c:v>
                </c:pt>
                <c:pt idx="79">
                  <c:v>45172.989583333328</c:v>
                </c:pt>
                <c:pt idx="80">
                  <c:v>45173.989583333328</c:v>
                </c:pt>
                <c:pt idx="81">
                  <c:v>45174.989583333328</c:v>
                </c:pt>
                <c:pt idx="82">
                  <c:v>45175.989583333328</c:v>
                </c:pt>
                <c:pt idx="83">
                  <c:v>45176.989583333328</c:v>
                </c:pt>
                <c:pt idx="84">
                  <c:v>45177.989583333328</c:v>
                </c:pt>
                <c:pt idx="85">
                  <c:v>45178.989583333328</c:v>
                </c:pt>
                <c:pt idx="86">
                  <c:v>45179.989583333328</c:v>
                </c:pt>
                <c:pt idx="87">
                  <c:v>45180.989583333328</c:v>
                </c:pt>
              </c:numCache>
            </c:numRef>
          </c:xVal>
          <c:yVal>
            <c:numRef>
              <c:f>'Soil Moisture'!$Z$11:$Z$98</c:f>
              <c:numCache>
                <c:formatCode>General</c:formatCode>
                <c:ptCount val="88"/>
                <c:pt idx="0">
                  <c:v>2.0959999999999992</c:v>
                </c:pt>
                <c:pt idx="1">
                  <c:v>2.2317142857142844</c:v>
                </c:pt>
                <c:pt idx="2">
                  <c:v>2.3810158730158708</c:v>
                </c:pt>
                <c:pt idx="3">
                  <c:v>2.5225714285714265</c:v>
                </c:pt>
                <c:pt idx="4">
                  <c:v>2.6675238095238076</c:v>
                </c:pt>
                <c:pt idx="5">
                  <c:v>2.7876666666666639</c:v>
                </c:pt>
                <c:pt idx="6">
                  <c:v>2.9423174603174571</c:v>
                </c:pt>
                <c:pt idx="7">
                  <c:v>2.9779999999999962</c:v>
                </c:pt>
                <c:pt idx="8">
                  <c:v>3.0899999999999994</c:v>
                </c:pt>
                <c:pt idx="9">
                  <c:v>2.2399999999999993</c:v>
                </c:pt>
                <c:pt idx="10">
                  <c:v>2.5019999999999998</c:v>
                </c:pt>
                <c:pt idx="11">
                  <c:v>2.5619999999999998</c:v>
                </c:pt>
                <c:pt idx="12">
                  <c:v>2.6579999999999995</c:v>
                </c:pt>
                <c:pt idx="13">
                  <c:v>0.47399999999999992</c:v>
                </c:pt>
                <c:pt idx="14">
                  <c:v>1.2719999999999998</c:v>
                </c:pt>
                <c:pt idx="15">
                  <c:v>0</c:v>
                </c:pt>
                <c:pt idx="16">
                  <c:v>0</c:v>
                </c:pt>
                <c:pt idx="17">
                  <c:v>5.9999999999999575E-2</c:v>
                </c:pt>
                <c:pt idx="18">
                  <c:v>0.76199999999999934</c:v>
                </c:pt>
                <c:pt idx="19">
                  <c:v>0</c:v>
                </c:pt>
                <c:pt idx="20">
                  <c:v>0.83999999999999952</c:v>
                </c:pt>
                <c:pt idx="21">
                  <c:v>1.3019999999999996</c:v>
                </c:pt>
                <c:pt idx="22">
                  <c:v>0</c:v>
                </c:pt>
                <c:pt idx="23">
                  <c:v>0.13799999999999982</c:v>
                </c:pt>
                <c:pt idx="24">
                  <c:v>0.70799999999999985</c:v>
                </c:pt>
                <c:pt idx="25">
                  <c:v>1.1279999999999992</c:v>
                </c:pt>
                <c:pt idx="26">
                  <c:v>1.08</c:v>
                </c:pt>
                <c:pt idx="27">
                  <c:v>1.2179999999999995</c:v>
                </c:pt>
                <c:pt idx="28">
                  <c:v>1.194</c:v>
                </c:pt>
                <c:pt idx="29">
                  <c:v>0</c:v>
                </c:pt>
                <c:pt idx="30">
                  <c:v>4.2000000000000003E-2</c:v>
                </c:pt>
                <c:pt idx="31">
                  <c:v>0.27600000000000002</c:v>
                </c:pt>
                <c:pt idx="32">
                  <c:v>0.66600000000000004</c:v>
                </c:pt>
                <c:pt idx="33">
                  <c:v>0.54600000000000004</c:v>
                </c:pt>
                <c:pt idx="34">
                  <c:v>0.86399999999999999</c:v>
                </c:pt>
                <c:pt idx="35">
                  <c:v>1.194</c:v>
                </c:pt>
                <c:pt idx="36">
                  <c:v>1.6559999999999999</c:v>
                </c:pt>
                <c:pt idx="37">
                  <c:v>1.554</c:v>
                </c:pt>
                <c:pt idx="38">
                  <c:v>1.944</c:v>
                </c:pt>
                <c:pt idx="39">
                  <c:v>2.2200000000000002</c:v>
                </c:pt>
                <c:pt idx="40">
                  <c:v>2.16</c:v>
                </c:pt>
                <c:pt idx="41">
                  <c:v>2.4420000000000002</c:v>
                </c:pt>
                <c:pt idx="42">
                  <c:v>1.65</c:v>
                </c:pt>
                <c:pt idx="43">
                  <c:v>0.97799999999999998</c:v>
                </c:pt>
                <c:pt idx="44">
                  <c:v>1.284</c:v>
                </c:pt>
                <c:pt idx="45">
                  <c:v>1.6140000000000001</c:v>
                </c:pt>
                <c:pt idx="46">
                  <c:v>1.8720000000000001</c:v>
                </c:pt>
                <c:pt idx="47">
                  <c:v>2.0459999999999998</c:v>
                </c:pt>
                <c:pt idx="48">
                  <c:v>2.2559999999999998</c:v>
                </c:pt>
                <c:pt idx="49">
                  <c:v>2.4359999999999999</c:v>
                </c:pt>
                <c:pt idx="50">
                  <c:v>-999</c:v>
                </c:pt>
                <c:pt idx="51">
                  <c:v>0</c:v>
                </c:pt>
                <c:pt idx="52">
                  <c:v>0</c:v>
                </c:pt>
                <c:pt idx="53">
                  <c:v>0</c:v>
                </c:pt>
                <c:pt idx="54">
                  <c:v>0</c:v>
                </c:pt>
                <c:pt idx="55">
                  <c:v>0</c:v>
                </c:pt>
                <c:pt idx="56">
                  <c:v>6.6000000000000003E-2</c:v>
                </c:pt>
                <c:pt idx="57">
                  <c:v>0.14399999999999999</c:v>
                </c:pt>
                <c:pt idx="58">
                  <c:v>0.18</c:v>
                </c:pt>
                <c:pt idx="59">
                  <c:v>0.16800000000000001</c:v>
                </c:pt>
                <c:pt idx="60">
                  <c:v>0.216</c:v>
                </c:pt>
                <c:pt idx="61">
                  <c:v>0.34200000000000003</c:v>
                </c:pt>
                <c:pt idx="62">
                  <c:v>0.36599999999999999</c:v>
                </c:pt>
                <c:pt idx="63">
                  <c:v>0.49199999999999999</c:v>
                </c:pt>
                <c:pt idx="64">
                  <c:v>0.61199999999999999</c:v>
                </c:pt>
                <c:pt idx="65">
                  <c:v>0.75</c:v>
                </c:pt>
                <c:pt idx="66">
                  <c:v>0.90600000000000003</c:v>
                </c:pt>
                <c:pt idx="67">
                  <c:v>1.1100000000000001</c:v>
                </c:pt>
                <c:pt idx="68">
                  <c:v>1.32</c:v>
                </c:pt>
                <c:pt idx="69">
                  <c:v>1.32</c:v>
                </c:pt>
                <c:pt idx="70">
                  <c:v>1.494</c:v>
                </c:pt>
                <c:pt idx="71">
                  <c:v>1.6859999999999999</c:v>
                </c:pt>
                <c:pt idx="72">
                  <c:v>1.8180000000000001</c:v>
                </c:pt>
                <c:pt idx="73">
                  <c:v>1.464</c:v>
                </c:pt>
                <c:pt idx="74">
                  <c:v>1.476</c:v>
                </c:pt>
                <c:pt idx="75">
                  <c:v>1.32</c:v>
                </c:pt>
                <c:pt idx="76">
                  <c:v>1.542</c:v>
                </c:pt>
                <c:pt idx="77">
                  <c:v>1.53</c:v>
                </c:pt>
                <c:pt idx="78">
                  <c:v>1.5840000000000001</c:v>
                </c:pt>
                <c:pt idx="79">
                  <c:v>1.518</c:v>
                </c:pt>
                <c:pt idx="80">
                  <c:v>1.59</c:v>
                </c:pt>
                <c:pt idx="81">
                  <c:v>1.5720000000000001</c:v>
                </c:pt>
                <c:pt idx="82">
                  <c:v>1.62</c:v>
                </c:pt>
                <c:pt idx="83">
                  <c:v>1.5720000000000001</c:v>
                </c:pt>
                <c:pt idx="84">
                  <c:v>1.62</c:v>
                </c:pt>
                <c:pt idx="85">
                  <c:v>1.6739999999999999</c:v>
                </c:pt>
                <c:pt idx="86">
                  <c:v>1.764</c:v>
                </c:pt>
                <c:pt idx="87">
                  <c:v>1.8660000000000001</c:v>
                </c:pt>
              </c:numCache>
            </c:numRef>
          </c:yVal>
          <c:smooth val="0"/>
          <c:extLst>
            <c:ext xmlns:c16="http://schemas.microsoft.com/office/drawing/2014/chart" uri="{C3380CC4-5D6E-409C-BE32-E72D297353CC}">
              <c16:uniqueId val="{0000000A-2F6D-5744-BC4D-7C0E4E3A581C}"/>
            </c:ext>
          </c:extLst>
        </c:ser>
        <c:ser>
          <c:idx val="1"/>
          <c:order val="3"/>
          <c:tx>
            <c:v>Observed Irrigated 114</c:v>
          </c:tx>
          <c:spPr>
            <a:ln w="19050" cap="rnd">
              <a:noFill/>
              <a:round/>
            </a:ln>
            <a:effectLst/>
          </c:spPr>
          <c:marker>
            <c:symbol val="circle"/>
            <c:size val="7"/>
            <c:spPr>
              <a:solidFill>
                <a:schemeClr val="accent1">
                  <a:lumMod val="50000"/>
                </a:schemeClr>
              </a:solidFill>
              <a:ln w="9525">
                <a:solidFill>
                  <a:schemeClr val="tx2">
                    <a:lumMod val="50000"/>
                  </a:schemeClr>
                </a:solidFill>
              </a:ln>
              <a:effectLst/>
            </c:spPr>
          </c:marker>
          <c:xVal>
            <c:numRef>
              <c:f>'Soil Moisture'!$AK$11:$AK$98</c:f>
              <c:numCache>
                <c:formatCode>[$-409]m/d/yy\ h:mm\ AM/PM;@</c:formatCode>
                <c:ptCount val="88"/>
                <c:pt idx="0">
                  <c:v>45093.989583333328</c:v>
                </c:pt>
                <c:pt idx="1">
                  <c:v>45094.989583333328</c:v>
                </c:pt>
                <c:pt idx="2">
                  <c:v>45095.989583333328</c:v>
                </c:pt>
                <c:pt idx="3">
                  <c:v>45096.989583333328</c:v>
                </c:pt>
                <c:pt idx="4">
                  <c:v>45097.989583333328</c:v>
                </c:pt>
                <c:pt idx="5">
                  <c:v>45098.989583333328</c:v>
                </c:pt>
                <c:pt idx="6">
                  <c:v>45099.989583333328</c:v>
                </c:pt>
                <c:pt idx="7">
                  <c:v>45100.989583333328</c:v>
                </c:pt>
                <c:pt idx="8">
                  <c:v>45101.989583333328</c:v>
                </c:pt>
                <c:pt idx="9">
                  <c:v>45102.989583333328</c:v>
                </c:pt>
                <c:pt idx="10">
                  <c:v>45103.989583333328</c:v>
                </c:pt>
                <c:pt idx="11">
                  <c:v>45104.989583333328</c:v>
                </c:pt>
                <c:pt idx="12">
                  <c:v>45105.989583333328</c:v>
                </c:pt>
                <c:pt idx="13">
                  <c:v>45106.989583333328</c:v>
                </c:pt>
                <c:pt idx="14">
                  <c:v>45107.989583333328</c:v>
                </c:pt>
                <c:pt idx="15">
                  <c:v>45108.989583333328</c:v>
                </c:pt>
                <c:pt idx="16">
                  <c:v>45109.989583333328</c:v>
                </c:pt>
                <c:pt idx="17">
                  <c:v>45110.989583333328</c:v>
                </c:pt>
                <c:pt idx="18">
                  <c:v>45111.989583333328</c:v>
                </c:pt>
                <c:pt idx="19">
                  <c:v>45112.989583333328</c:v>
                </c:pt>
                <c:pt idx="20">
                  <c:v>45113.989583333328</c:v>
                </c:pt>
                <c:pt idx="21">
                  <c:v>45114.989583333328</c:v>
                </c:pt>
                <c:pt idx="22">
                  <c:v>45115.989583333328</c:v>
                </c:pt>
                <c:pt idx="23">
                  <c:v>45116.989583333328</c:v>
                </c:pt>
                <c:pt idx="24">
                  <c:v>45117.989583333328</c:v>
                </c:pt>
                <c:pt idx="25">
                  <c:v>45118.989583333328</c:v>
                </c:pt>
                <c:pt idx="26">
                  <c:v>45119.989583333328</c:v>
                </c:pt>
                <c:pt idx="27">
                  <c:v>45120.989583333328</c:v>
                </c:pt>
                <c:pt idx="28">
                  <c:v>45121.989583333328</c:v>
                </c:pt>
                <c:pt idx="29">
                  <c:v>45122.989583333328</c:v>
                </c:pt>
                <c:pt idx="30">
                  <c:v>45123.989583333328</c:v>
                </c:pt>
                <c:pt idx="31">
                  <c:v>45124.989583333328</c:v>
                </c:pt>
                <c:pt idx="32">
                  <c:v>45125.989583333328</c:v>
                </c:pt>
                <c:pt idx="33">
                  <c:v>45126.989583333328</c:v>
                </c:pt>
                <c:pt idx="34">
                  <c:v>45127.989583333328</c:v>
                </c:pt>
                <c:pt idx="35">
                  <c:v>45128.989583333328</c:v>
                </c:pt>
                <c:pt idx="36">
                  <c:v>45129.989583333328</c:v>
                </c:pt>
                <c:pt idx="37">
                  <c:v>45130.989583333328</c:v>
                </c:pt>
                <c:pt idx="38">
                  <c:v>45131.989583333328</c:v>
                </c:pt>
                <c:pt idx="39">
                  <c:v>45132.989583333328</c:v>
                </c:pt>
                <c:pt idx="40">
                  <c:v>45133.989583333328</c:v>
                </c:pt>
                <c:pt idx="41">
                  <c:v>45134.989583333328</c:v>
                </c:pt>
                <c:pt idx="42">
                  <c:v>45135.989583333328</c:v>
                </c:pt>
                <c:pt idx="43">
                  <c:v>45136.989583333328</c:v>
                </c:pt>
                <c:pt idx="44">
                  <c:v>45137.989583333328</c:v>
                </c:pt>
                <c:pt idx="45">
                  <c:v>45138.989583333328</c:v>
                </c:pt>
                <c:pt idx="46">
                  <c:v>45139.989583333328</c:v>
                </c:pt>
                <c:pt idx="47">
                  <c:v>45140.989583333328</c:v>
                </c:pt>
                <c:pt idx="48">
                  <c:v>45141.989583333328</c:v>
                </c:pt>
                <c:pt idx="49">
                  <c:v>45142.989583333328</c:v>
                </c:pt>
                <c:pt idx="50">
                  <c:v>45143.989583333328</c:v>
                </c:pt>
                <c:pt idx="51">
                  <c:v>45144.989583333328</c:v>
                </c:pt>
                <c:pt idx="52">
                  <c:v>45145.989583333328</c:v>
                </c:pt>
                <c:pt idx="53">
                  <c:v>45146.989583333328</c:v>
                </c:pt>
                <c:pt idx="54">
                  <c:v>45147.989583333328</c:v>
                </c:pt>
                <c:pt idx="55">
                  <c:v>45148.989583333328</c:v>
                </c:pt>
                <c:pt idx="56">
                  <c:v>45149.989583333328</c:v>
                </c:pt>
                <c:pt idx="57">
                  <c:v>45150.989583333328</c:v>
                </c:pt>
                <c:pt idx="58">
                  <c:v>45151.989583333328</c:v>
                </c:pt>
                <c:pt idx="59">
                  <c:v>45152.989583333328</c:v>
                </c:pt>
                <c:pt idx="60">
                  <c:v>45153.989583333328</c:v>
                </c:pt>
                <c:pt idx="61">
                  <c:v>45154.989583333328</c:v>
                </c:pt>
                <c:pt idx="62">
                  <c:v>45155.989583333328</c:v>
                </c:pt>
                <c:pt idx="63">
                  <c:v>45156.989583333328</c:v>
                </c:pt>
                <c:pt idx="64">
                  <c:v>45157.989583333328</c:v>
                </c:pt>
                <c:pt idx="65">
                  <c:v>45158.989583333328</c:v>
                </c:pt>
                <c:pt idx="66">
                  <c:v>45159.989583333328</c:v>
                </c:pt>
                <c:pt idx="67">
                  <c:v>45160.989583333328</c:v>
                </c:pt>
                <c:pt idx="68">
                  <c:v>45161.989583333328</c:v>
                </c:pt>
                <c:pt idx="69">
                  <c:v>45162.989583333328</c:v>
                </c:pt>
                <c:pt idx="70">
                  <c:v>45163.989583333328</c:v>
                </c:pt>
                <c:pt idx="71">
                  <c:v>45164.989583333328</c:v>
                </c:pt>
                <c:pt idx="72">
                  <c:v>45165.989583333328</c:v>
                </c:pt>
                <c:pt idx="73">
                  <c:v>45166.989583333328</c:v>
                </c:pt>
                <c:pt idx="74">
                  <c:v>45167.989583333328</c:v>
                </c:pt>
                <c:pt idx="75">
                  <c:v>45168.989583333328</c:v>
                </c:pt>
                <c:pt idx="76">
                  <c:v>45169.989583333328</c:v>
                </c:pt>
                <c:pt idx="77">
                  <c:v>45170.989583333328</c:v>
                </c:pt>
                <c:pt idx="78">
                  <c:v>45171.989583333328</c:v>
                </c:pt>
                <c:pt idx="79">
                  <c:v>45172.989583333328</c:v>
                </c:pt>
                <c:pt idx="80">
                  <c:v>45173.989583333328</c:v>
                </c:pt>
                <c:pt idx="81">
                  <c:v>45174.989583333328</c:v>
                </c:pt>
                <c:pt idx="82">
                  <c:v>45175.989583333328</c:v>
                </c:pt>
                <c:pt idx="83">
                  <c:v>45176.989583333328</c:v>
                </c:pt>
                <c:pt idx="84">
                  <c:v>45177.989583333328</c:v>
                </c:pt>
                <c:pt idx="85">
                  <c:v>45178.989583333328</c:v>
                </c:pt>
                <c:pt idx="86">
                  <c:v>45179.989583333328</c:v>
                </c:pt>
                <c:pt idx="87">
                  <c:v>45180.989583333328</c:v>
                </c:pt>
              </c:numCache>
            </c:numRef>
          </c:xVal>
          <c:yVal>
            <c:numRef>
              <c:f>'Soil Moisture'!$AB$11:$AB$98</c:f>
              <c:numCache>
                <c:formatCode>General</c:formatCode>
                <c:ptCount val="88"/>
                <c:pt idx="0">
                  <c:v>2.3613333333333326</c:v>
                </c:pt>
                <c:pt idx="1">
                  <c:v>2.3588571428571412</c:v>
                </c:pt>
                <c:pt idx="2">
                  <c:v>2.3959047619047604</c:v>
                </c:pt>
                <c:pt idx="3">
                  <c:v>2.4342857142857124</c:v>
                </c:pt>
                <c:pt idx="4">
                  <c:v>2.4759047619047592</c:v>
                </c:pt>
                <c:pt idx="5">
                  <c:v>2.5089523809523784</c:v>
                </c:pt>
                <c:pt idx="6">
                  <c:v>2.5855238095238064</c:v>
                </c:pt>
                <c:pt idx="7">
                  <c:v>2.6219999999999972</c:v>
                </c:pt>
                <c:pt idx="8">
                  <c:v>2.5979999999999994</c:v>
                </c:pt>
                <c:pt idx="9">
                  <c:v>2.2290000000000001</c:v>
                </c:pt>
                <c:pt idx="10">
                  <c:v>2.3159999999999998</c:v>
                </c:pt>
                <c:pt idx="11">
                  <c:v>2.3640000000000003</c:v>
                </c:pt>
                <c:pt idx="12">
                  <c:v>2.4120000000000004</c:v>
                </c:pt>
                <c:pt idx="13">
                  <c:v>1.1340000000000003</c:v>
                </c:pt>
                <c:pt idx="14">
                  <c:v>2.028</c:v>
                </c:pt>
                <c:pt idx="15">
                  <c:v>0.7859999999999997</c:v>
                </c:pt>
                <c:pt idx="16">
                  <c:v>0.7859999999999997</c:v>
                </c:pt>
                <c:pt idx="17">
                  <c:v>-999</c:v>
                </c:pt>
                <c:pt idx="18">
                  <c:v>1.1640000000000001</c:v>
                </c:pt>
                <c:pt idx="19">
                  <c:v>0.90599999999999992</c:v>
                </c:pt>
                <c:pt idx="20">
                  <c:v>1.2839999999999998</c:v>
                </c:pt>
                <c:pt idx="21">
                  <c:v>1.4520000000000002</c:v>
                </c:pt>
                <c:pt idx="22">
                  <c:v>0.10800000000000026</c:v>
                </c:pt>
                <c:pt idx="23">
                  <c:v>0.39600000000000007</c:v>
                </c:pt>
                <c:pt idx="24">
                  <c:v>0.73199999999999987</c:v>
                </c:pt>
                <c:pt idx="25">
                  <c:v>1.0440000000000003</c:v>
                </c:pt>
                <c:pt idx="26">
                  <c:v>1.1160000000000001</c:v>
                </c:pt>
                <c:pt idx="27">
                  <c:v>1.2119999999999997</c:v>
                </c:pt>
                <c:pt idx="28">
                  <c:v>1.4279999999999999</c:v>
                </c:pt>
                <c:pt idx="29">
                  <c:v>0</c:v>
                </c:pt>
                <c:pt idx="30">
                  <c:v>0.114</c:v>
                </c:pt>
                <c:pt idx="31">
                  <c:v>0.3</c:v>
                </c:pt>
                <c:pt idx="32">
                  <c:v>0.56399999999999995</c:v>
                </c:pt>
                <c:pt idx="33">
                  <c:v>0.70799999999999996</c:v>
                </c:pt>
                <c:pt idx="34">
                  <c:v>0.79200000000000004</c:v>
                </c:pt>
                <c:pt idx="35">
                  <c:v>0.91200000000000003</c:v>
                </c:pt>
                <c:pt idx="36">
                  <c:v>1.1519999999999999</c:v>
                </c:pt>
                <c:pt idx="37">
                  <c:v>1.1339999999999999</c:v>
                </c:pt>
                <c:pt idx="38">
                  <c:v>1.29</c:v>
                </c:pt>
                <c:pt idx="39">
                  <c:v>1.482</c:v>
                </c:pt>
                <c:pt idx="40">
                  <c:v>-999</c:v>
                </c:pt>
                <c:pt idx="41">
                  <c:v>1.5960000000000001</c:v>
                </c:pt>
                <c:pt idx="42">
                  <c:v>1.248</c:v>
                </c:pt>
                <c:pt idx="43">
                  <c:v>-999</c:v>
                </c:pt>
                <c:pt idx="44">
                  <c:v>0.438</c:v>
                </c:pt>
                <c:pt idx="45">
                  <c:v>0.72</c:v>
                </c:pt>
                <c:pt idx="46">
                  <c:v>0.98399999999999999</c:v>
                </c:pt>
                <c:pt idx="47">
                  <c:v>1.1879999999999999</c:v>
                </c:pt>
                <c:pt idx="48">
                  <c:v>1.4039999999999999</c:v>
                </c:pt>
                <c:pt idx="49">
                  <c:v>1.5720000000000001</c:v>
                </c:pt>
                <c:pt idx="50">
                  <c:v>0</c:v>
                </c:pt>
                <c:pt idx="51">
                  <c:v>0</c:v>
                </c:pt>
                <c:pt idx="52">
                  <c:v>-999</c:v>
                </c:pt>
                <c:pt idx="53">
                  <c:v>0</c:v>
                </c:pt>
                <c:pt idx="54">
                  <c:v>0</c:v>
                </c:pt>
                <c:pt idx="55">
                  <c:v>0</c:v>
                </c:pt>
                <c:pt idx="56">
                  <c:v>0</c:v>
                </c:pt>
                <c:pt idx="57">
                  <c:v>0</c:v>
                </c:pt>
                <c:pt idx="58">
                  <c:v>0</c:v>
                </c:pt>
                <c:pt idx="59">
                  <c:v>0</c:v>
                </c:pt>
                <c:pt idx="60">
                  <c:v>0</c:v>
                </c:pt>
                <c:pt idx="61">
                  <c:v>0.03</c:v>
                </c:pt>
                <c:pt idx="62">
                  <c:v>0</c:v>
                </c:pt>
                <c:pt idx="63">
                  <c:v>1.2E-2</c:v>
                </c:pt>
                <c:pt idx="64">
                  <c:v>0.22800000000000001</c:v>
                </c:pt>
                <c:pt idx="65">
                  <c:v>-999</c:v>
                </c:pt>
                <c:pt idx="66">
                  <c:v>0.46800000000000003</c:v>
                </c:pt>
                <c:pt idx="67">
                  <c:v>-999</c:v>
                </c:pt>
                <c:pt idx="68">
                  <c:v>0.72599999999999998</c:v>
                </c:pt>
                <c:pt idx="69">
                  <c:v>-999</c:v>
                </c:pt>
                <c:pt idx="70">
                  <c:v>0.82199999999999995</c:v>
                </c:pt>
                <c:pt idx="71">
                  <c:v>0.96</c:v>
                </c:pt>
                <c:pt idx="72">
                  <c:v>-999</c:v>
                </c:pt>
                <c:pt idx="73">
                  <c:v>1.254</c:v>
                </c:pt>
                <c:pt idx="74">
                  <c:v>1.3320000000000001</c:v>
                </c:pt>
                <c:pt idx="75">
                  <c:v>-999</c:v>
                </c:pt>
                <c:pt idx="76">
                  <c:v>1.542</c:v>
                </c:pt>
                <c:pt idx="77">
                  <c:v>-999</c:v>
                </c:pt>
                <c:pt idx="78">
                  <c:v>1.62</c:v>
                </c:pt>
                <c:pt idx="79">
                  <c:v>-999</c:v>
                </c:pt>
                <c:pt idx="80">
                  <c:v>1.536</c:v>
                </c:pt>
                <c:pt idx="81">
                  <c:v>1.536</c:v>
                </c:pt>
                <c:pt idx="82">
                  <c:v>-999</c:v>
                </c:pt>
                <c:pt idx="83">
                  <c:v>-999</c:v>
                </c:pt>
                <c:pt idx="84">
                  <c:v>1.6379999999999999</c:v>
                </c:pt>
                <c:pt idx="85">
                  <c:v>1.6919999999999999</c:v>
                </c:pt>
                <c:pt idx="86">
                  <c:v>-999</c:v>
                </c:pt>
                <c:pt idx="87">
                  <c:v>1.548</c:v>
                </c:pt>
              </c:numCache>
            </c:numRef>
          </c:yVal>
          <c:smooth val="0"/>
          <c:extLst>
            <c:ext xmlns:c16="http://schemas.microsoft.com/office/drawing/2014/chart" uri="{C3380CC4-5D6E-409C-BE32-E72D297353CC}">
              <c16:uniqueId val="{00000002-2F6D-5744-BC4D-7C0E4E3A581C}"/>
            </c:ext>
          </c:extLst>
        </c:ser>
        <c:ser>
          <c:idx val="8"/>
          <c:order val="4"/>
          <c:tx>
            <c:v>Observed Irrigated 118</c:v>
          </c:tx>
          <c:spPr>
            <a:ln w="25400" cap="rnd">
              <a:noFill/>
              <a:round/>
            </a:ln>
            <a:effectLst/>
          </c:spPr>
          <c:marker>
            <c:symbol val="circle"/>
            <c:size val="7"/>
            <c:spPr>
              <a:solidFill>
                <a:schemeClr val="tx2">
                  <a:lumMod val="60000"/>
                  <a:lumOff val="40000"/>
                </a:schemeClr>
              </a:solidFill>
              <a:ln w="9525">
                <a:solidFill>
                  <a:schemeClr val="tx2">
                    <a:lumMod val="60000"/>
                    <a:lumOff val="40000"/>
                  </a:schemeClr>
                </a:solidFill>
              </a:ln>
              <a:effectLst/>
            </c:spPr>
          </c:marker>
          <c:xVal>
            <c:numRef>
              <c:f>'Soil Moisture'!$AK$11:$AK$98</c:f>
              <c:numCache>
                <c:formatCode>[$-409]m/d/yy\ h:mm\ AM/PM;@</c:formatCode>
                <c:ptCount val="88"/>
                <c:pt idx="0">
                  <c:v>45093.989583333328</c:v>
                </c:pt>
                <c:pt idx="1">
                  <c:v>45094.989583333328</c:v>
                </c:pt>
                <c:pt idx="2">
                  <c:v>45095.989583333328</c:v>
                </c:pt>
                <c:pt idx="3">
                  <c:v>45096.989583333328</c:v>
                </c:pt>
                <c:pt idx="4">
                  <c:v>45097.989583333328</c:v>
                </c:pt>
                <c:pt idx="5">
                  <c:v>45098.989583333328</c:v>
                </c:pt>
                <c:pt idx="6">
                  <c:v>45099.989583333328</c:v>
                </c:pt>
                <c:pt idx="7">
                  <c:v>45100.989583333328</c:v>
                </c:pt>
                <c:pt idx="8">
                  <c:v>45101.989583333328</c:v>
                </c:pt>
                <c:pt idx="9">
                  <c:v>45102.989583333328</c:v>
                </c:pt>
                <c:pt idx="10">
                  <c:v>45103.989583333328</c:v>
                </c:pt>
                <c:pt idx="11">
                  <c:v>45104.989583333328</c:v>
                </c:pt>
                <c:pt idx="12">
                  <c:v>45105.989583333328</c:v>
                </c:pt>
                <c:pt idx="13">
                  <c:v>45106.989583333328</c:v>
                </c:pt>
                <c:pt idx="14">
                  <c:v>45107.989583333328</c:v>
                </c:pt>
                <c:pt idx="15">
                  <c:v>45108.989583333328</c:v>
                </c:pt>
                <c:pt idx="16">
                  <c:v>45109.989583333328</c:v>
                </c:pt>
                <c:pt idx="17">
                  <c:v>45110.989583333328</c:v>
                </c:pt>
                <c:pt idx="18">
                  <c:v>45111.989583333328</c:v>
                </c:pt>
                <c:pt idx="19">
                  <c:v>45112.989583333328</c:v>
                </c:pt>
                <c:pt idx="20">
                  <c:v>45113.989583333328</c:v>
                </c:pt>
                <c:pt idx="21">
                  <c:v>45114.989583333328</c:v>
                </c:pt>
                <c:pt idx="22">
                  <c:v>45115.989583333328</c:v>
                </c:pt>
                <c:pt idx="23">
                  <c:v>45116.989583333328</c:v>
                </c:pt>
                <c:pt idx="24">
                  <c:v>45117.989583333328</c:v>
                </c:pt>
                <c:pt idx="25">
                  <c:v>45118.989583333328</c:v>
                </c:pt>
                <c:pt idx="26">
                  <c:v>45119.989583333328</c:v>
                </c:pt>
                <c:pt idx="27">
                  <c:v>45120.989583333328</c:v>
                </c:pt>
                <c:pt idx="28">
                  <c:v>45121.989583333328</c:v>
                </c:pt>
                <c:pt idx="29">
                  <c:v>45122.989583333328</c:v>
                </c:pt>
                <c:pt idx="30">
                  <c:v>45123.989583333328</c:v>
                </c:pt>
                <c:pt idx="31">
                  <c:v>45124.989583333328</c:v>
                </c:pt>
                <c:pt idx="32">
                  <c:v>45125.989583333328</c:v>
                </c:pt>
                <c:pt idx="33">
                  <c:v>45126.989583333328</c:v>
                </c:pt>
                <c:pt idx="34">
                  <c:v>45127.989583333328</c:v>
                </c:pt>
                <c:pt idx="35">
                  <c:v>45128.989583333328</c:v>
                </c:pt>
                <c:pt idx="36">
                  <c:v>45129.989583333328</c:v>
                </c:pt>
                <c:pt idx="37">
                  <c:v>45130.989583333328</c:v>
                </c:pt>
                <c:pt idx="38">
                  <c:v>45131.989583333328</c:v>
                </c:pt>
                <c:pt idx="39">
                  <c:v>45132.989583333328</c:v>
                </c:pt>
                <c:pt idx="40">
                  <c:v>45133.989583333328</c:v>
                </c:pt>
                <c:pt idx="41">
                  <c:v>45134.989583333328</c:v>
                </c:pt>
                <c:pt idx="42">
                  <c:v>45135.989583333328</c:v>
                </c:pt>
                <c:pt idx="43">
                  <c:v>45136.989583333328</c:v>
                </c:pt>
                <c:pt idx="44">
                  <c:v>45137.989583333328</c:v>
                </c:pt>
                <c:pt idx="45">
                  <c:v>45138.989583333328</c:v>
                </c:pt>
                <c:pt idx="46">
                  <c:v>45139.989583333328</c:v>
                </c:pt>
                <c:pt idx="47">
                  <c:v>45140.989583333328</c:v>
                </c:pt>
                <c:pt idx="48">
                  <c:v>45141.989583333328</c:v>
                </c:pt>
                <c:pt idx="49">
                  <c:v>45142.989583333328</c:v>
                </c:pt>
                <c:pt idx="50">
                  <c:v>45143.989583333328</c:v>
                </c:pt>
                <c:pt idx="51">
                  <c:v>45144.989583333328</c:v>
                </c:pt>
                <c:pt idx="52">
                  <c:v>45145.989583333328</c:v>
                </c:pt>
                <c:pt idx="53">
                  <c:v>45146.989583333328</c:v>
                </c:pt>
                <c:pt idx="54">
                  <c:v>45147.989583333328</c:v>
                </c:pt>
                <c:pt idx="55">
                  <c:v>45148.989583333328</c:v>
                </c:pt>
                <c:pt idx="56">
                  <c:v>45149.989583333328</c:v>
                </c:pt>
                <c:pt idx="57">
                  <c:v>45150.989583333328</c:v>
                </c:pt>
                <c:pt idx="58">
                  <c:v>45151.989583333328</c:v>
                </c:pt>
                <c:pt idx="59">
                  <c:v>45152.989583333328</c:v>
                </c:pt>
                <c:pt idx="60">
                  <c:v>45153.989583333328</c:v>
                </c:pt>
                <c:pt idx="61">
                  <c:v>45154.989583333328</c:v>
                </c:pt>
                <c:pt idx="62">
                  <c:v>45155.989583333328</c:v>
                </c:pt>
                <c:pt idx="63">
                  <c:v>45156.989583333328</c:v>
                </c:pt>
                <c:pt idx="64">
                  <c:v>45157.989583333328</c:v>
                </c:pt>
                <c:pt idx="65">
                  <c:v>45158.989583333328</c:v>
                </c:pt>
                <c:pt idx="66">
                  <c:v>45159.989583333328</c:v>
                </c:pt>
                <c:pt idx="67">
                  <c:v>45160.989583333328</c:v>
                </c:pt>
                <c:pt idx="68">
                  <c:v>45161.989583333328</c:v>
                </c:pt>
                <c:pt idx="69">
                  <c:v>45162.989583333328</c:v>
                </c:pt>
                <c:pt idx="70">
                  <c:v>45163.989583333328</c:v>
                </c:pt>
                <c:pt idx="71">
                  <c:v>45164.989583333328</c:v>
                </c:pt>
                <c:pt idx="72">
                  <c:v>45165.989583333328</c:v>
                </c:pt>
                <c:pt idx="73">
                  <c:v>45166.989583333328</c:v>
                </c:pt>
                <c:pt idx="74">
                  <c:v>45167.989583333328</c:v>
                </c:pt>
                <c:pt idx="75">
                  <c:v>45168.989583333328</c:v>
                </c:pt>
                <c:pt idx="76">
                  <c:v>45169.989583333328</c:v>
                </c:pt>
                <c:pt idx="77">
                  <c:v>45170.989583333328</c:v>
                </c:pt>
                <c:pt idx="78">
                  <c:v>45171.989583333328</c:v>
                </c:pt>
                <c:pt idx="79">
                  <c:v>45172.989583333328</c:v>
                </c:pt>
                <c:pt idx="80">
                  <c:v>45173.989583333328</c:v>
                </c:pt>
                <c:pt idx="81">
                  <c:v>45174.989583333328</c:v>
                </c:pt>
                <c:pt idx="82">
                  <c:v>45175.989583333328</c:v>
                </c:pt>
                <c:pt idx="83">
                  <c:v>45176.989583333328</c:v>
                </c:pt>
                <c:pt idx="84">
                  <c:v>45177.989583333328</c:v>
                </c:pt>
                <c:pt idx="85">
                  <c:v>45178.989583333328</c:v>
                </c:pt>
                <c:pt idx="86">
                  <c:v>45179.989583333328</c:v>
                </c:pt>
                <c:pt idx="87">
                  <c:v>45180.989583333328</c:v>
                </c:pt>
              </c:numCache>
            </c:numRef>
          </c:xVal>
          <c:yVal>
            <c:numRef>
              <c:f>'Soil Moisture'!$AE$11:$AE$98</c:f>
              <c:numCache>
                <c:formatCode>General</c:formatCode>
                <c:ptCount val="88"/>
                <c:pt idx="0">
                  <c:v>1.1493333333333329</c:v>
                </c:pt>
                <c:pt idx="1">
                  <c:v>1.2525714285714284</c:v>
                </c:pt>
                <c:pt idx="2">
                  <c:v>1.3930952380952371</c:v>
                </c:pt>
                <c:pt idx="3">
                  <c:v>1.5855873015873008</c:v>
                </c:pt>
                <c:pt idx="4">
                  <c:v>1.7328571428571411</c:v>
                </c:pt>
                <c:pt idx="5">
                  <c:v>1.8012698412698396</c:v>
                </c:pt>
                <c:pt idx="6">
                  <c:v>1.8875873015872999</c:v>
                </c:pt>
                <c:pt idx="7">
                  <c:v>1.8959999999999981</c:v>
                </c:pt>
                <c:pt idx="8">
                  <c:v>1.95</c:v>
                </c:pt>
                <c:pt idx="9">
                  <c:v>1.1060000000000008</c:v>
                </c:pt>
                <c:pt idx="10">
                  <c:v>1.2179999999999997</c:v>
                </c:pt>
                <c:pt idx="11">
                  <c:v>1.2300000000000002</c:v>
                </c:pt>
                <c:pt idx="12">
                  <c:v>1.2780000000000002</c:v>
                </c:pt>
                <c:pt idx="13">
                  <c:v>0.69600000000000006</c:v>
                </c:pt>
                <c:pt idx="14">
                  <c:v>0.8520000000000002</c:v>
                </c:pt>
                <c:pt idx="15">
                  <c:v>0</c:v>
                </c:pt>
                <c:pt idx="16">
                  <c:v>0</c:v>
                </c:pt>
                <c:pt idx="17">
                  <c:v>0</c:v>
                </c:pt>
                <c:pt idx="18">
                  <c:v>0.25200000000000017</c:v>
                </c:pt>
                <c:pt idx="19">
                  <c:v>0.38400000000000034</c:v>
                </c:pt>
                <c:pt idx="20">
                  <c:v>0.38400000000000034</c:v>
                </c:pt>
                <c:pt idx="21">
                  <c:v>0.44400000000000034</c:v>
                </c:pt>
                <c:pt idx="22">
                  <c:v>0</c:v>
                </c:pt>
                <c:pt idx="23">
                  <c:v>0.18600000000000008</c:v>
                </c:pt>
                <c:pt idx="24">
                  <c:v>0.36</c:v>
                </c:pt>
                <c:pt idx="25">
                  <c:v>0.48600000000000049</c:v>
                </c:pt>
                <c:pt idx="26">
                  <c:v>0.49800000000000028</c:v>
                </c:pt>
                <c:pt idx="27">
                  <c:v>0.52800000000000002</c:v>
                </c:pt>
                <c:pt idx="28">
                  <c:v>0.7380000000000001</c:v>
                </c:pt>
                <c:pt idx="29">
                  <c:v>0.50400000000000034</c:v>
                </c:pt>
                <c:pt idx="30">
                  <c:v>0.51600000000000046</c:v>
                </c:pt>
                <c:pt idx="31">
                  <c:v>0.52200000000000057</c:v>
                </c:pt>
                <c:pt idx="32">
                  <c:v>0.55200000000000016</c:v>
                </c:pt>
                <c:pt idx="33">
                  <c:v>0.54600000000000048</c:v>
                </c:pt>
                <c:pt idx="34">
                  <c:v>0.54000000000000048</c:v>
                </c:pt>
                <c:pt idx="35">
                  <c:v>0.63600000000000012</c:v>
                </c:pt>
                <c:pt idx="36">
                  <c:v>0.85799999999999987</c:v>
                </c:pt>
                <c:pt idx="37">
                  <c:v>0</c:v>
                </c:pt>
                <c:pt idx="38">
                  <c:v>0.6</c:v>
                </c:pt>
                <c:pt idx="39">
                  <c:v>1.05</c:v>
                </c:pt>
                <c:pt idx="40">
                  <c:v>1.23</c:v>
                </c:pt>
                <c:pt idx="41">
                  <c:v>1.4339999999999999</c:v>
                </c:pt>
                <c:pt idx="42">
                  <c:v>2.4E-2</c:v>
                </c:pt>
                <c:pt idx="43">
                  <c:v>0</c:v>
                </c:pt>
                <c:pt idx="44">
                  <c:v>0.156</c:v>
                </c:pt>
                <c:pt idx="45">
                  <c:v>0.58199999999999996</c:v>
                </c:pt>
                <c:pt idx="46">
                  <c:v>1.008</c:v>
                </c:pt>
                <c:pt idx="47">
                  <c:v>1.4339999999999999</c:v>
                </c:pt>
                <c:pt idx="48">
                  <c:v>1.8540000000000001</c:v>
                </c:pt>
                <c:pt idx="49">
                  <c:v>2.1419999999999999</c:v>
                </c:pt>
                <c:pt idx="50">
                  <c:v>0</c:v>
                </c:pt>
                <c:pt idx="51">
                  <c:v>0</c:v>
                </c:pt>
                <c:pt idx="52">
                  <c:v>0</c:v>
                </c:pt>
                <c:pt idx="53">
                  <c:v>0</c:v>
                </c:pt>
                <c:pt idx="54">
                  <c:v>0</c:v>
                </c:pt>
                <c:pt idx="55">
                  <c:v>0</c:v>
                </c:pt>
                <c:pt idx="56">
                  <c:v>0</c:v>
                </c:pt>
                <c:pt idx="57">
                  <c:v>0</c:v>
                </c:pt>
                <c:pt idx="58">
                  <c:v>1.7999999999999999E-2</c:v>
                </c:pt>
                <c:pt idx="59">
                  <c:v>0.03</c:v>
                </c:pt>
                <c:pt idx="60">
                  <c:v>0.09</c:v>
                </c:pt>
                <c:pt idx="61">
                  <c:v>0.33600000000000002</c:v>
                </c:pt>
                <c:pt idx="62">
                  <c:v>0.432</c:v>
                </c:pt>
                <c:pt idx="63">
                  <c:v>0.69</c:v>
                </c:pt>
                <c:pt idx="64">
                  <c:v>0.94199999999999995</c:v>
                </c:pt>
                <c:pt idx="65">
                  <c:v>1.1639999999999999</c:v>
                </c:pt>
                <c:pt idx="66">
                  <c:v>1.32</c:v>
                </c:pt>
                <c:pt idx="67">
                  <c:v>1.488</c:v>
                </c:pt>
                <c:pt idx="68">
                  <c:v>1.6319999999999999</c:v>
                </c:pt>
                <c:pt idx="69">
                  <c:v>1.6859999999999999</c:v>
                </c:pt>
                <c:pt idx="70">
                  <c:v>1.746</c:v>
                </c:pt>
                <c:pt idx="71">
                  <c:v>1.8839999999999999</c:v>
                </c:pt>
                <c:pt idx="72">
                  <c:v>1.986</c:v>
                </c:pt>
                <c:pt idx="73">
                  <c:v>2.0699999999999998</c:v>
                </c:pt>
                <c:pt idx="74">
                  <c:v>2.1120000000000001</c:v>
                </c:pt>
                <c:pt idx="75">
                  <c:v>2.1240000000000001</c:v>
                </c:pt>
                <c:pt idx="76">
                  <c:v>2.19</c:v>
                </c:pt>
                <c:pt idx="77">
                  <c:v>2.1240000000000001</c:v>
                </c:pt>
                <c:pt idx="78">
                  <c:v>2.1240000000000001</c:v>
                </c:pt>
                <c:pt idx="79">
                  <c:v>2.0579999999999998</c:v>
                </c:pt>
                <c:pt idx="80">
                  <c:v>2.0459999999999998</c:v>
                </c:pt>
                <c:pt idx="81">
                  <c:v>2.0339999999999998</c:v>
                </c:pt>
                <c:pt idx="82">
                  <c:v>2.052</c:v>
                </c:pt>
                <c:pt idx="83">
                  <c:v>2.052</c:v>
                </c:pt>
                <c:pt idx="84">
                  <c:v>2.0880000000000001</c:v>
                </c:pt>
                <c:pt idx="85">
                  <c:v>2.1120000000000001</c:v>
                </c:pt>
                <c:pt idx="86">
                  <c:v>2.1659999999999999</c:v>
                </c:pt>
                <c:pt idx="87">
                  <c:v>2.16</c:v>
                </c:pt>
              </c:numCache>
            </c:numRef>
          </c:yVal>
          <c:smooth val="0"/>
          <c:extLst>
            <c:ext xmlns:c16="http://schemas.microsoft.com/office/drawing/2014/chart" uri="{C3380CC4-5D6E-409C-BE32-E72D297353CC}">
              <c16:uniqueId val="{0000000E-2F6D-5744-BC4D-7C0E4E3A581C}"/>
            </c:ext>
          </c:extLst>
        </c:ser>
        <c:ser>
          <c:idx val="7"/>
          <c:order val="5"/>
          <c:tx>
            <c:v>Predicted Irrigated</c:v>
          </c:tx>
          <c:spPr>
            <a:ln w="41275" cap="rnd">
              <a:solidFill>
                <a:srgbClr val="0070C0"/>
              </a:solidFill>
              <a:round/>
            </a:ln>
            <a:effectLst/>
          </c:spPr>
          <c:marker>
            <c:symbol val="none"/>
          </c:marker>
          <c:xVal>
            <c:numRef>
              <c:f>'Corn Irr'!$A$9:$A$145</c:f>
              <c:numCache>
                <c:formatCode>m/d/yy\ h:mm;@</c:formatCode>
                <c:ptCount val="137"/>
                <c:pt idx="0">
                  <c:v>45047.999305555553</c:v>
                </c:pt>
                <c:pt idx="1">
                  <c:v>45048.999305555553</c:v>
                </c:pt>
                <c:pt idx="2">
                  <c:v>45049.999305555553</c:v>
                </c:pt>
                <c:pt idx="3">
                  <c:v>45050.999305555553</c:v>
                </c:pt>
                <c:pt idx="4">
                  <c:v>45051.999305555553</c:v>
                </c:pt>
                <c:pt idx="5">
                  <c:v>45052.999305555553</c:v>
                </c:pt>
                <c:pt idx="6">
                  <c:v>45053.999305555553</c:v>
                </c:pt>
                <c:pt idx="7">
                  <c:v>45054.999305555553</c:v>
                </c:pt>
                <c:pt idx="8">
                  <c:v>45055.999305555553</c:v>
                </c:pt>
                <c:pt idx="9">
                  <c:v>45056.999305555553</c:v>
                </c:pt>
                <c:pt idx="10">
                  <c:v>45057.999305555553</c:v>
                </c:pt>
                <c:pt idx="11">
                  <c:v>45058.999305555553</c:v>
                </c:pt>
                <c:pt idx="12">
                  <c:v>45059.999305555553</c:v>
                </c:pt>
                <c:pt idx="13">
                  <c:v>45060.999305555553</c:v>
                </c:pt>
                <c:pt idx="14">
                  <c:v>45061.999305555553</c:v>
                </c:pt>
                <c:pt idx="15">
                  <c:v>45062.999305555553</c:v>
                </c:pt>
                <c:pt idx="16">
                  <c:v>45063.999305555553</c:v>
                </c:pt>
                <c:pt idx="17">
                  <c:v>45064.999305555553</c:v>
                </c:pt>
                <c:pt idx="18">
                  <c:v>45065.999305555553</c:v>
                </c:pt>
                <c:pt idx="19">
                  <c:v>45066.999305555553</c:v>
                </c:pt>
                <c:pt idx="20">
                  <c:v>45067.999305555553</c:v>
                </c:pt>
                <c:pt idx="21">
                  <c:v>45068.999305555553</c:v>
                </c:pt>
                <c:pt idx="22">
                  <c:v>45069.999305555553</c:v>
                </c:pt>
                <c:pt idx="23">
                  <c:v>45070.999305555553</c:v>
                </c:pt>
                <c:pt idx="24">
                  <c:v>45071.999305555553</c:v>
                </c:pt>
                <c:pt idx="25">
                  <c:v>45072.999305555553</c:v>
                </c:pt>
                <c:pt idx="26">
                  <c:v>45073.999305555553</c:v>
                </c:pt>
                <c:pt idx="27">
                  <c:v>45074.999305555553</c:v>
                </c:pt>
                <c:pt idx="28">
                  <c:v>45075.999305555553</c:v>
                </c:pt>
                <c:pt idx="29">
                  <c:v>45076.999305555553</c:v>
                </c:pt>
                <c:pt idx="30">
                  <c:v>45077.999305555553</c:v>
                </c:pt>
                <c:pt idx="31">
                  <c:v>45078.999305555553</c:v>
                </c:pt>
                <c:pt idx="32">
                  <c:v>45079.999305555553</c:v>
                </c:pt>
                <c:pt idx="33">
                  <c:v>45080.999305555553</c:v>
                </c:pt>
                <c:pt idx="34">
                  <c:v>45081.999305555553</c:v>
                </c:pt>
                <c:pt idx="35">
                  <c:v>45082.999305555553</c:v>
                </c:pt>
                <c:pt idx="36">
                  <c:v>45083.999305555553</c:v>
                </c:pt>
                <c:pt idx="37">
                  <c:v>45084.999305555553</c:v>
                </c:pt>
                <c:pt idx="38">
                  <c:v>45085.999305555553</c:v>
                </c:pt>
                <c:pt idx="39">
                  <c:v>45086.999305555553</c:v>
                </c:pt>
                <c:pt idx="40">
                  <c:v>45087.999305555553</c:v>
                </c:pt>
                <c:pt idx="41">
                  <c:v>45088.999305555553</c:v>
                </c:pt>
                <c:pt idx="42">
                  <c:v>45089.999305555553</c:v>
                </c:pt>
                <c:pt idx="43">
                  <c:v>45090.999305555553</c:v>
                </c:pt>
                <c:pt idx="44">
                  <c:v>45091.999305555553</c:v>
                </c:pt>
                <c:pt idx="45">
                  <c:v>45092.999305555553</c:v>
                </c:pt>
                <c:pt idx="46">
                  <c:v>45093.999305555553</c:v>
                </c:pt>
                <c:pt idx="47">
                  <c:v>45094.999305555553</c:v>
                </c:pt>
                <c:pt idx="48">
                  <c:v>45095.999305555553</c:v>
                </c:pt>
                <c:pt idx="49">
                  <c:v>45096.999305555553</c:v>
                </c:pt>
                <c:pt idx="50">
                  <c:v>45097.999305555553</c:v>
                </c:pt>
                <c:pt idx="51">
                  <c:v>45098.999305555553</c:v>
                </c:pt>
                <c:pt idx="52">
                  <c:v>45099.999305555553</c:v>
                </c:pt>
                <c:pt idx="53">
                  <c:v>45100.999305555553</c:v>
                </c:pt>
                <c:pt idx="54">
                  <c:v>45101.999305555553</c:v>
                </c:pt>
                <c:pt idx="55">
                  <c:v>45102.999305555553</c:v>
                </c:pt>
                <c:pt idx="56">
                  <c:v>45103.999305555553</c:v>
                </c:pt>
                <c:pt idx="57">
                  <c:v>45104.999305555553</c:v>
                </c:pt>
                <c:pt idx="58">
                  <c:v>45105.999305555553</c:v>
                </c:pt>
                <c:pt idx="59">
                  <c:v>45106.999305555553</c:v>
                </c:pt>
                <c:pt idx="60">
                  <c:v>45107.999305555553</c:v>
                </c:pt>
                <c:pt idx="61">
                  <c:v>45108.999305555553</c:v>
                </c:pt>
                <c:pt idx="62">
                  <c:v>45109.999305555553</c:v>
                </c:pt>
                <c:pt idx="63">
                  <c:v>45110.999305555553</c:v>
                </c:pt>
                <c:pt idx="64">
                  <c:v>45111.999305555553</c:v>
                </c:pt>
                <c:pt idx="65">
                  <c:v>45112.999305555553</c:v>
                </c:pt>
                <c:pt idx="66">
                  <c:v>45113.999305555553</c:v>
                </c:pt>
                <c:pt idx="67">
                  <c:v>45114.999305555553</c:v>
                </c:pt>
                <c:pt idx="68">
                  <c:v>45115.999305555553</c:v>
                </c:pt>
                <c:pt idx="69">
                  <c:v>45116.999305555553</c:v>
                </c:pt>
                <c:pt idx="70">
                  <c:v>45117.999305555553</c:v>
                </c:pt>
                <c:pt idx="71">
                  <c:v>45118.999305555553</c:v>
                </c:pt>
                <c:pt idx="72">
                  <c:v>45119.999305555553</c:v>
                </c:pt>
                <c:pt idx="73">
                  <c:v>45120.999305555553</c:v>
                </c:pt>
                <c:pt idx="74">
                  <c:v>45121.999305555553</c:v>
                </c:pt>
                <c:pt idx="75">
                  <c:v>45122.999305555553</c:v>
                </c:pt>
                <c:pt idx="76">
                  <c:v>45123.999305555553</c:v>
                </c:pt>
                <c:pt idx="77">
                  <c:v>45124.999305555553</c:v>
                </c:pt>
                <c:pt idx="78">
                  <c:v>45125.999305555553</c:v>
                </c:pt>
                <c:pt idx="79">
                  <c:v>45126.999305555553</c:v>
                </c:pt>
                <c:pt idx="80">
                  <c:v>45127.999305555553</c:v>
                </c:pt>
                <c:pt idx="81">
                  <c:v>45128.999305555553</c:v>
                </c:pt>
                <c:pt idx="82">
                  <c:v>45129.999305555553</c:v>
                </c:pt>
                <c:pt idx="83">
                  <c:v>45130.999305555553</c:v>
                </c:pt>
                <c:pt idx="84">
                  <c:v>45131.999305555553</c:v>
                </c:pt>
                <c:pt idx="85">
                  <c:v>45132.999305555553</c:v>
                </c:pt>
                <c:pt idx="86">
                  <c:v>45133.999305555553</c:v>
                </c:pt>
                <c:pt idx="87">
                  <c:v>45134.999305555553</c:v>
                </c:pt>
                <c:pt idx="88">
                  <c:v>45135.999305555553</c:v>
                </c:pt>
                <c:pt idx="89">
                  <c:v>45136.999305555553</c:v>
                </c:pt>
                <c:pt idx="90">
                  <c:v>45137.999305555553</c:v>
                </c:pt>
                <c:pt idx="91">
                  <c:v>45138.999305555553</c:v>
                </c:pt>
                <c:pt idx="92">
                  <c:v>45139.999305555553</c:v>
                </c:pt>
                <c:pt idx="93">
                  <c:v>45140.999305555553</c:v>
                </c:pt>
                <c:pt idx="94">
                  <c:v>45141.999305555553</c:v>
                </c:pt>
                <c:pt idx="95">
                  <c:v>45142.999305555553</c:v>
                </c:pt>
                <c:pt idx="96">
                  <c:v>45143.999305555553</c:v>
                </c:pt>
                <c:pt idx="97">
                  <c:v>45144.999305555553</c:v>
                </c:pt>
                <c:pt idx="98">
                  <c:v>45145.999305555553</c:v>
                </c:pt>
                <c:pt idx="99">
                  <c:v>45146.999305555553</c:v>
                </c:pt>
                <c:pt idx="100">
                  <c:v>45147.999305555553</c:v>
                </c:pt>
                <c:pt idx="101">
                  <c:v>45148.999305555553</c:v>
                </c:pt>
                <c:pt idx="102">
                  <c:v>45149.999305555553</c:v>
                </c:pt>
                <c:pt idx="103">
                  <c:v>45150.999305555553</c:v>
                </c:pt>
                <c:pt idx="104">
                  <c:v>45151.999305555553</c:v>
                </c:pt>
                <c:pt idx="105">
                  <c:v>45152.999305555553</c:v>
                </c:pt>
                <c:pt idx="106">
                  <c:v>45153.999305555553</c:v>
                </c:pt>
                <c:pt idx="107">
                  <c:v>45154.999305555553</c:v>
                </c:pt>
                <c:pt idx="108">
                  <c:v>45155.999305555553</c:v>
                </c:pt>
                <c:pt idx="109">
                  <c:v>45156.999305555553</c:v>
                </c:pt>
                <c:pt idx="110">
                  <c:v>45157.999305555553</c:v>
                </c:pt>
                <c:pt idx="111">
                  <c:v>45158.999305555553</c:v>
                </c:pt>
                <c:pt idx="112">
                  <c:v>45159.999305555553</c:v>
                </c:pt>
                <c:pt idx="113">
                  <c:v>45160.999305555553</c:v>
                </c:pt>
                <c:pt idx="114">
                  <c:v>45161.999305555553</c:v>
                </c:pt>
                <c:pt idx="115">
                  <c:v>45162.999305555553</c:v>
                </c:pt>
                <c:pt idx="116">
                  <c:v>45163.999305555553</c:v>
                </c:pt>
                <c:pt idx="117">
                  <c:v>45164.999305555553</c:v>
                </c:pt>
                <c:pt idx="118">
                  <c:v>45165.999305555553</c:v>
                </c:pt>
                <c:pt idx="119">
                  <c:v>45166.999305555553</c:v>
                </c:pt>
                <c:pt idx="120">
                  <c:v>45167.999305555553</c:v>
                </c:pt>
                <c:pt idx="121">
                  <c:v>45168.999305555553</c:v>
                </c:pt>
                <c:pt idx="122">
                  <c:v>45169.999305555553</c:v>
                </c:pt>
                <c:pt idx="123">
                  <c:v>45170.999305555553</c:v>
                </c:pt>
                <c:pt idx="124">
                  <c:v>45171.999305555553</c:v>
                </c:pt>
                <c:pt idx="125">
                  <c:v>45172.999305555553</c:v>
                </c:pt>
                <c:pt idx="126">
                  <c:v>45173.999305555553</c:v>
                </c:pt>
                <c:pt idx="127">
                  <c:v>45174.999305555553</c:v>
                </c:pt>
                <c:pt idx="128">
                  <c:v>45175.999305555553</c:v>
                </c:pt>
                <c:pt idx="129">
                  <c:v>45176.999305555553</c:v>
                </c:pt>
                <c:pt idx="130">
                  <c:v>45177.999305555553</c:v>
                </c:pt>
                <c:pt idx="131">
                  <c:v>45178.999305555553</c:v>
                </c:pt>
                <c:pt idx="132">
                  <c:v>45179.999305555553</c:v>
                </c:pt>
                <c:pt idx="133">
                  <c:v>45180.999305555553</c:v>
                </c:pt>
                <c:pt idx="134">
                  <c:v>45181.999305555553</c:v>
                </c:pt>
                <c:pt idx="135">
                  <c:v>45182.999305555553</c:v>
                </c:pt>
                <c:pt idx="136">
                  <c:v>45183.999305555553</c:v>
                </c:pt>
              </c:numCache>
            </c:numRef>
          </c:xVal>
          <c:yVal>
            <c:numRef>
              <c:f>'Corn Irr'!$K$9:$K$145</c:f>
              <c:numCache>
                <c:formatCode>0.00</c:formatCode>
                <c:ptCount val="137"/>
                <c:pt idx="0">
                  <c:v>0</c:v>
                </c:pt>
                <c:pt idx="1">
                  <c:v>9.8472878888724302E-3</c:v>
                </c:pt>
                <c:pt idx="2">
                  <c:v>3.265966653581874E-2</c:v>
                </c:pt>
                <c:pt idx="3">
                  <c:v>6.8792229227889717E-2</c:v>
                </c:pt>
                <c:pt idx="4">
                  <c:v>0.10563348851192221</c:v>
                </c:pt>
                <c:pt idx="5">
                  <c:v>0.11513099351147187</c:v>
                </c:pt>
                <c:pt idx="6">
                  <c:v>0</c:v>
                </c:pt>
                <c:pt idx="7">
                  <c:v>3.5630680938012332E-2</c:v>
                </c:pt>
                <c:pt idx="8">
                  <c:v>6.9288698926650488E-2</c:v>
                </c:pt>
                <c:pt idx="9">
                  <c:v>0.10559925407892862</c:v>
                </c:pt>
                <c:pt idx="10">
                  <c:v>0.14543835940756741</c:v>
                </c:pt>
                <c:pt idx="11">
                  <c:v>0.17441406503461665</c:v>
                </c:pt>
                <c:pt idx="12">
                  <c:v>0</c:v>
                </c:pt>
                <c:pt idx="13">
                  <c:v>0</c:v>
                </c:pt>
                <c:pt idx="14">
                  <c:v>5.1668229120496574E-2</c:v>
                </c:pt>
                <c:pt idx="15">
                  <c:v>9.7473351116627208E-2</c:v>
                </c:pt>
                <c:pt idx="16">
                  <c:v>0.15615643630301232</c:v>
                </c:pt>
                <c:pt idx="17">
                  <c:v>0.2201354961696653</c:v>
                </c:pt>
                <c:pt idx="18">
                  <c:v>0</c:v>
                </c:pt>
                <c:pt idx="19">
                  <c:v>5.7435469272143429E-2</c:v>
                </c:pt>
                <c:pt idx="20">
                  <c:v>0.12859953359604676</c:v>
                </c:pt>
                <c:pt idx="21">
                  <c:v>0.19900075007456308</c:v>
                </c:pt>
                <c:pt idx="22">
                  <c:v>0.27710145349784826</c:v>
                </c:pt>
                <c:pt idx="23">
                  <c:v>0.36492485214940651</c:v>
                </c:pt>
                <c:pt idx="24">
                  <c:v>0.45907829251785082</c:v>
                </c:pt>
                <c:pt idx="25">
                  <c:v>0.55463307216247437</c:v>
                </c:pt>
                <c:pt idx="26">
                  <c:v>0.65954469019482775</c:v>
                </c:pt>
                <c:pt idx="27">
                  <c:v>0.75454741669725511</c:v>
                </c:pt>
                <c:pt idx="28">
                  <c:v>0.85920673546065485</c:v>
                </c:pt>
                <c:pt idx="29">
                  <c:v>0.93118829756024657</c:v>
                </c:pt>
                <c:pt idx="30">
                  <c:v>1.0350523377871135</c:v>
                </c:pt>
                <c:pt idx="31">
                  <c:v>1.1458075889234853</c:v>
                </c:pt>
                <c:pt idx="32">
                  <c:v>1.2706010724498664</c:v>
                </c:pt>
                <c:pt idx="33">
                  <c:v>1.4292913010157331</c:v>
                </c:pt>
                <c:pt idx="34">
                  <c:v>1.5957791171894933</c:v>
                </c:pt>
                <c:pt idx="35">
                  <c:v>1.7184943404109558</c:v>
                </c:pt>
                <c:pt idx="36">
                  <c:v>1.8263478270946827</c:v>
                </c:pt>
                <c:pt idx="37">
                  <c:v>1.9585560944116809</c:v>
                </c:pt>
                <c:pt idx="38">
                  <c:v>2.0749005183757969</c:v>
                </c:pt>
                <c:pt idx="39">
                  <c:v>2.1911350682518584</c:v>
                </c:pt>
                <c:pt idx="40">
                  <c:v>2.3478906249242582</c:v>
                </c:pt>
                <c:pt idx="41">
                  <c:v>2.3547575657546096</c:v>
                </c:pt>
                <c:pt idx="42">
                  <c:v>2.4605182354581134</c:v>
                </c:pt>
                <c:pt idx="43">
                  <c:v>2.31114812138054</c:v>
                </c:pt>
                <c:pt idx="44">
                  <c:v>2.4187495292095162</c:v>
                </c:pt>
                <c:pt idx="45">
                  <c:v>2.5381324166243342</c:v>
                </c:pt>
                <c:pt idx="46">
                  <c:v>1.7757999999999992</c:v>
                </c:pt>
                <c:pt idx="47">
                  <c:v>1.9216591575995778</c:v>
                </c:pt>
                <c:pt idx="48">
                  <c:v>2.0892182966474722</c:v>
                </c:pt>
                <c:pt idx="49">
                  <c:v>2.286187648001353</c:v>
                </c:pt>
                <c:pt idx="50">
                  <c:v>2.4974816690465818</c:v>
                </c:pt>
                <c:pt idx="51">
                  <c:v>2.5158844447814555</c:v>
                </c:pt>
                <c:pt idx="52">
                  <c:v>2.6714508383578535</c:v>
                </c:pt>
                <c:pt idx="53">
                  <c:v>2.5806302249550899</c:v>
                </c:pt>
                <c:pt idx="54">
                  <c:v>2.7713958526022808</c:v>
                </c:pt>
                <c:pt idx="55">
                  <c:v>2.6783487727421327</c:v>
                </c:pt>
                <c:pt idx="56">
                  <c:v>2.8024033285665841</c:v>
                </c:pt>
                <c:pt idx="57">
                  <c:v>2.6853226580724776</c:v>
                </c:pt>
                <c:pt idx="58">
                  <c:v>2.6846477419655028</c:v>
                </c:pt>
                <c:pt idx="59">
                  <c:v>2.2102253499235407</c:v>
                </c:pt>
                <c:pt idx="60">
                  <c:v>2.3409111583795386</c:v>
                </c:pt>
                <c:pt idx="61">
                  <c:v>0.26100000000000007</c:v>
                </c:pt>
                <c:pt idx="62">
                  <c:v>0</c:v>
                </c:pt>
                <c:pt idx="63">
                  <c:v>0.18477447890650189</c:v>
                </c:pt>
                <c:pt idx="64">
                  <c:v>0.39284355886331995</c:v>
                </c:pt>
                <c:pt idx="65">
                  <c:v>0.31106242559202241</c:v>
                </c:pt>
                <c:pt idx="66">
                  <c:v>0.4603245300654325</c:v>
                </c:pt>
                <c:pt idx="67">
                  <c:v>0.57218042590868468</c:v>
                </c:pt>
                <c:pt idx="68">
                  <c:v>0.31581000000000004</c:v>
                </c:pt>
                <c:pt idx="69">
                  <c:v>0.48475083506503502</c:v>
                </c:pt>
                <c:pt idx="70">
                  <c:v>0.67523905755371549</c:v>
                </c:pt>
                <c:pt idx="71">
                  <c:v>0.76460868825219397</c:v>
                </c:pt>
                <c:pt idx="72">
                  <c:v>0.92371423814641995</c:v>
                </c:pt>
                <c:pt idx="73">
                  <c:v>1.0454152628771907</c:v>
                </c:pt>
                <c:pt idx="74">
                  <c:v>1.0768014915763637</c:v>
                </c:pt>
                <c:pt idx="75">
                  <c:v>0.22759200000000002</c:v>
                </c:pt>
                <c:pt idx="76">
                  <c:v>0.37830455968145471</c:v>
                </c:pt>
                <c:pt idx="77">
                  <c:v>0.5216686632314308</c:v>
                </c:pt>
                <c:pt idx="78">
                  <c:v>0.66008361874072075</c:v>
                </c:pt>
                <c:pt idx="79">
                  <c:v>0.69134915899088401</c:v>
                </c:pt>
                <c:pt idx="80">
                  <c:v>0.85655124896002677</c:v>
                </c:pt>
                <c:pt idx="81">
                  <c:v>1.0233005082413649</c:v>
                </c:pt>
                <c:pt idx="82">
                  <c:v>1.2018253637493375</c:v>
                </c:pt>
                <c:pt idx="83">
                  <c:v>1.1817820760556244</c:v>
                </c:pt>
                <c:pt idx="84">
                  <c:v>1.3034445093058737</c:v>
                </c:pt>
                <c:pt idx="85">
                  <c:v>1.4879000822679656</c:v>
                </c:pt>
                <c:pt idx="86">
                  <c:v>1.4001757511542501</c:v>
                </c:pt>
                <c:pt idx="87">
                  <c:v>1.5142291317798628</c:v>
                </c:pt>
                <c:pt idx="88">
                  <c:v>0.83520000000000016</c:v>
                </c:pt>
                <c:pt idx="89">
                  <c:v>0.46980000000000005</c:v>
                </c:pt>
                <c:pt idx="90">
                  <c:v>0.63367161291077068</c:v>
                </c:pt>
                <c:pt idx="91">
                  <c:v>0.79800803874370629</c:v>
                </c:pt>
                <c:pt idx="92">
                  <c:v>0.96230484870000121</c:v>
                </c:pt>
                <c:pt idx="93">
                  <c:v>0.99023183421587357</c:v>
                </c:pt>
                <c:pt idx="94">
                  <c:v>1.1701198340953891</c:v>
                </c:pt>
                <c:pt idx="95">
                  <c:v>1.1815607841829652</c:v>
                </c:pt>
                <c:pt idx="96">
                  <c:v>0</c:v>
                </c:pt>
                <c:pt idx="97">
                  <c:v>5.1848300184040047E-2</c:v>
                </c:pt>
                <c:pt idx="98">
                  <c:v>0</c:v>
                </c:pt>
                <c:pt idx="99">
                  <c:v>0</c:v>
                </c:pt>
                <c:pt idx="100">
                  <c:v>0</c:v>
                </c:pt>
                <c:pt idx="101">
                  <c:v>0.14274406777345533</c:v>
                </c:pt>
                <c:pt idx="102">
                  <c:v>0.27666525485151727</c:v>
                </c:pt>
                <c:pt idx="103">
                  <c:v>0.27943243049568606</c:v>
                </c:pt>
                <c:pt idx="104">
                  <c:v>0.40769419647910676</c:v>
                </c:pt>
                <c:pt idx="105">
                  <c:v>0.40177849782956337</c:v>
                </c:pt>
                <c:pt idx="106">
                  <c:v>0.45351734270155697</c:v>
                </c:pt>
                <c:pt idx="107">
                  <c:v>0.5945258776428668</c:v>
                </c:pt>
                <c:pt idx="108">
                  <c:v>0.39985200000000004</c:v>
                </c:pt>
                <c:pt idx="109">
                  <c:v>0.52253416726207647</c:v>
                </c:pt>
                <c:pt idx="110">
                  <c:v>0.64286083811078798</c:v>
                </c:pt>
                <c:pt idx="111">
                  <c:v>0.77481513263083857</c:v>
                </c:pt>
                <c:pt idx="112">
                  <c:v>0.94473371376598836</c:v>
                </c:pt>
                <c:pt idx="113">
                  <c:v>1.0838844984258342</c:v>
                </c:pt>
                <c:pt idx="114">
                  <c:v>1.2188695207028519</c:v>
                </c:pt>
                <c:pt idx="115">
                  <c:v>1.1994303534162809</c:v>
                </c:pt>
                <c:pt idx="116">
                  <c:v>1.3297076940034467</c:v>
                </c:pt>
                <c:pt idx="117">
                  <c:v>1.4078597605304699</c:v>
                </c:pt>
                <c:pt idx="118">
                  <c:v>1.4980025871212652</c:v>
                </c:pt>
                <c:pt idx="119">
                  <c:v>1.4354513730095746</c:v>
                </c:pt>
                <c:pt idx="120">
                  <c:v>1.369581654518063</c:v>
                </c:pt>
                <c:pt idx="121">
                  <c:v>1.2921893009593752</c:v>
                </c:pt>
                <c:pt idx="122">
                  <c:v>1.3814037810140312</c:v>
                </c:pt>
                <c:pt idx="123">
                  <c:v>1.2516177230124474</c:v>
                </c:pt>
                <c:pt idx="124">
                  <c:v>1.3298414822502487</c:v>
                </c:pt>
                <c:pt idx="125">
                  <c:v>1.2175347172569333</c:v>
                </c:pt>
                <c:pt idx="126">
                  <c:v>1.301159707325763</c:v>
                </c:pt>
                <c:pt idx="127">
                  <c:v>1.1831054949494424</c:v>
                </c:pt>
                <c:pt idx="128">
                  <c:v>1.1958234143215329</c:v>
                </c:pt>
                <c:pt idx="129">
                  <c:v>1.0564879150771067</c:v>
                </c:pt>
                <c:pt idx="130">
                  <c:v>1.0986976986111436</c:v>
                </c:pt>
                <c:pt idx="131">
                  <c:v>1.1095717483845671</c:v>
                </c:pt>
                <c:pt idx="132">
                  <c:v>1.1217722485281947</c:v>
                </c:pt>
                <c:pt idx="133">
                  <c:v>1.0915220261264305</c:v>
                </c:pt>
                <c:pt idx="134">
                  <c:v>1.0523084315863704</c:v>
                </c:pt>
                <c:pt idx="135">
                  <c:v>1.0627249343135317</c:v>
                </c:pt>
                <c:pt idx="136">
                  <c:v>1.0746269319164494</c:v>
                </c:pt>
              </c:numCache>
            </c:numRef>
          </c:yVal>
          <c:smooth val="0"/>
          <c:extLst>
            <c:ext xmlns:c16="http://schemas.microsoft.com/office/drawing/2014/chart" uri="{C3380CC4-5D6E-409C-BE32-E72D297353CC}">
              <c16:uniqueId val="{0000000D-2F6D-5744-BC4D-7C0E4E3A581C}"/>
            </c:ext>
          </c:extLst>
        </c:ser>
        <c:ser>
          <c:idx val="6"/>
          <c:order val="6"/>
          <c:tx>
            <c:v>Predicted Rainfed</c:v>
          </c:tx>
          <c:spPr>
            <a:ln w="44450" cap="rnd">
              <a:solidFill>
                <a:schemeClr val="accent6"/>
              </a:solidFill>
              <a:round/>
            </a:ln>
            <a:effectLst/>
          </c:spPr>
          <c:marker>
            <c:symbol val="none"/>
          </c:marker>
          <c:xVal>
            <c:numRef>
              <c:f>'Rainfed corn'!$A$9:$A$145</c:f>
              <c:numCache>
                <c:formatCode>m/d/yy</c:formatCode>
                <c:ptCount val="137"/>
                <c:pt idx="0" formatCode="m/d/yy\ h:mm;@">
                  <c:v>45047.999305555553</c:v>
                </c:pt>
                <c:pt idx="1">
                  <c:v>45048.999305555553</c:v>
                </c:pt>
                <c:pt idx="2">
                  <c:v>45049.999305555553</c:v>
                </c:pt>
                <c:pt idx="3">
                  <c:v>45050.999305555553</c:v>
                </c:pt>
                <c:pt idx="4">
                  <c:v>45051.999305555553</c:v>
                </c:pt>
                <c:pt idx="5">
                  <c:v>45052.999305555553</c:v>
                </c:pt>
                <c:pt idx="6">
                  <c:v>45053.999305555553</c:v>
                </c:pt>
                <c:pt idx="7">
                  <c:v>45054.999305555553</c:v>
                </c:pt>
                <c:pt idx="8">
                  <c:v>45055.999305555553</c:v>
                </c:pt>
                <c:pt idx="9">
                  <c:v>45056.999305555553</c:v>
                </c:pt>
                <c:pt idx="10">
                  <c:v>45057.999305555553</c:v>
                </c:pt>
                <c:pt idx="11">
                  <c:v>45058.999305555553</c:v>
                </c:pt>
                <c:pt idx="12">
                  <c:v>45059.999305555553</c:v>
                </c:pt>
                <c:pt idx="13">
                  <c:v>45060.999305555553</c:v>
                </c:pt>
                <c:pt idx="14">
                  <c:v>45061.999305555553</c:v>
                </c:pt>
                <c:pt idx="15">
                  <c:v>45062.999305555553</c:v>
                </c:pt>
                <c:pt idx="16">
                  <c:v>45063.999305555553</c:v>
                </c:pt>
                <c:pt idx="17">
                  <c:v>45064.999305555553</c:v>
                </c:pt>
                <c:pt idx="18">
                  <c:v>45065.999305555553</c:v>
                </c:pt>
                <c:pt idx="19">
                  <c:v>45066.999305555553</c:v>
                </c:pt>
                <c:pt idx="20">
                  <c:v>45067.999305555553</c:v>
                </c:pt>
                <c:pt idx="21">
                  <c:v>45068.999305555553</c:v>
                </c:pt>
                <c:pt idx="22">
                  <c:v>45069.999305555553</c:v>
                </c:pt>
                <c:pt idx="23">
                  <c:v>45070.999305555553</c:v>
                </c:pt>
                <c:pt idx="24">
                  <c:v>45071.999305555553</c:v>
                </c:pt>
                <c:pt idx="25">
                  <c:v>45072.999305555553</c:v>
                </c:pt>
                <c:pt idx="26">
                  <c:v>45073.999305555553</c:v>
                </c:pt>
                <c:pt idx="27">
                  <c:v>45074.999305555553</c:v>
                </c:pt>
                <c:pt idx="28">
                  <c:v>45075.999305555553</c:v>
                </c:pt>
                <c:pt idx="29">
                  <c:v>45076.999305555553</c:v>
                </c:pt>
                <c:pt idx="30">
                  <c:v>45077.999305555553</c:v>
                </c:pt>
                <c:pt idx="31">
                  <c:v>45078.999305555553</c:v>
                </c:pt>
                <c:pt idx="32">
                  <c:v>45079.999305555553</c:v>
                </c:pt>
                <c:pt idx="33">
                  <c:v>45080.999305555553</c:v>
                </c:pt>
                <c:pt idx="34">
                  <c:v>45081.999305555553</c:v>
                </c:pt>
                <c:pt idx="35">
                  <c:v>45082.999305555553</c:v>
                </c:pt>
                <c:pt idx="36">
                  <c:v>45083.999305555553</c:v>
                </c:pt>
                <c:pt idx="37">
                  <c:v>45084.999305555553</c:v>
                </c:pt>
                <c:pt idx="38">
                  <c:v>45085.999305555553</c:v>
                </c:pt>
                <c:pt idx="39">
                  <c:v>45086.999305555553</c:v>
                </c:pt>
                <c:pt idx="40">
                  <c:v>45087.999305555553</c:v>
                </c:pt>
                <c:pt idx="41">
                  <c:v>45088.999305555553</c:v>
                </c:pt>
                <c:pt idx="42">
                  <c:v>45089.999305555553</c:v>
                </c:pt>
                <c:pt idx="43">
                  <c:v>45090.999305555553</c:v>
                </c:pt>
                <c:pt idx="44">
                  <c:v>45091.999305555553</c:v>
                </c:pt>
                <c:pt idx="45">
                  <c:v>45092.999305555553</c:v>
                </c:pt>
                <c:pt idx="46">
                  <c:v>45093.999305555553</c:v>
                </c:pt>
                <c:pt idx="47">
                  <c:v>45094.999305555553</c:v>
                </c:pt>
                <c:pt idx="48">
                  <c:v>45095.999305555553</c:v>
                </c:pt>
                <c:pt idx="49">
                  <c:v>45096.999305555553</c:v>
                </c:pt>
                <c:pt idx="50">
                  <c:v>45097.999305555553</c:v>
                </c:pt>
                <c:pt idx="51">
                  <c:v>45098.999305555553</c:v>
                </c:pt>
                <c:pt idx="52">
                  <c:v>45099.999305555553</c:v>
                </c:pt>
                <c:pt idx="53">
                  <c:v>45100.999305555553</c:v>
                </c:pt>
                <c:pt idx="54">
                  <c:v>45101.999305555553</c:v>
                </c:pt>
                <c:pt idx="55">
                  <c:v>45102.999305555553</c:v>
                </c:pt>
                <c:pt idx="56">
                  <c:v>45103.999305555553</c:v>
                </c:pt>
                <c:pt idx="57">
                  <c:v>45104.999305555553</c:v>
                </c:pt>
                <c:pt idx="58">
                  <c:v>45105.999305555553</c:v>
                </c:pt>
                <c:pt idx="59">
                  <c:v>45106.999305555553</c:v>
                </c:pt>
                <c:pt idx="60">
                  <c:v>45107.999305555553</c:v>
                </c:pt>
                <c:pt idx="61">
                  <c:v>45108.999305555553</c:v>
                </c:pt>
                <c:pt idx="62">
                  <c:v>45109.999305555553</c:v>
                </c:pt>
                <c:pt idx="63">
                  <c:v>45110.999305555553</c:v>
                </c:pt>
                <c:pt idx="64">
                  <c:v>45111.999305555553</c:v>
                </c:pt>
                <c:pt idx="65">
                  <c:v>45112.999305555553</c:v>
                </c:pt>
                <c:pt idx="66">
                  <c:v>45113.999305555553</c:v>
                </c:pt>
                <c:pt idx="67">
                  <c:v>45114.999305555553</c:v>
                </c:pt>
                <c:pt idx="68">
                  <c:v>45115.999305555553</c:v>
                </c:pt>
                <c:pt idx="69">
                  <c:v>45116.999305555553</c:v>
                </c:pt>
                <c:pt idx="70">
                  <c:v>45117.999305555553</c:v>
                </c:pt>
                <c:pt idx="71">
                  <c:v>45118.999305555553</c:v>
                </c:pt>
                <c:pt idx="72">
                  <c:v>45119.999305555553</c:v>
                </c:pt>
                <c:pt idx="73">
                  <c:v>45120.999305555553</c:v>
                </c:pt>
                <c:pt idx="74">
                  <c:v>45121.999305555553</c:v>
                </c:pt>
                <c:pt idx="75">
                  <c:v>45122.999305555553</c:v>
                </c:pt>
                <c:pt idx="76">
                  <c:v>45123.999305555553</c:v>
                </c:pt>
                <c:pt idx="77">
                  <c:v>45124.999305555553</c:v>
                </c:pt>
                <c:pt idx="78">
                  <c:v>45125.999305555553</c:v>
                </c:pt>
                <c:pt idx="79">
                  <c:v>45126.999305555553</c:v>
                </c:pt>
                <c:pt idx="80">
                  <c:v>45127.999305555553</c:v>
                </c:pt>
                <c:pt idx="81">
                  <c:v>45128.999305555553</c:v>
                </c:pt>
                <c:pt idx="82">
                  <c:v>45129.999305555553</c:v>
                </c:pt>
                <c:pt idx="83">
                  <c:v>45130.999305555553</c:v>
                </c:pt>
                <c:pt idx="84">
                  <c:v>45131.999305555553</c:v>
                </c:pt>
                <c:pt idx="85">
                  <c:v>45132.999305555553</c:v>
                </c:pt>
                <c:pt idx="86">
                  <c:v>45133.999305555553</c:v>
                </c:pt>
                <c:pt idx="87">
                  <c:v>45134.999305555553</c:v>
                </c:pt>
                <c:pt idx="88">
                  <c:v>45135.999305555553</c:v>
                </c:pt>
                <c:pt idx="89">
                  <c:v>45136.999305555553</c:v>
                </c:pt>
                <c:pt idx="90">
                  <c:v>45137.999305555553</c:v>
                </c:pt>
                <c:pt idx="91">
                  <c:v>45138.999305555553</c:v>
                </c:pt>
                <c:pt idx="92">
                  <c:v>45139.999305555553</c:v>
                </c:pt>
                <c:pt idx="93">
                  <c:v>45140.999305555553</c:v>
                </c:pt>
                <c:pt idx="94">
                  <c:v>45141.999305555553</c:v>
                </c:pt>
                <c:pt idx="95">
                  <c:v>45142.999305555553</c:v>
                </c:pt>
                <c:pt idx="96">
                  <c:v>45143.999305555553</c:v>
                </c:pt>
                <c:pt idx="97">
                  <c:v>45144.999305555553</c:v>
                </c:pt>
                <c:pt idx="98">
                  <c:v>45145.999305555553</c:v>
                </c:pt>
                <c:pt idx="99">
                  <c:v>45146.999305555553</c:v>
                </c:pt>
                <c:pt idx="100">
                  <c:v>45147.999305555553</c:v>
                </c:pt>
                <c:pt idx="101">
                  <c:v>45148.999305555553</c:v>
                </c:pt>
                <c:pt idx="102">
                  <c:v>45149.999305555553</c:v>
                </c:pt>
                <c:pt idx="103">
                  <c:v>45150.999305555553</c:v>
                </c:pt>
                <c:pt idx="104">
                  <c:v>45151.999305555553</c:v>
                </c:pt>
                <c:pt idx="105">
                  <c:v>45152.999305555553</c:v>
                </c:pt>
                <c:pt idx="106">
                  <c:v>45153.999305555553</c:v>
                </c:pt>
                <c:pt idx="107">
                  <c:v>45154.999305555553</c:v>
                </c:pt>
                <c:pt idx="108">
                  <c:v>45155.999305555553</c:v>
                </c:pt>
                <c:pt idx="109">
                  <c:v>45156.999305555553</c:v>
                </c:pt>
                <c:pt idx="110">
                  <c:v>45157.999305555553</c:v>
                </c:pt>
                <c:pt idx="111">
                  <c:v>45158.999305555553</c:v>
                </c:pt>
                <c:pt idx="112">
                  <c:v>45159.999305555553</c:v>
                </c:pt>
                <c:pt idx="113">
                  <c:v>45160.999305555553</c:v>
                </c:pt>
                <c:pt idx="114">
                  <c:v>45161.999305555553</c:v>
                </c:pt>
                <c:pt idx="115">
                  <c:v>45162.999305555553</c:v>
                </c:pt>
                <c:pt idx="116">
                  <c:v>45163.999305555553</c:v>
                </c:pt>
                <c:pt idx="117">
                  <c:v>45164.999305555553</c:v>
                </c:pt>
                <c:pt idx="118">
                  <c:v>45165.999305555553</c:v>
                </c:pt>
                <c:pt idx="119">
                  <c:v>45166.999305555553</c:v>
                </c:pt>
                <c:pt idx="120">
                  <c:v>45167.999305555553</c:v>
                </c:pt>
                <c:pt idx="121">
                  <c:v>45168.999305555553</c:v>
                </c:pt>
                <c:pt idx="122">
                  <c:v>45169.999305555553</c:v>
                </c:pt>
                <c:pt idx="123">
                  <c:v>45170.999305555553</c:v>
                </c:pt>
                <c:pt idx="124">
                  <c:v>45171.999305555553</c:v>
                </c:pt>
                <c:pt idx="125">
                  <c:v>45172.999305555553</c:v>
                </c:pt>
                <c:pt idx="126">
                  <c:v>45173.999305555553</c:v>
                </c:pt>
                <c:pt idx="127">
                  <c:v>45174.999305555553</c:v>
                </c:pt>
                <c:pt idx="128">
                  <c:v>45175.999305555553</c:v>
                </c:pt>
                <c:pt idx="129">
                  <c:v>45176.999305555553</c:v>
                </c:pt>
                <c:pt idx="130">
                  <c:v>45177.999305555553</c:v>
                </c:pt>
                <c:pt idx="131">
                  <c:v>45178.999305555553</c:v>
                </c:pt>
                <c:pt idx="132">
                  <c:v>45179.999305555553</c:v>
                </c:pt>
                <c:pt idx="133">
                  <c:v>45180.999305555553</c:v>
                </c:pt>
                <c:pt idx="134">
                  <c:v>45181.999305555553</c:v>
                </c:pt>
                <c:pt idx="135">
                  <c:v>45182.999305555553</c:v>
                </c:pt>
                <c:pt idx="136">
                  <c:v>45183.999305555553</c:v>
                </c:pt>
              </c:numCache>
            </c:numRef>
          </c:xVal>
          <c:yVal>
            <c:numRef>
              <c:f>'Rainfed corn'!$I$9:$I$145</c:f>
              <c:numCache>
                <c:formatCode>0.00</c:formatCode>
                <c:ptCount val="137"/>
                <c:pt idx="0">
                  <c:v>0</c:v>
                </c:pt>
                <c:pt idx="1">
                  <c:v>9.8472878888724302E-3</c:v>
                </c:pt>
                <c:pt idx="2">
                  <c:v>3.265966653581874E-2</c:v>
                </c:pt>
                <c:pt idx="3">
                  <c:v>6.8792229227889717E-2</c:v>
                </c:pt>
                <c:pt idx="4">
                  <c:v>0.10563348851192221</c:v>
                </c:pt>
                <c:pt idx="5">
                  <c:v>0.11513099351147187</c:v>
                </c:pt>
                <c:pt idx="6">
                  <c:v>0</c:v>
                </c:pt>
                <c:pt idx="7">
                  <c:v>3.5630680938012332E-2</c:v>
                </c:pt>
                <c:pt idx="8">
                  <c:v>6.9288698926650488E-2</c:v>
                </c:pt>
                <c:pt idx="9">
                  <c:v>0.10559925407892862</c:v>
                </c:pt>
                <c:pt idx="10">
                  <c:v>0.14543835940756741</c:v>
                </c:pt>
                <c:pt idx="11">
                  <c:v>0.17441406503461665</c:v>
                </c:pt>
                <c:pt idx="12">
                  <c:v>0</c:v>
                </c:pt>
                <c:pt idx="13">
                  <c:v>0</c:v>
                </c:pt>
                <c:pt idx="14">
                  <c:v>5.1668229120496574E-2</c:v>
                </c:pt>
                <c:pt idx="15">
                  <c:v>9.7473351116627208E-2</c:v>
                </c:pt>
                <c:pt idx="16">
                  <c:v>0.15615643630301232</c:v>
                </c:pt>
                <c:pt idx="17">
                  <c:v>0.2201354961696653</c:v>
                </c:pt>
                <c:pt idx="18">
                  <c:v>0</c:v>
                </c:pt>
                <c:pt idx="19">
                  <c:v>5.7435469272143429E-2</c:v>
                </c:pt>
                <c:pt idx="20">
                  <c:v>0.12859953359604676</c:v>
                </c:pt>
                <c:pt idx="21">
                  <c:v>0.19900075007456308</c:v>
                </c:pt>
                <c:pt idx="22">
                  <c:v>0.27710145349784826</c:v>
                </c:pt>
                <c:pt idx="23">
                  <c:v>0.36492485214940651</c:v>
                </c:pt>
                <c:pt idx="24">
                  <c:v>0.45907829251785082</c:v>
                </c:pt>
                <c:pt idx="25">
                  <c:v>0.55463307216247437</c:v>
                </c:pt>
                <c:pt idx="26">
                  <c:v>0.65954469019482775</c:v>
                </c:pt>
                <c:pt idx="27">
                  <c:v>0.75454741669725511</c:v>
                </c:pt>
                <c:pt idx="28">
                  <c:v>0.85920673546065485</c:v>
                </c:pt>
                <c:pt idx="29">
                  <c:v>0.93118829756024657</c:v>
                </c:pt>
                <c:pt idx="30">
                  <c:v>1.0350523377871135</c:v>
                </c:pt>
                <c:pt idx="31">
                  <c:v>1.1458075889234853</c:v>
                </c:pt>
                <c:pt idx="32">
                  <c:v>1.2706010724498664</c:v>
                </c:pt>
                <c:pt idx="33">
                  <c:v>1.4292913010157331</c:v>
                </c:pt>
                <c:pt idx="34">
                  <c:v>1.5957791171894933</c:v>
                </c:pt>
                <c:pt idx="35">
                  <c:v>1.7184943404109558</c:v>
                </c:pt>
                <c:pt idx="36">
                  <c:v>1.8263478270946827</c:v>
                </c:pt>
                <c:pt idx="37">
                  <c:v>1.9585560944116809</c:v>
                </c:pt>
                <c:pt idx="38">
                  <c:v>2.0749005183757969</c:v>
                </c:pt>
                <c:pt idx="39">
                  <c:v>2.1911350682518584</c:v>
                </c:pt>
                <c:pt idx="40">
                  <c:v>2.3478906249242582</c:v>
                </c:pt>
                <c:pt idx="41">
                  <c:v>2.3547575657546096</c:v>
                </c:pt>
                <c:pt idx="42">
                  <c:v>2.4605182354581134</c:v>
                </c:pt>
                <c:pt idx="43">
                  <c:v>2.31114812138054</c:v>
                </c:pt>
                <c:pt idx="44">
                  <c:v>2.4187495292095162</c:v>
                </c:pt>
                <c:pt idx="45">
                  <c:v>2.5381324166243342</c:v>
                </c:pt>
                <c:pt idx="46">
                  <c:v>1.4986399999999991</c:v>
                </c:pt>
                <c:pt idx="47">
                  <c:v>1.6444991575995778</c:v>
                </c:pt>
                <c:pt idx="48">
                  <c:v>1.8120582966474721</c:v>
                </c:pt>
                <c:pt idx="49">
                  <c:v>2.0090276480013531</c:v>
                </c:pt>
                <c:pt idx="50">
                  <c:v>2.2203216690465819</c:v>
                </c:pt>
                <c:pt idx="51">
                  <c:v>2.4412244447814557</c:v>
                </c:pt>
                <c:pt idx="52">
                  <c:v>2.5967908383578537</c:v>
                </c:pt>
                <c:pt idx="53">
                  <c:v>2.7084702249550903</c:v>
                </c:pt>
                <c:pt idx="54">
                  <c:v>2.8992358526022812</c:v>
                </c:pt>
                <c:pt idx="55">
                  <c:v>2.8061887727421331</c:v>
                </c:pt>
                <c:pt idx="56">
                  <c:v>2.9302433285665845</c:v>
                </c:pt>
                <c:pt idx="57">
                  <c:v>3.0331626580724782</c:v>
                </c:pt>
                <c:pt idx="58">
                  <c:v>3.1624877419655033</c:v>
                </c:pt>
                <c:pt idx="59">
                  <c:v>2.8500653499235411</c:v>
                </c:pt>
                <c:pt idx="60">
                  <c:v>2.980751158379539</c:v>
                </c:pt>
                <c:pt idx="61">
                  <c:v>0.35101920000000003</c:v>
                </c:pt>
                <c:pt idx="62">
                  <c:v>6.2879261857488045E-2</c:v>
                </c:pt>
                <c:pt idx="63">
                  <c:v>0.24765374076398994</c:v>
                </c:pt>
                <c:pt idx="64">
                  <c:v>0.455722820720808</c:v>
                </c:pt>
                <c:pt idx="65">
                  <c:v>0.37394168744951045</c:v>
                </c:pt>
                <c:pt idx="66">
                  <c:v>0.52320379192292055</c:v>
                </c:pt>
                <c:pt idx="67">
                  <c:v>0.70505968776617267</c:v>
                </c:pt>
                <c:pt idx="68">
                  <c:v>6.2495999999999993E-3</c:v>
                </c:pt>
                <c:pt idx="69">
                  <c:v>0.17519043506503498</c:v>
                </c:pt>
                <c:pt idx="70">
                  <c:v>0.36567865755371542</c:v>
                </c:pt>
                <c:pt idx="71">
                  <c:v>0.5750482882521939</c:v>
                </c:pt>
                <c:pt idx="72">
                  <c:v>0.73415383814641988</c:v>
                </c:pt>
                <c:pt idx="73">
                  <c:v>0.85585486287719059</c:v>
                </c:pt>
                <c:pt idx="74">
                  <c:v>1.0572410915763637</c:v>
                </c:pt>
                <c:pt idx="75">
                  <c:v>4.7913600000000001E-2</c:v>
                </c:pt>
                <c:pt idx="76">
                  <c:v>0.19862615968145469</c:v>
                </c:pt>
                <c:pt idx="77">
                  <c:v>0.34199026323143078</c:v>
                </c:pt>
                <c:pt idx="78">
                  <c:v>0.48040521874072073</c:v>
                </c:pt>
                <c:pt idx="79">
                  <c:v>0.66167075899088401</c:v>
                </c:pt>
                <c:pt idx="80">
                  <c:v>0.82687284896002677</c:v>
                </c:pt>
                <c:pt idx="81">
                  <c:v>0.99362210824136477</c:v>
                </c:pt>
                <c:pt idx="82">
                  <c:v>1.1721469637493374</c:v>
                </c:pt>
                <c:pt idx="83">
                  <c:v>1.1521036760556242</c:v>
                </c:pt>
                <c:pt idx="84">
                  <c:v>1.2737661093058736</c:v>
                </c:pt>
                <c:pt idx="85">
                  <c:v>1.4582216822679654</c:v>
                </c:pt>
                <c:pt idx="86">
                  <c:v>1.37049735115425</c:v>
                </c:pt>
                <c:pt idx="87">
                  <c:v>1.5835507317798627</c:v>
                </c:pt>
                <c:pt idx="88">
                  <c:v>0.83328000000000002</c:v>
                </c:pt>
                <c:pt idx="89">
                  <c:v>0.46872000000000003</c:v>
                </c:pt>
                <c:pt idx="90">
                  <c:v>0.63259161291077071</c:v>
                </c:pt>
                <c:pt idx="91">
                  <c:v>0.79692803874370632</c:v>
                </c:pt>
                <c:pt idx="92">
                  <c:v>0.96122484870000124</c:v>
                </c:pt>
                <c:pt idx="93">
                  <c:v>0.9891518342158736</c:v>
                </c:pt>
                <c:pt idx="94">
                  <c:v>1.1690398340953891</c:v>
                </c:pt>
                <c:pt idx="95">
                  <c:v>1.3469807841829653</c:v>
                </c:pt>
                <c:pt idx="96">
                  <c:v>0</c:v>
                </c:pt>
                <c:pt idx="97">
                  <c:v>5.1848300184040047E-2</c:v>
                </c:pt>
                <c:pt idx="98">
                  <c:v>0</c:v>
                </c:pt>
                <c:pt idx="99">
                  <c:v>0</c:v>
                </c:pt>
                <c:pt idx="100">
                  <c:v>8.1244800000000006E-2</c:v>
                </c:pt>
                <c:pt idx="101">
                  <c:v>0.22398886777345534</c:v>
                </c:pt>
                <c:pt idx="102">
                  <c:v>0.35791005485151728</c:v>
                </c:pt>
                <c:pt idx="103">
                  <c:v>0.36067723049568612</c:v>
                </c:pt>
                <c:pt idx="104">
                  <c:v>0.48893899647910688</c:v>
                </c:pt>
                <c:pt idx="105">
                  <c:v>0.48302329782956349</c:v>
                </c:pt>
                <c:pt idx="106">
                  <c:v>0.53476214270155709</c:v>
                </c:pt>
                <c:pt idx="107">
                  <c:v>0.67577067764286691</c:v>
                </c:pt>
                <c:pt idx="108">
                  <c:v>0.39893280000000003</c:v>
                </c:pt>
                <c:pt idx="109">
                  <c:v>0.52161496726207646</c:v>
                </c:pt>
                <c:pt idx="110">
                  <c:v>0.64194163811078797</c:v>
                </c:pt>
                <c:pt idx="111">
                  <c:v>0.77389593263083856</c:v>
                </c:pt>
                <c:pt idx="112">
                  <c:v>0.94381451376598835</c:v>
                </c:pt>
                <c:pt idx="113">
                  <c:v>1.0829652984258342</c:v>
                </c:pt>
                <c:pt idx="114">
                  <c:v>1.2179503207028519</c:v>
                </c:pt>
                <c:pt idx="115">
                  <c:v>1.3335111534162809</c:v>
                </c:pt>
                <c:pt idx="116">
                  <c:v>1.4637884940034467</c:v>
                </c:pt>
                <c:pt idx="117">
                  <c:v>1.5419405605304699</c:v>
                </c:pt>
                <c:pt idx="118">
                  <c:v>1.6320833871212652</c:v>
                </c:pt>
                <c:pt idx="119">
                  <c:v>1.7585321730095747</c:v>
                </c:pt>
                <c:pt idx="120">
                  <c:v>1.8456624545180631</c:v>
                </c:pt>
                <c:pt idx="121">
                  <c:v>1.9302701009593752</c:v>
                </c:pt>
                <c:pt idx="122">
                  <c:v>2.0194845810140309</c:v>
                </c:pt>
                <c:pt idx="123">
                  <c:v>2.119198523012447</c:v>
                </c:pt>
                <c:pt idx="124">
                  <c:v>2.1974222822502485</c:v>
                </c:pt>
                <c:pt idx="125">
                  <c:v>2.2851155172569331</c:v>
                </c:pt>
                <c:pt idx="126">
                  <c:v>2.3687405073257626</c:v>
                </c:pt>
                <c:pt idx="127">
                  <c:v>2.4621862949494422</c:v>
                </c:pt>
                <c:pt idx="128">
                  <c:v>2.4749042143215325</c:v>
                </c:pt>
                <c:pt idx="129">
                  <c:v>2.515568715077106</c:v>
                </c:pt>
                <c:pt idx="130">
                  <c:v>2.5577784986111429</c:v>
                </c:pt>
                <c:pt idx="131">
                  <c:v>2.5686525483845664</c:v>
                </c:pt>
                <c:pt idx="132">
                  <c:v>2.5808530485281937</c:v>
                </c:pt>
                <c:pt idx="133">
                  <c:v>2.5506028261264295</c:v>
                </c:pt>
                <c:pt idx="134">
                  <c:v>2.51138923158637</c:v>
                </c:pt>
                <c:pt idx="135">
                  <c:v>2.5218057343135309</c:v>
                </c:pt>
                <c:pt idx="136">
                  <c:v>2.5337077319164485</c:v>
                </c:pt>
              </c:numCache>
            </c:numRef>
          </c:yVal>
          <c:smooth val="0"/>
          <c:extLst>
            <c:ext xmlns:c16="http://schemas.microsoft.com/office/drawing/2014/chart" uri="{C3380CC4-5D6E-409C-BE32-E72D297353CC}">
              <c16:uniqueId val="{0000000C-2F6D-5744-BC4D-7C0E4E3A581C}"/>
            </c:ext>
          </c:extLst>
        </c:ser>
        <c:dLbls>
          <c:showLegendKey val="0"/>
          <c:showVal val="0"/>
          <c:showCatName val="0"/>
          <c:showSerName val="0"/>
          <c:showPercent val="0"/>
          <c:showBubbleSize val="0"/>
        </c:dLbls>
        <c:axId val="1155590256"/>
        <c:axId val="1155588016"/>
      </c:scatterChart>
      <c:valAx>
        <c:axId val="1155590256"/>
        <c:scaling>
          <c:orientation val="minMax"/>
          <c:max val="45185"/>
          <c:min val="45139"/>
        </c:scaling>
        <c:delete val="0"/>
        <c:axPos val="t"/>
        <c:majorGridlines>
          <c:spPr>
            <a:ln w="9525" cap="flat" cmpd="sng" algn="ctr">
              <a:solidFill>
                <a:schemeClr val="tx1">
                  <a:lumMod val="15000"/>
                  <a:lumOff val="85000"/>
                </a:schemeClr>
              </a:solidFill>
              <a:round/>
            </a:ln>
            <a:effectLst/>
          </c:spPr>
        </c:majorGridlines>
        <c:numFmt formatCode="[$-409]m/d"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155588016"/>
        <c:crosses val="autoZero"/>
        <c:crossBetween val="midCat"/>
        <c:majorUnit val="2"/>
        <c:minorUnit val="1"/>
      </c:valAx>
      <c:valAx>
        <c:axId val="1155588016"/>
        <c:scaling>
          <c:orientation val="maxMin"/>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a:t>SWD (inches)</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155590256"/>
        <c:crosses val="autoZero"/>
        <c:crossBetween val="midCat"/>
      </c:valAx>
      <c:spPr>
        <a:noFill/>
        <a:ln>
          <a:noFill/>
        </a:ln>
        <a:effectLst/>
      </c:spPr>
    </c:plotArea>
    <c:legend>
      <c:legendPos val="b"/>
      <c:layout>
        <c:manualLayout>
          <c:xMode val="edge"/>
          <c:yMode val="edge"/>
          <c:x val="7.0658515476146433E-2"/>
          <c:y val="0.83782115402102653"/>
          <c:w val="0.68224415206374067"/>
          <c:h val="8.258740587967324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3"/>
          <c:order val="0"/>
          <c:tx>
            <c:v>Predicted Irrigated</c:v>
          </c:tx>
          <c:spPr>
            <a:ln w="44450">
              <a:solidFill>
                <a:schemeClr val="tx2">
                  <a:lumMod val="60000"/>
                  <a:lumOff val="40000"/>
                </a:schemeClr>
              </a:solidFill>
            </a:ln>
          </c:spPr>
          <c:xVal>
            <c:numRef>
              <c:f>'Soy Irr'!$A$9:$A$145</c:f>
              <c:numCache>
                <c:formatCode>m/d/yy</c:formatCode>
                <c:ptCount val="137"/>
                <c:pt idx="0" formatCode="m/d/yy\ h:mm;@">
                  <c:v>45047.999305555553</c:v>
                </c:pt>
                <c:pt idx="1">
                  <c:v>45048.999305555553</c:v>
                </c:pt>
                <c:pt idx="2">
                  <c:v>45049.999305555553</c:v>
                </c:pt>
                <c:pt idx="3">
                  <c:v>45050.999305555553</c:v>
                </c:pt>
                <c:pt idx="4">
                  <c:v>45051.999305555553</c:v>
                </c:pt>
                <c:pt idx="5">
                  <c:v>45052.999305555553</c:v>
                </c:pt>
                <c:pt idx="6">
                  <c:v>45053.999305555553</c:v>
                </c:pt>
                <c:pt idx="7">
                  <c:v>45054.999305555553</c:v>
                </c:pt>
                <c:pt idx="8">
                  <c:v>45055.999305555553</c:v>
                </c:pt>
                <c:pt idx="9">
                  <c:v>45056.999305555553</c:v>
                </c:pt>
                <c:pt idx="10">
                  <c:v>45057.999305555553</c:v>
                </c:pt>
                <c:pt idx="11">
                  <c:v>45058.999305555553</c:v>
                </c:pt>
                <c:pt idx="12">
                  <c:v>45059.999305555553</c:v>
                </c:pt>
                <c:pt idx="13">
                  <c:v>45060.999305555553</c:v>
                </c:pt>
                <c:pt idx="14">
                  <c:v>45061.999305555553</c:v>
                </c:pt>
                <c:pt idx="15">
                  <c:v>45062.999305555553</c:v>
                </c:pt>
                <c:pt idx="16">
                  <c:v>45063.999305555553</c:v>
                </c:pt>
                <c:pt idx="17">
                  <c:v>45064.999305555553</c:v>
                </c:pt>
                <c:pt idx="18">
                  <c:v>45065.999305555553</c:v>
                </c:pt>
                <c:pt idx="19">
                  <c:v>45066.999305555553</c:v>
                </c:pt>
                <c:pt idx="20">
                  <c:v>45067.999305555553</c:v>
                </c:pt>
                <c:pt idx="21">
                  <c:v>45068.999305555553</c:v>
                </c:pt>
                <c:pt idx="22">
                  <c:v>45069.999305555553</c:v>
                </c:pt>
                <c:pt idx="23">
                  <c:v>45070.999305555553</c:v>
                </c:pt>
                <c:pt idx="24">
                  <c:v>45071.999305555553</c:v>
                </c:pt>
                <c:pt idx="25">
                  <c:v>45072.999305555553</c:v>
                </c:pt>
                <c:pt idx="26">
                  <c:v>45073.999305555553</c:v>
                </c:pt>
                <c:pt idx="27">
                  <c:v>45074.999305555553</c:v>
                </c:pt>
                <c:pt idx="28">
                  <c:v>45075.999305555553</c:v>
                </c:pt>
                <c:pt idx="29">
                  <c:v>45076.999305555553</c:v>
                </c:pt>
                <c:pt idx="30">
                  <c:v>45077.999305555553</c:v>
                </c:pt>
                <c:pt idx="31">
                  <c:v>45078.999305555553</c:v>
                </c:pt>
                <c:pt idx="32">
                  <c:v>45079.999305555553</c:v>
                </c:pt>
                <c:pt idx="33">
                  <c:v>45080.999305555553</c:v>
                </c:pt>
                <c:pt idx="34">
                  <c:v>45081.999305555553</c:v>
                </c:pt>
                <c:pt idx="35">
                  <c:v>45082.999305555553</c:v>
                </c:pt>
                <c:pt idx="36">
                  <c:v>45083.999305555553</c:v>
                </c:pt>
                <c:pt idx="37">
                  <c:v>45084.999305555553</c:v>
                </c:pt>
                <c:pt idx="38">
                  <c:v>45085.999305555553</c:v>
                </c:pt>
                <c:pt idx="39">
                  <c:v>45086.999305555553</c:v>
                </c:pt>
                <c:pt idx="40">
                  <c:v>45087.999305555553</c:v>
                </c:pt>
                <c:pt idx="41">
                  <c:v>45088.999305555553</c:v>
                </c:pt>
                <c:pt idx="42">
                  <c:v>45089.999305555553</c:v>
                </c:pt>
                <c:pt idx="43">
                  <c:v>45090.999305555553</c:v>
                </c:pt>
                <c:pt idx="44">
                  <c:v>45091.999305555553</c:v>
                </c:pt>
                <c:pt idx="45">
                  <c:v>45092.999305555553</c:v>
                </c:pt>
                <c:pt idx="46">
                  <c:v>45093.999305555553</c:v>
                </c:pt>
                <c:pt idx="47">
                  <c:v>45094.999305555553</c:v>
                </c:pt>
                <c:pt idx="48">
                  <c:v>45095.999305555553</c:v>
                </c:pt>
                <c:pt idx="49">
                  <c:v>45096.999305555553</c:v>
                </c:pt>
                <c:pt idx="50">
                  <c:v>45097.999305555553</c:v>
                </c:pt>
                <c:pt idx="51">
                  <c:v>45098.999305555553</c:v>
                </c:pt>
                <c:pt idx="52">
                  <c:v>45099.999305555553</c:v>
                </c:pt>
                <c:pt idx="53">
                  <c:v>45100.999305555553</c:v>
                </c:pt>
                <c:pt idx="54">
                  <c:v>45101.999305555553</c:v>
                </c:pt>
                <c:pt idx="55">
                  <c:v>45102.999305555553</c:v>
                </c:pt>
                <c:pt idx="56">
                  <c:v>45103.999305555553</c:v>
                </c:pt>
                <c:pt idx="57">
                  <c:v>45104.999305555553</c:v>
                </c:pt>
                <c:pt idx="58">
                  <c:v>45105.999305555553</c:v>
                </c:pt>
                <c:pt idx="59">
                  <c:v>45106.999305555553</c:v>
                </c:pt>
                <c:pt idx="60">
                  <c:v>45107.999305555553</c:v>
                </c:pt>
                <c:pt idx="61">
                  <c:v>45108.999305555553</c:v>
                </c:pt>
                <c:pt idx="62">
                  <c:v>45109.999305555553</c:v>
                </c:pt>
                <c:pt idx="63">
                  <c:v>45110.999305555553</c:v>
                </c:pt>
                <c:pt idx="64">
                  <c:v>45111.999305555553</c:v>
                </c:pt>
                <c:pt idx="65">
                  <c:v>45112.999305555553</c:v>
                </c:pt>
                <c:pt idx="66">
                  <c:v>45113.999305555553</c:v>
                </c:pt>
                <c:pt idx="67">
                  <c:v>45114.999305555553</c:v>
                </c:pt>
                <c:pt idx="68">
                  <c:v>45115.999305555553</c:v>
                </c:pt>
                <c:pt idx="69">
                  <c:v>45116.999305555553</c:v>
                </c:pt>
                <c:pt idx="70">
                  <c:v>45117.999305555553</c:v>
                </c:pt>
                <c:pt idx="71">
                  <c:v>45118.999305555553</c:v>
                </c:pt>
                <c:pt idx="72">
                  <c:v>45119.999305555553</c:v>
                </c:pt>
                <c:pt idx="73">
                  <c:v>45120.999305555553</c:v>
                </c:pt>
                <c:pt idx="74">
                  <c:v>45121.999305555553</c:v>
                </c:pt>
                <c:pt idx="75">
                  <c:v>45122.999305555553</c:v>
                </c:pt>
                <c:pt idx="76">
                  <c:v>45123.999305555553</c:v>
                </c:pt>
                <c:pt idx="77">
                  <c:v>45124.999305555553</c:v>
                </c:pt>
                <c:pt idx="78">
                  <c:v>45125.999305555553</c:v>
                </c:pt>
                <c:pt idx="79">
                  <c:v>45126.999305555553</c:v>
                </c:pt>
                <c:pt idx="80">
                  <c:v>45127.999305555553</c:v>
                </c:pt>
                <c:pt idx="81">
                  <c:v>45128.999305555553</c:v>
                </c:pt>
                <c:pt idx="82">
                  <c:v>45129.999305555553</c:v>
                </c:pt>
                <c:pt idx="83">
                  <c:v>45130.999305555553</c:v>
                </c:pt>
                <c:pt idx="84">
                  <c:v>45131.999305555553</c:v>
                </c:pt>
                <c:pt idx="85">
                  <c:v>45132.999305555553</c:v>
                </c:pt>
                <c:pt idx="86">
                  <c:v>45133.999305555553</c:v>
                </c:pt>
                <c:pt idx="87">
                  <c:v>45134.999305555553</c:v>
                </c:pt>
                <c:pt idx="88">
                  <c:v>45135.999305555553</c:v>
                </c:pt>
                <c:pt idx="89">
                  <c:v>45136.999305555553</c:v>
                </c:pt>
                <c:pt idx="90">
                  <c:v>45137.999305555553</c:v>
                </c:pt>
                <c:pt idx="91">
                  <c:v>45138.999305555553</c:v>
                </c:pt>
                <c:pt idx="92">
                  <c:v>45139.999305555553</c:v>
                </c:pt>
                <c:pt idx="93">
                  <c:v>45140.999305555553</c:v>
                </c:pt>
                <c:pt idx="94">
                  <c:v>45141.999305555553</c:v>
                </c:pt>
                <c:pt idx="95">
                  <c:v>45142.999305555553</c:v>
                </c:pt>
                <c:pt idx="96">
                  <c:v>45143.999305555553</c:v>
                </c:pt>
                <c:pt idx="97">
                  <c:v>45144.999305555553</c:v>
                </c:pt>
                <c:pt idx="98">
                  <c:v>45145.999305555553</c:v>
                </c:pt>
                <c:pt idx="99">
                  <c:v>45146.999305555553</c:v>
                </c:pt>
                <c:pt idx="100">
                  <c:v>45147.999305555553</c:v>
                </c:pt>
                <c:pt idx="101">
                  <c:v>45148.999305555553</c:v>
                </c:pt>
                <c:pt idx="102">
                  <c:v>45149.999305555553</c:v>
                </c:pt>
                <c:pt idx="103">
                  <c:v>45150.999305555553</c:v>
                </c:pt>
                <c:pt idx="104">
                  <c:v>45151.999305555553</c:v>
                </c:pt>
                <c:pt idx="105">
                  <c:v>45152.999305555553</c:v>
                </c:pt>
                <c:pt idx="106">
                  <c:v>45153.999305555553</c:v>
                </c:pt>
                <c:pt idx="107">
                  <c:v>45154.999305555553</c:v>
                </c:pt>
                <c:pt idx="108">
                  <c:v>45155.999305555553</c:v>
                </c:pt>
                <c:pt idx="109">
                  <c:v>45156.999305555553</c:v>
                </c:pt>
                <c:pt idx="110">
                  <c:v>45157.999305555553</c:v>
                </c:pt>
                <c:pt idx="111">
                  <c:v>45158.999305555553</c:v>
                </c:pt>
                <c:pt idx="112">
                  <c:v>45159.999305555553</c:v>
                </c:pt>
                <c:pt idx="113">
                  <c:v>45160.999305555553</c:v>
                </c:pt>
                <c:pt idx="114">
                  <c:v>45161.999305555553</c:v>
                </c:pt>
                <c:pt idx="115">
                  <c:v>45162.999305555553</c:v>
                </c:pt>
                <c:pt idx="116">
                  <c:v>45163.999305555553</c:v>
                </c:pt>
                <c:pt idx="117">
                  <c:v>45164.999305555553</c:v>
                </c:pt>
                <c:pt idx="118">
                  <c:v>45165.999305555553</c:v>
                </c:pt>
                <c:pt idx="119">
                  <c:v>45166.999305555553</c:v>
                </c:pt>
                <c:pt idx="120">
                  <c:v>45167.999305555553</c:v>
                </c:pt>
                <c:pt idx="121">
                  <c:v>45168.999305555553</c:v>
                </c:pt>
                <c:pt idx="122">
                  <c:v>45169.999305555553</c:v>
                </c:pt>
                <c:pt idx="123">
                  <c:v>45170.999305555553</c:v>
                </c:pt>
                <c:pt idx="124">
                  <c:v>45171.999305555553</c:v>
                </c:pt>
                <c:pt idx="125">
                  <c:v>45172.999305555553</c:v>
                </c:pt>
                <c:pt idx="126">
                  <c:v>45173.999305555553</c:v>
                </c:pt>
                <c:pt idx="127">
                  <c:v>45174.999305555553</c:v>
                </c:pt>
                <c:pt idx="128">
                  <c:v>45175.999305555553</c:v>
                </c:pt>
                <c:pt idx="129">
                  <c:v>45176.999305555553</c:v>
                </c:pt>
                <c:pt idx="130">
                  <c:v>45177.999305555553</c:v>
                </c:pt>
                <c:pt idx="131">
                  <c:v>45178.999305555553</c:v>
                </c:pt>
                <c:pt idx="132">
                  <c:v>45179.999305555553</c:v>
                </c:pt>
                <c:pt idx="133">
                  <c:v>45180.999305555553</c:v>
                </c:pt>
                <c:pt idx="134">
                  <c:v>45181.999305555553</c:v>
                </c:pt>
                <c:pt idx="135">
                  <c:v>45182.999305555553</c:v>
                </c:pt>
                <c:pt idx="136">
                  <c:v>45183.999305555553</c:v>
                </c:pt>
              </c:numCache>
            </c:numRef>
          </c:xVal>
          <c:yVal>
            <c:numRef>
              <c:f>'Soy Irr'!$K$9:$K$145</c:f>
              <c:numCache>
                <c:formatCode>0.00</c:formatCode>
                <c:ptCount val="137"/>
                <c:pt idx="0">
                  <c:v>0</c:v>
                </c:pt>
                <c:pt idx="1">
                  <c:v>4.0684948012492958E-3</c:v>
                </c:pt>
                <c:pt idx="2">
                  <c:v>1.3493632461143486E-2</c:v>
                </c:pt>
                <c:pt idx="3">
                  <c:v>2.842212293765559E-2</c:v>
                </c:pt>
                <c:pt idx="4">
                  <c:v>4.3643417730706124E-2</c:v>
                </c:pt>
                <c:pt idx="5">
                  <c:v>4.1698985783879303E-2</c:v>
                </c:pt>
                <c:pt idx="6">
                  <c:v>5.2041704279304213E-18</c:v>
                </c:pt>
                <c:pt idx="7">
                  <c:v>1.4721133554456763E-2</c:v>
                </c:pt>
                <c:pt idx="8">
                  <c:v>2.8627243820804397E-2</c:v>
                </c:pt>
                <c:pt idx="9">
                  <c:v>4.3629273469440497E-2</c:v>
                </c:pt>
                <c:pt idx="10">
                  <c:v>6.0089155088129495E-2</c:v>
                </c:pt>
                <c:pt idx="11">
                  <c:v>7.2060726249301127E-2</c:v>
                </c:pt>
                <c:pt idx="12">
                  <c:v>-1.0755285551056204E-16</c:v>
                </c:pt>
                <c:pt idx="13">
                  <c:v>-6.9388939039072284E-18</c:v>
                </c:pt>
                <c:pt idx="14">
                  <c:v>1.3125701407422433E-3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1.3877787807814457E-17</c:v>
                </c:pt>
                <c:pt idx="42">
                  <c:v>0</c:v>
                </c:pt>
                <c:pt idx="43">
                  <c:v>-4.163336342344337E-17</c:v>
                </c:pt>
                <c:pt idx="44">
                  <c:v>0</c:v>
                </c:pt>
                <c:pt idx="45">
                  <c:v>0</c:v>
                </c:pt>
                <c:pt idx="46">
                  <c:v>0</c:v>
                </c:pt>
                <c:pt idx="47">
                  <c:v>0</c:v>
                </c:pt>
                <c:pt idx="48">
                  <c:v>0</c:v>
                </c:pt>
                <c:pt idx="49">
                  <c:v>0</c:v>
                </c:pt>
                <c:pt idx="50">
                  <c:v>0</c:v>
                </c:pt>
                <c:pt idx="51">
                  <c:v>0</c:v>
                </c:pt>
                <c:pt idx="52">
                  <c:v>0</c:v>
                </c:pt>
                <c:pt idx="53">
                  <c:v>0</c:v>
                </c:pt>
                <c:pt idx="54">
                  <c:v>0</c:v>
                </c:pt>
                <c:pt idx="55">
                  <c:v>2.7755575615628914E-17</c:v>
                </c:pt>
                <c:pt idx="56">
                  <c:v>1.3877787807814457E-17</c:v>
                </c:pt>
                <c:pt idx="57">
                  <c:v>8.6711484004917821E-4</c:v>
                </c:pt>
                <c:pt idx="58">
                  <c:v>1.7452684658473598E-2</c:v>
                </c:pt>
                <c:pt idx="59">
                  <c:v>6.9388939039072284E-17</c:v>
                </c:pt>
                <c:pt idx="60">
                  <c:v>1.3069861969016897E-2</c:v>
                </c:pt>
                <c:pt idx="61">
                  <c:v>-3.4694469519536142E-17</c:v>
                </c:pt>
                <c:pt idx="62">
                  <c:v>-5.5511151231257827E-17</c:v>
                </c:pt>
                <c:pt idx="63">
                  <c:v>9.8857292099967103E-2</c:v>
                </c:pt>
                <c:pt idx="64">
                  <c:v>0.23433338193851752</c:v>
                </c:pt>
                <c:pt idx="65">
                  <c:v>7.9906999608539364E-2</c:v>
                </c:pt>
                <c:pt idx="66">
                  <c:v>0.17709321429900415</c:v>
                </c:pt>
                <c:pt idx="67">
                  <c:v>0.29550160870361053</c:v>
                </c:pt>
                <c:pt idx="68">
                  <c:v>3.1320000000000008E-2</c:v>
                </c:pt>
                <c:pt idx="69">
                  <c:v>0.14011047181111044</c:v>
                </c:pt>
                <c:pt idx="70">
                  <c:v>0.26277651398513985</c:v>
                </c:pt>
                <c:pt idx="71">
                  <c:v>0.41600747447435593</c:v>
                </c:pt>
                <c:pt idx="72">
                  <c:v>0.53245175604529493</c:v>
                </c:pt>
                <c:pt idx="73">
                  <c:v>0.61883953898012267</c:v>
                </c:pt>
                <c:pt idx="74">
                  <c:v>0.76622770196215484</c:v>
                </c:pt>
                <c:pt idx="75">
                  <c:v>0</c:v>
                </c:pt>
                <c:pt idx="76">
                  <c:v>0.10957921915704019</c:v>
                </c:pt>
                <c:pt idx="77">
                  <c:v>0.21381556518791797</c:v>
                </c:pt>
                <c:pt idx="78">
                  <c:v>0.32005517439357717</c:v>
                </c:pt>
                <c:pt idx="79">
                  <c:v>0.4666902893776067</c:v>
                </c:pt>
                <c:pt idx="80">
                  <c:v>0.60033084469107267</c:v>
                </c:pt>
                <c:pt idx="81">
                  <c:v>0.73522298565992794</c:v>
                </c:pt>
                <c:pt idx="82">
                  <c:v>0.88123503635684586</c:v>
                </c:pt>
                <c:pt idx="83">
                  <c:v>0.83023936728284875</c:v>
                </c:pt>
                <c:pt idx="84">
                  <c:v>0.92974473487494014</c:v>
                </c:pt>
                <c:pt idx="85">
                  <c:v>0.9154697198541264</c:v>
                </c:pt>
                <c:pt idx="86">
                  <c:v>0.81025161220891184</c:v>
                </c:pt>
                <c:pt idx="87">
                  <c:v>1.0016704332124977</c:v>
                </c:pt>
                <c:pt idx="88">
                  <c:v>5.220000000000001E-2</c:v>
                </c:pt>
                <c:pt idx="89">
                  <c:v>2.6100000000000005E-2</c:v>
                </c:pt>
                <c:pt idx="90">
                  <c:v>0.17665473240334914</c:v>
                </c:pt>
                <c:pt idx="91">
                  <c:v>0.32763650512119291</c:v>
                </c:pt>
                <c:pt idx="92">
                  <c:v>0.49063525901688509</c:v>
                </c:pt>
                <c:pt idx="93">
                  <c:v>0.51834160243500227</c:v>
                </c:pt>
                <c:pt idx="94">
                  <c:v>0.69680836529515366</c:v>
                </c:pt>
                <c:pt idx="95">
                  <c:v>0.67084346137526596</c:v>
                </c:pt>
                <c:pt idx="96">
                  <c:v>7.8300000000000008E-2</c:v>
                </c:pt>
                <c:pt idx="97">
                  <c:v>0.13251228655907313</c:v>
                </c:pt>
                <c:pt idx="98">
                  <c:v>0</c:v>
                </c:pt>
                <c:pt idx="99">
                  <c:v>0</c:v>
                </c:pt>
                <c:pt idx="100">
                  <c:v>0</c:v>
                </c:pt>
                <c:pt idx="101">
                  <c:v>0.15062770018867555</c:v>
                </c:pt>
                <c:pt idx="102">
                  <c:v>0.29194523954954466</c:v>
                </c:pt>
                <c:pt idx="103">
                  <c:v>0.31443563717750855</c:v>
                </c:pt>
                <c:pt idx="104">
                  <c:v>0.46041670923468442</c:v>
                </c:pt>
                <c:pt idx="105">
                  <c:v>0.46473572395294799</c:v>
                </c:pt>
                <c:pt idx="106">
                  <c:v>0.52258685253526804</c:v>
                </c:pt>
                <c:pt idx="107">
                  <c:v>0.67413975193986964</c:v>
                </c:pt>
                <c:pt idx="108">
                  <c:v>0</c:v>
                </c:pt>
                <c:pt idx="109">
                  <c:v>0.13185611893313146</c:v>
                </c:pt>
                <c:pt idx="110">
                  <c:v>0.27577292694400213</c:v>
                </c:pt>
                <c:pt idx="111">
                  <c:v>0.43359696326699626</c:v>
                </c:pt>
                <c:pt idx="112">
                  <c:v>0.3623282140464138</c:v>
                </c:pt>
                <c:pt idx="113">
                  <c:v>0.51600249386116592</c:v>
                </c:pt>
                <c:pt idx="114">
                  <c:v>0.66507622086103169</c:v>
                </c:pt>
                <c:pt idx="115">
                  <c:v>0.61028585698883819</c:v>
                </c:pt>
                <c:pt idx="116">
                  <c:v>0.7541605504722666</c:v>
                </c:pt>
                <c:pt idx="117">
                  <c:v>0.85876408566997453</c:v>
                </c:pt>
                <c:pt idx="118">
                  <c:v>0.9794167920299619</c:v>
                </c:pt>
                <c:pt idx="119">
                  <c:v>1.1486636285266221</c:v>
                </c:pt>
                <c:pt idx="120">
                  <c:v>1.1236136102497156</c:v>
                </c:pt>
                <c:pt idx="121">
                  <c:v>1.0415105567120218</c:v>
                </c:pt>
                <c:pt idx="122">
                  <c:v>0.9244829530858617</c:v>
                </c:pt>
                <c:pt idx="123">
                  <c:v>1.0451623905813807</c:v>
                </c:pt>
                <c:pt idx="124">
                  <c:v>1.1682344384488546</c:v>
                </c:pt>
                <c:pt idx="125">
                  <c:v>1.1462051281927048</c:v>
                </c:pt>
                <c:pt idx="126">
                  <c:v>1.2777751125676633</c:v>
                </c:pt>
                <c:pt idx="127">
                  <c:v>1.2145447040515922</c:v>
                </c:pt>
                <c:pt idx="128">
                  <c:v>1.2594201033237848</c:v>
                </c:pt>
                <c:pt idx="129">
                  <c:v>1.3180673499690454</c:v>
                </c:pt>
                <c:pt idx="130">
                  <c:v>1.378943237777023</c:v>
                </c:pt>
                <c:pt idx="131">
                  <c:v>1.4573572189209316</c:v>
                </c:pt>
                <c:pt idx="132">
                  <c:v>1.5453363810677569</c:v>
                </c:pt>
                <c:pt idx="133">
                  <c:v>1.3956431106372575</c:v>
                </c:pt>
                <c:pt idx="134">
                  <c:v>1.416833386672862</c:v>
                </c:pt>
                <c:pt idx="135">
                  <c:v>1.4855823046721259</c:v>
                </c:pt>
                <c:pt idx="136">
                  <c:v>1.564135488851383</c:v>
                </c:pt>
              </c:numCache>
            </c:numRef>
          </c:yVal>
          <c:smooth val="0"/>
          <c:extLst>
            <c:ext xmlns:c16="http://schemas.microsoft.com/office/drawing/2014/chart" uri="{C3380CC4-5D6E-409C-BE32-E72D297353CC}">
              <c16:uniqueId val="{00000013-B796-3F44-99A5-41A565FCEFA4}"/>
            </c:ext>
          </c:extLst>
        </c:ser>
        <c:ser>
          <c:idx val="5"/>
          <c:order val="1"/>
          <c:tx>
            <c:v>Predicted Rainfed</c:v>
          </c:tx>
          <c:spPr>
            <a:ln w="38100">
              <a:solidFill>
                <a:schemeClr val="accent6">
                  <a:lumMod val="75000"/>
                </a:schemeClr>
              </a:solidFill>
            </a:ln>
          </c:spPr>
          <c:marker>
            <c:symbol val="none"/>
          </c:marker>
          <c:xVal>
            <c:numRef>
              <c:f>'Rainfed Soy'!$A$9:$A$145</c:f>
              <c:numCache>
                <c:formatCode>m/d/yy</c:formatCode>
                <c:ptCount val="137"/>
                <c:pt idx="0" formatCode="m/d/yy\ h:mm;@">
                  <c:v>45047.999305555553</c:v>
                </c:pt>
                <c:pt idx="1">
                  <c:v>45048.999305555553</c:v>
                </c:pt>
                <c:pt idx="2">
                  <c:v>45049.999305555553</c:v>
                </c:pt>
                <c:pt idx="3">
                  <c:v>45050.999305555553</c:v>
                </c:pt>
                <c:pt idx="4">
                  <c:v>45051.999305555553</c:v>
                </c:pt>
                <c:pt idx="5">
                  <c:v>45052.999305555553</c:v>
                </c:pt>
                <c:pt idx="6">
                  <c:v>45053.999305555553</c:v>
                </c:pt>
                <c:pt idx="7">
                  <c:v>45054.999305555553</c:v>
                </c:pt>
                <c:pt idx="8">
                  <c:v>45055.999305555553</c:v>
                </c:pt>
                <c:pt idx="9">
                  <c:v>45056.999305555553</c:v>
                </c:pt>
                <c:pt idx="10">
                  <c:v>45057.999305555553</c:v>
                </c:pt>
                <c:pt idx="11">
                  <c:v>45058.999305555553</c:v>
                </c:pt>
                <c:pt idx="12">
                  <c:v>45059.999305555553</c:v>
                </c:pt>
                <c:pt idx="13">
                  <c:v>45060.999305555553</c:v>
                </c:pt>
                <c:pt idx="14">
                  <c:v>45061.999305555553</c:v>
                </c:pt>
                <c:pt idx="15">
                  <c:v>45062.999305555553</c:v>
                </c:pt>
                <c:pt idx="16">
                  <c:v>45063.999305555553</c:v>
                </c:pt>
                <c:pt idx="17">
                  <c:v>45064.999305555553</c:v>
                </c:pt>
                <c:pt idx="18">
                  <c:v>45065.999305555553</c:v>
                </c:pt>
                <c:pt idx="19">
                  <c:v>45066.999305555553</c:v>
                </c:pt>
                <c:pt idx="20">
                  <c:v>45067.999305555553</c:v>
                </c:pt>
                <c:pt idx="21">
                  <c:v>45068.999305555553</c:v>
                </c:pt>
                <c:pt idx="22">
                  <c:v>45069.999305555553</c:v>
                </c:pt>
                <c:pt idx="23">
                  <c:v>45070.999305555553</c:v>
                </c:pt>
                <c:pt idx="24">
                  <c:v>45071.999305555553</c:v>
                </c:pt>
                <c:pt idx="25">
                  <c:v>45072.999305555553</c:v>
                </c:pt>
                <c:pt idx="26">
                  <c:v>45073.999305555553</c:v>
                </c:pt>
                <c:pt idx="27">
                  <c:v>45074.999305555553</c:v>
                </c:pt>
                <c:pt idx="28">
                  <c:v>45075.999305555553</c:v>
                </c:pt>
                <c:pt idx="29">
                  <c:v>45076.999305555553</c:v>
                </c:pt>
                <c:pt idx="30">
                  <c:v>45077.999305555553</c:v>
                </c:pt>
                <c:pt idx="31">
                  <c:v>45078.999305555553</c:v>
                </c:pt>
                <c:pt idx="32">
                  <c:v>45079.999305555553</c:v>
                </c:pt>
                <c:pt idx="33">
                  <c:v>45080.999305555553</c:v>
                </c:pt>
                <c:pt idx="34">
                  <c:v>45081.999305555553</c:v>
                </c:pt>
                <c:pt idx="35">
                  <c:v>45082.999305555553</c:v>
                </c:pt>
                <c:pt idx="36">
                  <c:v>45083.999305555553</c:v>
                </c:pt>
                <c:pt idx="37">
                  <c:v>45084.999305555553</c:v>
                </c:pt>
                <c:pt idx="38">
                  <c:v>45085.999305555553</c:v>
                </c:pt>
                <c:pt idx="39">
                  <c:v>45086.999305555553</c:v>
                </c:pt>
                <c:pt idx="40">
                  <c:v>45087.999305555553</c:v>
                </c:pt>
                <c:pt idx="41">
                  <c:v>45088.999305555553</c:v>
                </c:pt>
                <c:pt idx="42">
                  <c:v>45089.999305555553</c:v>
                </c:pt>
                <c:pt idx="43">
                  <c:v>45090.999305555553</c:v>
                </c:pt>
                <c:pt idx="44">
                  <c:v>45091.999305555553</c:v>
                </c:pt>
                <c:pt idx="45">
                  <c:v>45092.999305555553</c:v>
                </c:pt>
                <c:pt idx="46">
                  <c:v>45093.999305555553</c:v>
                </c:pt>
                <c:pt idx="47">
                  <c:v>45094.999305555553</c:v>
                </c:pt>
                <c:pt idx="48">
                  <c:v>45095.999305555553</c:v>
                </c:pt>
                <c:pt idx="49">
                  <c:v>45096.999305555553</c:v>
                </c:pt>
                <c:pt idx="50">
                  <c:v>45097.999305555553</c:v>
                </c:pt>
                <c:pt idx="51">
                  <c:v>45098.999305555553</c:v>
                </c:pt>
                <c:pt idx="52">
                  <c:v>45099.999305555553</c:v>
                </c:pt>
                <c:pt idx="53">
                  <c:v>45100.999305555553</c:v>
                </c:pt>
                <c:pt idx="54">
                  <c:v>45101.999305555553</c:v>
                </c:pt>
                <c:pt idx="55">
                  <c:v>45102.999305555553</c:v>
                </c:pt>
                <c:pt idx="56">
                  <c:v>45103.999305555553</c:v>
                </c:pt>
                <c:pt idx="57">
                  <c:v>45104.999305555553</c:v>
                </c:pt>
                <c:pt idx="58">
                  <c:v>45105.999305555553</c:v>
                </c:pt>
                <c:pt idx="59">
                  <c:v>45106.999305555553</c:v>
                </c:pt>
                <c:pt idx="60">
                  <c:v>45107.999305555553</c:v>
                </c:pt>
                <c:pt idx="61">
                  <c:v>45108.999305555553</c:v>
                </c:pt>
                <c:pt idx="62">
                  <c:v>45109.999305555553</c:v>
                </c:pt>
                <c:pt idx="63">
                  <c:v>45110.999305555553</c:v>
                </c:pt>
                <c:pt idx="64">
                  <c:v>45111.999305555553</c:v>
                </c:pt>
                <c:pt idx="65">
                  <c:v>45112.999305555553</c:v>
                </c:pt>
                <c:pt idx="66">
                  <c:v>45113.999305555553</c:v>
                </c:pt>
                <c:pt idx="67">
                  <c:v>45114.999305555553</c:v>
                </c:pt>
                <c:pt idx="68">
                  <c:v>45115.999305555553</c:v>
                </c:pt>
                <c:pt idx="69">
                  <c:v>45116.999305555553</c:v>
                </c:pt>
                <c:pt idx="70">
                  <c:v>45117.999305555553</c:v>
                </c:pt>
                <c:pt idx="71">
                  <c:v>45118.999305555553</c:v>
                </c:pt>
                <c:pt idx="72">
                  <c:v>45119.999305555553</c:v>
                </c:pt>
                <c:pt idx="73">
                  <c:v>45120.999305555553</c:v>
                </c:pt>
                <c:pt idx="74">
                  <c:v>45121.999305555553</c:v>
                </c:pt>
                <c:pt idx="75">
                  <c:v>45122.999305555553</c:v>
                </c:pt>
                <c:pt idx="76">
                  <c:v>45123.999305555553</c:v>
                </c:pt>
                <c:pt idx="77">
                  <c:v>45124.999305555553</c:v>
                </c:pt>
                <c:pt idx="78">
                  <c:v>45125.999305555553</c:v>
                </c:pt>
                <c:pt idx="79">
                  <c:v>45126.999305555553</c:v>
                </c:pt>
                <c:pt idx="80">
                  <c:v>45127.999305555553</c:v>
                </c:pt>
                <c:pt idx="81">
                  <c:v>45128.999305555553</c:v>
                </c:pt>
                <c:pt idx="82">
                  <c:v>45129.999305555553</c:v>
                </c:pt>
                <c:pt idx="83">
                  <c:v>45130.999305555553</c:v>
                </c:pt>
                <c:pt idx="84">
                  <c:v>45131.999305555553</c:v>
                </c:pt>
                <c:pt idx="85">
                  <c:v>45132.999305555553</c:v>
                </c:pt>
                <c:pt idx="86">
                  <c:v>45133.999305555553</c:v>
                </c:pt>
                <c:pt idx="87">
                  <c:v>45134.999305555553</c:v>
                </c:pt>
                <c:pt idx="88">
                  <c:v>45135.999305555553</c:v>
                </c:pt>
                <c:pt idx="89">
                  <c:v>45136.999305555553</c:v>
                </c:pt>
                <c:pt idx="90">
                  <c:v>45137.999305555553</c:v>
                </c:pt>
                <c:pt idx="91">
                  <c:v>45138.999305555553</c:v>
                </c:pt>
                <c:pt idx="92">
                  <c:v>45139.999305555553</c:v>
                </c:pt>
                <c:pt idx="93">
                  <c:v>45140.999305555553</c:v>
                </c:pt>
                <c:pt idx="94">
                  <c:v>45141.999305555553</c:v>
                </c:pt>
                <c:pt idx="95">
                  <c:v>45142.999305555553</c:v>
                </c:pt>
                <c:pt idx="96">
                  <c:v>45143.999305555553</c:v>
                </c:pt>
                <c:pt idx="97">
                  <c:v>45144.999305555553</c:v>
                </c:pt>
                <c:pt idx="98">
                  <c:v>45145.999305555553</c:v>
                </c:pt>
                <c:pt idx="99">
                  <c:v>45146.999305555553</c:v>
                </c:pt>
                <c:pt idx="100">
                  <c:v>45147.999305555553</c:v>
                </c:pt>
                <c:pt idx="101">
                  <c:v>45148.999305555553</c:v>
                </c:pt>
                <c:pt idx="102">
                  <c:v>45149.999305555553</c:v>
                </c:pt>
                <c:pt idx="103">
                  <c:v>45150.999305555553</c:v>
                </c:pt>
                <c:pt idx="104">
                  <c:v>45151.999305555553</c:v>
                </c:pt>
                <c:pt idx="105">
                  <c:v>45152.999305555553</c:v>
                </c:pt>
                <c:pt idx="106">
                  <c:v>45153.999305555553</c:v>
                </c:pt>
                <c:pt idx="107">
                  <c:v>45154.999305555553</c:v>
                </c:pt>
                <c:pt idx="108">
                  <c:v>45155.999305555553</c:v>
                </c:pt>
                <c:pt idx="109">
                  <c:v>45156.999305555553</c:v>
                </c:pt>
                <c:pt idx="110">
                  <c:v>45157.999305555553</c:v>
                </c:pt>
                <c:pt idx="111">
                  <c:v>45158.999305555553</c:v>
                </c:pt>
                <c:pt idx="112">
                  <c:v>45159.999305555553</c:v>
                </c:pt>
                <c:pt idx="113">
                  <c:v>45160.999305555553</c:v>
                </c:pt>
                <c:pt idx="114">
                  <c:v>45161.999305555553</c:v>
                </c:pt>
                <c:pt idx="115">
                  <c:v>45162.999305555553</c:v>
                </c:pt>
                <c:pt idx="116">
                  <c:v>45163.999305555553</c:v>
                </c:pt>
                <c:pt idx="117">
                  <c:v>45164.999305555553</c:v>
                </c:pt>
                <c:pt idx="118">
                  <c:v>45165.999305555553</c:v>
                </c:pt>
                <c:pt idx="119">
                  <c:v>45166.999305555553</c:v>
                </c:pt>
                <c:pt idx="120">
                  <c:v>45167.999305555553</c:v>
                </c:pt>
                <c:pt idx="121">
                  <c:v>45168.999305555553</c:v>
                </c:pt>
                <c:pt idx="122">
                  <c:v>45169.999305555553</c:v>
                </c:pt>
                <c:pt idx="123">
                  <c:v>45170.999305555553</c:v>
                </c:pt>
                <c:pt idx="124">
                  <c:v>45171.999305555553</c:v>
                </c:pt>
                <c:pt idx="125">
                  <c:v>45172.999305555553</c:v>
                </c:pt>
                <c:pt idx="126">
                  <c:v>45173.999305555553</c:v>
                </c:pt>
                <c:pt idx="127">
                  <c:v>45174.999305555553</c:v>
                </c:pt>
                <c:pt idx="128">
                  <c:v>45175.999305555553</c:v>
                </c:pt>
                <c:pt idx="129">
                  <c:v>45176.999305555553</c:v>
                </c:pt>
                <c:pt idx="130">
                  <c:v>45177.999305555553</c:v>
                </c:pt>
                <c:pt idx="131">
                  <c:v>45178.999305555553</c:v>
                </c:pt>
                <c:pt idx="132">
                  <c:v>45179.999305555553</c:v>
                </c:pt>
                <c:pt idx="133">
                  <c:v>45180.999305555553</c:v>
                </c:pt>
                <c:pt idx="134">
                  <c:v>45181.999305555553</c:v>
                </c:pt>
                <c:pt idx="135">
                  <c:v>45182.999305555553</c:v>
                </c:pt>
                <c:pt idx="136">
                  <c:v>45183.999305555553</c:v>
                </c:pt>
              </c:numCache>
            </c:numRef>
          </c:xVal>
          <c:yVal>
            <c:numRef>
              <c:f>'Rainfed Soy'!$K$9:$K$145</c:f>
              <c:numCache>
                <c:formatCode>0.00</c:formatCode>
                <c:ptCount val="137"/>
                <c:pt idx="0">
                  <c:v>0</c:v>
                </c:pt>
                <c:pt idx="1">
                  <c:v>4.0684948012492958E-3</c:v>
                </c:pt>
                <c:pt idx="2">
                  <c:v>1.3493632461143486E-2</c:v>
                </c:pt>
                <c:pt idx="3">
                  <c:v>2.842212293765559E-2</c:v>
                </c:pt>
                <c:pt idx="4">
                  <c:v>4.3643417730706124E-2</c:v>
                </c:pt>
                <c:pt idx="5">
                  <c:v>4.1698985783879303E-2</c:v>
                </c:pt>
                <c:pt idx="6">
                  <c:v>5.2041704279304213E-18</c:v>
                </c:pt>
                <c:pt idx="7">
                  <c:v>1.4721133554456763E-2</c:v>
                </c:pt>
                <c:pt idx="8">
                  <c:v>2.8627243820804397E-2</c:v>
                </c:pt>
                <c:pt idx="9">
                  <c:v>4.3629273469440497E-2</c:v>
                </c:pt>
                <c:pt idx="10">
                  <c:v>6.0089155088129495E-2</c:v>
                </c:pt>
                <c:pt idx="11">
                  <c:v>7.2060726249301127E-2</c:v>
                </c:pt>
                <c:pt idx="12">
                  <c:v>-1.0755285551056204E-16</c:v>
                </c:pt>
                <c:pt idx="13">
                  <c:v>-6.9388939039072284E-18</c:v>
                </c:pt>
                <c:pt idx="14">
                  <c:v>1.3125701407422433E-3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1.3877787807814457E-17</c:v>
                </c:pt>
                <c:pt idx="42">
                  <c:v>0</c:v>
                </c:pt>
                <c:pt idx="43">
                  <c:v>-4.163336342344337E-17</c:v>
                </c:pt>
                <c:pt idx="44">
                  <c:v>0</c:v>
                </c:pt>
                <c:pt idx="45">
                  <c:v>0</c:v>
                </c:pt>
                <c:pt idx="46">
                  <c:v>0</c:v>
                </c:pt>
                <c:pt idx="47">
                  <c:v>0</c:v>
                </c:pt>
                <c:pt idx="48">
                  <c:v>0</c:v>
                </c:pt>
                <c:pt idx="49">
                  <c:v>0</c:v>
                </c:pt>
                <c:pt idx="50">
                  <c:v>0</c:v>
                </c:pt>
                <c:pt idx="51">
                  <c:v>0</c:v>
                </c:pt>
                <c:pt idx="52">
                  <c:v>0</c:v>
                </c:pt>
                <c:pt idx="53">
                  <c:v>0</c:v>
                </c:pt>
                <c:pt idx="54">
                  <c:v>0</c:v>
                </c:pt>
                <c:pt idx="55">
                  <c:v>2.7755575615628914E-17</c:v>
                </c:pt>
                <c:pt idx="56">
                  <c:v>1.3877787807814457E-17</c:v>
                </c:pt>
                <c:pt idx="57">
                  <c:v>8.6711484004917821E-4</c:v>
                </c:pt>
                <c:pt idx="58">
                  <c:v>1.7452684658473598E-2</c:v>
                </c:pt>
                <c:pt idx="59">
                  <c:v>6.9388939039072284E-17</c:v>
                </c:pt>
                <c:pt idx="60">
                  <c:v>1.3069861969016897E-2</c:v>
                </c:pt>
                <c:pt idx="61">
                  <c:v>-3.4694469519536142E-17</c:v>
                </c:pt>
                <c:pt idx="62">
                  <c:v>-5.5511151231257827E-17</c:v>
                </c:pt>
                <c:pt idx="63">
                  <c:v>9.8857292099967103E-2</c:v>
                </c:pt>
                <c:pt idx="64">
                  <c:v>0.23433338193851752</c:v>
                </c:pt>
                <c:pt idx="65">
                  <c:v>7.9906999608539364E-2</c:v>
                </c:pt>
                <c:pt idx="66">
                  <c:v>0.17709321429900415</c:v>
                </c:pt>
                <c:pt idx="67">
                  <c:v>0.29550160870361053</c:v>
                </c:pt>
                <c:pt idx="68">
                  <c:v>0</c:v>
                </c:pt>
                <c:pt idx="69">
                  <c:v>0.10879047181111044</c:v>
                </c:pt>
                <c:pt idx="70">
                  <c:v>0.23145651398513983</c:v>
                </c:pt>
                <c:pt idx="71">
                  <c:v>0.38468747447435592</c:v>
                </c:pt>
                <c:pt idx="72">
                  <c:v>0.50113175604529492</c:v>
                </c:pt>
                <c:pt idx="73">
                  <c:v>0.58751953898012266</c:v>
                </c:pt>
                <c:pt idx="74">
                  <c:v>0.73490770196215482</c:v>
                </c:pt>
                <c:pt idx="75">
                  <c:v>0</c:v>
                </c:pt>
                <c:pt idx="76">
                  <c:v>0.10957921915704019</c:v>
                </c:pt>
                <c:pt idx="77">
                  <c:v>0.21381556518791797</c:v>
                </c:pt>
                <c:pt idx="78">
                  <c:v>0.32005517439357717</c:v>
                </c:pt>
                <c:pt idx="79">
                  <c:v>0.4666902893776067</c:v>
                </c:pt>
                <c:pt idx="80">
                  <c:v>0.60033084469107267</c:v>
                </c:pt>
                <c:pt idx="81">
                  <c:v>0.73522298565992794</c:v>
                </c:pt>
                <c:pt idx="82">
                  <c:v>0.88123503635684586</c:v>
                </c:pt>
                <c:pt idx="83">
                  <c:v>0.83023936728284875</c:v>
                </c:pt>
                <c:pt idx="84">
                  <c:v>0.92974473487494014</c:v>
                </c:pt>
                <c:pt idx="85">
                  <c:v>1.0954697198541263</c:v>
                </c:pt>
                <c:pt idx="86">
                  <c:v>0.99025161220891178</c:v>
                </c:pt>
                <c:pt idx="87">
                  <c:v>1.1816704332124977</c:v>
                </c:pt>
                <c:pt idx="88">
                  <c:v>0.52200000000000013</c:v>
                </c:pt>
                <c:pt idx="89">
                  <c:v>0.33930000000000005</c:v>
                </c:pt>
                <c:pt idx="90">
                  <c:v>0.4898547324033492</c:v>
                </c:pt>
                <c:pt idx="91">
                  <c:v>0.64083650512119295</c:v>
                </c:pt>
                <c:pt idx="92">
                  <c:v>0.80383525901688513</c:v>
                </c:pt>
                <c:pt idx="93">
                  <c:v>0.8315416024350023</c:v>
                </c:pt>
                <c:pt idx="94">
                  <c:v>1.0100083652951537</c:v>
                </c:pt>
                <c:pt idx="95">
                  <c:v>1.1865434613752661</c:v>
                </c:pt>
                <c:pt idx="96">
                  <c:v>0</c:v>
                </c:pt>
                <c:pt idx="97">
                  <c:v>5.4212286559073106E-2</c:v>
                </c:pt>
                <c:pt idx="98">
                  <c:v>0.12006000000000001</c:v>
                </c:pt>
                <c:pt idx="99">
                  <c:v>7.3143572075094809E-2</c:v>
                </c:pt>
                <c:pt idx="100">
                  <c:v>0</c:v>
                </c:pt>
                <c:pt idx="101">
                  <c:v>0.15062770018867555</c:v>
                </c:pt>
                <c:pt idx="102">
                  <c:v>0.29194523954954466</c:v>
                </c:pt>
                <c:pt idx="103">
                  <c:v>0.31443563717750855</c:v>
                </c:pt>
                <c:pt idx="104">
                  <c:v>0.46041670923468442</c:v>
                </c:pt>
                <c:pt idx="105">
                  <c:v>0.46473572395294799</c:v>
                </c:pt>
                <c:pt idx="106">
                  <c:v>0.52258685253526804</c:v>
                </c:pt>
                <c:pt idx="107">
                  <c:v>0.67413975193986964</c:v>
                </c:pt>
                <c:pt idx="108">
                  <c:v>0</c:v>
                </c:pt>
                <c:pt idx="109">
                  <c:v>0.13185611893313146</c:v>
                </c:pt>
                <c:pt idx="110">
                  <c:v>0.27577292694400213</c:v>
                </c:pt>
                <c:pt idx="111">
                  <c:v>0.43359696326699626</c:v>
                </c:pt>
                <c:pt idx="112">
                  <c:v>0.63682821404641377</c:v>
                </c:pt>
                <c:pt idx="113">
                  <c:v>0.79050249386116589</c:v>
                </c:pt>
                <c:pt idx="114">
                  <c:v>0.93957622086103165</c:v>
                </c:pt>
                <c:pt idx="115">
                  <c:v>1.0692858569888382</c:v>
                </c:pt>
                <c:pt idx="116">
                  <c:v>1.2131605504722665</c:v>
                </c:pt>
                <c:pt idx="117">
                  <c:v>1.3177640856699744</c:v>
                </c:pt>
                <c:pt idx="118">
                  <c:v>1.4384167920299618</c:v>
                </c:pt>
                <c:pt idx="119">
                  <c:v>1.6076636285266219</c:v>
                </c:pt>
                <c:pt idx="120">
                  <c:v>1.7131136102497155</c:v>
                </c:pt>
                <c:pt idx="121">
                  <c:v>1.8155105567120216</c:v>
                </c:pt>
                <c:pt idx="122">
                  <c:v>1.9234829530858615</c:v>
                </c:pt>
                <c:pt idx="123">
                  <c:v>2.0441623905813806</c:v>
                </c:pt>
                <c:pt idx="124">
                  <c:v>2.1672344384488547</c:v>
                </c:pt>
                <c:pt idx="125">
                  <c:v>2.3052051281927048</c:v>
                </c:pt>
                <c:pt idx="126">
                  <c:v>2.4367751125676635</c:v>
                </c:pt>
                <c:pt idx="127">
                  <c:v>2.5715447040515924</c:v>
                </c:pt>
                <c:pt idx="128">
                  <c:v>2.6164201033237848</c:v>
                </c:pt>
                <c:pt idx="129">
                  <c:v>2.6750673499690456</c:v>
                </c:pt>
                <c:pt idx="130">
                  <c:v>2.7359432377770232</c:v>
                </c:pt>
                <c:pt idx="131">
                  <c:v>2.8143572189209318</c:v>
                </c:pt>
                <c:pt idx="132">
                  <c:v>2.9023363810677569</c:v>
                </c:pt>
                <c:pt idx="133">
                  <c:v>2.9326431106372577</c:v>
                </c:pt>
                <c:pt idx="134">
                  <c:v>2.9538333866728625</c:v>
                </c:pt>
                <c:pt idx="135">
                  <c:v>3.0225823046721265</c:v>
                </c:pt>
                <c:pt idx="136">
                  <c:v>3.1011354888513836</c:v>
                </c:pt>
              </c:numCache>
            </c:numRef>
          </c:yVal>
          <c:smooth val="0"/>
          <c:extLst>
            <c:ext xmlns:c16="http://schemas.microsoft.com/office/drawing/2014/chart" uri="{C3380CC4-5D6E-409C-BE32-E72D297353CC}">
              <c16:uniqueId val="{00000015-B796-3F44-99A5-41A565FCEFA4}"/>
            </c:ext>
          </c:extLst>
        </c:ser>
        <c:ser>
          <c:idx val="4"/>
          <c:order val="2"/>
          <c:tx>
            <c:v>Observed Irrigated 113</c:v>
          </c:tx>
          <c:spPr>
            <a:ln w="25400">
              <a:noFill/>
            </a:ln>
          </c:spPr>
          <c:marker>
            <c:symbol val="circle"/>
            <c:size val="7"/>
          </c:marker>
          <c:xVal>
            <c:numRef>
              <c:f>'Soil Moisture'!$AK$11:$AK$98</c:f>
              <c:numCache>
                <c:formatCode>[$-409]m/d/yy\ h:mm\ AM/PM;@</c:formatCode>
                <c:ptCount val="88"/>
                <c:pt idx="0">
                  <c:v>45093.989583333328</c:v>
                </c:pt>
                <c:pt idx="1">
                  <c:v>45094.989583333328</c:v>
                </c:pt>
                <c:pt idx="2">
                  <c:v>45095.989583333328</c:v>
                </c:pt>
                <c:pt idx="3">
                  <c:v>45096.989583333328</c:v>
                </c:pt>
                <c:pt idx="4">
                  <c:v>45097.989583333328</c:v>
                </c:pt>
                <c:pt idx="5">
                  <c:v>45098.989583333328</c:v>
                </c:pt>
                <c:pt idx="6">
                  <c:v>45099.989583333328</c:v>
                </c:pt>
                <c:pt idx="7">
                  <c:v>45100.989583333328</c:v>
                </c:pt>
                <c:pt idx="8">
                  <c:v>45101.989583333328</c:v>
                </c:pt>
                <c:pt idx="9">
                  <c:v>45102.989583333328</c:v>
                </c:pt>
                <c:pt idx="10">
                  <c:v>45103.989583333328</c:v>
                </c:pt>
                <c:pt idx="11">
                  <c:v>45104.989583333328</c:v>
                </c:pt>
                <c:pt idx="12">
                  <c:v>45105.989583333328</c:v>
                </c:pt>
                <c:pt idx="13">
                  <c:v>45106.989583333328</c:v>
                </c:pt>
                <c:pt idx="14">
                  <c:v>45107.989583333328</c:v>
                </c:pt>
                <c:pt idx="15">
                  <c:v>45108.989583333328</c:v>
                </c:pt>
                <c:pt idx="16">
                  <c:v>45109.989583333328</c:v>
                </c:pt>
                <c:pt idx="17">
                  <c:v>45110.989583333328</c:v>
                </c:pt>
                <c:pt idx="18">
                  <c:v>45111.989583333328</c:v>
                </c:pt>
                <c:pt idx="19">
                  <c:v>45112.989583333328</c:v>
                </c:pt>
                <c:pt idx="20">
                  <c:v>45113.989583333328</c:v>
                </c:pt>
                <c:pt idx="21">
                  <c:v>45114.989583333328</c:v>
                </c:pt>
                <c:pt idx="22">
                  <c:v>45115.989583333328</c:v>
                </c:pt>
                <c:pt idx="23">
                  <c:v>45116.989583333328</c:v>
                </c:pt>
                <c:pt idx="24">
                  <c:v>45117.989583333328</c:v>
                </c:pt>
                <c:pt idx="25">
                  <c:v>45118.989583333328</c:v>
                </c:pt>
                <c:pt idx="26">
                  <c:v>45119.989583333328</c:v>
                </c:pt>
                <c:pt idx="27">
                  <c:v>45120.989583333328</c:v>
                </c:pt>
                <c:pt idx="28">
                  <c:v>45121.989583333328</c:v>
                </c:pt>
                <c:pt idx="29">
                  <c:v>45122.989583333328</c:v>
                </c:pt>
                <c:pt idx="30">
                  <c:v>45123.989583333328</c:v>
                </c:pt>
                <c:pt idx="31">
                  <c:v>45124.989583333328</c:v>
                </c:pt>
                <c:pt idx="32">
                  <c:v>45125.989583333328</c:v>
                </c:pt>
                <c:pt idx="33">
                  <c:v>45126.989583333328</c:v>
                </c:pt>
                <c:pt idx="34">
                  <c:v>45127.989583333328</c:v>
                </c:pt>
                <c:pt idx="35">
                  <c:v>45128.989583333328</c:v>
                </c:pt>
                <c:pt idx="36">
                  <c:v>45129.989583333328</c:v>
                </c:pt>
                <c:pt idx="37">
                  <c:v>45130.989583333328</c:v>
                </c:pt>
                <c:pt idx="38">
                  <c:v>45131.989583333328</c:v>
                </c:pt>
                <c:pt idx="39">
                  <c:v>45132.989583333328</c:v>
                </c:pt>
                <c:pt idx="40">
                  <c:v>45133.989583333328</c:v>
                </c:pt>
                <c:pt idx="41">
                  <c:v>45134.989583333328</c:v>
                </c:pt>
                <c:pt idx="42">
                  <c:v>45135.989583333328</c:v>
                </c:pt>
                <c:pt idx="43">
                  <c:v>45136.989583333328</c:v>
                </c:pt>
                <c:pt idx="44">
                  <c:v>45137.989583333328</c:v>
                </c:pt>
                <c:pt idx="45">
                  <c:v>45138.989583333328</c:v>
                </c:pt>
                <c:pt idx="46">
                  <c:v>45139.989583333328</c:v>
                </c:pt>
                <c:pt idx="47">
                  <c:v>45140.989583333328</c:v>
                </c:pt>
                <c:pt idx="48">
                  <c:v>45141.989583333328</c:v>
                </c:pt>
                <c:pt idx="49">
                  <c:v>45142.989583333328</c:v>
                </c:pt>
                <c:pt idx="50">
                  <c:v>45143.989583333328</c:v>
                </c:pt>
                <c:pt idx="51">
                  <c:v>45144.989583333328</c:v>
                </c:pt>
                <c:pt idx="52">
                  <c:v>45145.989583333328</c:v>
                </c:pt>
                <c:pt idx="53">
                  <c:v>45146.989583333328</c:v>
                </c:pt>
                <c:pt idx="54">
                  <c:v>45147.989583333328</c:v>
                </c:pt>
                <c:pt idx="55">
                  <c:v>45148.989583333328</c:v>
                </c:pt>
                <c:pt idx="56">
                  <c:v>45149.989583333328</c:v>
                </c:pt>
                <c:pt idx="57">
                  <c:v>45150.989583333328</c:v>
                </c:pt>
                <c:pt idx="58">
                  <c:v>45151.989583333328</c:v>
                </c:pt>
                <c:pt idx="59">
                  <c:v>45152.989583333328</c:v>
                </c:pt>
                <c:pt idx="60">
                  <c:v>45153.989583333328</c:v>
                </c:pt>
                <c:pt idx="61">
                  <c:v>45154.989583333328</c:v>
                </c:pt>
                <c:pt idx="62">
                  <c:v>45155.989583333328</c:v>
                </c:pt>
                <c:pt idx="63">
                  <c:v>45156.989583333328</c:v>
                </c:pt>
                <c:pt idx="64">
                  <c:v>45157.989583333328</c:v>
                </c:pt>
                <c:pt idx="65">
                  <c:v>45158.989583333328</c:v>
                </c:pt>
                <c:pt idx="66">
                  <c:v>45159.989583333328</c:v>
                </c:pt>
                <c:pt idx="67">
                  <c:v>45160.989583333328</c:v>
                </c:pt>
                <c:pt idx="68">
                  <c:v>45161.989583333328</c:v>
                </c:pt>
                <c:pt idx="69">
                  <c:v>45162.989583333328</c:v>
                </c:pt>
                <c:pt idx="70">
                  <c:v>45163.989583333328</c:v>
                </c:pt>
                <c:pt idx="71">
                  <c:v>45164.989583333328</c:v>
                </c:pt>
                <c:pt idx="72">
                  <c:v>45165.989583333328</c:v>
                </c:pt>
                <c:pt idx="73">
                  <c:v>45166.989583333328</c:v>
                </c:pt>
                <c:pt idx="74">
                  <c:v>45167.989583333328</c:v>
                </c:pt>
                <c:pt idx="75">
                  <c:v>45168.989583333328</c:v>
                </c:pt>
                <c:pt idx="76">
                  <c:v>45169.989583333328</c:v>
                </c:pt>
                <c:pt idx="77">
                  <c:v>45170.989583333328</c:v>
                </c:pt>
                <c:pt idx="78">
                  <c:v>45171.989583333328</c:v>
                </c:pt>
                <c:pt idx="79">
                  <c:v>45172.989583333328</c:v>
                </c:pt>
                <c:pt idx="80">
                  <c:v>45173.989583333328</c:v>
                </c:pt>
                <c:pt idx="81">
                  <c:v>45174.989583333328</c:v>
                </c:pt>
                <c:pt idx="82">
                  <c:v>45175.989583333328</c:v>
                </c:pt>
                <c:pt idx="83">
                  <c:v>45176.989583333328</c:v>
                </c:pt>
                <c:pt idx="84">
                  <c:v>45177.989583333328</c:v>
                </c:pt>
                <c:pt idx="85">
                  <c:v>45178.989583333328</c:v>
                </c:pt>
                <c:pt idx="86">
                  <c:v>45179.989583333328</c:v>
                </c:pt>
                <c:pt idx="87">
                  <c:v>45180.989583333328</c:v>
                </c:pt>
              </c:numCache>
            </c:numRef>
          </c:xVal>
          <c:yVal>
            <c:numRef>
              <c:f>'Soil Moisture'!$AA$11:$AA$98</c:f>
              <c:numCache>
                <c:formatCode>General</c:formatCode>
                <c:ptCount val="88"/>
                <c:pt idx="0">
                  <c:v>0.97799999999999965</c:v>
                </c:pt>
                <c:pt idx="1">
                  <c:v>0.87857142857142845</c:v>
                </c:pt>
                <c:pt idx="2">
                  <c:v>0.87895238095238037</c:v>
                </c:pt>
                <c:pt idx="3">
                  <c:v>0.91057142857142848</c:v>
                </c:pt>
                <c:pt idx="4">
                  <c:v>0.95171428571428551</c:v>
                </c:pt>
                <c:pt idx="5">
                  <c:v>0.96714285714285675</c:v>
                </c:pt>
                <c:pt idx="6">
                  <c:v>1.0496190476190472</c:v>
                </c:pt>
                <c:pt idx="7">
                  <c:v>1.0679999999999994</c:v>
                </c:pt>
                <c:pt idx="8">
                  <c:v>1.0110000000000003</c:v>
                </c:pt>
                <c:pt idx="9">
                  <c:v>0.45900000000000013</c:v>
                </c:pt>
                <c:pt idx="10">
                  <c:v>0.80400000000000038</c:v>
                </c:pt>
                <c:pt idx="11">
                  <c:v>0.9</c:v>
                </c:pt>
                <c:pt idx="12">
                  <c:v>0.91199999999999992</c:v>
                </c:pt>
                <c:pt idx="13">
                  <c:v>0.22200000000000017</c:v>
                </c:pt>
                <c:pt idx="14">
                  <c:v>0.59999999999999976</c:v>
                </c:pt>
                <c:pt idx="15">
                  <c:v>4.1999999999999746E-2</c:v>
                </c:pt>
                <c:pt idx="16">
                  <c:v>0.42000000000000021</c:v>
                </c:pt>
                <c:pt idx="17">
                  <c:v>0.47400000000000037</c:v>
                </c:pt>
                <c:pt idx="18">
                  <c:v>0.50400000000000034</c:v>
                </c:pt>
                <c:pt idx="19">
                  <c:v>0.49200000000000016</c:v>
                </c:pt>
                <c:pt idx="20">
                  <c:v>0.53400000000000036</c:v>
                </c:pt>
                <c:pt idx="21">
                  <c:v>0.5880000000000003</c:v>
                </c:pt>
                <c:pt idx="22">
                  <c:v>0</c:v>
                </c:pt>
                <c:pt idx="23">
                  <c:v>0.35400000000000031</c:v>
                </c:pt>
                <c:pt idx="24">
                  <c:v>0.46200000000000019</c:v>
                </c:pt>
                <c:pt idx="25">
                  <c:v>0.52800000000000047</c:v>
                </c:pt>
                <c:pt idx="26">
                  <c:v>0.57599999999999985</c:v>
                </c:pt>
                <c:pt idx="27">
                  <c:v>0.64800000000000013</c:v>
                </c:pt>
                <c:pt idx="28">
                  <c:v>0.73199999999999998</c:v>
                </c:pt>
                <c:pt idx="29">
                  <c:v>0</c:v>
                </c:pt>
                <c:pt idx="30">
                  <c:v>0.19800000000000001</c:v>
                </c:pt>
                <c:pt idx="31">
                  <c:v>0.23400000000000001</c:v>
                </c:pt>
                <c:pt idx="32">
                  <c:v>0.27</c:v>
                </c:pt>
                <c:pt idx="33">
                  <c:v>0.33</c:v>
                </c:pt>
                <c:pt idx="34">
                  <c:v>0.378</c:v>
                </c:pt>
                <c:pt idx="35">
                  <c:v>0.55200000000000005</c:v>
                </c:pt>
                <c:pt idx="36">
                  <c:v>0.73799999999999999</c:v>
                </c:pt>
                <c:pt idx="37">
                  <c:v>0.72599999999999998</c:v>
                </c:pt>
                <c:pt idx="38">
                  <c:v>0.58199999999999996</c:v>
                </c:pt>
                <c:pt idx="39">
                  <c:v>0.53400000000000003</c:v>
                </c:pt>
                <c:pt idx="40">
                  <c:v>0.56399999999999995</c:v>
                </c:pt>
                <c:pt idx="41">
                  <c:v>0.64800000000000002</c:v>
                </c:pt>
                <c:pt idx="42">
                  <c:v>0.63</c:v>
                </c:pt>
                <c:pt idx="43">
                  <c:v>0.58199999999999996</c:v>
                </c:pt>
                <c:pt idx="44">
                  <c:v>0.63</c:v>
                </c:pt>
                <c:pt idx="45">
                  <c:v>0.70799999999999996</c:v>
                </c:pt>
                <c:pt idx="46">
                  <c:v>-999</c:v>
                </c:pt>
                <c:pt idx="47">
                  <c:v>0.85199999999999998</c:v>
                </c:pt>
                <c:pt idx="48">
                  <c:v>0.93600000000000005</c:v>
                </c:pt>
                <c:pt idx="49">
                  <c:v>0.96</c:v>
                </c:pt>
                <c:pt idx="50">
                  <c:v>0.06</c:v>
                </c:pt>
                <c:pt idx="51">
                  <c:v>0.216</c:v>
                </c:pt>
                <c:pt idx="52">
                  <c:v>0.12</c:v>
                </c:pt>
                <c:pt idx="53">
                  <c:v>0.114</c:v>
                </c:pt>
                <c:pt idx="54">
                  <c:v>0</c:v>
                </c:pt>
                <c:pt idx="55">
                  <c:v>1.2E-2</c:v>
                </c:pt>
                <c:pt idx="56">
                  <c:v>6.0000000000000001E-3</c:v>
                </c:pt>
                <c:pt idx="57">
                  <c:v>0</c:v>
                </c:pt>
                <c:pt idx="58">
                  <c:v>0</c:v>
                </c:pt>
                <c:pt idx="59">
                  <c:v>0</c:v>
                </c:pt>
                <c:pt idx="60">
                  <c:v>0</c:v>
                </c:pt>
                <c:pt idx="61">
                  <c:v>1.2E-2</c:v>
                </c:pt>
                <c:pt idx="62">
                  <c:v>0</c:v>
                </c:pt>
                <c:pt idx="63">
                  <c:v>5.3999999999999999E-2</c:v>
                </c:pt>
                <c:pt idx="64">
                  <c:v>0.108</c:v>
                </c:pt>
                <c:pt idx="65">
                  <c:v>0.14399999999999999</c:v>
                </c:pt>
                <c:pt idx="66">
                  <c:v>0.10199999999999999</c:v>
                </c:pt>
                <c:pt idx="67">
                  <c:v>0.12</c:v>
                </c:pt>
                <c:pt idx="68">
                  <c:v>0.16800000000000001</c:v>
                </c:pt>
                <c:pt idx="69">
                  <c:v>0.156</c:v>
                </c:pt>
                <c:pt idx="70">
                  <c:v>0.186</c:v>
                </c:pt>
                <c:pt idx="71">
                  <c:v>0.29399999999999998</c:v>
                </c:pt>
                <c:pt idx="72">
                  <c:v>0.46800000000000003</c:v>
                </c:pt>
                <c:pt idx="73">
                  <c:v>0.64800000000000002</c:v>
                </c:pt>
                <c:pt idx="74">
                  <c:v>0.76800000000000002</c:v>
                </c:pt>
                <c:pt idx="75">
                  <c:v>0.876</c:v>
                </c:pt>
                <c:pt idx="76">
                  <c:v>0.97199999999999998</c:v>
                </c:pt>
                <c:pt idx="77">
                  <c:v>1.008</c:v>
                </c:pt>
                <c:pt idx="78">
                  <c:v>1.032</c:v>
                </c:pt>
                <c:pt idx="79">
                  <c:v>1.014</c:v>
                </c:pt>
                <c:pt idx="80">
                  <c:v>0.99</c:v>
                </c:pt>
                <c:pt idx="81">
                  <c:v>1.026</c:v>
                </c:pt>
                <c:pt idx="82">
                  <c:v>0.99</c:v>
                </c:pt>
                <c:pt idx="83">
                  <c:v>0.996</c:v>
                </c:pt>
                <c:pt idx="84">
                  <c:v>1.044</c:v>
                </c:pt>
                <c:pt idx="85">
                  <c:v>1.0920000000000001</c:v>
                </c:pt>
                <c:pt idx="86">
                  <c:v>1.1399999999999999</c:v>
                </c:pt>
                <c:pt idx="87">
                  <c:v>1.1339999999999999</c:v>
                </c:pt>
              </c:numCache>
            </c:numRef>
          </c:yVal>
          <c:smooth val="0"/>
          <c:extLst>
            <c:ext xmlns:c16="http://schemas.microsoft.com/office/drawing/2014/chart" uri="{C3380CC4-5D6E-409C-BE32-E72D297353CC}">
              <c16:uniqueId val="{00000014-B796-3F44-99A5-41A565FCEFA4}"/>
            </c:ext>
          </c:extLst>
        </c:ser>
        <c:ser>
          <c:idx val="9"/>
          <c:order val="3"/>
          <c:tx>
            <c:v>Observed Irrigated 555/116</c:v>
          </c:tx>
          <c:spPr>
            <a:ln w="25400" cap="rnd">
              <a:noFill/>
              <a:round/>
            </a:ln>
            <a:effectLst/>
          </c:spPr>
          <c:marker>
            <c:spPr>
              <a:solidFill>
                <a:srgbClr val="0070C0"/>
              </a:solidFill>
              <a:ln>
                <a:solidFill>
                  <a:srgbClr val="0070C0"/>
                </a:solidFill>
              </a:ln>
            </c:spPr>
          </c:marker>
          <c:xVal>
            <c:numRef>
              <c:f>'Soil Moisture'!$AK$11:$AK$98</c:f>
              <c:numCache>
                <c:formatCode>[$-409]m/d/yy\ h:mm\ AM/PM;@</c:formatCode>
                <c:ptCount val="88"/>
                <c:pt idx="0">
                  <c:v>45093.989583333328</c:v>
                </c:pt>
                <c:pt idx="1">
                  <c:v>45094.989583333328</c:v>
                </c:pt>
                <c:pt idx="2">
                  <c:v>45095.989583333328</c:v>
                </c:pt>
                <c:pt idx="3">
                  <c:v>45096.989583333328</c:v>
                </c:pt>
                <c:pt idx="4">
                  <c:v>45097.989583333328</c:v>
                </c:pt>
                <c:pt idx="5">
                  <c:v>45098.989583333328</c:v>
                </c:pt>
                <c:pt idx="6">
                  <c:v>45099.989583333328</c:v>
                </c:pt>
                <c:pt idx="7">
                  <c:v>45100.989583333328</c:v>
                </c:pt>
                <c:pt idx="8">
                  <c:v>45101.989583333328</c:v>
                </c:pt>
                <c:pt idx="9">
                  <c:v>45102.989583333328</c:v>
                </c:pt>
                <c:pt idx="10">
                  <c:v>45103.989583333328</c:v>
                </c:pt>
                <c:pt idx="11">
                  <c:v>45104.989583333328</c:v>
                </c:pt>
                <c:pt idx="12">
                  <c:v>45105.989583333328</c:v>
                </c:pt>
                <c:pt idx="13">
                  <c:v>45106.989583333328</c:v>
                </c:pt>
                <c:pt idx="14">
                  <c:v>45107.989583333328</c:v>
                </c:pt>
                <c:pt idx="15">
                  <c:v>45108.989583333328</c:v>
                </c:pt>
                <c:pt idx="16">
                  <c:v>45109.989583333328</c:v>
                </c:pt>
                <c:pt idx="17">
                  <c:v>45110.989583333328</c:v>
                </c:pt>
                <c:pt idx="18">
                  <c:v>45111.989583333328</c:v>
                </c:pt>
                <c:pt idx="19">
                  <c:v>45112.989583333328</c:v>
                </c:pt>
                <c:pt idx="20">
                  <c:v>45113.989583333328</c:v>
                </c:pt>
                <c:pt idx="21">
                  <c:v>45114.989583333328</c:v>
                </c:pt>
                <c:pt idx="22">
                  <c:v>45115.989583333328</c:v>
                </c:pt>
                <c:pt idx="23">
                  <c:v>45116.989583333328</c:v>
                </c:pt>
                <c:pt idx="24">
                  <c:v>45117.989583333328</c:v>
                </c:pt>
                <c:pt idx="25">
                  <c:v>45118.989583333328</c:v>
                </c:pt>
                <c:pt idx="26">
                  <c:v>45119.989583333328</c:v>
                </c:pt>
                <c:pt idx="27">
                  <c:v>45120.989583333328</c:v>
                </c:pt>
                <c:pt idx="28">
                  <c:v>45121.989583333328</c:v>
                </c:pt>
                <c:pt idx="29">
                  <c:v>45122.989583333328</c:v>
                </c:pt>
                <c:pt idx="30">
                  <c:v>45123.989583333328</c:v>
                </c:pt>
                <c:pt idx="31">
                  <c:v>45124.989583333328</c:v>
                </c:pt>
                <c:pt idx="32">
                  <c:v>45125.989583333328</c:v>
                </c:pt>
                <c:pt idx="33">
                  <c:v>45126.989583333328</c:v>
                </c:pt>
                <c:pt idx="34">
                  <c:v>45127.989583333328</c:v>
                </c:pt>
                <c:pt idx="35">
                  <c:v>45128.989583333328</c:v>
                </c:pt>
                <c:pt idx="36">
                  <c:v>45129.989583333328</c:v>
                </c:pt>
                <c:pt idx="37">
                  <c:v>45130.989583333328</c:v>
                </c:pt>
                <c:pt idx="38">
                  <c:v>45131.989583333328</c:v>
                </c:pt>
                <c:pt idx="39">
                  <c:v>45132.989583333328</c:v>
                </c:pt>
                <c:pt idx="40">
                  <c:v>45133.989583333328</c:v>
                </c:pt>
                <c:pt idx="41">
                  <c:v>45134.989583333328</c:v>
                </c:pt>
                <c:pt idx="42">
                  <c:v>45135.989583333328</c:v>
                </c:pt>
                <c:pt idx="43">
                  <c:v>45136.989583333328</c:v>
                </c:pt>
                <c:pt idx="44">
                  <c:v>45137.989583333328</c:v>
                </c:pt>
                <c:pt idx="45">
                  <c:v>45138.989583333328</c:v>
                </c:pt>
                <c:pt idx="46">
                  <c:v>45139.989583333328</c:v>
                </c:pt>
                <c:pt idx="47">
                  <c:v>45140.989583333328</c:v>
                </c:pt>
                <c:pt idx="48">
                  <c:v>45141.989583333328</c:v>
                </c:pt>
                <c:pt idx="49">
                  <c:v>45142.989583333328</c:v>
                </c:pt>
                <c:pt idx="50">
                  <c:v>45143.989583333328</c:v>
                </c:pt>
                <c:pt idx="51">
                  <c:v>45144.989583333328</c:v>
                </c:pt>
                <c:pt idx="52">
                  <c:v>45145.989583333328</c:v>
                </c:pt>
                <c:pt idx="53">
                  <c:v>45146.989583333328</c:v>
                </c:pt>
                <c:pt idx="54">
                  <c:v>45147.989583333328</c:v>
                </c:pt>
                <c:pt idx="55">
                  <c:v>45148.989583333328</c:v>
                </c:pt>
                <c:pt idx="56">
                  <c:v>45149.989583333328</c:v>
                </c:pt>
                <c:pt idx="57">
                  <c:v>45150.989583333328</c:v>
                </c:pt>
                <c:pt idx="58">
                  <c:v>45151.989583333328</c:v>
                </c:pt>
                <c:pt idx="59">
                  <c:v>45152.989583333328</c:v>
                </c:pt>
                <c:pt idx="60">
                  <c:v>45153.989583333328</c:v>
                </c:pt>
                <c:pt idx="61">
                  <c:v>45154.989583333328</c:v>
                </c:pt>
                <c:pt idx="62">
                  <c:v>45155.989583333328</c:v>
                </c:pt>
                <c:pt idx="63">
                  <c:v>45156.989583333328</c:v>
                </c:pt>
                <c:pt idx="64">
                  <c:v>45157.989583333328</c:v>
                </c:pt>
                <c:pt idx="65">
                  <c:v>45158.989583333328</c:v>
                </c:pt>
                <c:pt idx="66">
                  <c:v>45159.989583333328</c:v>
                </c:pt>
                <c:pt idx="67">
                  <c:v>45160.989583333328</c:v>
                </c:pt>
                <c:pt idx="68">
                  <c:v>45161.989583333328</c:v>
                </c:pt>
                <c:pt idx="69">
                  <c:v>45162.989583333328</c:v>
                </c:pt>
                <c:pt idx="70">
                  <c:v>45163.989583333328</c:v>
                </c:pt>
                <c:pt idx="71">
                  <c:v>45164.989583333328</c:v>
                </c:pt>
                <c:pt idx="72">
                  <c:v>45165.989583333328</c:v>
                </c:pt>
                <c:pt idx="73">
                  <c:v>45166.989583333328</c:v>
                </c:pt>
                <c:pt idx="74">
                  <c:v>45167.989583333328</c:v>
                </c:pt>
                <c:pt idx="75">
                  <c:v>45168.989583333328</c:v>
                </c:pt>
                <c:pt idx="76">
                  <c:v>45169.989583333328</c:v>
                </c:pt>
                <c:pt idx="77">
                  <c:v>45170.989583333328</c:v>
                </c:pt>
                <c:pt idx="78">
                  <c:v>45171.989583333328</c:v>
                </c:pt>
                <c:pt idx="79">
                  <c:v>45172.989583333328</c:v>
                </c:pt>
                <c:pt idx="80">
                  <c:v>45173.989583333328</c:v>
                </c:pt>
                <c:pt idx="81">
                  <c:v>45174.989583333328</c:v>
                </c:pt>
                <c:pt idx="82">
                  <c:v>45175.989583333328</c:v>
                </c:pt>
                <c:pt idx="83">
                  <c:v>45176.989583333328</c:v>
                </c:pt>
                <c:pt idx="84">
                  <c:v>45177.989583333328</c:v>
                </c:pt>
                <c:pt idx="85">
                  <c:v>45178.989583333328</c:v>
                </c:pt>
                <c:pt idx="86">
                  <c:v>45179.989583333328</c:v>
                </c:pt>
                <c:pt idx="87">
                  <c:v>45180.989583333328</c:v>
                </c:pt>
              </c:numCache>
            </c:numRef>
          </c:xVal>
          <c:yVal>
            <c:numRef>
              <c:f>'Soil Moisture'!$AD$11:$AD$98</c:f>
              <c:numCache>
                <c:formatCode>0.00</c:formatCode>
                <c:ptCount val="88"/>
                <c:pt idx="0">
                  <c:v>-999</c:v>
                </c:pt>
                <c:pt idx="1">
                  <c:v>-999</c:v>
                </c:pt>
                <c:pt idx="2">
                  <c:v>-999</c:v>
                </c:pt>
                <c:pt idx="3">
                  <c:v>-999</c:v>
                </c:pt>
                <c:pt idx="4">
                  <c:v>-999</c:v>
                </c:pt>
                <c:pt idx="5">
                  <c:v>-999</c:v>
                </c:pt>
                <c:pt idx="6">
                  <c:v>-999</c:v>
                </c:pt>
                <c:pt idx="7">
                  <c:v>-999</c:v>
                </c:pt>
                <c:pt idx="8">
                  <c:v>-999</c:v>
                </c:pt>
                <c:pt idx="9">
                  <c:v>-999</c:v>
                </c:pt>
                <c:pt idx="10">
                  <c:v>-999</c:v>
                </c:pt>
                <c:pt idx="11">
                  <c:v>-999</c:v>
                </c:pt>
                <c:pt idx="12">
                  <c:v>-999</c:v>
                </c:pt>
                <c:pt idx="13" formatCode="General">
                  <c:v>0.68399999999999994</c:v>
                </c:pt>
                <c:pt idx="14" formatCode="General">
                  <c:v>1.1880000000000002</c:v>
                </c:pt>
                <c:pt idx="15" formatCode="General">
                  <c:v>6.5999999999999656E-2</c:v>
                </c:pt>
                <c:pt idx="16" formatCode="General">
                  <c:v>0.11999999999999958</c:v>
                </c:pt>
                <c:pt idx="17" formatCode="General">
                  <c:v>0.58200000000000018</c:v>
                </c:pt>
                <c:pt idx="18" formatCode="General">
                  <c:v>0.75600000000000056</c:v>
                </c:pt>
                <c:pt idx="19" formatCode="General">
                  <c:v>7.7999999999999833E-2</c:v>
                </c:pt>
                <c:pt idx="20" formatCode="General">
                  <c:v>0.58799999999999986</c:v>
                </c:pt>
                <c:pt idx="21" formatCode="General">
                  <c:v>0.82199999999999973</c:v>
                </c:pt>
                <c:pt idx="22" formatCode="General">
                  <c:v>0</c:v>
                </c:pt>
                <c:pt idx="23" formatCode="General">
                  <c:v>4.2000000000000169E-2</c:v>
                </c:pt>
                <c:pt idx="24" formatCode="General">
                  <c:v>0.29399999999999993</c:v>
                </c:pt>
                <c:pt idx="25" formatCode="General">
                  <c:v>0.49800000000000028</c:v>
                </c:pt>
                <c:pt idx="26" formatCode="General">
                  <c:v>0.54</c:v>
                </c:pt>
                <c:pt idx="27" formatCode="General">
                  <c:v>0.54</c:v>
                </c:pt>
                <c:pt idx="28" formatCode="General">
                  <c:v>0.78600000000000003</c:v>
                </c:pt>
                <c:pt idx="29" formatCode="General">
                  <c:v>0</c:v>
                </c:pt>
                <c:pt idx="30" formatCode="General">
                  <c:v>0</c:v>
                </c:pt>
                <c:pt idx="31" formatCode="General">
                  <c:v>0</c:v>
                </c:pt>
                <c:pt idx="32" formatCode="General">
                  <c:v>8.4000000000000005E-2</c:v>
                </c:pt>
                <c:pt idx="33" formatCode="General">
                  <c:v>0.13800000000000001</c:v>
                </c:pt>
                <c:pt idx="34" formatCode="General">
                  <c:v>0.16800000000000001</c:v>
                </c:pt>
                <c:pt idx="35" formatCode="General">
                  <c:v>0.25800000000000001</c:v>
                </c:pt>
                <c:pt idx="36" formatCode="General">
                  <c:v>0.36599999999999999</c:v>
                </c:pt>
                <c:pt idx="37" formatCode="General">
                  <c:v>0.15</c:v>
                </c:pt>
                <c:pt idx="38" formatCode="General">
                  <c:v>0.252</c:v>
                </c:pt>
                <c:pt idx="39" formatCode="General">
                  <c:v>8.4000000000000005E-2</c:v>
                </c:pt>
                <c:pt idx="40" formatCode="General">
                  <c:v>0.114</c:v>
                </c:pt>
                <c:pt idx="41" formatCode="General">
                  <c:v>0.18</c:v>
                </c:pt>
                <c:pt idx="42" formatCode="General">
                  <c:v>0</c:v>
                </c:pt>
                <c:pt idx="43" formatCode="General">
                  <c:v>0</c:v>
                </c:pt>
                <c:pt idx="44" formatCode="General">
                  <c:v>0</c:v>
                </c:pt>
                <c:pt idx="45" formatCode="General">
                  <c:v>-999</c:v>
                </c:pt>
                <c:pt idx="46" formatCode="General">
                  <c:v>0</c:v>
                </c:pt>
                <c:pt idx="47" formatCode="General">
                  <c:v>1.2E-2</c:v>
                </c:pt>
                <c:pt idx="48" formatCode="General">
                  <c:v>8.4000000000000005E-2</c:v>
                </c:pt>
                <c:pt idx="49" formatCode="General">
                  <c:v>0.13800000000000001</c:v>
                </c:pt>
                <c:pt idx="50" formatCode="General">
                  <c:v>0</c:v>
                </c:pt>
                <c:pt idx="51" formatCode="General">
                  <c:v>0</c:v>
                </c:pt>
                <c:pt idx="52" formatCode="General">
                  <c:v>0</c:v>
                </c:pt>
                <c:pt idx="53" formatCode="General">
                  <c:v>0</c:v>
                </c:pt>
                <c:pt idx="54" formatCode="General">
                  <c:v>0</c:v>
                </c:pt>
                <c:pt idx="55" formatCode="General">
                  <c:v>0</c:v>
                </c:pt>
                <c:pt idx="56" formatCode="General">
                  <c:v>0</c:v>
                </c:pt>
                <c:pt idx="57" formatCode="General">
                  <c:v>0</c:v>
                </c:pt>
                <c:pt idx="58" formatCode="General">
                  <c:v>0</c:v>
                </c:pt>
                <c:pt idx="59" formatCode="General">
                  <c:v>0</c:v>
                </c:pt>
                <c:pt idx="60" formatCode="General">
                  <c:v>0</c:v>
                </c:pt>
                <c:pt idx="61" formatCode="General">
                  <c:v>6.0000000000000001E-3</c:v>
                </c:pt>
                <c:pt idx="62" formatCode="General">
                  <c:v>0</c:v>
                </c:pt>
                <c:pt idx="63" formatCode="General">
                  <c:v>0</c:v>
                </c:pt>
                <c:pt idx="64" formatCode="General">
                  <c:v>4.2000000000000003E-2</c:v>
                </c:pt>
                <c:pt idx="65" formatCode="General">
                  <c:v>4.8000000000000001E-2</c:v>
                </c:pt>
                <c:pt idx="66" formatCode="General">
                  <c:v>0.03</c:v>
                </c:pt>
                <c:pt idx="67" formatCode="General">
                  <c:v>5.3999999999999999E-2</c:v>
                </c:pt>
                <c:pt idx="68" formatCode="General">
                  <c:v>0.108</c:v>
                </c:pt>
                <c:pt idx="69" formatCode="General">
                  <c:v>9.6000000000000002E-2</c:v>
                </c:pt>
                <c:pt idx="70" formatCode="General">
                  <c:v>0.16800000000000001</c:v>
                </c:pt>
                <c:pt idx="71" formatCode="General">
                  <c:v>0.30599999999999999</c:v>
                </c:pt>
                <c:pt idx="72" formatCode="General">
                  <c:v>0.45600000000000002</c:v>
                </c:pt>
                <c:pt idx="73" formatCode="General">
                  <c:v>0.66</c:v>
                </c:pt>
                <c:pt idx="74" formatCode="General">
                  <c:v>0.79200000000000004</c:v>
                </c:pt>
                <c:pt idx="75" formatCode="General">
                  <c:v>0.75600000000000001</c:v>
                </c:pt>
                <c:pt idx="76" formatCode="General">
                  <c:v>0.59399999999999997</c:v>
                </c:pt>
                <c:pt idx="77" formatCode="General">
                  <c:v>0.88800000000000001</c:v>
                </c:pt>
                <c:pt idx="78" formatCode="General">
                  <c:v>1.0620000000000001</c:v>
                </c:pt>
                <c:pt idx="79" formatCode="General">
                  <c:v>1.038</c:v>
                </c:pt>
                <c:pt idx="80" formatCode="General">
                  <c:v>1.1220000000000001</c:v>
                </c:pt>
                <c:pt idx="81" formatCode="General">
                  <c:v>1.1220000000000001</c:v>
                </c:pt>
                <c:pt idx="82" formatCode="General">
                  <c:v>1.1579999999999999</c:v>
                </c:pt>
                <c:pt idx="83" formatCode="General">
                  <c:v>1.1459999999999999</c:v>
                </c:pt>
                <c:pt idx="84" formatCode="General">
                  <c:v>1.272</c:v>
                </c:pt>
                <c:pt idx="85" formatCode="General">
                  <c:v>1.3740000000000001</c:v>
                </c:pt>
                <c:pt idx="86" formatCode="General">
                  <c:v>1.536</c:v>
                </c:pt>
                <c:pt idx="87" formatCode="General">
                  <c:v>1.506</c:v>
                </c:pt>
              </c:numCache>
            </c:numRef>
          </c:yVal>
          <c:smooth val="0"/>
          <c:extLst>
            <c:ext xmlns:c16="http://schemas.microsoft.com/office/drawing/2014/chart" uri="{C3380CC4-5D6E-409C-BE32-E72D297353CC}">
              <c16:uniqueId val="{00000017-B796-3F44-99A5-41A565FCEFA4}"/>
            </c:ext>
          </c:extLst>
        </c:ser>
        <c:ser>
          <c:idx val="1"/>
          <c:order val="4"/>
          <c:tx>
            <c:v>Observed Irrigated 557</c:v>
          </c:tx>
          <c:spPr>
            <a:ln w="25400">
              <a:noFill/>
            </a:ln>
          </c:spPr>
          <c:marker>
            <c:symbol val="circle"/>
            <c:size val="7"/>
            <c:spPr>
              <a:solidFill>
                <a:schemeClr val="tx2"/>
              </a:solidFill>
              <a:ln>
                <a:solidFill>
                  <a:schemeClr val="tx2"/>
                </a:solidFill>
              </a:ln>
            </c:spPr>
          </c:marker>
          <c:xVal>
            <c:numRef>
              <c:f>'Soil Moisture'!$AK$11:$AK$98</c:f>
              <c:numCache>
                <c:formatCode>[$-409]m/d/yy\ h:mm\ AM/PM;@</c:formatCode>
                <c:ptCount val="88"/>
                <c:pt idx="0">
                  <c:v>45093.989583333328</c:v>
                </c:pt>
                <c:pt idx="1">
                  <c:v>45094.989583333328</c:v>
                </c:pt>
                <c:pt idx="2">
                  <c:v>45095.989583333328</c:v>
                </c:pt>
                <c:pt idx="3">
                  <c:v>45096.989583333328</c:v>
                </c:pt>
                <c:pt idx="4">
                  <c:v>45097.989583333328</c:v>
                </c:pt>
                <c:pt idx="5">
                  <c:v>45098.989583333328</c:v>
                </c:pt>
                <c:pt idx="6">
                  <c:v>45099.989583333328</c:v>
                </c:pt>
                <c:pt idx="7">
                  <c:v>45100.989583333328</c:v>
                </c:pt>
                <c:pt idx="8">
                  <c:v>45101.989583333328</c:v>
                </c:pt>
                <c:pt idx="9">
                  <c:v>45102.989583333328</c:v>
                </c:pt>
                <c:pt idx="10">
                  <c:v>45103.989583333328</c:v>
                </c:pt>
                <c:pt idx="11">
                  <c:v>45104.989583333328</c:v>
                </c:pt>
                <c:pt idx="12">
                  <c:v>45105.989583333328</c:v>
                </c:pt>
                <c:pt idx="13">
                  <c:v>45106.989583333328</c:v>
                </c:pt>
                <c:pt idx="14">
                  <c:v>45107.989583333328</c:v>
                </c:pt>
                <c:pt idx="15">
                  <c:v>45108.989583333328</c:v>
                </c:pt>
                <c:pt idx="16">
                  <c:v>45109.989583333328</c:v>
                </c:pt>
                <c:pt idx="17">
                  <c:v>45110.989583333328</c:v>
                </c:pt>
                <c:pt idx="18">
                  <c:v>45111.989583333328</c:v>
                </c:pt>
                <c:pt idx="19">
                  <c:v>45112.989583333328</c:v>
                </c:pt>
                <c:pt idx="20">
                  <c:v>45113.989583333328</c:v>
                </c:pt>
                <c:pt idx="21">
                  <c:v>45114.989583333328</c:v>
                </c:pt>
                <c:pt idx="22">
                  <c:v>45115.989583333328</c:v>
                </c:pt>
                <c:pt idx="23">
                  <c:v>45116.989583333328</c:v>
                </c:pt>
                <c:pt idx="24">
                  <c:v>45117.989583333328</c:v>
                </c:pt>
                <c:pt idx="25">
                  <c:v>45118.989583333328</c:v>
                </c:pt>
                <c:pt idx="26">
                  <c:v>45119.989583333328</c:v>
                </c:pt>
                <c:pt idx="27">
                  <c:v>45120.989583333328</c:v>
                </c:pt>
                <c:pt idx="28">
                  <c:v>45121.989583333328</c:v>
                </c:pt>
                <c:pt idx="29">
                  <c:v>45122.989583333328</c:v>
                </c:pt>
                <c:pt idx="30">
                  <c:v>45123.989583333328</c:v>
                </c:pt>
                <c:pt idx="31">
                  <c:v>45124.989583333328</c:v>
                </c:pt>
                <c:pt idx="32">
                  <c:v>45125.989583333328</c:v>
                </c:pt>
                <c:pt idx="33">
                  <c:v>45126.989583333328</c:v>
                </c:pt>
                <c:pt idx="34">
                  <c:v>45127.989583333328</c:v>
                </c:pt>
                <c:pt idx="35">
                  <c:v>45128.989583333328</c:v>
                </c:pt>
                <c:pt idx="36">
                  <c:v>45129.989583333328</c:v>
                </c:pt>
                <c:pt idx="37">
                  <c:v>45130.989583333328</c:v>
                </c:pt>
                <c:pt idx="38">
                  <c:v>45131.989583333328</c:v>
                </c:pt>
                <c:pt idx="39">
                  <c:v>45132.989583333328</c:v>
                </c:pt>
                <c:pt idx="40">
                  <c:v>45133.989583333328</c:v>
                </c:pt>
                <c:pt idx="41">
                  <c:v>45134.989583333328</c:v>
                </c:pt>
                <c:pt idx="42">
                  <c:v>45135.989583333328</c:v>
                </c:pt>
                <c:pt idx="43">
                  <c:v>45136.989583333328</c:v>
                </c:pt>
                <c:pt idx="44">
                  <c:v>45137.989583333328</c:v>
                </c:pt>
                <c:pt idx="45">
                  <c:v>45138.989583333328</c:v>
                </c:pt>
                <c:pt idx="46">
                  <c:v>45139.989583333328</c:v>
                </c:pt>
                <c:pt idx="47">
                  <c:v>45140.989583333328</c:v>
                </c:pt>
                <c:pt idx="48">
                  <c:v>45141.989583333328</c:v>
                </c:pt>
                <c:pt idx="49">
                  <c:v>45142.989583333328</c:v>
                </c:pt>
                <c:pt idx="50">
                  <c:v>45143.989583333328</c:v>
                </c:pt>
                <c:pt idx="51">
                  <c:v>45144.989583333328</c:v>
                </c:pt>
                <c:pt idx="52">
                  <c:v>45145.989583333328</c:v>
                </c:pt>
                <c:pt idx="53">
                  <c:v>45146.989583333328</c:v>
                </c:pt>
                <c:pt idx="54">
                  <c:v>45147.989583333328</c:v>
                </c:pt>
                <c:pt idx="55">
                  <c:v>45148.989583333328</c:v>
                </c:pt>
                <c:pt idx="56">
                  <c:v>45149.989583333328</c:v>
                </c:pt>
                <c:pt idx="57">
                  <c:v>45150.989583333328</c:v>
                </c:pt>
                <c:pt idx="58">
                  <c:v>45151.989583333328</c:v>
                </c:pt>
                <c:pt idx="59">
                  <c:v>45152.989583333328</c:v>
                </c:pt>
                <c:pt idx="60">
                  <c:v>45153.989583333328</c:v>
                </c:pt>
                <c:pt idx="61">
                  <c:v>45154.989583333328</c:v>
                </c:pt>
                <c:pt idx="62">
                  <c:v>45155.989583333328</c:v>
                </c:pt>
                <c:pt idx="63">
                  <c:v>45156.989583333328</c:v>
                </c:pt>
                <c:pt idx="64">
                  <c:v>45157.989583333328</c:v>
                </c:pt>
                <c:pt idx="65">
                  <c:v>45158.989583333328</c:v>
                </c:pt>
                <c:pt idx="66">
                  <c:v>45159.989583333328</c:v>
                </c:pt>
                <c:pt idx="67">
                  <c:v>45160.989583333328</c:v>
                </c:pt>
                <c:pt idx="68">
                  <c:v>45161.989583333328</c:v>
                </c:pt>
                <c:pt idx="69">
                  <c:v>45162.989583333328</c:v>
                </c:pt>
                <c:pt idx="70">
                  <c:v>45163.989583333328</c:v>
                </c:pt>
                <c:pt idx="71">
                  <c:v>45164.989583333328</c:v>
                </c:pt>
                <c:pt idx="72">
                  <c:v>45165.989583333328</c:v>
                </c:pt>
                <c:pt idx="73">
                  <c:v>45166.989583333328</c:v>
                </c:pt>
                <c:pt idx="74">
                  <c:v>45167.989583333328</c:v>
                </c:pt>
                <c:pt idx="75">
                  <c:v>45168.989583333328</c:v>
                </c:pt>
                <c:pt idx="76">
                  <c:v>45169.989583333328</c:v>
                </c:pt>
                <c:pt idx="77">
                  <c:v>45170.989583333328</c:v>
                </c:pt>
                <c:pt idx="78">
                  <c:v>45171.989583333328</c:v>
                </c:pt>
                <c:pt idx="79">
                  <c:v>45172.989583333328</c:v>
                </c:pt>
                <c:pt idx="80">
                  <c:v>45173.989583333328</c:v>
                </c:pt>
                <c:pt idx="81">
                  <c:v>45174.989583333328</c:v>
                </c:pt>
                <c:pt idx="82">
                  <c:v>45175.989583333328</c:v>
                </c:pt>
                <c:pt idx="83">
                  <c:v>45176.989583333328</c:v>
                </c:pt>
                <c:pt idx="84">
                  <c:v>45177.989583333328</c:v>
                </c:pt>
                <c:pt idx="85">
                  <c:v>45178.989583333328</c:v>
                </c:pt>
                <c:pt idx="86">
                  <c:v>45179.989583333328</c:v>
                </c:pt>
                <c:pt idx="87">
                  <c:v>45180.989583333328</c:v>
                </c:pt>
              </c:numCache>
            </c:numRef>
          </c:xVal>
          <c:yVal>
            <c:numRef>
              <c:f>'Soil Moisture'!$AG$11:$AG$98</c:f>
              <c:numCache>
                <c:formatCode>0.00</c:formatCode>
                <c:ptCount val="88"/>
                <c:pt idx="0">
                  <c:v>-999</c:v>
                </c:pt>
                <c:pt idx="1">
                  <c:v>-999</c:v>
                </c:pt>
                <c:pt idx="2">
                  <c:v>-999</c:v>
                </c:pt>
                <c:pt idx="3">
                  <c:v>-999</c:v>
                </c:pt>
                <c:pt idx="4">
                  <c:v>-999</c:v>
                </c:pt>
                <c:pt idx="5">
                  <c:v>-999</c:v>
                </c:pt>
                <c:pt idx="6">
                  <c:v>-999</c:v>
                </c:pt>
                <c:pt idx="7">
                  <c:v>-999</c:v>
                </c:pt>
                <c:pt idx="8">
                  <c:v>-999</c:v>
                </c:pt>
                <c:pt idx="9">
                  <c:v>-999</c:v>
                </c:pt>
                <c:pt idx="10">
                  <c:v>-999</c:v>
                </c:pt>
                <c:pt idx="11" formatCode="General">
                  <c:v>-999</c:v>
                </c:pt>
                <c:pt idx="12" formatCode="General">
                  <c:v>-999</c:v>
                </c:pt>
                <c:pt idx="13" formatCode="General">
                  <c:v>-999</c:v>
                </c:pt>
                <c:pt idx="14" formatCode="General">
                  <c:v>-999</c:v>
                </c:pt>
                <c:pt idx="15" formatCode="General">
                  <c:v>-999</c:v>
                </c:pt>
                <c:pt idx="16" formatCode="General">
                  <c:v>-999</c:v>
                </c:pt>
                <c:pt idx="17" formatCode="General">
                  <c:v>-999</c:v>
                </c:pt>
                <c:pt idx="18" formatCode="General">
                  <c:v>-999</c:v>
                </c:pt>
                <c:pt idx="19" formatCode="General">
                  <c:v>0</c:v>
                </c:pt>
                <c:pt idx="20" formatCode="General">
                  <c:v>0.61800000000000022</c:v>
                </c:pt>
                <c:pt idx="21" formatCode="General">
                  <c:v>1.3620000000000001</c:v>
                </c:pt>
                <c:pt idx="22" formatCode="General">
                  <c:v>1.1999999999999744E-2</c:v>
                </c:pt>
                <c:pt idx="23" formatCode="General">
                  <c:v>0.2460000000000003</c:v>
                </c:pt>
                <c:pt idx="24" formatCode="General">
                  <c:v>0.64800000000000024</c:v>
                </c:pt>
                <c:pt idx="25" formatCode="General">
                  <c:v>0.87600000000000022</c:v>
                </c:pt>
                <c:pt idx="26" formatCode="General">
                  <c:v>1.0559999999999996</c:v>
                </c:pt>
                <c:pt idx="27" formatCode="General">
                  <c:v>1.236</c:v>
                </c:pt>
                <c:pt idx="28" formatCode="General">
                  <c:v>1.4279999999999999</c:v>
                </c:pt>
                <c:pt idx="29" formatCode="General">
                  <c:v>8.4000000000000005E-2</c:v>
                </c:pt>
                <c:pt idx="30" formatCode="General">
                  <c:v>0.16200000000000001</c:v>
                </c:pt>
                <c:pt idx="31" formatCode="General">
                  <c:v>0.192</c:v>
                </c:pt>
                <c:pt idx="32" formatCode="General">
                  <c:v>0.30599999999999999</c:v>
                </c:pt>
                <c:pt idx="33" formatCode="General">
                  <c:v>0.52800000000000002</c:v>
                </c:pt>
                <c:pt idx="34" formatCode="General">
                  <c:v>0.71399999999999997</c:v>
                </c:pt>
                <c:pt idx="35" formatCode="General">
                  <c:v>0.98399999999999999</c:v>
                </c:pt>
                <c:pt idx="36" formatCode="General">
                  <c:v>1.29</c:v>
                </c:pt>
                <c:pt idx="37" formatCode="General">
                  <c:v>1.044</c:v>
                </c:pt>
                <c:pt idx="38" formatCode="General">
                  <c:v>1.44</c:v>
                </c:pt>
                <c:pt idx="39" formatCode="General">
                  <c:v>1.776</c:v>
                </c:pt>
                <c:pt idx="40" formatCode="General">
                  <c:v>1.944</c:v>
                </c:pt>
                <c:pt idx="41" formatCode="General">
                  <c:v>2.1120000000000001</c:v>
                </c:pt>
                <c:pt idx="42" formatCode="General">
                  <c:v>0.89400000000000002</c:v>
                </c:pt>
                <c:pt idx="43" formatCode="General">
                  <c:v>0.432</c:v>
                </c:pt>
                <c:pt idx="44" formatCode="General">
                  <c:v>0.66600000000000004</c:v>
                </c:pt>
                <c:pt idx="45" formatCode="General">
                  <c:v>1.032</c:v>
                </c:pt>
                <c:pt idx="46" formatCode="General">
                  <c:v>1.4039999999999999</c:v>
                </c:pt>
                <c:pt idx="47" formatCode="General">
                  <c:v>1.704</c:v>
                </c:pt>
                <c:pt idx="48" formatCode="General">
                  <c:v>1.962</c:v>
                </c:pt>
                <c:pt idx="49" formatCode="General">
                  <c:v>2.1360000000000001</c:v>
                </c:pt>
                <c:pt idx="50" formatCode="General">
                  <c:v>0</c:v>
                </c:pt>
                <c:pt idx="51" formatCode="General">
                  <c:v>0</c:v>
                </c:pt>
                <c:pt idx="52" formatCode="General">
                  <c:v>0</c:v>
                </c:pt>
                <c:pt idx="53" formatCode="General">
                  <c:v>0</c:v>
                </c:pt>
                <c:pt idx="54" formatCode="General">
                  <c:v>0</c:v>
                </c:pt>
                <c:pt idx="55" formatCode="General">
                  <c:v>0</c:v>
                </c:pt>
                <c:pt idx="56" formatCode="General">
                  <c:v>0</c:v>
                </c:pt>
                <c:pt idx="57" formatCode="General">
                  <c:v>0</c:v>
                </c:pt>
                <c:pt idx="58" formatCode="General">
                  <c:v>0</c:v>
                </c:pt>
                <c:pt idx="59" formatCode="General">
                  <c:v>0</c:v>
                </c:pt>
                <c:pt idx="60" formatCode="General">
                  <c:v>0</c:v>
                </c:pt>
                <c:pt idx="61" formatCode="General">
                  <c:v>0.15</c:v>
                </c:pt>
                <c:pt idx="62" formatCode="General">
                  <c:v>-999</c:v>
                </c:pt>
                <c:pt idx="63" formatCode="General">
                  <c:v>0.20399999999999999</c:v>
                </c:pt>
                <c:pt idx="64" formatCode="General">
                  <c:v>0.45</c:v>
                </c:pt>
                <c:pt idx="65" formatCode="General">
                  <c:v>0.65400000000000003</c:v>
                </c:pt>
                <c:pt idx="66" formatCode="General">
                  <c:v>1.2E-2</c:v>
                </c:pt>
                <c:pt idx="67" formatCode="General">
                  <c:v>0.21</c:v>
                </c:pt>
                <c:pt idx="68" formatCode="General">
                  <c:v>0.47399999999999998</c:v>
                </c:pt>
                <c:pt idx="69" formatCode="General">
                  <c:v>0.56999999999999995</c:v>
                </c:pt>
                <c:pt idx="70" formatCode="General">
                  <c:v>0.70799999999999996</c:v>
                </c:pt>
                <c:pt idx="71" formatCode="General">
                  <c:v>0.78</c:v>
                </c:pt>
                <c:pt idx="72" formatCode="General">
                  <c:v>1.1459999999999999</c:v>
                </c:pt>
                <c:pt idx="73" formatCode="General">
                  <c:v>1.458</c:v>
                </c:pt>
                <c:pt idx="74" formatCode="General">
                  <c:v>1.6319999999999999</c:v>
                </c:pt>
                <c:pt idx="75" formatCode="General">
                  <c:v>1.764</c:v>
                </c:pt>
                <c:pt idx="76" formatCode="General">
                  <c:v>-999</c:v>
                </c:pt>
                <c:pt idx="77" formatCode="General">
                  <c:v>-999</c:v>
                </c:pt>
                <c:pt idx="78" formatCode="General">
                  <c:v>-999</c:v>
                </c:pt>
                <c:pt idx="79" formatCode="General">
                  <c:v>-999</c:v>
                </c:pt>
                <c:pt idx="80" formatCode="General">
                  <c:v>-999</c:v>
                </c:pt>
                <c:pt idx="81" formatCode="General">
                  <c:v>-999</c:v>
                </c:pt>
                <c:pt idx="82" formatCode="General">
                  <c:v>-999</c:v>
                </c:pt>
                <c:pt idx="83" formatCode="General">
                  <c:v>-999</c:v>
                </c:pt>
                <c:pt idx="84" formatCode="General">
                  <c:v>-999</c:v>
                </c:pt>
                <c:pt idx="85" formatCode="General">
                  <c:v>-999</c:v>
                </c:pt>
                <c:pt idx="86" formatCode="General">
                  <c:v>-999</c:v>
                </c:pt>
                <c:pt idx="87" formatCode="General">
                  <c:v>2.4420000000000002</c:v>
                </c:pt>
              </c:numCache>
            </c:numRef>
          </c:yVal>
          <c:smooth val="0"/>
          <c:extLst>
            <c:ext xmlns:c16="http://schemas.microsoft.com/office/drawing/2014/chart" uri="{C3380CC4-5D6E-409C-BE32-E72D297353CC}">
              <c16:uniqueId val="{0000000C-B796-3F44-99A5-41A565FCEFA4}"/>
            </c:ext>
          </c:extLst>
        </c:ser>
        <c:ser>
          <c:idx val="8"/>
          <c:order val="5"/>
          <c:tx>
            <c:v>Observed Rainfed 556/115</c:v>
          </c:tx>
          <c:spPr>
            <a:ln w="25400" cap="rnd">
              <a:noFill/>
              <a:round/>
            </a:ln>
            <a:effectLst/>
          </c:spPr>
          <c:marker>
            <c:symbol val="circle"/>
            <c:size val="7"/>
            <c:spPr>
              <a:solidFill>
                <a:schemeClr val="accent6">
                  <a:lumMod val="75000"/>
                </a:schemeClr>
              </a:solidFill>
              <a:ln w="9525">
                <a:solidFill>
                  <a:schemeClr val="accent6">
                    <a:lumMod val="75000"/>
                  </a:schemeClr>
                </a:solidFill>
              </a:ln>
              <a:effectLst/>
            </c:spPr>
          </c:marker>
          <c:xVal>
            <c:numRef>
              <c:f>'Soil Moisture'!$AK$11:$AK$98</c:f>
              <c:numCache>
                <c:formatCode>[$-409]m/d/yy\ h:mm\ AM/PM;@</c:formatCode>
                <c:ptCount val="88"/>
                <c:pt idx="0">
                  <c:v>45093.989583333328</c:v>
                </c:pt>
                <c:pt idx="1">
                  <c:v>45094.989583333328</c:v>
                </c:pt>
                <c:pt idx="2">
                  <c:v>45095.989583333328</c:v>
                </c:pt>
                <c:pt idx="3">
                  <c:v>45096.989583333328</c:v>
                </c:pt>
                <c:pt idx="4">
                  <c:v>45097.989583333328</c:v>
                </c:pt>
                <c:pt idx="5">
                  <c:v>45098.989583333328</c:v>
                </c:pt>
                <c:pt idx="6">
                  <c:v>45099.989583333328</c:v>
                </c:pt>
                <c:pt idx="7">
                  <c:v>45100.989583333328</c:v>
                </c:pt>
                <c:pt idx="8">
                  <c:v>45101.989583333328</c:v>
                </c:pt>
                <c:pt idx="9">
                  <c:v>45102.989583333328</c:v>
                </c:pt>
                <c:pt idx="10">
                  <c:v>45103.989583333328</c:v>
                </c:pt>
                <c:pt idx="11">
                  <c:v>45104.989583333328</c:v>
                </c:pt>
                <c:pt idx="12">
                  <c:v>45105.989583333328</c:v>
                </c:pt>
                <c:pt idx="13">
                  <c:v>45106.989583333328</c:v>
                </c:pt>
                <c:pt idx="14">
                  <c:v>45107.989583333328</c:v>
                </c:pt>
                <c:pt idx="15">
                  <c:v>45108.989583333328</c:v>
                </c:pt>
                <c:pt idx="16">
                  <c:v>45109.989583333328</c:v>
                </c:pt>
                <c:pt idx="17">
                  <c:v>45110.989583333328</c:v>
                </c:pt>
                <c:pt idx="18">
                  <c:v>45111.989583333328</c:v>
                </c:pt>
                <c:pt idx="19">
                  <c:v>45112.989583333328</c:v>
                </c:pt>
                <c:pt idx="20">
                  <c:v>45113.989583333328</c:v>
                </c:pt>
                <c:pt idx="21">
                  <c:v>45114.989583333328</c:v>
                </c:pt>
                <c:pt idx="22">
                  <c:v>45115.989583333328</c:v>
                </c:pt>
                <c:pt idx="23">
                  <c:v>45116.989583333328</c:v>
                </c:pt>
                <c:pt idx="24">
                  <c:v>45117.989583333328</c:v>
                </c:pt>
                <c:pt idx="25">
                  <c:v>45118.989583333328</c:v>
                </c:pt>
                <c:pt idx="26">
                  <c:v>45119.989583333328</c:v>
                </c:pt>
                <c:pt idx="27">
                  <c:v>45120.989583333328</c:v>
                </c:pt>
                <c:pt idx="28">
                  <c:v>45121.989583333328</c:v>
                </c:pt>
                <c:pt idx="29">
                  <c:v>45122.989583333328</c:v>
                </c:pt>
                <c:pt idx="30">
                  <c:v>45123.989583333328</c:v>
                </c:pt>
                <c:pt idx="31">
                  <c:v>45124.989583333328</c:v>
                </c:pt>
                <c:pt idx="32">
                  <c:v>45125.989583333328</c:v>
                </c:pt>
                <c:pt idx="33">
                  <c:v>45126.989583333328</c:v>
                </c:pt>
                <c:pt idx="34">
                  <c:v>45127.989583333328</c:v>
                </c:pt>
                <c:pt idx="35">
                  <c:v>45128.989583333328</c:v>
                </c:pt>
                <c:pt idx="36">
                  <c:v>45129.989583333328</c:v>
                </c:pt>
                <c:pt idx="37">
                  <c:v>45130.989583333328</c:v>
                </c:pt>
                <c:pt idx="38">
                  <c:v>45131.989583333328</c:v>
                </c:pt>
                <c:pt idx="39">
                  <c:v>45132.989583333328</c:v>
                </c:pt>
                <c:pt idx="40">
                  <c:v>45133.989583333328</c:v>
                </c:pt>
                <c:pt idx="41">
                  <c:v>45134.989583333328</c:v>
                </c:pt>
                <c:pt idx="42">
                  <c:v>45135.989583333328</c:v>
                </c:pt>
                <c:pt idx="43">
                  <c:v>45136.989583333328</c:v>
                </c:pt>
                <c:pt idx="44">
                  <c:v>45137.989583333328</c:v>
                </c:pt>
                <c:pt idx="45">
                  <c:v>45138.989583333328</c:v>
                </c:pt>
                <c:pt idx="46">
                  <c:v>45139.989583333328</c:v>
                </c:pt>
                <c:pt idx="47">
                  <c:v>45140.989583333328</c:v>
                </c:pt>
                <c:pt idx="48">
                  <c:v>45141.989583333328</c:v>
                </c:pt>
                <c:pt idx="49">
                  <c:v>45142.989583333328</c:v>
                </c:pt>
                <c:pt idx="50">
                  <c:v>45143.989583333328</c:v>
                </c:pt>
                <c:pt idx="51">
                  <c:v>45144.989583333328</c:v>
                </c:pt>
                <c:pt idx="52">
                  <c:v>45145.989583333328</c:v>
                </c:pt>
                <c:pt idx="53">
                  <c:v>45146.989583333328</c:v>
                </c:pt>
                <c:pt idx="54">
                  <c:v>45147.989583333328</c:v>
                </c:pt>
                <c:pt idx="55">
                  <c:v>45148.989583333328</c:v>
                </c:pt>
                <c:pt idx="56">
                  <c:v>45149.989583333328</c:v>
                </c:pt>
                <c:pt idx="57">
                  <c:v>45150.989583333328</c:v>
                </c:pt>
                <c:pt idx="58">
                  <c:v>45151.989583333328</c:v>
                </c:pt>
                <c:pt idx="59">
                  <c:v>45152.989583333328</c:v>
                </c:pt>
                <c:pt idx="60">
                  <c:v>45153.989583333328</c:v>
                </c:pt>
                <c:pt idx="61">
                  <c:v>45154.989583333328</c:v>
                </c:pt>
                <c:pt idx="62">
                  <c:v>45155.989583333328</c:v>
                </c:pt>
                <c:pt idx="63">
                  <c:v>45156.989583333328</c:v>
                </c:pt>
                <c:pt idx="64">
                  <c:v>45157.989583333328</c:v>
                </c:pt>
                <c:pt idx="65">
                  <c:v>45158.989583333328</c:v>
                </c:pt>
                <c:pt idx="66">
                  <c:v>45159.989583333328</c:v>
                </c:pt>
                <c:pt idx="67">
                  <c:v>45160.989583333328</c:v>
                </c:pt>
                <c:pt idx="68">
                  <c:v>45161.989583333328</c:v>
                </c:pt>
                <c:pt idx="69">
                  <c:v>45162.989583333328</c:v>
                </c:pt>
                <c:pt idx="70">
                  <c:v>45163.989583333328</c:v>
                </c:pt>
                <c:pt idx="71">
                  <c:v>45164.989583333328</c:v>
                </c:pt>
                <c:pt idx="72">
                  <c:v>45165.989583333328</c:v>
                </c:pt>
                <c:pt idx="73">
                  <c:v>45166.989583333328</c:v>
                </c:pt>
                <c:pt idx="74">
                  <c:v>45167.989583333328</c:v>
                </c:pt>
                <c:pt idx="75">
                  <c:v>45168.989583333328</c:v>
                </c:pt>
                <c:pt idx="76">
                  <c:v>45169.989583333328</c:v>
                </c:pt>
                <c:pt idx="77">
                  <c:v>45170.989583333328</c:v>
                </c:pt>
                <c:pt idx="78">
                  <c:v>45171.989583333328</c:v>
                </c:pt>
                <c:pt idx="79">
                  <c:v>45172.989583333328</c:v>
                </c:pt>
                <c:pt idx="80">
                  <c:v>45173.989583333328</c:v>
                </c:pt>
                <c:pt idx="81">
                  <c:v>45174.989583333328</c:v>
                </c:pt>
                <c:pt idx="82">
                  <c:v>45175.989583333328</c:v>
                </c:pt>
                <c:pt idx="83">
                  <c:v>45176.989583333328</c:v>
                </c:pt>
                <c:pt idx="84">
                  <c:v>45177.989583333328</c:v>
                </c:pt>
                <c:pt idx="85">
                  <c:v>45178.989583333328</c:v>
                </c:pt>
                <c:pt idx="86">
                  <c:v>45179.989583333328</c:v>
                </c:pt>
                <c:pt idx="87">
                  <c:v>45180.989583333328</c:v>
                </c:pt>
              </c:numCache>
            </c:numRef>
          </c:xVal>
          <c:yVal>
            <c:numRef>
              <c:f>'Soil Moisture'!$AC$11:$AC$98</c:f>
              <c:numCache>
                <c:formatCode>0.00</c:formatCode>
                <c:ptCount val="88"/>
                <c:pt idx="0">
                  <c:v>-999</c:v>
                </c:pt>
                <c:pt idx="1">
                  <c:v>-999</c:v>
                </c:pt>
                <c:pt idx="2">
                  <c:v>-999</c:v>
                </c:pt>
                <c:pt idx="3">
                  <c:v>-999</c:v>
                </c:pt>
                <c:pt idx="4">
                  <c:v>-999</c:v>
                </c:pt>
                <c:pt idx="5">
                  <c:v>-999</c:v>
                </c:pt>
                <c:pt idx="6">
                  <c:v>-999</c:v>
                </c:pt>
                <c:pt idx="7">
                  <c:v>-999</c:v>
                </c:pt>
                <c:pt idx="8">
                  <c:v>-999</c:v>
                </c:pt>
                <c:pt idx="9">
                  <c:v>-999</c:v>
                </c:pt>
                <c:pt idx="10">
                  <c:v>-999</c:v>
                </c:pt>
                <c:pt idx="11" formatCode="General">
                  <c:v>-999</c:v>
                </c:pt>
                <c:pt idx="12" formatCode="General">
                  <c:v>-999</c:v>
                </c:pt>
                <c:pt idx="13" formatCode="General">
                  <c:v>0.48000000000000015</c:v>
                </c:pt>
                <c:pt idx="14" formatCode="General">
                  <c:v>0.96</c:v>
                </c:pt>
                <c:pt idx="15" formatCode="General">
                  <c:v>0.45600000000000035</c:v>
                </c:pt>
                <c:pt idx="16" formatCode="General">
                  <c:v>0.63600000000000034</c:v>
                </c:pt>
                <c:pt idx="17" formatCode="General">
                  <c:v>0.75000000000000011</c:v>
                </c:pt>
                <c:pt idx="18" formatCode="General">
                  <c:v>0.79200000000000048</c:v>
                </c:pt>
                <c:pt idx="19" formatCode="General">
                  <c:v>0.8460000000000002</c:v>
                </c:pt>
                <c:pt idx="20" formatCode="General">
                  <c:v>0.8400000000000003</c:v>
                </c:pt>
                <c:pt idx="21" formatCode="General">
                  <c:v>0.89400000000000035</c:v>
                </c:pt>
                <c:pt idx="22" formatCode="General">
                  <c:v>6.6000000000000086E-2</c:v>
                </c:pt>
                <c:pt idx="23" formatCode="General">
                  <c:v>0.42</c:v>
                </c:pt>
                <c:pt idx="24" formatCode="General">
                  <c:v>0.57600000000000007</c:v>
                </c:pt>
                <c:pt idx="25" formatCode="General">
                  <c:v>0.69000000000000028</c:v>
                </c:pt>
                <c:pt idx="26" formatCode="General">
                  <c:v>0.7260000000000002</c:v>
                </c:pt>
                <c:pt idx="27" formatCode="General">
                  <c:v>0.78000000000000025</c:v>
                </c:pt>
                <c:pt idx="28" formatCode="General">
                  <c:v>0.84599999999999997</c:v>
                </c:pt>
                <c:pt idx="29" formatCode="General">
                  <c:v>0</c:v>
                </c:pt>
                <c:pt idx="30" formatCode="General">
                  <c:v>1.2E-2</c:v>
                </c:pt>
                <c:pt idx="31" formatCode="General">
                  <c:v>0.46200000000000002</c:v>
                </c:pt>
                <c:pt idx="32" formatCode="General">
                  <c:v>0.372</c:v>
                </c:pt>
                <c:pt idx="33" formatCode="General">
                  <c:v>0</c:v>
                </c:pt>
                <c:pt idx="34" formatCode="General">
                  <c:v>0</c:v>
                </c:pt>
                <c:pt idx="35" formatCode="General">
                  <c:v>0.22800000000000001</c:v>
                </c:pt>
                <c:pt idx="36" formatCode="General">
                  <c:v>0.38400000000000001</c:v>
                </c:pt>
                <c:pt idx="37" formatCode="General">
                  <c:v>0</c:v>
                </c:pt>
                <c:pt idx="38" formatCode="General">
                  <c:v>0.14399999999999999</c:v>
                </c:pt>
                <c:pt idx="39" formatCode="General">
                  <c:v>0.27600000000000002</c:v>
                </c:pt>
                <c:pt idx="40" formatCode="General">
                  <c:v>0.3</c:v>
                </c:pt>
                <c:pt idx="41" formatCode="General">
                  <c:v>0.312</c:v>
                </c:pt>
                <c:pt idx="42" formatCode="General">
                  <c:v>0</c:v>
                </c:pt>
                <c:pt idx="43" formatCode="General">
                  <c:v>0</c:v>
                </c:pt>
                <c:pt idx="44" formatCode="General">
                  <c:v>0</c:v>
                </c:pt>
                <c:pt idx="45" formatCode="General">
                  <c:v>-999</c:v>
                </c:pt>
                <c:pt idx="46" formatCode="General">
                  <c:v>0</c:v>
                </c:pt>
                <c:pt idx="47" formatCode="General">
                  <c:v>1.4591499999999999</c:v>
                </c:pt>
                <c:pt idx="48" formatCode="General">
                  <c:v>1.53115</c:v>
                </c:pt>
                <c:pt idx="49" formatCode="General">
                  <c:v>1.585</c:v>
                </c:pt>
                <c:pt idx="50" formatCode="General">
                  <c:v>0</c:v>
                </c:pt>
                <c:pt idx="51" formatCode="General">
                  <c:v>6.6000000000000003E-2</c:v>
                </c:pt>
                <c:pt idx="52" formatCode="General">
                  <c:v>0</c:v>
                </c:pt>
                <c:pt idx="53" formatCode="General">
                  <c:v>0</c:v>
                </c:pt>
                <c:pt idx="54" formatCode="General">
                  <c:v>0</c:v>
                </c:pt>
                <c:pt idx="55" formatCode="General">
                  <c:v>0</c:v>
                </c:pt>
                <c:pt idx="56" formatCode="General">
                  <c:v>0</c:v>
                </c:pt>
                <c:pt idx="57" formatCode="General">
                  <c:v>0</c:v>
                </c:pt>
                <c:pt idx="58" formatCode="General">
                  <c:v>0</c:v>
                </c:pt>
                <c:pt idx="59" formatCode="General">
                  <c:v>0</c:v>
                </c:pt>
                <c:pt idx="60" formatCode="General">
                  <c:v>0</c:v>
                </c:pt>
                <c:pt idx="61" formatCode="General">
                  <c:v>0</c:v>
                </c:pt>
                <c:pt idx="62" formatCode="General">
                  <c:v>0</c:v>
                </c:pt>
                <c:pt idx="63" formatCode="General">
                  <c:v>0</c:v>
                </c:pt>
                <c:pt idx="64" formatCode="General">
                  <c:v>2.4E-2</c:v>
                </c:pt>
                <c:pt idx="65" formatCode="General">
                  <c:v>1.7999999999999999E-2</c:v>
                </c:pt>
                <c:pt idx="66" formatCode="General">
                  <c:v>1.2E-2</c:v>
                </c:pt>
                <c:pt idx="67" formatCode="General">
                  <c:v>3.5999999999999997E-2</c:v>
                </c:pt>
                <c:pt idx="68" formatCode="General">
                  <c:v>6.6000000000000003E-2</c:v>
                </c:pt>
                <c:pt idx="69" formatCode="General">
                  <c:v>6.6000000000000003E-2</c:v>
                </c:pt>
                <c:pt idx="70" formatCode="General">
                  <c:v>0.108</c:v>
                </c:pt>
                <c:pt idx="71" formatCode="General">
                  <c:v>0.15</c:v>
                </c:pt>
                <c:pt idx="72" formatCode="General">
                  <c:v>0.222</c:v>
                </c:pt>
                <c:pt idx="73" formatCode="General">
                  <c:v>0.34200000000000003</c:v>
                </c:pt>
                <c:pt idx="74" formatCode="General">
                  <c:v>0.42599999999999999</c:v>
                </c:pt>
                <c:pt idx="75" formatCode="General">
                  <c:v>0.55800000000000005</c:v>
                </c:pt>
                <c:pt idx="76" formatCode="General">
                  <c:v>0.68400000000000005</c:v>
                </c:pt>
                <c:pt idx="77" formatCode="General">
                  <c:v>0.75600000000000001</c:v>
                </c:pt>
                <c:pt idx="78" formatCode="General">
                  <c:v>0.81</c:v>
                </c:pt>
                <c:pt idx="79" formatCode="General">
                  <c:v>0.82199999999999995</c:v>
                </c:pt>
                <c:pt idx="80" formatCode="General">
                  <c:v>0.85199999999999998</c:v>
                </c:pt>
                <c:pt idx="81" formatCode="General">
                  <c:v>0.93</c:v>
                </c:pt>
                <c:pt idx="82" formatCode="General">
                  <c:v>0.96</c:v>
                </c:pt>
                <c:pt idx="83" formatCode="General">
                  <c:v>1.002</c:v>
                </c:pt>
                <c:pt idx="84" formatCode="General">
                  <c:v>1.0680000000000001</c:v>
                </c:pt>
                <c:pt idx="85" formatCode="General">
                  <c:v>1.1519999999999999</c:v>
                </c:pt>
                <c:pt idx="86" formatCode="General">
                  <c:v>1.224</c:v>
                </c:pt>
                <c:pt idx="87" formatCode="General">
                  <c:v>1.248</c:v>
                </c:pt>
              </c:numCache>
            </c:numRef>
          </c:yVal>
          <c:smooth val="0"/>
          <c:extLst>
            <c:ext xmlns:c16="http://schemas.microsoft.com/office/drawing/2014/chart" uri="{C3380CC4-5D6E-409C-BE32-E72D297353CC}">
              <c16:uniqueId val="{00000012-B796-3F44-99A5-41A565FCEFA4}"/>
            </c:ext>
          </c:extLst>
        </c:ser>
        <c:ser>
          <c:idx val="2"/>
          <c:order val="6"/>
          <c:tx>
            <c:v>Observed Irrigated 117/558</c:v>
          </c:tx>
          <c:spPr>
            <a:ln>
              <a:noFill/>
            </a:ln>
          </c:spPr>
          <c:marker>
            <c:symbol val="triangle"/>
            <c:size val="7"/>
            <c:spPr>
              <a:solidFill>
                <a:srgbClr val="00B0F0"/>
              </a:solidFill>
              <a:ln>
                <a:solidFill>
                  <a:srgbClr val="00B0F0"/>
                </a:solidFill>
              </a:ln>
            </c:spPr>
          </c:marker>
          <c:xVal>
            <c:numRef>
              <c:f>'Soil Moisture'!$A$11:$A$76</c:f>
              <c:numCache>
                <c:formatCode>m/d/yy</c:formatCode>
                <c:ptCount val="66"/>
                <c:pt idx="0">
                  <c:v>45093.989583333328</c:v>
                </c:pt>
                <c:pt idx="1">
                  <c:v>45094.989583333328</c:v>
                </c:pt>
                <c:pt idx="2">
                  <c:v>45095.989583333328</c:v>
                </c:pt>
                <c:pt idx="3">
                  <c:v>45096.989583333328</c:v>
                </c:pt>
                <c:pt idx="4">
                  <c:v>45097.989583333328</c:v>
                </c:pt>
                <c:pt idx="5">
                  <c:v>45098.989583333328</c:v>
                </c:pt>
                <c:pt idx="6">
                  <c:v>45099.989583333328</c:v>
                </c:pt>
                <c:pt idx="7">
                  <c:v>45100.989583333328</c:v>
                </c:pt>
                <c:pt idx="8">
                  <c:v>45101.989583333328</c:v>
                </c:pt>
                <c:pt idx="9">
                  <c:v>45102.989583333328</c:v>
                </c:pt>
                <c:pt idx="10">
                  <c:v>45103.989583333328</c:v>
                </c:pt>
                <c:pt idx="11">
                  <c:v>45104.989583333328</c:v>
                </c:pt>
                <c:pt idx="12">
                  <c:v>45105.989583333328</c:v>
                </c:pt>
                <c:pt idx="13" formatCode="[$-409]m/d/yy\ h:mm\ AM/PM;@">
                  <c:v>45106.989583333328</c:v>
                </c:pt>
                <c:pt idx="14" formatCode="[$-409]m/d/yy\ h:mm\ AM/PM;@">
                  <c:v>45107.989583333328</c:v>
                </c:pt>
                <c:pt idx="15" formatCode="[$-409]m/d/yy\ h:mm\ AM/PM;@">
                  <c:v>45108.989583333328</c:v>
                </c:pt>
                <c:pt idx="16" formatCode="[$-409]m/d/yy\ h:mm\ AM/PM;@">
                  <c:v>45109.989583333328</c:v>
                </c:pt>
                <c:pt idx="17" formatCode="[$-409]m/d/yy\ h:mm\ AM/PM;@">
                  <c:v>45110.989583333328</c:v>
                </c:pt>
                <c:pt idx="18" formatCode="[$-409]m/d/yy\ h:mm\ AM/PM;@">
                  <c:v>45111.989583333328</c:v>
                </c:pt>
                <c:pt idx="19" formatCode="[$-409]m/d/yy\ h:mm\ AM/PM;@">
                  <c:v>45112.989583333328</c:v>
                </c:pt>
                <c:pt idx="20" formatCode="[$-409]m/d/yy\ h:mm\ AM/PM;@">
                  <c:v>45113.989583333328</c:v>
                </c:pt>
                <c:pt idx="21" formatCode="[$-409]m/d/yy\ h:mm\ AM/PM;@">
                  <c:v>45114.989583333328</c:v>
                </c:pt>
                <c:pt idx="22" formatCode="[$-409]m/d/yy\ h:mm\ AM/PM;@">
                  <c:v>45115.989583333328</c:v>
                </c:pt>
                <c:pt idx="23" formatCode="[$-409]m/d/yy\ h:mm\ AM/PM;@">
                  <c:v>45116.989583333328</c:v>
                </c:pt>
                <c:pt idx="24" formatCode="[$-409]m/d/yy\ h:mm\ AM/PM;@">
                  <c:v>45117.989583333328</c:v>
                </c:pt>
                <c:pt idx="25" formatCode="[$-409]m/d/yy\ h:mm\ AM/PM;@">
                  <c:v>45118.989583333328</c:v>
                </c:pt>
                <c:pt idx="26" formatCode="[$-409]m/d/yy\ h:mm\ AM/PM;@">
                  <c:v>45119.989583333328</c:v>
                </c:pt>
                <c:pt idx="27" formatCode="[$-409]m/d/yy\ h:mm\ AM/PM;@">
                  <c:v>45120.989583333328</c:v>
                </c:pt>
                <c:pt idx="28" formatCode="[$-409]m/d/yy\ h:mm\ AM/PM;@">
                  <c:v>45121.989583333328</c:v>
                </c:pt>
                <c:pt idx="29" formatCode="[$-409]m/d/yy\ h:mm\ AM/PM;@">
                  <c:v>45122.989583333328</c:v>
                </c:pt>
                <c:pt idx="30" formatCode="[$-409]m/d/yy\ h:mm\ AM/PM;@">
                  <c:v>45123.989583333328</c:v>
                </c:pt>
                <c:pt idx="31" formatCode="[$-409]m/d/yy\ h:mm\ AM/PM;@">
                  <c:v>45124.989583333328</c:v>
                </c:pt>
                <c:pt idx="32" formatCode="[$-409]m/d/yy\ h:mm\ AM/PM;@">
                  <c:v>45125.989583333328</c:v>
                </c:pt>
                <c:pt idx="33" formatCode="[$-409]m/d/yy\ h:mm\ AM/PM;@">
                  <c:v>45126.989583333328</c:v>
                </c:pt>
                <c:pt idx="34" formatCode="[$-409]m/d/yy\ h:mm\ AM/PM;@">
                  <c:v>45127.989583333328</c:v>
                </c:pt>
                <c:pt idx="35" formatCode="[$-409]m/d/yy\ h:mm\ AM/PM;@">
                  <c:v>45128.989583333328</c:v>
                </c:pt>
                <c:pt idx="36" formatCode="[$-409]m/d/yy\ h:mm\ AM/PM;@">
                  <c:v>45129.989583333328</c:v>
                </c:pt>
                <c:pt idx="37" formatCode="[$-409]m/d/yy\ h:mm\ AM/PM;@">
                  <c:v>45130.989583333328</c:v>
                </c:pt>
                <c:pt idx="38" formatCode="[$-409]m/d/yy\ h:mm\ AM/PM;@">
                  <c:v>45131.989583333328</c:v>
                </c:pt>
                <c:pt idx="39" formatCode="[$-409]m/d/yy\ h:mm\ AM/PM;@">
                  <c:v>45132.989583333328</c:v>
                </c:pt>
                <c:pt idx="40" formatCode="[$-409]m/d/yy\ h:mm\ AM/PM;@">
                  <c:v>45133.989583333328</c:v>
                </c:pt>
                <c:pt idx="41" formatCode="[$-409]m/d/yy\ h:mm\ AM/PM;@">
                  <c:v>45134.989583333328</c:v>
                </c:pt>
                <c:pt idx="42" formatCode="[$-409]m/d/yy\ h:mm\ AM/PM;@">
                  <c:v>45135.989583333328</c:v>
                </c:pt>
                <c:pt idx="43" formatCode="[$-409]m/d/yy\ h:mm\ AM/PM;@">
                  <c:v>45136.989583333328</c:v>
                </c:pt>
                <c:pt idx="44" formatCode="[$-409]m/d/yy\ h:mm\ AM/PM;@">
                  <c:v>45137.989583333328</c:v>
                </c:pt>
                <c:pt idx="45" formatCode="[$-409]m/d/yy\ h:mm\ AM/PM;@">
                  <c:v>45138.989583333328</c:v>
                </c:pt>
                <c:pt idx="46" formatCode="[$-409]m/d/yy\ h:mm\ AM/PM;@">
                  <c:v>45139.989583333328</c:v>
                </c:pt>
                <c:pt idx="47" formatCode="[$-409]m/d/yy\ h:mm\ AM/PM;@">
                  <c:v>45140.989583333328</c:v>
                </c:pt>
                <c:pt idx="48" formatCode="[$-409]m/d/yy\ h:mm\ AM/PM;@">
                  <c:v>45141.989583333328</c:v>
                </c:pt>
                <c:pt idx="49" formatCode="[$-409]m/d/yy\ h:mm\ AM/PM;@">
                  <c:v>45142.989583333328</c:v>
                </c:pt>
                <c:pt idx="50" formatCode="[$-409]m/d/yy\ h:mm\ AM/PM;@">
                  <c:v>45143.989583333328</c:v>
                </c:pt>
                <c:pt idx="51" formatCode="[$-409]m/d/yy\ h:mm\ AM/PM;@">
                  <c:v>45144.989583333328</c:v>
                </c:pt>
                <c:pt idx="52" formatCode="[$-409]m/d/yy\ h:mm\ AM/PM;@">
                  <c:v>45145.989583333328</c:v>
                </c:pt>
                <c:pt idx="53" formatCode="[$-409]m/d/yy\ h:mm\ AM/PM;@">
                  <c:v>45146.989583333328</c:v>
                </c:pt>
                <c:pt idx="54" formatCode="[$-409]m/d/yy\ h:mm\ AM/PM;@">
                  <c:v>45147.989583333328</c:v>
                </c:pt>
                <c:pt idx="55" formatCode="[$-409]m/d/yy\ h:mm\ AM/PM;@">
                  <c:v>45148.989583333328</c:v>
                </c:pt>
                <c:pt idx="56" formatCode="[$-409]m/d/yy\ h:mm\ AM/PM;@">
                  <c:v>45149.989583333328</c:v>
                </c:pt>
                <c:pt idx="57" formatCode="[$-409]m/d/yy\ h:mm\ AM/PM;@">
                  <c:v>45150.989583333328</c:v>
                </c:pt>
                <c:pt idx="58" formatCode="[$-409]m/d/yy\ h:mm\ AM/PM;@">
                  <c:v>45151.989583333328</c:v>
                </c:pt>
                <c:pt idx="59" formatCode="[$-409]m/d/yy\ h:mm\ AM/PM;@">
                  <c:v>45152.989583333328</c:v>
                </c:pt>
                <c:pt idx="60" formatCode="[$-409]m/d/yy\ h:mm\ AM/PM;@">
                  <c:v>45153.989583333328</c:v>
                </c:pt>
                <c:pt idx="61" formatCode="[$-409]m/d/yy\ h:mm\ AM/PM;@">
                  <c:v>45154.989583333328</c:v>
                </c:pt>
                <c:pt idx="62" formatCode="[$-409]m/d/yy\ h:mm\ AM/PM;@">
                  <c:v>45155.989583333328</c:v>
                </c:pt>
                <c:pt idx="63" formatCode="[$-409]m/d/yy\ h:mm\ AM/PM;@">
                  <c:v>45156.989583333328</c:v>
                </c:pt>
                <c:pt idx="64" formatCode="[$-409]m/d/yy\ h:mm\ AM/PM;@">
                  <c:v>45157.989583333328</c:v>
                </c:pt>
                <c:pt idx="65" formatCode="[$-409]m/d/yy\ h:mm\ AM/PM;@">
                  <c:v>45158.989583333328</c:v>
                </c:pt>
              </c:numCache>
            </c:numRef>
          </c:xVal>
          <c:yVal>
            <c:numRef>
              <c:f>'Soil Moisture'!$AH$11:$AH$76</c:f>
              <c:numCache>
                <c:formatCode>0.00</c:formatCode>
                <c:ptCount val="66"/>
                <c:pt idx="0">
                  <c:v>-999</c:v>
                </c:pt>
                <c:pt idx="1">
                  <c:v>-999</c:v>
                </c:pt>
                <c:pt idx="2">
                  <c:v>-999</c:v>
                </c:pt>
                <c:pt idx="3">
                  <c:v>-999</c:v>
                </c:pt>
                <c:pt idx="4">
                  <c:v>-999</c:v>
                </c:pt>
                <c:pt idx="5">
                  <c:v>-999</c:v>
                </c:pt>
                <c:pt idx="6">
                  <c:v>-999</c:v>
                </c:pt>
                <c:pt idx="7">
                  <c:v>-999</c:v>
                </c:pt>
                <c:pt idx="8">
                  <c:v>-999</c:v>
                </c:pt>
                <c:pt idx="9">
                  <c:v>-999</c:v>
                </c:pt>
                <c:pt idx="10">
                  <c:v>-999</c:v>
                </c:pt>
                <c:pt idx="11" formatCode="General">
                  <c:v>-999</c:v>
                </c:pt>
                <c:pt idx="12" formatCode="General">
                  <c:v>-999</c:v>
                </c:pt>
                <c:pt idx="13" formatCode="General">
                  <c:v>-999</c:v>
                </c:pt>
                <c:pt idx="14" formatCode="General">
                  <c:v>-999</c:v>
                </c:pt>
                <c:pt idx="15" formatCode="General">
                  <c:v>-999</c:v>
                </c:pt>
                <c:pt idx="16" formatCode="General">
                  <c:v>-999</c:v>
                </c:pt>
                <c:pt idx="17" formatCode="General">
                  <c:v>-999</c:v>
                </c:pt>
                <c:pt idx="18" formatCode="General">
                  <c:v>-999</c:v>
                </c:pt>
                <c:pt idx="19" formatCode="General">
                  <c:v>-999</c:v>
                </c:pt>
                <c:pt idx="20" formatCode="General">
                  <c:v>-999</c:v>
                </c:pt>
                <c:pt idx="21" formatCode="General">
                  <c:v>-999</c:v>
                </c:pt>
                <c:pt idx="22" formatCode="General">
                  <c:v>-999</c:v>
                </c:pt>
                <c:pt idx="23" formatCode="General">
                  <c:v>-999</c:v>
                </c:pt>
                <c:pt idx="24" formatCode="General">
                  <c:v>-999</c:v>
                </c:pt>
                <c:pt idx="25" formatCode="General">
                  <c:v>-999</c:v>
                </c:pt>
                <c:pt idx="26" formatCode="General">
                  <c:v>-999</c:v>
                </c:pt>
                <c:pt idx="27" formatCode="General">
                  <c:v>-999</c:v>
                </c:pt>
                <c:pt idx="28" formatCode="General">
                  <c:v>-999</c:v>
                </c:pt>
                <c:pt idx="29" formatCode="General">
                  <c:v>-999</c:v>
                </c:pt>
                <c:pt idx="30" formatCode="General">
                  <c:v>-999</c:v>
                </c:pt>
                <c:pt idx="31" formatCode="General">
                  <c:v>-999</c:v>
                </c:pt>
                <c:pt idx="32" formatCode="General">
                  <c:v>-999</c:v>
                </c:pt>
                <c:pt idx="33" formatCode="General">
                  <c:v>-999</c:v>
                </c:pt>
                <c:pt idx="34" formatCode="General">
                  <c:v>-999</c:v>
                </c:pt>
                <c:pt idx="35" formatCode="General">
                  <c:v>-999</c:v>
                </c:pt>
                <c:pt idx="36" formatCode="General">
                  <c:v>-999</c:v>
                </c:pt>
                <c:pt idx="37" formatCode="General">
                  <c:v>-999</c:v>
                </c:pt>
                <c:pt idx="38" formatCode="General">
                  <c:v>-999</c:v>
                </c:pt>
                <c:pt idx="39" formatCode="General">
                  <c:v>-999</c:v>
                </c:pt>
                <c:pt idx="40" formatCode="General">
                  <c:v>-999</c:v>
                </c:pt>
                <c:pt idx="41" formatCode="General">
                  <c:v>-999</c:v>
                </c:pt>
                <c:pt idx="42" formatCode="General">
                  <c:v>-999</c:v>
                </c:pt>
                <c:pt idx="43" formatCode="General">
                  <c:v>-999</c:v>
                </c:pt>
                <c:pt idx="44" formatCode="General">
                  <c:v>-999</c:v>
                </c:pt>
                <c:pt idx="45" formatCode="General">
                  <c:v>-999</c:v>
                </c:pt>
                <c:pt idx="46" formatCode="General">
                  <c:v>-999</c:v>
                </c:pt>
                <c:pt idx="47" formatCode="General">
                  <c:v>0</c:v>
                </c:pt>
                <c:pt idx="48" formatCode="General">
                  <c:v>0.222</c:v>
                </c:pt>
                <c:pt idx="49" formatCode="General">
                  <c:v>0.24</c:v>
                </c:pt>
                <c:pt idx="50" formatCode="General">
                  <c:v>0.108</c:v>
                </c:pt>
                <c:pt idx="51" formatCode="General">
                  <c:v>0.12</c:v>
                </c:pt>
                <c:pt idx="52" formatCode="General">
                  <c:v>0.10199999999999999</c:v>
                </c:pt>
                <c:pt idx="53" formatCode="General">
                  <c:v>0.10199999999999999</c:v>
                </c:pt>
                <c:pt idx="54" formatCode="General">
                  <c:v>0.06</c:v>
                </c:pt>
                <c:pt idx="55" formatCode="General">
                  <c:v>8.4000000000000005E-2</c:v>
                </c:pt>
                <c:pt idx="56" formatCode="General">
                  <c:v>7.1999999999999995E-2</c:v>
                </c:pt>
                <c:pt idx="57" formatCode="General">
                  <c:v>4.8000000000000001E-2</c:v>
                </c:pt>
                <c:pt idx="58" formatCode="General">
                  <c:v>4.8000000000000001E-2</c:v>
                </c:pt>
                <c:pt idx="59" formatCode="General">
                  <c:v>4.2000000000000003E-2</c:v>
                </c:pt>
                <c:pt idx="60" formatCode="General">
                  <c:v>6.6000000000000003E-2</c:v>
                </c:pt>
                <c:pt idx="61" formatCode="General">
                  <c:v>0.16800000000000001</c:v>
                </c:pt>
                <c:pt idx="62" formatCode="General">
                  <c:v>0.10199999999999999</c:v>
                </c:pt>
                <c:pt idx="63" formatCode="General">
                  <c:v>0.16</c:v>
                </c:pt>
                <c:pt idx="64" formatCode="General">
                  <c:v>0.27600000000000002</c:v>
                </c:pt>
                <c:pt idx="65" formatCode="General">
                  <c:v>0.32400000000000001</c:v>
                </c:pt>
              </c:numCache>
            </c:numRef>
          </c:yVal>
          <c:smooth val="0"/>
          <c:extLst>
            <c:ext xmlns:c16="http://schemas.microsoft.com/office/drawing/2014/chart" uri="{C3380CC4-5D6E-409C-BE32-E72D297353CC}">
              <c16:uniqueId val="{00000000-438B-AD43-A8F0-CFF255AA32EA}"/>
            </c:ext>
          </c:extLst>
        </c:ser>
        <c:dLbls>
          <c:showLegendKey val="0"/>
          <c:showVal val="0"/>
          <c:showCatName val="0"/>
          <c:showSerName val="0"/>
          <c:showPercent val="0"/>
          <c:showBubbleSize val="0"/>
        </c:dLbls>
        <c:axId val="1155590256"/>
        <c:axId val="1155588016"/>
      </c:scatterChart>
      <c:valAx>
        <c:axId val="1155590256"/>
        <c:scaling>
          <c:orientation val="minMax"/>
          <c:max val="45188"/>
          <c:min val="45118"/>
        </c:scaling>
        <c:delete val="0"/>
        <c:axPos val="t"/>
        <c:majorGridlines>
          <c:spPr>
            <a:ln w="9525" cap="flat" cmpd="sng" algn="ctr">
              <a:solidFill>
                <a:schemeClr val="tx1">
                  <a:lumMod val="15000"/>
                  <a:lumOff val="85000"/>
                </a:schemeClr>
              </a:solidFill>
              <a:round/>
            </a:ln>
            <a:effectLst/>
          </c:spPr>
        </c:majorGridlines>
        <c:numFmt formatCode="[$-409]m/d"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55588016"/>
        <c:crosses val="autoZero"/>
        <c:crossBetween val="midCat"/>
        <c:majorUnit val="2"/>
        <c:minorUnit val="1"/>
      </c:valAx>
      <c:valAx>
        <c:axId val="1155588016"/>
        <c:scaling>
          <c:orientation val="maxMin"/>
          <c:max val="3"/>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SWD (inches)</a:t>
                </a:r>
              </a:p>
            </c:rich>
          </c:tx>
          <c:overlay val="0"/>
          <c:spPr>
            <a:noFill/>
            <a:ln>
              <a:noFill/>
            </a:ln>
            <a:effectLst/>
          </c:sp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155590256"/>
        <c:crosses val="autoZero"/>
        <c:crossBetween val="midCat"/>
      </c:valAx>
    </c:plotArea>
    <c:legend>
      <c:legendPos val="b"/>
      <c:layout>
        <c:manualLayout>
          <c:xMode val="edge"/>
          <c:yMode val="edge"/>
          <c:x val="9.5552159086607469E-2"/>
          <c:y val="0.77521082876709591"/>
          <c:w val="0.76406181166022025"/>
          <c:h val="8.327586561323394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croll" dx="16" fmlaLink="$CC$474" horiz="1" max="153" min="1" page="10" val="14"/>
</file>

<file path=xl/ctrlProps/ctrlProp2.xml><?xml version="1.0" encoding="utf-8"?>
<formControlPr xmlns="http://schemas.microsoft.com/office/spreadsheetml/2009/9/main" objectType="Scroll" dx="16" fmlaLink="$CJ$475" horiz="1" max="153" min="1" page="10" val="68"/>
</file>

<file path=xl/ctrlProps/ctrlProp3.xml><?xml version="1.0" encoding="utf-8"?>
<formControlPr xmlns="http://schemas.microsoft.com/office/spreadsheetml/2009/9/main" objectType="Scroll" dx="16" fmlaLink="$CI$475" horiz="1" max="153" min="1" page="10"/>
</file>

<file path=xl/ctrlProps/ctrlProp4.xml><?xml version="1.0" encoding="utf-8"?>
<formControlPr xmlns="http://schemas.microsoft.com/office/spreadsheetml/2009/9/main" objectType="Scroll" dx="16" fmlaLink="$CP$476" horiz="1" max="153" min="1" page="10"/>
</file>

<file path=xl/ctrlProps/ctrlProp5.xml><?xml version="1.0" encoding="utf-8"?>
<formControlPr xmlns="http://schemas.microsoft.com/office/spreadsheetml/2009/9/main" objectType="Scroll" dx="16" fmlaLink="$CI$475" horiz="1" max="153" min="1" page="10"/>
</file>

<file path=xl/ctrlProps/ctrlProp6.xml><?xml version="1.0" encoding="utf-8"?>
<formControlPr xmlns="http://schemas.microsoft.com/office/spreadsheetml/2009/9/main" objectType="Scroll" dx="16" fmlaLink="$CP$476" horiz="1" max="153" min="1" page="10"/>
</file>

<file path=xl/ctrlProps/ctrlProp7.xml><?xml version="1.0" encoding="utf-8"?>
<formControlPr xmlns="http://schemas.microsoft.com/office/spreadsheetml/2009/9/main" objectType="Scroll" dx="16" fmlaLink="$CI$475" horiz="1" max="153" min="1" page="10"/>
</file>

<file path=xl/ctrlProps/ctrlProp8.xml><?xml version="1.0" encoding="utf-8"?>
<formControlPr xmlns="http://schemas.microsoft.com/office/spreadsheetml/2009/9/main" objectType="Scroll" dx="16" fmlaLink="$CP$476" horiz="1" max="153" min="1" page="10"/>
</file>

<file path=xl/ctrlProps/ctrlProp9.xml><?xml version="1.0" encoding="utf-8"?>
<formControlPr xmlns="http://schemas.microsoft.com/office/spreadsheetml/2009/9/main" objectType="Scroll" dx="16" fmlaLink="$CG$475" horiz="1" max="153" min="1" page="10"/>
</file>

<file path=xl/ctrlProps/ctrlProp10.xml><?xml version="1.0" encoding="utf-8"?>
<formControlPr xmlns="http://schemas.microsoft.com/office/spreadsheetml/2009/9/main" objectType="Scroll" dx="16" fmlaLink="$CN$476" horiz="1" max="153" min="1" page="10"/>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78</xdr:col>
      <xdr:colOff>57150</xdr:colOff>
      <xdr:row>400</xdr:row>
      <xdr:rowOff>19050</xdr:rowOff>
    </xdr:from>
    <xdr:to>
      <xdr:col>92</xdr:col>
      <xdr:colOff>314325</xdr:colOff>
      <xdr:row>436</xdr:row>
      <xdr:rowOff>0</xdr:rowOff>
    </xdr:to>
    <xdr:graphicFrame macro="">
      <xdr:nvGraphicFramePr>
        <xdr:cNvPr id="4" name="Chart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78</xdr:col>
      <xdr:colOff>47625</xdr:colOff>
      <xdr:row>437</xdr:row>
      <xdr:rowOff>0</xdr:rowOff>
    </xdr:from>
    <xdr:to>
      <xdr:col>92</xdr:col>
      <xdr:colOff>304800</xdr:colOff>
      <xdr:row>472</xdr:row>
      <xdr:rowOff>142875</xdr:rowOff>
    </xdr:to>
    <xdr:graphicFrame macro="">
      <xdr:nvGraphicFramePr>
        <xdr:cNvPr id="3" name="Chart 2">
          <a:extLst>
            <a:ext uri="{FF2B5EF4-FFF2-40B4-BE49-F238E27FC236}">
              <a16:creationId xmlns:a16="http://schemas.microsoft.com/office/drawing/2014/main" id="{00000000-0008-0000-0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81</xdr:col>
          <xdr:colOff>38100</xdr:colOff>
          <xdr:row>473</xdr:row>
          <xdr:rowOff>38100</xdr:rowOff>
        </xdr:from>
        <xdr:to>
          <xdr:col>84</xdr:col>
          <xdr:colOff>177800</xdr:colOff>
          <xdr:row>474</xdr:row>
          <xdr:rowOff>139700</xdr:rowOff>
        </xdr:to>
        <xdr:sp macro="" textlink="">
          <xdr:nvSpPr>
            <xdr:cNvPr id="3127" name="Scroll Bar 55" hidden="1">
              <a:extLst>
                <a:ext uri="{63B3BB69-23CF-44E3-9099-C40C66FF867C}">
                  <a14:compatExt spid="_x0000_s3127"/>
                </a:ext>
                <a:ext uri="{FF2B5EF4-FFF2-40B4-BE49-F238E27FC236}">
                  <a16:creationId xmlns:a16="http://schemas.microsoft.com/office/drawing/2014/main" id="{00000000-0008-0000-0000-0000370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88</xdr:col>
          <xdr:colOff>50800</xdr:colOff>
          <xdr:row>473</xdr:row>
          <xdr:rowOff>50800</xdr:rowOff>
        </xdr:from>
        <xdr:to>
          <xdr:col>91</xdr:col>
          <xdr:colOff>203200</xdr:colOff>
          <xdr:row>474</xdr:row>
          <xdr:rowOff>152400</xdr:rowOff>
        </xdr:to>
        <xdr:sp macro="" textlink="">
          <xdr:nvSpPr>
            <xdr:cNvPr id="3128" name="Scroll Bar 56" hidden="1">
              <a:extLst>
                <a:ext uri="{63B3BB69-23CF-44E3-9099-C40C66FF867C}">
                  <a14:compatExt spid="_x0000_s3128"/>
                </a:ext>
                <a:ext uri="{FF2B5EF4-FFF2-40B4-BE49-F238E27FC236}">
                  <a16:creationId xmlns:a16="http://schemas.microsoft.com/office/drawing/2014/main" id="{00000000-0008-0000-0000-0000380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17</xdr:col>
      <xdr:colOff>254000</xdr:colOff>
      <xdr:row>8</xdr:row>
      <xdr:rowOff>0</xdr:rowOff>
    </xdr:from>
    <xdr:to>
      <xdr:col>22</xdr:col>
      <xdr:colOff>444500</xdr:colOff>
      <xdr:row>24</xdr:row>
      <xdr:rowOff>101600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87</xdr:col>
          <xdr:colOff>38100</xdr:colOff>
          <xdr:row>474</xdr:row>
          <xdr:rowOff>25400</xdr:rowOff>
        </xdr:from>
        <xdr:to>
          <xdr:col>90</xdr:col>
          <xdr:colOff>177800</xdr:colOff>
          <xdr:row>475</xdr:row>
          <xdr:rowOff>139700</xdr:rowOff>
        </xdr:to>
        <xdr:sp macro="" textlink="">
          <xdr:nvSpPr>
            <xdr:cNvPr id="99329" name="Scroll Bar 1" hidden="1">
              <a:extLst>
                <a:ext uri="{63B3BB69-23CF-44E3-9099-C40C66FF867C}">
                  <a14:compatExt spid="_x0000_s99329"/>
                </a:ext>
                <a:ext uri="{FF2B5EF4-FFF2-40B4-BE49-F238E27FC236}">
                  <a16:creationId xmlns:a16="http://schemas.microsoft.com/office/drawing/2014/main" id="{00000000-0008-0000-0700-00000184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xdr:col>
          <xdr:colOff>63500</xdr:colOff>
          <xdr:row>474</xdr:row>
          <xdr:rowOff>25400</xdr:rowOff>
        </xdr:from>
        <xdr:to>
          <xdr:col>97</xdr:col>
          <xdr:colOff>228600</xdr:colOff>
          <xdr:row>475</xdr:row>
          <xdr:rowOff>139700</xdr:rowOff>
        </xdr:to>
        <xdr:sp macro="" textlink="">
          <xdr:nvSpPr>
            <xdr:cNvPr id="99330" name="Scroll Bar 2" hidden="1">
              <a:extLst>
                <a:ext uri="{63B3BB69-23CF-44E3-9099-C40C66FF867C}">
                  <a14:compatExt spid="_x0000_s99330"/>
                </a:ext>
                <a:ext uri="{FF2B5EF4-FFF2-40B4-BE49-F238E27FC236}">
                  <a16:creationId xmlns:a16="http://schemas.microsoft.com/office/drawing/2014/main" id="{00000000-0008-0000-0700-00000284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82</xdr:col>
      <xdr:colOff>538136</xdr:colOff>
      <xdr:row>250</xdr:row>
      <xdr:rowOff>90464</xdr:rowOff>
    </xdr:from>
    <xdr:to>
      <xdr:col>94</xdr:col>
      <xdr:colOff>258502</xdr:colOff>
      <xdr:row>284</xdr:row>
      <xdr:rowOff>32564</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56151436" y="43981664"/>
          <a:ext cx="7924566" cy="55809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87</xdr:col>
          <xdr:colOff>38100</xdr:colOff>
          <xdr:row>474</xdr:row>
          <xdr:rowOff>25400</xdr:rowOff>
        </xdr:from>
        <xdr:to>
          <xdr:col>90</xdr:col>
          <xdr:colOff>177800</xdr:colOff>
          <xdr:row>475</xdr:row>
          <xdr:rowOff>139700</xdr:rowOff>
        </xdr:to>
        <xdr:sp macro="" textlink="">
          <xdr:nvSpPr>
            <xdr:cNvPr id="88065" name="Scroll Bar 1" hidden="1">
              <a:extLst>
                <a:ext uri="{63B3BB69-23CF-44E3-9099-C40C66FF867C}">
                  <a14:compatExt spid="_x0000_s88065"/>
                </a:ext>
                <a:ext uri="{FF2B5EF4-FFF2-40B4-BE49-F238E27FC236}">
                  <a16:creationId xmlns:a16="http://schemas.microsoft.com/office/drawing/2014/main" id="{00000000-0008-0000-0800-00000158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xdr:col>
          <xdr:colOff>63500</xdr:colOff>
          <xdr:row>474</xdr:row>
          <xdr:rowOff>25400</xdr:rowOff>
        </xdr:from>
        <xdr:to>
          <xdr:col>97</xdr:col>
          <xdr:colOff>228600</xdr:colOff>
          <xdr:row>475</xdr:row>
          <xdr:rowOff>139700</xdr:rowOff>
        </xdr:to>
        <xdr:sp macro="" textlink="">
          <xdr:nvSpPr>
            <xdr:cNvPr id="88066" name="Scroll Bar 2" hidden="1">
              <a:extLst>
                <a:ext uri="{63B3BB69-23CF-44E3-9099-C40C66FF867C}">
                  <a14:compatExt spid="_x0000_s88066"/>
                </a:ext>
                <a:ext uri="{FF2B5EF4-FFF2-40B4-BE49-F238E27FC236}">
                  <a16:creationId xmlns:a16="http://schemas.microsoft.com/office/drawing/2014/main" id="{00000000-0008-0000-0800-00000258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82</xdr:col>
      <xdr:colOff>538136</xdr:colOff>
      <xdr:row>250</xdr:row>
      <xdr:rowOff>90464</xdr:rowOff>
    </xdr:from>
    <xdr:to>
      <xdr:col>94</xdr:col>
      <xdr:colOff>258502</xdr:colOff>
      <xdr:row>284</xdr:row>
      <xdr:rowOff>32564</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a:stretch>
          <a:fillRect/>
        </a:stretch>
      </xdr:blipFill>
      <xdr:spPr>
        <a:xfrm>
          <a:off x="56151436" y="43930864"/>
          <a:ext cx="7924566" cy="55809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87</xdr:col>
          <xdr:colOff>38100</xdr:colOff>
          <xdr:row>474</xdr:row>
          <xdr:rowOff>25400</xdr:rowOff>
        </xdr:from>
        <xdr:to>
          <xdr:col>90</xdr:col>
          <xdr:colOff>177800</xdr:colOff>
          <xdr:row>475</xdr:row>
          <xdr:rowOff>139700</xdr:rowOff>
        </xdr:to>
        <xdr:sp macro="" textlink="">
          <xdr:nvSpPr>
            <xdr:cNvPr id="63489" name="Scroll Bar 1" hidden="1">
              <a:extLst>
                <a:ext uri="{63B3BB69-23CF-44E3-9099-C40C66FF867C}">
                  <a14:compatExt spid="_x0000_s63489"/>
                </a:ext>
                <a:ext uri="{FF2B5EF4-FFF2-40B4-BE49-F238E27FC236}">
                  <a16:creationId xmlns:a16="http://schemas.microsoft.com/office/drawing/2014/main" id="{00000000-0008-0000-0900-000001F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xdr:col>
          <xdr:colOff>63500</xdr:colOff>
          <xdr:row>474</xdr:row>
          <xdr:rowOff>25400</xdr:rowOff>
        </xdr:from>
        <xdr:to>
          <xdr:col>97</xdr:col>
          <xdr:colOff>228600</xdr:colOff>
          <xdr:row>475</xdr:row>
          <xdr:rowOff>139700</xdr:rowOff>
        </xdr:to>
        <xdr:sp macro="" textlink="">
          <xdr:nvSpPr>
            <xdr:cNvPr id="63490" name="Scroll Bar 2" hidden="1">
              <a:extLst>
                <a:ext uri="{63B3BB69-23CF-44E3-9099-C40C66FF867C}">
                  <a14:compatExt spid="_x0000_s63490"/>
                </a:ext>
                <a:ext uri="{FF2B5EF4-FFF2-40B4-BE49-F238E27FC236}">
                  <a16:creationId xmlns:a16="http://schemas.microsoft.com/office/drawing/2014/main" id="{00000000-0008-0000-0900-000002F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82</xdr:col>
      <xdr:colOff>538136</xdr:colOff>
      <xdr:row>250</xdr:row>
      <xdr:rowOff>90464</xdr:rowOff>
    </xdr:from>
    <xdr:to>
      <xdr:col>94</xdr:col>
      <xdr:colOff>258503</xdr:colOff>
      <xdr:row>283</xdr:row>
      <xdr:rowOff>105553</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a:stretch>
          <a:fillRect/>
        </a:stretch>
      </xdr:blipFill>
      <xdr:spPr>
        <a:xfrm>
          <a:off x="57205536" y="45937464"/>
          <a:ext cx="6382718" cy="546431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85</xdr:col>
          <xdr:colOff>38100</xdr:colOff>
          <xdr:row>474</xdr:row>
          <xdr:rowOff>25400</xdr:rowOff>
        </xdr:from>
        <xdr:to>
          <xdr:col>88</xdr:col>
          <xdr:colOff>177800</xdr:colOff>
          <xdr:row>475</xdr:row>
          <xdr:rowOff>139700</xdr:rowOff>
        </xdr:to>
        <xdr:sp macro="" textlink="">
          <xdr:nvSpPr>
            <xdr:cNvPr id="77825" name="Scroll Bar 1" hidden="1">
              <a:extLst>
                <a:ext uri="{63B3BB69-23CF-44E3-9099-C40C66FF867C}">
                  <a14:compatExt spid="_x0000_s77825"/>
                </a:ext>
                <a:ext uri="{FF2B5EF4-FFF2-40B4-BE49-F238E27FC236}">
                  <a16:creationId xmlns:a16="http://schemas.microsoft.com/office/drawing/2014/main" id="{00000000-0008-0000-0A00-00000130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xdr:col>
          <xdr:colOff>63500</xdr:colOff>
          <xdr:row>474</xdr:row>
          <xdr:rowOff>25400</xdr:rowOff>
        </xdr:from>
        <xdr:to>
          <xdr:col>95</xdr:col>
          <xdr:colOff>228600</xdr:colOff>
          <xdr:row>475</xdr:row>
          <xdr:rowOff>139700</xdr:rowOff>
        </xdr:to>
        <xdr:sp macro="" textlink="">
          <xdr:nvSpPr>
            <xdr:cNvPr id="77826" name="Scroll Bar 2" hidden="1">
              <a:extLst>
                <a:ext uri="{63B3BB69-23CF-44E3-9099-C40C66FF867C}">
                  <a14:compatExt spid="_x0000_s77826"/>
                </a:ext>
                <a:ext uri="{FF2B5EF4-FFF2-40B4-BE49-F238E27FC236}">
                  <a16:creationId xmlns:a16="http://schemas.microsoft.com/office/drawing/2014/main" id="{00000000-0008-0000-0A00-00000230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80</xdr:col>
      <xdr:colOff>538136</xdr:colOff>
      <xdr:row>250</xdr:row>
      <xdr:rowOff>90464</xdr:rowOff>
    </xdr:from>
    <xdr:to>
      <xdr:col>92</xdr:col>
      <xdr:colOff>258502</xdr:colOff>
      <xdr:row>284</xdr:row>
      <xdr:rowOff>32564</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1"/>
        <a:stretch>
          <a:fillRect/>
        </a:stretch>
      </xdr:blipFill>
      <xdr:spPr>
        <a:xfrm>
          <a:off x="54271836" y="47105864"/>
          <a:ext cx="7924566" cy="55809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10285</xdr:colOff>
      <xdr:row>0</xdr:row>
      <xdr:rowOff>89370</xdr:rowOff>
    </xdr:from>
    <xdr:to>
      <xdr:col>13</xdr:col>
      <xdr:colOff>811967</xdr:colOff>
      <xdr:row>14</xdr:row>
      <xdr:rowOff>416393</xdr:rowOff>
    </xdr:to>
    <xdr:graphicFrame macro="">
      <xdr:nvGraphicFramePr>
        <xdr:cNvPr id="4" name="Chart 2">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20819</xdr:colOff>
      <xdr:row>15</xdr:row>
      <xdr:rowOff>124918</xdr:rowOff>
    </xdr:from>
    <xdr:to>
      <xdr:col>13</xdr:col>
      <xdr:colOff>832787</xdr:colOff>
      <xdr:row>29</xdr:row>
      <xdr:rowOff>395574</xdr:rowOff>
    </xdr:to>
    <xdr:graphicFrame macro="">
      <xdr:nvGraphicFramePr>
        <xdr:cNvPr id="21" name="Chart 3">
          <a:extLst>
            <a:ext uri="{FF2B5EF4-FFF2-40B4-BE49-F238E27FC236}">
              <a16:creationId xmlns:a16="http://schemas.microsoft.com/office/drawing/2014/main" id="{00000000-0008-0000-0B00-000015000000}"/>
            </a:ext>
            <a:ext uri="{147F2762-F138-4A5C-976F-8EAC2B608ADB}">
              <a16:predDERef xmlns:a16="http://schemas.microsoft.com/office/drawing/2014/main" pred="{00000000-0008-0000-0A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Bowling, Laura C" id="{668FA9E8-C353-3D48-9E1E-6A9DD20ABEE5}" userId="S::bowling@purdue.edu::9a7f4973-c116-4da9-ac9a-0f1650876e72"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188.291477430554" createdVersion="8" refreshedVersion="8" minRefreshableVersion="3" recordCount="3386" xr:uid="{CBC9CFC4-7B06-7C49-B368-48B58461DD7B}">
  <cacheSource type="worksheet">
    <worksheetSource ref="A1:D3387" sheet="Table (Hrly)"/>
  </cacheSource>
  <cacheFields count="4">
    <cacheField name="Time (LST)" numFmtId="0">
      <sharedItems containsDate="1" containsMixedTypes="1" minDate="2023-06-30T05:00:00" maxDate="2023-07-21T05:00:00"/>
    </cacheField>
    <cacheField name="Relative Humidity (%)" numFmtId="0">
      <sharedItems containsSemiMixedTypes="0" containsString="0" containsNumber="1" minValue="15.690819800014184" maxValue="95.949341127006107"/>
    </cacheField>
    <cacheField name="Month" numFmtId="2">
      <sharedItems containsSemiMixedTypes="0" containsString="0" containsNumber="1" containsInteger="1" minValue="5" maxValue="9" count="5">
        <n v="5"/>
        <n v="6"/>
        <n v="7"/>
        <n v="8"/>
        <n v="9"/>
      </sharedItems>
    </cacheField>
    <cacheField name="Day" numFmtId="2">
      <sharedItems containsSemiMixedTypes="0" containsString="0" containsNumber="1" containsInteger="1" minValue="1" maxValue="31" count="31">
        <n v="1"/>
        <n v="2"/>
        <n v="3"/>
        <n v="4"/>
        <n v="5"/>
        <n v="6"/>
        <n v="7"/>
        <n v="8"/>
        <n v="9"/>
        <n v="10"/>
        <n v="11"/>
        <n v="12"/>
        <n v="13"/>
        <n v="14"/>
        <n v="15"/>
        <n v="16"/>
        <n v="17"/>
        <n v="18"/>
        <n v="19"/>
        <n v="20"/>
        <n v="21"/>
        <n v="22"/>
        <n v="23"/>
        <n v="24"/>
        <n v="25"/>
        <n v="26"/>
        <n v="27"/>
        <n v="28"/>
        <n v="29"/>
        <n v="30"/>
        <n v="3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86">
  <r>
    <s v="2023-05-01 12:00 AM"/>
    <n v="84.748467824310524"/>
    <x v="0"/>
    <x v="0"/>
  </r>
  <r>
    <s v="2023-05-01 01:00 AM"/>
    <n v="85.310265577119509"/>
    <x v="0"/>
    <x v="0"/>
  </r>
  <r>
    <s v="2023-05-01 02:00 AM"/>
    <n v="84.444444444444443"/>
    <x v="0"/>
    <x v="0"/>
  </r>
  <r>
    <s v="2023-05-01 03:00 AM"/>
    <n v="84.180286006128711"/>
    <x v="0"/>
    <x v="0"/>
  </r>
  <r>
    <s v="2023-05-01 04:00 AM"/>
    <n v="86.206896551724142"/>
    <x v="0"/>
    <x v="0"/>
  </r>
  <r>
    <s v="2023-05-01 05:00 AM"/>
    <n v="88.233665559246958"/>
    <x v="0"/>
    <x v="0"/>
  </r>
  <r>
    <s v="2023-05-01 06:00 AM"/>
    <n v="84.320486815415819"/>
    <x v="0"/>
    <x v="0"/>
  </r>
  <r>
    <s v="2023-05-01 07:00 AM"/>
    <n v="82.083667468591287"/>
    <x v="0"/>
    <x v="0"/>
  </r>
  <r>
    <s v="2023-05-01 08:00 AM"/>
    <n v="83.93234672304439"/>
    <x v="0"/>
    <x v="0"/>
  </r>
  <r>
    <s v="2023-05-01 09:00 AM"/>
    <n v="83.167907361455747"/>
    <x v="0"/>
    <x v="0"/>
  </r>
  <r>
    <s v="2023-05-01 10:00 AM"/>
    <n v="78.614733470601692"/>
    <x v="0"/>
    <x v="0"/>
  </r>
  <r>
    <s v="2023-05-01 11:00 AM"/>
    <n v="81.483762597984324"/>
    <x v="0"/>
    <x v="0"/>
  </r>
  <r>
    <s v="2023-05-01 12:00 PM"/>
    <n v="82.261422787738582"/>
    <x v="0"/>
    <x v="0"/>
  </r>
  <r>
    <s v="2023-05-01 01:00 PM"/>
    <n v="83.870967741935488"/>
    <x v="0"/>
    <x v="0"/>
  </r>
  <r>
    <s v="2023-05-01 02:00 PM"/>
    <n v="89.126984126984127"/>
    <x v="0"/>
    <x v="0"/>
  </r>
  <r>
    <s v="2023-05-01 03:00 PM"/>
    <n v="89.816408491107296"/>
    <x v="0"/>
    <x v="0"/>
  </r>
  <r>
    <s v="2023-05-01 04:00 PM"/>
    <n v="87.337979946197123"/>
    <x v="0"/>
    <x v="0"/>
  </r>
  <r>
    <s v="2023-05-01 05:00 PM"/>
    <n v="88.595360824742272"/>
    <x v="0"/>
    <x v="0"/>
  </r>
  <r>
    <s v="2023-05-01 06:00 PM"/>
    <n v="88.503850385038504"/>
    <x v="0"/>
    <x v="0"/>
  </r>
  <r>
    <s v="2023-05-01 07:00 PM"/>
    <n v="87.864077669902912"/>
    <x v="0"/>
    <x v="0"/>
  </r>
  <r>
    <s v="2023-05-01 08:00 PM"/>
    <n v="89.224262232048446"/>
    <x v="0"/>
    <x v="0"/>
  </r>
  <r>
    <s v="2023-05-01 09:00 PM"/>
    <n v="92.464646464646478"/>
    <x v="0"/>
    <x v="0"/>
  </r>
  <r>
    <s v="2023-05-01 10:00 PM"/>
    <n v="92.464646464646478"/>
    <x v="0"/>
    <x v="0"/>
  </r>
  <r>
    <s v="2023-05-01 11:00 PM"/>
    <n v="84.884974838245853"/>
    <x v="0"/>
    <x v="0"/>
  </r>
  <r>
    <s v="2023-05-02 12:00 AM"/>
    <n v="75.581889228678207"/>
    <x v="0"/>
    <x v="1"/>
  </r>
  <r>
    <s v="2023-05-02 01:00 AM"/>
    <n v="74.433096763025787"/>
    <x v="0"/>
    <x v="1"/>
  </r>
  <r>
    <s v="2023-05-02 02:00 AM"/>
    <n v="73.213958600476275"/>
    <x v="0"/>
    <x v="1"/>
  </r>
  <r>
    <s v="2023-05-02 03:00 AM"/>
    <n v="73.628712871287121"/>
    <x v="0"/>
    <x v="1"/>
  </r>
  <r>
    <s v="2023-05-02 04:00 AM"/>
    <n v="73.066595059076263"/>
    <x v="0"/>
    <x v="1"/>
  </r>
  <r>
    <s v="2023-05-02 05:00 AM"/>
    <n v="75.546496514238441"/>
    <x v="0"/>
    <x v="1"/>
  </r>
  <r>
    <s v="2023-05-02 06:00 AM"/>
    <n v="78.048128342246002"/>
    <x v="0"/>
    <x v="1"/>
  </r>
  <r>
    <s v="2023-05-02 07:00 AM"/>
    <n v="78.544061302681982"/>
    <x v="0"/>
    <x v="1"/>
  </r>
  <r>
    <s v="2023-05-02 08:00 AM"/>
    <n v="76.086956521739125"/>
    <x v="0"/>
    <x v="1"/>
  </r>
  <r>
    <s v="2023-05-02 09:00 AM"/>
    <n v="73.234693877551024"/>
    <x v="0"/>
    <x v="1"/>
  </r>
  <r>
    <s v="2023-05-02 10:00 AM"/>
    <n v="71.851432880844641"/>
    <x v="0"/>
    <x v="1"/>
  </r>
  <r>
    <s v="2023-05-02 11:00 AM"/>
    <n v="68.232569679927224"/>
    <x v="0"/>
    <x v="1"/>
  </r>
  <r>
    <s v="2023-05-02 12:00 PM"/>
    <n v="63.475127190503116"/>
    <x v="0"/>
    <x v="1"/>
  </r>
  <r>
    <s v="2023-05-02 01:00 PM"/>
    <n v="58.673169585145146"/>
    <x v="0"/>
    <x v="1"/>
  </r>
  <r>
    <s v="2023-05-02 02:00 PM"/>
    <n v="53.834115805946787"/>
    <x v="0"/>
    <x v="1"/>
  </r>
  <r>
    <s v="2023-05-02 03:00 PM"/>
    <n v="48.993107176645495"/>
    <x v="0"/>
    <x v="1"/>
  </r>
  <r>
    <s v="2023-05-02 04:00 PM"/>
    <n v="49.04689608636977"/>
    <x v="0"/>
    <x v="1"/>
  </r>
  <r>
    <s v="2023-05-02 05:00 PM"/>
    <n v="60.459817729908863"/>
    <x v="0"/>
    <x v="1"/>
  </r>
  <r>
    <s v="2023-05-02 06:00 PM"/>
    <n v="70.298036465638162"/>
    <x v="0"/>
    <x v="1"/>
  </r>
  <r>
    <s v="2023-05-02 07:00 PM"/>
    <n v="77.722001038601348"/>
    <x v="0"/>
    <x v="1"/>
  </r>
  <r>
    <s v="2023-05-02 08:00 PM"/>
    <n v="83.585434173669455"/>
    <x v="0"/>
    <x v="1"/>
  </r>
  <r>
    <s v="2023-05-02 09:00 PM"/>
    <n v="82.473247324732483"/>
    <x v="0"/>
    <x v="1"/>
  </r>
  <r>
    <s v="2023-05-02 10:00 PM"/>
    <n v="74.868504102672006"/>
    <x v="0"/>
    <x v="1"/>
  </r>
  <r>
    <s v="2023-05-02 11:00 PM"/>
    <n v="73.966359196961463"/>
    <x v="0"/>
    <x v="1"/>
  </r>
  <r>
    <s v="2023-05-03 12:00 AM"/>
    <n v="79.421368861024035"/>
    <x v="0"/>
    <x v="2"/>
  </r>
  <r>
    <s v="2023-05-03 01:00 AM"/>
    <n v="81.992899042914473"/>
    <x v="0"/>
    <x v="2"/>
  </r>
  <r>
    <s v="2023-05-03 02:00 AM"/>
    <n v="81.666666666666671"/>
    <x v="0"/>
    <x v="2"/>
  </r>
  <r>
    <s v="2023-05-03 03:00 AM"/>
    <n v="80.243902439024396"/>
    <x v="0"/>
    <x v="2"/>
  </r>
  <r>
    <s v="2023-05-03 04:00 AM"/>
    <n v="80.706075533661732"/>
    <x v="0"/>
    <x v="2"/>
  </r>
  <r>
    <s v="2023-05-03 05:00 AM"/>
    <n v="82.161089052750995"/>
    <x v="0"/>
    <x v="2"/>
  </r>
  <r>
    <s v="2023-05-03 06:00 AM"/>
    <n v="85.092592592592581"/>
    <x v="0"/>
    <x v="2"/>
  </r>
  <r>
    <s v="2023-05-03 07:00 AM"/>
    <n v="82.973272399944605"/>
    <x v="0"/>
    <x v="2"/>
  </r>
  <r>
    <s v="2023-05-03 08:00 AM"/>
    <n v="78.507807981492192"/>
    <x v="0"/>
    <x v="2"/>
  </r>
  <r>
    <s v="2023-05-03 09:00 AM"/>
    <n v="74.766619519094775"/>
    <x v="0"/>
    <x v="2"/>
  </r>
  <r>
    <s v="2023-05-03 10:00 AM"/>
    <n v="72.5720551378446"/>
    <x v="0"/>
    <x v="2"/>
  </r>
  <r>
    <s v="2023-05-03 11:00 AM"/>
    <n v="67.886178861788608"/>
    <x v="0"/>
    <x v="2"/>
  </r>
  <r>
    <s v="2023-05-03 12:00 PM"/>
    <n v="62.446695095948833"/>
    <x v="0"/>
    <x v="2"/>
  </r>
  <r>
    <s v="2023-05-03 01:00 PM"/>
    <n v="55.859616573902287"/>
    <x v="0"/>
    <x v="2"/>
  </r>
  <r>
    <s v="2023-05-03 02:00 PM"/>
    <n v="50.321852060982494"/>
    <x v="0"/>
    <x v="2"/>
  </r>
  <r>
    <s v="2023-05-03 03:00 PM"/>
    <n v="45.545712260807946"/>
    <x v="0"/>
    <x v="2"/>
  </r>
  <r>
    <s v="2023-05-03 04:00 PM"/>
    <n v="41.542145593869733"/>
    <x v="0"/>
    <x v="2"/>
  </r>
  <r>
    <s v="2023-05-03 05:00 PM"/>
    <n v="40.617349821103502"/>
    <x v="0"/>
    <x v="2"/>
  </r>
  <r>
    <s v="2023-05-03 06:00 PM"/>
    <n v="42.487886382623223"/>
    <x v="0"/>
    <x v="2"/>
  </r>
  <r>
    <s v="2023-05-03 07:00 PM"/>
    <n v="45.025673940949929"/>
    <x v="0"/>
    <x v="2"/>
  </r>
  <r>
    <s v="2023-05-03 08:00 PM"/>
    <n v="57.287183165949308"/>
    <x v="0"/>
    <x v="2"/>
  </r>
  <r>
    <s v="2023-05-03 09:00 PM"/>
    <n v="65.714840714840719"/>
    <x v="0"/>
    <x v="2"/>
  </r>
  <r>
    <s v="2023-05-03 10:00 PM"/>
    <n v="70.363752977826636"/>
    <x v="0"/>
    <x v="2"/>
  </r>
  <r>
    <s v="2023-05-03 11:00 PM"/>
    <n v="74.347587719298247"/>
    <x v="0"/>
    <x v="2"/>
  </r>
  <r>
    <s v="2023-05-04 12:00 AM"/>
    <n v="84.384729930959793"/>
    <x v="0"/>
    <x v="3"/>
  </r>
  <r>
    <s v="2023-05-04 01:00 AM"/>
    <n v="88.559814169570274"/>
    <x v="0"/>
    <x v="3"/>
  </r>
  <r>
    <s v="2023-05-04 02:00 AM"/>
    <n v="90.631348648226279"/>
    <x v="0"/>
    <x v="3"/>
  </r>
  <r>
    <s v="2023-05-04 03:00 AM"/>
    <n v="91.024165707710011"/>
    <x v="0"/>
    <x v="3"/>
  </r>
  <r>
    <s v="2023-05-04 04:00 AM"/>
    <n v="93.196964087375051"/>
    <x v="0"/>
    <x v="3"/>
  </r>
  <r>
    <s v="2023-05-04 05:00 AM"/>
    <n v="93.797564687975665"/>
    <x v="0"/>
    <x v="3"/>
  </r>
  <r>
    <s v="2023-05-04 06:00 AM"/>
    <n v="93.205345379258432"/>
    <x v="0"/>
    <x v="3"/>
  </r>
  <r>
    <s v="2023-05-04 07:00 AM"/>
    <n v="80.75842696629212"/>
    <x v="0"/>
    <x v="3"/>
  </r>
  <r>
    <s v="2023-05-04 08:00 AM"/>
    <n v="59.27604038414183"/>
    <x v="0"/>
    <x v="3"/>
  </r>
  <r>
    <s v="2023-05-04 09:00 AM"/>
    <n v="48.76543209876543"/>
    <x v="0"/>
    <x v="3"/>
  </r>
  <r>
    <s v="2023-05-04 10:00 AM"/>
    <n v="40.206185567010309"/>
    <x v="0"/>
    <x v="3"/>
  </r>
  <r>
    <s v="2023-05-04 11:00 AM"/>
    <n v="40.059489541354829"/>
    <x v="0"/>
    <x v="3"/>
  </r>
  <r>
    <s v="2023-05-04 12:00 PM"/>
    <n v="35.040277418799008"/>
    <x v="0"/>
    <x v="3"/>
  </r>
  <r>
    <s v="2023-05-04 01:00 PM"/>
    <n v="33.217708272091244"/>
    <x v="0"/>
    <x v="3"/>
  </r>
  <r>
    <s v="2023-05-04 02:00 PM"/>
    <n v="31.03448275862069"/>
    <x v="0"/>
    <x v="3"/>
  </r>
  <r>
    <s v="2023-05-04 03:00 PM"/>
    <n v="29.7244623655914"/>
    <x v="0"/>
    <x v="3"/>
  </r>
  <r>
    <s v="2023-05-04 04:00 PM"/>
    <n v="28.53362591971085"/>
    <x v="0"/>
    <x v="3"/>
  </r>
  <r>
    <s v="2023-05-04 05:00 PM"/>
    <n v="28.915021293070073"/>
    <x v="0"/>
    <x v="3"/>
  </r>
  <r>
    <s v="2023-05-04 06:00 PM"/>
    <n v="28.199999999999996"/>
    <x v="0"/>
    <x v="3"/>
  </r>
  <r>
    <s v="2023-05-04 07:00 PM"/>
    <n v="31.591928251121075"/>
    <x v="0"/>
    <x v="3"/>
  </r>
  <r>
    <s v="2023-05-04 08:00 PM"/>
    <n v="39.560810810810807"/>
    <x v="0"/>
    <x v="3"/>
  </r>
  <r>
    <s v="2023-05-04 09:00 PM"/>
    <n v="42.78305963699222"/>
    <x v="0"/>
    <x v="3"/>
  </r>
  <r>
    <s v="2023-05-04 10:00 PM"/>
    <n v="45.728905597326651"/>
    <x v="0"/>
    <x v="3"/>
  </r>
  <r>
    <s v="2023-05-04 11:00 PM"/>
    <n v="50.508187464709209"/>
    <x v="0"/>
    <x v="3"/>
  </r>
  <r>
    <s v="2023-05-05 12:00 AM"/>
    <n v="53.764619883040936"/>
    <x v="0"/>
    <x v="4"/>
  </r>
  <r>
    <s v="2023-05-05 01:00 AM"/>
    <n v="56.991982732038238"/>
    <x v="0"/>
    <x v="4"/>
  </r>
  <r>
    <s v="2023-05-05 02:00 AM"/>
    <n v="55.417507894600611"/>
    <x v="0"/>
    <x v="4"/>
  </r>
  <r>
    <s v="2023-05-05 03:00 AM"/>
    <n v="55.477408354646208"/>
    <x v="0"/>
    <x v="4"/>
  </r>
  <r>
    <s v="2023-05-05 04:00 AM"/>
    <n v="57.035045107564187"/>
    <x v="0"/>
    <x v="4"/>
  </r>
  <r>
    <s v="2023-05-05 05:00 AM"/>
    <n v="56.926445351795962"/>
    <x v="0"/>
    <x v="4"/>
  </r>
  <r>
    <s v="2023-05-05 06:00 AM"/>
    <n v="55.247252747252745"/>
    <x v="0"/>
    <x v="4"/>
  </r>
  <r>
    <s v="2023-05-05 07:00 AM"/>
    <n v="49.24876454646899"/>
    <x v="0"/>
    <x v="4"/>
  </r>
  <r>
    <s v="2023-05-05 08:00 AM"/>
    <n v="46.167794970986456"/>
    <x v="0"/>
    <x v="4"/>
  </r>
  <r>
    <s v="2023-05-05 09:00 AM"/>
    <n v="42.805958678059589"/>
    <x v="0"/>
    <x v="4"/>
  </r>
  <r>
    <s v="2023-05-05 10:00 AM"/>
    <n v="37.231425702811251"/>
    <x v="0"/>
    <x v="4"/>
  </r>
  <r>
    <s v="2023-05-05 11:00 AM"/>
    <n v="32.838669249173975"/>
    <x v="0"/>
    <x v="4"/>
  </r>
  <r>
    <s v="2023-05-05 12:00 PM"/>
    <n v="30.717811993723767"/>
    <x v="0"/>
    <x v="4"/>
  </r>
  <r>
    <s v="2023-05-05 01:00 PM"/>
    <n v="29.531073380490135"/>
    <x v="0"/>
    <x v="4"/>
  </r>
  <r>
    <s v="2023-05-05 02:00 PM"/>
    <n v="28.853699702217781"/>
    <x v="0"/>
    <x v="4"/>
  </r>
  <r>
    <s v="2023-05-05 03:00 PM"/>
    <n v="27.95527156549521"/>
    <x v="0"/>
    <x v="4"/>
  </r>
  <r>
    <s v="2023-05-05 04:00 PM"/>
    <n v="26.457750530722379"/>
    <x v="0"/>
    <x v="4"/>
  </r>
  <r>
    <s v="2023-05-05 05:00 PM"/>
    <n v="26.263994936107924"/>
    <x v="0"/>
    <x v="4"/>
  </r>
  <r>
    <s v="2023-05-05 06:00 PM"/>
    <n v="27.947742404744588"/>
    <x v="0"/>
    <x v="4"/>
  </r>
  <r>
    <s v="2023-05-05 07:00 PM"/>
    <n v="32.106060606060609"/>
    <x v="0"/>
    <x v="4"/>
  </r>
  <r>
    <s v="2023-05-05 08:00 PM"/>
    <n v="35.40053868175427"/>
    <x v="0"/>
    <x v="4"/>
  </r>
  <r>
    <s v="2023-05-05 09:00 PM"/>
    <n v="38.028182157521471"/>
    <x v="0"/>
    <x v="4"/>
  </r>
  <r>
    <s v="2023-05-05 10:00 PM"/>
    <n v="40.681625653422593"/>
    <x v="0"/>
    <x v="4"/>
  </r>
  <r>
    <s v="2023-05-05 11:00 PM"/>
    <n v="43.963830138407495"/>
    <x v="0"/>
    <x v="4"/>
  </r>
  <r>
    <s v="2023-05-06 12:00 AM"/>
    <n v="50.533344650991708"/>
    <x v="0"/>
    <x v="5"/>
  </r>
  <r>
    <s v="2023-05-06 01:00 AM"/>
    <n v="51.194697737250927"/>
    <x v="0"/>
    <x v="5"/>
  </r>
  <r>
    <s v="2023-05-06 02:00 AM"/>
    <n v="53.706761950516452"/>
    <x v="0"/>
    <x v="5"/>
  </r>
  <r>
    <s v="2023-05-06 03:00 AM"/>
    <n v="55.188323917137474"/>
    <x v="0"/>
    <x v="5"/>
  </r>
  <r>
    <s v="2023-05-06 04:00 AM"/>
    <n v="57.147988505747122"/>
    <x v="0"/>
    <x v="5"/>
  </r>
  <r>
    <s v="2023-05-06 05:00 AM"/>
    <n v="60.297934184573862"/>
    <x v="0"/>
    <x v="5"/>
  </r>
  <r>
    <s v="2023-05-06 06:00 AM"/>
    <n v="61.834319526627226"/>
    <x v="0"/>
    <x v="5"/>
  </r>
  <r>
    <s v="2023-05-06 07:00 AM"/>
    <n v="61.690368455074349"/>
    <x v="0"/>
    <x v="5"/>
  </r>
  <r>
    <s v="2023-05-06 08:00 AM"/>
    <n v="59.171518615458574"/>
    <x v="0"/>
    <x v="5"/>
  </r>
  <r>
    <s v="2023-05-06 09:00 AM"/>
    <n v="58.168316831683164"/>
    <x v="0"/>
    <x v="5"/>
  </r>
  <r>
    <s v="2023-05-06 10:00 AM"/>
    <n v="56.223666787047073"/>
    <x v="0"/>
    <x v="5"/>
  </r>
  <r>
    <s v="2023-05-06 11:00 AM"/>
    <n v="55.082172510807659"/>
    <x v="0"/>
    <x v="5"/>
  </r>
  <r>
    <s v="2023-05-06 12:00 PM"/>
    <n v="52.646251202207878"/>
    <x v="0"/>
    <x v="5"/>
  </r>
  <r>
    <s v="2023-05-06 01:00 PM"/>
    <n v="49.219651095732402"/>
    <x v="0"/>
    <x v="5"/>
  </r>
  <r>
    <s v="2023-05-06 02:00 PM"/>
    <n v="48.629534499137954"/>
    <x v="0"/>
    <x v="5"/>
  </r>
  <r>
    <s v="2023-05-06 03:00 PM"/>
    <n v="48.118536542973843"/>
    <x v="0"/>
    <x v="5"/>
  </r>
  <r>
    <s v="2023-05-06 04:00 PM"/>
    <n v="47.050625464155168"/>
    <x v="0"/>
    <x v="5"/>
  </r>
  <r>
    <s v="2023-05-06 05:00 PM"/>
    <n v="50.004744083074172"/>
    <x v="0"/>
    <x v="5"/>
  </r>
  <r>
    <s v="2023-05-06 06:00 PM"/>
    <n v="53.568309276454912"/>
    <x v="0"/>
    <x v="5"/>
  </r>
  <r>
    <s v="2023-05-06 07:00 PM"/>
    <n v="58.395401447300543"/>
    <x v="0"/>
    <x v="5"/>
  </r>
  <r>
    <s v="2023-05-06 08:00 PM"/>
    <n v="63.267401642888032"/>
    <x v="0"/>
    <x v="5"/>
  </r>
  <r>
    <s v="2023-05-06 09:00 PM"/>
    <n v="66.469460602855634"/>
    <x v="0"/>
    <x v="5"/>
  </r>
  <r>
    <s v="2023-05-06 10:00 PM"/>
    <n v="69.388446111371564"/>
    <x v="0"/>
    <x v="5"/>
  </r>
  <r>
    <s v="2023-05-06 11:00 PM"/>
    <n v="73.857983671919499"/>
    <x v="0"/>
    <x v="5"/>
  </r>
  <r>
    <s v="2023-05-07 12:00 AM"/>
    <n v="80.85585585585585"/>
    <x v="0"/>
    <x v="6"/>
  </r>
  <r>
    <s v="2023-05-07 01:00 AM"/>
    <n v="81.082726295071325"/>
    <x v="0"/>
    <x v="6"/>
  </r>
  <r>
    <s v="2023-05-07 02:00 AM"/>
    <n v="80.496872418269788"/>
    <x v="0"/>
    <x v="6"/>
  </r>
  <r>
    <s v="2023-05-07 03:00 AM"/>
    <n v="80.668290043290042"/>
    <x v="0"/>
    <x v="6"/>
  </r>
  <r>
    <s v="2023-05-07 04:00 AM"/>
    <n v="87.952704021866452"/>
    <x v="0"/>
    <x v="6"/>
  </r>
  <r>
    <s v="2023-05-07 05:00 AM"/>
    <n v="89.318557903588953"/>
    <x v="0"/>
    <x v="6"/>
  </r>
  <r>
    <s v="2023-05-07 06:00 AM"/>
    <n v="89.037433155080208"/>
    <x v="0"/>
    <x v="6"/>
  </r>
  <r>
    <s v="2023-05-07 07:00 AM"/>
    <n v="90.269985974754547"/>
    <x v="0"/>
    <x v="6"/>
  </r>
  <r>
    <s v="2023-05-07 08:00 AM"/>
    <n v="86.581098407949568"/>
    <x v="0"/>
    <x v="6"/>
  </r>
  <r>
    <s v="2023-05-07 09:00 AM"/>
    <n v="81.551626054802313"/>
    <x v="0"/>
    <x v="6"/>
  </r>
  <r>
    <s v="2023-05-07 10:00 AM"/>
    <n v="67.448156682027658"/>
    <x v="0"/>
    <x v="6"/>
  </r>
  <r>
    <s v="2023-05-07 11:00 AM"/>
    <n v="65.574115825191868"/>
    <x v="0"/>
    <x v="6"/>
  </r>
  <r>
    <s v="2023-05-07 12:00 PM"/>
    <n v="64.507524764411585"/>
    <x v="0"/>
    <x v="6"/>
  </r>
  <r>
    <s v="2023-05-07 01:00 PM"/>
    <n v="63.431372549019613"/>
    <x v="0"/>
    <x v="6"/>
  </r>
  <r>
    <s v="2023-05-07 02:00 PM"/>
    <n v="61.781998348472342"/>
    <x v="0"/>
    <x v="6"/>
  </r>
  <r>
    <s v="2023-05-07 03:00 PM"/>
    <n v="61.353327816150497"/>
    <x v="0"/>
    <x v="6"/>
  </r>
  <r>
    <s v="2023-05-07 04:00 PM"/>
    <n v="61.386982303777373"/>
    <x v="0"/>
    <x v="6"/>
  </r>
  <r>
    <s v="2023-05-07 05:00 PM"/>
    <n v="66.380792966127416"/>
    <x v="0"/>
    <x v="6"/>
  </r>
  <r>
    <s v="2023-05-07 06:00 PM"/>
    <n v="73.779928972390877"/>
    <x v="0"/>
    <x v="6"/>
  </r>
  <r>
    <s v="2023-05-07 07:00 PM"/>
    <n v="74.816176470588232"/>
    <x v="0"/>
    <x v="6"/>
  </r>
  <r>
    <s v="2023-05-07 08:00 PM"/>
    <n v="79.150440664070516"/>
    <x v="0"/>
    <x v="6"/>
  </r>
  <r>
    <s v="2023-05-07 09:00 PM"/>
    <n v="81.479141503298337"/>
    <x v="0"/>
    <x v="6"/>
  </r>
  <r>
    <s v="2023-05-07 10:00 PM"/>
    <n v="81.482817543193477"/>
    <x v="0"/>
    <x v="6"/>
  </r>
  <r>
    <s v="2023-05-07 11:00 PM"/>
    <n v="84.56842274656529"/>
    <x v="0"/>
    <x v="6"/>
  </r>
  <r>
    <s v="2023-05-08 12:00 AM"/>
    <n v="88.637711809764525"/>
    <x v="0"/>
    <x v="7"/>
  </r>
  <r>
    <s v="2023-05-08 01:00 AM"/>
    <n v="88.706886082098606"/>
    <x v="0"/>
    <x v="7"/>
  </r>
  <r>
    <s v="2023-05-08 02:00 AM"/>
    <n v="79.788359788359784"/>
    <x v="0"/>
    <x v="7"/>
  </r>
  <r>
    <s v="2023-05-08 03:00 AM"/>
    <n v="62.206572769953056"/>
    <x v="0"/>
    <x v="7"/>
  </r>
  <r>
    <s v="2023-05-08 04:00 AM"/>
    <n v="60.36866359447005"/>
    <x v="0"/>
    <x v="7"/>
  </r>
  <r>
    <s v="2023-05-08 05:00 AM"/>
    <n v="61.016770826757579"/>
    <x v="0"/>
    <x v="7"/>
  </r>
  <r>
    <s v="2023-05-08 06:00 AM"/>
    <n v="79.777506857665344"/>
    <x v="0"/>
    <x v="7"/>
  </r>
  <r>
    <s v="2023-05-08 07:00 AM"/>
    <n v="82.796879132504628"/>
    <x v="0"/>
    <x v="7"/>
  </r>
  <r>
    <s v="2023-05-08 08:00 AM"/>
    <n v="84.025161788853467"/>
    <x v="0"/>
    <x v="7"/>
  </r>
  <r>
    <s v="2023-05-08 09:00 AM"/>
    <n v="82.233009708737853"/>
    <x v="0"/>
    <x v="7"/>
  </r>
  <r>
    <s v="2023-05-08 10:00 AM"/>
    <n v="73.11210661045024"/>
    <x v="0"/>
    <x v="7"/>
  </r>
  <r>
    <s v="2023-05-08 11:00 AM"/>
    <n v="69.623474087673529"/>
    <x v="0"/>
    <x v="7"/>
  </r>
  <r>
    <s v="2023-05-08 12:00 PM"/>
    <n v="60.263369160166306"/>
    <x v="0"/>
    <x v="7"/>
  </r>
  <r>
    <s v="2023-05-08 01:00 PM"/>
    <n v="54.075838065579774"/>
    <x v="0"/>
    <x v="7"/>
  </r>
  <r>
    <s v="2023-05-08 02:00 PM"/>
    <n v="54.002858832807561"/>
    <x v="0"/>
    <x v="7"/>
  </r>
  <r>
    <s v="2023-05-08 03:00 PM"/>
    <n v="57.794926478841617"/>
    <x v="0"/>
    <x v="7"/>
  </r>
  <r>
    <s v="2023-05-08 04:00 PM"/>
    <n v="57.111146598530823"/>
    <x v="0"/>
    <x v="7"/>
  </r>
  <r>
    <s v="2023-05-08 05:00 PM"/>
    <n v="61.056090336912256"/>
    <x v="0"/>
    <x v="7"/>
  </r>
  <r>
    <s v="2023-05-08 06:00 PM"/>
    <n v="74.823295417187182"/>
    <x v="0"/>
    <x v="7"/>
  </r>
  <r>
    <s v="2023-05-08 07:00 PM"/>
    <n v="81.10683525746748"/>
    <x v="0"/>
    <x v="7"/>
  </r>
  <r>
    <s v="2023-05-08 08:00 PM"/>
    <n v="83.156028368794324"/>
    <x v="0"/>
    <x v="7"/>
  </r>
  <r>
    <s v="2023-05-08 09:00 PM"/>
    <n v="87.026528338671497"/>
    <x v="0"/>
    <x v="7"/>
  </r>
  <r>
    <s v="2023-05-08 10:00 PM"/>
    <n v="86.607142857142861"/>
    <x v="0"/>
    <x v="7"/>
  </r>
  <r>
    <s v="2023-05-08 11:00 PM"/>
    <n v="86.791125541125552"/>
    <x v="0"/>
    <x v="7"/>
  </r>
  <r>
    <s v="2023-05-09 12:00 AM"/>
    <n v="88.613782051282044"/>
    <x v="0"/>
    <x v="8"/>
  </r>
  <r>
    <s v="2023-05-09 01:00 AM"/>
    <n v="87.822510822510822"/>
    <x v="0"/>
    <x v="8"/>
  </r>
  <r>
    <s v="2023-05-09 02:00 AM"/>
    <n v="86.60149374435089"/>
    <x v="0"/>
    <x v="8"/>
  </r>
  <r>
    <s v="2023-05-09 03:00 AM"/>
    <n v="91.366906474820155"/>
    <x v="0"/>
    <x v="8"/>
  </r>
  <r>
    <s v="2023-05-09 04:00 AM"/>
    <n v="93.968812877263588"/>
    <x v="0"/>
    <x v="8"/>
  </r>
  <r>
    <s v="2023-05-09 05:00 AM"/>
    <n v="92.855684833639529"/>
    <x v="0"/>
    <x v="8"/>
  </r>
  <r>
    <s v="2023-05-09 06:00 AM"/>
    <n v="92.634074558534991"/>
    <x v="0"/>
    <x v="8"/>
  </r>
  <r>
    <s v="2023-05-09 07:00 AM"/>
    <n v="87.265037593984957"/>
    <x v="0"/>
    <x v="8"/>
  </r>
  <r>
    <s v="2023-05-09 08:00 AM"/>
    <n v="82.749822820694533"/>
    <x v="0"/>
    <x v="8"/>
  </r>
  <r>
    <s v="2023-05-09 09:00 AM"/>
    <n v="74.401646574536898"/>
    <x v="0"/>
    <x v="8"/>
  </r>
  <r>
    <s v="2023-05-09 10:00 AM"/>
    <n v="62.214285714285715"/>
    <x v="0"/>
    <x v="8"/>
  </r>
  <r>
    <s v="2023-05-09 11:00 AM"/>
    <n v="56.85769800889387"/>
    <x v="0"/>
    <x v="8"/>
  </r>
  <r>
    <s v="2023-05-09 12:00 PM"/>
    <n v="47.209254071999169"/>
    <x v="0"/>
    <x v="8"/>
  </r>
  <r>
    <s v="2023-05-09 01:00 PM"/>
    <n v="42.129066585588333"/>
    <x v="0"/>
    <x v="8"/>
  </r>
  <r>
    <s v="2023-05-09 02:00 PM"/>
    <n v="36.772958295620697"/>
    <x v="0"/>
    <x v="8"/>
  </r>
  <r>
    <s v="2023-05-09 03:00 PM"/>
    <n v="32.440227655228234"/>
    <x v="0"/>
    <x v="8"/>
  </r>
  <r>
    <s v="2023-05-09 04:00 PM"/>
    <n v="31.928986506451299"/>
    <x v="0"/>
    <x v="8"/>
  </r>
  <r>
    <s v="2023-05-09 05:00 PM"/>
    <n v="32.749969328916698"/>
    <x v="0"/>
    <x v="8"/>
  </r>
  <r>
    <s v="2023-05-09 06:00 PM"/>
    <n v="33.04195804195804"/>
    <x v="0"/>
    <x v="8"/>
  </r>
  <r>
    <s v="2023-05-09 07:00 PM"/>
    <n v="34.763242375601934"/>
    <x v="0"/>
    <x v="8"/>
  </r>
  <r>
    <s v="2023-05-09 08:00 PM"/>
    <n v="44.543970814132109"/>
    <x v="0"/>
    <x v="8"/>
  </r>
  <r>
    <s v="2023-05-09 09:00 PM"/>
    <n v="59.169278996865209"/>
    <x v="0"/>
    <x v="8"/>
  </r>
  <r>
    <s v="2023-05-09 10:00 PM"/>
    <n v="72.224128073184673"/>
    <x v="0"/>
    <x v="8"/>
  </r>
  <r>
    <s v="2023-05-09 11:00 PM"/>
    <n v="78.897801009372742"/>
    <x v="0"/>
    <x v="8"/>
  </r>
  <r>
    <s v="2023-05-10 12:00 AM"/>
    <n v="81.851570415400204"/>
    <x v="0"/>
    <x v="9"/>
  </r>
  <r>
    <s v="2023-05-10 01:00 AM"/>
    <n v="83.335162423178218"/>
    <x v="0"/>
    <x v="9"/>
  </r>
  <r>
    <s v="2023-05-10 02:00 AM"/>
    <n v="83.730158730158735"/>
    <x v="0"/>
    <x v="9"/>
  </r>
  <r>
    <s v="2023-05-10 03:00 AM"/>
    <n v="84.076369452219126"/>
    <x v="0"/>
    <x v="9"/>
  </r>
  <r>
    <s v="2023-05-10 04:00 AM"/>
    <n v="79.971590909090907"/>
    <x v="0"/>
    <x v="9"/>
  </r>
  <r>
    <s v="2023-05-10 05:00 AM"/>
    <n v="79.437487577022466"/>
    <x v="0"/>
    <x v="9"/>
  </r>
  <r>
    <s v="2023-05-10 06:00 AM"/>
    <n v="83.832273230088504"/>
    <x v="0"/>
    <x v="9"/>
  </r>
  <r>
    <s v="2023-05-10 07:00 AM"/>
    <n v="66.224424552429667"/>
    <x v="0"/>
    <x v="9"/>
  </r>
  <r>
    <s v="2023-05-10 08:00 AM"/>
    <n v="44.067958841828187"/>
    <x v="0"/>
    <x v="9"/>
  </r>
  <r>
    <s v="2023-05-10 09:00 AM"/>
    <n v="37.321499800558428"/>
    <x v="0"/>
    <x v="9"/>
  </r>
  <r>
    <s v="2023-05-10 10:00 AM"/>
    <n v="32.018917465439252"/>
    <x v="0"/>
    <x v="9"/>
  </r>
  <r>
    <s v="2023-05-10 11:00 AM"/>
    <n v="30.060728744939272"/>
    <x v="0"/>
    <x v="9"/>
  </r>
  <r>
    <s v="2023-05-10 12:00 PM"/>
    <n v="26.505587812948743"/>
    <x v="0"/>
    <x v="9"/>
  </r>
  <r>
    <s v="2023-05-10 01:00 PM"/>
    <n v="24.963328084215981"/>
    <x v="0"/>
    <x v="9"/>
  </r>
  <r>
    <s v="2023-05-10 02:00 PM"/>
    <n v="23.983653024772853"/>
    <x v="0"/>
    <x v="9"/>
  </r>
  <r>
    <s v="2023-05-10 03:00 PM"/>
    <n v="23.811951288586805"/>
    <x v="0"/>
    <x v="9"/>
  </r>
  <r>
    <s v="2023-05-10 04:00 PM"/>
    <n v="22.414803927235493"/>
    <x v="0"/>
    <x v="9"/>
  </r>
  <r>
    <s v="2023-05-10 05:00 PM"/>
    <n v="21.904928027377007"/>
    <x v="0"/>
    <x v="9"/>
  </r>
  <r>
    <s v="2023-05-10 06:00 PM"/>
    <n v="23.33359146612975"/>
    <x v="0"/>
    <x v="9"/>
  </r>
  <r>
    <s v="2023-05-10 07:00 PM"/>
    <n v="26.676178492787493"/>
    <x v="0"/>
    <x v="9"/>
  </r>
  <r>
    <s v="2023-05-10 08:00 PM"/>
    <n v="36.277478889799411"/>
    <x v="0"/>
    <x v="9"/>
  </r>
  <r>
    <s v="2023-05-10 09:00 PM"/>
    <n v="50.737103953914641"/>
    <x v="0"/>
    <x v="9"/>
  </r>
  <r>
    <s v="2023-05-10 10:00 PM"/>
    <n v="60.94047619047619"/>
    <x v="0"/>
    <x v="9"/>
  </r>
  <r>
    <s v="2023-05-10 11:00 PM"/>
    <n v="63.834490317866283"/>
    <x v="0"/>
    <x v="9"/>
  </r>
  <r>
    <s v="2023-05-11 12:00 AM"/>
    <n v="62.840452719970799"/>
    <x v="0"/>
    <x v="10"/>
  </r>
  <r>
    <s v="2023-05-11 01:00 AM"/>
    <n v="64.434406173536615"/>
    <x v="0"/>
    <x v="10"/>
  </r>
  <r>
    <s v="2023-05-11 02:00 AM"/>
    <n v="66.672714078374455"/>
    <x v="0"/>
    <x v="10"/>
  </r>
  <r>
    <s v="2023-05-11 03:00 AM"/>
    <n v="69.20430107526883"/>
    <x v="0"/>
    <x v="10"/>
  </r>
  <r>
    <s v="2023-05-11 04:00 AM"/>
    <n v="75.693635497193696"/>
    <x v="0"/>
    <x v="10"/>
  </r>
  <r>
    <s v="2023-05-11 05:00 AM"/>
    <n v="75.887819449054092"/>
    <x v="0"/>
    <x v="10"/>
  </r>
  <r>
    <s v="2023-05-11 06:00 AM"/>
    <n v="75.035721575831815"/>
    <x v="0"/>
    <x v="10"/>
  </r>
  <r>
    <s v="2023-05-11 07:00 AM"/>
    <n v="72.604166666666671"/>
    <x v="0"/>
    <x v="10"/>
  </r>
  <r>
    <s v="2023-05-11 08:00 AM"/>
    <n v="53.46967846967847"/>
    <x v="0"/>
    <x v="10"/>
  </r>
  <r>
    <s v="2023-05-11 09:00 AM"/>
    <n v="40.683976810164054"/>
    <x v="0"/>
    <x v="10"/>
  </r>
  <r>
    <s v="2023-05-11 10:00 AM"/>
    <n v="34.101775956284158"/>
    <x v="0"/>
    <x v="10"/>
  </r>
  <r>
    <s v="2023-05-11 11:00 AM"/>
    <n v="30.145738232432837"/>
    <x v="0"/>
    <x v="10"/>
  </r>
  <r>
    <s v="2023-05-11 12:00 PM"/>
    <n v="25.046145625880413"/>
    <x v="0"/>
    <x v="10"/>
  </r>
  <r>
    <s v="2023-05-11 01:00 PM"/>
    <n v="23.368903001883098"/>
    <x v="0"/>
    <x v="10"/>
  </r>
  <r>
    <s v="2023-05-11 02:00 PM"/>
    <n v="22.571910847772916"/>
    <x v="0"/>
    <x v="10"/>
  </r>
  <r>
    <s v="2023-05-11 03:00 PM"/>
    <n v="23.730158730158731"/>
    <x v="0"/>
    <x v="10"/>
  </r>
  <r>
    <s v="2023-05-11 04:00 PM"/>
    <n v="24.294871794871796"/>
    <x v="0"/>
    <x v="10"/>
  </r>
  <r>
    <s v="2023-05-11 05:00 PM"/>
    <n v="25.064622965386327"/>
    <x v="0"/>
    <x v="10"/>
  </r>
  <r>
    <s v="2023-05-11 06:00 PM"/>
    <n v="29.355352230224725"/>
    <x v="0"/>
    <x v="10"/>
  </r>
  <r>
    <s v="2023-05-11 07:00 PM"/>
    <n v="33.390324214792301"/>
    <x v="0"/>
    <x v="10"/>
  </r>
  <r>
    <s v="2023-05-11 08:00 PM"/>
    <n v="37.848045367917074"/>
    <x v="0"/>
    <x v="10"/>
  </r>
  <r>
    <s v="2023-05-11 09:00 PM"/>
    <n v="43.33779217121937"/>
    <x v="0"/>
    <x v="10"/>
  </r>
  <r>
    <s v="2023-05-11 10:00 PM"/>
    <n v="42.511312217194572"/>
    <x v="0"/>
    <x v="10"/>
  </r>
  <r>
    <s v="2023-05-11 11:00 PM"/>
    <n v="46.430225633560511"/>
    <x v="0"/>
    <x v="10"/>
  </r>
  <r>
    <s v="2023-05-12 12:00 AM"/>
    <n v="51.198049992471013"/>
    <x v="0"/>
    <x v="11"/>
  </r>
  <r>
    <s v="2023-05-12 01:00 AM"/>
    <n v="59.009433962264147"/>
    <x v="0"/>
    <x v="11"/>
  </r>
  <r>
    <s v="2023-05-12 02:00 AM"/>
    <n v="63.725222146274774"/>
    <x v="0"/>
    <x v="11"/>
  </r>
  <r>
    <s v="2023-05-12 03:00 AM"/>
    <n v="67.460508995173313"/>
    <x v="0"/>
    <x v="11"/>
  </r>
  <r>
    <s v="2023-05-12 04:00 AM"/>
    <n v="75.156155768070988"/>
    <x v="0"/>
    <x v="11"/>
  </r>
  <r>
    <s v="2023-05-12 05:00 AM"/>
    <n v="79.411411411411422"/>
    <x v="0"/>
    <x v="11"/>
  </r>
  <r>
    <s v="2023-05-12 06:00 AM"/>
    <n v="83.40577581987273"/>
    <x v="0"/>
    <x v="11"/>
  </r>
  <r>
    <s v="2023-05-12 07:00 AM"/>
    <n v="83.876969812037217"/>
    <x v="0"/>
    <x v="11"/>
  </r>
  <r>
    <s v="2023-05-12 08:00 AM"/>
    <n v="83.82949442271476"/>
    <x v="0"/>
    <x v="11"/>
  </r>
  <r>
    <s v="2023-05-12 09:00 AM"/>
    <n v="78.665269042627529"/>
    <x v="0"/>
    <x v="11"/>
  </r>
  <r>
    <s v="2023-05-12 10:00 AM"/>
    <n v="70.204235282870059"/>
    <x v="0"/>
    <x v="11"/>
  </r>
  <r>
    <s v="2023-05-12 11:00 AM"/>
    <n v="65.42981727574751"/>
    <x v="0"/>
    <x v="11"/>
  </r>
  <r>
    <s v="2023-05-12 12:00 PM"/>
    <n v="60.980942899808007"/>
    <x v="0"/>
    <x v="11"/>
  </r>
  <r>
    <s v="2023-05-12 01:00 PM"/>
    <n v="56.549259517247641"/>
    <x v="0"/>
    <x v="11"/>
  </r>
  <r>
    <s v="2023-05-12 02:00 PM"/>
    <n v="53.670951630982273"/>
    <x v="0"/>
    <x v="11"/>
  </r>
  <r>
    <s v="2023-05-12 03:00 PM"/>
    <n v="55.99921626895037"/>
    <x v="0"/>
    <x v="11"/>
  </r>
  <r>
    <s v="2023-05-12 04:00 PM"/>
    <n v="56.700435439438365"/>
    <x v="0"/>
    <x v="11"/>
  </r>
  <r>
    <s v="2023-05-12 05:00 PM"/>
    <n v="54.910703772029663"/>
    <x v="0"/>
    <x v="11"/>
  </r>
  <r>
    <s v="2023-05-12 06:00 PM"/>
    <n v="57.5480382518545"/>
    <x v="0"/>
    <x v="11"/>
  </r>
  <r>
    <s v="2023-05-12 07:00 PM"/>
    <n v="58.528001534330649"/>
    <x v="0"/>
    <x v="11"/>
  </r>
  <r>
    <s v="2023-05-12 08:00 PM"/>
    <n v="66.071495625398967"/>
    <x v="0"/>
    <x v="11"/>
  </r>
  <r>
    <s v="2023-05-12 09:00 PM"/>
    <n v="75.695816864295125"/>
    <x v="0"/>
    <x v="11"/>
  </r>
  <r>
    <s v="2023-05-12 10:00 PM"/>
    <n v="80.834879406307977"/>
    <x v="0"/>
    <x v="11"/>
  </r>
  <r>
    <s v="2023-05-12 11:00 PM"/>
    <n v="86.740302106233599"/>
    <x v="0"/>
    <x v="11"/>
  </r>
  <r>
    <s v="2023-05-13 12:00 AM"/>
    <n v="89.461580086580085"/>
    <x v="0"/>
    <x v="12"/>
  </r>
  <r>
    <s v="2023-05-13 01:00 AM"/>
    <n v="92.169480726345967"/>
    <x v="0"/>
    <x v="12"/>
  </r>
  <r>
    <s v="2023-05-13 02:00 AM"/>
    <n v="92.990501146413351"/>
    <x v="0"/>
    <x v="12"/>
  </r>
  <r>
    <s v="2023-05-13 03:00 AM"/>
    <n v="92.954545454545439"/>
    <x v="0"/>
    <x v="12"/>
  </r>
  <r>
    <s v="2023-05-13 04:00 AM"/>
    <n v="92.997778288516059"/>
    <x v="0"/>
    <x v="12"/>
  </r>
  <r>
    <s v="2023-05-13 05:00 AM"/>
    <n v="93.058535667231325"/>
    <x v="0"/>
    <x v="12"/>
  </r>
  <r>
    <s v="2023-05-13 06:00 AM"/>
    <n v="92.094785864304626"/>
    <x v="0"/>
    <x v="12"/>
  </r>
  <r>
    <s v="2023-05-13 07:00 AM"/>
    <n v="92.741817650496785"/>
    <x v="0"/>
    <x v="12"/>
  </r>
  <r>
    <s v="2023-05-13 08:00 AM"/>
    <n v="94.408369408369424"/>
    <x v="0"/>
    <x v="12"/>
  </r>
  <r>
    <s v="2023-05-13 09:00 AM"/>
    <n v="93.302309434461336"/>
    <x v="0"/>
    <x v="12"/>
  </r>
  <r>
    <s v="2023-05-13 10:00 AM"/>
    <n v="89.378959827334128"/>
    <x v="0"/>
    <x v="12"/>
  </r>
  <r>
    <s v="2023-05-13 11:00 AM"/>
    <n v="84.773073022312389"/>
    <x v="0"/>
    <x v="12"/>
  </r>
  <r>
    <s v="2023-05-13 12:00 PM"/>
    <n v="73.802884615384613"/>
    <x v="0"/>
    <x v="12"/>
  </r>
  <r>
    <s v="2023-05-13 01:00 PM"/>
    <n v="67.09368961151462"/>
    <x v="0"/>
    <x v="12"/>
  </r>
  <r>
    <s v="2023-05-13 02:00 PM"/>
    <n v="62.386734324030435"/>
    <x v="0"/>
    <x v="12"/>
  </r>
  <r>
    <s v="2023-05-13 03:00 PM"/>
    <n v="61.134662769164848"/>
    <x v="0"/>
    <x v="12"/>
  </r>
  <r>
    <s v="2023-05-13 04:00 PM"/>
    <n v="58.623936130149886"/>
    <x v="0"/>
    <x v="12"/>
  </r>
  <r>
    <s v="2023-05-13 05:00 PM"/>
    <n v="62.325316867078321"/>
    <x v="0"/>
    <x v="12"/>
  </r>
  <r>
    <s v="2023-05-13 06:00 PM"/>
    <n v="70.793650793650812"/>
    <x v="0"/>
    <x v="12"/>
  </r>
  <r>
    <s v="2023-05-13 07:00 PM"/>
    <n v="71.335843990351805"/>
    <x v="0"/>
    <x v="12"/>
  </r>
  <r>
    <s v="2023-05-13 08:00 PM"/>
    <n v="70.237206823027719"/>
    <x v="0"/>
    <x v="12"/>
  </r>
  <r>
    <s v="2023-05-13 09:00 PM"/>
    <n v="69.125188536953246"/>
    <x v="0"/>
    <x v="12"/>
  </r>
  <r>
    <s v="2023-05-13 10:00 PM"/>
    <n v="65.713821138211387"/>
    <x v="0"/>
    <x v="12"/>
  </r>
  <r>
    <s v="2023-05-13 11:00 PM"/>
    <n v="64.915951359084403"/>
    <x v="0"/>
    <x v="12"/>
  </r>
  <r>
    <s v="2023-05-14 12:00 AM"/>
    <n v="66.81319318313561"/>
    <x v="0"/>
    <x v="13"/>
  </r>
  <r>
    <s v="2023-05-14 01:00 AM"/>
    <n v="66.59125188536953"/>
    <x v="0"/>
    <x v="13"/>
  </r>
  <r>
    <s v="2023-05-14 02:00 AM"/>
    <n v="67.426317974263185"/>
    <x v="0"/>
    <x v="13"/>
  </r>
  <r>
    <s v="2023-05-14 03:00 AM"/>
    <n v="67.511520737327203"/>
    <x v="0"/>
    <x v="13"/>
  </r>
  <r>
    <s v="2023-05-14 04:00 AM"/>
    <n v="66.826859192984017"/>
    <x v="0"/>
    <x v="13"/>
  </r>
  <r>
    <s v="2023-05-14 05:00 AM"/>
    <n v="61.838643321852274"/>
    <x v="0"/>
    <x v="13"/>
  </r>
  <r>
    <s v="2023-05-14 06:00 AM"/>
    <n v="71.05943152454779"/>
    <x v="0"/>
    <x v="13"/>
  </r>
  <r>
    <s v="2023-05-14 07:00 AM"/>
    <n v="67.72639691714835"/>
    <x v="0"/>
    <x v="13"/>
  </r>
  <r>
    <s v="2023-05-14 08:00 AM"/>
    <n v="67.882944806809206"/>
    <x v="0"/>
    <x v="13"/>
  </r>
  <r>
    <s v="2023-05-14 09:00 AM"/>
    <n v="60.630536737884313"/>
    <x v="0"/>
    <x v="13"/>
  </r>
  <r>
    <s v="2023-05-14 10:00 AM"/>
    <n v="58.040027605245001"/>
    <x v="0"/>
    <x v="13"/>
  </r>
  <r>
    <s v="2023-05-14 11:00 AM"/>
    <n v="61.852551532832756"/>
    <x v="0"/>
    <x v="13"/>
  </r>
  <r>
    <s v="2023-05-14 12:00 PM"/>
    <n v="60.887650085763291"/>
    <x v="0"/>
    <x v="13"/>
  </r>
  <r>
    <s v="2023-05-14 01:00 PM"/>
    <n v="56.636092890683528"/>
    <x v="0"/>
    <x v="13"/>
  </r>
  <r>
    <s v="2023-05-14 02:00 PM"/>
    <n v="53.864378059495422"/>
    <x v="0"/>
    <x v="13"/>
  </r>
  <r>
    <s v="2023-05-14 03:00 PM"/>
    <n v="52.97524314765694"/>
    <x v="0"/>
    <x v="13"/>
  </r>
  <r>
    <s v="2023-05-14 04:00 PM"/>
    <n v="52.590476190476195"/>
    <x v="0"/>
    <x v="13"/>
  </r>
  <r>
    <s v="2023-05-14 05:00 PM"/>
    <n v="52.924423450958599"/>
    <x v="0"/>
    <x v="13"/>
  </r>
  <r>
    <s v="2023-05-14 06:00 PM"/>
    <n v="57.937206572769952"/>
    <x v="0"/>
    <x v="13"/>
  </r>
  <r>
    <s v="2023-05-14 07:00 PM"/>
    <n v="56.428571428571423"/>
    <x v="0"/>
    <x v="13"/>
  </r>
  <r>
    <s v="2023-05-14 08:00 PM"/>
    <n v="50.39399624765479"/>
    <x v="0"/>
    <x v="13"/>
  </r>
  <r>
    <s v="2023-05-14 09:00 PM"/>
    <n v="42.058375634517766"/>
    <x v="0"/>
    <x v="13"/>
  </r>
  <r>
    <s v="2023-05-14 10:00 PM"/>
    <n v="48.842592592592595"/>
    <x v="0"/>
    <x v="13"/>
  </r>
  <r>
    <s v="2023-05-14 11:00 PM"/>
    <n v="54.343409139516652"/>
    <x v="0"/>
    <x v="13"/>
  </r>
  <r>
    <s v="2023-05-15 12:00 AM"/>
    <n v="49.425526024363236"/>
    <x v="0"/>
    <x v="14"/>
  </r>
  <r>
    <s v="2023-05-15 01:00 AM"/>
    <n v="57.453416149068318"/>
    <x v="0"/>
    <x v="14"/>
  </r>
  <r>
    <s v="2023-05-15 02:00 AM"/>
    <n v="57.496633248541073"/>
    <x v="0"/>
    <x v="14"/>
  </r>
  <r>
    <s v="2023-05-15 03:00 AM"/>
    <n v="58.827927306188172"/>
    <x v="0"/>
    <x v="14"/>
  </r>
  <r>
    <s v="2023-05-15 04:00 AM"/>
    <n v="58.127270596507671"/>
    <x v="0"/>
    <x v="14"/>
  </r>
  <r>
    <s v="2023-05-15 05:00 AM"/>
    <n v="60.262995685227033"/>
    <x v="0"/>
    <x v="14"/>
  </r>
  <r>
    <s v="2023-05-15 06:00 AM"/>
    <n v="61.437908496732021"/>
    <x v="0"/>
    <x v="14"/>
  </r>
  <r>
    <s v="2023-05-15 07:00 AM"/>
    <n v="61.437908496732021"/>
    <x v="0"/>
    <x v="14"/>
  </r>
  <r>
    <s v="2023-05-15 08:00 AM"/>
    <n v="60.327172827172824"/>
    <x v="0"/>
    <x v="14"/>
  </r>
  <r>
    <s v="2023-05-15 09:00 AM"/>
    <n v="57.257331211639013"/>
    <x v="0"/>
    <x v="14"/>
  </r>
  <r>
    <s v="2023-05-15 10:00 AM"/>
    <n v="53.872175512348917"/>
    <x v="0"/>
    <x v="14"/>
  </r>
  <r>
    <s v="2023-05-15 11:00 AM"/>
    <n v="48.576850094876662"/>
    <x v="0"/>
    <x v="14"/>
  </r>
  <r>
    <s v="2023-05-15 12:00 PM"/>
    <n v="41.854103343465042"/>
    <x v="0"/>
    <x v="14"/>
  </r>
  <r>
    <s v="2023-05-15 01:00 PM"/>
    <n v="34.897891963109359"/>
    <x v="0"/>
    <x v="14"/>
  </r>
  <r>
    <s v="2023-05-15 02:00 PM"/>
    <n v="30.531781121972983"/>
    <x v="0"/>
    <x v="14"/>
  </r>
  <r>
    <s v="2023-05-15 03:00 PM"/>
    <n v="27.877561486833009"/>
    <x v="0"/>
    <x v="14"/>
  </r>
  <r>
    <s v="2023-05-15 04:00 PM"/>
    <n v="27.722706846418188"/>
    <x v="0"/>
    <x v="14"/>
  </r>
  <r>
    <s v="2023-05-15 05:00 PM"/>
    <n v="27.465960080457993"/>
    <x v="0"/>
    <x v="14"/>
  </r>
  <r>
    <s v="2023-05-15 06:00 PM"/>
    <n v="26.682609955991254"/>
    <x v="0"/>
    <x v="14"/>
  </r>
  <r>
    <s v="2023-05-15 07:00 PM"/>
    <n v="42.126124177148682"/>
    <x v="0"/>
    <x v="14"/>
  </r>
  <r>
    <s v="2023-05-15 08:00 PM"/>
    <n v="52.623072833599146"/>
    <x v="0"/>
    <x v="14"/>
  </r>
  <r>
    <s v="2023-05-15 09:00 PM"/>
    <n v="54.915940961351268"/>
    <x v="0"/>
    <x v="14"/>
  </r>
  <r>
    <s v="2023-05-15 10:00 PM"/>
    <n v="65.078869536641463"/>
    <x v="0"/>
    <x v="14"/>
  </r>
  <r>
    <s v="2023-05-15 11:00 PM"/>
    <n v="71.490218642117384"/>
    <x v="0"/>
    <x v="14"/>
  </r>
  <r>
    <s v="2023-05-16 12:00 AM"/>
    <n v="72.151898734177223"/>
    <x v="0"/>
    <x v="15"/>
  </r>
  <r>
    <s v="2023-05-16 01:00 AM"/>
    <n v="78.759398496240607"/>
    <x v="0"/>
    <x v="15"/>
  </r>
  <r>
    <s v="2023-05-16 02:00 AM"/>
    <n v="77.483443708609258"/>
    <x v="0"/>
    <x v="15"/>
  </r>
  <r>
    <s v="2023-05-16 03:00 AM"/>
    <n v="74.68077738821799"/>
    <x v="0"/>
    <x v="15"/>
  </r>
  <r>
    <s v="2023-05-16 04:00 AM"/>
    <n v="74.0970072239422"/>
    <x v="0"/>
    <x v="15"/>
  </r>
  <r>
    <s v="2023-05-16 05:00 AM"/>
    <n v="75.98684210526315"/>
    <x v="0"/>
    <x v="15"/>
  </r>
  <r>
    <s v="2023-05-16 06:00 AM"/>
    <n v="77.124183006535944"/>
    <x v="0"/>
    <x v="15"/>
  </r>
  <r>
    <s v="2023-05-16 07:00 AM"/>
    <n v="76.492202520828869"/>
    <x v="0"/>
    <x v="15"/>
  </r>
  <r>
    <s v="2023-05-16 08:00 AM"/>
    <n v="67.910804158554058"/>
    <x v="0"/>
    <x v="15"/>
  </r>
  <r>
    <s v="2023-05-16 09:00 AM"/>
    <n v="58.863004505800021"/>
    <x v="0"/>
    <x v="15"/>
  </r>
  <r>
    <s v="2023-05-16 10:00 AM"/>
    <n v="37.440809298321142"/>
    <x v="0"/>
    <x v="15"/>
  </r>
  <r>
    <s v="2023-05-16 11:00 AM"/>
    <n v="34.656754772393541"/>
    <x v="0"/>
    <x v="15"/>
  </r>
  <r>
    <s v="2023-05-16 12:00 PM"/>
    <n v="32.387694639658264"/>
    <x v="0"/>
    <x v="15"/>
  </r>
  <r>
    <s v="2023-05-16 01:00 PM"/>
    <n v="35.774058577405853"/>
    <x v="0"/>
    <x v="15"/>
  </r>
  <r>
    <s v="2023-05-16 02:00 PM"/>
    <n v="37.494605809128629"/>
    <x v="0"/>
    <x v="15"/>
  </r>
  <r>
    <s v="2023-05-16 03:00 PM"/>
    <n v="32.954496534504287"/>
    <x v="0"/>
    <x v="15"/>
  </r>
  <r>
    <s v="2023-05-16 04:00 PM"/>
    <n v="31.59318564012576"/>
    <x v="0"/>
    <x v="15"/>
  </r>
  <r>
    <s v="2023-05-16 05:00 PM"/>
    <n v="29.806560134566862"/>
    <x v="0"/>
    <x v="15"/>
  </r>
  <r>
    <s v="2023-05-16 06:00 PM"/>
    <n v="30.521613617699025"/>
    <x v="0"/>
    <x v="15"/>
  </r>
  <r>
    <s v="2023-05-16 07:00 PM"/>
    <n v="34.169936777850445"/>
    <x v="0"/>
    <x v="15"/>
  </r>
  <r>
    <s v="2023-05-16 08:00 PM"/>
    <n v="44.76828523438693"/>
    <x v="0"/>
    <x v="15"/>
  </r>
  <r>
    <s v="2023-05-16 09:00 PM"/>
    <n v="53.864168618266973"/>
    <x v="0"/>
    <x v="15"/>
  </r>
  <r>
    <s v="2023-05-16 10:00 PM"/>
    <n v="60.134408602150543"/>
    <x v="0"/>
    <x v="15"/>
  </r>
  <r>
    <s v="2023-05-16 11:00 PM"/>
    <n v="70.780942281472491"/>
    <x v="0"/>
    <x v="15"/>
  </r>
  <r>
    <s v="2023-05-17 12:00 AM"/>
    <n v="71.25"/>
    <x v="0"/>
    <x v="16"/>
  </r>
  <r>
    <s v="2023-05-17 01:00 AM"/>
    <n v="72.812638091029612"/>
    <x v="0"/>
    <x v="16"/>
  </r>
  <r>
    <s v="2023-05-17 02:00 AM"/>
    <n v="80.351808828410228"/>
    <x v="0"/>
    <x v="16"/>
  </r>
  <r>
    <s v="2023-05-17 03:00 AM"/>
    <n v="85.039370078740163"/>
    <x v="0"/>
    <x v="16"/>
  </r>
  <r>
    <s v="2023-05-17 04:00 AM"/>
    <n v="82.893823733518389"/>
    <x v="0"/>
    <x v="16"/>
  </r>
  <r>
    <s v="2023-05-17 05:00 AM"/>
    <n v="80.725806451612897"/>
    <x v="0"/>
    <x v="16"/>
  </r>
  <r>
    <s v="2023-05-17 06:00 AM"/>
    <n v="83.353174603174608"/>
    <x v="0"/>
    <x v="16"/>
  </r>
  <r>
    <s v="2023-05-17 07:00 AM"/>
    <n v="78.657767500525537"/>
    <x v="0"/>
    <x v="16"/>
  </r>
  <r>
    <s v="2023-05-17 08:00 AM"/>
    <n v="71.101364522417157"/>
    <x v="0"/>
    <x v="16"/>
  </r>
  <r>
    <s v="2023-05-17 09:00 AM"/>
    <n v="58.216374269005854"/>
    <x v="0"/>
    <x v="16"/>
  </r>
  <r>
    <s v="2023-05-17 10:00 AM"/>
    <n v="49.643590020520577"/>
    <x v="0"/>
    <x v="16"/>
  </r>
  <r>
    <s v="2023-05-17 11:00 AM"/>
    <n v="43.859116953151336"/>
    <x v="0"/>
    <x v="16"/>
  </r>
  <r>
    <s v="2023-05-17 12:00 PM"/>
    <n v="39.00234182741923"/>
    <x v="0"/>
    <x v="16"/>
  </r>
  <r>
    <s v="2023-05-17 01:00 PM"/>
    <n v="34.937934415322928"/>
    <x v="0"/>
    <x v="16"/>
  </r>
  <r>
    <s v="2023-05-17 02:00 PM"/>
    <n v="32.74650132296216"/>
    <x v="0"/>
    <x v="16"/>
  </r>
  <r>
    <s v="2023-05-17 03:00 PM"/>
    <n v="31.39582050087887"/>
    <x v="0"/>
    <x v="16"/>
  </r>
  <r>
    <s v="2023-05-17 04:00 PM"/>
    <n v="30.169136356832812"/>
    <x v="0"/>
    <x v="16"/>
  </r>
  <r>
    <s v="2023-05-17 05:00 PM"/>
    <n v="28.62687747035573"/>
    <x v="0"/>
    <x v="16"/>
  </r>
  <r>
    <s v="2023-05-17 06:00 PM"/>
    <n v="28.981523133569912"/>
    <x v="0"/>
    <x v="16"/>
  </r>
  <r>
    <s v="2023-05-17 07:00 PM"/>
    <n v="31.978132950109721"/>
    <x v="0"/>
    <x v="16"/>
  </r>
  <r>
    <s v="2023-05-17 08:00 PM"/>
    <n v="37.766367137355587"/>
    <x v="0"/>
    <x v="16"/>
  </r>
  <r>
    <s v="2023-05-17 09:00 PM"/>
    <n v="38.975095785440615"/>
    <x v="0"/>
    <x v="16"/>
  </r>
  <r>
    <s v="2023-05-17 10:00 PM"/>
    <n v="39.727663640707121"/>
    <x v="0"/>
    <x v="16"/>
  </r>
  <r>
    <s v="2023-05-17 11:00 PM"/>
    <n v="42.587735731235171"/>
    <x v="0"/>
    <x v="16"/>
  </r>
  <r>
    <s v="2023-05-18 12:00 AM"/>
    <n v="44.407924979314146"/>
    <x v="0"/>
    <x v="17"/>
  </r>
  <r>
    <s v="2023-05-18 01:00 AM"/>
    <n v="43.555123846527444"/>
    <x v="0"/>
    <x v="17"/>
  </r>
  <r>
    <s v="2023-05-18 02:00 AM"/>
    <n v="45.388931256128117"/>
    <x v="0"/>
    <x v="17"/>
  </r>
  <r>
    <s v="2023-05-18 03:00 AM"/>
    <n v="45.353729638756988"/>
    <x v="0"/>
    <x v="17"/>
  </r>
  <r>
    <s v="2023-05-18 04:00 AM"/>
    <n v="50.670289855072461"/>
    <x v="0"/>
    <x v="17"/>
  </r>
  <r>
    <s v="2023-05-18 05:00 AM"/>
    <n v="54.549962806843538"/>
    <x v="0"/>
    <x v="17"/>
  </r>
  <r>
    <s v="2023-05-18 06:00 AM"/>
    <n v="56.046312178387652"/>
    <x v="0"/>
    <x v="17"/>
  </r>
  <r>
    <s v="2023-05-18 07:00 AM"/>
    <n v="50.862068965517238"/>
    <x v="0"/>
    <x v="17"/>
  </r>
  <r>
    <s v="2023-05-18 08:00 AM"/>
    <n v="46.214106343487281"/>
    <x v="0"/>
    <x v="17"/>
  </r>
  <r>
    <s v="2023-05-18 09:00 AM"/>
    <n v="40.996204933586341"/>
    <x v="0"/>
    <x v="17"/>
  </r>
  <r>
    <s v="2023-05-18 10:00 AM"/>
    <n v="35.966318076870841"/>
    <x v="0"/>
    <x v="17"/>
  </r>
  <r>
    <s v="2023-05-18 11:00 AM"/>
    <n v="32.831201836366617"/>
    <x v="0"/>
    <x v="17"/>
  </r>
  <r>
    <s v="2023-05-18 12:00 PM"/>
    <n v="28.276107189499264"/>
    <x v="0"/>
    <x v="17"/>
  </r>
  <r>
    <s v="2023-05-18 01:00 PM"/>
    <n v="24.345561102669851"/>
    <x v="0"/>
    <x v="17"/>
  </r>
  <r>
    <s v="2023-05-18 02:00 PM"/>
    <n v="23.363490551852038"/>
    <x v="0"/>
    <x v="17"/>
  </r>
  <r>
    <s v="2023-05-18 03:00 PM"/>
    <n v="20.965669988925804"/>
    <x v="0"/>
    <x v="17"/>
  </r>
  <r>
    <s v="2023-05-18 04:00 PM"/>
    <n v="18.371565955100916"/>
    <x v="0"/>
    <x v="17"/>
  </r>
  <r>
    <s v="2023-05-18 05:00 PM"/>
    <n v="17.742673992673993"/>
    <x v="0"/>
    <x v="17"/>
  </r>
  <r>
    <s v="2023-05-18 06:00 PM"/>
    <n v="18.089253908569162"/>
    <x v="0"/>
    <x v="17"/>
  </r>
  <r>
    <s v="2023-05-18 07:00 PM"/>
    <n v="21.628621441074557"/>
    <x v="0"/>
    <x v="17"/>
  </r>
  <r>
    <s v="2023-05-18 08:00 PM"/>
    <n v="35.83199227550692"/>
    <x v="0"/>
    <x v="17"/>
  </r>
  <r>
    <s v="2023-05-18 09:00 PM"/>
    <n v="40.429505135387487"/>
    <x v="0"/>
    <x v="17"/>
  </r>
  <r>
    <s v="2023-05-18 10:00 PM"/>
    <n v="41.818996415770613"/>
    <x v="0"/>
    <x v="17"/>
  </r>
  <r>
    <s v="2023-05-18 11:00 PM"/>
    <n v="43.857677902621724"/>
    <x v="0"/>
    <x v="17"/>
  </r>
  <r>
    <s v="2023-05-19 12:00 AM"/>
    <n v="51.57379518072289"/>
    <x v="0"/>
    <x v="18"/>
  </r>
  <r>
    <s v="2023-05-19 01:00 AM"/>
    <n v="54.26950636942675"/>
    <x v="0"/>
    <x v="18"/>
  </r>
  <r>
    <s v="2023-05-19 02:00 AM"/>
    <n v="57.021103896103895"/>
    <x v="0"/>
    <x v="18"/>
  </r>
  <r>
    <s v="2023-05-19 03:00 AM"/>
    <n v="55.964761334729914"/>
    <x v="0"/>
    <x v="18"/>
  </r>
  <r>
    <s v="2023-05-19 04:00 AM"/>
    <n v="58.256987577639748"/>
    <x v="0"/>
    <x v="18"/>
  </r>
  <r>
    <s v="2023-05-19 05:00 AM"/>
    <n v="60.566435793328552"/>
    <x v="0"/>
    <x v="18"/>
  </r>
  <r>
    <s v="2023-05-19 06:00 AM"/>
    <n v="61.148219406831956"/>
    <x v="0"/>
    <x v="18"/>
  </r>
  <r>
    <s v="2023-05-19 07:00 AM"/>
    <n v="58.862627130783551"/>
    <x v="0"/>
    <x v="18"/>
  </r>
  <r>
    <s v="2023-05-19 08:00 AM"/>
    <n v="55.594202898550719"/>
    <x v="0"/>
    <x v="18"/>
  </r>
  <r>
    <s v="2023-05-19 09:00 AM"/>
    <n v="51.305187174752398"/>
    <x v="0"/>
    <x v="18"/>
  </r>
  <r>
    <s v="2023-05-19 10:00 AM"/>
    <n v="43.721584758605758"/>
    <x v="0"/>
    <x v="18"/>
  </r>
  <r>
    <s v="2023-05-19 11:00 AM"/>
    <n v="41.699111215982384"/>
    <x v="0"/>
    <x v="18"/>
  </r>
  <r>
    <s v="2023-05-19 12:00 PM"/>
    <n v="40.661433373864533"/>
    <x v="0"/>
    <x v="18"/>
  </r>
  <r>
    <s v="2023-05-19 01:00 PM"/>
    <n v="39.346504927241469"/>
    <x v="0"/>
    <x v="18"/>
  </r>
  <r>
    <s v="2023-05-19 02:00 PM"/>
    <n v="50.886917960088695"/>
    <x v="0"/>
    <x v="18"/>
  </r>
  <r>
    <s v="2023-05-19 03:00 PM"/>
    <n v="87.024024024024015"/>
    <x v="0"/>
    <x v="18"/>
  </r>
  <r>
    <s v="2023-05-19 04:00 PM"/>
    <n v="88.741883116883116"/>
    <x v="0"/>
    <x v="18"/>
  </r>
  <r>
    <s v="2023-05-19 05:00 PM"/>
    <n v="90.316133352271578"/>
    <x v="0"/>
    <x v="18"/>
  </r>
  <r>
    <s v="2023-05-19 06:00 PM"/>
    <n v="83.888565934803012"/>
    <x v="0"/>
    <x v="18"/>
  </r>
  <r>
    <s v="2023-05-19 07:00 PM"/>
    <n v="85.540228780159566"/>
    <x v="0"/>
    <x v="18"/>
  </r>
  <r>
    <s v="2023-05-19 08:00 PM"/>
    <n v="86.014230097999729"/>
    <x v="0"/>
    <x v="18"/>
  </r>
  <r>
    <s v="2023-05-19 09:00 PM"/>
    <n v="81.028713298791018"/>
    <x v="0"/>
    <x v="18"/>
  </r>
  <r>
    <s v="2023-05-19 10:00 PM"/>
    <n v="77.988633394303633"/>
    <x v="0"/>
    <x v="18"/>
  </r>
  <r>
    <s v="2023-05-19 11:00 PM"/>
    <n v="78.245947130129991"/>
    <x v="0"/>
    <x v="18"/>
  </r>
  <r>
    <s v="2023-05-20 12:00 AM"/>
    <n v="77.771880160415179"/>
    <x v="0"/>
    <x v="19"/>
  </r>
  <r>
    <s v="2023-05-20 01:00 AM"/>
    <n v="76.722284338178369"/>
    <x v="0"/>
    <x v="19"/>
  </r>
  <r>
    <s v="2023-05-20 02:00 AM"/>
    <n v="80.78992418684274"/>
    <x v="0"/>
    <x v="19"/>
  </r>
  <r>
    <s v="2023-05-20 03:00 AM"/>
    <n v="86.64295708955224"/>
    <x v="0"/>
    <x v="19"/>
  </r>
  <r>
    <s v="2023-05-20 04:00 AM"/>
    <n v="85.375206611570263"/>
    <x v="0"/>
    <x v="19"/>
  </r>
  <r>
    <s v="2023-05-20 05:00 AM"/>
    <n v="88.213304851998785"/>
    <x v="0"/>
    <x v="19"/>
  </r>
  <r>
    <s v="2023-05-20 06:00 AM"/>
    <n v="84.888255587220641"/>
    <x v="0"/>
    <x v="19"/>
  </r>
  <r>
    <s v="2023-05-20 07:00 AM"/>
    <n v="80.593939393939394"/>
    <x v="0"/>
    <x v="19"/>
  </r>
  <r>
    <s v="2023-05-20 08:00 AM"/>
    <n v="76.817226890756302"/>
    <x v="0"/>
    <x v="19"/>
  </r>
  <r>
    <s v="2023-05-20 09:00 AM"/>
    <n v="73.923841059602665"/>
    <x v="0"/>
    <x v="19"/>
  </r>
  <r>
    <s v="2023-05-20 10:00 AM"/>
    <n v="70.515613652868552"/>
    <x v="0"/>
    <x v="19"/>
  </r>
  <r>
    <s v="2023-05-20 11:00 AM"/>
    <n v="66.202277525873114"/>
    <x v="0"/>
    <x v="19"/>
  </r>
  <r>
    <s v="2023-05-20 12:00 PM"/>
    <n v="60.950641537233722"/>
    <x v="0"/>
    <x v="19"/>
  </r>
  <r>
    <s v="2023-05-20 01:00 PM"/>
    <n v="57.257349979863079"/>
    <x v="0"/>
    <x v="19"/>
  </r>
  <r>
    <s v="2023-05-20 02:00 PM"/>
    <n v="54.546991210277227"/>
    <x v="0"/>
    <x v="19"/>
  </r>
  <r>
    <s v="2023-05-20 03:00 PM"/>
    <n v="53.255063173541437"/>
    <x v="0"/>
    <x v="19"/>
  </r>
  <r>
    <s v="2023-05-20 04:00 PM"/>
    <n v="50.823779001534717"/>
    <x v="0"/>
    <x v="19"/>
  </r>
  <r>
    <s v="2023-05-20 05:00 PM"/>
    <n v="44.774257919680721"/>
    <x v="0"/>
    <x v="19"/>
  </r>
  <r>
    <s v="2023-05-20 06:00 PM"/>
    <n v="36.887699564586356"/>
    <x v="0"/>
    <x v="19"/>
  </r>
  <r>
    <s v="2023-05-20 07:00 PM"/>
    <n v="37.745098039215684"/>
    <x v="0"/>
    <x v="19"/>
  </r>
  <r>
    <s v="2023-05-20 08:00 PM"/>
    <n v="55.093125769429335"/>
    <x v="0"/>
    <x v="19"/>
  </r>
  <r>
    <s v="2023-05-20 09:00 PM"/>
    <n v="68.148148148148138"/>
    <x v="0"/>
    <x v="19"/>
  </r>
  <r>
    <s v="2023-05-20 10:00 PM"/>
    <n v="75.472887767969723"/>
    <x v="0"/>
    <x v="19"/>
  </r>
  <r>
    <s v="2023-05-20 11:00 PM"/>
    <n v="82.982036795596116"/>
    <x v="0"/>
    <x v="19"/>
  </r>
  <r>
    <s v="2023-05-21 12:00 AM"/>
    <n v="86.429156429156421"/>
    <x v="0"/>
    <x v="20"/>
  </r>
  <r>
    <s v="2023-05-21 01:00 AM"/>
    <n v="86.118494383949241"/>
    <x v="0"/>
    <x v="20"/>
  </r>
  <r>
    <s v="2023-05-21 02:00 AM"/>
    <n v="83.569641367806497"/>
    <x v="0"/>
    <x v="20"/>
  </r>
  <r>
    <s v="2023-05-21 03:00 AM"/>
    <n v="89.609689124252242"/>
    <x v="0"/>
    <x v="20"/>
  </r>
  <r>
    <s v="2023-05-21 04:00 AM"/>
    <n v="90.472822792483328"/>
    <x v="0"/>
    <x v="20"/>
  </r>
  <r>
    <s v="2023-05-21 05:00 AM"/>
    <n v="88.472811805134427"/>
    <x v="0"/>
    <x v="20"/>
  </r>
  <r>
    <s v="2023-05-21 06:00 AM"/>
    <n v="86.002569722621132"/>
    <x v="0"/>
    <x v="20"/>
  </r>
  <r>
    <s v="2023-05-21 07:00 AM"/>
    <n v="71.794871794871796"/>
    <x v="0"/>
    <x v="20"/>
  </r>
  <r>
    <s v="2023-05-21 08:00 AM"/>
    <n v="58.297413793103459"/>
    <x v="0"/>
    <x v="20"/>
  </r>
  <r>
    <s v="2023-05-21 09:00 AM"/>
    <n v="49.306643519498671"/>
    <x v="0"/>
    <x v="20"/>
  </r>
  <r>
    <s v="2023-05-21 10:00 AM"/>
    <n v="38.965567765567769"/>
    <x v="0"/>
    <x v="20"/>
  </r>
  <r>
    <s v="2023-05-21 11:00 AM"/>
    <n v="30.839822024471633"/>
    <x v="0"/>
    <x v="20"/>
  </r>
  <r>
    <s v="2023-05-21 12:00 PM"/>
    <n v="29.613938435434715"/>
    <x v="0"/>
    <x v="20"/>
  </r>
  <r>
    <s v="2023-05-21 01:00 PM"/>
    <n v="29.551420589320543"/>
    <x v="0"/>
    <x v="20"/>
  </r>
  <r>
    <s v="2023-05-21 02:00 PM"/>
    <n v="27.076229446086231"/>
    <x v="0"/>
    <x v="20"/>
  </r>
  <r>
    <s v="2023-05-21 03:00 PM"/>
    <n v="24.562367115520907"/>
    <x v="0"/>
    <x v="20"/>
  </r>
  <r>
    <s v="2023-05-21 04:00 PM"/>
    <n v="22.174375767498976"/>
    <x v="0"/>
    <x v="20"/>
  </r>
  <r>
    <s v="2023-05-21 05:00 PM"/>
    <n v="20.502684615983192"/>
    <x v="0"/>
    <x v="20"/>
  </r>
  <r>
    <s v="2023-05-21 06:00 PM"/>
    <n v="22.09297725024728"/>
    <x v="0"/>
    <x v="20"/>
  </r>
  <r>
    <s v="2023-05-21 07:00 PM"/>
    <n v="29.816012432947311"/>
    <x v="0"/>
    <x v="20"/>
  </r>
  <r>
    <s v="2023-05-21 08:00 PM"/>
    <n v="40.747617920340893"/>
    <x v="0"/>
    <x v="20"/>
  </r>
  <r>
    <s v="2023-05-21 09:00 PM"/>
    <n v="52.114060963618492"/>
    <x v="0"/>
    <x v="20"/>
  </r>
  <r>
    <s v="2023-05-21 10:00 PM"/>
    <n v="56.589810712847367"/>
    <x v="0"/>
    <x v="20"/>
  </r>
  <r>
    <s v="2023-05-21 11:00 PM"/>
    <n v="58.471537427162701"/>
    <x v="0"/>
    <x v="20"/>
  </r>
  <r>
    <s v="2023-05-22 12:00 AM"/>
    <n v="59.522192727946177"/>
    <x v="0"/>
    <x v="21"/>
  </r>
  <r>
    <s v="2023-05-22 01:00 AM"/>
    <n v="69.798866195542445"/>
    <x v="0"/>
    <x v="21"/>
  </r>
  <r>
    <s v="2023-05-22 02:00 AM"/>
    <n v="80.086467586467592"/>
    <x v="0"/>
    <x v="21"/>
  </r>
  <r>
    <s v="2023-05-22 03:00 AM"/>
    <n v="83.89649753030983"/>
    <x v="0"/>
    <x v="21"/>
  </r>
  <r>
    <s v="2023-05-22 04:00 AM"/>
    <n v="84.232794839931358"/>
    <x v="0"/>
    <x v="21"/>
  </r>
  <r>
    <s v="2023-05-22 05:00 AM"/>
    <n v="87.351581052368459"/>
    <x v="0"/>
    <x v="21"/>
  </r>
  <r>
    <s v="2023-05-22 06:00 AM"/>
    <n v="82.248263888888886"/>
    <x v="0"/>
    <x v="21"/>
  </r>
  <r>
    <s v="2023-05-22 07:00 AM"/>
    <n v="59.681634592539794"/>
    <x v="0"/>
    <x v="21"/>
  </r>
  <r>
    <s v="2023-05-22 08:00 AM"/>
    <n v="51.864419419792682"/>
    <x v="0"/>
    <x v="21"/>
  </r>
  <r>
    <s v="2023-05-22 09:00 AM"/>
    <n v="44.638054683998206"/>
    <x v="0"/>
    <x v="21"/>
  </r>
  <r>
    <s v="2023-05-22 10:00 AM"/>
    <n v="35.754275244299677"/>
    <x v="0"/>
    <x v="21"/>
  </r>
  <r>
    <s v="2023-05-22 11:00 AM"/>
    <n v="30.362636762483845"/>
    <x v="0"/>
    <x v="21"/>
  </r>
  <r>
    <s v="2023-05-22 12:00 PM"/>
    <n v="25.683376798995461"/>
    <x v="0"/>
    <x v="21"/>
  </r>
  <r>
    <s v="2023-05-22 01:00 PM"/>
    <n v="25.418994413407823"/>
    <x v="0"/>
    <x v="21"/>
  </r>
  <r>
    <s v="2023-05-22 02:00 PM"/>
    <n v="24.184782608695649"/>
    <x v="0"/>
    <x v="21"/>
  </r>
  <r>
    <s v="2023-05-22 03:00 PM"/>
    <n v="24.143598349550437"/>
    <x v="0"/>
    <x v="21"/>
  </r>
  <r>
    <s v="2023-05-22 04:00 PM"/>
    <n v="24.712643678160919"/>
    <x v="0"/>
    <x v="21"/>
  </r>
  <r>
    <s v="2023-05-22 05:00 PM"/>
    <n v="23.679094277841529"/>
    <x v="0"/>
    <x v="21"/>
  </r>
  <r>
    <s v="2023-05-22 06:00 PM"/>
    <n v="21.386843211143798"/>
    <x v="0"/>
    <x v="21"/>
  </r>
  <r>
    <s v="2023-05-22 07:00 PM"/>
    <n v="25.170447816745337"/>
    <x v="0"/>
    <x v="21"/>
  </r>
  <r>
    <s v="2023-05-22 08:00 PM"/>
    <n v="40.959144589849984"/>
    <x v="0"/>
    <x v="21"/>
  </r>
  <r>
    <s v="2023-05-22 09:00 PM"/>
    <n v="41.054964539007088"/>
    <x v="0"/>
    <x v="21"/>
  </r>
  <r>
    <s v="2023-05-22 10:00 PM"/>
    <n v="46.44556687259977"/>
    <x v="0"/>
    <x v="21"/>
  </r>
  <r>
    <s v="2023-05-22 11:00 PM"/>
    <n v="64.765120726751135"/>
    <x v="0"/>
    <x v="21"/>
  </r>
  <r>
    <s v="2023-05-23 12:00 AM"/>
    <n v="68.447949099769858"/>
    <x v="0"/>
    <x v="22"/>
  </r>
  <r>
    <s v="2023-05-23 01:00 AM"/>
    <n v="70.173131711593257"/>
    <x v="0"/>
    <x v="22"/>
  </r>
  <r>
    <s v="2023-05-23 02:00 AM"/>
    <n v="60.450715015321762"/>
    <x v="0"/>
    <x v="22"/>
  </r>
  <r>
    <s v="2023-05-23 03:00 AM"/>
    <n v="70.761957510780547"/>
    <x v="0"/>
    <x v="22"/>
  </r>
  <r>
    <s v="2023-05-23 04:00 AM"/>
    <n v="72.505027652086483"/>
    <x v="0"/>
    <x v="22"/>
  </r>
  <r>
    <s v="2023-05-23 05:00 AM"/>
    <n v="80.348172953806753"/>
    <x v="0"/>
    <x v="22"/>
  </r>
  <r>
    <s v="2023-05-23 06:00 AM"/>
    <n v="76.962401727157925"/>
    <x v="0"/>
    <x v="22"/>
  </r>
  <r>
    <s v="2023-05-23 07:00 AM"/>
    <n v="62.778907119694111"/>
    <x v="0"/>
    <x v="22"/>
  </r>
  <r>
    <s v="2023-05-23 08:00 AM"/>
    <n v="54.215508320751837"/>
    <x v="0"/>
    <x v="22"/>
  </r>
  <r>
    <s v="2023-05-23 09:00 AM"/>
    <n v="47.059555408095548"/>
    <x v="0"/>
    <x v="22"/>
  </r>
  <r>
    <s v="2023-05-23 10:00 AM"/>
    <n v="40.610014256707132"/>
    <x v="0"/>
    <x v="22"/>
  </r>
  <r>
    <s v="2023-05-23 11:00 AM"/>
    <n v="35.119810221270754"/>
    <x v="0"/>
    <x v="22"/>
  </r>
  <r>
    <s v="2023-05-23 12:00 PM"/>
    <n v="29.351198038230862"/>
    <x v="0"/>
    <x v="22"/>
  </r>
  <r>
    <s v="2023-05-23 01:00 PM"/>
    <n v="27.051776649746195"/>
    <x v="0"/>
    <x v="22"/>
  </r>
  <r>
    <s v="2023-05-23 02:00 PM"/>
    <n v="25.714594258948033"/>
    <x v="0"/>
    <x v="22"/>
  </r>
  <r>
    <s v="2023-05-23 03:00 PM"/>
    <n v="25.094458438287155"/>
    <x v="0"/>
    <x v="22"/>
  </r>
  <r>
    <s v="2023-05-23 04:00 PM"/>
    <n v="24.184709501584965"/>
    <x v="0"/>
    <x v="22"/>
  </r>
  <r>
    <s v="2023-05-23 05:00 PM"/>
    <n v="23.030924563341873"/>
    <x v="0"/>
    <x v="22"/>
  </r>
  <r>
    <s v="2023-05-23 06:00 PM"/>
    <n v="22.934683451924833"/>
    <x v="0"/>
    <x v="22"/>
  </r>
  <r>
    <s v="2023-05-23 07:00 PM"/>
    <n v="24.654031587697425"/>
    <x v="0"/>
    <x v="22"/>
  </r>
  <r>
    <s v="2023-05-23 08:00 PM"/>
    <n v="42.441077441077439"/>
    <x v="0"/>
    <x v="22"/>
  </r>
  <r>
    <s v="2023-05-23 09:00 PM"/>
    <n v="58.216521636413745"/>
    <x v="0"/>
    <x v="22"/>
  </r>
  <r>
    <s v="2023-05-23 10:00 PM"/>
    <n v="63.215441516412398"/>
    <x v="0"/>
    <x v="22"/>
  </r>
  <r>
    <s v="2023-05-23 11:00 PM"/>
    <n v="62.68656716417911"/>
    <x v="0"/>
    <x v="22"/>
  </r>
  <r>
    <s v="2023-05-24 12:00 AM"/>
    <n v="59.792929292929294"/>
    <x v="0"/>
    <x v="23"/>
  </r>
  <r>
    <s v="2023-05-24 01:00 AM"/>
    <n v="61.547040012898719"/>
    <x v="0"/>
    <x v="23"/>
  </r>
  <r>
    <s v="2023-05-24 02:00 AM"/>
    <n v="72.35346889952153"/>
    <x v="0"/>
    <x v="23"/>
  </r>
  <r>
    <s v="2023-05-24 03:00 AM"/>
    <n v="78.181818181818187"/>
    <x v="0"/>
    <x v="23"/>
  </r>
  <r>
    <s v="2023-05-24 04:00 AM"/>
    <n v="81.21957156767283"/>
    <x v="0"/>
    <x v="23"/>
  </r>
  <r>
    <s v="2023-05-24 05:00 AM"/>
    <n v="81.788079470198682"/>
    <x v="0"/>
    <x v="23"/>
  </r>
  <r>
    <s v="2023-05-24 06:00 AM"/>
    <n v="81.940828402366861"/>
    <x v="0"/>
    <x v="23"/>
  </r>
  <r>
    <s v="2023-05-24 07:00 AM"/>
    <n v="64.173526983914513"/>
    <x v="0"/>
    <x v="23"/>
  </r>
  <r>
    <s v="2023-05-24 08:00 AM"/>
    <n v="49.854559748427675"/>
    <x v="0"/>
    <x v="23"/>
  </r>
  <r>
    <s v="2023-05-24 09:00 AM"/>
    <n v="40.24418740507069"/>
    <x v="0"/>
    <x v="23"/>
  </r>
  <r>
    <s v="2023-05-24 10:00 AM"/>
    <n v="35.805232729384244"/>
    <x v="0"/>
    <x v="23"/>
  </r>
  <r>
    <s v="2023-05-24 11:00 AM"/>
    <n v="27.639408866995076"/>
    <x v="0"/>
    <x v="23"/>
  </r>
  <r>
    <s v="2023-05-24 12:00 PM"/>
    <n v="25.471540469973888"/>
    <x v="0"/>
    <x v="23"/>
  </r>
  <r>
    <s v="2023-05-24 01:00 PM"/>
    <n v="23.060800083970769"/>
    <x v="0"/>
    <x v="23"/>
  </r>
  <r>
    <s v="2023-05-24 02:00 PM"/>
    <n v="22.389972532688631"/>
    <x v="0"/>
    <x v="23"/>
  </r>
  <r>
    <s v="2023-05-24 03:00 PM"/>
    <n v="22.692164179104481"/>
    <x v="0"/>
    <x v="23"/>
  </r>
  <r>
    <s v="2023-05-24 04:00 PM"/>
    <n v="24.442355889724311"/>
    <x v="0"/>
    <x v="23"/>
  </r>
  <r>
    <s v="2023-05-24 05:00 PM"/>
    <n v="26.596497184732478"/>
    <x v="0"/>
    <x v="23"/>
  </r>
  <r>
    <s v="2023-05-24 06:00 PM"/>
    <n v="30.357142857142861"/>
    <x v="0"/>
    <x v="23"/>
  </r>
  <r>
    <s v="2023-05-24 07:00 PM"/>
    <n v="41.183360769912625"/>
    <x v="0"/>
    <x v="23"/>
  </r>
  <r>
    <s v="2023-05-24 08:00 PM"/>
    <n v="52.058184792418771"/>
    <x v="0"/>
    <x v="23"/>
  </r>
  <r>
    <s v="2023-05-24 09:00 PM"/>
    <n v="53.476996298254889"/>
    <x v="0"/>
    <x v="23"/>
  </r>
  <r>
    <s v="2023-05-24 10:00 PM"/>
    <n v="50"/>
    <x v="0"/>
    <x v="23"/>
  </r>
  <r>
    <s v="2023-05-24 11:00 PM"/>
    <n v="51.020084566596189"/>
    <x v="0"/>
    <x v="23"/>
  </r>
  <r>
    <s v="2023-05-25 12:00 AM"/>
    <n v="46.694525072565312"/>
    <x v="0"/>
    <x v="24"/>
  </r>
  <r>
    <s v="2023-05-25 01:00 AM"/>
    <n v="32.785105227860626"/>
    <x v="0"/>
    <x v="24"/>
  </r>
  <r>
    <s v="2023-05-25 02:00 AM"/>
    <n v="33.70157268891446"/>
    <x v="0"/>
    <x v="24"/>
  </r>
  <r>
    <s v="2023-05-25 03:00 AM"/>
    <n v="29.439670605084139"/>
    <x v="0"/>
    <x v="24"/>
  </r>
  <r>
    <s v="2023-05-25 04:00 AM"/>
    <n v="33.604505632040045"/>
    <x v="0"/>
    <x v="24"/>
  </r>
  <r>
    <s v="2023-05-25 05:00 AM"/>
    <n v="41.500871551361428"/>
    <x v="0"/>
    <x v="24"/>
  </r>
  <r>
    <s v="2023-05-25 06:00 AM"/>
    <n v="46.56110674009966"/>
    <x v="0"/>
    <x v="24"/>
  </r>
  <r>
    <s v="2023-05-25 07:00 AM"/>
    <n v="49.993169398907099"/>
    <x v="0"/>
    <x v="24"/>
  </r>
  <r>
    <s v="2023-05-25 08:00 AM"/>
    <n v="50.376280201437211"/>
    <x v="0"/>
    <x v="24"/>
  </r>
  <r>
    <s v="2023-05-25 09:00 AM"/>
    <n v="48.075993850208647"/>
    <x v="0"/>
    <x v="24"/>
  </r>
  <r>
    <s v="2023-05-25 10:00 AM"/>
    <n v="42.711453430323779"/>
    <x v="0"/>
    <x v="24"/>
  </r>
  <r>
    <s v="2023-05-25 11:00 AM"/>
    <n v="37.976190476190474"/>
    <x v="0"/>
    <x v="24"/>
  </r>
  <r>
    <s v="2023-05-25 12:00 PM"/>
    <n v="36.344791195537468"/>
    <x v="0"/>
    <x v="24"/>
  </r>
  <r>
    <s v="2023-05-25 01:00 PM"/>
    <n v="30.477214457034158"/>
    <x v="0"/>
    <x v="24"/>
  </r>
  <r>
    <s v="2023-05-25 02:00 PM"/>
    <n v="25.928422251756217"/>
    <x v="0"/>
    <x v="24"/>
  </r>
  <r>
    <s v="2023-05-25 03:00 PM"/>
    <n v="24.094719125464508"/>
    <x v="0"/>
    <x v="24"/>
  </r>
  <r>
    <s v="2023-05-25 04:00 PM"/>
    <n v="22.915569453587885"/>
    <x v="0"/>
    <x v="24"/>
  </r>
  <r>
    <s v="2023-05-25 05:00 PM"/>
    <n v="23.402774444391106"/>
    <x v="0"/>
    <x v="24"/>
  </r>
  <r>
    <s v="2023-05-25 06:00 PM"/>
    <n v="24.870091371974613"/>
    <x v="0"/>
    <x v="24"/>
  </r>
  <r>
    <s v="2023-05-25 07:00 PM"/>
    <n v="27.569226377390812"/>
    <x v="0"/>
    <x v="24"/>
  </r>
  <r>
    <s v="2023-05-25 08:00 PM"/>
    <n v="31.176174585518304"/>
    <x v="0"/>
    <x v="24"/>
  </r>
  <r>
    <s v="2023-05-25 09:00 PM"/>
    <n v="39.392243247147192"/>
    <x v="0"/>
    <x v="24"/>
  </r>
  <r>
    <s v="2023-05-25 10:00 PM"/>
    <n v="43.513832658569498"/>
    <x v="0"/>
    <x v="24"/>
  </r>
  <r>
    <s v="2023-05-25 11:00 PM"/>
    <n v="42.995076818606236"/>
    <x v="0"/>
    <x v="24"/>
  </r>
  <r>
    <s v="2023-05-26 12:00 AM"/>
    <n v="43.811252268602544"/>
    <x v="0"/>
    <x v="25"/>
  </r>
  <r>
    <s v="2023-05-26 01:00 AM"/>
    <n v="49.839272093276669"/>
    <x v="0"/>
    <x v="25"/>
  </r>
  <r>
    <s v="2023-05-26 02:00 AM"/>
    <n v="53.491586538461533"/>
    <x v="0"/>
    <x v="25"/>
  </r>
  <r>
    <s v="2023-05-26 03:00 AM"/>
    <n v="56.985013970027936"/>
    <x v="0"/>
    <x v="25"/>
  </r>
  <r>
    <s v="2023-05-26 04:00 AM"/>
    <n v="60.932203389830505"/>
    <x v="0"/>
    <x v="25"/>
  </r>
  <r>
    <s v="2023-05-26 05:00 AM"/>
    <n v="65.987460815047015"/>
    <x v="0"/>
    <x v="25"/>
  </r>
  <r>
    <s v="2023-05-26 06:00 AM"/>
    <n v="69.188034188034194"/>
    <x v="0"/>
    <x v="25"/>
  </r>
  <r>
    <s v="2023-05-26 07:00 AM"/>
    <n v="65.211640211640201"/>
    <x v="0"/>
    <x v="25"/>
  </r>
  <r>
    <s v="2023-05-26 08:00 AM"/>
    <n v="52.604484774452487"/>
    <x v="0"/>
    <x v="25"/>
  </r>
  <r>
    <s v="2023-05-26 09:00 AM"/>
    <n v="43.628246753246756"/>
    <x v="0"/>
    <x v="25"/>
  </r>
  <r>
    <s v="2023-05-26 10:00 AM"/>
    <n v="39.322563835330904"/>
    <x v="0"/>
    <x v="25"/>
  </r>
  <r>
    <s v="2023-05-26 11:00 AM"/>
    <n v="33.218923165991235"/>
    <x v="0"/>
    <x v="25"/>
  </r>
  <r>
    <s v="2023-05-26 12:00 PM"/>
    <n v="29.389873417721518"/>
    <x v="0"/>
    <x v="25"/>
  </r>
  <r>
    <s v="2023-05-26 01:00 PM"/>
    <n v="24.502404114950242"/>
    <x v="0"/>
    <x v="25"/>
  </r>
  <r>
    <s v="2023-05-26 02:00 PM"/>
    <n v="20.83921143063845"/>
    <x v="0"/>
    <x v="25"/>
  </r>
  <r>
    <s v="2023-05-26 03:00 PM"/>
    <n v="18.784878292402233"/>
    <x v="0"/>
    <x v="25"/>
  </r>
  <r>
    <s v="2023-05-26 04:00 PM"/>
    <n v="16.938110749185668"/>
    <x v="0"/>
    <x v="25"/>
  </r>
  <r>
    <s v="2023-05-26 05:00 PM"/>
    <n v="16.129032258064516"/>
    <x v="0"/>
    <x v="25"/>
  </r>
  <r>
    <s v="2023-05-26 06:00 PM"/>
    <n v="17.633996438344266"/>
    <x v="0"/>
    <x v="25"/>
  </r>
  <r>
    <s v="2023-05-26 07:00 PM"/>
    <n v="19.742808386153094"/>
    <x v="0"/>
    <x v="25"/>
  </r>
  <r>
    <s v="2023-05-26 08:00 PM"/>
    <n v="23.679126823143051"/>
    <x v="0"/>
    <x v="25"/>
  </r>
  <r>
    <s v="2023-05-26 09:00 PM"/>
    <n v="25.984423676012458"/>
    <x v="0"/>
    <x v="25"/>
  </r>
  <r>
    <s v="2023-05-26 10:00 PM"/>
    <n v="27.95797167656464"/>
    <x v="0"/>
    <x v="25"/>
  </r>
  <r>
    <s v="2023-05-26 11:00 PM"/>
    <n v="27.84628378378379"/>
    <x v="0"/>
    <x v="25"/>
  </r>
  <r>
    <s v="2023-05-27 12:00 AM"/>
    <n v="28.156626506024097"/>
    <x v="0"/>
    <x v="26"/>
  </r>
  <r>
    <s v="2023-05-27 01:00 AM"/>
    <n v="30.333944037308459"/>
    <x v="0"/>
    <x v="26"/>
  </r>
  <r>
    <s v="2023-05-27 02:00 AM"/>
    <n v="34.282220591831745"/>
    <x v="0"/>
    <x v="26"/>
  </r>
  <r>
    <s v="2023-05-27 03:00 AM"/>
    <n v="37.737520128824478"/>
    <x v="0"/>
    <x v="26"/>
  </r>
  <r>
    <s v="2023-05-27 04:00 AM"/>
    <n v="43.884375000000006"/>
    <x v="0"/>
    <x v="26"/>
  </r>
  <r>
    <s v="2023-05-27 05:00 AM"/>
    <n v="47.183739837398377"/>
    <x v="0"/>
    <x v="26"/>
  </r>
  <r>
    <s v="2023-05-27 06:00 AM"/>
    <n v="48.680597014925368"/>
    <x v="0"/>
    <x v="26"/>
  </r>
  <r>
    <s v="2023-05-27 07:00 AM"/>
    <n v="45.684637942702466"/>
    <x v="0"/>
    <x v="26"/>
  </r>
  <r>
    <s v="2023-05-27 08:00 AM"/>
    <n v="41.386351942372009"/>
    <x v="0"/>
    <x v="26"/>
  </r>
  <r>
    <s v="2023-05-27 09:00 AM"/>
    <n v="36.298850574712645"/>
    <x v="0"/>
    <x v="26"/>
  </r>
  <r>
    <s v="2023-05-27 10:00 AM"/>
    <n v="30.666225324987963"/>
    <x v="0"/>
    <x v="26"/>
  </r>
  <r>
    <s v="2023-05-27 11:00 AM"/>
    <n v="24.487140232700554"/>
    <x v="0"/>
    <x v="26"/>
  </r>
  <r>
    <s v="2023-05-27 12:00 PM"/>
    <n v="19.936642493680807"/>
    <x v="0"/>
    <x v="26"/>
  </r>
  <r>
    <s v="2023-05-27 01:00 PM"/>
    <n v="18.952295941655592"/>
    <x v="0"/>
    <x v="26"/>
  </r>
  <r>
    <s v="2023-05-27 02:00 PM"/>
    <n v="20.664313027292778"/>
    <x v="0"/>
    <x v="26"/>
  </r>
  <r>
    <s v="2023-05-27 03:00 PM"/>
    <n v="20.840267027863778"/>
    <x v="0"/>
    <x v="26"/>
  </r>
  <r>
    <s v="2023-05-27 04:00 PM"/>
    <n v="19.587960727506839"/>
    <x v="0"/>
    <x v="26"/>
  </r>
  <r>
    <s v="2023-05-27 05:00 PM"/>
    <n v="22.03969251238081"/>
    <x v="0"/>
    <x v="26"/>
  </r>
  <r>
    <s v="2023-05-27 06:00 PM"/>
    <n v="22.541727140783742"/>
    <x v="0"/>
    <x v="26"/>
  </r>
  <r>
    <s v="2023-05-27 07:00 PM"/>
    <n v="27.040741616823802"/>
    <x v="0"/>
    <x v="26"/>
  </r>
  <r>
    <s v="2023-05-27 08:00 PM"/>
    <n v="33.4573386550192"/>
    <x v="0"/>
    <x v="26"/>
  </r>
  <r>
    <s v="2023-05-27 09:00 PM"/>
    <n v="37.871974239395961"/>
    <x v="0"/>
    <x v="26"/>
  </r>
  <r>
    <s v="2023-05-27 10:00 PM"/>
    <n v="38.778280542986423"/>
    <x v="0"/>
    <x v="26"/>
  </r>
  <r>
    <s v="2023-05-27 11:00 PM"/>
    <n v="46.333769633507856"/>
    <x v="0"/>
    <x v="26"/>
  </r>
  <r>
    <s v="2023-05-28 12:00 AM"/>
    <n v="54.907099366015942"/>
    <x v="0"/>
    <x v="27"/>
  </r>
  <r>
    <s v="2023-05-28 01:00 AM"/>
    <n v="44.042633161512029"/>
    <x v="0"/>
    <x v="27"/>
  </r>
  <r>
    <s v="2023-05-28 02:00 AM"/>
    <n v="46.941678520625885"/>
    <x v="0"/>
    <x v="27"/>
  </r>
  <r>
    <s v="2023-05-28 03:00 AM"/>
    <n v="52.709415584415588"/>
    <x v="0"/>
    <x v="27"/>
  </r>
  <r>
    <s v="2023-05-28 04:00 AM"/>
    <n v="57.620480897492904"/>
    <x v="0"/>
    <x v="27"/>
  </r>
  <r>
    <s v="2023-05-28 05:00 AM"/>
    <n v="55.717737722048071"/>
    <x v="0"/>
    <x v="27"/>
  </r>
  <r>
    <s v="2023-05-28 06:00 AM"/>
    <n v="56.132688186010263"/>
    <x v="0"/>
    <x v="27"/>
  </r>
  <r>
    <s v="2023-05-28 07:00 AM"/>
    <n v="54.579093432007404"/>
    <x v="0"/>
    <x v="27"/>
  </r>
  <r>
    <s v="2023-05-28 08:00 AM"/>
    <n v="47.661317855923528"/>
    <x v="0"/>
    <x v="27"/>
  </r>
  <r>
    <s v="2023-05-28 09:00 AM"/>
    <n v="40.205598968211824"/>
    <x v="0"/>
    <x v="27"/>
  </r>
  <r>
    <s v="2023-05-28 10:00 AM"/>
    <n v="32.582341183627364"/>
    <x v="0"/>
    <x v="27"/>
  </r>
  <r>
    <s v="2023-05-28 11:00 AM"/>
    <n v="28.774261603375528"/>
    <x v="0"/>
    <x v="27"/>
  </r>
  <r>
    <s v="2023-05-28 12:00 PM"/>
    <n v="25.462962962962962"/>
    <x v="0"/>
    <x v="27"/>
  </r>
  <r>
    <s v="2023-05-28 01:00 PM"/>
    <n v="24.057449865258896"/>
    <x v="0"/>
    <x v="27"/>
  </r>
  <r>
    <s v="2023-05-28 02:00 PM"/>
    <n v="22.081421110935274"/>
    <x v="0"/>
    <x v="27"/>
  </r>
  <r>
    <s v="2023-05-28 03:00 PM"/>
    <n v="21.044762024678924"/>
    <x v="0"/>
    <x v="27"/>
  </r>
  <r>
    <s v="2023-05-28 04:00 PM"/>
    <n v="21.046288906624103"/>
    <x v="0"/>
    <x v="27"/>
  </r>
  <r>
    <s v="2023-05-28 05:00 PM"/>
    <n v="21.502998500749626"/>
    <x v="0"/>
    <x v="27"/>
  </r>
  <r>
    <s v="2023-05-28 06:00 PM"/>
    <n v="21.665138761563462"/>
    <x v="0"/>
    <x v="27"/>
  </r>
  <r>
    <s v="2023-05-28 07:00 PM"/>
    <n v="24.585841187513306"/>
    <x v="0"/>
    <x v="27"/>
  </r>
  <r>
    <s v="2023-05-28 08:00 PM"/>
    <n v="31.731239007230798"/>
    <x v="0"/>
    <x v="27"/>
  </r>
  <r>
    <s v="2023-05-28 09:00 PM"/>
    <n v="40.917286454811816"/>
    <x v="0"/>
    <x v="27"/>
  </r>
  <r>
    <s v="2023-05-28 10:00 PM"/>
    <n v="45.229555236728842"/>
    <x v="0"/>
    <x v="27"/>
  </r>
  <r>
    <s v="2023-05-28 11:00 PM"/>
    <n v="42.770866155991371"/>
    <x v="0"/>
    <x v="27"/>
  </r>
  <r>
    <s v="2023-05-29 12:00 AM"/>
    <n v="43.340402104318741"/>
    <x v="0"/>
    <x v="28"/>
  </r>
  <r>
    <s v="2023-05-29 01:00 AM"/>
    <n v="48.930980054527197"/>
    <x v="0"/>
    <x v="28"/>
  </r>
  <r>
    <s v="2023-05-29 02:00 AM"/>
    <n v="53.415321352421572"/>
    <x v="0"/>
    <x v="28"/>
  </r>
  <r>
    <s v="2023-05-29 03:00 AM"/>
    <n v="54.353741496598644"/>
    <x v="0"/>
    <x v="28"/>
  </r>
  <r>
    <s v="2023-05-29 04:00 AM"/>
    <n v="64.594148183105247"/>
    <x v="0"/>
    <x v="28"/>
  </r>
  <r>
    <s v="2023-05-29 05:00 AM"/>
    <n v="68.81722901535349"/>
    <x v="0"/>
    <x v="28"/>
  </r>
  <r>
    <s v="2023-05-29 06:00 AM"/>
    <n v="62.088907469342253"/>
    <x v="0"/>
    <x v="28"/>
  </r>
  <r>
    <s v="2023-05-29 07:00 AM"/>
    <n v="47.748917748917748"/>
    <x v="0"/>
    <x v="28"/>
  </r>
  <r>
    <s v="2023-05-29 08:00 AM"/>
    <n v="42.246434759429562"/>
    <x v="0"/>
    <x v="28"/>
  </r>
  <r>
    <s v="2023-05-29 09:00 AM"/>
    <n v="34.753662557173044"/>
    <x v="0"/>
    <x v="28"/>
  </r>
  <r>
    <s v="2023-05-29 10:00 AM"/>
    <n v="31.091315818511937"/>
    <x v="0"/>
    <x v="28"/>
  </r>
  <r>
    <s v="2023-05-29 11:00 AM"/>
    <n v="23.279650357444233"/>
    <x v="0"/>
    <x v="28"/>
  </r>
  <r>
    <s v="2023-05-29 12:00 PM"/>
    <n v="21.996404393381837"/>
    <x v="0"/>
    <x v="28"/>
  </r>
  <r>
    <s v="2023-05-29 01:00 PM"/>
    <n v="21.081234256926951"/>
    <x v="0"/>
    <x v="28"/>
  </r>
  <r>
    <s v="2023-05-29 02:00 PM"/>
    <n v="19.683532486930545"/>
    <x v="0"/>
    <x v="28"/>
  </r>
  <r>
    <s v="2023-05-29 03:00 PM"/>
    <n v="18.409347482501694"/>
    <x v="0"/>
    <x v="28"/>
  </r>
  <r>
    <s v="2023-05-29 04:00 PM"/>
    <n v="18.339719029374201"/>
    <x v="0"/>
    <x v="28"/>
  </r>
  <r>
    <s v="2023-05-29 05:00 PM"/>
    <n v="19.355981170801357"/>
    <x v="0"/>
    <x v="28"/>
  </r>
  <r>
    <s v="2023-05-29 06:00 PM"/>
    <n v="20.522263836870579"/>
    <x v="0"/>
    <x v="28"/>
  </r>
  <r>
    <s v="2023-05-29 07:00 PM"/>
    <n v="22.221993009672115"/>
    <x v="0"/>
    <x v="28"/>
  </r>
  <r>
    <s v="2023-05-29 08:00 PM"/>
    <n v="32.002688172043008"/>
    <x v="0"/>
    <x v="28"/>
  </r>
  <r>
    <s v="2023-05-29 09:00 PM"/>
    <n v="40.193201271704581"/>
    <x v="0"/>
    <x v="28"/>
  </r>
  <r>
    <s v="2023-05-29 10:00 PM"/>
    <n v="44.184762605815237"/>
    <x v="0"/>
    <x v="28"/>
  </r>
  <r>
    <s v="2023-05-29 11:00 PM"/>
    <n v="48.926000899685107"/>
    <x v="0"/>
    <x v="28"/>
  </r>
  <r>
    <s v="2023-05-30 12:00 AM"/>
    <n v="50.110127939937172"/>
    <x v="0"/>
    <x v="29"/>
  </r>
  <r>
    <s v="2023-05-30 01:00 AM"/>
    <n v="52.761497549275205"/>
    <x v="0"/>
    <x v="29"/>
  </r>
  <r>
    <s v="2023-05-30 02:00 AM"/>
    <n v="55.967604433077582"/>
    <x v="0"/>
    <x v="29"/>
  </r>
  <r>
    <s v="2023-05-30 03:00 AM"/>
    <n v="56.575123152709352"/>
    <x v="0"/>
    <x v="29"/>
  </r>
  <r>
    <s v="2023-05-30 04:00 AM"/>
    <n v="57.836734693877546"/>
    <x v="0"/>
    <x v="29"/>
  </r>
  <r>
    <s v="2023-05-30 05:00 AM"/>
    <n v="63.59447004608294"/>
    <x v="0"/>
    <x v="29"/>
  </r>
  <r>
    <s v="2023-05-30 06:00 AM"/>
    <n v="61.587999482736329"/>
    <x v="0"/>
    <x v="29"/>
  </r>
  <r>
    <s v="2023-05-30 07:00 AM"/>
    <n v="52.705436156763589"/>
    <x v="0"/>
    <x v="29"/>
  </r>
  <r>
    <s v="2023-05-30 08:00 AM"/>
    <n v="44.034119140948491"/>
    <x v="0"/>
    <x v="29"/>
  </r>
  <r>
    <s v="2023-05-30 09:00 AM"/>
    <n v="40.707826776410187"/>
    <x v="0"/>
    <x v="29"/>
  </r>
  <r>
    <s v="2023-05-30 10:00 AM"/>
    <n v="29.390196078431376"/>
    <x v="0"/>
    <x v="29"/>
  </r>
  <r>
    <s v="2023-05-30 11:00 AM"/>
    <n v="25.669146163138151"/>
    <x v="0"/>
    <x v="29"/>
  </r>
  <r>
    <s v="2023-05-30 12:00 PM"/>
    <n v="25.10999579393097"/>
    <x v="0"/>
    <x v="29"/>
  </r>
  <r>
    <s v="2023-05-30 01:00 PM"/>
    <n v="28.849160105732881"/>
    <x v="0"/>
    <x v="29"/>
  </r>
  <r>
    <s v="2023-05-30 02:00 PM"/>
    <n v="30.226792505986754"/>
    <x v="0"/>
    <x v="29"/>
  </r>
  <r>
    <s v="2023-05-30 03:00 PM"/>
    <n v="30.497452999252122"/>
    <x v="0"/>
    <x v="29"/>
  </r>
  <r>
    <s v="2023-05-30 04:00 PM"/>
    <n v="29.059358491407174"/>
    <x v="0"/>
    <x v="29"/>
  </r>
  <r>
    <s v="2023-05-30 05:00 PM"/>
    <n v="30.179587854006456"/>
    <x v="0"/>
    <x v="29"/>
  </r>
  <r>
    <s v="2023-05-30 06:00 PM"/>
    <n v="31.492208167109144"/>
    <x v="0"/>
    <x v="29"/>
  </r>
  <r>
    <s v="2023-05-30 07:00 PM"/>
    <n v="41.063265496514873"/>
    <x v="0"/>
    <x v="29"/>
  </r>
  <r>
    <s v="2023-05-30 08:00 PM"/>
    <n v="47.751394516878307"/>
    <x v="0"/>
    <x v="29"/>
  </r>
  <r>
    <s v="2023-05-30 09:00 PM"/>
    <n v="51.23981900452489"/>
    <x v="0"/>
    <x v="29"/>
  </r>
  <r>
    <s v="2023-05-30 10:00 PM"/>
    <n v="59.776568501920615"/>
    <x v="0"/>
    <x v="29"/>
  </r>
  <r>
    <s v="2023-05-30 11:00 PM"/>
    <n v="62.674622050903523"/>
    <x v="0"/>
    <x v="29"/>
  </r>
  <r>
    <s v="2023-05-31 12:00 AM"/>
    <n v="63.300646918624452"/>
    <x v="0"/>
    <x v="30"/>
  </r>
  <r>
    <s v="2023-05-31 01:00 AM"/>
    <n v="69.112526272861317"/>
    <x v="0"/>
    <x v="30"/>
  </r>
  <r>
    <s v="2023-05-31 02:00 AM"/>
    <n v="71.399888087949705"/>
    <x v="0"/>
    <x v="30"/>
  </r>
  <r>
    <s v="2023-05-31 03:00 AM"/>
    <n v="74.047916553485081"/>
    <x v="0"/>
    <x v="30"/>
  </r>
  <r>
    <s v="2023-05-31 04:00 AM"/>
    <n v="76.769406392694066"/>
    <x v="0"/>
    <x v="30"/>
  </r>
  <r>
    <s v="2023-05-31 05:00 AM"/>
    <n v="78.959276018099558"/>
    <x v="0"/>
    <x v="30"/>
  </r>
  <r>
    <s v="2023-05-31 06:00 AM"/>
    <n v="73.583119828978937"/>
    <x v="0"/>
    <x v="30"/>
  </r>
  <r>
    <s v="2023-05-31 07:00 AM"/>
    <n v="63.049006010171055"/>
    <x v="0"/>
    <x v="30"/>
  </r>
  <r>
    <s v="2023-05-31 08:00 AM"/>
    <n v="58.117963668984075"/>
    <x v="0"/>
    <x v="30"/>
  </r>
  <r>
    <s v="2023-05-31 09:00 AM"/>
    <n v="53.59039057982443"/>
    <x v="0"/>
    <x v="30"/>
  </r>
  <r>
    <s v="2023-05-31 10:00 AM"/>
    <n v="48.257315656870148"/>
    <x v="0"/>
    <x v="30"/>
  </r>
  <r>
    <s v="2023-05-31 11:00 AM"/>
    <n v="41.121903836813992"/>
    <x v="0"/>
    <x v="30"/>
  </r>
  <r>
    <s v="2023-05-31 12:00 PM"/>
    <n v="42.924591768087581"/>
    <x v="0"/>
    <x v="30"/>
  </r>
  <r>
    <s v="2023-05-31 01:00 PM"/>
    <n v="38.347720117802375"/>
    <x v="0"/>
    <x v="30"/>
  </r>
  <r>
    <s v="2023-05-31 02:00 PM"/>
    <n v="32.900175025127368"/>
    <x v="0"/>
    <x v="30"/>
  </r>
  <r>
    <s v="2023-05-31 03:00 PM"/>
    <n v="31.610691660157947"/>
    <x v="0"/>
    <x v="30"/>
  </r>
  <r>
    <s v="2023-05-31 04:00 PM"/>
    <n v="30.685896105106615"/>
    <x v="0"/>
    <x v="30"/>
  </r>
  <r>
    <s v="2023-05-31 05:00 PM"/>
    <n v="36.574074074074076"/>
    <x v="0"/>
    <x v="30"/>
  </r>
  <r>
    <s v="2023-05-31 06:00 PM"/>
    <n v="49.492253075377718"/>
    <x v="0"/>
    <x v="30"/>
  </r>
  <r>
    <s v="2023-05-31 07:00 PM"/>
    <n v="40.565254518715307"/>
    <x v="0"/>
    <x v="30"/>
  </r>
  <r>
    <s v="2023-05-31 08:00 PM"/>
    <n v="48.266297912245989"/>
    <x v="0"/>
    <x v="30"/>
  </r>
  <r>
    <s v="2023-05-31 09:00 PM"/>
    <n v="55.006029544769362"/>
    <x v="0"/>
    <x v="30"/>
  </r>
  <r>
    <s v="2023-05-31 10:00 PM"/>
    <n v="60.274327122153217"/>
    <x v="0"/>
    <x v="30"/>
  </r>
  <r>
    <s v="2023-06-01 12:00 AM"/>
    <n v="77.996962217581171"/>
    <x v="1"/>
    <x v="0"/>
  </r>
  <r>
    <s v="2023-06-01 01:00 AM"/>
    <n v="80.352784134248679"/>
    <x v="1"/>
    <x v="0"/>
  </r>
  <r>
    <s v="2023-06-01 02:00 AM"/>
    <n v="81.72884811416921"/>
    <x v="1"/>
    <x v="0"/>
  </r>
  <r>
    <s v="2023-06-01 03:00 AM"/>
    <n v="84.82209215904868"/>
    <x v="1"/>
    <x v="0"/>
  </r>
  <r>
    <s v="2023-06-01 04:00 AM"/>
    <n v="87.285987565758006"/>
    <x v="1"/>
    <x v="0"/>
  </r>
  <r>
    <s v="2023-06-01 05:00 AM"/>
    <n v="88.834776334776336"/>
    <x v="1"/>
    <x v="0"/>
  </r>
  <r>
    <s v="2023-06-01 06:00 AM"/>
    <n v="86.268434612651035"/>
    <x v="1"/>
    <x v="0"/>
  </r>
  <r>
    <s v="2023-06-01 07:00 AM"/>
    <n v="70.462654304911723"/>
    <x v="1"/>
    <x v="0"/>
  </r>
  <r>
    <s v="2023-06-01 08:00 AM"/>
    <n v="58.254365576017641"/>
    <x v="1"/>
    <x v="0"/>
  </r>
  <r>
    <s v="2023-06-01 09:00 AM"/>
    <n v="51.812857243666642"/>
    <x v="1"/>
    <x v="0"/>
  </r>
  <r>
    <s v="2023-06-01 10:00 AM"/>
    <n v="45.802158207254074"/>
    <x v="1"/>
    <x v="0"/>
  </r>
  <r>
    <s v="2023-06-01 11:00 AM"/>
    <n v="41.816021280306998"/>
    <x v="1"/>
    <x v="0"/>
  </r>
  <r>
    <s v="2023-06-01 12:00 PM"/>
    <n v="35.094883090477808"/>
    <x v="1"/>
    <x v="0"/>
  </r>
  <r>
    <s v="2023-06-01 01:00 PM"/>
    <n v="31.571831208860786"/>
    <x v="1"/>
    <x v="0"/>
  </r>
  <r>
    <s v="2023-06-01 02:00 PM"/>
    <n v="29.786878542314302"/>
    <x v="1"/>
    <x v="0"/>
  </r>
  <r>
    <s v="2023-06-01 03:00 PM"/>
    <n v="28.159185213127117"/>
    <x v="1"/>
    <x v="0"/>
  </r>
  <r>
    <s v="2023-06-01 04:00 PM"/>
    <n v="27.933604564791683"/>
    <x v="1"/>
    <x v="0"/>
  </r>
  <r>
    <s v="2023-06-01 05:00 PM"/>
    <n v="26.027776430845819"/>
    <x v="1"/>
    <x v="0"/>
  </r>
  <r>
    <s v="2023-06-01 06:00 PM"/>
    <n v="24.394814098043394"/>
    <x v="1"/>
    <x v="0"/>
  </r>
  <r>
    <s v="2023-06-01 07:00 PM"/>
    <n v="29.850531991258435"/>
    <x v="1"/>
    <x v="0"/>
  </r>
  <r>
    <s v="2023-06-01 08:00 PM"/>
    <n v="46.714975845410621"/>
    <x v="1"/>
    <x v="0"/>
  </r>
  <r>
    <s v="2023-06-01 09:00 PM"/>
    <n v="53.588514341996827"/>
    <x v="1"/>
    <x v="0"/>
  </r>
  <r>
    <s v="2023-06-01 10:00 PM"/>
    <n v="60.40832419511834"/>
    <x v="1"/>
    <x v="0"/>
  </r>
  <r>
    <s v="2023-06-01 11:00 PM"/>
    <n v="65.528126088470913"/>
    <x v="1"/>
    <x v="0"/>
  </r>
  <r>
    <s v="2023-06-02 12:00 AM"/>
    <n v="70.238095238095241"/>
    <x v="1"/>
    <x v="1"/>
  </r>
  <r>
    <s v="2023-06-02 01:00 AM"/>
    <n v="73.634792626728114"/>
    <x v="1"/>
    <x v="1"/>
  </r>
  <r>
    <s v="2023-06-02 02:00 AM"/>
    <n v="75.225476522547652"/>
    <x v="1"/>
    <x v="1"/>
  </r>
  <r>
    <s v="2023-06-02 03:00 AM"/>
    <n v="76.278169014084511"/>
    <x v="1"/>
    <x v="1"/>
  </r>
  <r>
    <s v="2023-06-02 04:00 AM"/>
    <n v="79.637305699481857"/>
    <x v="1"/>
    <x v="1"/>
  </r>
  <r>
    <s v="2023-06-02 05:00 AM"/>
    <n v="78.684422921711061"/>
    <x v="1"/>
    <x v="1"/>
  </r>
  <r>
    <s v="2023-06-02 06:00 AM"/>
    <n v="67.242990654205613"/>
    <x v="1"/>
    <x v="1"/>
  </r>
  <r>
    <s v="2023-06-02 07:00 AM"/>
    <n v="56.376644400200959"/>
    <x v="1"/>
    <x v="1"/>
  </r>
  <r>
    <s v="2023-06-02 08:00 AM"/>
    <n v="45.81226399069682"/>
    <x v="1"/>
    <x v="1"/>
  </r>
  <r>
    <s v="2023-06-02 09:00 AM"/>
    <n v="38.08360526410155"/>
    <x v="1"/>
    <x v="1"/>
  </r>
  <r>
    <s v="2023-06-02 10:00 AM"/>
    <n v="34.418846929652808"/>
    <x v="1"/>
    <x v="1"/>
  </r>
  <r>
    <s v="2023-06-02 11:00 AM"/>
    <n v="25.498528931023209"/>
    <x v="1"/>
    <x v="1"/>
  </r>
  <r>
    <s v="2023-06-02 12:00 PM"/>
    <n v="18.384067652143095"/>
    <x v="1"/>
    <x v="1"/>
  </r>
  <r>
    <s v="2023-06-02 01:00 PM"/>
    <n v="15.690819800014184"/>
    <x v="1"/>
    <x v="1"/>
  </r>
  <r>
    <s v="2023-06-02 02:00 PM"/>
    <n v="17.458538771851188"/>
    <x v="1"/>
    <x v="1"/>
  </r>
  <r>
    <s v="2023-06-02 03:00 PM"/>
    <n v="17.138211382113823"/>
    <x v="1"/>
    <x v="1"/>
  </r>
  <r>
    <s v="2023-06-02 04:00 PM"/>
    <n v="18.72814936804302"/>
    <x v="1"/>
    <x v="1"/>
  </r>
  <r>
    <s v="2023-06-02 05:00 PM"/>
    <n v="21.111809455400287"/>
    <x v="1"/>
    <x v="1"/>
  </r>
  <r>
    <s v="2023-06-02 06:00 PM"/>
    <n v="22.476362152234543"/>
    <x v="1"/>
    <x v="1"/>
  </r>
  <r>
    <s v="2023-06-02 07:00 PM"/>
    <n v="24.878770128959772"/>
    <x v="1"/>
    <x v="1"/>
  </r>
  <r>
    <s v="2023-06-02 08:00 PM"/>
    <n v="31.156292364450621"/>
    <x v="1"/>
    <x v="1"/>
  </r>
  <r>
    <s v="2023-06-02 09:00 PM"/>
    <n v="42.298824593128387"/>
    <x v="1"/>
    <x v="1"/>
  </r>
  <r>
    <s v="2023-06-02 10:00 PM"/>
    <n v="47.641153830893145"/>
    <x v="1"/>
    <x v="1"/>
  </r>
  <r>
    <s v="2023-06-02 11:00 PM"/>
    <n v="49.812027418556994"/>
    <x v="1"/>
    <x v="1"/>
  </r>
  <r>
    <s v="2023-06-03 12:00 AM"/>
    <n v="52.853517277282492"/>
    <x v="1"/>
    <x v="2"/>
  </r>
  <r>
    <s v="2023-06-03 01:00 AM"/>
    <n v="58.652132181543948"/>
    <x v="1"/>
    <x v="2"/>
  </r>
  <r>
    <s v="2023-06-03 02:00 AM"/>
    <n v="60.700763722117657"/>
    <x v="1"/>
    <x v="2"/>
  </r>
  <r>
    <s v="2023-06-03 03:00 AM"/>
    <n v="62.892512077294683"/>
    <x v="1"/>
    <x v="2"/>
  </r>
  <r>
    <s v="2023-06-03 04:00 AM"/>
    <n v="62.71102284011917"/>
    <x v="1"/>
    <x v="2"/>
  </r>
  <r>
    <s v="2023-06-03 05:00 AM"/>
    <n v="63.070482149429523"/>
    <x v="1"/>
    <x v="2"/>
  </r>
  <r>
    <s v="2023-06-03 06:00 AM"/>
    <n v="64.130890630173269"/>
    <x v="1"/>
    <x v="2"/>
  </r>
  <r>
    <s v="2023-06-03 07:00 AM"/>
    <n v="48.331820850904819"/>
    <x v="1"/>
    <x v="2"/>
  </r>
  <r>
    <s v="2023-06-03 08:00 AM"/>
    <n v="43.182656923839353"/>
    <x v="1"/>
    <x v="2"/>
  </r>
  <r>
    <s v="2023-06-03 09:00 AM"/>
    <n v="38.682490540075683"/>
    <x v="1"/>
    <x v="2"/>
  </r>
  <r>
    <s v="2023-06-03 10:00 AM"/>
    <n v="32.034534534534529"/>
    <x v="1"/>
    <x v="2"/>
  </r>
  <r>
    <s v="2023-06-03 11:00 AM"/>
    <n v="26.645316848299451"/>
    <x v="1"/>
    <x v="2"/>
  </r>
  <r>
    <s v="2023-06-03 12:00 PM"/>
    <n v="22.151116728287938"/>
    <x v="1"/>
    <x v="2"/>
  </r>
  <r>
    <s v="2023-06-03 01:00 PM"/>
    <n v="20.582120582120581"/>
    <x v="1"/>
    <x v="2"/>
  </r>
  <r>
    <s v="2023-06-03 02:00 PM"/>
    <n v="21.414229195684179"/>
    <x v="1"/>
    <x v="2"/>
  </r>
  <r>
    <s v="2023-06-03 03:00 PM"/>
    <n v="22.155287817938422"/>
    <x v="1"/>
    <x v="2"/>
  </r>
  <r>
    <s v="2023-06-03 04:00 PM"/>
    <n v="22.156434547244096"/>
    <x v="1"/>
    <x v="2"/>
  </r>
  <r>
    <s v="2023-06-03 05:00 PM"/>
    <n v="23.174178194258513"/>
    <x v="1"/>
    <x v="2"/>
  </r>
  <r>
    <s v="2023-06-03 06:00 PM"/>
    <n v="23.849683610610565"/>
    <x v="1"/>
    <x v="2"/>
  </r>
  <r>
    <s v="2023-06-03 07:00 PM"/>
    <n v="27.897602944101848"/>
    <x v="1"/>
    <x v="2"/>
  </r>
  <r>
    <s v="2023-06-03 08:00 PM"/>
    <n v="33.467676172075926"/>
    <x v="1"/>
    <x v="2"/>
  </r>
  <r>
    <s v="2023-06-03 09:00 PM"/>
    <n v="39.336347225248218"/>
    <x v="1"/>
    <x v="2"/>
  </r>
  <r>
    <s v="2023-06-03 10:00 PM"/>
    <n v="48.661638568470863"/>
    <x v="1"/>
    <x v="2"/>
  </r>
  <r>
    <s v="2023-06-03 11:00 PM"/>
    <n v="53.281875098885699"/>
    <x v="1"/>
    <x v="2"/>
  </r>
  <r>
    <s v="2023-06-04 12:00 AM"/>
    <n v="56.934593201619826"/>
    <x v="1"/>
    <x v="3"/>
  </r>
  <r>
    <s v="2023-06-04 01:00 AM"/>
    <n v="60.767714175336693"/>
    <x v="1"/>
    <x v="3"/>
  </r>
  <r>
    <s v="2023-06-04 02:00 AM"/>
    <n v="63.426382355426597"/>
    <x v="1"/>
    <x v="3"/>
  </r>
  <r>
    <s v="2023-06-04 03:00 AM"/>
    <n v="56.078082020505136"/>
    <x v="1"/>
    <x v="3"/>
  </r>
  <r>
    <s v="2023-06-04 04:00 AM"/>
    <n v="53.025572405590253"/>
    <x v="1"/>
    <x v="3"/>
  </r>
  <r>
    <s v="2023-06-04 05:00 AM"/>
    <n v="55.798857538514795"/>
    <x v="1"/>
    <x v="3"/>
  </r>
  <r>
    <s v="2023-06-04 06:00 AM"/>
    <n v="51.898023360287517"/>
    <x v="1"/>
    <x v="3"/>
  </r>
  <r>
    <s v="2023-06-04 07:00 AM"/>
    <n v="48.760893246187365"/>
    <x v="1"/>
    <x v="3"/>
  </r>
  <r>
    <s v="2023-06-04 08:00 AM"/>
    <n v="41.220698805838126"/>
    <x v="1"/>
    <x v="3"/>
  </r>
  <r>
    <s v="2023-06-04 09:00 AM"/>
    <n v="36.696127269805558"/>
    <x v="1"/>
    <x v="3"/>
  </r>
  <r>
    <s v="2023-06-04 10:00 AM"/>
    <n v="33.241917620378672"/>
    <x v="1"/>
    <x v="3"/>
  </r>
  <r>
    <s v="2023-06-04 11:00 AM"/>
    <n v="28.105301787410411"/>
    <x v="1"/>
    <x v="3"/>
  </r>
  <r>
    <s v="2023-06-04 12:00 PM"/>
    <n v="23.63121635567456"/>
    <x v="1"/>
    <x v="3"/>
  </r>
  <r>
    <s v="2023-06-04 01:00 PM"/>
    <n v="19.367823506644299"/>
    <x v="1"/>
    <x v="3"/>
  </r>
  <r>
    <s v="2023-06-04 02:00 PM"/>
    <n v="18.58023487183489"/>
    <x v="1"/>
    <x v="3"/>
  </r>
  <r>
    <s v="2023-06-04 03:00 PM"/>
    <n v="18.04051964120012"/>
    <x v="1"/>
    <x v="3"/>
  </r>
  <r>
    <s v="2023-06-04 04:00 PM"/>
    <n v="18.506117724867721"/>
    <x v="1"/>
    <x v="3"/>
  </r>
  <r>
    <s v="2023-06-04 05:00 PM"/>
    <n v="19.165102806788511"/>
    <x v="1"/>
    <x v="3"/>
  </r>
  <r>
    <s v="2023-06-04 06:00 PM"/>
    <n v="20.960455952716018"/>
    <x v="1"/>
    <x v="3"/>
  </r>
  <r>
    <s v="2023-06-04 07:00 PM"/>
    <n v="24.117705766292794"/>
    <x v="1"/>
    <x v="3"/>
  </r>
  <r>
    <s v="2023-06-04 08:00 PM"/>
    <n v="28.975576057405178"/>
    <x v="1"/>
    <x v="3"/>
  </r>
  <r>
    <s v="2023-06-04 09:00 PM"/>
    <n v="36.086857551664146"/>
    <x v="1"/>
    <x v="3"/>
  </r>
  <r>
    <s v="2023-06-04 10:00 PM"/>
    <n v="38.741113744075832"/>
    <x v="1"/>
    <x v="3"/>
  </r>
  <r>
    <s v="2023-06-04 11:00 PM"/>
    <n v="30.008128698085031"/>
    <x v="1"/>
    <x v="3"/>
  </r>
  <r>
    <s v="2023-06-05 12:00 AM"/>
    <n v="28.325652841781874"/>
    <x v="1"/>
    <x v="4"/>
  </r>
  <r>
    <s v="2023-06-05 01:00 AM"/>
    <n v="26.800492610837441"/>
    <x v="1"/>
    <x v="4"/>
  </r>
  <r>
    <s v="2023-06-05 02:00 AM"/>
    <n v="31.166443850267378"/>
    <x v="1"/>
    <x v="4"/>
  </r>
  <r>
    <s v="2023-06-05 03:00 AM"/>
    <n v="35.695349189516733"/>
    <x v="1"/>
    <x v="4"/>
  </r>
  <r>
    <s v="2023-06-05 04:00 AM"/>
    <n v="45.184389545291801"/>
    <x v="1"/>
    <x v="4"/>
  </r>
  <r>
    <s v="2023-06-05 05:00 AM"/>
    <n v="53.630175836642088"/>
    <x v="1"/>
    <x v="4"/>
  </r>
  <r>
    <s v="2023-06-05 06:00 AM"/>
    <n v="53.455284552845526"/>
    <x v="1"/>
    <x v="4"/>
  </r>
  <r>
    <s v="2023-06-05 07:00 AM"/>
    <n v="52.190035773492717"/>
    <x v="1"/>
    <x v="4"/>
  </r>
  <r>
    <s v="2023-06-05 08:00 AM"/>
    <n v="37.785648031031286"/>
    <x v="1"/>
    <x v="4"/>
  </r>
  <r>
    <s v="2023-06-05 09:00 AM"/>
    <n v="30.131445904954504"/>
    <x v="1"/>
    <x v="4"/>
  </r>
  <r>
    <s v="2023-06-05 10:00 AM"/>
    <n v="29.275793650793648"/>
    <x v="1"/>
    <x v="4"/>
  </r>
  <r>
    <s v="2023-06-05 11:00 AM"/>
    <n v="27.909774436090224"/>
    <x v="1"/>
    <x v="4"/>
  </r>
  <r>
    <s v="2023-06-05 12:00 PM"/>
    <n v="25.940296420581657"/>
    <x v="1"/>
    <x v="4"/>
  </r>
  <r>
    <s v="2023-06-05 01:00 PM"/>
    <n v="23.369111183756495"/>
    <x v="1"/>
    <x v="4"/>
  </r>
  <r>
    <s v="2023-06-05 02:00 PM"/>
    <n v="20.351648917013939"/>
    <x v="1"/>
    <x v="4"/>
  </r>
  <r>
    <s v="2023-06-05 03:00 PM"/>
    <n v="21.187116956077631"/>
    <x v="1"/>
    <x v="4"/>
  </r>
  <r>
    <s v="2023-06-05 04:00 PM"/>
    <n v="21.020510473201249"/>
    <x v="1"/>
    <x v="4"/>
  </r>
  <r>
    <s v="2023-06-05 05:00 PM"/>
    <n v="21.722243273967415"/>
    <x v="1"/>
    <x v="4"/>
  </r>
  <r>
    <s v="2023-06-05 06:00 PM"/>
    <n v="23.700623700623701"/>
    <x v="1"/>
    <x v="4"/>
  </r>
  <r>
    <s v="2023-06-05 07:00 PM"/>
    <n v="27.233012862154087"/>
    <x v="1"/>
    <x v="4"/>
  </r>
  <r>
    <s v="2023-06-05 08:00 PM"/>
    <n v="34.587361957567708"/>
    <x v="1"/>
    <x v="4"/>
  </r>
  <r>
    <s v="2023-06-05 09:00 PM"/>
    <n v="36.118464327541673"/>
    <x v="1"/>
    <x v="4"/>
  </r>
  <r>
    <s v="2023-06-05 10:00 PM"/>
    <n v="42.043320529236027"/>
    <x v="1"/>
    <x v="4"/>
  </r>
  <r>
    <s v="2023-06-05 11:00 PM"/>
    <n v="51.654048716260696"/>
    <x v="1"/>
    <x v="4"/>
  </r>
  <r>
    <s v="2023-06-06 12:00 AM"/>
    <n v="56.578818457921031"/>
    <x v="1"/>
    <x v="5"/>
  </r>
  <r>
    <s v="2023-06-06 01:00 AM"/>
    <n v="64.439166971136288"/>
    <x v="1"/>
    <x v="5"/>
  </r>
  <r>
    <s v="2023-06-06 02:00 AM"/>
    <n v="70.799595141700394"/>
    <x v="1"/>
    <x v="5"/>
  </r>
  <r>
    <s v="2023-06-06 03:00 AM"/>
    <n v="74.166666666666686"/>
    <x v="1"/>
    <x v="5"/>
  </r>
  <r>
    <s v="2023-06-06 04:00 AM"/>
    <n v="71.150793650793645"/>
    <x v="1"/>
    <x v="5"/>
  </r>
  <r>
    <s v="2023-06-06 05:00 AM"/>
    <n v="70.743079164643035"/>
    <x v="1"/>
    <x v="5"/>
  </r>
  <r>
    <s v="2023-06-06 06:00 AM"/>
    <n v="67.628622598502119"/>
    <x v="1"/>
    <x v="5"/>
  </r>
  <r>
    <s v="2023-06-06 07:00 AM"/>
    <n v="53.523908523908517"/>
    <x v="1"/>
    <x v="5"/>
  </r>
  <r>
    <s v="2023-06-06 08:00 AM"/>
    <n v="44.17067307692308"/>
    <x v="1"/>
    <x v="5"/>
  </r>
  <r>
    <s v="2023-06-06 09:00 AM"/>
    <n v="34.389698827603965"/>
    <x v="1"/>
    <x v="5"/>
  </r>
  <r>
    <s v="2023-06-06 10:00 AM"/>
    <n v="33.229166666666664"/>
    <x v="1"/>
    <x v="5"/>
  </r>
  <r>
    <s v="2023-06-06 11:00 AM"/>
    <n v="31.927601398919016"/>
    <x v="1"/>
    <x v="5"/>
  </r>
  <r>
    <s v="2023-06-06 12:00 PM"/>
    <n v="28.924590440803922"/>
    <x v="1"/>
    <x v="5"/>
  </r>
  <r>
    <s v="2023-06-06 01:00 PM"/>
    <n v="26.124752423300407"/>
    <x v="1"/>
    <x v="5"/>
  </r>
  <r>
    <s v="2023-06-06 02:00 PM"/>
    <n v="25.618250212352873"/>
    <x v="1"/>
    <x v="5"/>
  </r>
  <r>
    <s v="2023-06-06 03:00 PM"/>
    <n v="24.784708588772329"/>
    <x v="1"/>
    <x v="5"/>
  </r>
  <r>
    <s v="2023-06-06 04:00 PM"/>
    <n v="28.093338087743458"/>
    <x v="1"/>
    <x v="5"/>
  </r>
  <r>
    <s v="2023-06-06 05:00 PM"/>
    <n v="37.373365505739578"/>
    <x v="1"/>
    <x v="5"/>
  </r>
  <r>
    <s v="2023-06-06 06:00 PM"/>
    <n v="59.07888736890105"/>
    <x v="1"/>
    <x v="5"/>
  </r>
  <r>
    <s v="2023-06-06 07:00 PM"/>
    <n v="57.606855377669532"/>
    <x v="1"/>
    <x v="5"/>
  </r>
  <r>
    <s v="2023-06-06 08:00 PM"/>
    <n v="63.656014240908711"/>
    <x v="1"/>
    <x v="5"/>
  </r>
  <r>
    <s v="2023-06-06 09:00 PM"/>
    <n v="67.10526315789474"/>
    <x v="1"/>
    <x v="5"/>
  </r>
  <r>
    <s v="2023-06-06 10:00 PM"/>
    <n v="61.729996346364629"/>
    <x v="1"/>
    <x v="5"/>
  </r>
  <r>
    <s v="2023-06-06 11:00 PM"/>
    <n v="61.595344890289738"/>
    <x v="1"/>
    <x v="5"/>
  </r>
  <r>
    <s v="2023-06-07 12:00 AM"/>
    <n v="65.102731993678034"/>
    <x v="1"/>
    <x v="6"/>
  </r>
  <r>
    <s v="2023-06-07 01:00 AM"/>
    <n v="67.961535425820202"/>
    <x v="1"/>
    <x v="6"/>
  </r>
  <r>
    <s v="2023-06-07 02:00 AM"/>
    <n v="69.466494104112741"/>
    <x v="1"/>
    <x v="6"/>
  </r>
  <r>
    <s v="2023-06-07 03:00 AM"/>
    <n v="70.523951186934596"/>
    <x v="1"/>
    <x v="6"/>
  </r>
  <r>
    <s v="2023-06-07 04:00 AM"/>
    <n v="73.399246704331446"/>
    <x v="1"/>
    <x v="6"/>
  </r>
  <r>
    <s v="2023-06-07 05:00 AM"/>
    <n v="77.939244663382595"/>
    <x v="1"/>
    <x v="6"/>
  </r>
  <r>
    <s v="2023-06-07 06:00 AM"/>
    <n v="75.715015321756908"/>
    <x v="1"/>
    <x v="6"/>
  </r>
  <r>
    <s v="2023-06-07 07:00 AM"/>
    <n v="69.166666666666657"/>
    <x v="1"/>
    <x v="6"/>
  </r>
  <r>
    <s v="2023-06-07 08:00 AM"/>
    <n v="59.922292780748663"/>
    <x v="1"/>
    <x v="6"/>
  </r>
  <r>
    <s v="2023-06-07 09:00 AM"/>
    <n v="46.225582607998078"/>
    <x v="1"/>
    <x v="6"/>
  </r>
  <r>
    <s v="2023-06-07 10:00 AM"/>
    <n v="39.279133307917149"/>
    <x v="1"/>
    <x v="6"/>
  </r>
  <r>
    <s v="2023-06-07 11:00 AM"/>
    <n v="28.083077970718421"/>
    <x v="1"/>
    <x v="6"/>
  </r>
  <r>
    <s v="2023-06-07 12:00 PM"/>
    <n v="21.057513914656774"/>
    <x v="1"/>
    <x v="6"/>
  </r>
  <r>
    <s v="2023-06-07 01:00 PM"/>
    <n v="18.16681668166817"/>
    <x v="1"/>
    <x v="6"/>
  </r>
  <r>
    <s v="2023-06-07 02:00 PM"/>
    <n v="17.413872301332113"/>
    <x v="1"/>
    <x v="6"/>
  </r>
  <r>
    <s v="2023-06-07 03:00 PM"/>
    <n v="16.820987654320987"/>
    <x v="1"/>
    <x v="6"/>
  </r>
  <r>
    <s v="2023-06-07 04:00 PM"/>
    <n v="16.690842890243189"/>
    <x v="1"/>
    <x v="6"/>
  </r>
  <r>
    <s v="2023-06-07 05:00 PM"/>
    <n v="18.930618581323142"/>
    <x v="1"/>
    <x v="6"/>
  </r>
  <r>
    <s v="2023-06-07 06:00 PM"/>
    <n v="23.018693116791106"/>
    <x v="1"/>
    <x v="6"/>
  </r>
  <r>
    <s v="2023-06-07 07:00 PM"/>
    <n v="27.803778445684841"/>
    <x v="1"/>
    <x v="6"/>
  </r>
  <r>
    <s v="2023-06-07 08:00 PM"/>
    <n v="32.244207743741256"/>
    <x v="1"/>
    <x v="6"/>
  </r>
  <r>
    <s v="2023-06-07 09:00 PM"/>
    <n v="43.251972256049129"/>
    <x v="1"/>
    <x v="6"/>
  </r>
  <r>
    <s v="2023-06-07 10:00 PM"/>
    <n v="53.258356518672358"/>
    <x v="1"/>
    <x v="6"/>
  </r>
  <r>
    <s v="2023-06-07 11:00 PM"/>
    <n v="61.467812605325243"/>
    <x v="1"/>
    <x v="6"/>
  </r>
  <r>
    <s v="2023-06-08 12:00 AM"/>
    <n v="65.906157222150512"/>
    <x v="1"/>
    <x v="7"/>
  </r>
  <r>
    <s v="2023-06-08 01:00 AM"/>
    <n v="71.446243814664868"/>
    <x v="1"/>
    <x v="7"/>
  </r>
  <r>
    <s v="2023-06-08 02:00 AM"/>
    <n v="75.892857142857125"/>
    <x v="1"/>
    <x v="7"/>
  </r>
  <r>
    <s v="2023-06-08 03:00 AM"/>
    <n v="79.368686868686865"/>
    <x v="1"/>
    <x v="7"/>
  </r>
  <r>
    <s v="2023-06-08 04:00 AM"/>
    <n v="82.075471698113205"/>
    <x v="1"/>
    <x v="7"/>
  </r>
  <r>
    <s v="2023-06-08 05:00 AM"/>
    <n v="84.699578677413427"/>
    <x v="1"/>
    <x v="7"/>
  </r>
  <r>
    <s v="2023-06-08 06:00 AM"/>
    <n v="83.694287507846838"/>
    <x v="1"/>
    <x v="7"/>
  </r>
  <r>
    <s v="2023-06-08 07:00 AM"/>
    <n v="69.049609810479382"/>
    <x v="1"/>
    <x v="7"/>
  </r>
  <r>
    <s v="2023-06-08 08:00 AM"/>
    <n v="52.408799777220828"/>
    <x v="1"/>
    <x v="7"/>
  </r>
  <r>
    <s v="2023-06-08 09:00 AM"/>
    <n v="40.953051643192488"/>
    <x v="1"/>
    <x v="7"/>
  </r>
  <r>
    <s v="2023-06-08 10:00 AM"/>
    <n v="35.087877584900212"/>
    <x v="1"/>
    <x v="7"/>
  </r>
  <r>
    <s v="2023-06-08 11:00 AM"/>
    <n v="28.057838287201712"/>
    <x v="1"/>
    <x v="7"/>
  </r>
  <r>
    <s v="2023-06-08 12:00 PM"/>
    <n v="24.874858909554888"/>
    <x v="1"/>
    <x v="7"/>
  </r>
  <r>
    <s v="2023-06-08 01:00 PM"/>
    <n v="21.672074314413976"/>
    <x v="1"/>
    <x v="7"/>
  </r>
  <r>
    <s v="2023-06-08 02:00 PM"/>
    <n v="20.033617305604277"/>
    <x v="1"/>
    <x v="7"/>
  </r>
  <r>
    <s v="2023-06-08 03:00 PM"/>
    <n v="19.727044825263789"/>
    <x v="1"/>
    <x v="7"/>
  </r>
  <r>
    <s v="2023-06-08 04:00 PM"/>
    <n v="19.401321550831938"/>
    <x v="1"/>
    <x v="7"/>
  </r>
  <r>
    <s v="2023-06-08 05:00 PM"/>
    <n v="19.717868338557995"/>
    <x v="1"/>
    <x v="7"/>
  </r>
  <r>
    <s v="2023-06-08 06:00 PM"/>
    <n v="21.392776352675043"/>
    <x v="1"/>
    <x v="7"/>
  </r>
  <r>
    <s v="2023-06-08 07:00 PM"/>
    <n v="25.208731165409866"/>
    <x v="1"/>
    <x v="7"/>
  </r>
  <r>
    <s v="2023-06-08 08:00 PM"/>
    <n v="28.201874629519857"/>
    <x v="1"/>
    <x v="7"/>
  </r>
  <r>
    <s v="2023-06-08 09:00 PM"/>
    <n v="34.023279352226716"/>
    <x v="1"/>
    <x v="7"/>
  </r>
  <r>
    <s v="2023-06-08 10:00 PM"/>
    <n v="39.937096225773544"/>
    <x v="1"/>
    <x v="7"/>
  </r>
  <r>
    <s v="2023-06-08 11:00 PM"/>
    <n v="49.226998491704364"/>
    <x v="1"/>
    <x v="7"/>
  </r>
  <r>
    <s v="2023-06-09 12:00 AM"/>
    <n v="56.047849788007269"/>
    <x v="1"/>
    <x v="8"/>
  </r>
  <r>
    <s v="2023-06-09 01:00 AM"/>
    <n v="63.214125056230316"/>
    <x v="1"/>
    <x v="8"/>
  </r>
  <r>
    <s v="2023-06-09 02:00 AM"/>
    <n v="65.0454260651629"/>
    <x v="1"/>
    <x v="8"/>
  </r>
  <r>
    <s v="2023-06-09 03:00 AM"/>
    <n v="66.51917404129793"/>
    <x v="1"/>
    <x v="8"/>
  </r>
  <r>
    <s v="2023-06-09 04:00 AM"/>
    <n v="71.574074074074076"/>
    <x v="1"/>
    <x v="8"/>
  </r>
  <r>
    <s v="2023-06-09 05:00 AM"/>
    <n v="77.388888888888886"/>
    <x v="1"/>
    <x v="8"/>
  </r>
  <r>
    <s v="2023-06-09 06:00 AM"/>
    <n v="72.816494217894103"/>
    <x v="1"/>
    <x v="8"/>
  </r>
  <r>
    <s v="2023-06-09 07:00 AM"/>
    <n v="61.048557353976072"/>
    <x v="1"/>
    <x v="8"/>
  </r>
  <r>
    <s v="2023-06-09 08:00 AM"/>
    <n v="53.582276219403255"/>
    <x v="1"/>
    <x v="8"/>
  </r>
  <r>
    <s v="2023-06-09 09:00 AM"/>
    <n v="45.563310069790631"/>
    <x v="1"/>
    <x v="8"/>
  </r>
  <r>
    <s v="2023-06-09 10:00 AM"/>
    <n v="38.683582089552239"/>
    <x v="1"/>
    <x v="8"/>
  </r>
  <r>
    <s v="2023-06-09 11:00 AM"/>
    <n v="32.220533282665144"/>
    <x v="1"/>
    <x v="8"/>
  </r>
  <r>
    <s v="2023-06-09 12:00 PM"/>
    <n v="30.204403401092403"/>
    <x v="1"/>
    <x v="8"/>
  </r>
  <r>
    <s v="2023-06-09 01:00 PM"/>
    <n v="29.937106918238992"/>
    <x v="1"/>
    <x v="8"/>
  </r>
  <r>
    <s v="2023-06-09 02:00 PM"/>
    <n v="28.642408434664411"/>
    <x v="1"/>
    <x v="8"/>
  </r>
  <r>
    <s v="2023-06-09 03:00 PM"/>
    <n v="27.597411174217406"/>
    <x v="1"/>
    <x v="8"/>
  </r>
  <r>
    <s v="2023-06-09 04:00 PM"/>
    <n v="26.505989474289187"/>
    <x v="1"/>
    <x v="8"/>
  </r>
  <r>
    <s v="2023-06-09 05:00 PM"/>
    <n v="26.257760650824238"/>
    <x v="1"/>
    <x v="8"/>
  </r>
  <r>
    <s v="2023-06-09 06:00 PM"/>
    <n v="26.466753040498183"/>
    <x v="1"/>
    <x v="8"/>
  </r>
  <r>
    <s v="2023-06-09 07:00 PM"/>
    <n v="28.584341964148919"/>
    <x v="1"/>
    <x v="8"/>
  </r>
  <r>
    <s v="2023-06-09 08:00 PM"/>
    <n v="32.375569627744568"/>
    <x v="1"/>
    <x v="8"/>
  </r>
  <r>
    <s v="2023-06-09 09:00 PM"/>
    <n v="40.069517977993641"/>
    <x v="1"/>
    <x v="8"/>
  </r>
  <r>
    <s v="2023-06-09 10:00 PM"/>
    <n v="46.449887387387392"/>
    <x v="1"/>
    <x v="8"/>
  </r>
  <r>
    <s v="2023-06-09 11:00 PM"/>
    <n v="56.042464323007309"/>
    <x v="1"/>
    <x v="8"/>
  </r>
  <r>
    <s v="2023-06-10 12:00 AM"/>
    <n v="63.353048225659684"/>
    <x v="1"/>
    <x v="9"/>
  </r>
  <r>
    <s v="2023-06-10 01:00 AM"/>
    <n v="66.679009488544324"/>
    <x v="1"/>
    <x v="9"/>
  </r>
  <r>
    <s v="2023-06-10 02:00 AM"/>
    <n v="69.892086330935257"/>
    <x v="1"/>
    <x v="9"/>
  </r>
  <r>
    <s v="2023-06-10 03:00 AM"/>
    <n v="73.033329592638296"/>
    <x v="1"/>
    <x v="9"/>
  </r>
  <r>
    <s v="2023-06-10 04:00 AM"/>
    <n v="74.726558049447419"/>
    <x v="1"/>
    <x v="9"/>
  </r>
  <r>
    <s v="2023-06-10 05:00 AM"/>
    <n v="75.992063492063494"/>
    <x v="1"/>
    <x v="9"/>
  </r>
  <r>
    <s v="2023-06-10 06:00 AM"/>
    <n v="72.294489611562781"/>
    <x v="1"/>
    <x v="9"/>
  </r>
  <r>
    <s v="2023-06-10 07:00 AM"/>
    <n v="58.191632928475045"/>
    <x v="1"/>
    <x v="9"/>
  </r>
  <r>
    <s v="2023-06-10 08:00 AM"/>
    <n v="50.551597333946226"/>
    <x v="1"/>
    <x v="9"/>
  </r>
  <r>
    <s v="2023-06-10 09:00 AM"/>
    <n v="41.064620919243978"/>
    <x v="1"/>
    <x v="9"/>
  </r>
  <r>
    <s v="2023-06-10 10:00 AM"/>
    <n v="29.961389961389962"/>
    <x v="1"/>
    <x v="9"/>
  </r>
  <r>
    <s v="2023-06-10 11:00 AM"/>
    <n v="25.942714492182368"/>
    <x v="1"/>
    <x v="9"/>
  </r>
  <r>
    <s v="2023-06-10 12:00 PM"/>
    <n v="24.559252386002122"/>
    <x v="1"/>
    <x v="9"/>
  </r>
  <r>
    <s v="2023-06-10 01:00 PM"/>
    <n v="22.986530264279622"/>
    <x v="1"/>
    <x v="9"/>
  </r>
  <r>
    <s v="2023-06-10 02:00 PM"/>
    <n v="21.804020100502512"/>
    <x v="1"/>
    <x v="9"/>
  </r>
  <r>
    <s v="2023-06-10 03:00 PM"/>
    <n v="21.527212120452639"/>
    <x v="1"/>
    <x v="9"/>
  </r>
  <r>
    <s v="2023-06-10 04:00 PM"/>
    <n v="20.778112449799195"/>
    <x v="1"/>
    <x v="9"/>
  </r>
  <r>
    <s v="2023-06-10 05:00 PM"/>
    <n v="21.289959744257636"/>
    <x v="1"/>
    <x v="9"/>
  </r>
  <r>
    <s v="2023-06-10 06:00 PM"/>
    <n v="21.911935671381514"/>
    <x v="1"/>
    <x v="9"/>
  </r>
  <r>
    <s v="2023-06-10 07:00 PM"/>
    <n v="25.433550824175825"/>
    <x v="1"/>
    <x v="9"/>
  </r>
  <r>
    <s v="2023-06-10 08:00 PM"/>
    <n v="34.617201524265425"/>
    <x v="1"/>
    <x v="9"/>
  </r>
  <r>
    <s v="2023-06-10 09:00 PM"/>
    <n v="41.099825351594816"/>
    <x v="1"/>
    <x v="9"/>
  </r>
  <r>
    <s v="2023-06-10 10:00 PM"/>
    <n v="43.86695293953359"/>
    <x v="1"/>
    <x v="9"/>
  </r>
  <r>
    <s v="2023-06-10 11:00 PM"/>
    <n v="40.977280923187884"/>
    <x v="1"/>
    <x v="9"/>
  </r>
  <r>
    <s v="2023-06-11 12:00 AM"/>
    <n v="43.586956521739125"/>
    <x v="1"/>
    <x v="10"/>
  </r>
  <r>
    <s v="2023-06-11 01:00 AM"/>
    <n v="50.737773000439731"/>
    <x v="1"/>
    <x v="10"/>
  </r>
  <r>
    <s v="2023-06-11 02:00 AM"/>
    <n v="57.795698924731184"/>
    <x v="1"/>
    <x v="10"/>
  </r>
  <r>
    <s v="2023-06-11 03:00 AM"/>
    <n v="62.22271451779649"/>
    <x v="1"/>
    <x v="10"/>
  </r>
  <r>
    <s v="2023-06-11 04:00 AM"/>
    <n v="61.994301994301992"/>
    <x v="1"/>
    <x v="10"/>
  </r>
  <r>
    <s v="2023-06-11 05:00 AM"/>
    <n v="64.540816326530617"/>
    <x v="1"/>
    <x v="10"/>
  </r>
  <r>
    <s v="2023-06-11 06:00 AM"/>
    <n v="63.760504201680675"/>
    <x v="1"/>
    <x v="10"/>
  </r>
  <r>
    <s v="2023-06-11 07:00 AM"/>
    <n v="58.017933827292353"/>
    <x v="1"/>
    <x v="10"/>
  </r>
  <r>
    <s v="2023-06-11 08:00 AM"/>
    <n v="55.331278890600927"/>
    <x v="1"/>
    <x v="10"/>
  </r>
  <r>
    <s v="2023-06-11 09:00 AM"/>
    <n v="51.418017750012396"/>
    <x v="1"/>
    <x v="10"/>
  </r>
  <r>
    <s v="2023-06-11 10:00 AM"/>
    <n v="55.141723356009081"/>
    <x v="1"/>
    <x v="10"/>
  </r>
  <r>
    <s v="2023-06-11 11:00 AM"/>
    <n v="63.728801048183207"/>
    <x v="1"/>
    <x v="10"/>
  </r>
  <r>
    <s v="2023-06-11 12:00 PM"/>
    <n v="70.678695713394887"/>
    <x v="1"/>
    <x v="10"/>
  </r>
  <r>
    <s v="2023-06-11 01:00 PM"/>
    <n v="76.14059013141582"/>
    <x v="1"/>
    <x v="10"/>
  </r>
  <r>
    <s v="2023-06-11 02:00 PM"/>
    <n v="83.311051693404636"/>
    <x v="1"/>
    <x v="10"/>
  </r>
  <r>
    <s v="2023-06-11 03:00 PM"/>
    <n v="84.290263197173985"/>
    <x v="1"/>
    <x v="10"/>
  </r>
  <r>
    <s v="2023-06-11 04:00 PM"/>
    <n v="86.624569460390362"/>
    <x v="1"/>
    <x v="10"/>
  </r>
  <r>
    <s v="2023-06-11 05:00 PM"/>
    <n v="80.182642487046635"/>
    <x v="1"/>
    <x v="10"/>
  </r>
  <r>
    <s v="2023-06-11 06:00 PM"/>
    <n v="76.850079744816597"/>
    <x v="1"/>
    <x v="10"/>
  </r>
  <r>
    <s v="2023-06-11 07:00 PM"/>
    <n v="88.716356107660459"/>
    <x v="1"/>
    <x v="10"/>
  </r>
  <r>
    <s v="2023-06-11 08:00 PM"/>
    <n v="90.832896804609746"/>
    <x v="1"/>
    <x v="10"/>
  </r>
  <r>
    <s v="2023-06-11 09:00 PM"/>
    <n v="91.501815851313808"/>
    <x v="1"/>
    <x v="10"/>
  </r>
  <r>
    <s v="2023-06-11 10:00 PM"/>
    <n v="90.333333333333343"/>
    <x v="1"/>
    <x v="10"/>
  </r>
  <r>
    <s v="2023-06-11 11:00 PM"/>
    <n v="90.204538191115375"/>
    <x v="1"/>
    <x v="10"/>
  </r>
  <r>
    <s v="2023-06-12 12:00 AM"/>
    <n v="90.656130268199234"/>
    <x v="1"/>
    <x v="11"/>
  </r>
  <r>
    <s v="2023-06-12 01:00 AM"/>
    <n v="89.999489769886225"/>
    <x v="1"/>
    <x v="11"/>
  </r>
  <r>
    <s v="2023-06-12 02:00 AM"/>
    <n v="90.405773420479306"/>
    <x v="1"/>
    <x v="11"/>
  </r>
  <r>
    <s v="2023-06-12 03:00 AM"/>
    <n v="89.552238805970148"/>
    <x v="1"/>
    <x v="11"/>
  </r>
  <r>
    <s v="2023-06-12 04:00 AM"/>
    <n v="88.721804511278194"/>
    <x v="1"/>
    <x v="11"/>
  </r>
  <r>
    <s v="2023-06-12 05:00 AM"/>
    <n v="87.593984962405997"/>
    <x v="1"/>
    <x v="11"/>
  </r>
  <r>
    <s v="2023-06-12 06:00 AM"/>
    <n v="84.762299613045883"/>
    <x v="1"/>
    <x v="11"/>
  </r>
  <r>
    <s v="2023-06-12 07:00 AM"/>
    <n v="79.145962732919273"/>
    <x v="1"/>
    <x v="11"/>
  </r>
  <r>
    <s v="2023-06-12 08:00 AM"/>
    <n v="73.021841172526109"/>
    <x v="1"/>
    <x v="11"/>
  </r>
  <r>
    <s v="2023-06-12 09:00 AM"/>
    <n v="69.65604026845638"/>
    <x v="1"/>
    <x v="11"/>
  </r>
  <r>
    <s v="2023-06-12 10:00 AM"/>
    <n v="64.219977553310883"/>
    <x v="1"/>
    <x v="11"/>
  </r>
  <r>
    <s v="2023-06-12 11:00 AM"/>
    <n v="54.827152734129484"/>
    <x v="1"/>
    <x v="11"/>
  </r>
  <r>
    <s v="2023-06-12 12:00 PM"/>
    <n v="43.5948210205636"/>
    <x v="1"/>
    <x v="11"/>
  </r>
  <r>
    <s v="2023-06-12 01:00 PM"/>
    <n v="42.394387221973432"/>
    <x v="1"/>
    <x v="11"/>
  </r>
  <r>
    <s v="2023-06-12 02:00 PM"/>
    <n v="40.926791277258566"/>
    <x v="1"/>
    <x v="11"/>
  </r>
  <r>
    <s v="2023-06-12 03:00 PM"/>
    <n v="38.633767662238768"/>
    <x v="1"/>
    <x v="11"/>
  </r>
  <r>
    <s v="2023-06-12 04:00 PM"/>
    <n v="37.908248518912352"/>
    <x v="1"/>
    <x v="11"/>
  </r>
  <r>
    <s v="2023-06-12 05:00 PM"/>
    <n v="38.117204695524578"/>
    <x v="1"/>
    <x v="11"/>
  </r>
  <r>
    <s v="2023-06-12 06:00 PM"/>
    <n v="36.666666666666671"/>
    <x v="1"/>
    <x v="11"/>
  </r>
  <r>
    <s v="2023-06-12 07:00 PM"/>
    <n v="38.359793383721374"/>
    <x v="1"/>
    <x v="11"/>
  </r>
  <r>
    <s v="2023-06-12 08:00 PM"/>
    <n v="48.251739437329846"/>
    <x v="1"/>
    <x v="11"/>
  </r>
  <r>
    <s v="2023-06-12 09:00 PM"/>
    <n v="66.163756924626483"/>
    <x v="1"/>
    <x v="11"/>
  </r>
  <r>
    <s v="2023-06-12 10:00 PM"/>
    <n v="71.67832167832168"/>
    <x v="1"/>
    <x v="11"/>
  </r>
  <r>
    <s v="2023-06-12 11:00 PM"/>
    <n v="66.859482646561815"/>
    <x v="1"/>
    <x v="11"/>
  </r>
  <r>
    <s v="2023-06-13 12:00 AM"/>
    <n v="61.894404164342816"/>
    <x v="1"/>
    <x v="12"/>
  </r>
  <r>
    <s v="2023-06-13 01:00 AM"/>
    <n v="57.360116266998858"/>
    <x v="1"/>
    <x v="12"/>
  </r>
  <r>
    <s v="2023-06-13 02:00 AM"/>
    <n v="58.588935574229687"/>
    <x v="1"/>
    <x v="12"/>
  </r>
  <r>
    <s v="2023-06-13 03:00 AM"/>
    <n v="69.647435897435898"/>
    <x v="1"/>
    <x v="12"/>
  </r>
  <r>
    <s v="2023-06-13 04:00 AM"/>
    <n v="79.072847682119203"/>
    <x v="1"/>
    <x v="12"/>
  </r>
  <r>
    <s v="2023-06-13 05:00 AM"/>
    <n v="76.977015971951687"/>
    <x v="1"/>
    <x v="12"/>
  </r>
  <r>
    <s v="2023-06-13 06:00 AM"/>
    <n v="75.992295372895285"/>
    <x v="1"/>
    <x v="12"/>
  </r>
  <r>
    <s v="2023-06-13 07:00 AM"/>
    <n v="70.964603756641466"/>
    <x v="1"/>
    <x v="12"/>
  </r>
  <r>
    <s v="2023-06-13 08:00 AM"/>
    <n v="69.675642594859241"/>
    <x v="1"/>
    <x v="12"/>
  </r>
  <r>
    <s v="2023-06-13 09:00 AM"/>
    <n v="85.041382667964953"/>
    <x v="1"/>
    <x v="12"/>
  </r>
  <r>
    <s v="2023-06-13 10:00 AM"/>
    <n v="87.581142486205778"/>
    <x v="1"/>
    <x v="12"/>
  </r>
  <r>
    <s v="2023-06-13 11:00 AM"/>
    <n v="81.464190263540701"/>
    <x v="1"/>
    <x v="12"/>
  </r>
  <r>
    <s v="2023-06-13 12:00 PM"/>
    <n v="71.018697614442289"/>
    <x v="1"/>
    <x v="12"/>
  </r>
  <r>
    <s v="2023-06-13 01:00 PM"/>
    <n v="66.395586777208194"/>
    <x v="1"/>
    <x v="12"/>
  </r>
  <r>
    <s v="2023-06-13 02:00 PM"/>
    <n v="57.615840949174284"/>
    <x v="1"/>
    <x v="12"/>
  </r>
  <r>
    <s v="2023-06-13 03:00 PM"/>
    <n v="59.444273399014776"/>
    <x v="1"/>
    <x v="12"/>
  </r>
  <r>
    <s v="2023-06-13 04:00 PM"/>
    <n v="54.517405063291136"/>
    <x v="1"/>
    <x v="12"/>
  </r>
  <r>
    <s v="2023-06-13 05:00 PM"/>
    <n v="54.877136752136757"/>
    <x v="1"/>
    <x v="12"/>
  </r>
  <r>
    <s v="2023-06-13 06:00 PM"/>
    <n v="77.596158630641398"/>
    <x v="1"/>
    <x v="12"/>
  </r>
  <r>
    <s v="2023-06-13 07:00 PM"/>
    <n v="85.350251123447009"/>
    <x v="1"/>
    <x v="12"/>
  </r>
  <r>
    <s v="2023-06-13 08:00 PM"/>
    <n v="88.823812353224113"/>
    <x v="1"/>
    <x v="12"/>
  </r>
  <r>
    <s v="2023-06-13 09:00 PM"/>
    <n v="82.197617266802013"/>
    <x v="1"/>
    <x v="12"/>
  </r>
  <r>
    <s v="2023-06-13 10:00 PM"/>
    <n v="84.595876963350804"/>
    <x v="1"/>
    <x v="12"/>
  </r>
  <r>
    <s v="2023-06-13 11:00 PM"/>
    <n v="83.827379329151896"/>
    <x v="1"/>
    <x v="12"/>
  </r>
  <r>
    <s v="2023-06-14 12:00 AM"/>
    <n v="83.138368983957221"/>
    <x v="1"/>
    <x v="13"/>
  </r>
  <r>
    <s v="2023-06-14 01:00 AM"/>
    <n v="83.696522534889056"/>
    <x v="1"/>
    <x v="13"/>
  </r>
  <r>
    <s v="2023-06-14 02:00 AM"/>
    <n v="84.917751685654494"/>
    <x v="1"/>
    <x v="13"/>
  </r>
  <r>
    <s v="2023-06-14 03:00 AM"/>
    <n v="86.577493544706655"/>
    <x v="1"/>
    <x v="13"/>
  </r>
  <r>
    <s v="2023-06-14 04:00 AM"/>
    <n v="86.26935965945114"/>
    <x v="1"/>
    <x v="13"/>
  </r>
  <r>
    <s v="2023-06-14 05:00 AM"/>
    <n v="88.859404096834268"/>
    <x v="1"/>
    <x v="13"/>
  </r>
  <r>
    <s v="2023-06-14 06:00 AM"/>
    <n v="89.444118645637218"/>
    <x v="1"/>
    <x v="13"/>
  </r>
  <r>
    <s v="2023-06-14 07:00 AM"/>
    <n v="85.752695700882242"/>
    <x v="1"/>
    <x v="13"/>
  </r>
  <r>
    <s v="2023-06-14 08:00 AM"/>
    <n v="80.955073119252233"/>
    <x v="1"/>
    <x v="13"/>
  </r>
  <r>
    <s v="2023-06-14 09:00 AM"/>
    <n v="76.903175800234621"/>
    <x v="1"/>
    <x v="13"/>
  </r>
  <r>
    <s v="2023-06-14 10:00 AM"/>
    <n v="72.960427975769022"/>
    <x v="1"/>
    <x v="13"/>
  </r>
  <r>
    <s v="2023-06-14 11:00 AM"/>
    <n v="68.937418513689707"/>
    <x v="1"/>
    <x v="13"/>
  </r>
  <r>
    <s v="2023-06-14 12:00 PM"/>
    <n v="64.248433422405583"/>
    <x v="1"/>
    <x v="13"/>
  </r>
  <r>
    <s v="2023-06-14 01:00 PM"/>
    <n v="59.131176149306619"/>
    <x v="1"/>
    <x v="13"/>
  </r>
  <r>
    <s v="2023-06-14 02:00 PM"/>
    <n v="55.248844649840038"/>
    <x v="1"/>
    <x v="13"/>
  </r>
  <r>
    <s v="2023-06-14 03:00 PM"/>
    <n v="51.645016131771101"/>
    <x v="1"/>
    <x v="13"/>
  </r>
  <r>
    <s v="2023-06-14 04:00 PM"/>
    <n v="51.957663536527143"/>
    <x v="1"/>
    <x v="13"/>
  </r>
  <r>
    <s v="2023-06-14 05:00 PM"/>
    <n v="51.774212010530817"/>
    <x v="1"/>
    <x v="13"/>
  </r>
  <r>
    <s v="2023-06-14 06:00 PM"/>
    <n v="54.278819171624207"/>
    <x v="1"/>
    <x v="13"/>
  </r>
  <r>
    <s v="2023-06-14 07:00 PM"/>
    <n v="58.771929824561397"/>
    <x v="1"/>
    <x v="13"/>
  </r>
  <r>
    <s v="2023-06-14 08:00 PM"/>
    <n v="69.612391499551023"/>
    <x v="1"/>
    <x v="13"/>
  </r>
  <r>
    <s v="2023-06-14 09:00 PM"/>
    <n v="76.312989045383418"/>
    <x v="1"/>
    <x v="13"/>
  </r>
  <r>
    <s v="2023-06-14 10:00 PM"/>
    <n v="82.406996797240708"/>
    <x v="1"/>
    <x v="13"/>
  </r>
  <r>
    <s v="2023-06-14 11:00 PM"/>
    <n v="87.91628122109158"/>
    <x v="1"/>
    <x v="13"/>
  </r>
  <r>
    <s v="2023-06-15 12:00 AM"/>
    <n v="89.257741347905267"/>
    <x v="1"/>
    <x v="14"/>
  </r>
  <r>
    <s v="2023-06-15 01:00 AM"/>
    <n v="91.790505675954591"/>
    <x v="1"/>
    <x v="14"/>
  </r>
  <r>
    <s v="2023-06-15 02:00 AM"/>
    <n v="93.011309039840341"/>
    <x v="1"/>
    <x v="14"/>
  </r>
  <r>
    <s v="2023-06-15 03:00 AM"/>
    <n v="93.373253493013976"/>
    <x v="1"/>
    <x v="14"/>
  </r>
  <r>
    <s v="2023-06-15 04:00 AM"/>
    <n v="93.073852295409182"/>
    <x v="1"/>
    <x v="14"/>
  </r>
  <r>
    <s v="2023-06-15 05:00 AM"/>
    <n v="93.353413654618478"/>
    <x v="1"/>
    <x v="14"/>
  </r>
  <r>
    <s v="2023-06-15 06:00 AM"/>
    <n v="91.456195737963697"/>
    <x v="1"/>
    <x v="14"/>
  </r>
  <r>
    <s v="2023-06-15 07:00 AM"/>
    <n v="86.038557213930346"/>
    <x v="1"/>
    <x v="14"/>
  </r>
  <r>
    <s v="2023-06-15 08:00 AM"/>
    <n v="80.337514548040872"/>
    <x v="1"/>
    <x v="14"/>
  </r>
  <r>
    <s v="2023-06-15 09:00 AM"/>
    <n v="69.994842702423938"/>
    <x v="1"/>
    <x v="14"/>
  </r>
  <r>
    <s v="2023-06-15 10:00 AM"/>
    <n v="56.337704163791116"/>
    <x v="1"/>
    <x v="14"/>
  </r>
  <r>
    <s v="2023-06-15 11:00 AM"/>
    <n v="47.632890365448503"/>
    <x v="1"/>
    <x v="14"/>
  </r>
  <r>
    <s v="2023-06-15 12:00 PM"/>
    <n v="41.900714461690072"/>
    <x v="1"/>
    <x v="14"/>
  </r>
  <r>
    <s v="2023-06-15 01:00 PM"/>
    <n v="37.667682926829272"/>
    <x v="1"/>
    <x v="14"/>
  </r>
  <r>
    <s v="2023-06-15 02:00 PM"/>
    <n v="38.216947939650552"/>
    <x v="1"/>
    <x v="14"/>
  </r>
  <r>
    <s v="2023-06-15 03:00 PM"/>
    <n v="36.282085442756909"/>
    <x v="1"/>
    <x v="14"/>
  </r>
  <r>
    <s v="2023-06-15 04:00 PM"/>
    <n v="35.492788035581384"/>
    <x v="1"/>
    <x v="14"/>
  </r>
  <r>
    <s v="2023-06-15 05:00 PM"/>
    <n v="48.428792569659443"/>
    <x v="1"/>
    <x v="14"/>
  </r>
  <r>
    <s v="2023-06-15 06:00 PM"/>
    <n v="55.918611030432118"/>
    <x v="1"/>
    <x v="14"/>
  </r>
  <r>
    <s v="2023-06-15 07:00 PM"/>
    <n v="62.574103200048398"/>
    <x v="1"/>
    <x v="14"/>
  </r>
  <r>
    <s v="2023-06-15 08:00 PM"/>
    <n v="66.012580481192799"/>
    <x v="1"/>
    <x v="14"/>
  </r>
  <r>
    <s v="2023-06-15 09:00 PM"/>
    <n v="68.237082066869306"/>
    <x v="1"/>
    <x v="14"/>
  </r>
  <r>
    <s v="2023-06-15 10:00 PM"/>
    <n v="71.089572192513373"/>
    <x v="1"/>
    <x v="14"/>
  </r>
  <r>
    <s v="2023-06-15 11:00 PM"/>
    <n v="68.498475609756099"/>
    <x v="1"/>
    <x v="14"/>
  </r>
  <r>
    <s v="2023-06-16 12:00 AM"/>
    <n v="70.680034873583267"/>
    <x v="1"/>
    <x v="15"/>
  </r>
  <r>
    <s v="2023-06-16 01:00 AM"/>
    <n v="76.389305347326342"/>
    <x v="1"/>
    <x v="15"/>
  </r>
  <r>
    <s v="2023-06-16 02:00 AM"/>
    <n v="83.463518551393577"/>
    <x v="1"/>
    <x v="15"/>
  </r>
  <r>
    <s v="2023-06-16 03:00 AM"/>
    <n v="86.439414475467615"/>
    <x v="1"/>
    <x v="15"/>
  </r>
  <r>
    <s v="2023-06-16 04:00 AM"/>
    <n v="87.999353587588885"/>
    <x v="1"/>
    <x v="15"/>
  </r>
  <r>
    <s v="2023-06-16 05:00 AM"/>
    <n v="87.590456806874698"/>
    <x v="1"/>
    <x v="15"/>
  </r>
  <r>
    <s v="2023-06-16 06:00 AM"/>
    <n v="88.089155370177266"/>
    <x v="1"/>
    <x v="15"/>
  </r>
  <r>
    <s v="2023-06-16 07:00 AM"/>
    <n v="87.807187955318113"/>
    <x v="1"/>
    <x v="15"/>
  </r>
  <r>
    <s v="2023-06-16 08:00 AM"/>
    <n v="85.211084650357222"/>
    <x v="1"/>
    <x v="15"/>
  </r>
  <r>
    <s v="2023-06-16 09:00 AM"/>
    <n v="81.799186390532554"/>
    <x v="1"/>
    <x v="15"/>
  </r>
  <r>
    <s v="2023-06-16 10:00 AM"/>
    <n v="71.509209744503863"/>
    <x v="1"/>
    <x v="15"/>
  </r>
  <r>
    <s v="2023-06-16 11:00 AM"/>
    <n v="67.994383683121498"/>
    <x v="1"/>
    <x v="15"/>
  </r>
  <r>
    <s v="2023-06-16 12:00 PM"/>
    <n v="64.683471356612301"/>
    <x v="1"/>
    <x v="15"/>
  </r>
  <r>
    <s v="2023-06-16 01:00 PM"/>
    <n v="60.909684642657211"/>
    <x v="1"/>
    <x v="15"/>
  </r>
  <r>
    <s v="2023-06-16 02:00 PM"/>
    <n v="58.960691714702406"/>
    <x v="1"/>
    <x v="15"/>
  </r>
  <r>
    <s v="2023-06-16 03:00 PM"/>
    <n v="56.079894979469103"/>
    <x v="1"/>
    <x v="15"/>
  </r>
  <r>
    <s v="2023-06-16 04:00 PM"/>
    <n v="52.68665081057437"/>
    <x v="1"/>
    <x v="15"/>
  </r>
  <r>
    <s v="2023-06-16 05:00 PM"/>
    <n v="51.274727599703795"/>
    <x v="1"/>
    <x v="15"/>
  </r>
  <r>
    <s v="2023-06-16 06:00 PM"/>
    <n v="50.711743772241988"/>
    <x v="1"/>
    <x v="15"/>
  </r>
  <r>
    <s v="2023-06-16 07:00 PM"/>
    <n v="55.341880341880341"/>
    <x v="1"/>
    <x v="15"/>
  </r>
  <r>
    <s v="2023-06-16 08:00 PM"/>
    <n v="66.537437426776023"/>
    <x v="1"/>
    <x v="15"/>
  </r>
  <r>
    <s v="2023-06-16 09:00 PM"/>
    <n v="77.169292323080768"/>
    <x v="1"/>
    <x v="15"/>
  </r>
  <r>
    <s v="2023-06-16 10:00 PM"/>
    <n v="84.067505720823789"/>
    <x v="1"/>
    <x v="15"/>
  </r>
  <r>
    <s v="2023-06-16 11:00 PM"/>
    <n v="86.163507650148432"/>
    <x v="1"/>
    <x v="15"/>
  </r>
  <r>
    <s v="2023-06-17 12:00 AM"/>
    <n v="89.380032206119154"/>
    <x v="1"/>
    <x v="16"/>
  </r>
  <r>
    <s v="2023-06-17 01:00 AM"/>
    <n v="91.123836793128135"/>
    <x v="1"/>
    <x v="16"/>
  </r>
  <r>
    <s v="2023-06-17 02:00 AM"/>
    <n v="92.276422764227632"/>
    <x v="1"/>
    <x v="16"/>
  </r>
  <r>
    <s v="2023-06-17 03:00 AM"/>
    <n v="93.521311475409831"/>
    <x v="1"/>
    <x v="16"/>
  </r>
  <r>
    <s v="2023-06-17 04:00 AM"/>
    <n v="93.828749491938765"/>
    <x v="1"/>
    <x v="16"/>
  </r>
  <r>
    <s v="2023-06-17 05:00 AM"/>
    <n v="94.022222222222211"/>
    <x v="1"/>
    <x v="16"/>
  </r>
  <r>
    <s v="2023-06-17 06:00 AM"/>
    <n v="93.042850264804997"/>
    <x v="1"/>
    <x v="16"/>
  </r>
  <r>
    <s v="2023-06-17 07:00 AM"/>
    <n v="88.676392101049629"/>
    <x v="1"/>
    <x v="16"/>
  </r>
  <r>
    <s v="2023-06-17 08:00 AM"/>
    <n v="75.933056872037923"/>
    <x v="1"/>
    <x v="16"/>
  </r>
  <r>
    <s v="2023-06-17 09:00 AM"/>
    <n v="63.171031096563013"/>
    <x v="1"/>
    <x v="16"/>
  </r>
  <r>
    <s v="2023-06-17 10:00 AM"/>
    <n v="57.440807348945533"/>
    <x v="1"/>
    <x v="16"/>
  </r>
  <r>
    <s v="2023-06-17 11:00 AM"/>
    <n v="49.064994056715904"/>
    <x v="1"/>
    <x v="16"/>
  </r>
  <r>
    <s v="2023-06-17 12:00 PM"/>
    <n v="42.199435996287569"/>
    <x v="1"/>
    <x v="16"/>
  </r>
  <r>
    <s v="2023-06-17 01:00 PM"/>
    <n v="37.939673438863267"/>
    <x v="1"/>
    <x v="16"/>
  </r>
  <r>
    <s v="2023-06-17 02:00 PM"/>
    <n v="36.237373737373737"/>
    <x v="1"/>
    <x v="16"/>
  </r>
  <r>
    <s v="2023-06-17 03:00 PM"/>
    <n v="34.072601775741518"/>
    <x v="1"/>
    <x v="16"/>
  </r>
  <r>
    <s v="2023-06-17 04:00 PM"/>
    <n v="32.393495934959347"/>
    <x v="1"/>
    <x v="16"/>
  </r>
  <r>
    <s v="2023-06-17 05:00 PM"/>
    <n v="30.06968018581383"/>
    <x v="1"/>
    <x v="16"/>
  </r>
  <r>
    <s v="2023-06-17 06:00 PM"/>
    <n v="31.370569128654143"/>
    <x v="1"/>
    <x v="16"/>
  </r>
  <r>
    <s v="2023-06-17 07:00 PM"/>
    <n v="35.753476819759236"/>
    <x v="1"/>
    <x v="16"/>
  </r>
  <r>
    <s v="2023-06-17 08:00 PM"/>
    <n v="49.91416629347664"/>
    <x v="1"/>
    <x v="16"/>
  </r>
  <r>
    <s v="2023-06-17 09:00 PM"/>
    <n v="61.875314520187345"/>
    <x v="1"/>
    <x v="16"/>
  </r>
  <r>
    <s v="2023-06-17 10:00 PM"/>
    <n v="70.534161190568227"/>
    <x v="1"/>
    <x v="16"/>
  </r>
  <r>
    <s v="2023-06-17 11:00 PM"/>
    <n v="71.539027982326957"/>
    <x v="1"/>
    <x v="16"/>
  </r>
  <r>
    <s v="2023-06-18 12:00 AM"/>
    <n v="67.179144385026746"/>
    <x v="1"/>
    <x v="17"/>
  </r>
  <r>
    <s v="2023-06-18 01:00 AM"/>
    <n v="78.373067428868396"/>
    <x v="1"/>
    <x v="17"/>
  </r>
  <r>
    <s v="2023-06-18 02:00 AM"/>
    <n v="81.97635261543067"/>
    <x v="1"/>
    <x v="17"/>
  </r>
  <r>
    <s v="2023-06-18 03:00 AM"/>
    <n v="85.582494349702074"/>
    <x v="1"/>
    <x v="17"/>
  </r>
  <r>
    <s v="2023-06-18 04:00 AM"/>
    <n v="88.166269755358314"/>
    <x v="1"/>
    <x v="17"/>
  </r>
  <r>
    <s v="2023-06-18 05:00 AM"/>
    <n v="89.457608293224737"/>
    <x v="1"/>
    <x v="17"/>
  </r>
  <r>
    <s v="2023-06-18 06:00 AM"/>
    <n v="80.655974049378273"/>
    <x v="1"/>
    <x v="17"/>
  </r>
  <r>
    <s v="2023-06-18 07:00 AM"/>
    <n v="62.20421972849158"/>
    <x v="1"/>
    <x v="17"/>
  </r>
  <r>
    <s v="2023-06-18 08:00 AM"/>
    <n v="51.920757967269594"/>
    <x v="1"/>
    <x v="17"/>
  </r>
  <r>
    <s v="2023-06-18 09:00 AM"/>
    <n v="45.741857788387755"/>
    <x v="1"/>
    <x v="17"/>
  </r>
  <r>
    <s v="2023-06-18 10:00 AM"/>
    <n v="37.019728234378604"/>
    <x v="1"/>
    <x v="17"/>
  </r>
  <r>
    <s v="2023-06-18 11:00 AM"/>
    <n v="33.521140172676482"/>
    <x v="1"/>
    <x v="17"/>
  </r>
  <r>
    <s v="2023-06-18 12:00 PM"/>
    <n v="31.553134294211851"/>
    <x v="1"/>
    <x v="17"/>
  </r>
  <r>
    <s v="2023-06-18 01:00 PM"/>
    <n v="29.820561118271041"/>
    <x v="1"/>
    <x v="17"/>
  </r>
  <r>
    <s v="2023-06-18 02:00 PM"/>
    <n v="29.229555369906244"/>
    <x v="1"/>
    <x v="17"/>
  </r>
  <r>
    <s v="2023-06-18 03:00 PM"/>
    <n v="29.202761864840948"/>
    <x v="1"/>
    <x v="17"/>
  </r>
  <r>
    <s v="2023-06-18 04:00 PM"/>
    <n v="28.50251171327827"/>
    <x v="1"/>
    <x v="17"/>
  </r>
  <r>
    <s v="2023-06-18 05:00 PM"/>
    <n v="30.165530104330593"/>
    <x v="1"/>
    <x v="17"/>
  </r>
  <r>
    <s v="2023-06-18 06:00 PM"/>
    <n v="32.048060862119783"/>
    <x v="1"/>
    <x v="17"/>
  </r>
  <r>
    <s v="2023-06-18 07:00 PM"/>
    <n v="36.696542893725997"/>
    <x v="1"/>
    <x v="17"/>
  </r>
  <r>
    <s v="2023-06-18 08:00 PM"/>
    <n v="43.341681246926711"/>
    <x v="1"/>
    <x v="17"/>
  </r>
  <r>
    <s v="2023-06-18 09:00 PM"/>
    <n v="54.430994729907781"/>
    <x v="1"/>
    <x v="17"/>
  </r>
  <r>
    <s v="2023-06-18 10:00 PM"/>
    <n v="61.487780586838277"/>
    <x v="1"/>
    <x v="17"/>
  </r>
  <r>
    <s v="2023-06-18 11:00 PM"/>
    <n v="59.679909621540205"/>
    <x v="1"/>
    <x v="17"/>
  </r>
  <r>
    <s v="2023-06-19 12:00 AM"/>
    <n v="65.126424501424495"/>
    <x v="1"/>
    <x v="18"/>
  </r>
  <r>
    <s v="2023-06-19 01:00 AM"/>
    <n v="69.849246231155774"/>
    <x v="1"/>
    <x v="18"/>
  </r>
  <r>
    <s v="2023-06-19 02:00 AM"/>
    <n v="73.052882638374868"/>
    <x v="1"/>
    <x v="18"/>
  </r>
  <r>
    <s v="2023-06-19 03:00 AM"/>
    <n v="68.851175594110686"/>
    <x v="1"/>
    <x v="18"/>
  </r>
  <r>
    <s v="2023-06-19 04:00 AM"/>
    <n v="69.098484848484844"/>
    <x v="1"/>
    <x v="18"/>
  </r>
  <r>
    <s v="2023-06-19 05:00 AM"/>
    <n v="70.50205020502051"/>
    <x v="1"/>
    <x v="18"/>
  </r>
  <r>
    <s v="2023-06-19 06:00 AM"/>
    <n v="72.165598912832451"/>
    <x v="1"/>
    <x v="18"/>
  </r>
  <r>
    <s v="2023-06-19 07:00 AM"/>
    <n v="70.794009911656971"/>
    <x v="1"/>
    <x v="18"/>
  </r>
  <r>
    <s v="2023-06-19 08:00 AM"/>
    <n v="63.359727766507433"/>
    <x v="1"/>
    <x v="18"/>
  </r>
  <r>
    <s v="2023-06-19 09:00 AM"/>
    <n v="54.936451091917711"/>
    <x v="1"/>
    <x v="18"/>
  </r>
  <r>
    <s v="2023-06-19 10:00 AM"/>
    <n v="48.047332110732683"/>
    <x v="1"/>
    <x v="18"/>
  </r>
  <r>
    <s v="2023-06-19 11:00 AM"/>
    <n v="39.179413837416575"/>
    <x v="1"/>
    <x v="18"/>
  </r>
  <r>
    <s v="2023-06-19 12:00 PM"/>
    <n v="35.304255185811869"/>
    <x v="1"/>
    <x v="18"/>
  </r>
  <r>
    <s v="2023-06-19 01:00 PM"/>
    <n v="34.805366004962778"/>
    <x v="1"/>
    <x v="18"/>
  </r>
  <r>
    <s v="2023-06-19 02:00 PM"/>
    <n v="35.131571060360841"/>
    <x v="1"/>
    <x v="18"/>
  </r>
  <r>
    <s v="2023-06-19 03:00 PM"/>
    <n v="33.891952242070722"/>
    <x v="1"/>
    <x v="18"/>
  </r>
  <r>
    <s v="2023-06-19 04:00 PM"/>
    <n v="32.898894154818322"/>
    <x v="1"/>
    <x v="18"/>
  </r>
  <r>
    <s v="2023-06-19 05:00 PM"/>
    <n v="32.223975477054978"/>
    <x v="1"/>
    <x v="18"/>
  </r>
  <r>
    <s v="2023-06-19 06:00 PM"/>
    <n v="33.335232019442543"/>
    <x v="1"/>
    <x v="18"/>
  </r>
  <r>
    <s v="2023-06-19 07:00 PM"/>
    <n v="35.409176244016322"/>
    <x v="1"/>
    <x v="18"/>
  </r>
  <r>
    <s v="2023-06-19 08:00 PM"/>
    <n v="44.835869081910801"/>
    <x v="1"/>
    <x v="18"/>
  </r>
  <r>
    <s v="2023-06-19 09:00 PM"/>
    <n v="57.05890219620197"/>
    <x v="1"/>
    <x v="18"/>
  </r>
  <r>
    <s v="2023-06-19 10:00 PM"/>
    <n v="54.223925299506689"/>
    <x v="1"/>
    <x v="18"/>
  </r>
  <r>
    <s v="2023-06-19 11:00 PM"/>
    <n v="50.657511444028287"/>
    <x v="1"/>
    <x v="18"/>
  </r>
  <r>
    <s v="2023-06-20 12:00 AM"/>
    <n v="59.794654498044338"/>
    <x v="1"/>
    <x v="19"/>
  </r>
  <r>
    <s v="2023-06-20 01:00 AM"/>
    <n v="66.724386724386733"/>
    <x v="1"/>
    <x v="19"/>
  </r>
  <r>
    <s v="2023-06-20 02:00 AM"/>
    <n v="67.038258229968079"/>
    <x v="1"/>
    <x v="19"/>
  </r>
  <r>
    <s v="2023-06-20 03:00 AM"/>
    <n v="61.713872392264349"/>
    <x v="1"/>
    <x v="19"/>
  </r>
  <r>
    <s v="2023-06-20 04:00 AM"/>
    <n v="62.310645907847672"/>
    <x v="1"/>
    <x v="19"/>
  </r>
  <r>
    <s v="2023-06-20 05:00 AM"/>
    <n v="63.775510204081634"/>
    <x v="1"/>
    <x v="19"/>
  </r>
  <r>
    <s v="2023-06-20 06:00 AM"/>
    <n v="64.332171893147503"/>
    <x v="1"/>
    <x v="19"/>
  </r>
  <r>
    <s v="2023-06-20 07:00 AM"/>
    <n v="60.603414053195714"/>
    <x v="1"/>
    <x v="19"/>
  </r>
  <r>
    <s v="2023-06-20 08:00 AM"/>
    <n v="58.312007874015748"/>
    <x v="1"/>
    <x v="19"/>
  </r>
  <r>
    <s v="2023-06-20 09:00 AM"/>
    <n v="55.502717391304351"/>
    <x v="1"/>
    <x v="19"/>
  </r>
  <r>
    <s v="2023-06-20 10:00 AM"/>
    <n v="52.767402376910013"/>
    <x v="1"/>
    <x v="19"/>
  </r>
  <r>
    <s v="2023-06-20 11:00 AM"/>
    <n v="50.452051171862088"/>
    <x v="1"/>
    <x v="19"/>
  </r>
  <r>
    <s v="2023-06-20 12:00 PM"/>
    <n v="45.021573837775264"/>
    <x v="1"/>
    <x v="19"/>
  </r>
  <r>
    <s v="2023-06-20 01:00 PM"/>
    <n v="40.516640778473203"/>
    <x v="1"/>
    <x v="19"/>
  </r>
  <r>
    <s v="2023-06-20 02:00 PM"/>
    <n v="35.996052232007287"/>
    <x v="1"/>
    <x v="19"/>
  </r>
  <r>
    <s v="2023-06-20 03:00 PM"/>
    <n v="33.259587020648965"/>
    <x v="1"/>
    <x v="19"/>
  </r>
  <r>
    <s v="2023-06-20 04:00 PM"/>
    <n v="34.425673415955586"/>
    <x v="1"/>
    <x v="19"/>
  </r>
  <r>
    <s v="2023-06-20 05:00 PM"/>
    <n v="35.409143219969053"/>
    <x v="1"/>
    <x v="19"/>
  </r>
  <r>
    <s v="2023-06-20 06:00 PM"/>
    <n v="41.062978107555537"/>
    <x v="1"/>
    <x v="19"/>
  </r>
  <r>
    <s v="2023-06-20 07:00 PM"/>
    <n v="48.640478928897934"/>
    <x v="1"/>
    <x v="19"/>
  </r>
  <r>
    <s v="2023-06-20 08:00 PM"/>
    <n v="56.323631323631318"/>
    <x v="1"/>
    <x v="19"/>
  </r>
  <r>
    <s v="2023-06-20 09:00 PM"/>
    <n v="59.757270732880485"/>
    <x v="1"/>
    <x v="19"/>
  </r>
  <r>
    <s v="2023-06-20 10:00 PM"/>
    <n v="63.078239478046953"/>
    <x v="1"/>
    <x v="19"/>
  </r>
  <r>
    <s v="2023-06-20 11:00 PM"/>
    <n v="65.653092445545269"/>
    <x v="1"/>
    <x v="19"/>
  </r>
  <r>
    <s v="2023-06-21 12:00 AM"/>
    <n v="67.002448352562766"/>
    <x v="1"/>
    <x v="20"/>
  </r>
  <r>
    <s v="2023-06-21 01:00 AM"/>
    <n v="66.664351691089664"/>
    <x v="1"/>
    <x v="20"/>
  </r>
  <r>
    <s v="2023-06-21 02:00 AM"/>
    <n v="70.533852629922507"/>
    <x v="1"/>
    <x v="20"/>
  </r>
  <r>
    <s v="2023-06-21 03:00 AM"/>
    <n v="73.138070196893722"/>
    <x v="1"/>
    <x v="20"/>
  </r>
  <r>
    <s v="2023-06-21 04:00 AM"/>
    <n v="75.058648569393824"/>
    <x v="1"/>
    <x v="20"/>
  </r>
  <r>
    <s v="2023-06-21 05:00 AM"/>
    <n v="77.728675941979958"/>
    <x v="1"/>
    <x v="20"/>
  </r>
  <r>
    <s v="2023-06-21 06:00 AM"/>
    <n v="79.461883408071742"/>
    <x v="1"/>
    <x v="20"/>
  </r>
  <r>
    <s v="2023-06-21 07:00 AM"/>
    <n v="72.724879543061363"/>
    <x v="1"/>
    <x v="20"/>
  </r>
  <r>
    <s v="2023-06-21 08:00 AM"/>
    <n v="67.347455369038101"/>
    <x v="1"/>
    <x v="20"/>
  </r>
  <r>
    <s v="2023-06-21 09:00 AM"/>
    <n v="62.110097805974092"/>
    <x v="1"/>
    <x v="20"/>
  </r>
  <r>
    <s v="2023-06-21 10:00 AM"/>
    <n v="53.534093504576845"/>
    <x v="1"/>
    <x v="20"/>
  </r>
  <r>
    <s v="2023-06-21 11:00 AM"/>
    <n v="45.54834992761544"/>
    <x v="1"/>
    <x v="20"/>
  </r>
  <r>
    <s v="2023-06-21 12:00 PM"/>
    <n v="38.462315619317032"/>
    <x v="1"/>
    <x v="20"/>
  </r>
  <r>
    <s v="2023-06-21 01:00 PM"/>
    <n v="35.703306038243944"/>
    <x v="1"/>
    <x v="20"/>
  </r>
  <r>
    <s v="2023-06-21 02:00 PM"/>
    <n v="32.689604445897352"/>
    <x v="1"/>
    <x v="20"/>
  </r>
  <r>
    <s v="2023-06-21 03:00 PM"/>
    <n v="31.231950844854069"/>
    <x v="1"/>
    <x v="20"/>
  </r>
  <r>
    <s v="2023-06-21 04:00 PM"/>
    <n v="30.08911361986533"/>
    <x v="1"/>
    <x v="20"/>
  </r>
  <r>
    <s v="2023-06-21 05:00 PM"/>
    <n v="26.477150846548689"/>
    <x v="1"/>
    <x v="20"/>
  </r>
  <r>
    <s v="2023-06-21 06:00 PM"/>
    <n v="27.445234965329693"/>
    <x v="1"/>
    <x v="20"/>
  </r>
  <r>
    <s v="2023-06-21 07:00 PM"/>
    <n v="29.678830528563985"/>
    <x v="1"/>
    <x v="20"/>
  </r>
  <r>
    <s v="2023-06-21 08:00 PM"/>
    <n v="33.938188717799022"/>
    <x v="1"/>
    <x v="20"/>
  </r>
  <r>
    <s v="2023-06-21 09:00 PM"/>
    <n v="43.237660360948034"/>
    <x v="1"/>
    <x v="20"/>
  </r>
  <r>
    <s v="2023-06-21 10:00 PM"/>
    <n v="52.490039840637451"/>
    <x v="1"/>
    <x v="20"/>
  </r>
  <r>
    <s v="2023-06-21 11:00 PM"/>
    <n v="58.88654298767824"/>
    <x v="1"/>
    <x v="20"/>
  </r>
  <r>
    <s v="2023-06-22 12:00 AM"/>
    <n v="59.492070997308502"/>
    <x v="1"/>
    <x v="21"/>
  </r>
  <r>
    <s v="2023-06-22 01:00 AM"/>
    <n v="57.870565878378379"/>
    <x v="1"/>
    <x v="21"/>
  </r>
  <r>
    <s v="2023-06-22 02:00 AM"/>
    <n v="63.070765872293983"/>
    <x v="1"/>
    <x v="21"/>
  </r>
  <r>
    <s v="2023-06-22 03:00 AM"/>
    <n v="72.455709297814565"/>
    <x v="1"/>
    <x v="21"/>
  </r>
  <r>
    <s v="2023-06-22 04:00 AM"/>
    <n v="76.100045215487498"/>
    <x v="1"/>
    <x v="21"/>
  </r>
  <r>
    <s v="2023-06-22 05:00 AM"/>
    <n v="82.117414814179043"/>
    <x v="1"/>
    <x v="21"/>
  </r>
  <r>
    <s v="2023-06-22 06:00 AM"/>
    <n v="83.027823240589214"/>
    <x v="1"/>
    <x v="21"/>
  </r>
  <r>
    <s v="2023-06-22 07:00 AM"/>
    <n v="75.144353153003991"/>
    <x v="1"/>
    <x v="21"/>
  </r>
  <r>
    <s v="2023-06-22 08:00 AM"/>
    <n v="61.657073029552699"/>
    <x v="1"/>
    <x v="21"/>
  </r>
  <r>
    <s v="2023-06-22 09:00 AM"/>
    <n v="53.547112935918094"/>
    <x v="1"/>
    <x v="21"/>
  </r>
  <r>
    <s v="2023-06-22 10:00 AM"/>
    <n v="48.255582137161085"/>
    <x v="1"/>
    <x v="21"/>
  </r>
  <r>
    <s v="2023-06-22 11:00 AM"/>
    <n v="46.321934287855484"/>
    <x v="1"/>
    <x v="21"/>
  </r>
  <r>
    <s v="2023-06-22 12:00 PM"/>
    <n v="41.981365843988499"/>
    <x v="1"/>
    <x v="21"/>
  </r>
  <r>
    <s v="2023-06-22 01:00 PM"/>
    <n v="39.945953229331977"/>
    <x v="1"/>
    <x v="21"/>
  </r>
  <r>
    <s v="2023-06-22 02:00 PM"/>
    <n v="42.463704799032129"/>
    <x v="1"/>
    <x v="21"/>
  </r>
  <r>
    <s v="2023-06-22 03:00 PM"/>
    <n v="38.614130434782609"/>
    <x v="1"/>
    <x v="21"/>
  </r>
  <r>
    <s v="2023-06-22 04:00 PM"/>
    <n v="36.010953247982108"/>
    <x v="1"/>
    <x v="21"/>
  </r>
  <r>
    <s v="2023-06-22 05:00 PM"/>
    <n v="36.415998995550609"/>
    <x v="1"/>
    <x v="21"/>
  </r>
  <r>
    <s v="2023-06-22 06:00 PM"/>
    <n v="46.989941965336058"/>
    <x v="1"/>
    <x v="21"/>
  </r>
  <r>
    <s v="2023-06-22 07:00 PM"/>
    <n v="51.544734389561981"/>
    <x v="1"/>
    <x v="21"/>
  </r>
  <r>
    <s v="2023-06-22 08:00 PM"/>
    <n v="54.519030239833157"/>
    <x v="1"/>
    <x v="21"/>
  </r>
  <r>
    <s v="2023-06-22 09:00 PM"/>
    <n v="57.044187225413992"/>
    <x v="1"/>
    <x v="21"/>
  </r>
  <r>
    <s v="2023-06-22 10:00 PM"/>
    <n v="58.735152819122291"/>
    <x v="1"/>
    <x v="21"/>
  </r>
  <r>
    <s v="2023-06-22 11:00 PM"/>
    <n v="63.118355776045362"/>
    <x v="1"/>
    <x v="21"/>
  </r>
  <r>
    <s v="2023-06-23 12:00 AM"/>
    <n v="69.194387790983882"/>
    <x v="1"/>
    <x v="22"/>
  </r>
  <r>
    <s v="2023-06-23 01:00 AM"/>
    <n v="71.370651082092948"/>
    <x v="1"/>
    <x v="22"/>
  </r>
  <r>
    <s v="2023-06-23 02:00 AM"/>
    <n v="71.888412017167369"/>
    <x v="1"/>
    <x v="22"/>
  </r>
  <r>
    <s v="2023-06-23 03:00 AM"/>
    <n v="73.916331121571289"/>
    <x v="1"/>
    <x v="22"/>
  </r>
  <r>
    <s v="2023-06-23 04:00 AM"/>
    <n v="75.663716814159301"/>
    <x v="1"/>
    <x v="22"/>
  </r>
  <r>
    <s v="2023-06-23 05:00 AM"/>
    <n v="75.550660792951533"/>
    <x v="1"/>
    <x v="22"/>
  </r>
  <r>
    <s v="2023-06-23 06:00 AM"/>
    <n v="75.816404025061701"/>
    <x v="1"/>
    <x v="22"/>
  </r>
  <r>
    <s v="2023-06-23 07:00 AM"/>
    <n v="69.050992681991701"/>
    <x v="1"/>
    <x v="22"/>
  </r>
  <r>
    <s v="2023-06-23 08:00 AM"/>
    <n v="63.686697287966993"/>
    <x v="1"/>
    <x v="22"/>
  </r>
  <r>
    <s v="2023-06-23 09:00 AM"/>
    <n v="60.072463768115938"/>
    <x v="1"/>
    <x v="22"/>
  </r>
  <r>
    <s v="2023-06-23 10:00 AM"/>
    <n v="62.158765808400844"/>
    <x v="1"/>
    <x v="22"/>
  </r>
  <r>
    <s v="2023-06-23 11:00 AM"/>
    <n v="58.790410042227194"/>
    <x v="1"/>
    <x v="22"/>
  </r>
  <r>
    <s v="2023-06-23 12:00 PM"/>
    <n v="52.599547645973452"/>
    <x v="1"/>
    <x v="22"/>
  </r>
  <r>
    <s v="2023-06-23 01:00 PM"/>
    <n v="46.231273408239701"/>
    <x v="1"/>
    <x v="22"/>
  </r>
  <r>
    <s v="2023-06-23 02:00 PM"/>
    <n v="45.926895348303248"/>
    <x v="1"/>
    <x v="22"/>
  </r>
  <r>
    <s v="2023-06-23 03:00 PM"/>
    <n v="43.628492719401812"/>
    <x v="1"/>
    <x v="22"/>
  </r>
  <r>
    <s v="2023-06-23 04:00 PM"/>
    <n v="41.967353951890033"/>
    <x v="1"/>
    <x v="22"/>
  </r>
  <r>
    <s v="2023-06-23 05:00 PM"/>
    <n v="41.85866224192803"/>
    <x v="1"/>
    <x v="22"/>
  </r>
  <r>
    <s v="2023-06-23 06:00 PM"/>
    <n v="41.828947368421055"/>
    <x v="1"/>
    <x v="22"/>
  </r>
  <r>
    <s v="2023-06-23 07:00 PM"/>
    <n v="48.562327823691462"/>
    <x v="1"/>
    <x v="22"/>
  </r>
  <r>
    <s v="2023-06-23 08:00 PM"/>
    <n v="56.283850201414722"/>
    <x v="1"/>
    <x v="22"/>
  </r>
  <r>
    <s v="2023-06-23 09:00 PM"/>
    <n v="63.152293279464196"/>
    <x v="1"/>
    <x v="22"/>
  </r>
  <r>
    <s v="2023-06-23 10:00 PM"/>
    <n v="71.080975136265209"/>
    <x v="1"/>
    <x v="22"/>
  </r>
  <r>
    <s v="2023-06-23 11:00 PM"/>
    <n v="75.939028651292801"/>
    <x v="1"/>
    <x v="22"/>
  </r>
  <r>
    <s v="2023-06-24 12:00 AM"/>
    <n v="77.322924600152334"/>
    <x v="1"/>
    <x v="23"/>
  </r>
  <r>
    <s v="2023-06-24 01:00 AM"/>
    <n v="78.827281010022134"/>
    <x v="1"/>
    <x v="23"/>
  </r>
  <r>
    <s v="2023-06-24 02:00 AM"/>
    <n v="81.582410665751155"/>
    <x v="1"/>
    <x v="23"/>
  </r>
  <r>
    <s v="2023-06-24 03:00 AM"/>
    <n v="85.360195360195362"/>
    <x v="1"/>
    <x v="23"/>
  </r>
  <r>
    <s v="2023-06-24 04:00 AM"/>
    <n v="86.5945725362171"/>
    <x v="1"/>
    <x v="23"/>
  </r>
  <r>
    <s v="2023-06-24 05:00 AM"/>
    <n v="87.987879662362019"/>
    <x v="1"/>
    <x v="23"/>
  </r>
  <r>
    <s v="2023-06-24 06:00 AM"/>
    <n v="82.801940738173627"/>
    <x v="1"/>
    <x v="23"/>
  </r>
  <r>
    <s v="2023-06-24 07:00 AM"/>
    <n v="74.947483003590236"/>
    <x v="1"/>
    <x v="23"/>
  </r>
  <r>
    <s v="2023-06-24 08:00 AM"/>
    <n v="65.583535622540126"/>
    <x v="1"/>
    <x v="23"/>
  </r>
  <r>
    <s v="2023-06-24 09:00 AM"/>
    <n v="59.282022886674049"/>
    <x v="1"/>
    <x v="23"/>
  </r>
  <r>
    <s v="2023-06-24 10:00 AM"/>
    <n v="50.372697833002839"/>
    <x v="1"/>
    <x v="23"/>
  </r>
  <r>
    <s v="2023-06-24 11:00 AM"/>
    <n v="45.544361137144641"/>
    <x v="1"/>
    <x v="23"/>
  </r>
  <r>
    <s v="2023-06-24 12:00 PM"/>
    <n v="41.935907538744416"/>
    <x v="1"/>
    <x v="23"/>
  </r>
  <r>
    <s v="2023-06-24 01:00 PM"/>
    <n v="36.817092321679475"/>
    <x v="1"/>
    <x v="23"/>
  </r>
  <r>
    <s v="2023-06-24 02:00 PM"/>
    <n v="32.612182940435659"/>
    <x v="1"/>
    <x v="23"/>
  </r>
  <r>
    <s v="2023-06-24 03:00 PM"/>
    <n v="30.036885520756488"/>
    <x v="1"/>
    <x v="23"/>
  </r>
  <r>
    <s v="2023-06-24 04:00 PM"/>
    <n v="30.723786693242474"/>
    <x v="1"/>
    <x v="23"/>
  </r>
  <r>
    <s v="2023-06-24 05:00 PM"/>
    <n v="29.894380398987678"/>
    <x v="1"/>
    <x v="23"/>
  </r>
  <r>
    <s v="2023-06-24 06:00 PM"/>
    <n v="30.360934182590231"/>
    <x v="1"/>
    <x v="23"/>
  </r>
  <r>
    <s v="2023-06-24 07:00 PM"/>
    <n v="33.744630425122203"/>
    <x v="1"/>
    <x v="23"/>
  </r>
  <r>
    <s v="2023-06-24 08:00 PM"/>
    <n v="44.619708855980193"/>
    <x v="1"/>
    <x v="23"/>
  </r>
  <r>
    <s v="2023-06-24 09:00 PM"/>
    <n v="49.132748930815467"/>
    <x v="1"/>
    <x v="23"/>
  </r>
  <r>
    <s v="2023-06-24 10:00 PM"/>
    <n v="51.739878732727334"/>
    <x v="1"/>
    <x v="23"/>
  </r>
  <r>
    <s v="2023-06-24 11:00 PM"/>
    <n v="57.653716884143932"/>
    <x v="1"/>
    <x v="23"/>
  </r>
  <r>
    <s v="2023-06-25 12:00 AM"/>
    <n v="55.756238229755184"/>
    <x v="1"/>
    <x v="24"/>
  </r>
  <r>
    <s v="2023-06-25 01:00 AM"/>
    <n v="56.942755825734551"/>
    <x v="1"/>
    <x v="24"/>
  </r>
  <r>
    <s v="2023-06-25 02:00 AM"/>
    <n v="52.533812703304221"/>
    <x v="1"/>
    <x v="24"/>
  </r>
  <r>
    <s v="2023-06-25 03:00 AM"/>
    <n v="53.400821426505473"/>
    <x v="1"/>
    <x v="24"/>
  </r>
  <r>
    <s v="2023-06-25 04:00 AM"/>
    <n v="63.841414944356117"/>
    <x v="1"/>
    <x v="24"/>
  </r>
  <r>
    <s v="2023-06-25 05:00 AM"/>
    <n v="84.313066845817929"/>
    <x v="1"/>
    <x v="24"/>
  </r>
  <r>
    <s v="2023-06-25 06:00 AM"/>
    <n v="94.066388438055498"/>
    <x v="1"/>
    <x v="24"/>
  </r>
  <r>
    <s v="2023-06-25 07:00 AM"/>
    <n v="93.635478285961625"/>
    <x v="1"/>
    <x v="24"/>
  </r>
  <r>
    <s v="2023-06-25 08:00 AM"/>
    <n v="88.632235762831016"/>
    <x v="1"/>
    <x v="24"/>
  </r>
  <r>
    <s v="2023-06-25 09:00 AM"/>
    <n v="77.96157491169123"/>
    <x v="1"/>
    <x v="24"/>
  </r>
  <r>
    <s v="2023-06-25 10:00 AM"/>
    <n v="72.703000827295739"/>
    <x v="1"/>
    <x v="24"/>
  </r>
  <r>
    <s v="2023-06-25 11:00 AM"/>
    <n v="70.259164238813753"/>
    <x v="1"/>
    <x v="24"/>
  </r>
  <r>
    <s v="2023-06-25 12:00 PM"/>
    <n v="65.517324090620164"/>
    <x v="1"/>
    <x v="24"/>
  </r>
  <r>
    <s v="2023-06-25 01:00 PM"/>
    <n v="58.50262123197902"/>
    <x v="1"/>
    <x v="24"/>
  </r>
  <r>
    <s v="2023-06-25 02:00 PM"/>
    <n v="47.718501446131597"/>
    <x v="1"/>
    <x v="24"/>
  </r>
  <r>
    <s v="2023-06-25 03:00 PM"/>
    <n v="31.94561020647977"/>
    <x v="1"/>
    <x v="24"/>
  </r>
  <r>
    <s v="2023-06-25 04:00 PM"/>
    <n v="27.842496368309313"/>
    <x v="1"/>
    <x v="24"/>
  </r>
  <r>
    <s v="2023-06-25 05:00 PM"/>
    <n v="33.999006732148771"/>
    <x v="1"/>
    <x v="24"/>
  </r>
  <r>
    <s v="2023-06-25 06:00 PM"/>
    <n v="48.883413879149685"/>
    <x v="1"/>
    <x v="24"/>
  </r>
  <r>
    <s v="2023-06-25 07:00 PM"/>
    <n v="47.55033987431063"/>
    <x v="1"/>
    <x v="24"/>
  </r>
  <r>
    <s v="2023-06-25 08:00 PM"/>
    <n v="46.949131691714676"/>
    <x v="1"/>
    <x v="24"/>
  </r>
  <r>
    <s v="2023-06-25 09:00 PM"/>
    <n v="52.931034482758626"/>
    <x v="1"/>
    <x v="24"/>
  </r>
  <r>
    <s v="2023-06-25 10:00 PM"/>
    <n v="56.381145083932864"/>
    <x v="1"/>
    <x v="24"/>
  </r>
  <r>
    <s v="2023-06-25 11:00 PM"/>
    <n v="60.904336486973889"/>
    <x v="1"/>
    <x v="24"/>
  </r>
  <r>
    <s v="2023-06-26 12:00 AM"/>
    <n v="68.283770161290334"/>
    <x v="1"/>
    <x v="25"/>
  </r>
  <r>
    <s v="2023-06-26 01:00 AM"/>
    <n v="73.159486016628875"/>
    <x v="1"/>
    <x v="25"/>
  </r>
  <r>
    <s v="2023-06-26 02:00 AM"/>
    <n v="75.577077303950631"/>
    <x v="1"/>
    <x v="25"/>
  </r>
  <r>
    <s v="2023-06-26 03:00 AM"/>
    <n v="77.160906726124125"/>
    <x v="1"/>
    <x v="25"/>
  </r>
  <r>
    <s v="2023-06-26 04:00 AM"/>
    <n v="79.651229602390259"/>
    <x v="1"/>
    <x v="25"/>
  </r>
  <r>
    <s v="2023-06-26 05:00 AM"/>
    <n v="82.44706068268016"/>
    <x v="1"/>
    <x v="25"/>
  </r>
  <r>
    <s v="2023-06-26 06:00 AM"/>
    <n v="81.747367226938422"/>
    <x v="1"/>
    <x v="25"/>
  </r>
  <r>
    <s v="2023-06-26 07:00 AM"/>
    <n v="79.707633053221286"/>
    <x v="1"/>
    <x v="25"/>
  </r>
  <r>
    <s v="2023-06-26 08:00 AM"/>
    <n v="77.498298823758148"/>
    <x v="1"/>
    <x v="25"/>
  </r>
  <r>
    <s v="2023-06-26 09:00 AM"/>
    <n v="73.604098604098596"/>
    <x v="1"/>
    <x v="25"/>
  </r>
  <r>
    <s v="2023-06-26 10:00 AM"/>
    <n v="70.410839160839146"/>
    <x v="1"/>
    <x v="25"/>
  </r>
  <r>
    <s v="2023-06-26 11:00 AM"/>
    <n v="67.383512544802869"/>
    <x v="1"/>
    <x v="25"/>
  </r>
  <r>
    <s v="2023-06-26 12:00 PM"/>
    <n v="62.839097850181204"/>
    <x v="1"/>
    <x v="25"/>
  </r>
  <r>
    <s v="2023-06-26 01:00 PM"/>
    <n v="61.484906335759455"/>
    <x v="1"/>
    <x v="25"/>
  </r>
  <r>
    <s v="2023-06-26 02:00 PM"/>
    <n v="61.739261947973382"/>
    <x v="1"/>
    <x v="25"/>
  </r>
  <r>
    <s v="2023-06-26 03:00 PM"/>
    <n v="62.140334660599166"/>
    <x v="1"/>
    <x v="25"/>
  </r>
  <r>
    <s v="2023-06-26 04:00 PM"/>
    <n v="64.169733576240716"/>
    <x v="1"/>
    <x v="25"/>
  </r>
  <r>
    <s v="2023-06-26 05:00 PM"/>
    <n v="63.776360092149567"/>
    <x v="1"/>
    <x v="25"/>
  </r>
  <r>
    <s v="2023-06-26 06:00 PM"/>
    <n v="61.924181437280794"/>
    <x v="1"/>
    <x v="25"/>
  </r>
  <r>
    <s v="2023-06-26 07:00 PM"/>
    <n v="73.265934065934061"/>
    <x v="1"/>
    <x v="25"/>
  </r>
  <r>
    <s v="2023-06-26 08:00 PM"/>
    <n v="76.630743051616562"/>
    <x v="1"/>
    <x v="25"/>
  </r>
  <r>
    <s v="2023-06-26 09:00 PM"/>
    <n v="87.483146519630537"/>
    <x v="1"/>
    <x v="25"/>
  </r>
  <r>
    <s v="2023-06-26 10:00 PM"/>
    <n v="87.264150943396231"/>
    <x v="1"/>
    <x v="25"/>
  </r>
  <r>
    <s v="2023-06-26 11:00 PM"/>
    <n v="83.953488372093034"/>
    <x v="1"/>
    <x v="25"/>
  </r>
  <r>
    <s v="2023-06-27 12:00 AM"/>
    <n v="83.101851851851848"/>
    <x v="1"/>
    <x v="26"/>
  </r>
  <r>
    <s v="2023-06-27 01:00 AM"/>
    <n v="83.770764119601324"/>
    <x v="1"/>
    <x v="26"/>
  </r>
  <r>
    <s v="2023-06-27 02:00 AM"/>
    <n v="87.697009496868048"/>
    <x v="1"/>
    <x v="26"/>
  </r>
  <r>
    <s v="2023-06-27 03:00 AM"/>
    <n v="89.825724104074624"/>
    <x v="1"/>
    <x v="26"/>
  </r>
  <r>
    <s v="2023-06-27 04:00 AM"/>
    <n v="91.46660598475367"/>
    <x v="1"/>
    <x v="26"/>
  </r>
  <r>
    <s v="2023-06-27 05:00 AM"/>
    <n v="91.778778497044755"/>
    <x v="1"/>
    <x v="26"/>
  </r>
  <r>
    <s v="2023-06-27 06:00 AM"/>
    <n v="91.688255613126074"/>
    <x v="1"/>
    <x v="26"/>
  </r>
  <r>
    <s v="2023-06-27 07:00 AM"/>
    <n v="90.75917081343303"/>
    <x v="1"/>
    <x v="26"/>
  </r>
  <r>
    <s v="2023-06-27 08:00 AM"/>
    <n v="85.895322480939626"/>
    <x v="1"/>
    <x v="26"/>
  </r>
  <r>
    <s v="2023-06-27 09:00 AM"/>
    <n v="79.787440237756812"/>
    <x v="1"/>
    <x v="26"/>
  </r>
  <r>
    <s v="2023-06-27 10:00 AM"/>
    <n v="76.922408172136485"/>
    <x v="1"/>
    <x v="26"/>
  </r>
  <r>
    <s v="2023-06-27 11:00 AM"/>
    <n v="76.36363636363636"/>
    <x v="1"/>
    <x v="26"/>
  </r>
  <r>
    <s v="2023-06-27 12:00 PM"/>
    <n v="73.731853751928469"/>
    <x v="1"/>
    <x v="26"/>
  </r>
  <r>
    <s v="2023-06-27 01:00 PM"/>
    <n v="69.062151394422301"/>
    <x v="1"/>
    <x v="26"/>
  </r>
  <r>
    <s v="2023-06-27 02:00 PM"/>
    <n v="63.753698325235462"/>
    <x v="1"/>
    <x v="26"/>
  </r>
  <r>
    <s v="2023-06-27 03:00 PM"/>
    <n v="58.580251363756517"/>
    <x v="1"/>
    <x v="26"/>
  </r>
  <r>
    <s v="2023-06-27 04:00 PM"/>
    <n v="56.844017735106839"/>
    <x v="1"/>
    <x v="26"/>
  </r>
  <r>
    <s v="2023-06-27 05:00 PM"/>
    <n v="50.986963576344209"/>
    <x v="1"/>
    <x v="26"/>
  </r>
  <r>
    <s v="2023-06-27 06:00 PM"/>
    <n v="51.584875523242999"/>
    <x v="1"/>
    <x v="26"/>
  </r>
  <r>
    <s v="2023-06-27 07:00 PM"/>
    <n v="57.3833810546409"/>
    <x v="1"/>
    <x v="26"/>
  </r>
  <r>
    <s v="2023-06-27 08:00 PM"/>
    <n v="69.54828660436138"/>
    <x v="1"/>
    <x v="26"/>
  </r>
  <r>
    <s v="2023-06-27 09:00 PM"/>
    <n v="79.783125371360669"/>
    <x v="1"/>
    <x v="26"/>
  </r>
  <r>
    <s v="2023-06-27 10:00 PM"/>
    <n v="83.175445244410753"/>
    <x v="1"/>
    <x v="26"/>
  </r>
  <r>
    <s v="2023-06-27 11:00 PM"/>
    <n v="88.046301524562395"/>
    <x v="1"/>
    <x v="26"/>
  </r>
  <r>
    <s v="2023-06-28 12:00 AM"/>
    <n v="90.825234368280718"/>
    <x v="1"/>
    <x v="27"/>
  </r>
  <r>
    <s v="2023-06-28 01:00 AM"/>
    <n v="91.835223327933363"/>
    <x v="1"/>
    <x v="27"/>
  </r>
  <r>
    <s v="2023-06-28 02:00 AM"/>
    <n v="92.040229885057471"/>
    <x v="1"/>
    <x v="27"/>
  </r>
  <r>
    <s v="2023-06-28 03:00 AM"/>
    <n v="92.659428794992181"/>
    <x v="1"/>
    <x v="27"/>
  </r>
  <r>
    <s v="2023-06-28 04:00 AM"/>
    <n v="93.346508563899874"/>
    <x v="1"/>
    <x v="27"/>
  </r>
  <r>
    <s v="2023-06-28 05:00 AM"/>
    <n v="94.254257193188494"/>
    <x v="1"/>
    <x v="27"/>
  </r>
  <r>
    <s v="2023-06-28 06:00 AM"/>
    <n v="93.685695320278796"/>
    <x v="1"/>
    <x v="27"/>
  </r>
  <r>
    <s v="2023-06-28 07:00 AM"/>
    <n v="92.063137366432372"/>
    <x v="1"/>
    <x v="27"/>
  </r>
  <r>
    <s v="2023-06-28 08:00 AM"/>
    <n v="82.273139231902121"/>
    <x v="1"/>
    <x v="27"/>
  </r>
  <r>
    <s v="2023-06-28 09:00 AM"/>
    <n v="67.517223105458399"/>
    <x v="1"/>
    <x v="27"/>
  </r>
  <r>
    <s v="2023-06-28 10:00 AM"/>
    <n v="64.636537861567945"/>
    <x v="1"/>
    <x v="27"/>
  </r>
  <r>
    <s v="2023-06-28 11:00 AM"/>
    <n v="57.115489874110565"/>
    <x v="1"/>
    <x v="27"/>
  </r>
  <r>
    <s v="2023-06-28 12:00 PM"/>
    <n v="57.527519241095405"/>
    <x v="1"/>
    <x v="27"/>
  </r>
  <r>
    <s v="2023-06-28 01:00 PM"/>
    <n v="50.32455824017309"/>
    <x v="1"/>
    <x v="27"/>
  </r>
  <r>
    <s v="2023-06-28 02:00 PM"/>
    <n v="38.290830546265326"/>
    <x v="1"/>
    <x v="27"/>
  </r>
  <r>
    <s v="2023-06-28 03:00 PM"/>
    <n v="36.738049095607238"/>
    <x v="1"/>
    <x v="27"/>
  </r>
  <r>
    <s v="2023-06-28 04:00 PM"/>
    <n v="40.741703904475862"/>
    <x v="1"/>
    <x v="27"/>
  </r>
  <r>
    <s v="2023-06-28 05:00 PM"/>
    <n v="44.450856692236002"/>
    <x v="1"/>
    <x v="27"/>
  </r>
  <r>
    <s v="2023-06-28 06:00 PM"/>
    <n v="45.007604870055914"/>
    <x v="1"/>
    <x v="27"/>
  </r>
  <r>
    <s v="2023-06-28 07:00 PM"/>
    <n v="49.098833288373342"/>
    <x v="1"/>
    <x v="27"/>
  </r>
  <r>
    <s v="2023-06-28 08:00 PM"/>
    <n v="61.170237814928186"/>
    <x v="1"/>
    <x v="27"/>
  </r>
  <r>
    <s v="2023-06-28 09:00 PM"/>
    <n v="72.466001205868565"/>
    <x v="1"/>
    <x v="27"/>
  </r>
  <r>
    <s v="2023-06-28 10:00 PM"/>
    <n v="80.306953830606972"/>
    <x v="1"/>
    <x v="27"/>
  </r>
  <r>
    <s v="2023-06-28 11:00 PM"/>
    <n v="83.592436974789905"/>
    <x v="1"/>
    <x v="27"/>
  </r>
  <r>
    <s v="2023-06-29 12:00 AM"/>
    <n v="85.025117132782697"/>
    <x v="1"/>
    <x v="28"/>
  </r>
  <r>
    <s v="2023-06-29 01:00 AM"/>
    <n v="84.688644688644686"/>
    <x v="1"/>
    <x v="28"/>
  </r>
  <r>
    <s v="2023-06-29 02:00 AM"/>
    <n v="84.665898617511516"/>
    <x v="1"/>
    <x v="28"/>
  </r>
  <r>
    <s v="2023-06-29 03:00 AM"/>
    <n v="83.444115239171964"/>
    <x v="1"/>
    <x v="28"/>
  </r>
  <r>
    <s v="2023-06-29 04:00 AM"/>
    <n v="82.539046856227458"/>
    <x v="1"/>
    <x v="28"/>
  </r>
  <r>
    <s v="2023-06-29 05:00 AM"/>
    <n v="81.341193809874724"/>
    <x v="1"/>
    <x v="28"/>
  </r>
  <r>
    <s v="2023-06-29 06:00 AM"/>
    <n v="76.369776343677842"/>
    <x v="1"/>
    <x v="28"/>
  </r>
  <r>
    <s v="2023-06-29 07:00 AM"/>
    <n v="71.531706057083824"/>
    <x v="1"/>
    <x v="28"/>
  </r>
  <r>
    <s v="2023-06-29 08:00 AM"/>
    <n v="70.292177843372386"/>
    <x v="1"/>
    <x v="28"/>
  </r>
  <r>
    <s v="2023-06-29 09:00 AM"/>
    <n v="73.468272554923615"/>
    <x v="1"/>
    <x v="28"/>
  </r>
  <r>
    <s v="2023-06-29 10:00 AM"/>
    <n v="65.524060370416819"/>
    <x v="1"/>
    <x v="28"/>
  </r>
  <r>
    <s v="2023-06-29 11:00 AM"/>
    <n v="61.089554077358954"/>
    <x v="1"/>
    <x v="28"/>
  </r>
  <r>
    <s v="2023-06-29 12:00 PM"/>
    <n v="60.385277658200593"/>
    <x v="1"/>
    <x v="28"/>
  </r>
  <r>
    <s v="2023-06-29 01:00 PM"/>
    <n v="56.204381676205479"/>
    <x v="1"/>
    <x v="28"/>
  </r>
  <r>
    <s v="2023-06-29 02:00 PM"/>
    <n v="59.040143705092163"/>
    <x v="1"/>
    <x v="28"/>
  </r>
  <r>
    <s v="2023-06-29 03:00 PM"/>
    <n v="90.19644644644643"/>
    <x v="1"/>
    <x v="28"/>
  </r>
  <r>
    <s v="2023-06-29 04:00 PM"/>
    <n v="92.016399224122722"/>
    <x v="1"/>
    <x v="28"/>
  </r>
  <r>
    <s v="2023-06-29 05:00 PM"/>
    <n v="92.100489196901748"/>
    <x v="1"/>
    <x v="28"/>
  </r>
  <r>
    <s v="2023-06-29 06:00 PM"/>
    <n v="91.648311306901604"/>
    <x v="1"/>
    <x v="28"/>
  </r>
  <r>
    <s v="2023-06-29 07:00 PM"/>
    <n v="88.793103448275872"/>
    <x v="1"/>
    <x v="28"/>
  </r>
  <r>
    <s v="2023-06-29 08:00 PM"/>
    <n v="89.780920961656221"/>
    <x v="1"/>
    <x v="28"/>
  </r>
  <r>
    <s v="2023-06-29 09:00 PM"/>
    <n v="91.860465116279073"/>
    <x v="1"/>
    <x v="28"/>
  </r>
  <r>
    <s v="2023-06-29 10:00 PM"/>
    <n v="91.592417889587693"/>
    <x v="1"/>
    <x v="28"/>
  </r>
  <r>
    <s v="2023-06-29 11:00 PM"/>
    <n v="92.822966507177043"/>
    <x v="1"/>
    <x v="28"/>
  </r>
  <r>
    <s v="2023-06-30 12:00 AM"/>
    <n v="92.805714022819288"/>
    <x v="1"/>
    <x v="29"/>
  </r>
  <r>
    <s v="2023-06-30 01:00 AM"/>
    <n v="92.823869765617331"/>
    <x v="1"/>
    <x v="29"/>
  </r>
  <r>
    <s v="2023-06-30 02:00 AM"/>
    <n v="93.573883161512029"/>
    <x v="1"/>
    <x v="29"/>
  </r>
  <r>
    <s v="2023-06-30 03:00 AM"/>
    <n v="94.444302731933789"/>
    <x v="1"/>
    <x v="29"/>
  </r>
  <r>
    <s v="2023-06-30 04:00 AM"/>
    <n v="94.588813604357654"/>
    <x v="1"/>
    <x v="29"/>
  </r>
  <r>
    <d v="2023-06-30T05:00:00"/>
    <n v="95"/>
    <x v="1"/>
    <x v="29"/>
  </r>
  <r>
    <d v="2023-06-30T06:00:00"/>
    <n v="94.2"/>
    <x v="1"/>
    <x v="29"/>
  </r>
  <r>
    <d v="2023-06-30T07:00:00"/>
    <n v="92.7"/>
    <x v="1"/>
    <x v="29"/>
  </r>
  <r>
    <d v="2023-06-30T08:00:00"/>
    <n v="91"/>
    <x v="1"/>
    <x v="29"/>
  </r>
  <r>
    <d v="2023-06-30T09:00:00"/>
    <n v="87.6"/>
    <x v="1"/>
    <x v="29"/>
  </r>
  <r>
    <d v="2023-06-30T10:00:00"/>
    <n v="77.8"/>
    <x v="1"/>
    <x v="29"/>
  </r>
  <r>
    <d v="2023-06-30T11:00:00"/>
    <n v="68.2"/>
    <x v="1"/>
    <x v="29"/>
  </r>
  <r>
    <d v="2023-06-30T12:00:00"/>
    <n v="64.8"/>
    <x v="1"/>
    <x v="29"/>
  </r>
  <r>
    <d v="2023-06-30T13:00:00"/>
    <n v="64.3"/>
    <x v="1"/>
    <x v="29"/>
  </r>
  <r>
    <d v="2023-06-30T14:00:00"/>
    <n v="70"/>
    <x v="1"/>
    <x v="29"/>
  </r>
  <r>
    <d v="2023-06-30T15:00:00"/>
    <n v="70.8"/>
    <x v="1"/>
    <x v="29"/>
  </r>
  <r>
    <d v="2023-06-30T16:00:00"/>
    <n v="67.2"/>
    <x v="1"/>
    <x v="29"/>
  </r>
  <r>
    <d v="2023-06-30T17:00:00"/>
    <n v="62.2"/>
    <x v="1"/>
    <x v="29"/>
  </r>
  <r>
    <d v="2023-06-30T18:00:00"/>
    <n v="64.8"/>
    <x v="1"/>
    <x v="29"/>
  </r>
  <r>
    <d v="2023-06-30T19:00:00"/>
    <n v="69.400000000000006"/>
    <x v="1"/>
    <x v="29"/>
  </r>
  <r>
    <d v="2023-06-30T20:00:00"/>
    <n v="77.400000000000006"/>
    <x v="1"/>
    <x v="29"/>
  </r>
  <r>
    <d v="2023-06-30T21:00:00"/>
    <n v="87.3"/>
    <x v="1"/>
    <x v="29"/>
  </r>
  <r>
    <d v="2023-06-30T22:00:00"/>
    <n v="90.5"/>
    <x v="1"/>
    <x v="29"/>
  </r>
  <r>
    <d v="2023-07-01T00:00:00"/>
    <n v="91.9"/>
    <x v="2"/>
    <x v="0"/>
  </r>
  <r>
    <d v="2023-07-01T01:00:00"/>
    <n v="91.3"/>
    <x v="2"/>
    <x v="0"/>
  </r>
  <r>
    <d v="2023-07-01T02:00:00"/>
    <n v="92.2"/>
    <x v="2"/>
    <x v="0"/>
  </r>
  <r>
    <d v="2023-07-01T03:00:00"/>
    <n v="92.7"/>
    <x v="2"/>
    <x v="0"/>
  </r>
  <r>
    <d v="2023-07-01T04:00:00"/>
    <n v="89.9"/>
    <x v="2"/>
    <x v="0"/>
  </r>
  <r>
    <d v="2023-07-01T05:00:00"/>
    <n v="89.1"/>
    <x v="2"/>
    <x v="0"/>
  </r>
  <r>
    <d v="2023-07-01T06:00:00"/>
    <n v="87.3"/>
    <x v="2"/>
    <x v="0"/>
  </r>
  <r>
    <d v="2023-07-01T07:00:00"/>
    <n v="92.9"/>
    <x v="2"/>
    <x v="0"/>
  </r>
  <r>
    <d v="2023-07-01T08:00:00"/>
    <n v="93.3"/>
    <x v="2"/>
    <x v="0"/>
  </r>
  <r>
    <d v="2023-07-01T09:00:00"/>
    <n v="92.5"/>
    <x v="2"/>
    <x v="0"/>
  </r>
  <r>
    <d v="2023-07-01T10:00:00"/>
    <n v="88.2"/>
    <x v="2"/>
    <x v="0"/>
  </r>
  <r>
    <d v="2023-07-01T11:00:00"/>
    <n v="79.5"/>
    <x v="2"/>
    <x v="0"/>
  </r>
  <r>
    <d v="2023-07-01T12:00:00"/>
    <n v="77.400000000000006"/>
    <x v="2"/>
    <x v="0"/>
  </r>
  <r>
    <d v="2023-07-01T13:00:00"/>
    <n v="74.400000000000006"/>
    <x v="2"/>
    <x v="0"/>
  </r>
  <r>
    <d v="2023-07-01T14:00:00"/>
    <n v="69.2"/>
    <x v="2"/>
    <x v="0"/>
  </r>
  <r>
    <d v="2023-07-01T15:00:00"/>
    <n v="65.5"/>
    <x v="2"/>
    <x v="0"/>
  </r>
  <r>
    <d v="2023-07-01T16:00:00"/>
    <n v="61.6"/>
    <x v="2"/>
    <x v="0"/>
  </r>
  <r>
    <d v="2023-07-01T17:00:00"/>
    <n v="63.7"/>
    <x v="2"/>
    <x v="0"/>
  </r>
  <r>
    <d v="2023-07-01T18:00:00"/>
    <n v="68.599999999999994"/>
    <x v="2"/>
    <x v="0"/>
  </r>
  <r>
    <d v="2023-07-01T19:00:00"/>
    <n v="74.900000000000006"/>
    <x v="2"/>
    <x v="0"/>
  </r>
  <r>
    <d v="2023-07-01T20:00:00"/>
    <n v="84.3"/>
    <x v="2"/>
    <x v="0"/>
  </r>
  <r>
    <d v="2023-07-01T21:00:00"/>
    <n v="87.5"/>
    <x v="2"/>
    <x v="0"/>
  </r>
  <r>
    <d v="2023-07-01T22:00:00"/>
    <n v="89.9"/>
    <x v="2"/>
    <x v="0"/>
  </r>
  <r>
    <d v="2023-07-01T23:00:00"/>
    <n v="90.5"/>
    <x v="2"/>
    <x v="0"/>
  </r>
  <r>
    <d v="2023-07-02T00:00:00"/>
    <n v="92.1"/>
    <x v="2"/>
    <x v="1"/>
  </r>
  <r>
    <d v="2023-07-02T01:00:00"/>
    <n v="93.2"/>
    <x v="2"/>
    <x v="1"/>
  </r>
  <r>
    <d v="2023-07-02T02:00:00"/>
    <n v="92.3"/>
    <x v="2"/>
    <x v="1"/>
  </r>
  <r>
    <d v="2023-07-02T03:00:00"/>
    <n v="92.5"/>
    <x v="2"/>
    <x v="1"/>
  </r>
  <r>
    <d v="2023-07-02T04:00:00"/>
    <n v="93"/>
    <x v="2"/>
    <x v="1"/>
  </r>
  <r>
    <d v="2023-07-02T05:00:00"/>
    <n v="93.7"/>
    <x v="2"/>
    <x v="1"/>
  </r>
  <r>
    <d v="2023-07-02T06:00:00"/>
    <n v="93.6"/>
    <x v="2"/>
    <x v="1"/>
  </r>
  <r>
    <d v="2023-07-02T07:00:00"/>
    <n v="93.1"/>
    <x v="2"/>
    <x v="1"/>
  </r>
  <r>
    <d v="2023-07-02T08:00:00"/>
    <n v="92"/>
    <x v="2"/>
    <x v="1"/>
  </r>
  <r>
    <d v="2023-07-02T09:00:00"/>
    <n v="90.6"/>
    <x v="2"/>
    <x v="1"/>
  </r>
  <r>
    <d v="2023-07-02T10:00:00"/>
    <n v="84.3"/>
    <x v="2"/>
    <x v="1"/>
  </r>
  <r>
    <d v="2023-07-02T11:00:00"/>
    <n v="77.099999999999994"/>
    <x v="2"/>
    <x v="1"/>
  </r>
  <r>
    <d v="2023-07-02T12:00:00"/>
    <n v="69.8"/>
    <x v="2"/>
    <x v="1"/>
  </r>
  <r>
    <d v="2023-07-02T13:00:00"/>
    <n v="66.3"/>
    <x v="2"/>
    <x v="1"/>
  </r>
  <r>
    <d v="2023-07-02T14:00:00"/>
    <n v="65"/>
    <x v="2"/>
    <x v="1"/>
  </r>
  <r>
    <d v="2023-07-02T15:00:00"/>
    <n v="72.2"/>
    <x v="2"/>
    <x v="1"/>
  </r>
  <r>
    <d v="2023-07-02T16:00:00"/>
    <n v="82.6"/>
    <x v="2"/>
    <x v="1"/>
  </r>
  <r>
    <d v="2023-07-02T17:00:00"/>
    <n v="72.8"/>
    <x v="2"/>
    <x v="1"/>
  </r>
  <r>
    <d v="2023-07-02T18:00:00"/>
    <n v="70"/>
    <x v="2"/>
    <x v="1"/>
  </r>
  <r>
    <d v="2023-07-02T19:00:00"/>
    <n v="76.599999999999994"/>
    <x v="2"/>
    <x v="1"/>
  </r>
  <r>
    <d v="2023-07-02T20:00:00"/>
    <n v="81.900000000000006"/>
    <x v="2"/>
    <x v="1"/>
  </r>
  <r>
    <d v="2023-07-02T21:00:00"/>
    <n v="87.3"/>
    <x v="2"/>
    <x v="1"/>
  </r>
  <r>
    <d v="2023-07-02T22:00:00"/>
    <n v="86.6"/>
    <x v="2"/>
    <x v="1"/>
  </r>
  <r>
    <d v="2023-07-02T23:00:00"/>
    <n v="88.7"/>
    <x v="2"/>
    <x v="1"/>
  </r>
  <r>
    <d v="2023-07-03T00:00:00"/>
    <n v="89.9"/>
    <x v="2"/>
    <x v="2"/>
  </r>
  <r>
    <d v="2023-07-03T01:00:00"/>
    <n v="92.6"/>
    <x v="2"/>
    <x v="2"/>
  </r>
  <r>
    <d v="2023-07-03T02:00:00"/>
    <n v="91.8"/>
    <x v="2"/>
    <x v="2"/>
  </r>
  <r>
    <d v="2023-07-03T03:00:00"/>
    <n v="91.8"/>
    <x v="2"/>
    <x v="2"/>
  </r>
  <r>
    <s v="2023-07-03 04:00 AM"/>
    <n v="91.077411391289004"/>
    <x v="2"/>
    <x v="2"/>
  </r>
  <r>
    <s v="2023-07-03 05:00 AM"/>
    <n v="89.802771974751224"/>
    <x v="2"/>
    <x v="2"/>
  </r>
  <r>
    <s v="2023-07-03 06:00 AM"/>
    <n v="86.722834204630317"/>
    <x v="2"/>
    <x v="2"/>
  </r>
  <r>
    <s v="2023-07-03 07:00 AM"/>
    <n v="83.415926179084067"/>
    <x v="2"/>
    <x v="2"/>
  </r>
  <r>
    <s v="2023-07-03 08:00 AM"/>
    <n v="77.56226900208901"/>
    <x v="2"/>
    <x v="2"/>
  </r>
  <r>
    <s v="2023-07-03 09:00 AM"/>
    <n v="71.931867607649465"/>
    <x v="2"/>
    <x v="2"/>
  </r>
  <r>
    <s v="2023-07-03 10:00 AM"/>
    <n v="68.820087762067288"/>
    <x v="2"/>
    <x v="2"/>
  </r>
  <r>
    <s v="2023-07-03 11:00 AM"/>
    <n v="61.350632069194944"/>
    <x v="2"/>
    <x v="2"/>
  </r>
  <r>
    <s v="2023-07-03 12:00 PM"/>
    <n v="55.614363778298198"/>
    <x v="2"/>
    <x v="2"/>
  </r>
  <r>
    <s v="2023-07-03 01:00 PM"/>
    <n v="50.479533456786712"/>
    <x v="2"/>
    <x v="2"/>
  </r>
  <r>
    <s v="2023-07-03 02:00 PM"/>
    <n v="47.224163242279907"/>
    <x v="2"/>
    <x v="2"/>
  </r>
  <r>
    <s v="2023-07-03 03:00 PM"/>
    <n v="46.877022653721681"/>
    <x v="2"/>
    <x v="2"/>
  </r>
  <r>
    <s v="2023-07-03 04:00 PM"/>
    <n v="47.170958885065858"/>
    <x v="2"/>
    <x v="2"/>
  </r>
  <r>
    <s v="2023-07-03 05:00 PM"/>
    <n v="46.702046089849247"/>
    <x v="2"/>
    <x v="2"/>
  </r>
  <r>
    <s v="2023-07-03 06:00 PM"/>
    <n v="51.888030229476357"/>
    <x v="2"/>
    <x v="2"/>
  </r>
  <r>
    <s v="2023-07-03 07:00 PM"/>
    <n v="58.946849956300824"/>
    <x v="2"/>
    <x v="2"/>
  </r>
  <r>
    <s v="2023-07-03 08:00 PM"/>
    <n v="68.392504930966481"/>
    <x v="2"/>
    <x v="2"/>
  </r>
  <r>
    <s v="2023-07-03 09:00 PM"/>
    <n v="79.32795770344589"/>
    <x v="2"/>
    <x v="2"/>
  </r>
  <r>
    <s v="2023-07-03 10:00 PM"/>
    <n v="86.698165647581988"/>
    <x v="2"/>
    <x v="2"/>
  </r>
  <r>
    <s v="2023-07-03 11:00 PM"/>
    <n v="86.974043715847003"/>
    <x v="2"/>
    <x v="2"/>
  </r>
  <r>
    <s v="2023-07-04 12:00 AM"/>
    <n v="87.969472710453289"/>
    <x v="2"/>
    <x v="3"/>
  </r>
  <r>
    <s v="2023-07-04 01:00 AM"/>
    <n v="88.767272162707656"/>
    <x v="2"/>
    <x v="3"/>
  </r>
  <r>
    <s v="2023-07-04 02:00 AM"/>
    <n v="88.816816816816811"/>
    <x v="2"/>
    <x v="3"/>
  </r>
  <r>
    <s v="2023-07-04 03:00 AM"/>
    <n v="90.972222222222214"/>
    <x v="2"/>
    <x v="3"/>
  </r>
  <r>
    <s v="2023-07-04 04:00 AM"/>
    <n v="92.365794750273423"/>
    <x v="2"/>
    <x v="3"/>
  </r>
  <r>
    <s v="2023-07-04 05:00 AM"/>
    <n v="93.285333087964659"/>
    <x v="2"/>
    <x v="3"/>
  </r>
  <r>
    <s v="2023-07-04 06:00 AM"/>
    <n v="91.411483253588528"/>
    <x v="2"/>
    <x v="3"/>
  </r>
  <r>
    <s v="2023-07-04 07:00 AM"/>
    <n v="84.672089476359929"/>
    <x v="2"/>
    <x v="3"/>
  </r>
  <r>
    <s v="2023-07-04 08:00 AM"/>
    <n v="83.360903677096132"/>
    <x v="2"/>
    <x v="3"/>
  </r>
  <r>
    <s v="2023-07-04 09:00 AM"/>
    <n v="76.285046728971963"/>
    <x v="2"/>
    <x v="3"/>
  </r>
  <r>
    <s v="2023-07-04 10:00 AM"/>
    <n v="67.322532588454379"/>
    <x v="2"/>
    <x v="3"/>
  </r>
  <r>
    <s v="2023-07-04 11:00 AM"/>
    <n v="56.127898628307989"/>
    <x v="2"/>
    <x v="3"/>
  </r>
  <r>
    <s v="2023-07-04 12:00 PM"/>
    <n v="50.181561085972845"/>
    <x v="2"/>
    <x v="3"/>
  </r>
  <r>
    <s v="2023-07-04 01:00 PM"/>
    <n v="45.293123179359128"/>
    <x v="2"/>
    <x v="3"/>
  </r>
  <r>
    <s v="2023-07-04 02:00 PM"/>
    <n v="41.976845424382901"/>
    <x v="2"/>
    <x v="3"/>
  </r>
  <r>
    <s v="2023-07-04 03:00 PM"/>
    <n v="40.729166666666671"/>
    <x v="2"/>
    <x v="3"/>
  </r>
  <r>
    <s v="2023-07-04 04:00 PM"/>
    <n v="41.990297649855691"/>
    <x v="2"/>
    <x v="3"/>
  </r>
  <r>
    <s v="2023-07-04 05:00 PM"/>
    <n v="43.497461147868904"/>
    <x v="2"/>
    <x v="3"/>
  </r>
  <r>
    <s v="2023-07-04 06:00 PM"/>
    <n v="42.882861858007303"/>
    <x v="2"/>
    <x v="3"/>
  </r>
  <r>
    <s v="2023-07-04 07:00 PM"/>
    <n v="50.3439106986078"/>
    <x v="2"/>
    <x v="3"/>
  </r>
  <r>
    <s v="2023-07-04 08:00 PM"/>
    <n v="63.436733493759618"/>
    <x v="2"/>
    <x v="3"/>
  </r>
  <r>
    <s v="2023-07-04 09:00 PM"/>
    <n v="76.880435718591229"/>
    <x v="2"/>
    <x v="3"/>
  </r>
  <r>
    <s v="2023-07-04 10:00 PM"/>
    <n v="84.20302748981382"/>
    <x v="2"/>
    <x v="3"/>
  </r>
  <r>
    <s v="2023-07-04 11:00 PM"/>
    <n v="82.795515412487532"/>
    <x v="2"/>
    <x v="3"/>
  </r>
  <r>
    <s v="2023-07-05 12:00 AM"/>
    <n v="84.460976979225151"/>
    <x v="2"/>
    <x v="4"/>
  </r>
  <r>
    <s v="2023-07-05 01:00 AM"/>
    <n v="84.798534798534803"/>
    <x v="2"/>
    <x v="4"/>
  </r>
  <r>
    <s v="2023-07-05 02:00 AM"/>
    <n v="86.990144696365491"/>
    <x v="2"/>
    <x v="4"/>
  </r>
  <r>
    <s v="2023-07-05 03:00 AM"/>
    <n v="89.399765279965408"/>
    <x v="2"/>
    <x v="4"/>
  </r>
  <r>
    <s v="2023-07-05 04:00 AM"/>
    <n v="91.408227848101262"/>
    <x v="2"/>
    <x v="4"/>
  </r>
  <r>
    <s v="2023-07-05 05:00 AM"/>
    <n v="92.260622931876668"/>
    <x v="2"/>
    <x v="4"/>
  </r>
  <r>
    <s v="2023-07-05 06:00 AM"/>
    <n v="89.554049341157565"/>
    <x v="2"/>
    <x v="4"/>
  </r>
  <r>
    <s v="2023-07-05 07:00 AM"/>
    <n v="79.4191368788143"/>
    <x v="2"/>
    <x v="4"/>
  </r>
  <r>
    <s v="2023-07-05 08:00 AM"/>
    <n v="73.372086892333641"/>
    <x v="2"/>
    <x v="4"/>
  </r>
  <r>
    <s v="2023-07-05 09:00 AM"/>
    <n v="70.950282485875704"/>
    <x v="2"/>
    <x v="4"/>
  </r>
  <r>
    <s v="2023-07-05 10:00 AM"/>
    <n v="65.193469090467659"/>
    <x v="2"/>
    <x v="4"/>
  </r>
  <r>
    <s v="2023-07-05 11:00 AM"/>
    <n v="62.277697123672986"/>
    <x v="2"/>
    <x v="4"/>
  </r>
  <r>
    <s v="2023-07-05 12:00 PM"/>
    <n v="57.044189107106696"/>
    <x v="2"/>
    <x v="4"/>
  </r>
  <r>
    <s v="2023-07-05 01:00 PM"/>
    <n v="53.423591658885783"/>
    <x v="2"/>
    <x v="4"/>
  </r>
  <r>
    <s v="2023-07-05 02:00 PM"/>
    <n v="51.068869571542884"/>
    <x v="2"/>
    <x v="4"/>
  </r>
  <r>
    <s v="2023-07-05 03:00 PM"/>
    <n v="51.209199469261392"/>
    <x v="2"/>
    <x v="4"/>
  </r>
  <r>
    <s v="2023-07-05 04:00 PM"/>
    <n v="50.052190716091133"/>
    <x v="2"/>
    <x v="4"/>
  </r>
  <r>
    <s v="2023-07-05 05:00 PM"/>
    <n v="50.784222377513785"/>
    <x v="2"/>
    <x v="4"/>
  </r>
  <r>
    <s v="2023-07-05 06:00 PM"/>
    <n v="58.052612070469209"/>
    <x v="2"/>
    <x v="4"/>
  </r>
  <r>
    <s v="2023-07-05 07:00 PM"/>
    <n v="65.339222637493677"/>
    <x v="2"/>
    <x v="4"/>
  </r>
  <r>
    <s v="2023-07-05 08:00 PM"/>
    <n v="69.252993595098857"/>
    <x v="2"/>
    <x v="4"/>
  </r>
  <r>
    <s v="2023-07-05 09:00 PM"/>
    <n v="85.557413600891863"/>
    <x v="2"/>
    <x v="4"/>
  </r>
  <r>
    <s v="2023-07-05 10:00 PM"/>
    <n v="92.563344465210321"/>
    <x v="2"/>
    <x v="4"/>
  </r>
  <r>
    <s v="2023-07-05 11:00 PM"/>
    <n v="92.441860465116278"/>
    <x v="2"/>
    <x v="4"/>
  </r>
  <r>
    <s v="2023-07-06 12:00 AM"/>
    <n v="93.164721141374841"/>
    <x v="2"/>
    <x v="5"/>
  </r>
  <r>
    <s v="2023-07-06 01:00 AM"/>
    <n v="93.280632411067202"/>
    <x v="2"/>
    <x v="5"/>
  </r>
  <r>
    <s v="2023-07-06 02:00 AM"/>
    <n v="93.650793650793645"/>
    <x v="2"/>
    <x v="5"/>
  </r>
  <r>
    <s v="2023-07-06 03:00 AM"/>
    <n v="94.211952191235056"/>
    <x v="2"/>
    <x v="5"/>
  </r>
  <r>
    <s v="2023-07-06 04:00 AM"/>
    <n v="94.023904382470121"/>
    <x v="2"/>
    <x v="5"/>
  </r>
  <r>
    <s v="2023-07-06 05:00 AM"/>
    <n v="94.035761715044586"/>
    <x v="2"/>
    <x v="5"/>
  </r>
  <r>
    <s v="2023-07-06 06:00 AM"/>
    <n v="93.874203224596926"/>
    <x v="2"/>
    <x v="5"/>
  </r>
  <r>
    <s v="2023-07-06 07:00 AM"/>
    <n v="93.776970247558481"/>
    <x v="2"/>
    <x v="5"/>
  </r>
  <r>
    <s v="2023-07-06 08:00 AM"/>
    <n v="91.537086430963058"/>
    <x v="2"/>
    <x v="5"/>
  </r>
  <r>
    <s v="2023-07-06 09:00 AM"/>
    <n v="82.840831523425379"/>
    <x v="2"/>
    <x v="5"/>
  </r>
  <r>
    <s v="2023-07-06 10:00 AM"/>
    <n v="73.709759586182571"/>
    <x v="2"/>
    <x v="5"/>
  </r>
  <r>
    <s v="2023-07-06 11:00 AM"/>
    <n v="72.516247991821245"/>
    <x v="2"/>
    <x v="5"/>
  </r>
  <r>
    <s v="2023-07-06 12:00 PM"/>
    <n v="72.145152510228812"/>
    <x v="2"/>
    <x v="5"/>
  </r>
  <r>
    <s v="2023-07-06 01:00 PM"/>
    <n v="67.696426492841354"/>
    <x v="2"/>
    <x v="5"/>
  </r>
  <r>
    <s v="2023-07-06 02:00 PM"/>
    <n v="66.310685300752993"/>
    <x v="2"/>
    <x v="5"/>
  </r>
  <r>
    <s v="2023-07-06 03:00 PM"/>
    <n v="68.624529868607425"/>
    <x v="2"/>
    <x v="5"/>
  </r>
  <r>
    <s v="2023-07-06 04:00 PM"/>
    <n v="64.33393029342885"/>
    <x v="2"/>
    <x v="5"/>
  </r>
  <r>
    <s v="2023-07-06 05:00 PM"/>
    <n v="62.712730677694978"/>
    <x v="2"/>
    <x v="5"/>
  </r>
  <r>
    <s v="2023-07-06 06:00 PM"/>
    <n v="66.448935275987679"/>
    <x v="2"/>
    <x v="5"/>
  </r>
  <r>
    <s v="2023-07-06 07:00 PM"/>
    <n v="73.057935962895499"/>
    <x v="2"/>
    <x v="5"/>
  </r>
  <r>
    <s v="2023-07-06 08:00 PM"/>
    <n v="77.029846684205751"/>
    <x v="2"/>
    <x v="5"/>
  </r>
  <r>
    <s v="2023-07-06 09:00 PM"/>
    <n v="80.62429696287964"/>
    <x v="2"/>
    <x v="5"/>
  </r>
  <r>
    <s v="2023-07-06 10:00 PM"/>
    <n v="84.323243386770201"/>
    <x v="2"/>
    <x v="5"/>
  </r>
  <r>
    <s v="2023-07-06 11:00 PM"/>
    <n v="88.47373618443541"/>
    <x v="2"/>
    <x v="5"/>
  </r>
  <r>
    <s v="2023-07-07 12:00 AM"/>
    <n v="91.456492979985484"/>
    <x v="2"/>
    <x v="6"/>
  </r>
  <r>
    <s v="2023-07-07 01:00 AM"/>
    <n v="91.608383564165081"/>
    <x v="2"/>
    <x v="6"/>
  </r>
  <r>
    <s v="2023-07-07 02:00 AM"/>
    <n v="92.823529411764696"/>
    <x v="2"/>
    <x v="6"/>
  </r>
  <r>
    <s v="2023-07-07 03:00 AM"/>
    <n v="93.025430067314886"/>
    <x v="2"/>
    <x v="6"/>
  </r>
  <r>
    <s v="2023-07-07 04:00 AM"/>
    <n v="94.036845507433739"/>
    <x v="2"/>
    <x v="6"/>
  </r>
  <r>
    <s v="2023-07-07 05:00 AM"/>
    <n v="94.135455680399502"/>
    <x v="2"/>
    <x v="6"/>
  </r>
  <r>
    <s v="2023-07-07 06:00 AM"/>
    <n v="93.836805555555557"/>
    <x v="2"/>
    <x v="6"/>
  </r>
  <r>
    <s v="2023-07-07 07:00 AM"/>
    <n v="90.786729857819907"/>
    <x v="2"/>
    <x v="6"/>
  </r>
  <r>
    <s v="2023-07-07 08:00 AM"/>
    <n v="78.078194742932709"/>
    <x v="2"/>
    <x v="6"/>
  </r>
  <r>
    <s v="2023-07-07 09:00 AM"/>
    <n v="54.808358475807353"/>
    <x v="2"/>
    <x v="6"/>
  </r>
  <r>
    <s v="2023-07-07 10:00 AM"/>
    <n v="51.604987932421565"/>
    <x v="2"/>
    <x v="6"/>
  </r>
  <r>
    <s v="2023-07-07 11:00 AM"/>
    <n v="55.965519634893369"/>
    <x v="2"/>
    <x v="6"/>
  </r>
  <r>
    <s v="2023-07-07 12:00 PM"/>
    <n v="51.111413088237718"/>
    <x v="2"/>
    <x v="6"/>
  </r>
  <r>
    <s v="2023-07-07 01:00 PM"/>
    <n v="49.047143734643733"/>
    <x v="2"/>
    <x v="6"/>
  </r>
  <r>
    <s v="2023-07-07 02:00 PM"/>
    <n v="49.382036770870769"/>
    <x v="2"/>
    <x v="6"/>
  </r>
  <r>
    <s v="2023-07-07 03:00 PM"/>
    <n v="46.170078740157479"/>
    <x v="2"/>
    <x v="6"/>
  </r>
  <r>
    <s v="2023-07-07 04:00 PM"/>
    <n v="47.264650094838778"/>
    <x v="2"/>
    <x v="6"/>
  </r>
  <r>
    <s v="2023-07-07 05:00 PM"/>
    <n v="45.202325230258182"/>
    <x v="2"/>
    <x v="6"/>
  </r>
  <r>
    <s v="2023-07-07 06:00 PM"/>
    <n v="52.459235498529807"/>
    <x v="2"/>
    <x v="6"/>
  </r>
  <r>
    <s v="2023-07-07 07:00 PM"/>
    <n v="54.623624500925118"/>
    <x v="2"/>
    <x v="6"/>
  </r>
  <r>
    <s v="2023-07-07 08:00 PM"/>
    <n v="60.433526982101483"/>
    <x v="2"/>
    <x v="6"/>
  </r>
  <r>
    <s v="2023-07-07 09:00 PM"/>
    <n v="71.365996106424404"/>
    <x v="2"/>
    <x v="6"/>
  </r>
  <r>
    <s v="2023-07-07 10:00 PM"/>
    <n v="80.163524869407212"/>
    <x v="2"/>
    <x v="6"/>
  </r>
  <r>
    <s v="2023-07-07 11:00 PM"/>
    <n v="85.812931575643432"/>
    <x v="2"/>
    <x v="6"/>
  </r>
  <r>
    <s v="2023-07-08 12:00 AM"/>
    <n v="86.595757013679588"/>
    <x v="2"/>
    <x v="7"/>
  </r>
  <r>
    <s v="2023-07-08 01:00 AM"/>
    <n v="89.11460577337354"/>
    <x v="2"/>
    <x v="7"/>
  </r>
  <r>
    <s v="2023-07-08 02:00 AM"/>
    <n v="90.361389817911558"/>
    <x v="2"/>
    <x v="7"/>
  </r>
  <r>
    <s v="2023-07-08 03:00 AM"/>
    <n v="91.057585825027672"/>
    <x v="2"/>
    <x v="7"/>
  </r>
  <r>
    <s v="2023-07-08 04:00 AM"/>
    <n v="91.047380430405795"/>
    <x v="2"/>
    <x v="7"/>
  </r>
  <r>
    <s v="2023-07-08 05:00 AM"/>
    <n v="93.843428460493101"/>
    <x v="2"/>
    <x v="7"/>
  </r>
  <r>
    <s v="2023-07-08 06:00 AM"/>
    <n v="94.471803419450964"/>
    <x v="2"/>
    <x v="7"/>
  </r>
  <r>
    <s v="2023-07-08 07:00 AM"/>
    <n v="95.153061224489804"/>
    <x v="2"/>
    <x v="7"/>
  </r>
  <r>
    <s v="2023-07-08 08:00 AM"/>
    <n v="94.080880690808797"/>
    <x v="2"/>
    <x v="7"/>
  </r>
  <r>
    <s v="2023-07-08 09:00 AM"/>
    <n v="87.543784016813049"/>
    <x v="2"/>
    <x v="7"/>
  </r>
  <r>
    <s v="2023-07-08 10:00 AM"/>
    <n v="85.001475720064576"/>
    <x v="2"/>
    <x v="7"/>
  </r>
  <r>
    <s v="2023-07-08 11:00 AM"/>
    <n v="82.801324821197142"/>
    <x v="2"/>
    <x v="7"/>
  </r>
  <r>
    <s v="2023-07-08 12:00 PM"/>
    <n v="82.297674418604657"/>
    <x v="2"/>
    <x v="7"/>
  </r>
  <r>
    <s v="2023-07-08 01:00 PM"/>
    <n v="75.990440785979814"/>
    <x v="2"/>
    <x v="7"/>
  </r>
  <r>
    <s v="2023-07-08 02:00 PM"/>
    <n v="73.067997215131129"/>
    <x v="2"/>
    <x v="7"/>
  </r>
  <r>
    <s v="2023-07-08 03:00 PM"/>
    <n v="70.940670438075642"/>
    <x v="2"/>
    <x v="7"/>
  </r>
  <r>
    <s v="2023-07-08 04:00 PM"/>
    <n v="74.924812030075188"/>
    <x v="2"/>
    <x v="7"/>
  </r>
  <r>
    <s v="2023-07-08 05:00 PM"/>
    <n v="76.016911104459751"/>
    <x v="2"/>
    <x v="7"/>
  </r>
  <r>
    <s v="2023-07-08 06:00 PM"/>
    <n v="76.586932900807838"/>
    <x v="2"/>
    <x v="7"/>
  </r>
  <r>
    <s v="2023-07-08 07:00 PM"/>
    <n v="76.876172607879923"/>
    <x v="2"/>
    <x v="7"/>
  </r>
  <r>
    <s v="2023-07-08 08:00 PM"/>
    <n v="79.459064327485379"/>
    <x v="2"/>
    <x v="7"/>
  </r>
  <r>
    <s v="2023-07-08 09:00 PM"/>
    <n v="87.79220779220779"/>
    <x v="2"/>
    <x v="7"/>
  </r>
  <r>
    <s v="2023-07-08 10:00 PM"/>
    <n v="91.540658602150543"/>
    <x v="2"/>
    <x v="7"/>
  </r>
  <r>
    <s v="2023-07-08 11:00 PM"/>
    <n v="92.625055995221743"/>
    <x v="2"/>
    <x v="7"/>
  </r>
  <r>
    <s v="2023-07-09 12:00 AM"/>
    <n v="93.50421348314606"/>
    <x v="2"/>
    <x v="8"/>
  </r>
  <r>
    <s v="2023-07-09 01:00 AM"/>
    <n v="93.844618772364441"/>
    <x v="2"/>
    <x v="8"/>
  </r>
  <r>
    <s v="2023-07-09 02:00 AM"/>
    <n v="94.138719512195124"/>
    <x v="2"/>
    <x v="8"/>
  </r>
  <r>
    <s v="2023-07-09 03:00 AM"/>
    <n v="95.065789473684205"/>
    <x v="2"/>
    <x v="8"/>
  </r>
  <r>
    <s v="2023-07-09 04:00 AM"/>
    <n v="95.052287581699346"/>
    <x v="2"/>
    <x v="8"/>
  </r>
  <r>
    <s v="2023-07-09 05:00 AM"/>
    <n v="95.36423841059603"/>
    <x v="2"/>
    <x v="8"/>
  </r>
  <r>
    <s v="2023-07-09 06:00 AM"/>
    <n v="95.287274453941123"/>
    <x v="2"/>
    <x v="8"/>
  </r>
  <r>
    <s v="2023-07-09 07:00 AM"/>
    <n v="94.496369015599782"/>
    <x v="2"/>
    <x v="8"/>
  </r>
  <r>
    <s v="2023-07-09 08:00 AM"/>
    <n v="91.171705522146254"/>
    <x v="2"/>
    <x v="8"/>
  </r>
  <r>
    <s v="2023-07-09 09:00 AM"/>
    <n v="69.550290135396523"/>
    <x v="2"/>
    <x v="8"/>
  </r>
  <r>
    <s v="2023-07-09 10:00 AM"/>
    <n v="61.764096185737969"/>
    <x v="2"/>
    <x v="8"/>
  </r>
  <r>
    <s v="2023-07-09 11:00 AM"/>
    <n v="57.362416107382543"/>
    <x v="2"/>
    <x v="8"/>
  </r>
  <r>
    <s v="2023-07-09 12:00 PM"/>
    <n v="57.35112957781768"/>
    <x v="2"/>
    <x v="8"/>
  </r>
  <r>
    <s v="2023-07-09 01:00 PM"/>
    <n v="54.865671641791053"/>
    <x v="2"/>
    <x v="8"/>
  </r>
  <r>
    <s v="2023-07-09 02:00 PM"/>
    <n v="52.038332826285369"/>
    <x v="2"/>
    <x v="8"/>
  </r>
  <r>
    <s v="2023-07-09 03:00 PM"/>
    <n v="47.027024947289043"/>
    <x v="2"/>
    <x v="8"/>
  </r>
  <r>
    <s v="2023-07-09 04:00 PM"/>
    <n v="42.368118201729963"/>
    <x v="2"/>
    <x v="8"/>
  </r>
  <r>
    <s v="2023-07-09 05:00 PM"/>
    <n v="43.966817496229268"/>
    <x v="2"/>
    <x v="8"/>
  </r>
  <r>
    <s v="2023-07-09 06:00 PM"/>
    <n v="45.622030672093345"/>
    <x v="2"/>
    <x v="8"/>
  </r>
  <r>
    <s v="2023-07-09 07:00 PM"/>
    <n v="53.207687189723117"/>
    <x v="2"/>
    <x v="8"/>
  </r>
  <r>
    <s v="2023-07-09 08:00 PM"/>
    <n v="66.616384311905307"/>
    <x v="2"/>
    <x v="8"/>
  </r>
  <r>
    <s v="2023-07-09 09:00 PM"/>
    <n v="82.600556268720595"/>
    <x v="2"/>
    <x v="8"/>
  </r>
  <r>
    <s v="2023-07-09 10:00 PM"/>
    <n v="86.799327354260072"/>
    <x v="2"/>
    <x v="8"/>
  </r>
  <r>
    <s v="2023-07-09 11:00 PM"/>
    <n v="89.719311736998947"/>
    <x v="2"/>
    <x v="8"/>
  </r>
  <r>
    <s v="2023-07-10 12:00 AM"/>
    <n v="88.022477283596373"/>
    <x v="2"/>
    <x v="9"/>
  </r>
  <r>
    <s v="2023-07-10 01:00 AM"/>
    <n v="89.779241538970354"/>
    <x v="2"/>
    <x v="9"/>
  </r>
  <r>
    <s v="2023-07-10 02:00 AM"/>
    <n v="92.504398283897643"/>
    <x v="2"/>
    <x v="9"/>
  </r>
  <r>
    <s v="2023-07-10 03:00 AM"/>
    <n v="93.354049719326383"/>
    <x v="2"/>
    <x v="9"/>
  </r>
  <r>
    <s v="2023-07-10 04:00 AM"/>
    <n v="94.050951351734412"/>
    <x v="2"/>
    <x v="9"/>
  </r>
  <r>
    <s v="2023-07-10 05:00 AM"/>
    <n v="94.459744322045424"/>
    <x v="2"/>
    <x v="9"/>
  </r>
  <r>
    <s v="2023-07-10 06:00 AM"/>
    <n v="90.55132543711224"/>
    <x v="2"/>
    <x v="9"/>
  </r>
  <r>
    <s v="2023-07-10 07:00 AM"/>
    <n v="80.803681739560176"/>
    <x v="2"/>
    <x v="9"/>
  </r>
  <r>
    <s v="2023-07-10 08:00 AM"/>
    <n v="72.045537230172215"/>
    <x v="2"/>
    <x v="9"/>
  </r>
  <r>
    <s v="2023-07-10 09:00 AM"/>
    <n v="63.26580396347839"/>
    <x v="2"/>
    <x v="9"/>
  </r>
  <r>
    <s v="2023-07-10 10:00 AM"/>
    <n v="57.215635048231512"/>
    <x v="2"/>
    <x v="9"/>
  </r>
  <r>
    <s v="2023-07-10 11:00 AM"/>
    <n v="55.221518987341767"/>
    <x v="2"/>
    <x v="9"/>
  </r>
  <r>
    <s v="2023-07-10 12:00 PM"/>
    <n v="50.0193742129226"/>
    <x v="2"/>
    <x v="9"/>
  </r>
  <r>
    <s v="2023-07-10 01:00 PM"/>
    <n v="47.304975922953446"/>
    <x v="2"/>
    <x v="9"/>
  </r>
  <r>
    <s v="2023-07-10 02:00 PM"/>
    <n v="47.169252316311137"/>
    <x v="2"/>
    <x v="9"/>
  </r>
  <r>
    <s v="2023-07-10 03:00 PM"/>
    <n v="48.626373626373621"/>
    <x v="2"/>
    <x v="9"/>
  </r>
  <r>
    <s v="2023-07-10 04:00 PM"/>
    <n v="47.735175902090958"/>
    <x v="2"/>
    <x v="9"/>
  </r>
  <r>
    <s v="2023-07-10 05:00 PM"/>
    <n v="48.165178373095202"/>
    <x v="2"/>
    <x v="9"/>
  </r>
  <r>
    <s v="2023-07-10 06:00 PM"/>
    <n v="48.910081743869213"/>
    <x v="2"/>
    <x v="9"/>
  </r>
  <r>
    <s v="2023-07-10 07:00 PM"/>
    <n v="53.776817162984301"/>
    <x v="2"/>
    <x v="9"/>
  </r>
  <r>
    <s v="2023-07-10 08:00 PM"/>
    <n v="63.008887765632565"/>
    <x v="2"/>
    <x v="9"/>
  </r>
  <r>
    <s v="2023-07-10 09:00 PM"/>
    <n v="73.694793588560884"/>
    <x v="2"/>
    <x v="9"/>
  </r>
  <r>
    <s v="2023-07-10 10:00 PM"/>
    <n v="80.495867768595048"/>
    <x v="2"/>
    <x v="9"/>
  </r>
  <r>
    <s v="2023-07-10 11:00 PM"/>
    <n v="82.204865786874933"/>
    <x v="2"/>
    <x v="9"/>
  </r>
  <r>
    <s v="2023-07-11 12:00 AM"/>
    <n v="82.796544324404323"/>
    <x v="2"/>
    <x v="10"/>
  </r>
  <r>
    <s v="2023-07-11 01:00 AM"/>
    <n v="85.274655186159606"/>
    <x v="2"/>
    <x v="10"/>
  </r>
  <r>
    <s v="2023-07-11 02:00 AM"/>
    <n v="86.669203450025364"/>
    <x v="2"/>
    <x v="10"/>
  </r>
  <r>
    <s v="2023-07-11 03:00 AM"/>
    <n v="87.588854760860031"/>
    <x v="2"/>
    <x v="10"/>
  </r>
  <r>
    <s v="2023-07-11 04:00 AM"/>
    <n v="88.06789701526543"/>
    <x v="2"/>
    <x v="10"/>
  </r>
  <r>
    <s v="2023-07-11 05:00 AM"/>
    <n v="87.28951969083549"/>
    <x v="2"/>
    <x v="10"/>
  </r>
  <r>
    <s v="2023-07-11 06:00 AM"/>
    <n v="84.409654272667979"/>
    <x v="2"/>
    <x v="10"/>
  </r>
  <r>
    <s v="2023-07-11 07:00 AM"/>
    <n v="76.687174228830202"/>
    <x v="2"/>
    <x v="10"/>
  </r>
  <r>
    <s v="2023-07-11 08:00 AM"/>
    <n v="72.795896710293604"/>
    <x v="2"/>
    <x v="10"/>
  </r>
  <r>
    <s v="2023-07-11 09:00 AM"/>
    <n v="66.207750743146534"/>
    <x v="2"/>
    <x v="10"/>
  </r>
  <r>
    <s v="2023-07-11 10:00 AM"/>
    <n v="64.433351651706658"/>
    <x v="2"/>
    <x v="10"/>
  </r>
  <r>
    <s v="2023-07-11 11:00 AM"/>
    <n v="61.531531531531527"/>
    <x v="2"/>
    <x v="10"/>
  </r>
  <r>
    <s v="2023-07-11 12:00 PM"/>
    <n v="56.465426896696272"/>
    <x v="2"/>
    <x v="10"/>
  </r>
  <r>
    <s v="2023-07-11 01:00 PM"/>
    <n v="54.057600296881425"/>
    <x v="2"/>
    <x v="10"/>
  </r>
  <r>
    <s v="2023-07-11 02:00 PM"/>
    <n v="53.118528330752433"/>
    <x v="2"/>
    <x v="10"/>
  </r>
  <r>
    <s v="2023-07-11 03:00 PM"/>
    <n v="52.76235441482892"/>
    <x v="2"/>
    <x v="10"/>
  </r>
  <r>
    <s v="2023-07-11 04:00 PM"/>
    <n v="53.406326034063255"/>
    <x v="2"/>
    <x v="10"/>
  </r>
  <r>
    <s v="2023-07-11 05:00 PM"/>
    <n v="53.499464029773456"/>
    <x v="2"/>
    <x v="10"/>
  </r>
  <r>
    <s v="2023-07-11 06:00 PM"/>
    <n v="57.231716594092653"/>
    <x v="2"/>
    <x v="10"/>
  </r>
  <r>
    <s v="2023-07-11 07:00 PM"/>
    <n v="61.606388372486052"/>
    <x v="2"/>
    <x v="10"/>
  </r>
  <r>
    <s v="2023-07-11 08:00 PM"/>
    <n v="69.92614001284521"/>
    <x v="2"/>
    <x v="10"/>
  </r>
  <r>
    <s v="2023-07-11 09:00 PM"/>
    <n v="75.449497620306715"/>
    <x v="2"/>
    <x v="10"/>
  </r>
  <r>
    <s v="2023-07-11 10:00 PM"/>
    <n v="75.787679412850409"/>
    <x v="2"/>
    <x v="10"/>
  </r>
  <r>
    <s v="2023-07-11 11:00 PM"/>
    <n v="77.540747842761249"/>
    <x v="2"/>
    <x v="10"/>
  </r>
  <r>
    <s v="2023-07-12 12:00 AM"/>
    <n v="84.716273050792623"/>
    <x v="2"/>
    <x v="11"/>
  </r>
  <r>
    <s v="2023-07-12 01:00 AM"/>
    <n v="80.182063735293355"/>
    <x v="2"/>
    <x v="11"/>
  </r>
  <r>
    <s v="2023-07-12 02:00 AM"/>
    <n v="78.590984123575765"/>
    <x v="2"/>
    <x v="11"/>
  </r>
  <r>
    <s v="2023-07-12 03:00 AM"/>
    <n v="81.99421583452002"/>
    <x v="2"/>
    <x v="11"/>
  </r>
  <r>
    <s v="2023-07-12 04:00 AM"/>
    <n v="82.014748156480437"/>
    <x v="2"/>
    <x v="11"/>
  </r>
  <r>
    <s v="2023-07-12 05:00 AM"/>
    <n v="81.525806451612908"/>
    <x v="2"/>
    <x v="11"/>
  </r>
  <r>
    <s v="2023-07-12 06:00 AM"/>
    <n v="83.789003204587615"/>
    <x v="2"/>
    <x v="11"/>
  </r>
  <r>
    <s v="2023-07-12 07:00 AM"/>
    <n v="85.886178861788608"/>
    <x v="2"/>
    <x v="11"/>
  </r>
  <r>
    <s v="2023-07-12 08:00 AM"/>
    <n v="72.96375266524521"/>
    <x v="2"/>
    <x v="11"/>
  </r>
  <r>
    <s v="2023-07-12 09:00 AM"/>
    <n v="70.253246371702204"/>
    <x v="2"/>
    <x v="11"/>
  </r>
  <r>
    <s v="2023-07-12 10:00 AM"/>
    <n v="72.424051053646224"/>
    <x v="2"/>
    <x v="11"/>
  </r>
  <r>
    <s v="2023-07-12 11:00 AM"/>
    <n v="77.416497223510376"/>
    <x v="2"/>
    <x v="11"/>
  </r>
  <r>
    <s v="2023-07-12 12:00 PM"/>
    <n v="65.917796728645328"/>
    <x v="2"/>
    <x v="11"/>
  </r>
  <r>
    <s v="2023-07-12 01:00 PM"/>
    <n v="56.85337038659511"/>
    <x v="2"/>
    <x v="11"/>
  </r>
  <r>
    <s v="2023-07-12 02:00 PM"/>
    <n v="61.747194789564972"/>
    <x v="2"/>
    <x v="11"/>
  </r>
  <r>
    <s v="2023-07-12 03:00 PM"/>
    <n v="58.547214040992962"/>
    <x v="2"/>
    <x v="11"/>
  </r>
  <r>
    <s v="2023-07-12 04:00 PM"/>
    <n v="57.665394402035624"/>
    <x v="2"/>
    <x v="11"/>
  </r>
  <r>
    <s v="2023-07-12 05:00 PM"/>
    <n v="58.616176967240797"/>
    <x v="2"/>
    <x v="11"/>
  </r>
  <r>
    <s v="2023-07-12 06:00 PM"/>
    <n v="59.923664122137396"/>
    <x v="2"/>
    <x v="11"/>
  </r>
  <r>
    <s v="2023-07-12 07:00 PM"/>
    <n v="57.897299127931596"/>
    <x v="2"/>
    <x v="11"/>
  </r>
  <r>
    <s v="2023-07-12 08:00 PM"/>
    <n v="62.403159782130658"/>
    <x v="2"/>
    <x v="11"/>
  </r>
  <r>
    <s v="2023-07-12 09:00 PM"/>
    <n v="67.395346573208712"/>
    <x v="2"/>
    <x v="11"/>
  </r>
  <r>
    <s v="2023-07-12 10:00 PM"/>
    <n v="69.62953318577425"/>
    <x v="2"/>
    <x v="11"/>
  </r>
  <r>
    <s v="2023-07-12 11:00 PM"/>
    <n v="73.855127039778381"/>
    <x v="2"/>
    <x v="11"/>
  </r>
  <r>
    <s v="2023-07-13 12:00 AM"/>
    <n v="80.048290135015264"/>
    <x v="2"/>
    <x v="12"/>
  </r>
  <r>
    <s v="2023-07-13 01:00 AM"/>
    <n v="84.652112429890195"/>
    <x v="2"/>
    <x v="12"/>
  </r>
  <r>
    <s v="2023-07-13 02:00 AM"/>
    <n v="88.611233524297901"/>
    <x v="2"/>
    <x v="12"/>
  </r>
  <r>
    <s v="2023-07-13 03:00 AM"/>
    <n v="91.978495642288749"/>
    <x v="2"/>
    <x v="12"/>
  </r>
  <r>
    <s v="2023-07-13 04:00 AM"/>
    <n v="90.845642883686367"/>
    <x v="2"/>
    <x v="12"/>
  </r>
  <r>
    <s v="2023-07-13 05:00 AM"/>
    <n v="89.346184512921539"/>
    <x v="2"/>
    <x v="12"/>
  </r>
  <r>
    <s v="2023-07-13 06:00 AM"/>
    <n v="88.563817191569996"/>
    <x v="2"/>
    <x v="12"/>
  </r>
  <r>
    <s v="2023-07-13 07:00 AM"/>
    <n v="88.078380298366099"/>
    <x v="2"/>
    <x v="12"/>
  </r>
  <r>
    <s v="2023-07-13 08:00 AM"/>
    <n v="86.910377358490564"/>
    <x v="2"/>
    <x v="12"/>
  </r>
  <r>
    <s v="2023-07-13 09:00 AM"/>
    <n v="85.515886013756969"/>
    <x v="2"/>
    <x v="12"/>
  </r>
  <r>
    <s v="2023-07-13 10:00 AM"/>
    <n v="83.978514350945858"/>
    <x v="2"/>
    <x v="12"/>
  </r>
  <r>
    <s v="2023-07-13 11:00 AM"/>
    <n v="78.276937088412495"/>
    <x v="2"/>
    <x v="12"/>
  </r>
  <r>
    <s v="2023-07-13 12:00 PM"/>
    <n v="72.403492647058812"/>
    <x v="2"/>
    <x v="12"/>
  </r>
  <r>
    <s v="2023-07-13 01:00 PM"/>
    <n v="67.400928885940047"/>
    <x v="2"/>
    <x v="12"/>
  </r>
  <r>
    <s v="2023-07-13 02:00 PM"/>
    <n v="62.685600918868118"/>
    <x v="2"/>
    <x v="12"/>
  </r>
  <r>
    <s v="2023-07-13 03:00 PM"/>
    <n v="59.684283587678195"/>
    <x v="2"/>
    <x v="12"/>
  </r>
  <r>
    <s v="2023-07-13 04:00 PM"/>
    <n v="60.299757588914211"/>
    <x v="2"/>
    <x v="12"/>
  </r>
  <r>
    <s v="2023-07-13 05:00 PM"/>
    <n v="60.655650319829427"/>
    <x v="2"/>
    <x v="12"/>
  </r>
  <r>
    <s v="2023-07-13 06:00 PM"/>
    <n v="62.556984695538908"/>
    <x v="2"/>
    <x v="12"/>
  </r>
  <r>
    <s v="2023-07-13 07:00 PM"/>
    <n v="67.131804365846918"/>
    <x v="2"/>
    <x v="12"/>
  </r>
  <r>
    <s v="2023-07-13 08:00 PM"/>
    <n v="76.322448110430514"/>
    <x v="2"/>
    <x v="12"/>
  </r>
  <r>
    <s v="2023-07-13 09:00 PM"/>
    <n v="86.523521026372066"/>
    <x v="2"/>
    <x v="12"/>
  </r>
  <r>
    <s v="2023-07-13 10:00 PM"/>
    <n v="90.11647571132626"/>
    <x v="2"/>
    <x v="12"/>
  </r>
  <r>
    <s v="2023-07-13 11:00 PM"/>
    <n v="91.160628019323667"/>
    <x v="2"/>
    <x v="12"/>
  </r>
  <r>
    <s v="2023-07-14 12:00 AM"/>
    <n v="92.676767676767696"/>
    <x v="2"/>
    <x v="13"/>
  </r>
  <r>
    <s v="2023-07-14 01:00 AM"/>
    <n v="93.450507614213194"/>
    <x v="2"/>
    <x v="13"/>
  </r>
  <r>
    <s v="2023-07-14 02:00 AM"/>
    <n v="93.616840675664207"/>
    <x v="2"/>
    <x v="13"/>
  </r>
  <r>
    <s v="2023-07-14 03:00 AM"/>
    <n v="94.164415175053477"/>
    <x v="2"/>
    <x v="13"/>
  </r>
  <r>
    <s v="2023-07-14 04:00 AM"/>
    <n v="94.694922886412257"/>
    <x v="2"/>
    <x v="13"/>
  </r>
  <r>
    <s v="2023-07-14 05:00 AM"/>
    <n v="94.56120126511189"/>
    <x v="2"/>
    <x v="13"/>
  </r>
  <r>
    <s v="2023-07-14 06:00 AM"/>
    <n v="93.302393994725094"/>
    <x v="2"/>
    <x v="13"/>
  </r>
  <r>
    <s v="2023-07-14 07:00 AM"/>
    <n v="88.322355969414787"/>
    <x v="2"/>
    <x v="13"/>
  </r>
  <r>
    <s v="2023-07-14 08:00 AM"/>
    <n v="81.066245965044942"/>
    <x v="2"/>
    <x v="13"/>
  </r>
  <r>
    <s v="2023-07-14 09:00 AM"/>
    <n v="73.678784013605437"/>
    <x v="2"/>
    <x v="13"/>
  </r>
  <r>
    <s v="2023-07-14 10:00 AM"/>
    <n v="68.913204747774472"/>
    <x v="2"/>
    <x v="13"/>
  </r>
  <r>
    <s v="2023-07-14 11:00 AM"/>
    <n v="66.779034362766424"/>
    <x v="2"/>
    <x v="13"/>
  </r>
  <r>
    <s v="2023-07-14 12:00 PM"/>
    <n v="60.08400390775639"/>
    <x v="2"/>
    <x v="13"/>
  </r>
  <r>
    <s v="2023-07-14 01:00 PM"/>
    <n v="57.54069868489659"/>
    <x v="2"/>
    <x v="13"/>
  </r>
  <r>
    <s v="2023-07-14 02:00 PM"/>
    <n v="52.597426567526234"/>
    <x v="2"/>
    <x v="13"/>
  </r>
  <r>
    <s v="2023-07-14 03:00 PM"/>
    <n v="53.758003456094613"/>
    <x v="2"/>
    <x v="13"/>
  </r>
  <r>
    <s v="2023-07-14 04:00 PM"/>
    <n v="53.274730472830484"/>
    <x v="2"/>
    <x v="13"/>
  </r>
  <r>
    <s v="2023-07-14 05:00 PM"/>
    <n v="52.725095026924294"/>
    <x v="2"/>
    <x v="13"/>
  </r>
  <r>
    <s v="2023-07-14 06:00 PM"/>
    <n v="55.61028166846237"/>
    <x v="2"/>
    <x v="13"/>
  </r>
  <r>
    <s v="2023-07-14 07:00 PM"/>
    <n v="60.766308957480547"/>
    <x v="2"/>
    <x v="13"/>
  </r>
  <r>
    <s v="2023-07-14 08:00 PM"/>
    <n v="68.032700222784428"/>
    <x v="2"/>
    <x v="13"/>
  </r>
  <r>
    <s v="2023-07-14 09:00 PM"/>
    <n v="70.317586871304229"/>
    <x v="2"/>
    <x v="13"/>
  </r>
  <r>
    <s v="2023-07-14 10:00 PM"/>
    <n v="72.674986908710068"/>
    <x v="2"/>
    <x v="13"/>
  </r>
  <r>
    <s v="2023-07-14 11:00 PM"/>
    <n v="73.981908738006297"/>
    <x v="2"/>
    <x v="13"/>
  </r>
  <r>
    <s v="2023-07-15 12:00 AM"/>
    <n v="79.005791505791507"/>
    <x v="2"/>
    <x v="14"/>
  </r>
  <r>
    <s v="2023-07-15 01:00 AM"/>
    <n v="93.665141113653704"/>
    <x v="2"/>
    <x v="14"/>
  </r>
  <r>
    <s v="2023-07-15 02:00 AM"/>
    <n v="94.612897831781964"/>
    <x v="2"/>
    <x v="14"/>
  </r>
  <r>
    <s v="2023-07-15 03:00 AM"/>
    <n v="94.968396858839313"/>
    <x v="2"/>
    <x v="14"/>
  </r>
  <r>
    <s v="2023-07-15 04:00 AM"/>
    <n v="95.464269551980905"/>
    <x v="2"/>
    <x v="14"/>
  </r>
  <r>
    <s v="2023-07-15 05:00 AM"/>
    <n v="95.011312217194558"/>
    <x v="2"/>
    <x v="14"/>
  </r>
  <r>
    <s v="2023-07-15 06:00 AM"/>
    <n v="95.011312217194558"/>
    <x v="2"/>
    <x v="14"/>
  </r>
  <r>
    <s v="2023-07-15 07:00 AM"/>
    <n v="94.924555520898309"/>
    <x v="2"/>
    <x v="14"/>
  </r>
  <r>
    <s v="2023-07-15 08:00 AM"/>
    <n v="94.257099391480736"/>
    <x v="2"/>
    <x v="14"/>
  </r>
  <r>
    <s v="2023-07-15 09:00 AM"/>
    <n v="93.661960049519848"/>
    <x v="2"/>
    <x v="14"/>
  </r>
  <r>
    <s v="2023-07-15 10:00 AM"/>
    <n v="93.117408906882588"/>
    <x v="2"/>
    <x v="14"/>
  </r>
  <r>
    <s v="2023-07-15 11:00 AM"/>
    <n v="91.552211972059297"/>
    <x v="2"/>
    <x v="14"/>
  </r>
  <r>
    <s v="2023-07-15 12:00 PM"/>
    <n v="85.693248193248195"/>
    <x v="2"/>
    <x v="14"/>
  </r>
  <r>
    <s v="2023-07-15 01:00 PM"/>
    <n v="72.85846806254969"/>
    <x v="2"/>
    <x v="14"/>
  </r>
  <r>
    <s v="2023-07-15 02:00 PM"/>
    <n v="67.746597615319757"/>
    <x v="2"/>
    <x v="14"/>
  </r>
  <r>
    <s v="2023-07-15 03:00 PM"/>
    <n v="63.712811578665239"/>
    <x v="2"/>
    <x v="14"/>
  </r>
  <r>
    <s v="2023-07-15 04:00 PM"/>
    <n v="61.765147453083109"/>
    <x v="2"/>
    <x v="14"/>
  </r>
  <r>
    <s v="2023-07-15 05:00 PM"/>
    <n v="62.585284897658113"/>
    <x v="2"/>
    <x v="14"/>
  </r>
  <r>
    <s v="2023-07-15 06:00 PM"/>
    <n v="65.722213717085111"/>
    <x v="2"/>
    <x v="14"/>
  </r>
  <r>
    <s v="2023-07-15 07:00 PM"/>
    <n v="70.601475284254747"/>
    <x v="2"/>
    <x v="14"/>
  </r>
  <r>
    <s v="2023-07-15 08:00 PM"/>
    <n v="77.836776582928024"/>
    <x v="2"/>
    <x v="14"/>
  </r>
  <r>
    <s v="2023-07-15 09:00 PM"/>
    <n v="85.859915840912166"/>
    <x v="2"/>
    <x v="14"/>
  </r>
  <r>
    <s v="2023-07-15 10:00 PM"/>
    <n v="83.705807301312916"/>
    <x v="2"/>
    <x v="14"/>
  </r>
  <r>
    <s v="2023-07-15 11:00 PM"/>
    <n v="86.218708827404484"/>
    <x v="2"/>
    <x v="14"/>
  </r>
  <r>
    <s v="2023-07-16 12:00 AM"/>
    <n v="88.312061931164337"/>
    <x v="2"/>
    <x v="15"/>
  </r>
  <r>
    <s v="2023-07-16 01:00 AM"/>
    <n v="86.048632218844972"/>
    <x v="2"/>
    <x v="15"/>
  </r>
  <r>
    <s v="2023-07-16 02:00 AM"/>
    <n v="87.426758799046354"/>
    <x v="2"/>
    <x v="15"/>
  </r>
  <r>
    <s v="2023-07-16 03:00 AM"/>
    <n v="90.720246734397676"/>
    <x v="2"/>
    <x v="15"/>
  </r>
  <r>
    <s v="2023-07-16 04:00 AM"/>
    <n v="91.625412541254121"/>
    <x v="2"/>
    <x v="15"/>
  </r>
  <r>
    <s v="2023-07-16 05:00 AM"/>
    <n v="90.954545454545467"/>
    <x v="2"/>
    <x v="15"/>
  </r>
  <r>
    <s v="2023-07-16 06:00 AM"/>
    <n v="90.176894573879508"/>
    <x v="2"/>
    <x v="15"/>
  </r>
  <r>
    <s v="2023-07-16 07:00 AM"/>
    <n v="87.689075630252091"/>
    <x v="2"/>
    <x v="15"/>
  </r>
  <r>
    <s v="2023-07-16 08:00 AM"/>
    <n v="85.378306502365049"/>
    <x v="2"/>
    <x v="15"/>
  </r>
  <r>
    <s v="2023-07-16 09:00 AM"/>
    <n v="81.909576940957692"/>
    <x v="2"/>
    <x v="15"/>
  </r>
  <r>
    <s v="2023-07-16 10:00 AM"/>
    <n v="76.040030606902661"/>
    <x v="2"/>
    <x v="15"/>
  </r>
  <r>
    <s v="2023-07-16 11:00 AM"/>
    <n v="69.776507276507274"/>
    <x v="2"/>
    <x v="15"/>
  </r>
  <r>
    <s v="2023-07-16 12:00 PM"/>
    <n v="66.914568527471744"/>
    <x v="2"/>
    <x v="15"/>
  </r>
  <r>
    <s v="2023-07-16 01:00 PM"/>
    <n v="66.161957819339449"/>
    <x v="2"/>
    <x v="15"/>
  </r>
  <r>
    <s v="2023-07-16 02:00 PM"/>
    <n v="62.567204301075265"/>
    <x v="2"/>
    <x v="15"/>
  </r>
  <r>
    <s v="2023-07-16 03:00 PM"/>
    <n v="61.18570183086311"/>
    <x v="2"/>
    <x v="15"/>
  </r>
  <r>
    <s v="2023-07-16 04:00 PM"/>
    <n v="61.0733950243593"/>
    <x v="2"/>
    <x v="15"/>
  </r>
  <r>
    <s v="2023-07-16 05:00 PM"/>
    <n v="63.125279976108693"/>
    <x v="2"/>
    <x v="15"/>
  </r>
  <r>
    <s v="2023-07-16 06:00 PM"/>
    <n v="66.57060518731987"/>
    <x v="2"/>
    <x v="15"/>
  </r>
  <r>
    <s v="2023-07-16 07:00 PM"/>
    <n v="66.581366437082011"/>
    <x v="2"/>
    <x v="15"/>
  </r>
  <r>
    <s v="2023-07-16 08:00 PM"/>
    <n v="75.075361736334415"/>
    <x v="2"/>
    <x v="15"/>
  </r>
  <r>
    <s v="2023-07-16 09:00 PM"/>
    <n v="85.918731090674896"/>
    <x v="2"/>
    <x v="15"/>
  </r>
  <r>
    <s v="2023-07-16 10:00 PM"/>
    <n v="88.503120256367012"/>
    <x v="2"/>
    <x v="15"/>
  </r>
  <r>
    <s v="2023-07-16 11:00 PM"/>
    <n v="90.020735665344404"/>
    <x v="2"/>
    <x v="15"/>
  </r>
  <r>
    <s v="2023-07-17 12:00 AM"/>
    <n v="86.52536964152749"/>
    <x v="2"/>
    <x v="16"/>
  </r>
  <r>
    <s v="2023-07-17 01:00 AM"/>
    <n v="86.596407359119226"/>
    <x v="2"/>
    <x v="16"/>
  </r>
  <r>
    <s v="2023-07-17 02:00 AM"/>
    <n v="88.890260110119613"/>
    <x v="2"/>
    <x v="16"/>
  </r>
  <r>
    <s v="2023-07-17 03:00 AM"/>
    <n v="91.558839216925776"/>
    <x v="2"/>
    <x v="16"/>
  </r>
  <r>
    <s v="2023-07-17 04:00 AM"/>
    <n v="92.568431304912451"/>
    <x v="2"/>
    <x v="16"/>
  </r>
  <r>
    <s v="2023-07-17 05:00 AM"/>
    <n v="90.469823507631546"/>
    <x v="2"/>
    <x v="16"/>
  </r>
  <r>
    <s v="2023-07-17 06:00 AM"/>
    <n v="90.046296296296291"/>
    <x v="2"/>
    <x v="16"/>
  </r>
  <r>
    <s v="2023-07-17 07:00 AM"/>
    <n v="88.498590225563902"/>
    <x v="2"/>
    <x v="16"/>
  </r>
  <r>
    <s v="2023-07-17 08:00 AM"/>
    <n v="85.870726495726501"/>
    <x v="2"/>
    <x v="16"/>
  </r>
  <r>
    <s v="2023-07-17 09:00 AM"/>
    <n v="82.702429149797553"/>
    <x v="2"/>
    <x v="16"/>
  </r>
  <r>
    <s v="2023-07-17 10:00 AM"/>
    <n v="77.276935313522756"/>
    <x v="2"/>
    <x v="16"/>
  </r>
  <r>
    <s v="2023-07-17 11:00 AM"/>
    <n v="72.670186162823001"/>
    <x v="2"/>
    <x v="16"/>
  </r>
  <r>
    <s v="2023-07-17 12:00 PM"/>
    <n v="69.24085576259489"/>
    <x v="2"/>
    <x v="16"/>
  </r>
  <r>
    <s v="2023-07-17 01:00 PM"/>
    <n v="67.592312920033237"/>
    <x v="2"/>
    <x v="16"/>
  </r>
  <r>
    <s v="2023-07-17 02:00 PM"/>
    <n v="67.218875502008032"/>
    <x v="2"/>
    <x v="16"/>
  </r>
  <r>
    <s v="2023-07-17 03:00 PM"/>
    <n v="64.581625403071541"/>
    <x v="2"/>
    <x v="16"/>
  </r>
  <r>
    <s v="2023-07-17 04:00 PM"/>
    <n v="63.696005351681954"/>
    <x v="2"/>
    <x v="16"/>
  </r>
  <r>
    <s v="2023-07-17 05:00 PM"/>
    <n v="61.372485399091488"/>
    <x v="2"/>
    <x v="16"/>
  </r>
  <r>
    <s v="2023-07-17 06:00 PM"/>
    <n v="63.474709577825323"/>
    <x v="2"/>
    <x v="16"/>
  </r>
  <r>
    <s v="2023-07-17 07:00 PM"/>
    <n v="70.67048810144172"/>
    <x v="2"/>
    <x v="16"/>
  </r>
  <r>
    <s v="2023-07-17 08:00 PM"/>
    <n v="81.384971196685484"/>
    <x v="2"/>
    <x v="16"/>
  </r>
  <r>
    <s v="2023-07-17 09:00 PM"/>
    <n v="85.234373788590659"/>
    <x v="2"/>
    <x v="16"/>
  </r>
  <r>
    <s v="2023-07-17 10:00 PM"/>
    <n v="87.384386698964974"/>
    <x v="2"/>
    <x v="16"/>
  </r>
  <r>
    <s v="2023-07-17 11:00 PM"/>
    <n v="88.598317981577893"/>
    <x v="2"/>
    <x v="16"/>
  </r>
  <r>
    <s v="2023-07-18 12:00 AM"/>
    <n v="90.212571726656222"/>
    <x v="2"/>
    <x v="17"/>
  </r>
  <r>
    <s v="2023-07-18 01:00 AM"/>
    <n v="90.57584982242517"/>
    <x v="2"/>
    <x v="17"/>
  </r>
  <r>
    <s v="2023-07-18 02:00 AM"/>
    <n v="88.763152670240231"/>
    <x v="2"/>
    <x v="17"/>
  </r>
  <r>
    <s v="2023-07-18 03:00 AM"/>
    <n v="92.036322300941109"/>
    <x v="2"/>
    <x v="17"/>
  </r>
  <r>
    <s v="2023-07-18 04:00 AM"/>
    <n v="93.210331096929039"/>
    <x v="2"/>
    <x v="17"/>
  </r>
  <r>
    <s v="2023-07-18 05:00 AM"/>
    <n v="93.315797821719372"/>
    <x v="2"/>
    <x v="17"/>
  </r>
  <r>
    <s v="2023-07-18 06:00 AM"/>
    <n v="92.80193236714976"/>
    <x v="2"/>
    <x v="17"/>
  </r>
  <r>
    <s v="2023-07-18 07:00 AM"/>
    <n v="87.964078073089695"/>
    <x v="2"/>
    <x v="17"/>
  </r>
  <r>
    <s v="2023-07-18 08:00 AM"/>
    <n v="77.816309012875536"/>
    <x v="2"/>
    <x v="17"/>
  </r>
  <r>
    <s v="2023-07-18 09:00 AM"/>
    <n v="60.744680851063826"/>
    <x v="2"/>
    <x v="17"/>
  </r>
  <r>
    <s v="2023-07-18 10:00 AM"/>
    <n v="54.704227857389021"/>
    <x v="2"/>
    <x v="17"/>
  </r>
  <r>
    <s v="2023-07-18 11:00 AM"/>
    <n v="50.405052719490556"/>
    <x v="2"/>
    <x v="17"/>
  </r>
  <r>
    <s v="2023-07-18 12:00 PM"/>
    <n v="49.694163860830528"/>
    <x v="2"/>
    <x v="17"/>
  </r>
  <r>
    <s v="2023-07-18 01:00 PM"/>
    <n v="50.000880529726686"/>
    <x v="2"/>
    <x v="17"/>
  </r>
  <r>
    <s v="2023-07-18 02:00 PM"/>
    <n v="52.958376332989339"/>
    <x v="2"/>
    <x v="17"/>
  </r>
  <r>
    <s v="2023-07-18 03:00 PM"/>
    <n v="51.872081251428767"/>
    <x v="2"/>
    <x v="17"/>
  </r>
  <r>
    <s v="2023-07-18 04:00 PM"/>
    <n v="52.616246498599438"/>
    <x v="2"/>
    <x v="17"/>
  </r>
  <r>
    <s v="2023-07-18 05:00 PM"/>
    <n v="52.236381809095448"/>
    <x v="2"/>
    <x v="17"/>
  </r>
  <r>
    <s v="2023-07-18 06:00 PM"/>
    <n v="51.377256104754039"/>
    <x v="2"/>
    <x v="17"/>
  </r>
  <r>
    <s v="2023-07-18 07:00 PM"/>
    <n v="59.758079938802837"/>
    <x v="2"/>
    <x v="17"/>
  </r>
  <r>
    <s v="2023-07-18 08:00 PM"/>
    <n v="75.756285204011547"/>
    <x v="2"/>
    <x v="17"/>
  </r>
  <r>
    <s v="2023-07-18 09:00 PM"/>
    <n v="83.870338586362919"/>
    <x v="2"/>
    <x v="17"/>
  </r>
  <r>
    <s v="2023-07-18 10:00 PM"/>
    <n v="85.722495894909684"/>
    <x v="2"/>
    <x v="17"/>
  </r>
  <r>
    <s v="2023-07-18 11:00 PM"/>
    <n v="87.738170016750416"/>
    <x v="2"/>
    <x v="17"/>
  </r>
  <r>
    <s v="2023-07-19 12:00 AM"/>
    <n v="91.043519366561284"/>
    <x v="2"/>
    <x v="18"/>
  </r>
  <r>
    <s v="2023-07-19 01:00 AM"/>
    <n v="92.220930232558146"/>
    <x v="2"/>
    <x v="18"/>
  </r>
  <r>
    <s v="2023-07-19 02:00 AM"/>
    <n v="93.136451129963646"/>
    <x v="2"/>
    <x v="18"/>
  </r>
  <r>
    <s v="2023-07-19 03:00 AM"/>
    <n v="93.46028418355462"/>
    <x v="2"/>
    <x v="18"/>
  </r>
  <r>
    <s v="2023-07-19 04:00 AM"/>
    <n v="93.893208702125889"/>
    <x v="2"/>
    <x v="18"/>
  </r>
  <r>
    <s v="2023-07-19 05:00 AM"/>
    <n v="93.75"/>
    <x v="2"/>
    <x v="18"/>
  </r>
  <r>
    <s v="2023-07-19 06:00 AM"/>
    <n v="93.166607960549499"/>
    <x v="2"/>
    <x v="18"/>
  </r>
  <r>
    <s v="2023-07-19 07:00 AM"/>
    <n v="86.429894179894177"/>
    <x v="2"/>
    <x v="18"/>
  </r>
  <r>
    <s v="2023-07-19 08:00 AM"/>
    <n v="77.199106923237025"/>
    <x v="2"/>
    <x v="18"/>
  </r>
  <r>
    <s v="2023-07-19 09:00 AM"/>
    <n v="70.427790699333627"/>
    <x v="2"/>
    <x v="18"/>
  </r>
  <r>
    <s v="2023-07-19 10:00 AM"/>
    <n v="60.93561714580823"/>
    <x v="2"/>
    <x v="18"/>
  </r>
  <r>
    <s v="2023-07-19 11:00 AM"/>
    <n v="48.540429142926413"/>
    <x v="2"/>
    <x v="18"/>
  </r>
  <r>
    <s v="2023-07-19 12:00 PM"/>
    <n v="47.454337899543376"/>
    <x v="2"/>
    <x v="18"/>
  </r>
  <r>
    <s v="2023-07-19 01:00 PM"/>
    <n v="48.912666238379003"/>
    <x v="2"/>
    <x v="18"/>
  </r>
  <r>
    <s v="2023-07-19 02:00 PM"/>
    <n v="49.234693877551024"/>
    <x v="2"/>
    <x v="18"/>
  </r>
  <r>
    <s v="2023-07-19 03:00 PM"/>
    <n v="48.527340248431294"/>
    <x v="2"/>
    <x v="18"/>
  </r>
  <r>
    <s v="2023-07-19 04:00 PM"/>
    <n v="50.376256281407024"/>
    <x v="2"/>
    <x v="18"/>
  </r>
  <r>
    <s v="2023-07-19 05:00 PM"/>
    <n v="52.543892888720478"/>
    <x v="2"/>
    <x v="18"/>
  </r>
  <r>
    <s v="2023-07-19 06:00 PM"/>
    <n v="58.573767795725452"/>
    <x v="2"/>
    <x v="18"/>
  </r>
  <r>
    <s v="2023-07-19 07:00 PM"/>
    <n v="62.516699751673755"/>
    <x v="2"/>
    <x v="18"/>
  </r>
  <r>
    <s v="2023-07-19 08:00 PM"/>
    <n v="76.488200589970489"/>
    <x v="2"/>
    <x v="18"/>
  </r>
  <r>
    <s v="2023-07-19 09:00 PM"/>
    <n v="85.627861347285801"/>
    <x v="2"/>
    <x v="18"/>
  </r>
  <r>
    <s v="2023-07-19 10:00 PM"/>
    <n v="87.452290076335885"/>
    <x v="2"/>
    <x v="18"/>
  </r>
  <r>
    <s v="2023-07-19 11:00 PM"/>
    <n v="88.848947469637125"/>
    <x v="2"/>
    <x v="18"/>
  </r>
  <r>
    <s v="2023-07-20 12:00 AM"/>
    <n v="87.974898236092258"/>
    <x v="2"/>
    <x v="19"/>
  </r>
  <r>
    <s v="2023-07-20 01:00 AM"/>
    <n v="90.135247607157737"/>
    <x v="2"/>
    <x v="19"/>
  </r>
  <r>
    <s v="2023-07-20 02:00 AM"/>
    <n v="91.978196399482073"/>
    <x v="2"/>
    <x v="19"/>
  </r>
  <r>
    <s v="2023-07-20 03:00 AM"/>
    <n v="92.843665768194072"/>
    <x v="2"/>
    <x v="19"/>
  </r>
  <r>
    <s v="2023-07-20 04:00 AM"/>
    <n v="93.122676579925638"/>
    <x v="2"/>
    <x v="19"/>
  </r>
  <r>
    <s v="2023-07-20 05:00 AM"/>
    <n v="93.669200466071118"/>
    <x v="2"/>
    <x v="19"/>
  </r>
  <r>
    <s v="2023-07-20 06:00 AM"/>
    <n v="94.433429712240113"/>
    <x v="2"/>
    <x v="19"/>
  </r>
  <r>
    <s v="2023-07-20 07:00 AM"/>
    <n v="94.205219765793203"/>
    <x v="2"/>
    <x v="19"/>
  </r>
  <r>
    <s v="2023-07-20 08:00 AM"/>
    <n v="92.644903889962933"/>
    <x v="2"/>
    <x v="19"/>
  </r>
  <r>
    <s v="2023-07-20 09:00 AM"/>
    <n v="87.642460004686541"/>
    <x v="2"/>
    <x v="19"/>
  </r>
  <r>
    <s v="2023-07-20 10:00 AM"/>
    <n v="81.359802007808142"/>
    <x v="2"/>
    <x v="19"/>
  </r>
  <r>
    <s v="2023-07-20 11:00 AM"/>
    <n v="75.155309325946448"/>
    <x v="2"/>
    <x v="19"/>
  </r>
  <r>
    <s v="2023-07-20 12:00 PM"/>
    <n v="69.237023420829374"/>
    <x v="2"/>
    <x v="19"/>
  </r>
  <r>
    <s v="2023-07-20 01:00 PM"/>
    <n v="63.774271844660198"/>
    <x v="2"/>
    <x v="19"/>
  </r>
  <r>
    <s v="2023-07-20 02:00 PM"/>
    <n v="64.605932203389827"/>
    <x v="2"/>
    <x v="19"/>
  </r>
  <r>
    <s v="2023-07-20 03:00 PM"/>
    <n v="61.588118811881188"/>
    <x v="2"/>
    <x v="19"/>
  </r>
  <r>
    <s v="2023-07-20 04:00 PM"/>
    <n v="65.032318448211967"/>
    <x v="2"/>
    <x v="19"/>
  </r>
  <r>
    <s v="2023-07-20 05:00 PM"/>
    <n v="64.370541738962785"/>
    <x v="2"/>
    <x v="19"/>
  </r>
  <r>
    <s v="2023-07-20 06:00 PM"/>
    <n v="55.503412363966575"/>
    <x v="2"/>
    <x v="19"/>
  </r>
  <r>
    <s v="2023-07-20 07:00 PM"/>
    <n v="52.926029962546821"/>
    <x v="2"/>
    <x v="19"/>
  </r>
  <r>
    <s v="2023-07-20 08:00 PM"/>
    <n v="62.814079007808914"/>
    <x v="2"/>
    <x v="19"/>
  </r>
  <r>
    <s v="2023-07-20 09:00 PM"/>
    <n v="75.930368257261392"/>
    <x v="2"/>
    <x v="19"/>
  </r>
  <r>
    <s v="2023-07-20 10:00 PM"/>
    <n v="81.745311554748952"/>
    <x v="2"/>
    <x v="19"/>
  </r>
  <r>
    <s v="2023-07-20 11:00 PM"/>
    <n v="84.578811369509054"/>
    <x v="2"/>
    <x v="19"/>
  </r>
  <r>
    <s v="2023-07-21 12:00 AM"/>
    <n v="88.250517598343691"/>
    <x v="2"/>
    <x v="20"/>
  </r>
  <r>
    <s v="2023-07-21 01:00 AM"/>
    <n v="88.843325791855193"/>
    <x v="2"/>
    <x v="20"/>
  </r>
  <r>
    <s v="2023-07-21 02:00 AM"/>
    <n v="91.149920500589843"/>
    <x v="2"/>
    <x v="20"/>
  </r>
  <r>
    <s v="2023-07-21 03:00 AM"/>
    <n v="91.977691977691975"/>
    <x v="2"/>
    <x v="20"/>
  </r>
  <r>
    <s v="2023-07-21 04:00 AM"/>
    <n v="92.459425717852668"/>
    <x v="2"/>
    <x v="20"/>
  </r>
  <r>
    <d v="2023-07-21T05:00:00"/>
    <n v="92.3"/>
    <x v="2"/>
    <x v="20"/>
  </r>
  <r>
    <s v="2023-07-21 06:00 AM"/>
    <n v="92.187303582652419"/>
    <x v="2"/>
    <x v="20"/>
  </r>
  <r>
    <s v="2023-07-21 07:00 AM"/>
    <n v="88.072973964063067"/>
    <x v="2"/>
    <x v="20"/>
  </r>
  <r>
    <s v="2023-07-21 08:00 AM"/>
    <n v="81.804509955674376"/>
    <x v="2"/>
    <x v="20"/>
  </r>
  <r>
    <s v="2023-07-21 09:00 AM"/>
    <n v="75.556883291969243"/>
    <x v="2"/>
    <x v="20"/>
  </r>
  <r>
    <s v="2023-07-21 10:00 AM"/>
    <n v="69.227672820953188"/>
    <x v="2"/>
    <x v="20"/>
  </r>
  <r>
    <s v="2023-07-21 11:00 AM"/>
    <n v="62.935193863028914"/>
    <x v="2"/>
    <x v="20"/>
  </r>
  <r>
    <s v="2023-07-21 12:00 PM"/>
    <n v="59.359134371298026"/>
    <x v="2"/>
    <x v="20"/>
  </r>
  <r>
    <s v="2023-07-21 01:00 PM"/>
    <n v="55.342125382262992"/>
    <x v="2"/>
    <x v="20"/>
  </r>
  <r>
    <s v="2023-07-21 02:00 PM"/>
    <n v="56.242283804060861"/>
    <x v="2"/>
    <x v="20"/>
  </r>
  <r>
    <s v="2023-07-21 03:00 PM"/>
    <n v="53.420560243239841"/>
    <x v="2"/>
    <x v="20"/>
  </r>
  <r>
    <s v="2023-07-21 04:00 PM"/>
    <n v="49.060855869441369"/>
    <x v="2"/>
    <x v="20"/>
  </r>
  <r>
    <s v="2023-07-21 05:00 PM"/>
    <n v="51.857690405539074"/>
    <x v="2"/>
    <x v="20"/>
  </r>
  <r>
    <s v="2023-07-21 06:00 PM"/>
    <n v="54.446970334820804"/>
    <x v="2"/>
    <x v="20"/>
  </r>
  <r>
    <s v="2023-07-21 07:00 PM"/>
    <n v="60.481119931345205"/>
    <x v="2"/>
    <x v="20"/>
  </r>
  <r>
    <s v="2023-07-21 08:00 PM"/>
    <n v="75.103219172664723"/>
    <x v="2"/>
    <x v="20"/>
  </r>
  <r>
    <s v="2023-07-21 09:00 PM"/>
    <n v="86.269357438161308"/>
    <x v="2"/>
    <x v="20"/>
  </r>
  <r>
    <s v="2023-07-21 10:00 PM"/>
    <n v="89.407255048616307"/>
    <x v="2"/>
    <x v="20"/>
  </r>
  <r>
    <s v="2023-07-21 11:00 PM"/>
    <n v="90.74140081981821"/>
    <x v="2"/>
    <x v="20"/>
  </r>
  <r>
    <s v="2023-07-22 12:00 AM"/>
    <n v="91.762711864406782"/>
    <x v="2"/>
    <x v="21"/>
  </r>
  <r>
    <s v="2023-07-22 01:00 AM"/>
    <n v="92.627401837928161"/>
    <x v="2"/>
    <x v="21"/>
  </r>
  <r>
    <s v="2023-07-22 02:00 AM"/>
    <n v="93.052208835341375"/>
    <x v="2"/>
    <x v="21"/>
  </r>
  <r>
    <s v="2023-07-22 03:00 AM"/>
    <n v="93.499348209493135"/>
    <x v="2"/>
    <x v="21"/>
  </r>
  <r>
    <s v="2023-07-22 04:00 AM"/>
    <n v="93.670632536153505"/>
    <x v="2"/>
    <x v="21"/>
  </r>
  <r>
    <s v="2023-07-22 05:00 AM"/>
    <n v="93.89164598842018"/>
    <x v="2"/>
    <x v="21"/>
  </r>
  <r>
    <s v="2023-07-22 06:00 AM"/>
    <n v="92.881977979524834"/>
    <x v="2"/>
    <x v="21"/>
  </r>
  <r>
    <s v="2023-07-22 07:00 AM"/>
    <n v="87.326007326007328"/>
    <x v="2"/>
    <x v="21"/>
  </r>
  <r>
    <s v="2023-07-22 08:00 AM"/>
    <n v="78.589466089466086"/>
    <x v="2"/>
    <x v="21"/>
  </r>
  <r>
    <s v="2023-07-22 09:00 AM"/>
    <n v="68.554985337243409"/>
    <x v="2"/>
    <x v="21"/>
  </r>
  <r>
    <s v="2023-07-22 10:00 AM"/>
    <n v="61.326484018264843"/>
    <x v="2"/>
    <x v="21"/>
  </r>
  <r>
    <s v="2023-07-22 11:00 AM"/>
    <n v="55.30262984009515"/>
    <x v="2"/>
    <x v="21"/>
  </r>
  <r>
    <s v="2023-07-22 12:00 PM"/>
    <n v="51.933809214795588"/>
    <x v="2"/>
    <x v="21"/>
  </r>
  <r>
    <s v="2023-07-22 01:00 PM"/>
    <n v="46.872811318111779"/>
    <x v="2"/>
    <x v="21"/>
  </r>
  <r>
    <s v="2023-07-22 02:00 PM"/>
    <n v="43.036755442266568"/>
    <x v="2"/>
    <x v="21"/>
  </r>
  <r>
    <s v="2023-07-22 03:00 PM"/>
    <n v="42.680064857484211"/>
    <x v="2"/>
    <x v="21"/>
  </r>
  <r>
    <s v="2023-07-22 04:00 PM"/>
    <n v="41.00787401574803"/>
    <x v="2"/>
    <x v="21"/>
  </r>
  <r>
    <s v="2023-07-22 05:00 PM"/>
    <n v="40.318302387267906"/>
    <x v="2"/>
    <x v="21"/>
  </r>
  <r>
    <s v="2023-07-22 06:00 PM"/>
    <n v="46.530743601393304"/>
    <x v="2"/>
    <x v="21"/>
  </r>
  <r>
    <s v="2023-07-22 07:00 PM"/>
    <n v="56.306204645672025"/>
    <x v="2"/>
    <x v="21"/>
  </r>
  <r>
    <s v="2023-07-22 08:00 PM"/>
    <n v="67.96635885630576"/>
    <x v="2"/>
    <x v="21"/>
  </r>
  <r>
    <s v="2023-07-22 09:00 PM"/>
    <n v="81.613808921227474"/>
    <x v="2"/>
    <x v="21"/>
  </r>
  <r>
    <s v="2023-07-22 10:00 PM"/>
    <n v="85.084920920201284"/>
    <x v="2"/>
    <x v="21"/>
  </r>
  <r>
    <s v="2023-07-22 11:00 PM"/>
    <n v="87.254901960784309"/>
    <x v="2"/>
    <x v="21"/>
  </r>
  <r>
    <s v="2023-07-23 12:00 AM"/>
    <n v="87.499687492187306"/>
    <x v="2"/>
    <x v="22"/>
  </r>
  <r>
    <s v="2023-07-23 01:00 AM"/>
    <n v="87.06223424816389"/>
    <x v="2"/>
    <x v="22"/>
  </r>
  <r>
    <s v="2023-07-23 02:00 AM"/>
    <n v="85.391604487081878"/>
    <x v="2"/>
    <x v="22"/>
  </r>
  <r>
    <s v="2023-07-23 03:00 AM"/>
    <n v="86.082474226804123"/>
    <x v="2"/>
    <x v="22"/>
  </r>
  <r>
    <s v="2023-07-23 04:00 AM"/>
    <n v="87.799729821006423"/>
    <x v="2"/>
    <x v="22"/>
  </r>
  <r>
    <s v="2023-07-23 05:00 AM"/>
    <n v="86.862504009408752"/>
    <x v="2"/>
    <x v="22"/>
  </r>
  <r>
    <s v="2023-07-23 06:00 AM"/>
    <n v="79.424316135364649"/>
    <x v="2"/>
    <x v="22"/>
  </r>
  <r>
    <s v="2023-07-23 07:00 AM"/>
    <n v="85.957521502545205"/>
    <x v="2"/>
    <x v="22"/>
  </r>
  <r>
    <s v="2023-07-23 08:00 AM"/>
    <n v="89.510489510489492"/>
    <x v="2"/>
    <x v="22"/>
  </r>
  <r>
    <s v="2023-07-23 09:00 AM"/>
    <n v="82.890126392191206"/>
    <x v="2"/>
    <x v="22"/>
  </r>
  <r>
    <s v="2023-07-23 10:00 AM"/>
    <n v="74.029859878847205"/>
    <x v="2"/>
    <x v="22"/>
  </r>
  <r>
    <s v="2023-07-23 11:00 AM"/>
    <n v="67.006411310208762"/>
    <x v="2"/>
    <x v="22"/>
  </r>
  <r>
    <s v="2023-07-23 12:00 PM"/>
    <n v="63.133657132577795"/>
    <x v="2"/>
    <x v="22"/>
  </r>
  <r>
    <s v="2023-07-23 01:00 PM"/>
    <n v="58.356340288924557"/>
    <x v="2"/>
    <x v="22"/>
  </r>
  <r>
    <s v="2023-07-23 02:00 PM"/>
    <n v="55.539423721241903"/>
    <x v="2"/>
    <x v="22"/>
  </r>
  <r>
    <s v="2023-07-23 03:00 PM"/>
    <n v="53.752323752323754"/>
    <x v="2"/>
    <x v="22"/>
  </r>
  <r>
    <s v="2023-07-23 04:00 PM"/>
    <n v="53.130247061645477"/>
    <x v="2"/>
    <x v="22"/>
  </r>
  <r>
    <s v="2023-07-23 05:00 PM"/>
    <n v="52.458166375077596"/>
    <x v="2"/>
    <x v="22"/>
  </r>
  <r>
    <s v="2023-07-23 06:00 PM"/>
    <n v="55.627833214040109"/>
    <x v="2"/>
    <x v="22"/>
  </r>
  <r>
    <s v="2023-07-23 07:00 PM"/>
    <n v="60.167867764813543"/>
    <x v="2"/>
    <x v="22"/>
  </r>
  <r>
    <s v="2023-07-23 08:00 PM"/>
    <n v="76.062964093174656"/>
    <x v="2"/>
    <x v="22"/>
  </r>
  <r>
    <s v="2023-07-23 09:00 PM"/>
    <n v="86.609385327164574"/>
    <x v="2"/>
    <x v="22"/>
  </r>
  <r>
    <s v="2023-07-23 10:00 PM"/>
    <n v="89.594331758821909"/>
    <x v="2"/>
    <x v="22"/>
  </r>
  <r>
    <s v="2023-07-23 11:00 PM"/>
    <n v="91.614035087719301"/>
    <x v="2"/>
    <x v="22"/>
  </r>
  <r>
    <s v="2023-07-24 12:00 AM"/>
    <n v="92.466638865721421"/>
    <x v="2"/>
    <x v="23"/>
  </r>
  <r>
    <s v="2023-07-24 01:00 AM"/>
    <n v="92.888706521052967"/>
    <x v="2"/>
    <x v="23"/>
  </r>
  <r>
    <s v="2023-07-24 02:00 AM"/>
    <n v="93.071556579621102"/>
    <x v="2"/>
    <x v="23"/>
  </r>
  <r>
    <s v="2023-07-24 03:00 AM"/>
    <n v="93.380577662523478"/>
    <x v="2"/>
    <x v="23"/>
  </r>
  <r>
    <s v="2023-07-24 04:00 AM"/>
    <n v="93.66073002997706"/>
    <x v="2"/>
    <x v="23"/>
  </r>
  <r>
    <s v="2023-07-24 05:00 AM"/>
    <n v="93.558240255299751"/>
    <x v="2"/>
    <x v="23"/>
  </r>
  <r>
    <s v="2023-07-24 06:00 AM"/>
    <n v="93.642689750824999"/>
    <x v="2"/>
    <x v="23"/>
  </r>
  <r>
    <s v="2023-07-24 07:00 AM"/>
    <n v="91.108476064997802"/>
    <x v="2"/>
    <x v="23"/>
  </r>
  <r>
    <s v="2023-07-24 08:00 AM"/>
    <n v="78.874476176634445"/>
    <x v="2"/>
    <x v="23"/>
  </r>
  <r>
    <s v="2023-07-24 09:00 AM"/>
    <n v="69.426757320670561"/>
    <x v="2"/>
    <x v="23"/>
  </r>
  <r>
    <s v="2023-07-24 10:00 AM"/>
    <n v="67.958523193842893"/>
    <x v="2"/>
    <x v="23"/>
  </r>
  <r>
    <s v="2023-07-24 11:00 AM"/>
    <n v="63.531750219876869"/>
    <x v="2"/>
    <x v="23"/>
  </r>
  <r>
    <s v="2023-07-24 12:00 PM"/>
    <n v="59.677034803172944"/>
    <x v="2"/>
    <x v="23"/>
  </r>
  <r>
    <s v="2023-07-24 01:00 PM"/>
    <n v="54.74279893611002"/>
    <x v="2"/>
    <x v="23"/>
  </r>
  <r>
    <s v="2023-07-24 04:00 PM"/>
    <n v="50.470372904740444"/>
    <x v="2"/>
    <x v="23"/>
  </r>
  <r>
    <s v="2023-07-24 05:00 PM"/>
    <n v="48.963833079385324"/>
    <x v="2"/>
    <x v="23"/>
  </r>
  <r>
    <s v="2023-07-24 06:00 PM"/>
    <n v="52.011381658736823"/>
    <x v="2"/>
    <x v="23"/>
  </r>
  <r>
    <s v="2023-07-24 07:00 PM"/>
    <n v="62.876654619631495"/>
    <x v="2"/>
    <x v="23"/>
  </r>
  <r>
    <s v="2023-07-24 08:00 PM"/>
    <n v="75.617026534457722"/>
    <x v="2"/>
    <x v="23"/>
  </r>
  <r>
    <s v="2023-07-24 09:00 PM"/>
    <n v="84.683579985905567"/>
    <x v="2"/>
    <x v="23"/>
  </r>
  <r>
    <s v="2023-07-24 10:00 PM"/>
    <n v="89.734482152277138"/>
    <x v="2"/>
    <x v="23"/>
  </r>
  <r>
    <s v="2023-07-24 11:00 PM"/>
    <n v="90.849477796380441"/>
    <x v="2"/>
    <x v="23"/>
  </r>
  <r>
    <s v="2023-07-25 12:00 AM"/>
    <n v="91.785714285714278"/>
    <x v="2"/>
    <x v="24"/>
  </r>
  <r>
    <s v="2023-07-25 01:00 AM"/>
    <n v="92.212959454338773"/>
    <x v="2"/>
    <x v="24"/>
  </r>
  <r>
    <s v="2023-07-25 02:00 AM"/>
    <n v="92.212793898527678"/>
    <x v="2"/>
    <x v="24"/>
  </r>
  <r>
    <s v="2023-07-25 03:00 AM"/>
    <n v="92.28786677240285"/>
    <x v="2"/>
    <x v="24"/>
  </r>
  <r>
    <s v="2023-07-25 04:00 AM"/>
    <n v="92.630762411347519"/>
    <x v="2"/>
    <x v="24"/>
  </r>
  <r>
    <s v="2023-07-25 05:00 AM"/>
    <n v="92.914216123091535"/>
    <x v="2"/>
    <x v="24"/>
  </r>
  <r>
    <s v="2023-07-25 06:00 AM"/>
    <n v="92.417876241405651"/>
    <x v="2"/>
    <x v="24"/>
  </r>
  <r>
    <s v="2023-07-25 07:00 AM"/>
    <n v="88.68481917577796"/>
    <x v="2"/>
    <x v="24"/>
  </r>
  <r>
    <s v="2023-07-25 08:00 AM"/>
    <n v="78.908714442545261"/>
    <x v="2"/>
    <x v="24"/>
  </r>
  <r>
    <s v="2023-07-25 09:00 AM"/>
    <n v="64.009819528161827"/>
    <x v="2"/>
    <x v="24"/>
  </r>
  <r>
    <s v="2023-07-25 10:00 AM"/>
    <n v="52.383012961372813"/>
    <x v="2"/>
    <x v="24"/>
  </r>
  <r>
    <s v="2023-07-25 11:00 AM"/>
    <n v="48.001341381623071"/>
    <x v="2"/>
    <x v="24"/>
  </r>
  <r>
    <s v="2023-07-25 12:00 PM"/>
    <n v="48.540145985401452"/>
    <x v="2"/>
    <x v="24"/>
  </r>
  <r>
    <s v="2023-07-25 01:00 PM"/>
    <n v="46.298031360385977"/>
    <x v="2"/>
    <x v="24"/>
  </r>
  <r>
    <s v="2023-07-25 02:00 PM"/>
    <n v="41.293091865330723"/>
    <x v="2"/>
    <x v="24"/>
  </r>
  <r>
    <s v="2023-07-25 03:00 PM"/>
    <n v="43.533737464146952"/>
    <x v="2"/>
    <x v="24"/>
  </r>
  <r>
    <s v="2023-07-25 04:00 PM"/>
    <n v="42.091263571397512"/>
    <x v="2"/>
    <x v="24"/>
  </r>
  <r>
    <s v="2023-07-25 05:00 PM"/>
    <n v="44.896375554270293"/>
    <x v="2"/>
    <x v="24"/>
  </r>
  <r>
    <s v="2023-07-25 06:00 PM"/>
    <n v="49.266094112335566"/>
    <x v="2"/>
    <x v="24"/>
  </r>
  <r>
    <s v="2023-07-25 07:00 PM"/>
    <n v="51.755919275385352"/>
    <x v="2"/>
    <x v="24"/>
  </r>
  <r>
    <s v="2023-07-25 08:00 PM"/>
    <n v="66.260579528872213"/>
    <x v="2"/>
    <x v="24"/>
  </r>
  <r>
    <s v="2023-07-25 09:00 PM"/>
    <n v="78.913989612388178"/>
    <x v="2"/>
    <x v="24"/>
  </r>
  <r>
    <s v="2023-07-25 10:00 PM"/>
    <n v="80.149875206958754"/>
    <x v="2"/>
    <x v="24"/>
  </r>
  <r>
    <s v="2023-07-25 11:00 PM"/>
    <n v="77.482525629077358"/>
    <x v="2"/>
    <x v="24"/>
  </r>
  <r>
    <s v="2023-07-26 12:00 AM"/>
    <n v="74.793729372937293"/>
    <x v="2"/>
    <x v="25"/>
  </r>
  <r>
    <s v="2023-07-26 01:00 AM"/>
    <n v="86.608373705147898"/>
    <x v="2"/>
    <x v="25"/>
  </r>
  <r>
    <s v="2023-07-26 02:00 AM"/>
    <n v="88.703472579105807"/>
    <x v="2"/>
    <x v="25"/>
  </r>
  <r>
    <s v="2023-07-26 03:00 AM"/>
    <n v="88.73857569450729"/>
    <x v="2"/>
    <x v="25"/>
  </r>
  <r>
    <s v="2023-07-26 04:00 AM"/>
    <n v="88.565891472868202"/>
    <x v="2"/>
    <x v="25"/>
  </r>
  <r>
    <s v="2023-07-26 05:00 AM"/>
    <n v="88.592990978487151"/>
    <x v="2"/>
    <x v="25"/>
  </r>
  <r>
    <s v="2023-07-26 06:00 AM"/>
    <n v="89.516366646556207"/>
    <x v="2"/>
    <x v="25"/>
  </r>
  <r>
    <s v="2023-07-26 07:00 AM"/>
    <n v="87.500464989398239"/>
    <x v="2"/>
    <x v="25"/>
  </r>
  <r>
    <s v="2023-07-26 08:00 AM"/>
    <n v="82.284026772617324"/>
    <x v="2"/>
    <x v="25"/>
  </r>
  <r>
    <s v="2023-07-26 09:00 AM"/>
    <n v="77.242019658694346"/>
    <x v="2"/>
    <x v="25"/>
  </r>
  <r>
    <s v="2023-07-26 10:00 AM"/>
    <n v="77.567556501801505"/>
    <x v="2"/>
    <x v="25"/>
  </r>
  <r>
    <s v="2023-07-26 11:00 AM"/>
    <n v="74.809130263675712"/>
    <x v="2"/>
    <x v="25"/>
  </r>
  <r>
    <s v="2023-07-26 12:00 PM"/>
    <n v="67.591850494873171"/>
    <x v="2"/>
    <x v="25"/>
  </r>
  <r>
    <s v="2023-07-26 01:00 PM"/>
    <n v="65.807926829268297"/>
    <x v="2"/>
    <x v="25"/>
  </r>
  <r>
    <s v="2023-07-26 02:00 PM"/>
    <n v="59.361971891520184"/>
    <x v="2"/>
    <x v="25"/>
  </r>
  <r>
    <s v="2023-07-26 03:00 PM"/>
    <n v="56.695216314653983"/>
    <x v="2"/>
    <x v="25"/>
  </r>
  <r>
    <s v="2023-07-26 04:00 PM"/>
    <n v="61.212547940236732"/>
    <x v="2"/>
    <x v="25"/>
  </r>
  <r>
    <s v="2023-07-26 05:00 PM"/>
    <n v="62.177155237567383"/>
    <x v="2"/>
    <x v="25"/>
  </r>
  <r>
    <s v="2023-07-26 06:00 PM"/>
    <n v="63.41223095618664"/>
    <x v="2"/>
    <x v="25"/>
  </r>
  <r>
    <s v="2023-07-26 07:00 PM"/>
    <n v="65.966724923751755"/>
    <x v="2"/>
    <x v="25"/>
  </r>
  <r>
    <s v="2023-07-26 08:00 PM"/>
    <n v="73.176933410094037"/>
    <x v="2"/>
    <x v="25"/>
  </r>
  <r>
    <s v="2023-07-26 09:00 PM"/>
    <n v="73.760215053763432"/>
    <x v="2"/>
    <x v="25"/>
  </r>
  <r>
    <s v="2023-07-26 10:00 PM"/>
    <n v="74.227642276422756"/>
    <x v="2"/>
    <x v="25"/>
  </r>
  <r>
    <s v="2023-07-26 11:00 PM"/>
    <n v="77.907788612013974"/>
    <x v="2"/>
    <x v="25"/>
  </r>
  <r>
    <s v="2023-07-27 12:00 AM"/>
    <n v="81.328563642498096"/>
    <x v="2"/>
    <x v="26"/>
  </r>
  <r>
    <s v="2023-07-27 01:00 AM"/>
    <n v="83.425091758425083"/>
    <x v="2"/>
    <x v="26"/>
  </r>
  <r>
    <s v="2023-07-27 02:00 AM"/>
    <n v="86.102070562865649"/>
    <x v="2"/>
    <x v="26"/>
  </r>
  <r>
    <s v="2023-07-27 03:00 AM"/>
    <n v="88.811074918566788"/>
    <x v="2"/>
    <x v="26"/>
  </r>
  <r>
    <s v="2023-07-27 04:00 AM"/>
    <n v="91.701531443466934"/>
    <x v="2"/>
    <x v="26"/>
  </r>
  <r>
    <s v="2023-07-27 05:00 AM"/>
    <n v="92.848020434227323"/>
    <x v="2"/>
    <x v="26"/>
  </r>
  <r>
    <s v="2023-07-27 06:00 AM"/>
    <n v="92.967838464811734"/>
    <x v="2"/>
    <x v="26"/>
  </r>
  <r>
    <s v="2023-07-27 07:00 AM"/>
    <n v="85.962301587301596"/>
    <x v="2"/>
    <x v="26"/>
  </r>
  <r>
    <s v="2023-07-27 08:00 AM"/>
    <n v="82.062269750306996"/>
    <x v="2"/>
    <x v="26"/>
  </r>
  <r>
    <s v="2023-07-27 09:00 AM"/>
    <n v="76.511526750761192"/>
    <x v="2"/>
    <x v="26"/>
  </r>
  <r>
    <s v="2023-07-27 10:00 AM"/>
    <n v="67.614035623720639"/>
    <x v="2"/>
    <x v="26"/>
  </r>
  <r>
    <s v="2023-07-27 11:00 AM"/>
    <n v="62.910817337207874"/>
    <x v="2"/>
    <x v="26"/>
  </r>
  <r>
    <s v="2023-07-27 12:00 PM"/>
    <n v="58.750432376340356"/>
    <x v="2"/>
    <x v="26"/>
  </r>
  <r>
    <s v="2023-07-27 01:00 PM"/>
    <n v="55.937550186982357"/>
    <x v="2"/>
    <x v="26"/>
  </r>
  <r>
    <s v="2023-07-27 02:00 PM"/>
    <n v="51.713284721431009"/>
    <x v="2"/>
    <x v="26"/>
  </r>
  <r>
    <s v="2023-07-27 03:00 PM"/>
    <n v="50.045855504929065"/>
    <x v="2"/>
    <x v="26"/>
  </r>
  <r>
    <s v="2023-07-27 04:00 PM"/>
    <n v="52.173715196706084"/>
    <x v="2"/>
    <x v="26"/>
  </r>
  <r>
    <s v="2023-07-27 05:00 PM"/>
    <n v="47.937366294271449"/>
    <x v="2"/>
    <x v="26"/>
  </r>
  <r>
    <s v="2023-07-27 06:00 PM"/>
    <n v="54.289727126805772"/>
    <x v="2"/>
    <x v="26"/>
  </r>
  <r>
    <s v="2023-07-27 07:00 PM"/>
    <n v="65.885185185185179"/>
    <x v="2"/>
    <x v="26"/>
  </r>
  <r>
    <s v="2023-07-27 08:00 PM"/>
    <n v="76.818437037415137"/>
    <x v="2"/>
    <x v="26"/>
  </r>
  <r>
    <s v="2023-07-27 09:00 PM"/>
    <n v="81.381187343358391"/>
    <x v="2"/>
    <x v="26"/>
  </r>
  <r>
    <s v="2023-07-27 10:00 PM"/>
    <n v="85.819645277062136"/>
    <x v="2"/>
    <x v="26"/>
  </r>
  <r>
    <s v="2023-07-27 11:00 PM"/>
    <n v="87.115529470843001"/>
    <x v="2"/>
    <x v="26"/>
  </r>
  <r>
    <s v="2023-07-28 12:00 AM"/>
    <n v="88.319088319088323"/>
    <x v="2"/>
    <x v="27"/>
  </r>
  <r>
    <s v="2023-07-28 01:00 AM"/>
    <n v="89.322838580709657"/>
    <x v="2"/>
    <x v="27"/>
  </r>
  <r>
    <s v="2023-07-28 02:00 AM"/>
    <n v="90.547652295339503"/>
    <x v="2"/>
    <x v="27"/>
  </r>
  <r>
    <s v="2023-07-28 03:00 AM"/>
    <n v="91.592417574489573"/>
    <x v="2"/>
    <x v="27"/>
  </r>
  <r>
    <s v="2023-07-28 04:00 AM"/>
    <n v="91.296828090327637"/>
    <x v="2"/>
    <x v="27"/>
  </r>
  <r>
    <s v="2023-07-28 05:00 AM"/>
    <n v="90.909306742640084"/>
    <x v="2"/>
    <x v="27"/>
  </r>
  <r>
    <s v="2023-07-28 06:00 AM"/>
    <n v="86.326549321598833"/>
    <x v="2"/>
    <x v="27"/>
  </r>
  <r>
    <s v="2023-07-28 07:00 AM"/>
    <n v="86.819237848112721"/>
    <x v="2"/>
    <x v="27"/>
  </r>
  <r>
    <s v="2023-07-28 08:00 AM"/>
    <n v="92.30453889544799"/>
    <x v="2"/>
    <x v="27"/>
  </r>
  <r>
    <s v="2023-07-28 09:00 AM"/>
    <n v="93.055555555555543"/>
    <x v="2"/>
    <x v="27"/>
  </r>
  <r>
    <s v="2023-07-28 10:00 AM"/>
    <n v="91.257502561850387"/>
    <x v="2"/>
    <x v="27"/>
  </r>
  <r>
    <s v="2023-07-28 11:00 AM"/>
    <n v="79.910365939056845"/>
    <x v="2"/>
    <x v="27"/>
  </r>
  <r>
    <s v="2023-07-28 12:00 PM"/>
    <n v="71.165098500441047"/>
    <x v="2"/>
    <x v="27"/>
  </r>
  <r>
    <s v="2023-07-28 01:00 PM"/>
    <n v="65.958705267850007"/>
    <x v="2"/>
    <x v="27"/>
  </r>
  <r>
    <s v="2023-07-28 02:00 PM"/>
    <n v="63.666734156711883"/>
    <x v="2"/>
    <x v="27"/>
  </r>
  <r>
    <s v="2023-07-28 03:00 PM"/>
    <n v="63.968170967375244"/>
    <x v="2"/>
    <x v="27"/>
  </r>
  <r>
    <s v="2023-07-28 04:00 PM"/>
    <n v="65.333757039704807"/>
    <x v="2"/>
    <x v="27"/>
  </r>
  <r>
    <s v="2023-07-28 05:00 PM"/>
    <n v="65.998298053398571"/>
    <x v="2"/>
    <x v="27"/>
  </r>
  <r>
    <s v="2023-07-28 06:00 PM"/>
    <n v="66.45377586313657"/>
    <x v="2"/>
    <x v="27"/>
  </r>
  <r>
    <s v="2023-07-28 07:00 PM"/>
    <n v="69.7271612507664"/>
    <x v="2"/>
    <x v="27"/>
  </r>
  <r>
    <s v="2023-07-28 08:00 PM"/>
    <n v="77.221698113207538"/>
    <x v="2"/>
    <x v="27"/>
  </r>
  <r>
    <s v="2023-07-28 09:00 PM"/>
    <n v="78.315018315018321"/>
    <x v="2"/>
    <x v="27"/>
  </r>
  <r>
    <s v="2023-07-28 10:00 PM"/>
    <n v="77.329749103942646"/>
    <x v="2"/>
    <x v="27"/>
  </r>
  <r>
    <s v="2023-07-28 11:00 PM"/>
    <n v="75.955566172957475"/>
    <x v="2"/>
    <x v="27"/>
  </r>
  <r>
    <s v="2023-07-29 12:00 AM"/>
    <n v="72.999852713749164"/>
    <x v="2"/>
    <x v="28"/>
  </r>
  <r>
    <s v="2023-07-29 01:00 AM"/>
    <n v="84.615620101880879"/>
    <x v="2"/>
    <x v="28"/>
  </r>
  <r>
    <s v="2023-07-29 02:00 AM"/>
    <n v="91.441073158914733"/>
    <x v="2"/>
    <x v="28"/>
  </r>
  <r>
    <s v="2023-07-29 03:00 AM"/>
    <n v="92.81411359724612"/>
    <x v="2"/>
    <x v="28"/>
  </r>
  <r>
    <s v="2023-07-29 04:00 AM"/>
    <n v="93.4"/>
    <x v="2"/>
    <x v="28"/>
  </r>
  <r>
    <s v="2023-07-29 05:00 AM"/>
    <n v="93.304805793285055"/>
    <x v="2"/>
    <x v="28"/>
  </r>
  <r>
    <s v="2023-07-29 06:00 AM"/>
    <n v="93.555497925311201"/>
    <x v="2"/>
    <x v="28"/>
  </r>
  <r>
    <s v="2023-07-29 07:00 AM"/>
    <n v="92.253320683111951"/>
    <x v="2"/>
    <x v="28"/>
  </r>
  <r>
    <s v="2023-07-29 08:00 AM"/>
    <n v="88.771443057942037"/>
    <x v="2"/>
    <x v="28"/>
  </r>
  <r>
    <s v="2023-07-29 09:00 AM"/>
    <n v="83.304308321344735"/>
    <x v="2"/>
    <x v="28"/>
  </r>
  <r>
    <s v="2023-07-29 10:00 AM"/>
    <n v="79.401826484018258"/>
    <x v="2"/>
    <x v="28"/>
  </r>
  <r>
    <s v="2023-07-29 11:00 AM"/>
    <n v="78.942486085343234"/>
    <x v="2"/>
    <x v="28"/>
  </r>
  <r>
    <s v="2023-07-29 12:00 PM"/>
    <n v="70.375816993464042"/>
    <x v="2"/>
    <x v="28"/>
  </r>
  <r>
    <s v="2023-07-29 01:00 PM"/>
    <n v="67.067914615796582"/>
    <x v="2"/>
    <x v="28"/>
  </r>
  <r>
    <s v="2023-07-29 02:00 PM"/>
    <n v="65.634323620897618"/>
    <x v="2"/>
    <x v="28"/>
  </r>
  <r>
    <s v="2023-07-29 03:00 PM"/>
    <n v="64.749171270718222"/>
    <x v="2"/>
    <x v="28"/>
  </r>
  <r>
    <s v="2023-07-29 04:00 PM"/>
    <n v="64.517581702314459"/>
    <x v="2"/>
    <x v="28"/>
  </r>
  <r>
    <s v="2023-07-29 05:00 PM"/>
    <n v="62.950033392022334"/>
    <x v="2"/>
    <x v="28"/>
  </r>
  <r>
    <s v="2023-07-29 06:00 PM"/>
    <n v="63.661511234225912"/>
    <x v="2"/>
    <x v="28"/>
  </r>
  <r>
    <s v="2023-07-29 07:00 PM"/>
    <n v="69.365293287126164"/>
    <x v="2"/>
    <x v="28"/>
  </r>
  <r>
    <s v="2023-07-29 08:00 PM"/>
    <n v="79.264536003080494"/>
    <x v="2"/>
    <x v="28"/>
  </r>
  <r>
    <s v="2023-07-29 09:00 PM"/>
    <n v="88.354320451584897"/>
    <x v="2"/>
    <x v="28"/>
  </r>
  <r>
    <s v="2023-07-29 10:00 PM"/>
    <n v="91.225541933912467"/>
    <x v="2"/>
    <x v="28"/>
  </r>
  <r>
    <s v="2023-07-29 11:00 PM"/>
    <n v="92.811780947998159"/>
    <x v="2"/>
    <x v="28"/>
  </r>
  <r>
    <s v="2023-07-30 12:00 AM"/>
    <n v="93.483668341708551"/>
    <x v="2"/>
    <x v="29"/>
  </r>
  <r>
    <s v="2023-07-30 01:00 AM"/>
    <n v="93.504075133588827"/>
    <x v="2"/>
    <x v="29"/>
  </r>
  <r>
    <s v="2023-07-30 02:00 AM"/>
    <n v="93.633907463694698"/>
    <x v="2"/>
    <x v="29"/>
  </r>
  <r>
    <s v="2023-07-30 03:00 AM"/>
    <n v="94.070037779715193"/>
    <x v="2"/>
    <x v="29"/>
  </r>
  <r>
    <s v="2023-07-30 04:00 AM"/>
    <n v="93.939347944872793"/>
    <x v="2"/>
    <x v="29"/>
  </r>
  <r>
    <s v="2023-07-30 05:00 AM"/>
    <n v="94.381845153552376"/>
    <x v="2"/>
    <x v="29"/>
  </r>
  <r>
    <s v="2023-07-30 06:00 AM"/>
    <n v="93.458646616541358"/>
    <x v="2"/>
    <x v="29"/>
  </r>
  <r>
    <s v="2023-07-30 07:00 AM"/>
    <n v="87.818669936160319"/>
    <x v="2"/>
    <x v="29"/>
  </r>
  <r>
    <s v="2023-07-30 08:00 AM"/>
    <n v="78.484373018891844"/>
    <x v="2"/>
    <x v="29"/>
  </r>
  <r>
    <s v="2023-07-30 09:00 AM"/>
    <n v="71.948757763975152"/>
    <x v="2"/>
    <x v="29"/>
  </r>
  <r>
    <s v="2023-07-30 10:00 AM"/>
    <n v="65.419501133786838"/>
    <x v="2"/>
    <x v="29"/>
  </r>
  <r>
    <s v="2023-07-30 11:00 AM"/>
    <n v="57.393926878167562"/>
    <x v="2"/>
    <x v="29"/>
  </r>
  <r>
    <s v="2023-07-30 12:00 PM"/>
    <n v="56.487183596224142"/>
    <x v="2"/>
    <x v="29"/>
  </r>
  <r>
    <s v="2023-07-30 01:00 PM"/>
    <n v="57.872176308539935"/>
    <x v="2"/>
    <x v="29"/>
  </r>
  <r>
    <s v="2023-07-30 02:00 PM"/>
    <n v="59.606409874506383"/>
    <x v="2"/>
    <x v="29"/>
  </r>
  <r>
    <s v="2023-07-30 03:00 PM"/>
    <n v="55.469194447604956"/>
    <x v="2"/>
    <x v="29"/>
  </r>
  <r>
    <s v="2023-07-30 04:00 PM"/>
    <n v="53.560169338857861"/>
    <x v="2"/>
    <x v="29"/>
  </r>
  <r>
    <s v="2023-07-30 05:00 PM"/>
    <n v="54.792940491388386"/>
    <x v="2"/>
    <x v="29"/>
  </r>
  <r>
    <s v="2023-07-30 06:00 PM"/>
    <n v="60.850212875757961"/>
    <x v="2"/>
    <x v="29"/>
  </r>
  <r>
    <s v="2023-07-30 07:00 PM"/>
    <n v="60.581247837619657"/>
    <x v="2"/>
    <x v="29"/>
  </r>
  <r>
    <s v="2023-07-30 08:00 PM"/>
    <n v="70.023148148148152"/>
    <x v="2"/>
    <x v="29"/>
  </r>
  <r>
    <s v="2023-07-30 09:00 PM"/>
    <n v="81.228842247799605"/>
    <x v="2"/>
    <x v="29"/>
  </r>
  <r>
    <s v="2023-07-30 10:00 PM"/>
    <n v="87.329174093879971"/>
    <x v="2"/>
    <x v="29"/>
  </r>
  <r>
    <s v="2023-07-30 11:00 PM"/>
    <n v="88.717948717948715"/>
    <x v="2"/>
    <x v="29"/>
  </r>
  <r>
    <s v="2023-07-31 12:00 AM"/>
    <n v="88.678504998837468"/>
    <x v="2"/>
    <x v="30"/>
  </r>
  <r>
    <s v="2023-07-31 01:00 AM"/>
    <n v="90.310457516339881"/>
    <x v="2"/>
    <x v="30"/>
  </r>
  <r>
    <s v="2023-07-31 02:00 AM"/>
    <n v="92.357784431137731"/>
    <x v="2"/>
    <x v="30"/>
  </r>
  <r>
    <s v="2023-07-31 03:00 AM"/>
    <n v="92.83385093167702"/>
    <x v="2"/>
    <x v="30"/>
  </r>
  <r>
    <s v="2023-07-31 04:00 AM"/>
    <n v="92.993346316131124"/>
    <x v="2"/>
    <x v="30"/>
  </r>
  <r>
    <s v="2023-07-31 05:00 AM"/>
    <n v="93.398692810457504"/>
    <x v="2"/>
    <x v="30"/>
  </r>
  <r>
    <s v="2023-07-31 06:00 AM"/>
    <n v="91.960898745258234"/>
    <x v="2"/>
    <x v="30"/>
  </r>
  <r>
    <s v="2023-07-31 07:00 AM"/>
    <n v="81.461201501877355"/>
    <x v="2"/>
    <x v="30"/>
  </r>
  <r>
    <s v="2023-07-31 08:00 AM"/>
    <n v="72.581635393883573"/>
    <x v="2"/>
    <x v="30"/>
  </r>
  <r>
    <s v="2023-07-31 09:00 AM"/>
    <n v="61.395021418087055"/>
    <x v="2"/>
    <x v="30"/>
  </r>
  <r>
    <s v="2023-07-31 10:00 AM"/>
    <n v="52.020910983106639"/>
    <x v="2"/>
    <x v="30"/>
  </r>
  <r>
    <s v="2023-07-31 11:00 AM"/>
    <n v="49.28658298223516"/>
    <x v="2"/>
    <x v="30"/>
  </r>
  <r>
    <s v="2023-07-31 12:00 PM"/>
    <n v="44.797658554572273"/>
    <x v="2"/>
    <x v="30"/>
  </r>
  <r>
    <s v="2023-07-31 01:00 PM"/>
    <n v="44.234331445013936"/>
    <x v="2"/>
    <x v="30"/>
  </r>
  <r>
    <s v="2023-07-31 02:00 PM"/>
    <n v="43.241255807113006"/>
    <x v="2"/>
    <x v="30"/>
  </r>
  <r>
    <s v="2023-07-31 03:00 PM"/>
    <n v="41.407834347315614"/>
    <x v="2"/>
    <x v="30"/>
  </r>
  <r>
    <s v="2023-07-31 04:00 PM"/>
    <n v="43.081855026244099"/>
    <x v="2"/>
    <x v="30"/>
  </r>
  <r>
    <s v="2023-07-31 05:00 PM"/>
    <n v="41.134073374271765"/>
    <x v="2"/>
    <x v="30"/>
  </r>
  <r>
    <s v="2023-07-31 06:00 PM"/>
    <n v="45.985728170238886"/>
    <x v="2"/>
    <x v="30"/>
  </r>
  <r>
    <s v="2023-07-31 07:00 PM"/>
    <n v="52.141913373797429"/>
    <x v="2"/>
    <x v="30"/>
  </r>
  <r>
    <s v="2023-07-31 08:00 PM"/>
    <n v="68.384947388318324"/>
    <x v="2"/>
    <x v="30"/>
  </r>
  <r>
    <s v="2023-07-31 09:00 PM"/>
    <n v="82.640064131112496"/>
    <x v="2"/>
    <x v="30"/>
  </r>
  <r>
    <s v="2023-07-31 10:00 PM"/>
    <n v="88.382313652150685"/>
    <x v="2"/>
    <x v="30"/>
  </r>
  <r>
    <s v="2023-08-01 12:00 AM"/>
    <n v="91.76352834818546"/>
    <x v="3"/>
    <x v="0"/>
  </r>
  <r>
    <s v="2023-08-01 01:00 AM"/>
    <n v="92.649501661129577"/>
    <x v="3"/>
    <x v="0"/>
  </r>
  <r>
    <s v="2023-08-01 02:00 AM"/>
    <n v="93.009977827051003"/>
    <x v="3"/>
    <x v="0"/>
  </r>
  <r>
    <s v="2023-08-01 03:00 AM"/>
    <n v="93.124731434821669"/>
    <x v="3"/>
    <x v="0"/>
  </r>
  <r>
    <s v="2023-08-01 04:00 AM"/>
    <n v="93.650729662178492"/>
    <x v="3"/>
    <x v="0"/>
  </r>
  <r>
    <s v="2023-08-01 05:00 AM"/>
    <n v="94.212158808932998"/>
    <x v="3"/>
    <x v="0"/>
  </r>
  <r>
    <s v="2023-08-01 06:00 AM"/>
    <n v="94.047338208697013"/>
    <x v="3"/>
    <x v="0"/>
  </r>
  <r>
    <s v="2023-08-01 07:00 AM"/>
    <n v="88.657104024076489"/>
    <x v="3"/>
    <x v="0"/>
  </r>
  <r>
    <s v="2023-08-01 08:00 AM"/>
    <n v="71.450181966997462"/>
    <x v="3"/>
    <x v="0"/>
  </r>
  <r>
    <s v="2023-08-01 09:00 AM"/>
    <n v="58.277298597664725"/>
    <x v="3"/>
    <x v="0"/>
  </r>
  <r>
    <s v="2023-08-01 10:00 AM"/>
    <n v="54.84257090814468"/>
    <x v="3"/>
    <x v="0"/>
  </r>
  <r>
    <s v="2023-08-01 11:00 AM"/>
    <n v="48.720238095238088"/>
    <x v="3"/>
    <x v="0"/>
  </r>
  <r>
    <s v="2023-08-01 12:00 PM"/>
    <n v="44.715012646031553"/>
    <x v="3"/>
    <x v="0"/>
  </r>
  <r>
    <s v="2023-08-01 01:00 PM"/>
    <n v="45.217153762100438"/>
    <x v="3"/>
    <x v="0"/>
  </r>
  <r>
    <s v="2023-08-01 02:00 PM"/>
    <n v="43.879976232917414"/>
    <x v="3"/>
    <x v="0"/>
  </r>
  <r>
    <s v="2023-08-01 03:00 PM"/>
    <n v="45.444690249226454"/>
    <x v="3"/>
    <x v="0"/>
  </r>
  <r>
    <s v="2023-08-01 04:00 PM"/>
    <n v="44.885376930063579"/>
    <x v="3"/>
    <x v="0"/>
  </r>
  <r>
    <s v="2023-08-01 05:00 PM"/>
    <n v="48.923854216333325"/>
    <x v="3"/>
    <x v="0"/>
  </r>
  <r>
    <s v="2023-08-01 06:00 PM"/>
    <n v="48.760330578512402"/>
    <x v="3"/>
    <x v="0"/>
  </r>
  <r>
    <s v="2023-08-01 07:00 PM"/>
    <n v="53.710227272727273"/>
    <x v="3"/>
    <x v="0"/>
  </r>
  <r>
    <s v="2023-08-01 08:00 PM"/>
    <n v="73.966433566433579"/>
    <x v="3"/>
    <x v="0"/>
  </r>
  <r>
    <s v="2023-08-01 09:00 PM"/>
    <n v="84.060581010864439"/>
    <x v="3"/>
    <x v="0"/>
  </r>
  <r>
    <s v="2023-08-01 10:00 PM"/>
    <n v="87.73257309440109"/>
    <x v="3"/>
    <x v="0"/>
  </r>
  <r>
    <s v="2023-08-01 11:00 PM"/>
    <n v="87.788820931022741"/>
    <x v="3"/>
    <x v="0"/>
  </r>
  <r>
    <s v="2023-08-02 12:00 AM"/>
    <n v="88.941668881211797"/>
    <x v="3"/>
    <x v="1"/>
  </r>
  <r>
    <s v="2023-08-02 01:00 AM"/>
    <n v="88.258168430740923"/>
    <x v="3"/>
    <x v="1"/>
  </r>
  <r>
    <s v="2023-08-02 02:00 AM"/>
    <n v="89.723147707440901"/>
    <x v="3"/>
    <x v="1"/>
  </r>
  <r>
    <s v="2023-08-02 03:00 AM"/>
    <n v="91.878531073446311"/>
    <x v="3"/>
    <x v="1"/>
  </r>
  <r>
    <s v="2023-08-02 04:00 AM"/>
    <n v="92.734956051386064"/>
    <x v="3"/>
    <x v="1"/>
  </r>
  <r>
    <s v="2023-08-02 05:00 AM"/>
    <n v="92.412041031540596"/>
    <x v="3"/>
    <x v="1"/>
  </r>
  <r>
    <s v="2023-08-02 06:00 AM"/>
    <n v="89.673132183908038"/>
    <x v="3"/>
    <x v="1"/>
  </r>
  <r>
    <s v="2023-08-02 07:00 AM"/>
    <n v="76.865378958721436"/>
    <x v="3"/>
    <x v="1"/>
  </r>
  <r>
    <s v="2023-08-02 08:00 AM"/>
    <n v="67.780644603321036"/>
    <x v="3"/>
    <x v="1"/>
  </r>
  <r>
    <s v="2023-08-02 09:00 AM"/>
    <n v="62.678303303303309"/>
    <x v="3"/>
    <x v="1"/>
  </r>
  <r>
    <s v="2023-08-02 10:00 AM"/>
    <n v="59.773462783171524"/>
    <x v="3"/>
    <x v="1"/>
  </r>
  <r>
    <s v="2023-08-02 11:00 AM"/>
    <n v="56.078705352658062"/>
    <x v="3"/>
    <x v="1"/>
  </r>
  <r>
    <s v="2023-08-02 12:00 PM"/>
    <n v="52.417213465372114"/>
    <x v="3"/>
    <x v="1"/>
  </r>
  <r>
    <s v="2023-08-02 01:00 PM"/>
    <n v="48.762972187629728"/>
    <x v="3"/>
    <x v="1"/>
  </r>
  <r>
    <s v="2023-08-02 02:00 PM"/>
    <n v="48.910791496516936"/>
    <x v="3"/>
    <x v="1"/>
  </r>
  <r>
    <s v="2023-08-02 03:00 PM"/>
    <n v="48.248149861239597"/>
    <x v="3"/>
    <x v="1"/>
  </r>
  <r>
    <s v="2023-08-02 04:00 PM"/>
    <n v="48.593568550988515"/>
    <x v="3"/>
    <x v="1"/>
  </r>
  <r>
    <s v="2023-08-02 05:00 PM"/>
    <n v="54.291579388353583"/>
    <x v="3"/>
    <x v="1"/>
  </r>
  <r>
    <s v="2023-08-02 06:00 PM"/>
    <n v="59.263194217427625"/>
    <x v="3"/>
    <x v="1"/>
  </r>
  <r>
    <s v="2023-08-02 07:00 PM"/>
    <n v="70.183384273409274"/>
    <x v="3"/>
    <x v="1"/>
  </r>
  <r>
    <s v="2023-08-02 08:00 PM"/>
    <n v="73.9375"/>
    <x v="3"/>
    <x v="1"/>
  </r>
  <r>
    <s v="2023-08-02 09:00 PM"/>
    <n v="78.95183175033921"/>
    <x v="3"/>
    <x v="1"/>
  </r>
  <r>
    <s v="2023-08-02 10:00 PM"/>
    <n v="80.050161736439918"/>
    <x v="3"/>
    <x v="1"/>
  </r>
  <r>
    <s v="2023-08-02 11:00 PM"/>
    <n v="84.458753266144086"/>
    <x v="3"/>
    <x v="1"/>
  </r>
  <r>
    <s v="2023-08-03 12:00 AM"/>
    <n v="87.635766607729209"/>
    <x v="3"/>
    <x v="2"/>
  </r>
  <r>
    <s v="2023-08-03 01:00 AM"/>
    <n v="90.079979360165126"/>
    <x v="3"/>
    <x v="2"/>
  </r>
  <r>
    <s v="2023-08-03 02:00 AM"/>
    <n v="91.440755406640278"/>
    <x v="3"/>
    <x v="2"/>
  </r>
  <r>
    <s v="2023-08-03 03:00 AM"/>
    <n v="92.010466535248298"/>
    <x v="3"/>
    <x v="2"/>
  </r>
  <r>
    <s v="2023-08-03 04:00 AM"/>
    <n v="91.336405529953922"/>
    <x v="3"/>
    <x v="2"/>
  </r>
  <r>
    <s v="2023-08-03 05:00 AM"/>
    <n v="92.695802243540953"/>
    <x v="3"/>
    <x v="2"/>
  </r>
  <r>
    <s v="2023-08-03 06:00 AM"/>
    <n v="92.953795379537951"/>
    <x v="3"/>
    <x v="2"/>
  </r>
  <r>
    <s v="2023-08-03 07:00 AM"/>
    <n v="83.319611261784829"/>
    <x v="3"/>
    <x v="2"/>
  </r>
  <r>
    <s v="2023-08-03 08:00 AM"/>
    <n v="70.640138408304495"/>
    <x v="3"/>
    <x v="2"/>
  </r>
  <r>
    <s v="2023-08-03 09:00 AM"/>
    <n v="63.453535989050408"/>
    <x v="3"/>
    <x v="2"/>
  </r>
  <r>
    <s v="2023-08-03 10:00 AM"/>
    <n v="58.14189717143303"/>
    <x v="3"/>
    <x v="2"/>
  </r>
  <r>
    <s v="2023-08-03 11:00 AM"/>
    <n v="54.521963824289408"/>
    <x v="3"/>
    <x v="2"/>
  </r>
  <r>
    <s v="2023-08-03 12:00 PM"/>
    <n v="50.948537350264772"/>
    <x v="3"/>
    <x v="2"/>
  </r>
  <r>
    <s v="2023-08-03 01:00 PM"/>
    <n v="50.228911564625847"/>
    <x v="3"/>
    <x v="2"/>
  </r>
  <r>
    <s v="2023-08-03 02:00 PM"/>
    <n v="48.713002666142444"/>
    <x v="3"/>
    <x v="2"/>
  </r>
  <r>
    <s v="2023-08-03 03:00 PM"/>
    <n v="46.033718762522582"/>
    <x v="3"/>
    <x v="2"/>
  </r>
  <r>
    <s v="2023-08-03 04:00 PM"/>
    <n v="46.338271747276181"/>
    <x v="3"/>
    <x v="2"/>
  </r>
  <r>
    <s v="2023-08-03 05:00 PM"/>
    <n v="46.324123989218329"/>
    <x v="3"/>
    <x v="2"/>
  </r>
  <r>
    <s v="2023-08-03 06:00 PM"/>
    <n v="50.156442473515646"/>
    <x v="3"/>
    <x v="2"/>
  </r>
  <r>
    <s v="2023-08-03 07:00 PM"/>
    <n v="59.642458019477225"/>
    <x v="3"/>
    <x v="2"/>
  </r>
  <r>
    <s v="2023-08-03 08:00 PM"/>
    <n v="75.821008501222778"/>
    <x v="3"/>
    <x v="2"/>
  </r>
  <r>
    <s v="2023-08-03 09:00 PM"/>
    <n v="85.513368137952853"/>
    <x v="3"/>
    <x v="2"/>
  </r>
  <r>
    <s v="2023-08-03 10:00 PM"/>
    <n v="89.228367528991981"/>
    <x v="3"/>
    <x v="2"/>
  </r>
  <r>
    <s v="2023-08-03 11:00 PM"/>
    <n v="91.137814882932787"/>
    <x v="3"/>
    <x v="2"/>
  </r>
  <r>
    <s v="2023-08-04 12:00 AM"/>
    <n v="91.509245043722046"/>
    <x v="3"/>
    <x v="3"/>
  </r>
  <r>
    <s v="2023-08-04 01:00 AM"/>
    <n v="92.584706959706949"/>
    <x v="3"/>
    <x v="3"/>
  </r>
  <r>
    <s v="2023-08-04 02:00 AM"/>
    <n v="92.664992826398844"/>
    <x v="3"/>
    <x v="3"/>
  </r>
  <r>
    <s v="2023-08-04 03:00 AM"/>
    <n v="92.971102971102965"/>
    <x v="3"/>
    <x v="3"/>
  </r>
  <r>
    <s v="2023-08-04 04:00 AM"/>
    <n v="93.78506311360448"/>
    <x v="3"/>
    <x v="3"/>
  </r>
  <r>
    <s v="2023-08-04 05:00 AM"/>
    <n v="94.053880317905566"/>
    <x v="3"/>
    <x v="3"/>
  </r>
  <r>
    <s v="2023-08-04 06:00 AM"/>
    <n v="93.852974828375295"/>
    <x v="3"/>
    <x v="3"/>
  </r>
  <r>
    <s v="2023-08-04 07:00 AM"/>
    <n v="90.673080826533521"/>
    <x v="3"/>
    <x v="3"/>
  </r>
  <r>
    <s v="2023-08-04 08:00 AM"/>
    <n v="83.860147426793802"/>
    <x v="3"/>
    <x v="3"/>
  </r>
  <r>
    <s v="2023-08-04 09:00 AM"/>
    <n v="73.425373134328353"/>
    <x v="3"/>
    <x v="3"/>
  </r>
  <r>
    <s v="2023-08-04 10:00 AM"/>
    <n v="64.06326613019526"/>
    <x v="3"/>
    <x v="3"/>
  </r>
  <r>
    <s v="2023-08-04 11:00 AM"/>
    <n v="59.507869391590319"/>
    <x v="3"/>
    <x v="3"/>
  </r>
  <r>
    <s v="2023-08-04 12:00 PM"/>
    <n v="58.238621535570751"/>
    <x v="3"/>
    <x v="3"/>
  </r>
  <r>
    <s v="2023-08-04 01:00 PM"/>
    <n v="51.375173250173248"/>
    <x v="3"/>
    <x v="3"/>
  </r>
  <r>
    <s v="2023-08-04 02:00 PM"/>
    <n v="47.457170827214881"/>
    <x v="3"/>
    <x v="3"/>
  </r>
  <r>
    <s v="2023-08-04 03:00 PM"/>
    <n v="48.582209445898464"/>
    <x v="3"/>
    <x v="3"/>
  </r>
  <r>
    <s v="2023-08-04 04:00 PM"/>
    <n v="48.961968572254897"/>
    <x v="3"/>
    <x v="3"/>
  </r>
  <r>
    <s v="2023-08-04 05:00 PM"/>
    <n v="49.672964250129908"/>
    <x v="3"/>
    <x v="3"/>
  </r>
  <r>
    <s v="2023-08-04 06:00 PM"/>
    <n v="51.391239792130655"/>
    <x v="3"/>
    <x v="3"/>
  </r>
  <r>
    <s v="2023-08-04 07:00 PM"/>
    <n v="61.143705356570365"/>
    <x v="3"/>
    <x v="3"/>
  </r>
  <r>
    <s v="2023-08-04 08:00 PM"/>
    <n v="71.222870420724774"/>
    <x v="3"/>
    <x v="3"/>
  </r>
  <r>
    <s v="2023-08-04 09:00 PM"/>
    <n v="73.828349492964549"/>
    <x v="3"/>
    <x v="3"/>
  </r>
  <r>
    <s v="2023-08-04 10:00 PM"/>
    <n v="75.204617902989554"/>
    <x v="3"/>
    <x v="3"/>
  </r>
  <r>
    <s v="2023-08-04 11:00 PM"/>
    <n v="84.087136303271762"/>
    <x v="3"/>
    <x v="3"/>
  </r>
  <r>
    <s v="2023-08-05 12:00 AM"/>
    <n v="87.17075931133823"/>
    <x v="3"/>
    <x v="4"/>
  </r>
  <r>
    <s v="2023-08-05 01:00 AM"/>
    <n v="86.492444413707247"/>
    <x v="3"/>
    <x v="4"/>
  </r>
  <r>
    <s v="2023-08-05 02:00 AM"/>
    <n v="86.59838227536487"/>
    <x v="3"/>
    <x v="4"/>
  </r>
  <r>
    <s v="2023-08-05 03:00 AM"/>
    <n v="84.865463097461429"/>
    <x v="3"/>
    <x v="4"/>
  </r>
  <r>
    <s v="2023-08-05 04:00 AM"/>
    <n v="76.095238095238102"/>
    <x v="3"/>
    <x v="4"/>
  </r>
  <r>
    <s v="2023-08-05 05:00 AM"/>
    <n v="77.82331511839709"/>
    <x v="3"/>
    <x v="4"/>
  </r>
  <r>
    <s v="2023-08-05 06:00 AM"/>
    <n v="79.624827109266931"/>
    <x v="3"/>
    <x v="4"/>
  </r>
  <r>
    <s v="2023-08-05 07:00 AM"/>
    <n v="77.587601078167111"/>
    <x v="3"/>
    <x v="4"/>
  </r>
  <r>
    <s v="2023-08-05 08:00 AM"/>
    <n v="76.822250639386198"/>
    <x v="3"/>
    <x v="4"/>
  </r>
  <r>
    <s v="2023-08-05 09:00 AM"/>
    <n v="78.600452927855059"/>
    <x v="3"/>
    <x v="4"/>
  </r>
  <r>
    <s v="2023-08-05 10:00 AM"/>
    <n v="77.069287387483797"/>
    <x v="3"/>
    <x v="4"/>
  </r>
  <r>
    <s v="2023-08-05 11:00 AM"/>
    <n v="75.388790429774048"/>
    <x v="3"/>
    <x v="4"/>
  </r>
  <r>
    <s v="2023-08-05 12:00 PM"/>
    <n v="73.667369607884069"/>
    <x v="3"/>
    <x v="4"/>
  </r>
  <r>
    <s v="2023-08-05 01:00 PM"/>
    <n v="77.213873323144838"/>
    <x v="3"/>
    <x v="4"/>
  </r>
  <r>
    <s v="2023-08-05 02:00 PM"/>
    <n v="74.898058252427177"/>
    <x v="3"/>
    <x v="4"/>
  </r>
  <r>
    <s v="2023-08-05 03:00 PM"/>
    <n v="86.018631545133303"/>
    <x v="3"/>
    <x v="4"/>
  </r>
  <r>
    <s v="2023-08-05 04:00 PM"/>
    <n v="91.262541806020067"/>
    <x v="3"/>
    <x v="4"/>
  </r>
  <r>
    <s v="2023-08-05 05:00 PM"/>
    <n v="94.813658623189497"/>
    <x v="3"/>
    <x v="4"/>
  </r>
  <r>
    <s v="2023-08-05 06:00 PM"/>
    <n v="95.230186480186461"/>
    <x v="3"/>
    <x v="4"/>
  </r>
  <r>
    <s v="2023-08-05 07:00 PM"/>
    <n v="94.745249451131798"/>
    <x v="3"/>
    <x v="4"/>
  </r>
  <r>
    <s v="2023-08-05 08:00 PM"/>
    <n v="94.64609534951741"/>
    <x v="3"/>
    <x v="4"/>
  </r>
  <r>
    <s v="2023-08-05 09:00 PM"/>
    <n v="94.402985074626855"/>
    <x v="3"/>
    <x v="4"/>
  </r>
  <r>
    <s v="2023-08-05 10:00 PM"/>
    <n v="93.227670019157074"/>
    <x v="3"/>
    <x v="4"/>
  </r>
  <r>
    <s v="2023-08-05 11:00 PM"/>
    <n v="92.40366446214064"/>
    <x v="3"/>
    <x v="4"/>
  </r>
  <r>
    <s v="2023-08-06 12:00 AM"/>
    <n v="93.056967506306705"/>
    <x v="3"/>
    <x v="5"/>
  </r>
  <r>
    <s v="2023-08-06 01:00 AM"/>
    <n v="93.454953118630243"/>
    <x v="3"/>
    <x v="5"/>
  </r>
  <r>
    <s v="2023-08-06 02:00 AM"/>
    <n v="94.483786411871648"/>
    <x v="3"/>
    <x v="5"/>
  </r>
  <r>
    <s v="2023-08-06 03:00 AM"/>
    <n v="94.977064220183479"/>
    <x v="3"/>
    <x v="5"/>
  </r>
  <r>
    <s v="2023-08-06 04:00 AM"/>
    <n v="95.271188848081493"/>
    <x v="3"/>
    <x v="5"/>
  </r>
  <r>
    <s v="2023-08-06 05:00 AM"/>
    <n v="95.237715015741202"/>
    <x v="3"/>
    <x v="5"/>
  </r>
  <r>
    <s v="2023-08-06 06:00 AM"/>
    <n v="95.949341127006107"/>
    <x v="3"/>
    <x v="5"/>
  </r>
  <r>
    <s v="2023-08-06 07:00 AM"/>
    <n v="95.49988749718743"/>
    <x v="3"/>
    <x v="5"/>
  </r>
  <r>
    <s v="2023-08-06 08:00 AM"/>
    <n v="95.367792294329035"/>
    <x v="3"/>
    <x v="5"/>
  </r>
  <r>
    <s v="2023-08-06 09:00 AM"/>
    <n v="94.13755097542159"/>
    <x v="3"/>
    <x v="5"/>
  </r>
  <r>
    <s v="2023-08-06 10:00 AM"/>
    <n v="91.44610741813139"/>
    <x v="3"/>
    <x v="5"/>
  </r>
  <r>
    <s v="2023-08-06 11:00 AM"/>
    <n v="87.451331920827215"/>
    <x v="3"/>
    <x v="5"/>
  </r>
  <r>
    <s v="2023-08-06 12:00 PM"/>
    <n v="85.543032786885249"/>
    <x v="3"/>
    <x v="5"/>
  </r>
  <r>
    <s v="2023-08-06 01:00 PM"/>
    <n v="84.167871485943763"/>
    <x v="3"/>
    <x v="5"/>
  </r>
  <r>
    <s v="2023-08-06 02:00 PM"/>
    <n v="80.718267581475118"/>
    <x v="3"/>
    <x v="5"/>
  </r>
  <r>
    <s v="2023-08-06 03:00 PM"/>
    <n v="78.221303554171584"/>
    <x v="3"/>
    <x v="5"/>
  </r>
  <r>
    <s v="2023-08-06 04:00 PM"/>
    <n v="76.789632124087973"/>
    <x v="3"/>
    <x v="5"/>
  </r>
  <r>
    <s v="2023-08-06 05:00 PM"/>
    <n v="73.4819431128156"/>
    <x v="3"/>
    <x v="5"/>
  </r>
  <r>
    <s v="2023-08-06 06:00 PM"/>
    <n v="72.512496094970317"/>
    <x v="3"/>
    <x v="5"/>
  </r>
  <r>
    <s v="2023-08-06 07:00 PM"/>
    <n v="78.294670846394993"/>
    <x v="3"/>
    <x v="5"/>
  </r>
  <r>
    <s v="2023-08-06 08:00 PM"/>
    <n v="88.147694818441451"/>
    <x v="3"/>
    <x v="5"/>
  </r>
  <r>
    <s v="2023-08-06 09:00 PM"/>
    <n v="91.178080257048521"/>
    <x v="3"/>
    <x v="5"/>
  </r>
  <r>
    <s v="2023-08-06 10:00 PM"/>
    <n v="91.897323052302326"/>
    <x v="3"/>
    <x v="5"/>
  </r>
  <r>
    <s v="2023-08-06 11:00 PM"/>
    <n v="91.360328419481249"/>
    <x v="3"/>
    <x v="5"/>
  </r>
  <r>
    <s v="2023-08-07 12:00 AM"/>
    <n v="91.228070175438603"/>
    <x v="3"/>
    <x v="6"/>
  </r>
  <r>
    <s v="2023-08-07 01:00 AM"/>
    <n v="92.813131313131308"/>
    <x v="3"/>
    <x v="6"/>
  </r>
  <r>
    <s v="2023-08-07 02:00 AM"/>
    <n v="94.700460829493096"/>
    <x v="3"/>
    <x v="6"/>
  </r>
  <r>
    <s v="2023-08-07 03:00 AM"/>
    <n v="94.687660010240663"/>
    <x v="3"/>
    <x v="6"/>
  </r>
  <r>
    <s v="2023-08-07 04:00 AM"/>
    <n v="94.614962702939863"/>
    <x v="3"/>
    <x v="6"/>
  </r>
  <r>
    <s v="2023-08-07 05:00 AM"/>
    <n v="94.988607883344727"/>
    <x v="3"/>
    <x v="6"/>
  </r>
  <r>
    <s v="2023-08-07 06:00 AM"/>
    <n v="95.215311004784695"/>
    <x v="3"/>
    <x v="6"/>
  </r>
  <r>
    <s v="2023-08-07 07:00 AM"/>
    <n v="95"/>
    <x v="3"/>
    <x v="6"/>
  </r>
  <r>
    <s v="2023-08-07 08:00 AM"/>
    <n v="94.472181771952947"/>
    <x v="3"/>
    <x v="6"/>
  </r>
  <r>
    <s v="2023-08-07 09:00 AM"/>
    <n v="93.195644507141594"/>
    <x v="3"/>
    <x v="6"/>
  </r>
  <r>
    <s v="2023-08-07 10:00 AM"/>
    <n v="89.846106807990211"/>
    <x v="3"/>
    <x v="6"/>
  </r>
  <r>
    <s v="2023-08-07 11:00 AM"/>
    <n v="86.625606569615528"/>
    <x v="3"/>
    <x v="6"/>
  </r>
  <r>
    <s v="2023-08-07 12:00 PM"/>
    <n v="81.163567789320453"/>
    <x v="3"/>
    <x v="6"/>
  </r>
  <r>
    <s v="2023-08-07 01:00 PM"/>
    <n v="75.05120167189132"/>
    <x v="3"/>
    <x v="6"/>
  </r>
  <r>
    <s v="2023-08-07 02:00 PM"/>
    <n v="72.483599239159958"/>
    <x v="3"/>
    <x v="6"/>
  </r>
  <r>
    <s v="2023-08-07 03:00 PM"/>
    <n v="70.941004687231583"/>
    <x v="3"/>
    <x v="6"/>
  </r>
  <r>
    <s v="2023-08-07 04:00 PM"/>
    <n v="65.513869132290182"/>
    <x v="3"/>
    <x v="6"/>
  </r>
  <r>
    <s v="2023-08-07 05:00 PM"/>
    <n v="63.863466883601113"/>
    <x v="3"/>
    <x v="6"/>
  </r>
  <r>
    <s v="2023-08-07 06:00 PM"/>
    <n v="63.862193452010459"/>
    <x v="3"/>
    <x v="6"/>
  </r>
  <r>
    <s v="2023-08-07 07:00 PM"/>
    <n v="72.344228804902968"/>
    <x v="3"/>
    <x v="6"/>
  </r>
  <r>
    <s v="2023-08-07 08:00 PM"/>
    <n v="84.555555555555557"/>
    <x v="3"/>
    <x v="6"/>
  </r>
  <r>
    <s v="2023-08-07 09:00 PM"/>
    <n v="88.238425783729554"/>
    <x v="3"/>
    <x v="6"/>
  </r>
  <r>
    <s v="2023-08-07 10:00 PM"/>
    <n v="91.276929200457744"/>
    <x v="3"/>
    <x v="6"/>
  </r>
  <r>
    <s v="2023-08-07 11:00 PM"/>
    <n v="92.838827838827839"/>
    <x v="3"/>
    <x v="6"/>
  </r>
  <r>
    <s v="2023-08-08 12:00 AM"/>
    <n v="91.938226485965174"/>
    <x v="3"/>
    <x v="7"/>
  </r>
  <r>
    <s v="2023-08-08 01:00 AM"/>
    <n v="91.191709844559583"/>
    <x v="3"/>
    <x v="7"/>
  </r>
  <r>
    <s v="2023-08-08 02:00 AM"/>
    <n v="89.118878865979383"/>
    <x v="3"/>
    <x v="7"/>
  </r>
  <r>
    <s v="2023-08-08 03:00 AM"/>
    <n v="88.631750440681586"/>
    <x v="3"/>
    <x v="7"/>
  </r>
  <r>
    <s v="2023-08-08 04:00 AM"/>
    <n v="90.841557017543863"/>
    <x v="3"/>
    <x v="7"/>
  </r>
  <r>
    <s v="2023-08-08 05:00 AM"/>
    <n v="93.267554057195994"/>
    <x v="3"/>
    <x v="7"/>
  </r>
  <r>
    <s v="2023-08-08 06:00 AM"/>
    <n v="94.069693094629145"/>
    <x v="3"/>
    <x v="7"/>
  </r>
  <r>
    <s v="2023-08-08 07:00 AM"/>
    <n v="90.111354896548477"/>
    <x v="3"/>
    <x v="7"/>
  </r>
  <r>
    <s v="2023-08-08 08:00 AM"/>
    <n v="83.553160394592624"/>
    <x v="3"/>
    <x v="7"/>
  </r>
  <r>
    <s v="2023-08-08 09:00 AM"/>
    <n v="77.317041652906795"/>
    <x v="3"/>
    <x v="7"/>
  </r>
  <r>
    <s v="2023-08-08 10:00 AM"/>
    <n v="70.680851063829792"/>
    <x v="3"/>
    <x v="7"/>
  </r>
  <r>
    <s v="2023-08-08 11:00 AM"/>
    <n v="65.631629701060746"/>
    <x v="3"/>
    <x v="7"/>
  </r>
  <r>
    <s v="2023-08-08 12:00 PM"/>
    <n v="58.647622778057553"/>
    <x v="3"/>
    <x v="7"/>
  </r>
  <r>
    <s v="2023-08-08 01:00 PM"/>
    <n v="56.269976198571911"/>
    <x v="3"/>
    <x v="7"/>
  </r>
  <r>
    <s v="2023-08-08 02:00 PM"/>
    <n v="55.005649807429094"/>
    <x v="3"/>
    <x v="7"/>
  </r>
  <r>
    <s v="2023-08-08 03:00 PM"/>
    <n v="53.52272381358253"/>
    <x v="3"/>
    <x v="7"/>
  </r>
  <r>
    <s v="2023-08-08 04:00 PM"/>
    <n v="74.779097146618739"/>
    <x v="3"/>
    <x v="7"/>
  </r>
  <r>
    <s v="2023-08-08 05:00 PM"/>
    <n v="83.249377326281035"/>
    <x v="3"/>
    <x v="7"/>
  </r>
  <r>
    <s v="2023-08-08 06:00 PM"/>
    <n v="81.501276640781072"/>
    <x v="3"/>
    <x v="7"/>
  </r>
  <r>
    <s v="2023-08-08 07:00 PM"/>
    <n v="84.05187081120269"/>
    <x v="3"/>
    <x v="7"/>
  </r>
  <r>
    <s v="2023-08-08 08:00 PM"/>
    <n v="88.497899159663859"/>
    <x v="3"/>
    <x v="7"/>
  </r>
  <r>
    <s v="2023-08-08 09:00 PM"/>
    <n v="90.540015540015531"/>
    <x v="3"/>
    <x v="7"/>
  </r>
  <r>
    <s v="2023-08-08 10:00 PM"/>
    <n v="90.02992997515247"/>
    <x v="3"/>
    <x v="7"/>
  </r>
  <r>
    <s v="2023-08-08 11:00 PM"/>
    <n v="92.01076076076076"/>
    <x v="3"/>
    <x v="7"/>
  </r>
  <r>
    <s v="2023-08-09 12:00 AM"/>
    <n v="92.822309224534649"/>
    <x v="3"/>
    <x v="8"/>
  </r>
  <r>
    <s v="2023-08-09 01:00 AM"/>
    <n v="93.120351588911433"/>
    <x v="3"/>
    <x v="8"/>
  </r>
  <r>
    <s v="2023-08-09 02:00 AM"/>
    <n v="93.467336683417088"/>
    <x v="3"/>
    <x v="8"/>
  </r>
  <r>
    <s v="2023-08-09 03:00 AM"/>
    <n v="94.285367301775807"/>
    <x v="3"/>
    <x v="8"/>
  </r>
  <r>
    <s v="2023-08-09 04:00 AM"/>
    <n v="94.736258865248232"/>
    <x v="3"/>
    <x v="8"/>
  </r>
  <r>
    <s v="2023-08-09 05:00 AM"/>
    <n v="94.827263867009123"/>
    <x v="3"/>
    <x v="8"/>
  </r>
  <r>
    <s v="2023-08-09 06:00 AM"/>
    <n v="95.049378075451074"/>
    <x v="3"/>
    <x v="8"/>
  </r>
  <r>
    <s v="2023-08-09 07:00 AM"/>
    <n v="93.415357262538635"/>
    <x v="3"/>
    <x v="8"/>
  </r>
  <r>
    <s v="2023-08-09 08:00 AM"/>
    <n v="87.983297263020603"/>
    <x v="3"/>
    <x v="8"/>
  </r>
  <r>
    <s v="2023-08-09 09:00 AM"/>
    <n v="82.054606340977443"/>
    <x v="3"/>
    <x v="8"/>
  </r>
  <r>
    <s v="2023-08-09 10:00 AM"/>
    <n v="68.602250604877923"/>
    <x v="3"/>
    <x v="8"/>
  </r>
  <r>
    <s v="2023-08-09 11:00 AM"/>
    <n v="68.26633323667771"/>
    <x v="3"/>
    <x v="8"/>
  </r>
  <r>
    <s v="2023-08-09 12:00 PM"/>
    <n v="70.99023321449792"/>
    <x v="3"/>
    <x v="8"/>
  </r>
  <r>
    <s v="2023-08-09 01:00 PM"/>
    <n v="66.857438808049466"/>
    <x v="3"/>
    <x v="8"/>
  </r>
  <r>
    <s v="2023-08-09 02:00 PM"/>
    <n v="69.184539857126907"/>
    <x v="3"/>
    <x v="8"/>
  </r>
  <r>
    <s v="2023-08-09 03:00 PM"/>
    <n v="72.142129953996388"/>
    <x v="3"/>
    <x v="8"/>
  </r>
  <r>
    <s v="2023-08-09 04:00 PM"/>
    <n v="83.191188981064869"/>
    <x v="3"/>
    <x v="8"/>
  </r>
  <r>
    <s v="2023-08-09 05:00 PM"/>
    <n v="93.003217740291902"/>
    <x v="3"/>
    <x v="8"/>
  </r>
  <r>
    <s v="2023-08-09 06:00 PM"/>
    <n v="93.729707714715389"/>
    <x v="3"/>
    <x v="8"/>
  </r>
  <r>
    <s v="2023-08-09 07:00 PM"/>
    <n v="94.031137569531353"/>
    <x v="3"/>
    <x v="8"/>
  </r>
  <r>
    <s v="2023-08-09 08:00 PM"/>
    <n v="94.16925328265711"/>
    <x v="3"/>
    <x v="8"/>
  </r>
  <r>
    <s v="2023-08-09 09:00 PM"/>
    <n v="94.670692488886701"/>
    <x v="3"/>
    <x v="8"/>
  </r>
  <r>
    <s v="2023-08-09 10:00 PM"/>
    <n v="94.502779845134043"/>
    <x v="3"/>
    <x v="8"/>
  </r>
  <r>
    <s v="2023-08-09 11:00 PM"/>
    <n v="94.549585706992701"/>
    <x v="3"/>
    <x v="8"/>
  </r>
  <r>
    <s v="2023-08-10 12:00 AM"/>
    <n v="94.716804873054883"/>
    <x v="3"/>
    <x v="9"/>
  </r>
  <r>
    <s v="2023-08-10 01:00 AM"/>
    <n v="95.115462732010911"/>
    <x v="3"/>
    <x v="9"/>
  </r>
  <r>
    <s v="2023-08-10 02:00 AM"/>
    <n v="95.185353460425787"/>
    <x v="3"/>
    <x v="9"/>
  </r>
  <r>
    <s v="2023-08-10 03:00 AM"/>
    <n v="95.238561037331522"/>
    <x v="3"/>
    <x v="9"/>
  </r>
  <r>
    <s v="2023-08-10 04:00 AM"/>
    <n v="95.176579169278327"/>
    <x v="3"/>
    <x v="9"/>
  </r>
  <r>
    <s v="2023-08-10 05:00 AM"/>
    <n v="95.182032829592544"/>
    <x v="3"/>
    <x v="9"/>
  </r>
  <r>
    <s v="2023-08-10 06:00 AM"/>
    <n v="95.167449814521987"/>
    <x v="3"/>
    <x v="9"/>
  </r>
  <r>
    <s v="2023-08-10 07:00 AM"/>
    <n v="94.67656599376437"/>
    <x v="3"/>
    <x v="9"/>
  </r>
  <r>
    <s v="2023-08-10 08:00 AM"/>
    <n v="93.033034376977952"/>
    <x v="3"/>
    <x v="9"/>
  </r>
  <r>
    <s v="2023-08-10 09:00 AM"/>
    <n v="86.352256912930358"/>
    <x v="3"/>
    <x v="9"/>
  </r>
  <r>
    <s v="2023-08-10 10:00 AM"/>
    <n v="82.003014629029551"/>
    <x v="3"/>
    <x v="9"/>
  </r>
  <r>
    <s v="2023-08-10 11:00 AM"/>
    <n v="77.486787871562186"/>
    <x v="3"/>
    <x v="9"/>
  </r>
  <r>
    <s v="2023-08-10 12:00 PM"/>
    <n v="72.932643526606512"/>
    <x v="3"/>
    <x v="9"/>
  </r>
  <r>
    <s v="2023-08-10 01:00 PM"/>
    <n v="67.221832073710999"/>
    <x v="3"/>
    <x v="9"/>
  </r>
  <r>
    <s v="2023-08-10 02:00 PM"/>
    <n v="64.015711547064413"/>
    <x v="3"/>
    <x v="9"/>
  </r>
  <r>
    <s v="2023-08-10 03:00 PM"/>
    <n v="60.746854244912683"/>
    <x v="3"/>
    <x v="9"/>
  </r>
  <r>
    <s v="2023-08-10 04:00 PM"/>
    <n v="59.911139346291833"/>
    <x v="3"/>
    <x v="9"/>
  </r>
  <r>
    <s v="2023-08-10 05:00 PM"/>
    <n v="61.144809201472498"/>
    <x v="3"/>
    <x v="9"/>
  </r>
  <r>
    <s v="2023-08-10 06:00 PM"/>
    <n v="62.973142304750596"/>
    <x v="3"/>
    <x v="9"/>
  </r>
  <r>
    <s v="2023-08-10 07:00 PM"/>
    <n v="68.5648760831548"/>
    <x v="3"/>
    <x v="9"/>
  </r>
  <r>
    <s v="2023-08-10 08:00 PM"/>
    <n v="79.053219995117502"/>
    <x v="3"/>
    <x v="9"/>
  </r>
  <r>
    <s v="2023-08-10 09:00 PM"/>
    <n v="82.642534121979779"/>
    <x v="3"/>
    <x v="9"/>
  </r>
  <r>
    <s v="2023-08-10 10:00 PM"/>
    <n v="83.198690613933167"/>
    <x v="3"/>
    <x v="9"/>
  </r>
  <r>
    <s v="2023-08-10 11:00 PM"/>
    <n v="85.484078447034932"/>
    <x v="3"/>
    <x v="9"/>
  </r>
  <r>
    <s v="2023-08-11 12:00 AM"/>
    <n v="88.323575731668541"/>
    <x v="3"/>
    <x v="10"/>
  </r>
  <r>
    <s v="2023-08-11 01:00 AM"/>
    <n v="89.68937825978972"/>
    <x v="3"/>
    <x v="10"/>
  </r>
  <r>
    <s v="2023-08-11 02:00 AM"/>
    <n v="91.692856337625415"/>
    <x v="3"/>
    <x v="10"/>
  </r>
  <r>
    <s v="2023-08-11 03:00 AM"/>
    <n v="92.385158656112992"/>
    <x v="3"/>
    <x v="10"/>
  </r>
  <r>
    <s v="2023-08-11 04:00 AM"/>
    <n v="91.984220575022462"/>
    <x v="3"/>
    <x v="10"/>
  </r>
  <r>
    <s v="2023-08-11 05:00 AM"/>
    <n v="92.120745513359935"/>
    <x v="3"/>
    <x v="10"/>
  </r>
  <r>
    <s v="2023-08-11 06:00 AM"/>
    <n v="92.075125973431057"/>
    <x v="3"/>
    <x v="10"/>
  </r>
  <r>
    <s v="2023-08-11 07:00 AM"/>
    <n v="88.296513046029645"/>
    <x v="3"/>
    <x v="10"/>
  </r>
  <r>
    <s v="2023-08-11 08:00 AM"/>
    <n v="84.334867864729787"/>
    <x v="3"/>
    <x v="10"/>
  </r>
  <r>
    <s v="2023-08-11 09:00 AM"/>
    <n v="83.787302140552697"/>
    <x v="3"/>
    <x v="10"/>
  </r>
  <r>
    <s v="2023-08-11 10:00 AM"/>
    <n v="84.392947027352875"/>
    <x v="3"/>
    <x v="10"/>
  </r>
  <r>
    <s v="2023-08-11 11:00 AM"/>
    <n v="84.700054416196679"/>
    <x v="3"/>
    <x v="10"/>
  </r>
  <r>
    <s v="2023-08-11 12:00 PM"/>
    <n v="82.237874172968105"/>
    <x v="3"/>
    <x v="10"/>
  </r>
  <r>
    <s v="2023-08-11 01:00 PM"/>
    <n v="78.002696772217661"/>
    <x v="3"/>
    <x v="10"/>
  </r>
  <r>
    <s v="2023-08-11 02:00 PM"/>
    <n v="68.115907159511039"/>
    <x v="3"/>
    <x v="10"/>
  </r>
  <r>
    <s v="2023-08-11 03:00 PM"/>
    <n v="65.038915776448448"/>
    <x v="3"/>
    <x v="10"/>
  </r>
  <r>
    <s v="2023-08-11 04:00 PM"/>
    <n v="61.034162182659628"/>
    <x v="3"/>
    <x v="10"/>
  </r>
  <r>
    <s v="2023-08-11 05:00 PM"/>
    <n v="62.339135936692628"/>
    <x v="3"/>
    <x v="10"/>
  </r>
  <r>
    <s v="2023-08-11 06:00 PM"/>
    <n v="62.923762800740164"/>
    <x v="3"/>
    <x v="10"/>
  </r>
  <r>
    <s v="2023-08-11 07:00 PM"/>
    <n v="67.072102312070399"/>
    <x v="3"/>
    <x v="10"/>
  </r>
  <r>
    <s v="2023-08-11 08:00 PM"/>
    <n v="76.97640380045199"/>
    <x v="3"/>
    <x v="10"/>
  </r>
  <r>
    <s v="2023-08-11 09:00 PM"/>
    <n v="82.386681537843856"/>
    <x v="3"/>
    <x v="10"/>
  </r>
  <r>
    <s v="2023-08-11 10:00 PM"/>
    <n v="87.028657498854813"/>
    <x v="3"/>
    <x v="10"/>
  </r>
  <r>
    <s v="2023-08-11 11:00 PM"/>
    <n v="90.502413548918469"/>
    <x v="3"/>
    <x v="10"/>
  </r>
  <r>
    <s v="2023-08-12 12:00 AM"/>
    <n v="90.769159575766537"/>
    <x v="3"/>
    <x v="11"/>
  </r>
  <r>
    <s v="2023-08-12 01:00 AM"/>
    <n v="91.10551199539573"/>
    <x v="3"/>
    <x v="11"/>
  </r>
  <r>
    <s v="2023-08-12 02:00 AM"/>
    <n v="91.346458625661484"/>
    <x v="3"/>
    <x v="11"/>
  </r>
  <r>
    <s v="2023-08-12 03:00 AM"/>
    <n v="92.369006479295706"/>
    <x v="3"/>
    <x v="11"/>
  </r>
  <r>
    <s v="2023-08-12 04:00 AM"/>
    <n v="93.173484722780501"/>
    <x v="3"/>
    <x v="11"/>
  </r>
  <r>
    <s v="2023-08-12 05:00 AM"/>
    <n v="87.310144573702686"/>
    <x v="3"/>
    <x v="11"/>
  </r>
  <r>
    <s v="2023-08-12 06:00 AM"/>
    <n v="92.100913587809032"/>
    <x v="3"/>
    <x v="11"/>
  </r>
  <r>
    <s v="2023-08-12 07:00 AM"/>
    <n v="90.992112152913819"/>
    <x v="3"/>
    <x v="11"/>
  </r>
  <r>
    <s v="2023-08-12 08:00 AM"/>
    <n v="89.171602827103257"/>
    <x v="3"/>
    <x v="11"/>
  </r>
  <r>
    <s v="2023-08-12 09:00 AM"/>
    <n v="81.737147407005352"/>
    <x v="3"/>
    <x v="11"/>
  </r>
  <r>
    <s v="2023-08-12 10:00 AM"/>
    <n v="78.825797136239132"/>
    <x v="3"/>
    <x v="11"/>
  </r>
  <r>
    <s v="2023-08-12 11:00 AM"/>
    <n v="74.640947025252871"/>
    <x v="3"/>
    <x v="11"/>
  </r>
  <r>
    <s v="2023-08-12 12:00 PM"/>
    <n v="73.33087568058076"/>
    <x v="3"/>
    <x v="11"/>
  </r>
  <r>
    <s v="2023-08-12 01:00 PM"/>
    <n v="72.0834484664272"/>
    <x v="3"/>
    <x v="11"/>
  </r>
  <r>
    <s v="2023-08-12 02:00 PM"/>
    <n v="73.055874400571369"/>
    <x v="3"/>
    <x v="11"/>
  </r>
  <r>
    <s v="2023-08-12 03:00 PM"/>
    <n v="70.445383315170261"/>
    <x v="3"/>
    <x v="11"/>
  </r>
  <r>
    <s v="2023-08-12 04:00 PM"/>
    <n v="66.342709669537598"/>
    <x v="3"/>
    <x v="11"/>
  </r>
  <r>
    <s v="2023-08-12 05:00 PM"/>
    <n v="63.42074465466051"/>
    <x v="3"/>
    <x v="11"/>
  </r>
  <r>
    <s v="2023-08-12 06:00 PM"/>
    <n v="60.617933946600495"/>
    <x v="3"/>
    <x v="11"/>
  </r>
  <r>
    <s v="2023-08-12 07:00 PM"/>
    <n v="64.143735730163485"/>
    <x v="3"/>
    <x v="11"/>
  </r>
  <r>
    <s v="2023-08-12 08:00 PM"/>
    <n v="76.345101480301366"/>
    <x v="3"/>
    <x v="11"/>
  </r>
  <r>
    <s v="2023-08-12 09:00 PM"/>
    <n v="82.706068155184596"/>
    <x v="3"/>
    <x v="11"/>
  </r>
  <r>
    <s v="2023-08-12 10:00 PM"/>
    <n v="83.214057056253523"/>
    <x v="3"/>
    <x v="11"/>
  </r>
  <r>
    <s v="2023-08-12 11:00 PM"/>
    <n v="84.884804821146787"/>
    <x v="3"/>
    <x v="11"/>
  </r>
  <r>
    <s v="2023-08-13 12:00 AM"/>
    <n v="86.214875540376298"/>
    <x v="3"/>
    <x v="12"/>
  </r>
  <r>
    <s v="2023-08-13 01:00 AM"/>
    <n v="86.858960982350709"/>
    <x v="3"/>
    <x v="12"/>
  </r>
  <r>
    <s v="2023-08-13 02:00 AM"/>
    <n v="86.213815065615989"/>
    <x v="3"/>
    <x v="12"/>
  </r>
  <r>
    <s v="2023-08-13 03:00 AM"/>
    <n v="86.300856958296862"/>
    <x v="3"/>
    <x v="12"/>
  </r>
  <r>
    <s v="2023-08-13 04:00 AM"/>
    <n v="86.684859632658075"/>
    <x v="3"/>
    <x v="12"/>
  </r>
  <r>
    <s v="2023-08-13 05:00 AM"/>
    <n v="88.183732035484582"/>
    <x v="3"/>
    <x v="12"/>
  </r>
  <r>
    <s v="2023-08-13 06:00 AM"/>
    <n v="88.287638287638288"/>
    <x v="3"/>
    <x v="12"/>
  </r>
  <r>
    <s v="2023-08-13 07:00 AM"/>
    <n v="82.761523978450526"/>
    <x v="3"/>
    <x v="12"/>
  </r>
  <r>
    <s v="2023-08-13 08:00 AM"/>
    <n v="77.208428208493814"/>
    <x v="3"/>
    <x v="12"/>
  </r>
  <r>
    <s v="2023-08-13 09:00 AM"/>
    <n v="74.091768648184654"/>
    <x v="3"/>
    <x v="12"/>
  </r>
  <r>
    <s v="2023-08-13 10:00 AM"/>
    <n v="67.76165587013935"/>
    <x v="3"/>
    <x v="12"/>
  </r>
  <r>
    <s v="2023-08-13 11:00 AM"/>
    <n v="60.78074527987684"/>
    <x v="3"/>
    <x v="12"/>
  </r>
  <r>
    <s v="2023-08-13 12:00 PM"/>
    <n v="58.344592053960866"/>
    <x v="3"/>
    <x v="12"/>
  </r>
  <r>
    <s v="2023-08-13 01:00 PM"/>
    <n v="53.74260800233948"/>
    <x v="3"/>
    <x v="12"/>
  </r>
  <r>
    <s v="2023-08-13 02:00 PM"/>
    <n v="51.655019123835672"/>
    <x v="3"/>
    <x v="12"/>
  </r>
  <r>
    <s v="2023-08-13 03:00 PM"/>
    <n v="52.14545904639273"/>
    <x v="3"/>
    <x v="12"/>
  </r>
  <r>
    <s v="2023-08-13 04:00 PM"/>
    <n v="62.43111843225487"/>
    <x v="3"/>
    <x v="12"/>
  </r>
  <r>
    <s v="2023-08-13 05:00 PM"/>
    <n v="75.560030040917809"/>
    <x v="3"/>
    <x v="12"/>
  </r>
  <r>
    <s v="2023-08-13 06:00 PM"/>
    <n v="76.840440691622092"/>
    <x v="3"/>
    <x v="12"/>
  </r>
  <r>
    <s v="2023-08-13 07:00 PM"/>
    <n v="71.815309245505745"/>
    <x v="3"/>
    <x v="12"/>
  </r>
  <r>
    <s v="2023-08-13 08:00 PM"/>
    <n v="84.012413819815634"/>
    <x v="3"/>
    <x v="12"/>
  </r>
  <r>
    <s v="2023-08-13 09:00 PM"/>
    <n v="88.022030651340998"/>
    <x v="3"/>
    <x v="12"/>
  </r>
  <r>
    <s v="2023-08-13 10:00 PM"/>
    <n v="88.463504975209275"/>
    <x v="3"/>
    <x v="12"/>
  </r>
  <r>
    <s v="2023-08-13 11:00 PM"/>
    <n v="84.254469125261068"/>
    <x v="3"/>
    <x v="12"/>
  </r>
  <r>
    <s v="2023-08-14 12:00 AM"/>
    <n v="78.954466420659912"/>
    <x v="3"/>
    <x v="13"/>
  </r>
  <r>
    <s v="2023-08-14 01:00 AM"/>
    <n v="79.844757697943294"/>
    <x v="3"/>
    <x v="13"/>
  </r>
  <r>
    <s v="2023-08-14 02:00 AM"/>
    <n v="86.116463154131097"/>
    <x v="3"/>
    <x v="13"/>
  </r>
  <r>
    <s v="2023-08-14 03:00 AM"/>
    <n v="86.239992437405533"/>
    <x v="3"/>
    <x v="13"/>
  </r>
  <r>
    <s v="2023-08-14 04:00 AM"/>
    <n v="86.342408134478106"/>
    <x v="3"/>
    <x v="13"/>
  </r>
  <r>
    <s v="2023-08-14 05:00 AM"/>
    <n v="87.687629771274288"/>
    <x v="3"/>
    <x v="13"/>
  </r>
  <r>
    <s v="2023-08-14 06:00 AM"/>
    <n v="88.876048713649453"/>
    <x v="3"/>
    <x v="13"/>
  </r>
  <r>
    <s v="2023-08-14 07:00 AM"/>
    <n v="88.178929032086501"/>
    <x v="3"/>
    <x v="13"/>
  </r>
  <r>
    <s v="2023-08-14 08:00 AM"/>
    <n v="85.183541310193931"/>
    <x v="3"/>
    <x v="13"/>
  </r>
  <r>
    <s v="2023-08-14 09:00 AM"/>
    <n v="81.946695561909266"/>
    <x v="3"/>
    <x v="13"/>
  </r>
  <r>
    <s v="2023-08-14 10:00 AM"/>
    <n v="79.486268975250425"/>
    <x v="3"/>
    <x v="13"/>
  </r>
  <r>
    <s v="2023-08-14 11:00 AM"/>
    <n v="80.082915320167203"/>
    <x v="3"/>
    <x v="13"/>
  </r>
  <r>
    <s v="2023-08-14 12:00 PM"/>
    <n v="79.834577521804221"/>
    <x v="3"/>
    <x v="13"/>
  </r>
  <r>
    <s v="2023-08-14 01:00 PM"/>
    <n v="83.925219640079149"/>
    <x v="3"/>
    <x v="13"/>
  </r>
  <r>
    <s v="2023-08-14 02:00 PM"/>
    <n v="87.281034443826456"/>
    <x v="3"/>
    <x v="13"/>
  </r>
  <r>
    <s v="2023-08-14 03:00 PM"/>
    <n v="86.649212117849416"/>
    <x v="3"/>
    <x v="13"/>
  </r>
  <r>
    <s v="2023-08-14 04:00 PM"/>
    <n v="89.19757456928636"/>
    <x v="3"/>
    <x v="13"/>
  </r>
  <r>
    <s v="2023-08-14 05:00 PM"/>
    <n v="86.019074443356999"/>
    <x v="3"/>
    <x v="13"/>
  </r>
  <r>
    <s v="2023-08-14 06:00 PM"/>
    <n v="78.494809688581313"/>
    <x v="3"/>
    <x v="13"/>
  </r>
  <r>
    <s v="2023-08-14 07:00 PM"/>
    <n v="76.037069969130272"/>
    <x v="3"/>
    <x v="13"/>
  </r>
  <r>
    <s v="2023-08-14 08:00 PM"/>
    <n v="74.497399423837862"/>
    <x v="3"/>
    <x v="13"/>
  </r>
  <r>
    <s v="2023-08-14 09:00 PM"/>
    <n v="75.004277692223937"/>
    <x v="3"/>
    <x v="13"/>
  </r>
  <r>
    <s v="2023-08-14 10:00 PM"/>
    <n v="81.404983287754476"/>
    <x v="3"/>
    <x v="13"/>
  </r>
  <r>
    <s v="2023-08-14 11:00 PM"/>
    <n v="84.801518865279789"/>
    <x v="3"/>
    <x v="13"/>
  </r>
  <r>
    <s v="2023-08-15 12:00 AM"/>
    <n v="91.188803012228306"/>
    <x v="3"/>
    <x v="14"/>
  </r>
  <r>
    <s v="2023-08-15 01:00 AM"/>
    <n v="92.365127904221339"/>
    <x v="3"/>
    <x v="14"/>
  </r>
  <r>
    <s v="2023-08-15 02:00 AM"/>
    <n v="92.655232814741254"/>
    <x v="3"/>
    <x v="14"/>
  </r>
  <r>
    <s v="2023-08-15 03:00 AM"/>
    <n v="92.115216591557072"/>
    <x v="3"/>
    <x v="14"/>
  </r>
  <r>
    <s v="2023-08-15 04:00 AM"/>
    <n v="92.324956240482734"/>
    <x v="3"/>
    <x v="14"/>
  </r>
  <r>
    <s v="2023-08-15 05:00 AM"/>
    <n v="91.962263720208199"/>
    <x v="3"/>
    <x v="14"/>
  </r>
  <r>
    <s v="2023-08-15 06:00 AM"/>
    <n v="91.640706743866858"/>
    <x v="3"/>
    <x v="14"/>
  </r>
  <r>
    <s v="2023-08-15 07:00 AM"/>
    <n v="90.506354958003485"/>
    <x v="3"/>
    <x v="14"/>
  </r>
  <r>
    <s v="2023-08-15 08:00 AM"/>
    <n v="84.85439105265371"/>
    <x v="3"/>
    <x v="14"/>
  </r>
  <r>
    <s v="2023-08-15 09:00 AM"/>
    <n v="82.636982985803229"/>
    <x v="3"/>
    <x v="14"/>
  </r>
  <r>
    <s v="2023-08-15 10:00 AM"/>
    <n v="81.062161544160702"/>
    <x v="3"/>
    <x v="14"/>
  </r>
  <r>
    <s v="2023-08-15 11:00 AM"/>
    <n v="83.331929181929183"/>
    <x v="3"/>
    <x v="14"/>
  </r>
  <r>
    <s v="2023-08-15 12:00 PM"/>
    <n v="86.569576462755123"/>
    <x v="3"/>
    <x v="14"/>
  </r>
  <r>
    <s v="2023-08-15 01:00 PM"/>
    <n v="80.517582844509946"/>
    <x v="3"/>
    <x v="14"/>
  </r>
  <r>
    <s v="2023-08-15 02:00 PM"/>
    <n v="76.946809862335414"/>
    <x v="3"/>
    <x v="14"/>
  </r>
  <r>
    <s v="2023-08-15 03:00 PM"/>
    <n v="73.491827192370252"/>
    <x v="3"/>
    <x v="14"/>
  </r>
  <r>
    <s v="2023-08-15 04:00 PM"/>
    <n v="70.941908155325024"/>
    <x v="3"/>
    <x v="14"/>
  </r>
  <r>
    <s v="2023-08-15 05:00 PM"/>
    <n v="69.245671931904354"/>
    <x v="3"/>
    <x v="14"/>
  </r>
  <r>
    <s v="2023-08-15 06:00 PM"/>
    <n v="70.981641015094667"/>
    <x v="3"/>
    <x v="14"/>
  </r>
  <r>
    <s v="2023-08-15 07:00 PM"/>
    <n v="71.797543320903713"/>
    <x v="3"/>
    <x v="14"/>
  </r>
  <r>
    <s v="2023-08-15 08:00 PM"/>
    <n v="82.328118136953094"/>
    <x v="3"/>
    <x v="14"/>
  </r>
  <r>
    <s v="2023-08-15 09:00 PM"/>
    <n v="88.7785992621952"/>
    <x v="3"/>
    <x v="14"/>
  </r>
  <r>
    <s v="2023-08-15 10:00 PM"/>
    <n v="91.92250427304775"/>
    <x v="3"/>
    <x v="14"/>
  </r>
  <r>
    <s v="2023-08-15 11:00 PM"/>
    <n v="93.494794508983347"/>
    <x v="3"/>
    <x v="14"/>
  </r>
  <r>
    <s v="2023-08-16 12:00 AM"/>
    <n v="94.035427897368194"/>
    <x v="3"/>
    <x v="15"/>
  </r>
  <r>
    <s v="2023-08-16 01:00 AM"/>
    <n v="94.359983840330031"/>
    <x v="3"/>
    <x v="15"/>
  </r>
  <r>
    <s v="2023-08-16 02:00 AM"/>
    <n v="94.655980819992351"/>
    <x v="3"/>
    <x v="15"/>
  </r>
  <r>
    <s v="2023-08-16 03:00 AM"/>
    <n v="95.097868524942655"/>
    <x v="3"/>
    <x v="15"/>
  </r>
  <r>
    <s v="2023-08-16 04:00 AM"/>
    <n v="95.274111726423868"/>
    <x v="3"/>
    <x v="15"/>
  </r>
  <r>
    <s v="2023-08-16 05:00 AM"/>
    <n v="95.539601048184394"/>
    <x v="3"/>
    <x v="15"/>
  </r>
  <r>
    <s v="2023-08-16 06:00 AM"/>
    <n v="95.716646701273362"/>
    <x v="3"/>
    <x v="15"/>
  </r>
  <r>
    <s v="2023-08-16 07:00 AM"/>
    <n v="91.504844797476196"/>
    <x v="3"/>
    <x v="15"/>
  </r>
  <r>
    <s v="2023-08-16 08:00 AM"/>
    <n v="79.991641212379903"/>
    <x v="3"/>
    <x v="15"/>
  </r>
  <r>
    <s v="2023-08-16 09:00 AM"/>
    <n v="68.101472586105018"/>
    <x v="3"/>
    <x v="15"/>
  </r>
  <r>
    <s v="2023-08-16 10:00 AM"/>
    <n v="61.799166136668788"/>
    <x v="3"/>
    <x v="15"/>
  </r>
  <r>
    <s v="2023-08-16 11:00 AM"/>
    <n v="51.895494465236283"/>
    <x v="3"/>
    <x v="15"/>
  </r>
  <r>
    <s v="2023-08-16 12:00 PM"/>
    <n v="49.822977553014312"/>
    <x v="3"/>
    <x v="15"/>
  </r>
  <r>
    <s v="2023-08-16 01:00 PM"/>
    <n v="46.720107779188993"/>
    <x v="3"/>
    <x v="15"/>
  </r>
  <r>
    <s v="2023-08-16 02:00 PM"/>
    <n v="48.681563127628159"/>
    <x v="3"/>
    <x v="15"/>
  </r>
  <r>
    <s v="2023-08-16 03:00 PM"/>
    <n v="47.91372309086384"/>
    <x v="3"/>
    <x v="15"/>
  </r>
  <r>
    <s v="2023-08-16 04:00 PM"/>
    <n v="49.342441526743727"/>
    <x v="3"/>
    <x v="15"/>
  </r>
  <r>
    <s v="2023-08-16 05:00 PM"/>
    <n v="51.44664009923163"/>
    <x v="3"/>
    <x v="15"/>
  </r>
  <r>
    <s v="2023-08-16 06:00 PM"/>
    <n v="53.855589563870453"/>
    <x v="3"/>
    <x v="15"/>
  </r>
  <r>
    <s v="2023-08-16 07:00 PM"/>
    <n v="62.112371141927966"/>
    <x v="3"/>
    <x v="15"/>
  </r>
  <r>
    <s v="2023-08-16 08:00 PM"/>
    <n v="74.840581306778944"/>
    <x v="3"/>
    <x v="15"/>
  </r>
  <r>
    <s v="2023-08-16 09:00 PM"/>
    <n v="80.64232920129507"/>
    <x v="3"/>
    <x v="15"/>
  </r>
  <r>
    <s v="2023-08-16 10:00 PM"/>
    <n v="82.285575048732937"/>
    <x v="3"/>
    <x v="15"/>
  </r>
  <r>
    <s v="2023-08-16 11:00 PM"/>
    <n v="84.224683639862775"/>
    <x v="3"/>
    <x v="15"/>
  </r>
  <r>
    <s v="2023-08-17 12:00 AM"/>
    <n v="84.434042853722886"/>
    <x v="3"/>
    <x v="16"/>
  </r>
  <r>
    <s v="2023-08-17 01:00 AM"/>
    <n v="86.26460903052967"/>
    <x v="3"/>
    <x v="16"/>
  </r>
  <r>
    <s v="2023-08-17 02:00 AM"/>
    <n v="86.063557577557859"/>
    <x v="3"/>
    <x v="16"/>
  </r>
  <r>
    <s v="2023-08-17 03:00 AM"/>
    <n v="85.538327901902647"/>
    <x v="3"/>
    <x v="16"/>
  </r>
  <r>
    <s v="2023-08-17 04:00 AM"/>
    <n v="86.996735582154514"/>
    <x v="3"/>
    <x v="16"/>
  </r>
  <r>
    <s v="2023-08-17 05:00 AM"/>
    <n v="87.013902363361098"/>
    <x v="3"/>
    <x v="16"/>
  </r>
  <r>
    <s v="2023-08-17 06:00 AM"/>
    <n v="86.551795060922842"/>
    <x v="3"/>
    <x v="16"/>
  </r>
  <r>
    <s v="2023-08-17 07:00 AM"/>
    <n v="83.360416540990542"/>
    <x v="3"/>
    <x v="16"/>
  </r>
  <r>
    <s v="2023-08-17 08:00 AM"/>
    <n v="77.623519205631851"/>
    <x v="3"/>
    <x v="16"/>
  </r>
  <r>
    <s v="2023-08-17 09:00 AM"/>
    <n v="74.63854669745615"/>
    <x v="3"/>
    <x v="16"/>
  </r>
  <r>
    <s v="2023-08-17 10:00 AM"/>
    <n v="73.240897604558057"/>
    <x v="3"/>
    <x v="16"/>
  </r>
  <r>
    <s v="2023-08-17 11:00 AM"/>
    <n v="77.93551221676222"/>
    <x v="3"/>
    <x v="16"/>
  </r>
  <r>
    <s v="2023-08-17 12:00 PM"/>
    <n v="88.536824826440764"/>
    <x v="3"/>
    <x v="16"/>
  </r>
  <r>
    <s v="2023-08-17 01:00 PM"/>
    <n v="81.841817186644761"/>
    <x v="3"/>
    <x v="16"/>
  </r>
  <r>
    <s v="2023-08-17 02:00 PM"/>
    <n v="74.01860356447537"/>
    <x v="3"/>
    <x v="16"/>
  </r>
  <r>
    <s v="2023-08-17 03:00 PM"/>
    <n v="68.144961857130454"/>
    <x v="3"/>
    <x v="16"/>
  </r>
  <r>
    <s v="2023-08-17 04:00 PM"/>
    <n v="69.503957415513256"/>
    <x v="3"/>
    <x v="16"/>
  </r>
  <r>
    <s v="2023-08-17 05:00 PM"/>
    <n v="53.572737993438523"/>
    <x v="3"/>
    <x v="16"/>
  </r>
  <r>
    <s v="2023-08-17 06:00 PM"/>
    <n v="51.041073321099084"/>
    <x v="3"/>
    <x v="16"/>
  </r>
  <r>
    <s v="2023-08-17 07:00 PM"/>
    <n v="58.850062159092865"/>
    <x v="3"/>
    <x v="16"/>
  </r>
  <r>
    <s v="2023-08-17 08:00 PM"/>
    <n v="73.634789493112621"/>
    <x v="3"/>
    <x v="16"/>
  </r>
  <r>
    <s v="2023-08-17 09:00 PM"/>
    <n v="77.300110228387837"/>
    <x v="3"/>
    <x v="16"/>
  </r>
  <r>
    <s v="2023-08-17 10:00 PM"/>
    <n v="79.552817157668642"/>
    <x v="3"/>
    <x v="16"/>
  </r>
  <r>
    <s v="2023-08-17 11:00 PM"/>
    <n v="87.166209294251388"/>
    <x v="3"/>
    <x v="16"/>
  </r>
  <r>
    <s v="2023-08-18 12:00 AM"/>
    <n v="91.274013537399227"/>
    <x v="3"/>
    <x v="17"/>
  </r>
  <r>
    <s v="2023-08-18 01:00 AM"/>
    <n v="93.127428302318009"/>
    <x v="3"/>
    <x v="17"/>
  </r>
  <r>
    <s v="2023-08-18 02:00 AM"/>
    <n v="93.65785273752158"/>
    <x v="3"/>
    <x v="17"/>
  </r>
  <r>
    <s v="2023-08-18 03:00 AM"/>
    <n v="94.321495780974928"/>
    <x v="3"/>
    <x v="17"/>
  </r>
  <r>
    <s v="2023-08-18 04:00 AM"/>
    <n v="94.586402286685242"/>
    <x v="3"/>
    <x v="17"/>
  </r>
  <r>
    <s v="2023-08-18 05:00 AM"/>
    <n v="94.917860687584209"/>
    <x v="3"/>
    <x v="17"/>
  </r>
  <r>
    <s v="2023-08-18 06:00 AM"/>
    <n v="95.159547086328217"/>
    <x v="3"/>
    <x v="17"/>
  </r>
  <r>
    <s v="2023-08-18 07:00 AM"/>
    <n v="91.145207042210103"/>
    <x v="3"/>
    <x v="17"/>
  </r>
  <r>
    <s v="2023-08-18 08:00 AM"/>
    <n v="82.50246141472411"/>
    <x v="3"/>
    <x v="17"/>
  </r>
  <r>
    <s v="2023-08-18 09:00 AM"/>
    <n v="73.341610656512728"/>
    <x v="3"/>
    <x v="17"/>
  </r>
  <r>
    <s v="2023-08-18 10:00 AM"/>
    <n v="65.737928547111636"/>
    <x v="3"/>
    <x v="17"/>
  </r>
  <r>
    <s v="2023-08-18 11:00 AM"/>
    <n v="58.296658493551945"/>
    <x v="3"/>
    <x v="17"/>
  </r>
  <r>
    <s v="2023-08-18 12:00 PM"/>
    <n v="54.422356908615356"/>
    <x v="3"/>
    <x v="17"/>
  </r>
  <r>
    <s v="2023-08-18 01:00 PM"/>
    <n v="53.891953117305228"/>
    <x v="3"/>
    <x v="17"/>
  </r>
  <r>
    <s v="2023-08-18 02:00 PM"/>
    <n v="52.990163343742495"/>
    <x v="3"/>
    <x v="17"/>
  </r>
  <r>
    <s v="2023-08-18 03:00 PM"/>
    <n v="50.090884326651889"/>
    <x v="3"/>
    <x v="17"/>
  </r>
  <r>
    <s v="2023-08-18 04:00 PM"/>
    <n v="49.605941733016238"/>
    <x v="3"/>
    <x v="17"/>
  </r>
  <r>
    <s v="2023-08-18 05:00 PM"/>
    <n v="50.173059983688646"/>
    <x v="3"/>
    <x v="17"/>
  </r>
  <r>
    <s v="2023-08-18 06:00 PM"/>
    <n v="55.091920796540649"/>
    <x v="3"/>
    <x v="17"/>
  </r>
  <r>
    <s v="2023-08-18 07:00 PM"/>
    <n v="71.88233826343"/>
    <x v="3"/>
    <x v="17"/>
  </r>
  <r>
    <s v="2023-08-18 08:00 PM"/>
    <n v="86.491234095121627"/>
    <x v="3"/>
    <x v="17"/>
  </r>
  <r>
    <s v="2023-08-18 09:00 PM"/>
    <n v="90.496980516062649"/>
    <x v="3"/>
    <x v="17"/>
  </r>
  <r>
    <s v="2023-08-18 10:00 PM"/>
    <n v="92.87152068481538"/>
    <x v="3"/>
    <x v="17"/>
  </r>
  <r>
    <s v="2023-08-18 11:00 PM"/>
    <n v="93.255668588006259"/>
    <x v="3"/>
    <x v="17"/>
  </r>
  <r>
    <s v="2023-08-19 12:00 AM"/>
    <n v="93.815775343642599"/>
    <x v="3"/>
    <x v="18"/>
  </r>
  <r>
    <s v="2023-08-19 01:00 AM"/>
    <n v="94.326042466919347"/>
    <x v="3"/>
    <x v="18"/>
  </r>
  <r>
    <s v="2023-08-19 02:00 AM"/>
    <n v="92.814557483388143"/>
    <x v="3"/>
    <x v="18"/>
  </r>
  <r>
    <s v="2023-08-19 03:00 AM"/>
    <n v="92.895417126294035"/>
    <x v="3"/>
    <x v="18"/>
  </r>
  <r>
    <s v="2023-08-19 04:00 AM"/>
    <n v="92.712024358540617"/>
    <x v="3"/>
    <x v="18"/>
  </r>
  <r>
    <s v="2023-08-19 05:00 AM"/>
    <n v="92.681650804732229"/>
    <x v="3"/>
    <x v="18"/>
  </r>
  <r>
    <s v="2023-08-19 06:00 AM"/>
    <n v="90.119762262716975"/>
    <x v="3"/>
    <x v="18"/>
  </r>
  <r>
    <s v="2023-08-19 07:00 AM"/>
    <n v="84.859567493616709"/>
    <x v="3"/>
    <x v="18"/>
  </r>
  <r>
    <s v="2023-08-19 08:00 AM"/>
    <n v="74.407761289633811"/>
    <x v="3"/>
    <x v="18"/>
  </r>
  <r>
    <s v="2023-08-19 09:00 AM"/>
    <n v="67.068578755387222"/>
    <x v="3"/>
    <x v="18"/>
  </r>
  <r>
    <s v="2023-08-19 10:00 AM"/>
    <n v="62.812019868522682"/>
    <x v="3"/>
    <x v="18"/>
  </r>
  <r>
    <s v="2023-08-19 11:00 AM"/>
    <n v="61.735761994958487"/>
    <x v="3"/>
    <x v="18"/>
  </r>
  <r>
    <s v="2023-08-19 12:00 PM"/>
    <n v="57.146095620393559"/>
    <x v="3"/>
    <x v="18"/>
  </r>
  <r>
    <s v="2023-08-19 01:00 PM"/>
    <n v="56.563585879256252"/>
    <x v="3"/>
    <x v="18"/>
  </r>
  <r>
    <s v="2023-08-19 02:00 PM"/>
    <n v="56.25"/>
    <x v="3"/>
    <x v="18"/>
  </r>
  <r>
    <s v="2023-08-19 03:00 PM"/>
    <n v="58.459383058575114"/>
    <x v="3"/>
    <x v="18"/>
  </r>
  <r>
    <s v="2023-08-19 04:00 PM"/>
    <n v="55.046767346295198"/>
    <x v="3"/>
    <x v="18"/>
  </r>
  <r>
    <s v="2023-08-19 05:00 PM"/>
    <n v="54.235237241603208"/>
    <x v="3"/>
    <x v="18"/>
  </r>
  <r>
    <s v="2023-08-19 06:00 PM"/>
    <n v="55.147596191850226"/>
    <x v="3"/>
    <x v="18"/>
  </r>
  <r>
    <s v="2023-08-19 07:00 PM"/>
    <n v="61.285063033174211"/>
    <x v="3"/>
    <x v="18"/>
  </r>
  <r>
    <s v="2023-08-19 08:00 PM"/>
    <n v="71.081201247924724"/>
    <x v="3"/>
    <x v="18"/>
  </r>
  <r>
    <s v="2023-08-19 09:00 PM"/>
    <n v="76.321337296360099"/>
    <x v="3"/>
    <x v="18"/>
  </r>
  <r>
    <s v="2023-08-19 10:00 PM"/>
    <n v="78.478670958409992"/>
    <x v="3"/>
    <x v="18"/>
  </r>
  <r>
    <s v="2023-08-19 11:00 PM"/>
    <n v="82.825308758526859"/>
    <x v="3"/>
    <x v="18"/>
  </r>
  <r>
    <s v="2023-08-20 12:00 AM"/>
    <n v="89.030347521854651"/>
    <x v="3"/>
    <x v="19"/>
  </r>
  <r>
    <s v="2023-08-20 01:00 AM"/>
    <n v="87.247856142423103"/>
    <x v="3"/>
    <x v="19"/>
  </r>
  <r>
    <s v="2023-08-20 02:00 AM"/>
    <n v="86.492860402960645"/>
    <x v="3"/>
    <x v="19"/>
  </r>
  <r>
    <s v="2023-08-20 03:00 AM"/>
    <n v="85.665424609286191"/>
    <x v="3"/>
    <x v="19"/>
  </r>
  <r>
    <s v="2023-08-20 04:00 AM"/>
    <n v="83.604391770491787"/>
    <x v="3"/>
    <x v="19"/>
  </r>
  <r>
    <s v="2023-08-20 05:00 AM"/>
    <n v="82.996893751457719"/>
    <x v="3"/>
    <x v="19"/>
  </r>
  <r>
    <s v="2023-08-20 06:00 AM"/>
    <n v="84.090357677824983"/>
    <x v="3"/>
    <x v="19"/>
  </r>
  <r>
    <s v="2023-08-20 07:00 AM"/>
    <n v="82.527703190494833"/>
    <x v="3"/>
    <x v="19"/>
  </r>
  <r>
    <s v="2023-08-20 08:00 AM"/>
    <n v="78.170826973006115"/>
    <x v="3"/>
    <x v="19"/>
  </r>
  <r>
    <s v="2023-08-20 09:00 AM"/>
    <n v="75.202664993724241"/>
    <x v="3"/>
    <x v="19"/>
  </r>
  <r>
    <s v="2023-08-20 10:00 AM"/>
    <n v="73.492194386783069"/>
    <x v="3"/>
    <x v="19"/>
  </r>
  <r>
    <s v="2023-08-20 11:00 AM"/>
    <n v="69.603747564083349"/>
    <x v="3"/>
    <x v="19"/>
  </r>
  <r>
    <s v="2023-08-20 12:00 PM"/>
    <n v="67.853784868388786"/>
    <x v="3"/>
    <x v="19"/>
  </r>
  <r>
    <s v="2023-08-20 01:00 PM"/>
    <n v="65.280172616885807"/>
    <x v="3"/>
    <x v="19"/>
  </r>
  <r>
    <s v="2023-08-20 02:00 PM"/>
    <n v="63.771830616266151"/>
    <x v="3"/>
    <x v="19"/>
  </r>
  <r>
    <s v="2023-08-20 03:00 PM"/>
    <n v="63.197052041445119"/>
    <x v="3"/>
    <x v="19"/>
  </r>
  <r>
    <s v="2023-08-20 04:00 PM"/>
    <n v="65.924228111350516"/>
    <x v="3"/>
    <x v="19"/>
  </r>
  <r>
    <s v="2023-08-20 05:00 PM"/>
    <n v="70.023474721702655"/>
    <x v="3"/>
    <x v="19"/>
  </r>
  <r>
    <s v="2023-08-20 06:00 PM"/>
    <n v="71.568678810334831"/>
    <x v="3"/>
    <x v="19"/>
  </r>
  <r>
    <s v="2023-08-20 07:00 PM"/>
    <n v="76.572616061050709"/>
    <x v="3"/>
    <x v="19"/>
  </r>
  <r>
    <s v="2023-08-20 08:00 PM"/>
    <n v="86.987702306275608"/>
    <x v="3"/>
    <x v="19"/>
  </r>
  <r>
    <s v="2023-08-20 09:00 PM"/>
    <n v="90.074629807250119"/>
    <x v="3"/>
    <x v="19"/>
  </r>
  <r>
    <s v="2023-08-20 10:00 PM"/>
    <n v="91.55118491733765"/>
    <x v="3"/>
    <x v="19"/>
  </r>
  <r>
    <s v="2023-08-20 11:00 PM"/>
    <n v="92.61074800290487"/>
    <x v="3"/>
    <x v="19"/>
  </r>
  <r>
    <s v="2023-08-21 12:00 AM"/>
    <n v="93.16681910256932"/>
    <x v="3"/>
    <x v="20"/>
  </r>
  <r>
    <s v="2023-08-21 01:00 AM"/>
    <n v="93.64168877099911"/>
    <x v="3"/>
    <x v="20"/>
  </r>
  <r>
    <s v="2023-08-21 02:00 AM"/>
    <n v="92.83582563596687"/>
    <x v="3"/>
    <x v="20"/>
  </r>
  <r>
    <s v="2023-08-21 03:00 AM"/>
    <n v="92.387872459282789"/>
    <x v="3"/>
    <x v="20"/>
  </r>
  <r>
    <s v="2023-08-21 04:00 AM"/>
    <n v="92.412858158828755"/>
    <x v="3"/>
    <x v="20"/>
  </r>
  <r>
    <s v="2023-08-21 05:00 AM"/>
    <n v="93.301191128997857"/>
    <x v="3"/>
    <x v="20"/>
  </r>
  <r>
    <s v="2023-08-21 06:00 AM"/>
    <n v="93.670475645090036"/>
    <x v="3"/>
    <x v="20"/>
  </r>
  <r>
    <s v="2023-08-21 07:00 AM"/>
    <n v="93.865276663993583"/>
    <x v="3"/>
    <x v="20"/>
  </r>
  <r>
    <s v="2023-08-21 08:00 AM"/>
    <n v="88.866975951032089"/>
    <x v="3"/>
    <x v="20"/>
  </r>
  <r>
    <s v="2023-08-21 09:00 AM"/>
    <n v="82.462482680561237"/>
    <x v="3"/>
    <x v="20"/>
  </r>
  <r>
    <s v="2023-08-21 10:00 AM"/>
    <n v="74.982673469944601"/>
    <x v="3"/>
    <x v="20"/>
  </r>
  <r>
    <s v="2023-08-21 11:00 AM"/>
    <n v="72.305853792827293"/>
    <x v="3"/>
    <x v="20"/>
  </r>
  <r>
    <s v="2023-08-21 12:00 PM"/>
    <n v="73.077038919774751"/>
    <x v="3"/>
    <x v="20"/>
  </r>
  <r>
    <s v="2023-08-21 01:00 PM"/>
    <n v="71.960768469911187"/>
    <x v="3"/>
    <x v="20"/>
  </r>
  <r>
    <s v="2023-08-21 02:00 PM"/>
    <n v="68.529204126325496"/>
    <x v="3"/>
    <x v="20"/>
  </r>
  <r>
    <s v="2023-08-21 03:00 PM"/>
    <n v="66.692361075322282"/>
    <x v="3"/>
    <x v="20"/>
  </r>
  <r>
    <s v="2023-08-21 04:00 PM"/>
    <n v="66.356499792927622"/>
    <x v="3"/>
    <x v="20"/>
  </r>
  <r>
    <s v="2023-08-21 05:00 PM"/>
    <n v="65.891609726304537"/>
    <x v="3"/>
    <x v="20"/>
  </r>
  <r>
    <s v="2023-08-21 06:00 PM"/>
    <n v="68.194408886613189"/>
    <x v="3"/>
    <x v="20"/>
  </r>
  <r>
    <s v="2023-08-21 07:00 PM"/>
    <n v="77.007976098967958"/>
    <x v="3"/>
    <x v="20"/>
  </r>
  <r>
    <s v="2023-08-21 08:00 PM"/>
    <n v="85.848820222082537"/>
    <x v="3"/>
    <x v="20"/>
  </r>
  <r>
    <s v="2023-08-21 09:00 PM"/>
    <n v="88.577618995380476"/>
    <x v="3"/>
    <x v="20"/>
  </r>
  <r>
    <s v="2023-08-21 10:00 PM"/>
    <n v="90.0620397637054"/>
    <x v="3"/>
    <x v="20"/>
  </r>
  <r>
    <s v="2023-08-21 11:00 PM"/>
    <n v="91.03729206806841"/>
    <x v="3"/>
    <x v="20"/>
  </r>
  <r>
    <s v="2023-08-22 12:00 AM"/>
    <n v="91.81921571857194"/>
    <x v="3"/>
    <x v="21"/>
  </r>
  <r>
    <s v="2023-08-22 01:00 AM"/>
    <n v="93.083652793162287"/>
    <x v="3"/>
    <x v="21"/>
  </r>
  <r>
    <s v="2023-08-22 02:00 AM"/>
    <n v="93.738071901734244"/>
    <x v="3"/>
    <x v="21"/>
  </r>
  <r>
    <s v="2023-08-22 03:00 AM"/>
    <n v="93.939661827825802"/>
    <x v="3"/>
    <x v="21"/>
  </r>
  <r>
    <s v="2023-08-22 04:00 AM"/>
    <n v="93.968393580381331"/>
    <x v="3"/>
    <x v="21"/>
  </r>
  <r>
    <s v="2023-08-22 05:00 AM"/>
    <n v="94.096949840624774"/>
    <x v="3"/>
    <x v="21"/>
  </r>
  <r>
    <s v="2023-08-22 06:00 AM"/>
    <n v="93.278221889240399"/>
    <x v="3"/>
    <x v="21"/>
  </r>
  <r>
    <s v="2023-08-22 07:00 AM"/>
    <n v="89.68729216983445"/>
    <x v="3"/>
    <x v="21"/>
  </r>
  <r>
    <s v="2023-08-22 08:00 AM"/>
    <n v="82.713101815311774"/>
    <x v="3"/>
    <x v="21"/>
  </r>
  <r>
    <s v="2023-08-22 09:00 AM"/>
    <n v="75.619548237717098"/>
    <x v="3"/>
    <x v="21"/>
  </r>
  <r>
    <s v="2023-08-22 10:00 AM"/>
    <n v="75.337581319613378"/>
    <x v="3"/>
    <x v="21"/>
  </r>
  <r>
    <s v="2023-08-22 11:00 AM"/>
    <n v="73.956868506058356"/>
    <x v="3"/>
    <x v="21"/>
  </r>
  <r>
    <s v="2023-08-22 12:00 PM"/>
    <n v="71.03736148547469"/>
    <x v="3"/>
    <x v="21"/>
  </r>
  <r>
    <s v="2023-08-22 01:00 PM"/>
    <n v="69.913526435369363"/>
    <x v="3"/>
    <x v="21"/>
  </r>
  <r>
    <s v="2023-08-22 02:00 PM"/>
    <n v="67.487159800910717"/>
    <x v="3"/>
    <x v="21"/>
  </r>
  <r>
    <s v="2023-08-22 03:00 PM"/>
    <n v="64.983715056380163"/>
    <x v="3"/>
    <x v="21"/>
  </r>
  <r>
    <s v="2023-08-22 04:00 PM"/>
    <n v="60.455095415430947"/>
    <x v="3"/>
    <x v="21"/>
  </r>
  <r>
    <s v="2023-08-22 05:00 PM"/>
    <n v="57.995821094725187"/>
    <x v="3"/>
    <x v="21"/>
  </r>
  <r>
    <s v="2023-08-22 06:00 PM"/>
    <n v="58.31326773760167"/>
    <x v="3"/>
    <x v="21"/>
  </r>
  <r>
    <s v="2023-08-22 07:00 PM"/>
    <n v="71.924334506500003"/>
    <x v="3"/>
    <x v="21"/>
  </r>
  <r>
    <s v="2023-08-22 08:00 PM"/>
    <n v="79.042070212728703"/>
    <x v="3"/>
    <x v="21"/>
  </r>
  <r>
    <s v="2023-08-22 09:00 PM"/>
    <n v="75.734956724698222"/>
    <x v="3"/>
    <x v="21"/>
  </r>
  <r>
    <s v="2023-08-22 10:00 PM"/>
    <n v="74.005060857982841"/>
    <x v="3"/>
    <x v="21"/>
  </r>
  <r>
    <s v="2023-08-22 11:00 PM"/>
    <n v="74.989908658947272"/>
    <x v="3"/>
    <x v="21"/>
  </r>
  <r>
    <s v="2023-08-23 12:00 AM"/>
    <n v="74.161211192441669"/>
    <x v="3"/>
    <x v="22"/>
  </r>
  <r>
    <s v="2023-08-23 01:00 AM"/>
    <n v="77.197505866580912"/>
    <x v="3"/>
    <x v="22"/>
  </r>
  <r>
    <s v="2023-08-23 02:00 AM"/>
    <n v="81.47899617006864"/>
    <x v="3"/>
    <x v="22"/>
  </r>
  <r>
    <s v="2023-08-23 03:00 AM"/>
    <n v="85.373131737724464"/>
    <x v="3"/>
    <x v="22"/>
  </r>
  <r>
    <s v="2023-08-23 04:00 AM"/>
    <n v="87.424031249710282"/>
    <x v="3"/>
    <x v="22"/>
  </r>
  <r>
    <s v="2023-08-23 05:00 AM"/>
    <n v="87.272172599372738"/>
    <x v="3"/>
    <x v="22"/>
  </r>
  <r>
    <s v="2023-08-23 06:00 AM"/>
    <n v="88.286934559282599"/>
    <x v="3"/>
    <x v="22"/>
  </r>
  <r>
    <s v="2023-08-23 07:00 AM"/>
    <n v="86.370921190416567"/>
    <x v="3"/>
    <x v="22"/>
  </r>
  <r>
    <s v="2023-08-23 08:00 AM"/>
    <n v="82.188680146012032"/>
    <x v="3"/>
    <x v="22"/>
  </r>
  <r>
    <s v="2023-08-23 09:00 AM"/>
    <n v="79.445731806402975"/>
    <x v="3"/>
    <x v="22"/>
  </r>
  <r>
    <s v="2023-08-23 10:00 AM"/>
    <n v="77.244633922718123"/>
    <x v="3"/>
    <x v="22"/>
  </r>
  <r>
    <s v="2023-08-23 11:00 AM"/>
    <n v="75.895421935581908"/>
    <x v="3"/>
    <x v="22"/>
  </r>
  <r>
    <s v="2023-08-23 12:00 PM"/>
    <n v="74.602130379886319"/>
    <x v="3"/>
    <x v="22"/>
  </r>
  <r>
    <s v="2023-08-23 01:00 PM"/>
    <n v="72.893299105918629"/>
    <x v="3"/>
    <x v="22"/>
  </r>
  <r>
    <s v="2023-08-23 02:00 PM"/>
    <n v="70.274380318333357"/>
    <x v="3"/>
    <x v="22"/>
  </r>
  <r>
    <s v="2023-08-23 03:00 PM"/>
    <n v="70.238894397362657"/>
    <x v="3"/>
    <x v="22"/>
  </r>
  <r>
    <s v="2023-08-23 04:00 PM"/>
    <n v="69.894537522401734"/>
    <x v="3"/>
    <x v="22"/>
  </r>
  <r>
    <s v="2023-08-23 05:00 PM"/>
    <n v="70.366097130652804"/>
    <x v="3"/>
    <x v="22"/>
  </r>
  <r>
    <s v="2023-08-23 06:00 PM"/>
    <n v="72.089865291908836"/>
    <x v="3"/>
    <x v="22"/>
  </r>
  <r>
    <s v="2023-08-23 07:00 PM"/>
    <n v="76.410153205346887"/>
    <x v="3"/>
    <x v="22"/>
  </r>
  <r>
    <s v="2023-08-23 08:00 PM"/>
    <n v="81.898694753532098"/>
    <x v="3"/>
    <x v="22"/>
  </r>
  <r>
    <s v="2023-08-23 09:00 PM"/>
    <n v="83.448848551277706"/>
    <x v="3"/>
    <x v="22"/>
  </r>
  <r>
    <s v="2023-08-23 10:00 PM"/>
    <n v="84.848783396546821"/>
    <x v="3"/>
    <x v="22"/>
  </r>
  <r>
    <s v="2023-08-23 11:00 PM"/>
    <n v="87.317903606577261"/>
    <x v="3"/>
    <x v="22"/>
  </r>
  <r>
    <s v="2023-08-24 12:00 AM"/>
    <n v="89.065119264164906"/>
    <x v="3"/>
    <x v="23"/>
  </r>
  <r>
    <s v="2023-08-24 01:00 AM"/>
    <n v="89.78549276116243"/>
    <x v="3"/>
    <x v="23"/>
  </r>
  <r>
    <s v="2023-08-24 02:00 AM"/>
    <n v="91.566319080104734"/>
    <x v="3"/>
    <x v="23"/>
  </r>
  <r>
    <s v="2023-08-24 03:00 AM"/>
    <n v="92.715311085476827"/>
    <x v="3"/>
    <x v="23"/>
  </r>
  <r>
    <s v="2023-08-24 04:00 AM"/>
    <n v="92.934158648404775"/>
    <x v="3"/>
    <x v="23"/>
  </r>
  <r>
    <s v="2023-08-24 05:00 AM"/>
    <n v="93.337563451776646"/>
    <x v="3"/>
    <x v="23"/>
  </r>
  <r>
    <s v="2023-08-24 06:00 AM"/>
    <n v="93.98280802292264"/>
    <x v="3"/>
    <x v="23"/>
  </r>
  <r>
    <s v="2023-08-24 07:00 AM"/>
    <n v="94.040562152652825"/>
    <x v="3"/>
    <x v="23"/>
  </r>
  <r>
    <s v="2023-08-24 08:00 AM"/>
    <n v="93.218015446205015"/>
    <x v="3"/>
    <x v="23"/>
  </r>
  <r>
    <s v="2023-08-24 09:00 AM"/>
    <n v="84.588309196531441"/>
    <x v="3"/>
    <x v="23"/>
  </r>
  <r>
    <s v="2023-08-24 10:00 AM"/>
    <n v="79.513795988655772"/>
    <x v="3"/>
    <x v="23"/>
  </r>
  <r>
    <s v="2023-08-24 11:00 AM"/>
    <n v="74.458375763177429"/>
    <x v="3"/>
    <x v="23"/>
  </r>
  <r>
    <s v="2023-08-24 12:00 PM"/>
    <n v="69.902556783051324"/>
    <x v="3"/>
    <x v="23"/>
  </r>
  <r>
    <s v="2023-08-24 01:00 PM"/>
    <n v="70.672318016681331"/>
    <x v="3"/>
    <x v="23"/>
  </r>
  <r>
    <s v="2023-08-24 02:00 PM"/>
    <n v="71.282679738562095"/>
    <x v="3"/>
    <x v="23"/>
  </r>
  <r>
    <s v="2023-08-24 03:00 PM"/>
    <n v="68.306308715908983"/>
    <x v="3"/>
    <x v="23"/>
  </r>
  <r>
    <s v="2023-08-24 04:00 PM"/>
    <n v="66.328509725997023"/>
    <x v="3"/>
    <x v="23"/>
  </r>
  <r>
    <s v="2023-08-24 05:00 PM"/>
    <n v="65.577150887972479"/>
    <x v="3"/>
    <x v="23"/>
  </r>
  <r>
    <s v="2023-08-24 06:00 PM"/>
    <n v="66.446442639589108"/>
    <x v="3"/>
    <x v="23"/>
  </r>
  <r>
    <s v="2023-08-24 07:00 PM"/>
    <n v="71.265507911890168"/>
    <x v="3"/>
    <x v="23"/>
  </r>
  <r>
    <s v="2023-08-24 08:00 PM"/>
    <n v="74.100081076698558"/>
    <x v="3"/>
    <x v="23"/>
  </r>
  <r>
    <s v="2023-08-24 09:00 PM"/>
    <n v="74.217108438787321"/>
    <x v="3"/>
    <x v="23"/>
  </r>
  <r>
    <s v="2023-08-24 10:00 PM"/>
    <n v="75.789817774126576"/>
    <x v="3"/>
    <x v="23"/>
  </r>
  <r>
    <s v="2023-08-24 11:00 PM"/>
    <n v="77.006881320979616"/>
    <x v="3"/>
    <x v="23"/>
  </r>
  <r>
    <s v="2023-08-25 12:00 AM"/>
    <n v="75.021053859697503"/>
    <x v="3"/>
    <x v="24"/>
  </r>
  <r>
    <s v="2023-08-25 01:00 AM"/>
    <n v="78.058415558415561"/>
    <x v="3"/>
    <x v="24"/>
  </r>
  <r>
    <s v="2023-08-25 02:00 AM"/>
    <n v="82.311546163876017"/>
    <x v="3"/>
    <x v="24"/>
  </r>
  <r>
    <s v="2023-08-25 03:00 AM"/>
    <n v="88.362943478987972"/>
    <x v="3"/>
    <x v="24"/>
  </r>
  <r>
    <s v="2023-08-25 04:00 AM"/>
    <n v="91.521936582409325"/>
    <x v="3"/>
    <x v="24"/>
  </r>
  <r>
    <s v="2023-08-25 05:00 AM"/>
    <n v="92.046549871373202"/>
    <x v="3"/>
    <x v="24"/>
  </r>
  <r>
    <s v="2023-08-25 06:00 AM"/>
    <n v="92.591418438535442"/>
    <x v="3"/>
    <x v="24"/>
  </r>
  <r>
    <s v="2023-08-25 07:00 AM"/>
    <n v="91.537959057140654"/>
    <x v="3"/>
    <x v="24"/>
  </r>
  <r>
    <s v="2023-08-25 08:00 AM"/>
    <n v="87.691800438214699"/>
    <x v="3"/>
    <x v="24"/>
  </r>
  <r>
    <s v="2023-08-25 09:00 AM"/>
    <n v="83.880845173581065"/>
    <x v="3"/>
    <x v="24"/>
  </r>
  <r>
    <s v="2023-08-25 10:00 AM"/>
    <n v="80.145264554088413"/>
    <x v="3"/>
    <x v="24"/>
  </r>
  <r>
    <s v="2023-08-25 11:00 AM"/>
    <n v="78.882666600170325"/>
    <x v="3"/>
    <x v="24"/>
  </r>
  <r>
    <s v="2023-08-25 12:00 PM"/>
    <n v="73.610391293081108"/>
    <x v="3"/>
    <x v="24"/>
  </r>
  <r>
    <s v="2023-08-25 01:00 PM"/>
    <n v="70.235271259426767"/>
    <x v="3"/>
    <x v="24"/>
  </r>
  <r>
    <s v="2023-08-25 02:00 PM"/>
    <n v="65.986269564692492"/>
    <x v="3"/>
    <x v="24"/>
  </r>
  <r>
    <s v="2023-08-25 03:00 PM"/>
    <n v="65.946573310893854"/>
    <x v="3"/>
    <x v="24"/>
  </r>
  <r>
    <s v="2023-08-25 04:00 PM"/>
    <n v="65.483737373231321"/>
    <x v="3"/>
    <x v="24"/>
  </r>
  <r>
    <s v="2023-08-25 05:00 PM"/>
    <n v="68.045456554714903"/>
    <x v="3"/>
    <x v="24"/>
  </r>
  <r>
    <s v="2023-08-25 06:00 PM"/>
    <n v="72.319542495548049"/>
    <x v="3"/>
    <x v="24"/>
  </r>
  <r>
    <s v="2023-08-25 07:00 PM"/>
    <n v="78.912503687392729"/>
    <x v="3"/>
    <x v="24"/>
  </r>
  <r>
    <s v="2023-08-25 08:00 PM"/>
    <n v="86.481823499003752"/>
    <x v="3"/>
    <x v="24"/>
  </r>
  <r>
    <s v="2023-08-25 09:00 PM"/>
    <n v="87.849178923550767"/>
    <x v="3"/>
    <x v="24"/>
  </r>
  <r>
    <s v="2023-08-25 10:00 PM"/>
    <n v="87.685589330475466"/>
    <x v="3"/>
    <x v="24"/>
  </r>
  <r>
    <s v="2023-08-25 11:00 PM"/>
    <n v="88.078842519731097"/>
    <x v="3"/>
    <x v="24"/>
  </r>
  <r>
    <s v="2023-08-26 12:00 AM"/>
    <n v="88.504723511728798"/>
    <x v="3"/>
    <x v="25"/>
  </r>
  <r>
    <s v="2023-08-26 01:00 AM"/>
    <n v="87.736895629092004"/>
    <x v="3"/>
    <x v="25"/>
  </r>
  <r>
    <s v="2023-08-26 02:00 AM"/>
    <n v="90.966679672259076"/>
    <x v="3"/>
    <x v="25"/>
  </r>
  <r>
    <s v="2023-08-26 03:00 AM"/>
    <n v="92.403313533115465"/>
    <x v="3"/>
    <x v="25"/>
  </r>
  <r>
    <s v="2023-08-26 04:00 AM"/>
    <n v="93.256360589955392"/>
    <x v="3"/>
    <x v="25"/>
  </r>
  <r>
    <s v="2023-08-26 05:00 AM"/>
    <n v="93.952022507150517"/>
    <x v="3"/>
    <x v="25"/>
  </r>
  <r>
    <s v="2023-08-26 06:00 AM"/>
    <n v="94.43207126948775"/>
    <x v="3"/>
    <x v="25"/>
  </r>
  <r>
    <s v="2023-08-26 07:00 AM"/>
    <n v="92.317236985672736"/>
    <x v="3"/>
    <x v="25"/>
  </r>
  <r>
    <s v="2023-08-26 08:00 AM"/>
    <n v="92.762029509703709"/>
    <x v="3"/>
    <x v="25"/>
  </r>
  <r>
    <s v="2023-08-26 09:00 AM"/>
    <n v="92.560663998550069"/>
    <x v="3"/>
    <x v="25"/>
  </r>
  <r>
    <s v="2023-08-26 10:00 AM"/>
    <n v="88.366370117926806"/>
    <x v="3"/>
    <x v="25"/>
  </r>
  <r>
    <s v="2023-08-26 11:00 AM"/>
    <n v="84.913979301331068"/>
    <x v="3"/>
    <x v="25"/>
  </r>
  <r>
    <s v="2023-08-26 12:00 PM"/>
    <n v="77.631330514209736"/>
    <x v="3"/>
    <x v="25"/>
  </r>
  <r>
    <s v="2023-08-26 01:00 PM"/>
    <n v="73.708113589083709"/>
    <x v="3"/>
    <x v="25"/>
  </r>
  <r>
    <s v="2023-08-26 02:00 PM"/>
    <n v="70.401395935194259"/>
    <x v="3"/>
    <x v="25"/>
  </r>
  <r>
    <s v="2023-08-26 03:00 PM"/>
    <n v="68.507914703219342"/>
    <x v="3"/>
    <x v="25"/>
  </r>
  <r>
    <s v="2023-08-26 04:00 PM"/>
    <n v="69.194177124822843"/>
    <x v="3"/>
    <x v="25"/>
  </r>
  <r>
    <s v="2023-08-26 05:00 PM"/>
    <n v="72.025729684778355"/>
    <x v="3"/>
    <x v="25"/>
  </r>
  <r>
    <s v="2023-08-26 06:00 PM"/>
    <n v="76.723899346825874"/>
    <x v="3"/>
    <x v="25"/>
  </r>
  <r>
    <s v="2023-08-26 07:00 PM"/>
    <n v="80.120517467599285"/>
    <x v="3"/>
    <x v="25"/>
  </r>
  <r>
    <s v="2023-08-26 08:00 PM"/>
    <n v="85.26287422783696"/>
    <x v="3"/>
    <x v="25"/>
  </r>
  <r>
    <s v="2023-08-26 09:00 PM"/>
    <n v="88.314534015705419"/>
    <x v="3"/>
    <x v="25"/>
  </r>
  <r>
    <s v="2023-08-26 10:00 PM"/>
    <n v="88.859286646367991"/>
    <x v="3"/>
    <x v="25"/>
  </r>
  <r>
    <s v="2023-08-26 11:00 PM"/>
    <n v="90.552745415934424"/>
    <x v="3"/>
    <x v="25"/>
  </r>
  <r>
    <s v="2023-08-27 12:00 AM"/>
    <n v="91.398589798168985"/>
    <x v="3"/>
    <x v="26"/>
  </r>
  <r>
    <s v="2023-08-27 01:00 AM"/>
    <n v="91.217026719106713"/>
    <x v="3"/>
    <x v="26"/>
  </r>
  <r>
    <s v="2023-08-27 02:00 AM"/>
    <n v="90.959563818881421"/>
    <x v="3"/>
    <x v="26"/>
  </r>
  <r>
    <s v="2023-08-27 03:00 AM"/>
    <n v="91.238318881969292"/>
    <x v="3"/>
    <x v="26"/>
  </r>
  <r>
    <s v="2023-08-27 04:00 AM"/>
    <n v="91.772798979745431"/>
    <x v="3"/>
    <x v="26"/>
  </r>
  <r>
    <s v="2023-08-27 05:00 AM"/>
    <n v="91.589603603743171"/>
    <x v="3"/>
    <x v="26"/>
  </r>
  <r>
    <s v="2023-08-27 06:00 AM"/>
    <n v="88.233468473749411"/>
    <x v="3"/>
    <x v="26"/>
  </r>
  <r>
    <s v="2023-08-27 07:00 AM"/>
    <n v="87.047920595622216"/>
    <x v="3"/>
    <x v="26"/>
  </r>
  <r>
    <s v="2023-08-27 08:00 AM"/>
    <n v="86.481984884307082"/>
    <x v="3"/>
    <x v="26"/>
  </r>
  <r>
    <s v="2023-08-27 09:00 AM"/>
    <n v="83.048182304333665"/>
    <x v="3"/>
    <x v="26"/>
  </r>
  <r>
    <s v="2023-08-27 10:00 AM"/>
    <n v="77.321371145335945"/>
    <x v="3"/>
    <x v="26"/>
  </r>
  <r>
    <s v="2023-08-27 11:00 AM"/>
    <n v="71.189833578487637"/>
    <x v="3"/>
    <x v="26"/>
  </r>
  <r>
    <s v="2023-08-27 12:00 PM"/>
    <n v="67.846886718062621"/>
    <x v="3"/>
    <x v="26"/>
  </r>
  <r>
    <s v="2023-08-27 01:00 PM"/>
    <n v="63.671013552820924"/>
    <x v="3"/>
    <x v="26"/>
  </r>
  <r>
    <s v="2023-08-27 02:00 PM"/>
    <n v="59.975227874214575"/>
    <x v="3"/>
    <x v="26"/>
  </r>
  <r>
    <s v="2023-08-27 03:00 PM"/>
    <n v="59.606698939405995"/>
    <x v="3"/>
    <x v="26"/>
  </r>
  <r>
    <s v="2023-08-27 04:00 PM"/>
    <n v="56.47902424311188"/>
    <x v="3"/>
    <x v="26"/>
  </r>
  <r>
    <s v="2023-08-27 05:00 PM"/>
    <n v="56.329735034347394"/>
    <x v="3"/>
    <x v="26"/>
  </r>
  <r>
    <s v="2023-08-27 06:00 PM"/>
    <n v="58.448211456835004"/>
    <x v="3"/>
    <x v="26"/>
  </r>
  <r>
    <s v="2023-08-27 07:00 PM"/>
    <n v="69.690015366181171"/>
    <x v="3"/>
    <x v="26"/>
  </r>
  <r>
    <s v="2023-08-27 08:00 PM"/>
    <n v="83.151039062637864"/>
    <x v="3"/>
    <x v="26"/>
  </r>
  <r>
    <s v="2023-08-27 09:00 PM"/>
    <n v="86.404164349276968"/>
    <x v="3"/>
    <x v="26"/>
  </r>
  <r>
    <s v="2023-08-27 10:00 PM"/>
    <n v="87.874747027833081"/>
    <x v="3"/>
    <x v="26"/>
  </r>
  <r>
    <s v="2023-08-27 11:00 PM"/>
    <n v="88.485728221454508"/>
    <x v="3"/>
    <x v="26"/>
  </r>
  <r>
    <s v="2023-08-28 12:00 AM"/>
    <n v="91.750311235605352"/>
    <x v="3"/>
    <x v="27"/>
  </r>
  <r>
    <s v="2023-08-28 01:00 AM"/>
    <n v="92.740631302839347"/>
    <x v="3"/>
    <x v="27"/>
  </r>
  <r>
    <s v="2023-08-28 02:00 AM"/>
    <n v="93.234709623117936"/>
    <x v="3"/>
    <x v="27"/>
  </r>
  <r>
    <s v="2023-08-28 03:00 AM"/>
    <n v="93.841098242701634"/>
    <x v="3"/>
    <x v="27"/>
  </r>
  <r>
    <s v="2023-08-28 04:00 AM"/>
    <n v="94.331829146970279"/>
    <x v="3"/>
    <x v="27"/>
  </r>
  <r>
    <s v="2023-08-28 05:00 AM"/>
    <n v="94.54926624737945"/>
    <x v="3"/>
    <x v="27"/>
  </r>
  <r>
    <s v="2023-08-28 06:00 AM"/>
    <n v="95.008771433421998"/>
    <x v="3"/>
    <x v="27"/>
  </r>
  <r>
    <s v="2023-08-28 07:00 AM"/>
    <n v="92.256326754904549"/>
    <x v="3"/>
    <x v="27"/>
  </r>
  <r>
    <s v="2023-08-28 08:00 AM"/>
    <n v="84.838568015739185"/>
    <x v="3"/>
    <x v="27"/>
  </r>
  <r>
    <s v="2023-08-28 09:00 AM"/>
    <n v="73.143038636219515"/>
    <x v="3"/>
    <x v="27"/>
  </r>
  <r>
    <s v="2023-08-28 10:00 AM"/>
    <n v="64.061181641583119"/>
    <x v="3"/>
    <x v="27"/>
  </r>
  <r>
    <s v="2023-08-28 11:00 AM"/>
    <n v="59.570474999219165"/>
    <x v="3"/>
    <x v="27"/>
  </r>
  <r>
    <s v="2023-08-28 12:00 PM"/>
    <n v="55.585900784354507"/>
    <x v="3"/>
    <x v="27"/>
  </r>
  <r>
    <s v="2023-08-28 01:00 PM"/>
    <n v="52.824640176862609"/>
    <x v="3"/>
    <x v="27"/>
  </r>
  <r>
    <s v="2023-08-28 02:00 PM"/>
    <n v="48.494849477079669"/>
    <x v="3"/>
    <x v="27"/>
  </r>
  <r>
    <s v="2023-08-28 03:00 PM"/>
    <n v="46.250244229247841"/>
    <x v="3"/>
    <x v="27"/>
  </r>
  <r>
    <s v="2023-08-28 04:00 PM"/>
    <n v="44.21747515205459"/>
    <x v="3"/>
    <x v="27"/>
  </r>
  <r>
    <s v="2023-08-28 05:00 PM"/>
    <n v="43.733472833288502"/>
    <x v="3"/>
    <x v="27"/>
  </r>
  <r>
    <s v="2023-08-28 06:00 PM"/>
    <n v="51.122614585131316"/>
    <x v="3"/>
    <x v="27"/>
  </r>
  <r>
    <s v="2023-08-28 07:00 PM"/>
    <n v="66.729948747521462"/>
    <x v="3"/>
    <x v="27"/>
  </r>
  <r>
    <s v="2023-08-28 08:00 PM"/>
    <n v="84.082348929777709"/>
    <x v="3"/>
    <x v="27"/>
  </r>
  <r>
    <s v="2023-08-28 09:00 PM"/>
    <n v="89.382198959646729"/>
    <x v="3"/>
    <x v="27"/>
  </r>
  <r>
    <s v="2023-08-28 10:00 PM"/>
    <n v="90.726061997703795"/>
    <x v="3"/>
    <x v="27"/>
  </r>
  <r>
    <s v="2023-08-28 11:00 PM"/>
    <n v="91.685224452383949"/>
    <x v="3"/>
    <x v="27"/>
  </r>
  <r>
    <s v="2023-08-29 12:00 AM"/>
    <n v="92.500571491997135"/>
    <x v="3"/>
    <x v="28"/>
  </r>
  <r>
    <s v="2023-08-29 01:00 AM"/>
    <n v="93.123285610695092"/>
    <x v="3"/>
    <x v="28"/>
  </r>
  <r>
    <s v="2023-08-29 02:00 AM"/>
    <n v="93.749753375792153"/>
    <x v="3"/>
    <x v="28"/>
  </r>
  <r>
    <s v="2023-08-29 03:00 AM"/>
    <n v="93.786309053792451"/>
    <x v="3"/>
    <x v="28"/>
  </r>
  <r>
    <s v="2023-08-29 04:00 AM"/>
    <n v="93.716334065734927"/>
    <x v="3"/>
    <x v="28"/>
  </r>
  <r>
    <s v="2023-08-29 05:00 AM"/>
    <n v="94.150502318062422"/>
    <x v="3"/>
    <x v="28"/>
  </r>
  <r>
    <s v="2023-08-29 06:00 AM"/>
    <n v="94.167558054058134"/>
    <x v="3"/>
    <x v="28"/>
  </r>
  <r>
    <s v="2023-08-29 07:00 AM"/>
    <n v="91.119060067247688"/>
    <x v="3"/>
    <x v="28"/>
  </r>
  <r>
    <s v="2023-08-29 08:00 AM"/>
    <n v="80.31308351039857"/>
    <x v="3"/>
    <x v="28"/>
  </r>
  <r>
    <s v="2023-08-29 09:00 AM"/>
    <n v="73.583153592064264"/>
    <x v="3"/>
    <x v="28"/>
  </r>
  <r>
    <s v="2023-08-29 10:00 AM"/>
    <n v="66.796435860900658"/>
    <x v="3"/>
    <x v="28"/>
  </r>
  <r>
    <s v="2023-08-29 11:00 AM"/>
    <n v="59.026912173091304"/>
    <x v="3"/>
    <x v="28"/>
  </r>
  <r>
    <s v="2023-08-29 12:00 PM"/>
    <n v="55.034672962013019"/>
    <x v="3"/>
    <x v="28"/>
  </r>
  <r>
    <s v="2023-08-29 01:00 PM"/>
    <n v="52.52546264931992"/>
    <x v="3"/>
    <x v="28"/>
  </r>
  <r>
    <s v="2023-08-29 02:00 PM"/>
    <n v="51.51533006858304"/>
    <x v="3"/>
    <x v="28"/>
  </r>
  <r>
    <s v="2023-08-29 03:00 PM"/>
    <n v="53.614257369012172"/>
    <x v="3"/>
    <x v="28"/>
  </r>
  <r>
    <s v="2023-08-29 04:00 PM"/>
    <n v="59.968739469045133"/>
    <x v="3"/>
    <x v="28"/>
  </r>
  <r>
    <s v="2023-08-29 05:00 PM"/>
    <n v="62.133182107415649"/>
    <x v="3"/>
    <x v="28"/>
  </r>
  <r>
    <s v="2023-08-29 06:00 PM"/>
    <n v="71.237177130343781"/>
    <x v="3"/>
    <x v="28"/>
  </r>
  <r>
    <s v="2023-08-29 07:00 PM"/>
    <n v="76.391768753925092"/>
    <x v="3"/>
    <x v="28"/>
  </r>
  <r>
    <s v="2023-08-29 08:00 PM"/>
    <n v="83.233585314663102"/>
    <x v="3"/>
    <x v="28"/>
  </r>
  <r>
    <s v="2023-08-29 09:00 PM"/>
    <n v="87.244435632882613"/>
    <x v="3"/>
    <x v="28"/>
  </r>
  <r>
    <s v="2023-08-29 10:00 PM"/>
    <n v="88.530929422171823"/>
    <x v="3"/>
    <x v="28"/>
  </r>
  <r>
    <s v="2023-08-29 11:00 PM"/>
    <n v="88.607046265108551"/>
    <x v="3"/>
    <x v="28"/>
  </r>
  <r>
    <s v="2023-08-30 12:00 AM"/>
    <n v="90.603217158176946"/>
    <x v="3"/>
    <x v="29"/>
  </r>
  <r>
    <s v="2023-08-30 01:00 AM"/>
    <n v="87.740001890660139"/>
    <x v="3"/>
    <x v="29"/>
  </r>
  <r>
    <s v="2023-08-30 02:00 AM"/>
    <n v="89.570489678792939"/>
    <x v="3"/>
    <x v="29"/>
  </r>
  <r>
    <s v="2023-08-30 03:00 AM"/>
    <n v="91.669778129142287"/>
    <x v="3"/>
    <x v="29"/>
  </r>
  <r>
    <s v="2023-08-30 04:00 AM"/>
    <n v="93.062341822581999"/>
    <x v="3"/>
    <x v="29"/>
  </r>
  <r>
    <s v="2023-08-30 04:00 AM"/>
    <n v="93.293142426526003"/>
    <x v="3"/>
    <x v="29"/>
  </r>
  <r>
    <s v="2023-08-30 05:00 AM"/>
    <n v="94.077990573145726"/>
    <x v="3"/>
    <x v="29"/>
  </r>
  <r>
    <s v="2023-08-30 06:00 AM"/>
    <n v="94.615587151132175"/>
    <x v="3"/>
    <x v="29"/>
  </r>
  <r>
    <s v="2023-08-30 07:00 AM"/>
    <n v="90.184687883764639"/>
    <x v="3"/>
    <x v="29"/>
  </r>
  <r>
    <s v="2023-08-30 08:00 AM"/>
    <n v="82.028499208579646"/>
    <x v="3"/>
    <x v="29"/>
  </r>
  <r>
    <s v="2023-08-30 09:00 AM"/>
    <n v="71.561789850341427"/>
    <x v="3"/>
    <x v="29"/>
  </r>
  <r>
    <s v="2023-08-30 10:00 AM"/>
    <n v="66.161884696542984"/>
    <x v="3"/>
    <x v="29"/>
  </r>
  <r>
    <s v="2023-08-30 11:00 AM"/>
    <n v="64.149888143176724"/>
    <x v="3"/>
    <x v="29"/>
  </r>
  <r>
    <s v="2023-08-30 12:00 PM"/>
    <n v="58.945092499604542"/>
    <x v="3"/>
    <x v="29"/>
  </r>
  <r>
    <s v="2023-08-30 01:00 PM"/>
    <n v="56.828336598770221"/>
    <x v="3"/>
    <x v="29"/>
  </r>
  <r>
    <s v="2023-08-30 02:00 PM"/>
    <n v="54.421778008695888"/>
    <x v="3"/>
    <x v="29"/>
  </r>
  <r>
    <s v="2023-08-30 03:00 PM"/>
    <n v="52.521111087447288"/>
    <x v="3"/>
    <x v="29"/>
  </r>
  <r>
    <s v="2023-08-30 04:00 PM"/>
    <n v="51.811941313061176"/>
    <x v="3"/>
    <x v="29"/>
  </r>
  <r>
    <s v="2023-08-30 05:00 PM"/>
    <n v="52.48809923008686"/>
    <x v="3"/>
    <x v="29"/>
  </r>
  <r>
    <s v="2023-08-30 06:00 PM"/>
    <n v="58.964068445101518"/>
    <x v="3"/>
    <x v="29"/>
  </r>
  <r>
    <s v="2023-08-30 07:00 PM"/>
    <n v="69.653689516703224"/>
    <x v="3"/>
    <x v="29"/>
  </r>
  <r>
    <s v="2023-08-30 08:00 PM"/>
    <n v="82.768070732427645"/>
    <x v="3"/>
    <x v="29"/>
  </r>
  <r>
    <s v="2023-08-30 09:00 PM"/>
    <n v="88.073773870037087"/>
    <x v="3"/>
    <x v="29"/>
  </r>
  <r>
    <s v="2023-08-30 10:00 PM"/>
    <n v="90.169614203806759"/>
    <x v="3"/>
    <x v="29"/>
  </r>
  <r>
    <s v="2023-08-30 11:00 PM"/>
    <n v="91.714911143754136"/>
    <x v="3"/>
    <x v="29"/>
  </r>
  <r>
    <s v="2023-08-31 12:00 AM"/>
    <n v="92.828585658470018"/>
    <x v="3"/>
    <x v="30"/>
  </r>
  <r>
    <s v="2023-08-31 01:00 AM"/>
    <n v="93.549362086929165"/>
    <x v="3"/>
    <x v="30"/>
  </r>
  <r>
    <s v="2023-08-31 02:00 AM"/>
    <n v="93.899282321378024"/>
    <x v="3"/>
    <x v="30"/>
  </r>
  <r>
    <s v="2023-08-31 03:00 AM"/>
    <n v="94.286279161723996"/>
    <x v="3"/>
    <x v="30"/>
  </r>
  <r>
    <s v="2023-08-31 04:00 AM"/>
    <n v="94.834087509560646"/>
    <x v="3"/>
    <x v="30"/>
  </r>
  <r>
    <s v="2023-08-31 05:00 AM"/>
    <n v="94.80412892845095"/>
    <x v="3"/>
    <x v="30"/>
  </r>
  <r>
    <s v="2023-08-31 06:00 AM"/>
    <n v="94.750959824489229"/>
    <x v="3"/>
    <x v="30"/>
  </r>
  <r>
    <s v="2023-08-31 07:00 AM"/>
    <n v="92.018725937840046"/>
    <x v="3"/>
    <x v="30"/>
  </r>
  <r>
    <s v="2023-08-31 08:00 AM"/>
    <n v="85.789538085965518"/>
    <x v="3"/>
    <x v="30"/>
  </r>
  <r>
    <s v="2023-08-31 09:00 AM"/>
    <n v="73.588319702003687"/>
    <x v="3"/>
    <x v="30"/>
  </r>
  <r>
    <s v="2023-08-31 10:00 AM"/>
    <n v="59.959803766418737"/>
    <x v="3"/>
    <x v="30"/>
  </r>
  <r>
    <s v="2023-08-31 11:00 AM"/>
    <n v="54.043519694099942"/>
    <x v="3"/>
    <x v="30"/>
  </r>
  <r>
    <s v="2023-08-31 12:00 PM"/>
    <n v="51.220783023026115"/>
    <x v="3"/>
    <x v="30"/>
  </r>
  <r>
    <s v="2023-08-31 01:00 PM"/>
    <n v="44.890846658111059"/>
    <x v="3"/>
    <x v="30"/>
  </r>
  <r>
    <s v="2023-08-31 02:00 PM"/>
    <n v="42.909665286809911"/>
    <x v="3"/>
    <x v="30"/>
  </r>
  <r>
    <s v="2023-08-31 03:00 PM"/>
    <n v="37.438733821858975"/>
    <x v="3"/>
    <x v="30"/>
  </r>
  <r>
    <s v="2023-08-31 04:00 PM"/>
    <n v="39.387572571076632"/>
    <x v="3"/>
    <x v="30"/>
  </r>
  <r>
    <s v="2023-08-31 05:00 PM"/>
    <n v="43.288626254750554"/>
    <x v="3"/>
    <x v="30"/>
  </r>
  <r>
    <s v="2023-08-31 06:00 PM"/>
    <n v="48.249288110469649"/>
    <x v="3"/>
    <x v="30"/>
  </r>
  <r>
    <s v="2023-08-31 07:00 PM"/>
    <n v="53.278341422589946"/>
    <x v="3"/>
    <x v="30"/>
  </r>
  <r>
    <s v="2023-08-31 08:00 PM"/>
    <n v="74.637547858671581"/>
    <x v="3"/>
    <x v="30"/>
  </r>
  <r>
    <s v="2023-08-31 09:00 PM"/>
    <n v="80.990332127985639"/>
    <x v="3"/>
    <x v="30"/>
  </r>
  <r>
    <s v="2023-08-31 10:00 PM"/>
    <n v="84.240906432134437"/>
    <x v="3"/>
    <x v="30"/>
  </r>
  <r>
    <s v="2023-08-31 11:00 PM"/>
    <n v="87.821428571428584"/>
    <x v="3"/>
    <x v="30"/>
  </r>
  <r>
    <s v="2023-09-01 12:00 AM"/>
    <n v="89.836278396375491"/>
    <x v="4"/>
    <x v="0"/>
  </r>
  <r>
    <s v="2023-09-01 01:00 AM"/>
    <n v="85.923227435090723"/>
    <x v="4"/>
    <x v="0"/>
  </r>
  <r>
    <s v="2023-09-01 02:00 AM"/>
    <n v="84.350807725336864"/>
    <x v="4"/>
    <x v="0"/>
  </r>
  <r>
    <s v="2023-09-01 03:00 AM"/>
    <n v="87.758118287434598"/>
    <x v="4"/>
    <x v="0"/>
  </r>
  <r>
    <s v="2023-09-01 04:00 AM"/>
    <n v="91.053391053391053"/>
    <x v="4"/>
    <x v="0"/>
  </r>
  <r>
    <s v="2023-09-01 05:00 AM"/>
    <n v="91.274601605965188"/>
    <x v="4"/>
    <x v="0"/>
  </r>
  <r>
    <s v="2023-09-01 06:00 AM"/>
    <n v="92.967846402960902"/>
    <x v="4"/>
    <x v="0"/>
  </r>
  <r>
    <s v="2023-09-01 07:00 AM"/>
    <n v="87.632580728110426"/>
    <x v="4"/>
    <x v="0"/>
  </r>
  <r>
    <s v="2023-09-01 08:00 AM"/>
    <n v="77.894175005245401"/>
    <x v="4"/>
    <x v="0"/>
  </r>
  <r>
    <s v="2023-09-01 09:00 AM"/>
    <n v="67.986909353983179"/>
    <x v="4"/>
    <x v="0"/>
  </r>
  <r>
    <s v="2023-09-01 10:00 AM"/>
    <n v="59.472921334589316"/>
    <x v="4"/>
    <x v="0"/>
  </r>
  <r>
    <s v="2023-09-01 11:00 AM"/>
    <n v="53.874466020521282"/>
    <x v="4"/>
    <x v="0"/>
  </r>
  <r>
    <s v="2023-09-01 12:00 PM"/>
    <n v="47.268132904509422"/>
    <x v="4"/>
    <x v="0"/>
  </r>
  <r>
    <s v="2023-09-01 01:00 PM"/>
    <n v="42.611079513138435"/>
    <x v="4"/>
    <x v="0"/>
  </r>
  <r>
    <s v="2023-09-01 02:00 PM"/>
    <n v="38.981378651442952"/>
    <x v="4"/>
    <x v="0"/>
  </r>
  <r>
    <s v="2023-09-01 03:00 PM"/>
    <n v="39.681190183151443"/>
    <x v="4"/>
    <x v="0"/>
  </r>
  <r>
    <s v="2023-09-01 04:00 PM"/>
    <n v="39.489389808317171"/>
    <x v="4"/>
    <x v="0"/>
  </r>
  <r>
    <s v="2023-09-01 05:00 PM"/>
    <n v="38.429634275498934"/>
    <x v="4"/>
    <x v="0"/>
  </r>
  <r>
    <s v="2023-09-01 06:00 PM"/>
    <n v="42.346053442461759"/>
    <x v="4"/>
    <x v="0"/>
  </r>
  <r>
    <s v="2023-09-01 07:00 PM"/>
    <n v="53.35437762844964"/>
    <x v="4"/>
    <x v="0"/>
  </r>
  <r>
    <s v="2023-09-01 08:00 PM"/>
    <n v="75.200792437673073"/>
    <x v="4"/>
    <x v="0"/>
  </r>
  <r>
    <s v="2023-09-01 09:00 PM"/>
    <n v="81.824289677669185"/>
    <x v="4"/>
    <x v="0"/>
  </r>
  <r>
    <s v="2023-09-01 10:00 PM"/>
    <n v="87.707977246020732"/>
    <x v="4"/>
    <x v="0"/>
  </r>
  <r>
    <s v="2023-09-01 11:00 PM"/>
    <n v="90.076846974012554"/>
    <x v="4"/>
    <x v="0"/>
  </r>
  <r>
    <s v="2023-09-02 12:00 AM"/>
    <n v="91.387337333107979"/>
    <x v="4"/>
    <x v="1"/>
  </r>
  <r>
    <s v="2023-09-02 01:00 AM"/>
    <n v="91.73343479172172"/>
    <x v="4"/>
    <x v="1"/>
  </r>
  <r>
    <s v="2023-09-02 02:00 AM"/>
    <n v="93.096370872430839"/>
    <x v="4"/>
    <x v="1"/>
  </r>
  <r>
    <s v="2023-09-02 03:00 AM"/>
    <n v="93.633946657663742"/>
    <x v="4"/>
    <x v="1"/>
  </r>
  <r>
    <s v="2023-09-02 04:00 AM"/>
    <n v="93.861786895993362"/>
    <x v="4"/>
    <x v="1"/>
  </r>
  <r>
    <s v="2023-09-02 05:00 AM"/>
    <n v="94.436789568697421"/>
    <x v="4"/>
    <x v="1"/>
  </r>
  <r>
    <s v="2023-09-02 06:00 AM"/>
    <n v="94.193933960854622"/>
    <x v="4"/>
    <x v="1"/>
  </r>
  <r>
    <s v="2023-09-02 07:00 AM"/>
    <n v="94.063691913241058"/>
    <x v="4"/>
    <x v="1"/>
  </r>
  <r>
    <s v="2023-09-02 08:00 AM"/>
    <n v="88.154882891394848"/>
    <x v="4"/>
    <x v="1"/>
  </r>
  <r>
    <s v="2023-09-02 09:00 AM"/>
    <n v="75.346215059255712"/>
    <x v="4"/>
    <x v="1"/>
  </r>
  <r>
    <s v="2023-09-02 10:00 AM"/>
    <n v="63.556376652037741"/>
    <x v="4"/>
    <x v="1"/>
  </r>
  <r>
    <s v="2023-09-02 11:00 AM"/>
    <n v="63.252800764245563"/>
    <x v="4"/>
    <x v="1"/>
  </r>
  <r>
    <s v="2023-09-02 12:00 PM"/>
    <n v="60.634610003949774"/>
    <x v="4"/>
    <x v="1"/>
  </r>
  <r>
    <s v="2023-09-02 01:00 PM"/>
    <n v="56.895995351015884"/>
    <x v="4"/>
    <x v="1"/>
  </r>
  <r>
    <s v="2023-09-02 02:00 PM"/>
    <n v="53.672599413083212"/>
    <x v="4"/>
    <x v="1"/>
  </r>
  <r>
    <s v="2023-09-02 03:00 PM"/>
    <n v="51.486428551422449"/>
    <x v="4"/>
    <x v="1"/>
  </r>
  <r>
    <s v="2023-09-02 04:00 PM"/>
    <n v="51.225019260823046"/>
    <x v="4"/>
    <x v="1"/>
  </r>
  <r>
    <s v="2023-09-02 05:00 PM"/>
    <n v="51.948029740762891"/>
    <x v="4"/>
    <x v="1"/>
  </r>
  <r>
    <s v="2023-09-02 06:00 PM"/>
    <n v="55.662128379602386"/>
    <x v="4"/>
    <x v="1"/>
  </r>
  <r>
    <s v="2023-09-02 07:00 PM"/>
    <n v="65.605629740574514"/>
    <x v="4"/>
    <x v="1"/>
  </r>
  <r>
    <s v="2023-09-02 08:00 PM"/>
    <n v="77.95193189930032"/>
    <x v="4"/>
    <x v="1"/>
  </r>
  <r>
    <s v="2023-09-02 09:00 PM"/>
    <n v="86.779799959902874"/>
    <x v="4"/>
    <x v="1"/>
  </r>
  <r>
    <s v="2023-09-02 10:00 PM"/>
    <n v="88.74075557335469"/>
    <x v="4"/>
    <x v="1"/>
  </r>
  <r>
    <s v="2023-09-02 11:00 PM"/>
    <n v="88.082959504413992"/>
    <x v="4"/>
    <x v="1"/>
  </r>
  <r>
    <s v="2023-09-03 12:00 AM"/>
    <n v="87.320323287222664"/>
    <x v="4"/>
    <x v="2"/>
  </r>
  <r>
    <s v="2023-09-03 01:00 AM"/>
    <n v="89.556717194288353"/>
    <x v="4"/>
    <x v="2"/>
  </r>
  <r>
    <s v="2023-09-03 02:00 AM"/>
    <n v="91.684018838304553"/>
    <x v="4"/>
    <x v="2"/>
  </r>
  <r>
    <s v="2023-09-03 03:00 AM"/>
    <n v="93.174100556495546"/>
    <x v="4"/>
    <x v="2"/>
  </r>
  <r>
    <s v="2023-09-03 04:00 AM"/>
    <n v="93.54337241865835"/>
    <x v="4"/>
    <x v="2"/>
  </r>
  <r>
    <s v="2023-09-03 05:00 AM"/>
    <n v="94.092518052440752"/>
    <x v="4"/>
    <x v="2"/>
  </r>
  <r>
    <s v="2023-09-03 06:00 AM"/>
    <n v="94.803493449781655"/>
    <x v="4"/>
    <x v="2"/>
  </r>
  <r>
    <s v="2023-09-03 07:00 AM"/>
    <n v="94.754361543039906"/>
    <x v="4"/>
    <x v="2"/>
  </r>
  <r>
    <s v="2023-09-03 08:00 AM"/>
    <n v="93.421764286963892"/>
    <x v="4"/>
    <x v="2"/>
  </r>
  <r>
    <s v="2023-09-03 09:00 AM"/>
    <n v="85.825027537931277"/>
    <x v="4"/>
    <x v="2"/>
  </r>
  <r>
    <s v="2023-09-03 10:00 AM"/>
    <n v="78.441598927317813"/>
    <x v="4"/>
    <x v="2"/>
  </r>
  <r>
    <s v="2023-09-03 11:00 AM"/>
    <n v="69.899468140886896"/>
    <x v="4"/>
    <x v="2"/>
  </r>
  <r>
    <s v="2023-09-03 12:00 PM"/>
    <n v="60.529501185664024"/>
    <x v="4"/>
    <x v="2"/>
  </r>
  <r>
    <s v="2023-09-03 01:00 PM"/>
    <n v="56.410369037160834"/>
    <x v="4"/>
    <x v="2"/>
  </r>
  <r>
    <s v="2023-09-03 02:00 PM"/>
    <n v="56.714994282985913"/>
    <x v="4"/>
    <x v="2"/>
  </r>
  <r>
    <s v="2023-09-03 03:00 PM"/>
    <n v="53.663856342553999"/>
    <x v="4"/>
    <x v="2"/>
  </r>
  <r>
    <s v="2023-09-03 04:00 PM"/>
    <n v="51.116057161922619"/>
    <x v="4"/>
    <x v="2"/>
  </r>
  <r>
    <s v="2023-09-03 05:00 PM"/>
    <n v="52.570271956657379"/>
    <x v="4"/>
    <x v="2"/>
  </r>
  <r>
    <s v="2023-09-03 06:00 PM"/>
    <n v="54.358171731053091"/>
    <x v="4"/>
    <x v="2"/>
  </r>
  <r>
    <s v="2023-09-03 07:00 PM"/>
    <n v="62.141242544730922"/>
    <x v="4"/>
    <x v="2"/>
  </r>
  <r>
    <s v="2023-09-03 08:00 PM"/>
    <n v="73.239140065616795"/>
    <x v="4"/>
    <x v="2"/>
  </r>
  <r>
    <s v="2023-09-03 09:00 PM"/>
    <n v="77.594006196285193"/>
    <x v="4"/>
    <x v="2"/>
  </r>
  <r>
    <s v="2023-09-03 10:00 PM"/>
    <n v="81.237057247160237"/>
    <x v="4"/>
    <x v="2"/>
  </r>
  <r>
    <s v="2023-09-03 11:00 PM"/>
    <n v="82.556122579817924"/>
    <x v="4"/>
    <x v="2"/>
  </r>
  <r>
    <s v="2023-09-04 12:00 AM"/>
    <n v="85.319544171757229"/>
    <x v="4"/>
    <x v="3"/>
  </r>
  <r>
    <s v="2023-09-04 01:00 AM"/>
    <n v="86.925469790941307"/>
    <x v="4"/>
    <x v="3"/>
  </r>
  <r>
    <s v="2023-09-04 02:00 AM"/>
    <n v="87.323817198483923"/>
    <x v="4"/>
    <x v="3"/>
  </r>
  <r>
    <s v="2023-09-04 03:00 AM"/>
    <n v="89.52976083676171"/>
    <x v="4"/>
    <x v="3"/>
  </r>
  <r>
    <s v="2023-09-04 04:00 AM"/>
    <n v="91.204809169775672"/>
    <x v="4"/>
    <x v="3"/>
  </r>
  <r>
    <s v="2023-09-04 05:00 AM"/>
    <n v="92.210617928633596"/>
    <x v="4"/>
    <x v="3"/>
  </r>
  <r>
    <s v="2023-09-04 06:00 AM"/>
    <n v="92.618431484566273"/>
    <x v="4"/>
    <x v="3"/>
  </r>
  <r>
    <s v="2023-09-04 07:00 AM"/>
    <n v="90.173818337790621"/>
    <x v="4"/>
    <x v="3"/>
  </r>
  <r>
    <s v="2023-09-04 08:00 AM"/>
    <n v="83.880075843225924"/>
    <x v="4"/>
    <x v="3"/>
  </r>
  <r>
    <s v="2023-09-04 09:00 AM"/>
    <n v="80.458394742202572"/>
    <x v="4"/>
    <x v="3"/>
  </r>
  <r>
    <s v="2023-09-04 10:00 AM"/>
    <n v="75.97272143245425"/>
    <x v="4"/>
    <x v="3"/>
  </r>
  <r>
    <s v="2023-09-04 11:00 AM"/>
    <n v="71.053019667382813"/>
    <x v="4"/>
    <x v="3"/>
  </r>
  <r>
    <s v="2023-09-04 12:00 PM"/>
    <n v="64.246174234374934"/>
    <x v="4"/>
    <x v="3"/>
  </r>
  <r>
    <s v="2023-09-04 01:00 PM"/>
    <n v="58.206758171299455"/>
    <x v="4"/>
    <x v="3"/>
  </r>
  <r>
    <s v="2023-09-04 02:00 PM"/>
    <n v="55.59102711652767"/>
    <x v="4"/>
    <x v="3"/>
  </r>
  <r>
    <s v="2023-09-04 03:00 PM"/>
    <n v="53.208415260367872"/>
    <x v="4"/>
    <x v="3"/>
  </r>
  <r>
    <s v="2023-09-04 04:00 PM"/>
    <n v="53.529534330504028"/>
    <x v="4"/>
    <x v="3"/>
  </r>
  <r>
    <s v="2023-09-04 05:00 PM"/>
    <n v="54.030101182028638"/>
    <x v="4"/>
    <x v="3"/>
  </r>
  <r>
    <s v="2023-09-04 06:00 PM"/>
    <n v="58.848268123138467"/>
    <x v="4"/>
    <x v="3"/>
  </r>
  <r>
    <s v="2023-09-04 07:00 PM"/>
    <n v="68.620357541565326"/>
    <x v="4"/>
    <x v="3"/>
  </r>
  <r>
    <s v="2023-09-04 08:00 PM"/>
    <n v="73.733297723640135"/>
    <x v="4"/>
    <x v="3"/>
  </r>
  <r>
    <s v="2023-09-04 09:00 PM"/>
    <n v="76.156644470471349"/>
    <x v="4"/>
    <x v="3"/>
  </r>
  <r>
    <s v="2023-09-04 10:00 PM"/>
    <n v="76.09096193701663"/>
    <x v="4"/>
    <x v="3"/>
  </r>
  <r>
    <s v="2023-09-04 11:00 PM"/>
    <n v="78.554698042642883"/>
    <x v="4"/>
    <x v="3"/>
  </r>
  <r>
    <s v="2023-09-05 12:00 AM"/>
    <n v="80.58722843976301"/>
    <x v="4"/>
    <x v="4"/>
  </r>
  <r>
    <s v="2023-09-05 01:00 AM"/>
    <n v="82.084920995753009"/>
    <x v="4"/>
    <x v="4"/>
  </r>
  <r>
    <s v="2023-09-05 02:00 AM"/>
    <n v="82.297546841220282"/>
    <x v="4"/>
    <x v="4"/>
  </r>
  <r>
    <s v="2023-09-05 03:00 AM"/>
    <n v="83.683905929000531"/>
    <x v="4"/>
    <x v="4"/>
  </r>
  <r>
    <s v="2023-09-05 04:00 AM"/>
    <n v="84.869010689134853"/>
    <x v="4"/>
    <x v="4"/>
  </r>
  <r>
    <s v="2023-09-05 05:00 AM"/>
    <n v="87.405887828583161"/>
    <x v="4"/>
    <x v="4"/>
  </r>
  <r>
    <s v="2023-09-05 06:00 AM"/>
    <n v="89.555895617341548"/>
    <x v="4"/>
    <x v="4"/>
  </r>
  <r>
    <s v="2023-09-05 07:00 AM"/>
    <n v="86.588588966931582"/>
    <x v="4"/>
    <x v="4"/>
  </r>
  <r>
    <s v="2023-09-05 08:00 AM"/>
    <n v="76.445677297229224"/>
    <x v="4"/>
    <x v="4"/>
  </r>
  <r>
    <s v="2023-09-05 09:00 AM"/>
    <n v="69.423834894679359"/>
    <x v="4"/>
    <x v="4"/>
  </r>
  <r>
    <s v="2023-09-05 10:00 AM"/>
    <n v="65.381525657097313"/>
    <x v="4"/>
    <x v="4"/>
  </r>
  <r>
    <s v="2023-09-05 11:00 AM"/>
    <n v="56.068487130084549"/>
    <x v="4"/>
    <x v="4"/>
  </r>
  <r>
    <s v="2023-09-05 12:00 PM"/>
    <n v="52.275593655276332"/>
    <x v="4"/>
    <x v="4"/>
  </r>
  <r>
    <s v="2023-09-05 01:00 PM"/>
    <n v="49.466730121482051"/>
    <x v="4"/>
    <x v="4"/>
  </r>
  <r>
    <s v="2023-09-05 02:00 PM"/>
    <n v="45.91249365252834"/>
    <x v="4"/>
    <x v="4"/>
  </r>
  <r>
    <s v="2023-09-05 03:00 PM"/>
    <n v="46.334281588532079"/>
    <x v="4"/>
    <x v="4"/>
  </r>
  <r>
    <s v="2023-09-05 04:00 PM"/>
    <n v="48.031001840219467"/>
    <x v="4"/>
    <x v="4"/>
  </r>
  <r>
    <s v="2023-09-05 05:00 PM"/>
    <n v="49.915202400405207"/>
    <x v="4"/>
    <x v="4"/>
  </r>
  <r>
    <s v="2023-09-05 06:00 PM"/>
    <n v="53.389597775097698"/>
    <x v="4"/>
    <x v="4"/>
  </r>
  <r>
    <s v="2023-09-05 07:00 PM"/>
    <n v="67.908341258254012"/>
    <x v="4"/>
    <x v="4"/>
  </r>
  <r>
    <s v="2023-09-05 08:00 PM"/>
    <n v="76.071054981757285"/>
    <x v="4"/>
    <x v="4"/>
  </r>
  <r>
    <s v="2023-09-05 09:00 PM"/>
    <n v="80.898070423058357"/>
    <x v="4"/>
    <x v="4"/>
  </r>
  <r>
    <s v="2023-09-05 10:00 PM"/>
    <n v="82.314124716155433"/>
    <x v="4"/>
    <x v="4"/>
  </r>
  <r>
    <s v="2023-09-05 11:00 PM"/>
    <n v="81.706236124510085"/>
    <x v="4"/>
    <x v="4"/>
  </r>
  <r>
    <s v="2023-09-06 12:00 AM"/>
    <n v="80.228585929569761"/>
    <x v="4"/>
    <x v="5"/>
  </r>
  <r>
    <s v="2023-09-06 01:00 AM"/>
    <n v="80.862552391964158"/>
    <x v="4"/>
    <x v="5"/>
  </r>
  <r>
    <s v="2023-09-06 02:00 AM"/>
    <n v="84.062257263104414"/>
    <x v="4"/>
    <x v="5"/>
  </r>
  <r>
    <s v="2023-09-06 03:00 AM"/>
    <n v="85.977080229566411"/>
    <x v="4"/>
    <x v="5"/>
  </r>
  <r>
    <s v="2023-09-06 04:00 AM"/>
    <n v="85.398450570468441"/>
    <x v="4"/>
    <x v="5"/>
  </r>
  <r>
    <s v="2023-09-06 05:00 AM"/>
    <n v="84.71396573525783"/>
    <x v="4"/>
    <x v="5"/>
  </r>
  <r>
    <s v="2023-09-06 06:00 AM"/>
    <n v="86.125546047396085"/>
    <x v="4"/>
    <x v="5"/>
  </r>
  <r>
    <s v="2023-09-06 07:00 AM"/>
    <n v="89.375820087365256"/>
    <x v="4"/>
    <x v="5"/>
  </r>
  <r>
    <s v="2023-09-06 08:00 AM"/>
    <n v="91.130219584642575"/>
    <x v="4"/>
    <x v="5"/>
  </r>
  <r>
    <s v="2023-09-06 09:00 AM"/>
    <n v="90.835754378217558"/>
    <x v="4"/>
    <x v="5"/>
  </r>
  <r>
    <s v="2023-09-06 10:00 AM"/>
    <n v="85.858937910553408"/>
    <x v="4"/>
    <x v="5"/>
  </r>
  <r>
    <s v="2023-09-06 11:00 AM"/>
    <n v="83.618296551299977"/>
    <x v="4"/>
    <x v="5"/>
  </r>
  <r>
    <s v="2023-09-06 12:00 PM"/>
    <n v="77.757385989093308"/>
    <x v="4"/>
    <x v="5"/>
  </r>
  <r>
    <s v="2023-09-06 01:00 PM"/>
    <n v="68.293780279608484"/>
    <x v="4"/>
    <x v="5"/>
  </r>
  <r>
    <s v="2023-09-06 02:00 PM"/>
    <n v="60.717751365185393"/>
    <x v="4"/>
    <x v="5"/>
  </r>
  <r>
    <s v="2023-09-06 03:00 PM"/>
    <n v="50.380301970706569"/>
    <x v="4"/>
    <x v="5"/>
  </r>
  <r>
    <s v="2023-09-06 04:00 PM"/>
    <n v="53.73640348972161"/>
    <x v="4"/>
    <x v="5"/>
  </r>
  <r>
    <s v="2023-09-06 05:00 PM"/>
    <n v="57.330496957330951"/>
    <x v="4"/>
    <x v="5"/>
  </r>
  <r>
    <s v="2023-09-06 06:00 PM"/>
    <n v="62.927943493252478"/>
    <x v="4"/>
    <x v="5"/>
  </r>
  <r>
    <s v="2023-09-06 07:00 PM"/>
    <n v="71.788524670120836"/>
    <x v="4"/>
    <x v="5"/>
  </r>
  <r>
    <s v="2023-09-06 08:00 PM"/>
    <n v="79.392496802614744"/>
    <x v="4"/>
    <x v="5"/>
  </r>
  <r>
    <s v="2023-09-06 09:00 PM"/>
    <n v="84.61478223825992"/>
    <x v="4"/>
    <x v="5"/>
  </r>
  <r>
    <s v="2023-09-06 10:00 PM"/>
    <n v="86.509414112145947"/>
    <x v="4"/>
    <x v="5"/>
  </r>
  <r>
    <s v="2023-09-06 11:00 PM"/>
    <n v="85.68606881312121"/>
    <x v="4"/>
    <x v="5"/>
  </r>
  <r>
    <s v="2023-09-07 12:00 AM"/>
    <n v="85.485667473020726"/>
    <x v="4"/>
    <x v="6"/>
  </r>
  <r>
    <s v="2023-09-07 01:00 AM"/>
    <n v="84.727502560163856"/>
    <x v="4"/>
    <x v="6"/>
  </r>
  <r>
    <s v="2023-09-07 02:00 AM"/>
    <n v="84.608700965464749"/>
    <x v="4"/>
    <x v="6"/>
  </r>
  <r>
    <s v="2023-09-07 03:00 AM"/>
    <n v="87.909872368132"/>
    <x v="4"/>
    <x v="6"/>
  </r>
  <r>
    <s v="2023-09-07 04:00 AM"/>
    <n v="90.170169681342855"/>
    <x v="4"/>
    <x v="6"/>
  </r>
  <r>
    <s v="2023-09-07 05:00 AM"/>
    <n v="91.10169424958768"/>
    <x v="4"/>
    <x v="6"/>
  </r>
  <r>
    <s v="2023-09-07 06:00 AM"/>
    <n v="91.919029497831673"/>
    <x v="4"/>
    <x v="6"/>
  </r>
  <r>
    <s v="2023-09-07 07:00 AM"/>
    <n v="91.617106884222665"/>
    <x v="4"/>
    <x v="6"/>
  </r>
  <r>
    <s v="2023-09-07 08:00 AM"/>
    <n v="92.516828096068878"/>
    <x v="4"/>
    <x v="6"/>
  </r>
  <r>
    <s v="2023-09-07 09:00 AM"/>
    <n v="93.061893774966777"/>
    <x v="4"/>
    <x v="6"/>
  </r>
  <r>
    <s v="2023-09-07 10:00 AM"/>
    <n v="90.190656807122679"/>
    <x v="4"/>
    <x v="6"/>
  </r>
  <r>
    <s v="2023-09-07 11:00 AM"/>
    <n v="84.995245558480448"/>
    <x v="4"/>
    <x v="6"/>
  </r>
  <r>
    <s v="2023-09-07 12:00 PM"/>
    <n v="81.613964051259003"/>
    <x v="4"/>
    <x v="6"/>
  </r>
  <r>
    <s v="2023-09-07 01:00 PM"/>
    <n v="78.238602244574963"/>
    <x v="4"/>
    <x v="6"/>
  </r>
  <r>
    <s v="2023-09-07 02:00 PM"/>
    <n v="75.3692465233174"/>
    <x v="4"/>
    <x v="6"/>
  </r>
  <r>
    <s v="2023-09-07 03:00 PM"/>
    <n v="74.453640217860425"/>
    <x v="4"/>
    <x v="6"/>
  </r>
  <r>
    <s v="2023-09-07 04:00 PM"/>
    <n v="74.157163963370579"/>
    <x v="4"/>
    <x v="6"/>
  </r>
  <r>
    <s v="2023-09-07 05:00 PM"/>
    <n v="74.93863385986738"/>
    <x v="4"/>
    <x v="6"/>
  </r>
  <r>
    <s v="2023-09-07 06:00 PM"/>
    <n v="77.199368761451382"/>
    <x v="4"/>
    <x v="6"/>
  </r>
  <r>
    <s v="2023-09-07 07:00 PM"/>
    <n v="80.396012498598196"/>
    <x v="4"/>
    <x v="6"/>
  </r>
  <r>
    <s v="2023-09-07 08:00 PM"/>
    <n v="82.034089441916024"/>
    <x v="4"/>
    <x v="6"/>
  </r>
  <r>
    <s v="2023-09-07 09:00 PM"/>
    <n v="82.482951032262307"/>
    <x v="4"/>
    <x v="6"/>
  </r>
  <r>
    <s v="2023-09-07 10:00 PM"/>
    <n v="84.125643190907482"/>
    <x v="4"/>
    <x v="6"/>
  </r>
  <r>
    <s v="2023-09-07 11:00 PM"/>
    <n v="85.070144757556392"/>
    <x v="4"/>
    <x v="6"/>
  </r>
  <r>
    <s v="2023-09-08 12:00 AM"/>
    <n v="86.152603731551096"/>
    <x v="4"/>
    <x v="7"/>
  </r>
  <r>
    <s v="2023-09-08 01:00 AM"/>
    <n v="89.884171234040622"/>
    <x v="4"/>
    <x v="7"/>
  </r>
  <r>
    <s v="2023-09-08 02:00 AM"/>
    <n v="91.760582049712468"/>
    <x v="4"/>
    <x v="7"/>
  </r>
  <r>
    <s v="2023-09-08 03:00 AM"/>
    <n v="92.565843924311565"/>
    <x v="4"/>
    <x v="7"/>
  </r>
  <r>
    <s v="2023-09-08 04:00 AM"/>
    <n v="94.191616766467064"/>
    <x v="4"/>
    <x v="7"/>
  </r>
  <r>
    <s v="2023-09-08 05:00 AM"/>
    <n v="94.463235100220629"/>
    <x v="4"/>
    <x v="7"/>
  </r>
  <r>
    <s v="2023-09-08 06:00 AM"/>
    <n v="94.626039757507399"/>
    <x v="4"/>
    <x v="7"/>
  </r>
  <r>
    <s v="2023-09-08 07:00 AM"/>
    <n v="94.036691283544826"/>
    <x v="4"/>
    <x v="7"/>
  </r>
  <r>
    <s v="2023-09-08 08:00 AM"/>
    <n v="91.822929930614194"/>
    <x v="4"/>
    <x v="7"/>
  </r>
  <r>
    <s v="2023-09-08 09:00 AM"/>
    <n v="84.123446364191395"/>
    <x v="4"/>
    <x v="7"/>
  </r>
  <r>
    <s v="2023-09-08 10:00 AM"/>
    <n v="80.069676711479474"/>
    <x v="4"/>
    <x v="7"/>
  </r>
  <r>
    <s v="2023-09-08 11:00 AM"/>
    <n v="76.802105458619621"/>
    <x v="4"/>
    <x v="7"/>
  </r>
  <r>
    <s v="2023-09-08 12:00 PM"/>
    <n v="82.949143599952095"/>
    <x v="4"/>
    <x v="7"/>
  </r>
  <r>
    <s v="2023-09-08 01:00 PM"/>
    <n v="74.816854863876728"/>
    <x v="4"/>
    <x v="7"/>
  </r>
  <r>
    <s v="2023-09-08 02:00 PM"/>
    <n v="74.424642786594944"/>
    <x v="4"/>
    <x v="7"/>
  </r>
  <r>
    <s v="2023-09-08 03:00 PM"/>
    <n v="73.369856563314983"/>
    <x v="4"/>
    <x v="7"/>
  </r>
  <r>
    <s v="2023-09-08 04:00 PM"/>
    <n v="70.385677004918193"/>
    <x v="4"/>
    <x v="7"/>
  </r>
  <r>
    <s v="2023-09-08 05:00 PM"/>
    <n v="74.498713225988482"/>
    <x v="4"/>
    <x v="7"/>
  </r>
  <r>
    <s v="2023-09-08 06:00 PM"/>
    <n v="81.940465929110246"/>
    <x v="4"/>
    <x v="7"/>
  </r>
  <r>
    <s v="2023-09-08 07:00 PM"/>
    <n v="83.960884476101398"/>
    <x v="4"/>
    <x v="7"/>
  </r>
  <r>
    <s v="2023-09-08 08:00 PM"/>
    <n v="84.182335482093052"/>
    <x v="4"/>
    <x v="7"/>
  </r>
  <r>
    <s v="2023-09-08 09:00 PM"/>
    <n v="80.343247802072014"/>
    <x v="4"/>
    <x v="7"/>
  </r>
  <r>
    <s v="2023-09-08 10:00 PM"/>
    <n v="78.453785823707022"/>
    <x v="4"/>
    <x v="7"/>
  </r>
  <r>
    <s v="2023-09-08 11:00 PM"/>
    <n v="76.619693204424266"/>
    <x v="4"/>
    <x v="7"/>
  </r>
  <r>
    <s v="2023-09-09 12:00 AM"/>
    <n v="77.766980984737216"/>
    <x v="4"/>
    <x v="8"/>
  </r>
  <r>
    <s v="2023-09-09 01:00 AM"/>
    <n v="82.405582642782747"/>
    <x v="4"/>
    <x v="8"/>
  </r>
  <r>
    <s v="2023-09-09 02:00 AM"/>
    <n v="87.102198900549723"/>
    <x v="4"/>
    <x v="8"/>
  </r>
  <r>
    <s v="2023-09-09 03:00 AM"/>
    <n v="87.17610614507241"/>
    <x v="4"/>
    <x v="8"/>
  </r>
  <r>
    <s v="2023-09-09 04:00 AM"/>
    <n v="87.510271104399266"/>
    <x v="4"/>
    <x v="8"/>
  </r>
  <r>
    <s v="2023-09-09 05:00 AM"/>
    <n v="88.019480519480524"/>
    <x v="4"/>
    <x v="8"/>
  </r>
  <r>
    <s v="2023-09-09 06:00 AM"/>
    <n v="87.480242539855567"/>
    <x v="4"/>
    <x v="8"/>
  </r>
  <r>
    <s v="2023-09-09 07:00 AM"/>
    <n v="86.59852089123369"/>
    <x v="4"/>
    <x v="8"/>
  </r>
  <r>
    <s v="2023-09-09 08:00 AM"/>
    <n v="83.320348484545491"/>
    <x v="4"/>
    <x v="8"/>
  </r>
  <r>
    <s v="2023-09-09 09:00 AM"/>
    <n v="78.36341536772845"/>
    <x v="4"/>
    <x v="8"/>
  </r>
  <r>
    <s v="2023-09-09 10:00 AM"/>
    <n v="76.665210178931758"/>
    <x v="4"/>
    <x v="8"/>
  </r>
  <r>
    <s v="2023-09-09 11:00 AM"/>
    <n v="70.030790535961572"/>
    <x v="4"/>
    <x v="8"/>
  </r>
  <r>
    <s v="2023-09-09 12:00 PM"/>
    <n v="63.268212458511968"/>
    <x v="4"/>
    <x v="8"/>
  </r>
  <r>
    <s v="2023-09-09 01:00 PM"/>
    <n v="60.562455750904007"/>
    <x v="4"/>
    <x v="8"/>
  </r>
  <r>
    <s v="2023-09-09 02:00 PM"/>
    <n v="57.131559576157912"/>
    <x v="4"/>
    <x v="8"/>
  </r>
  <r>
    <s v="2023-09-09 03:00 PM"/>
    <n v="56.471946327836179"/>
    <x v="4"/>
    <x v="8"/>
  </r>
  <r>
    <s v="2023-09-09 04:00 PM"/>
    <n v="55.767876767187587"/>
    <x v="4"/>
    <x v="8"/>
  </r>
  <r>
    <s v="2023-09-09 05:00 PM"/>
    <n v="56.707879471744818"/>
    <x v="4"/>
    <x v="8"/>
  </r>
  <r>
    <s v="2023-09-09 06:00 PM"/>
    <n v="60.056653073513246"/>
    <x v="4"/>
    <x v="8"/>
  </r>
  <r>
    <s v="2023-09-09 07:00 PM"/>
    <n v="73.383096531363634"/>
    <x v="4"/>
    <x v="8"/>
  </r>
  <r>
    <s v="2023-09-09 08:00 PM"/>
    <n v="85.485365969574474"/>
    <x v="4"/>
    <x v="8"/>
  </r>
  <r>
    <s v="2023-09-09 09:00 PM"/>
    <n v="89.687588868576071"/>
    <x v="4"/>
    <x v="8"/>
  </r>
  <r>
    <s v="2023-09-09 10:00 PM"/>
    <n v="90.794062629241296"/>
    <x v="4"/>
    <x v="8"/>
  </r>
  <r>
    <s v="2023-09-09 11:00 PM"/>
    <n v="91.603517380881044"/>
    <x v="4"/>
    <x v="8"/>
  </r>
  <r>
    <s v="2023-09-10 12:00 AM"/>
    <n v="92.727523032934442"/>
    <x v="4"/>
    <x v="9"/>
  </r>
  <r>
    <s v="2023-09-10 01:00 AM"/>
    <n v="93.139609739736329"/>
    <x v="4"/>
    <x v="9"/>
  </r>
  <r>
    <s v="2023-09-10 02:00 AM"/>
    <n v="93.768655439971383"/>
    <x v="4"/>
    <x v="9"/>
  </r>
  <r>
    <s v="2023-09-10 03:00 AM"/>
    <n v="93.994567705907912"/>
    <x v="4"/>
    <x v="9"/>
  </r>
  <r>
    <s v="2023-09-10 04:00 AM"/>
    <n v="94.149863577496788"/>
    <x v="4"/>
    <x v="9"/>
  </r>
  <r>
    <s v="2023-09-10 05:00 AM"/>
    <n v="94.430472024785857"/>
    <x v="4"/>
    <x v="9"/>
  </r>
  <r>
    <s v="2023-09-10 06:00 AM"/>
    <n v="94.65771453815853"/>
    <x v="4"/>
    <x v="9"/>
  </r>
  <r>
    <s v="2023-09-10 07:00 AM"/>
    <n v="93.161923860453271"/>
    <x v="4"/>
    <x v="9"/>
  </r>
  <r>
    <s v="2023-09-10 08:00 AM"/>
    <n v="87.935016650247817"/>
    <x v="4"/>
    <x v="9"/>
  </r>
  <r>
    <s v="2023-09-10 09:00 AM"/>
    <n v="78.529569679222533"/>
    <x v="4"/>
    <x v="9"/>
  </r>
  <r>
    <s v="2023-09-10 10:00 AM"/>
    <n v="67.991177684182986"/>
    <x v="4"/>
    <x v="9"/>
  </r>
  <r>
    <s v="2023-09-10 11:00 AM"/>
    <n v="62.82134161289963"/>
    <x v="4"/>
    <x v="9"/>
  </r>
  <r>
    <s v="2023-09-10 12:00 PM"/>
    <n v="56.490520510168906"/>
    <x v="4"/>
    <x v="9"/>
  </r>
  <r>
    <s v="2023-09-10 01:00 PM"/>
    <n v="49.228377266625834"/>
    <x v="4"/>
    <x v="9"/>
  </r>
  <r>
    <s v="2023-09-10 02:00 PM"/>
    <n v="46.516488633733935"/>
    <x v="4"/>
    <x v="9"/>
  </r>
  <r>
    <s v="2023-09-10 03:00 PM"/>
    <n v="43.366504892766329"/>
    <x v="4"/>
    <x v="9"/>
  </r>
  <r>
    <s v="2023-09-10 04:00 PM"/>
    <n v="41.191087837170244"/>
    <x v="4"/>
    <x v="9"/>
  </r>
  <r>
    <s v="2023-09-10 05:00 PM"/>
    <n v="40.596644886177046"/>
    <x v="4"/>
    <x v="9"/>
  </r>
  <r>
    <s v="2023-09-10 06:00 PM"/>
    <n v="45.007663315109838"/>
    <x v="4"/>
    <x v="9"/>
  </r>
  <r>
    <s v="2023-09-10 07:00 PM"/>
    <n v="67.678245273936923"/>
    <x v="4"/>
    <x v="9"/>
  </r>
  <r>
    <s v="2023-09-10 08:00 PM"/>
    <n v="83.011390090256867"/>
    <x v="4"/>
    <x v="9"/>
  </r>
  <r>
    <s v="2023-09-10 09:00 PM"/>
    <n v="87.486078772407211"/>
    <x v="4"/>
    <x v="9"/>
  </r>
  <r>
    <s v="2023-09-10 10:00 PM"/>
    <n v="88.86034669654488"/>
    <x v="4"/>
    <x v="9"/>
  </r>
  <r>
    <s v="2023-09-10 11:00 PM"/>
    <n v="90.294084349716215"/>
    <x v="4"/>
    <x v="9"/>
  </r>
  <r>
    <s v="2023-09-11 12:00 AM"/>
    <n v="88.266730584851388"/>
    <x v="4"/>
    <x v="10"/>
  </r>
  <r>
    <s v="2023-09-11 01:00 AM"/>
    <n v="90.907359122313565"/>
    <x v="4"/>
    <x v="10"/>
  </r>
  <r>
    <s v="2023-09-11 02:00 AM"/>
    <n v="91.632902192397523"/>
    <x v="4"/>
    <x v="10"/>
  </r>
  <r>
    <s v="2023-09-11 03:00 AM"/>
    <n v="92.357722325703122"/>
    <x v="4"/>
    <x v="10"/>
  </r>
  <r>
    <s v="2023-09-11 04:00 AM"/>
    <n v="89.295377107478899"/>
    <x v="4"/>
    <x v="10"/>
  </r>
  <r>
    <s v="2023-09-11 05:00 AM"/>
    <n v="89.294777810359079"/>
    <x v="4"/>
    <x v="10"/>
  </r>
  <r>
    <s v="2023-09-11 06:00 AM"/>
    <n v="89.812724309574293"/>
    <x v="4"/>
    <x v="10"/>
  </r>
  <r>
    <s v="2023-09-11 07:00 AM"/>
    <n v="87.894657472935506"/>
    <x v="4"/>
    <x v="10"/>
  </r>
  <r>
    <s v="2023-09-11 08:00 AM"/>
    <n v="86.555479362591427"/>
    <x v="4"/>
    <x v="10"/>
  </r>
  <r>
    <s v="2023-09-11 09:00 AM"/>
    <n v="83.481481337056039"/>
    <x v="4"/>
    <x v="10"/>
  </r>
  <r>
    <s v="2023-09-11 10:00 AM"/>
    <n v="70.919121675532949"/>
    <x v="4"/>
    <x v="10"/>
  </r>
  <r>
    <s v="2023-09-11 11:00 AM"/>
    <n v="62.275481575960271"/>
    <x v="4"/>
    <x v="10"/>
  </r>
  <r>
    <s v="2023-09-11 12:00 PM"/>
    <n v="57.234297766749378"/>
    <x v="4"/>
    <x v="10"/>
  </r>
  <r>
    <s v="2023-09-11 01:00 PM"/>
    <n v="56.47179063087178"/>
    <x v="4"/>
    <x v="10"/>
  </r>
  <r>
    <s v="2023-09-11 02:00 PM"/>
    <n v="51.75600689326788"/>
    <x v="4"/>
    <x v="10"/>
  </r>
  <r>
    <s v="2023-09-11 03:00 PM"/>
    <n v="51.264825528853706"/>
    <x v="4"/>
    <x v="10"/>
  </r>
  <r>
    <s v="2023-09-11 04:00 PM"/>
    <n v="54.962754369849236"/>
    <x v="4"/>
    <x v="10"/>
  </r>
  <r>
    <s v="2023-09-11 05:00 PM"/>
    <n v="65.61374396944403"/>
    <x v="4"/>
    <x v="10"/>
  </r>
  <r>
    <s v="2023-09-11 06:00 PM"/>
    <n v="72.535443041505246"/>
    <x v="4"/>
    <x v="10"/>
  </r>
  <r>
    <s v="2023-09-11 07:00 PM"/>
    <n v="85.167817183711662"/>
    <x v="4"/>
    <x v="10"/>
  </r>
  <r>
    <s v="2023-09-11 08:00 PM"/>
    <n v="90.299249600807485"/>
    <x v="4"/>
    <x v="10"/>
  </r>
  <r>
    <s v="2023-09-11 09:00 PM"/>
    <n v="91.69737923816885"/>
    <x v="4"/>
    <x v="10"/>
  </r>
  <r>
    <s v="2023-09-11 10:00 PM"/>
    <n v="92.93743738821712"/>
    <x v="4"/>
    <x v="10"/>
  </r>
  <r>
    <s v="2023-09-11 11:00 PM"/>
    <n v="93.01767066097635"/>
    <x v="4"/>
    <x v="10"/>
  </r>
  <r>
    <s v="2023-09-12 12:00 AM"/>
    <n v="93.522603159380907"/>
    <x v="4"/>
    <x v="11"/>
  </r>
  <r>
    <s v="2023-09-12 01:00 AM"/>
    <n v="93.880391580285988"/>
    <x v="4"/>
    <x v="11"/>
  </r>
  <r>
    <s v="2023-09-12 02:00 AM"/>
    <n v="94.259779207901204"/>
    <x v="4"/>
    <x v="11"/>
  </r>
  <r>
    <s v="2023-09-12 03:00 AM"/>
    <n v="94.44736842105263"/>
    <x v="4"/>
    <x v="11"/>
  </r>
  <r>
    <s v="2023-09-12 04:00 AM"/>
    <n v="94.70231999960383"/>
    <x v="4"/>
    <x v="11"/>
  </r>
  <r>
    <s v="2023-09-12 05:00 AM"/>
    <n v="94.692590646347867"/>
    <x v="4"/>
    <x v="11"/>
  </r>
  <r>
    <s v="2023-09-12 06:00 AM"/>
    <n v="94.860837957434853"/>
    <x v="4"/>
    <x v="11"/>
  </r>
  <r>
    <s v="2023-09-12 07:00 AM"/>
    <n v="94.649185627493281"/>
    <x v="4"/>
    <x v="11"/>
  </r>
  <r>
    <s v="2023-09-12 08:00 AM"/>
    <n v="93.499109289585675"/>
    <x v="4"/>
    <x v="11"/>
  </r>
  <r>
    <s v="2023-09-12 09:00 AM"/>
    <n v="92.242023429369425"/>
    <x v="4"/>
    <x v="11"/>
  </r>
  <r>
    <s v="2023-09-12 10:00 AM"/>
    <n v="87.419384133137726"/>
    <x v="4"/>
    <x v="11"/>
  </r>
  <r>
    <s v="2023-09-12 11:00 AM"/>
    <n v="77.284307785700548"/>
    <x v="4"/>
    <x v="11"/>
  </r>
  <r>
    <s v="2023-09-12 12:00 PM"/>
    <n v="65.615215074244318"/>
    <x v="4"/>
    <x v="11"/>
  </r>
  <r>
    <s v="2023-09-12 01:00 PM"/>
    <n v="57.293241978346636"/>
    <x v="4"/>
    <x v="11"/>
  </r>
  <r>
    <s v="2023-09-12 02:00 PM"/>
    <n v="53.735671654904529"/>
    <x v="4"/>
    <x v="11"/>
  </r>
  <r>
    <s v="2023-09-12 03:00 PM"/>
    <n v="50.238558498504474"/>
    <x v="4"/>
    <x v="11"/>
  </r>
  <r>
    <s v="2023-09-12 04:00 PM"/>
    <n v="52.032074277273686"/>
    <x v="4"/>
    <x v="11"/>
  </r>
  <r>
    <s v="2023-09-12 05:00 PM"/>
    <n v="54.746426396342152"/>
    <x v="4"/>
    <x v="11"/>
  </r>
  <r>
    <s v="2023-09-12 06:00 PM"/>
    <n v="61.351853318399684"/>
    <x v="4"/>
    <x v="11"/>
  </r>
  <r>
    <s v="2023-09-12 07:00 PM"/>
    <n v="71.797777911588042"/>
    <x v="4"/>
    <x v="11"/>
  </r>
  <r>
    <s v="2023-09-12 08:00 PM"/>
    <n v="84.405510804360915"/>
    <x v="4"/>
    <x v="11"/>
  </r>
  <r>
    <s v="2023-09-12 09:00 PM"/>
    <n v="88.865595858420221"/>
    <x v="4"/>
    <x v="11"/>
  </r>
  <r>
    <s v="2023-09-12 10:00 PM"/>
    <n v="91.40839859493542"/>
    <x v="4"/>
    <x v="11"/>
  </r>
  <r>
    <s v="2023-09-12 11:00 PM"/>
    <n v="92.589583349751365"/>
    <x v="4"/>
    <x v="11"/>
  </r>
  <r>
    <s v="2023-09-13 12:00 AM"/>
    <n v="93.264921353156637"/>
    <x v="4"/>
    <x v="12"/>
  </r>
  <r>
    <s v="2023-09-13 01:00 AM"/>
    <n v="93.79538420726854"/>
    <x v="4"/>
    <x v="12"/>
  </r>
  <r>
    <s v="2023-09-13 02:00 AM"/>
    <n v="94.197684686302679"/>
    <x v="4"/>
    <x v="12"/>
  </r>
  <r>
    <s v="2023-09-13 03:00 AM"/>
    <n v="94.42467254967255"/>
    <x v="4"/>
    <x v="12"/>
  </r>
  <r>
    <s v="2023-09-13 04:00 AM"/>
    <n v="94.731506137307349"/>
    <x v="4"/>
    <x v="12"/>
  </r>
  <r>
    <s v="2023-09-13 05:00 AM"/>
    <n v="94.874861608333404"/>
    <x v="4"/>
    <x v="12"/>
  </r>
  <r>
    <s v="2023-09-13 06:00 AM"/>
    <n v="95.305830407490163"/>
    <x v="4"/>
    <x v="12"/>
  </r>
  <r>
    <s v="2023-09-13 07:00 AM"/>
    <n v="94.332627118644069"/>
    <x v="4"/>
    <x v="12"/>
  </r>
  <r>
    <s v="2023-09-13 08:00 AM"/>
    <n v="93.015228851142155"/>
    <x v="4"/>
    <x v="12"/>
  </r>
  <r>
    <s v="2023-09-13 09:00 AM"/>
    <n v="87.904184867659581"/>
    <x v="4"/>
    <x v="12"/>
  </r>
  <r>
    <s v="2023-09-13 10:00 AM"/>
    <n v="72.425817679653676"/>
    <x v="4"/>
    <x v="12"/>
  </r>
  <r>
    <s v="2023-09-13 11:00 AM"/>
    <n v="57.674068592456749"/>
    <x v="4"/>
    <x v="12"/>
  </r>
  <r>
    <s v="2023-09-13 12:00 PM"/>
    <n v="53.99643790431292"/>
    <x v="4"/>
    <x v="12"/>
  </r>
  <r>
    <s v="2023-09-13 01:00 PM"/>
    <n v="50.392619233676697"/>
    <x v="4"/>
    <x v="12"/>
  </r>
  <r>
    <s v="2023-09-13 02:00 PM"/>
    <n v="48.74479736332502"/>
    <x v="4"/>
    <x v="12"/>
  </r>
  <r>
    <s v="2023-09-13 03:00 PM"/>
    <n v="49.054340818275534"/>
    <x v="4"/>
    <x v="12"/>
  </r>
  <r>
    <s v="2023-09-13 04:00 PM"/>
    <n v="38.297619623754528"/>
    <x v="4"/>
    <x v="12"/>
  </r>
  <r>
    <s v="2023-09-13 05:00 PM"/>
    <n v="35.791523908996353"/>
    <x v="4"/>
    <x v="12"/>
  </r>
  <r>
    <s v="2023-09-13 06:00 PM"/>
    <n v="53.515951811810723"/>
    <x v="4"/>
    <x v="12"/>
  </r>
  <r>
    <s v="2023-09-13 07:00 PM"/>
    <n v="70.39164741477758"/>
    <x v="4"/>
    <x v="12"/>
  </r>
  <r>
    <s v="2023-09-13 08:00 PM"/>
    <n v="82.182809630884265"/>
    <x v="4"/>
    <x v="12"/>
  </r>
  <r>
    <s v="2023-09-13 09:00 PM"/>
    <n v="85.730081777805225"/>
    <x v="4"/>
    <x v="12"/>
  </r>
  <r>
    <s v="2023-09-13 10:00 PM"/>
    <n v="89.475523464945127"/>
    <x v="4"/>
    <x v="12"/>
  </r>
  <r>
    <s v="2023-09-13 11:00 PM"/>
    <n v="92.149092270202487"/>
    <x v="4"/>
    <x v="12"/>
  </r>
  <r>
    <s v="2023-09-14 12:00 AM"/>
    <n v="92.795244155001626"/>
    <x v="4"/>
    <x v="13"/>
  </r>
  <r>
    <s v="2023-09-14 01:00 AM"/>
    <n v="93.229872936910482"/>
    <x v="4"/>
    <x v="13"/>
  </r>
  <r>
    <s v="2023-09-14 02:00 AM"/>
    <n v="93.827253691465245"/>
    <x v="4"/>
    <x v="13"/>
  </r>
  <r>
    <s v="2023-09-14 03:00 AM"/>
    <n v="94.328813999826735"/>
    <x v="4"/>
    <x v="13"/>
  </r>
  <r>
    <s v="2023-09-14 04:00 AM"/>
    <n v="94.476423231742388"/>
    <x v="4"/>
    <x v="13"/>
  </r>
  <r>
    <s v="2023-09-14 05:00 AM"/>
    <n v="94.80691288772411"/>
    <x v="4"/>
    <x v="13"/>
  </r>
  <r>
    <s v="2023-09-14 06:00 AM"/>
    <n v="94.930627284284128"/>
    <x v="4"/>
    <x v="13"/>
  </r>
  <r>
    <s v="2023-09-14 07:00 AM"/>
    <n v="94.180574110454046"/>
    <x v="4"/>
    <x v="13"/>
  </r>
  <r>
    <s v="2023-09-14 08:00 AM"/>
    <n v="91.267496111975106"/>
    <x v="4"/>
    <x v="13"/>
  </r>
  <r>
    <s v="2023-09-14 09:00 AM"/>
    <n v="79.461498702772815"/>
    <x v="4"/>
    <x v="13"/>
  </r>
  <r>
    <s v="2023-09-14 10:00 AM"/>
    <n v="63.423340260950788"/>
    <x v="4"/>
    <x v="13"/>
  </r>
  <r>
    <s v="2023-09-14 11:00 AM"/>
    <n v="51.4292838636337"/>
    <x v="4"/>
    <x v="13"/>
  </r>
  <r>
    <s v="2023-09-14 12:00 PM"/>
    <n v="39.702044629633434"/>
    <x v="4"/>
    <x v="13"/>
  </r>
  <r>
    <s v="2023-09-14 01:00 PM"/>
    <n v="36.00173888907031"/>
    <x v="4"/>
    <x v="13"/>
  </r>
  <r>
    <s v="2023-09-14 02:00 PM"/>
    <n v="32.253833612214095"/>
    <x v="4"/>
    <x v="13"/>
  </r>
  <r>
    <s v="2023-09-14 03:00 PM"/>
    <n v="32.347518308696856"/>
    <x v="4"/>
    <x v="13"/>
  </r>
  <r>
    <s v="2023-09-14 04:00 PM"/>
    <n v="31.579709146603033"/>
    <x v="4"/>
    <x v="13"/>
  </r>
  <r>
    <s v="2023-09-14 05:00 PM"/>
    <n v="32.590716992130574"/>
    <x v="4"/>
    <x v="13"/>
  </r>
  <r>
    <s v="2023-09-14 06:00 PM"/>
    <n v="37.854959094568784"/>
    <x v="4"/>
    <x v="13"/>
  </r>
  <r>
    <s v="2023-09-14 07:00 PM"/>
    <n v="59.335829358129629"/>
    <x v="4"/>
    <x v="13"/>
  </r>
  <r>
    <s v="2023-09-14 08:00 PM"/>
    <n v="75.506822093668944"/>
    <x v="4"/>
    <x v="13"/>
  </r>
  <r>
    <s v="2023-09-14 09:00 PM"/>
    <n v="80.920564998399669"/>
    <x v="4"/>
    <x v="13"/>
  </r>
  <r>
    <s v="2023-09-14 10:00 PM"/>
    <n v="81.051383344090908"/>
    <x v="4"/>
    <x v="13"/>
  </r>
  <r>
    <s v="2023-09-14 11:00 PM"/>
    <n v="85.025790838997921"/>
    <x v="4"/>
    <x v="13"/>
  </r>
  <r>
    <s v="2023-09-15 12:00 AM"/>
    <n v="88.758825715347456"/>
    <x v="4"/>
    <x v="14"/>
  </r>
  <r>
    <s v="2023-09-15 01:00 AM"/>
    <n v="90.827267637178039"/>
    <x v="4"/>
    <x v="14"/>
  </r>
  <r>
    <s v="2023-09-15 02:00 AM"/>
    <n v="91.14354609203923"/>
    <x v="4"/>
    <x v="14"/>
  </r>
  <r>
    <s v="2023-09-15 03:00 AM"/>
    <n v="92.531677829350841"/>
    <x v="4"/>
    <x v="14"/>
  </r>
  <r>
    <s v="2023-09-15 04:00 AM"/>
    <n v="93.448940269749514"/>
    <x v="4"/>
    <x v="14"/>
  </r>
  <r>
    <s v="2023-09-15 05:00 AM"/>
    <n v="93.613613613613609"/>
    <x v="4"/>
    <x v="14"/>
  </r>
  <r>
    <s v="2023-09-15 06:00 AM"/>
    <n v="93.940936863543783"/>
    <x v="4"/>
    <x v="14"/>
  </r>
  <r>
    <s v="2023-09-15 07:00 AM"/>
    <n v="92.776852216412152"/>
    <x v="4"/>
    <x v="14"/>
  </r>
  <r>
    <s v="2023-09-15 08:00 AM"/>
    <n v="81.362988888668553"/>
    <x v="4"/>
    <x v="14"/>
  </r>
  <r>
    <s v="2023-09-15 09:00 AM"/>
    <n v="62.504869541867571"/>
    <x v="4"/>
    <x v="14"/>
  </r>
  <r>
    <s v="2023-09-15 10:00 AM"/>
    <n v="53.63264778370619"/>
    <x v="4"/>
    <x v="14"/>
  </r>
  <r>
    <s v="2023-09-15 11:00 AM"/>
    <n v="43.348902559428879"/>
    <x v="4"/>
    <x v="14"/>
  </r>
  <r>
    <s v="2023-09-15 12:00 PM"/>
    <n v="37.065989005842525"/>
    <x v="4"/>
    <x v="14"/>
  </r>
  <r>
    <s v="2023-09-15 01:00 PM"/>
    <n v="34.888078088243489"/>
    <x v="4"/>
    <x v="14"/>
  </r>
  <r>
    <s v="2023-09-15 02:00 PM"/>
    <n v="32.64017808958446"/>
    <x v="4"/>
    <x v="14"/>
  </r>
  <r>
    <s v="2023-09-15 03:00 PM"/>
    <n v="31.863761222251622"/>
    <x v="4"/>
    <x v="14"/>
  </r>
  <r>
    <s v="2023-09-15 04:00 PM"/>
    <n v="32.39649870839289"/>
    <x v="4"/>
    <x v="14"/>
  </r>
  <r>
    <s v="2023-09-15 05:00 PM"/>
    <n v="32.340784843891541"/>
    <x v="4"/>
    <x v="14"/>
  </r>
  <r>
    <s v="2023-09-15 06:00 PM"/>
    <n v="39.63196291876821"/>
    <x v="4"/>
    <x v="14"/>
  </r>
  <r>
    <s v="2023-09-15 07:00 PM"/>
    <n v="54.548631052801611"/>
    <x v="4"/>
    <x v="14"/>
  </r>
  <r>
    <s v="2023-09-15 08:00 PM"/>
    <n v="64.448162760217429"/>
    <x v="4"/>
    <x v="14"/>
  </r>
  <r>
    <s v="2023-09-15 09:00 PM"/>
    <n v="78.249866333271967"/>
    <x v="4"/>
    <x v="14"/>
  </r>
  <r>
    <s v="2023-09-15 10:00 PM"/>
    <n v="84.771621154226239"/>
    <x v="4"/>
    <x v="14"/>
  </r>
  <r>
    <s v="2023-09-15 11:00 PM"/>
    <n v="85.978951805536042"/>
    <x v="4"/>
    <x v="14"/>
  </r>
  <r>
    <s v="2023-09-16 12:00 AM"/>
    <n v="74.245014189446181"/>
    <x v="4"/>
    <x v="15"/>
  </r>
  <r>
    <s v="2023-09-16 01:00 AM"/>
    <n v="78.555889406794307"/>
    <x v="4"/>
    <x v="15"/>
  </r>
  <r>
    <s v="2023-09-16 02:00 AM"/>
    <n v="80.976356120185528"/>
    <x v="4"/>
    <x v="15"/>
  </r>
  <r>
    <s v="2023-09-16 03:00 AM"/>
    <n v="87.988327462011668"/>
    <x v="4"/>
    <x v="15"/>
  </r>
  <r>
    <s v="2023-09-16 04:00 AM"/>
    <n v="90.643593697185224"/>
    <x v="4"/>
    <x v="15"/>
  </r>
  <r>
    <s v="2023-09-16 05:00 AM"/>
    <n v="91.240469080907772"/>
    <x v="4"/>
    <x v="15"/>
  </r>
  <r>
    <s v="2023-09-16 06:00 AM"/>
    <n v="91.075517476685121"/>
    <x v="4"/>
    <x v="15"/>
  </r>
  <r>
    <s v="2023-09-16 07:00 AM"/>
    <n v="90.317460317460316"/>
    <x v="4"/>
    <x v="15"/>
  </r>
  <r>
    <s v="2023-09-16 08:00 AM"/>
    <n v="80.921087067837433"/>
    <x v="4"/>
    <x v="15"/>
  </r>
  <r>
    <s v="2023-09-16 09:00 AM"/>
    <n v="70.132957486025816"/>
    <x v="4"/>
    <x v="15"/>
  </r>
  <r>
    <s v="2023-09-16 10:00 AM"/>
    <n v="63.029256194313831"/>
    <x v="4"/>
    <x v="15"/>
  </r>
  <r>
    <s v="2023-09-16 11:00 AM"/>
    <n v="58.643847001684648"/>
    <x v="4"/>
    <x v="15"/>
  </r>
  <r>
    <s v="2023-09-16 12:00 PM"/>
    <n v="48.139720755541845"/>
    <x v="4"/>
    <x v="15"/>
  </r>
  <r>
    <s v="2023-09-16 01:00 PM"/>
    <n v="41.812828185835173"/>
    <x v="4"/>
    <x v="15"/>
  </r>
  <r>
    <s v="2023-09-16 02:00 PM"/>
    <n v="37.436842841305236"/>
    <x v="4"/>
    <x v="15"/>
  </r>
  <r>
    <s v="2023-09-16 03:00 PM"/>
    <n v="35.120177405545164"/>
    <x v="4"/>
    <x v="15"/>
  </r>
  <r>
    <s v="2023-09-16 04:00 PM"/>
    <n v="44.059320138655934"/>
    <x v="4"/>
    <x v="15"/>
  </r>
  <r>
    <s v="2023-09-16 05:00 PM"/>
    <n v="46.437706151735114"/>
    <x v="4"/>
    <x v="15"/>
  </r>
  <r>
    <s v="2023-09-16 06:00 PM"/>
    <n v="51.28935577373116"/>
    <x v="4"/>
    <x v="15"/>
  </r>
  <r>
    <s v="2023-09-16 07:00 PM"/>
    <n v="59.697250958384302"/>
    <x v="4"/>
    <x v="15"/>
  </r>
  <r>
    <s v="2023-09-16 08:00 PM"/>
    <n v="63.951711700653618"/>
    <x v="4"/>
    <x v="15"/>
  </r>
  <r>
    <s v="2023-09-16 09:00 PM"/>
    <n v="67.834778780410943"/>
    <x v="4"/>
    <x v="15"/>
  </r>
  <r>
    <s v="2023-09-16 10:00 PM"/>
    <n v="76.727395094603651"/>
    <x v="4"/>
    <x v="15"/>
  </r>
  <r>
    <s v="2023-09-16 11:00 PM"/>
    <n v="80.322524266623645"/>
    <x v="4"/>
    <x v="15"/>
  </r>
  <r>
    <s v="2023-09-17 12:00 AM"/>
    <n v="84.375941498783305"/>
    <x v="4"/>
    <x v="16"/>
  </r>
  <r>
    <s v="2023-09-17 01:00 AM"/>
    <n v="85.549132947976872"/>
    <x v="4"/>
    <x v="16"/>
  </r>
  <r>
    <s v="2023-09-17 02:00 AM"/>
    <n v="86.564214607364733"/>
    <x v="4"/>
    <x v="16"/>
  </r>
  <r>
    <s v="2023-09-17 03:00 AM"/>
    <n v="84.75743504424193"/>
    <x v="4"/>
    <x v="16"/>
  </r>
  <r>
    <s v="2023-09-17 04:00 AM"/>
    <n v="82.017750139353396"/>
    <x v="4"/>
    <x v="16"/>
  </r>
  <r>
    <s v="2023-09-17 05:00 AM"/>
    <n v="84.666827288272287"/>
    <x v="4"/>
    <x v="16"/>
  </r>
  <r>
    <s v="2023-09-17 06:00 AM"/>
    <n v="86.897303415248189"/>
    <x v="4"/>
    <x v="16"/>
  </r>
  <r>
    <s v="2023-09-17 07:00 AM"/>
    <n v="89.146504581856988"/>
    <x v="4"/>
    <x v="16"/>
  </r>
  <r>
    <s v="2023-09-17 08:00 AM"/>
    <n v="89.772333827310831"/>
    <x v="4"/>
    <x v="16"/>
  </r>
  <r>
    <s v="2023-09-17 09:00 AM"/>
    <n v="87.466105103171259"/>
    <x v="4"/>
    <x v="16"/>
  </r>
  <r>
    <s v="2023-09-17 10:00 AM"/>
    <n v="82.367217964232893"/>
    <x v="4"/>
    <x v="16"/>
  </r>
  <r>
    <s v="2023-09-17 11:00 AM"/>
    <n v="77.077404807265452"/>
    <x v="4"/>
    <x v="16"/>
  </r>
  <r>
    <s v="2023-09-17 12:00 PM"/>
    <n v="68.049801655190635"/>
    <x v="4"/>
    <x v="16"/>
  </r>
  <r>
    <s v="2023-09-17 01:00 PM"/>
    <n v="62.16727439593447"/>
    <x v="4"/>
    <x v="16"/>
  </r>
  <r>
    <s v="2023-09-17 02:00 PM"/>
    <n v="68.519284772552908"/>
    <x v="4"/>
    <x v="16"/>
  </r>
  <r>
    <s v="2023-09-17 03:00 PM"/>
    <n v="74.220777326864166"/>
    <x v="4"/>
    <x v="16"/>
  </r>
  <r>
    <s v="2023-09-17 04:00 PM"/>
    <n v="71.891084320367526"/>
    <x v="4"/>
    <x v="16"/>
  </r>
  <r>
    <s v="2023-09-17 05:00 PM"/>
    <n v="88.949373979314089"/>
    <x v="4"/>
    <x v="16"/>
  </r>
  <r>
    <s v="2023-09-17 06:00 PM"/>
    <n v="88.265996907571648"/>
    <x v="4"/>
    <x v="16"/>
  </r>
  <r>
    <s v="2023-09-17 07:00 PM"/>
    <n v="91.678800015140396"/>
    <x v="4"/>
    <x v="16"/>
  </r>
  <r>
    <s v="2023-09-17 08:00 PM"/>
    <n v="91.606826456901416"/>
    <x v="4"/>
    <x v="16"/>
  </r>
  <r>
    <s v="2023-09-17 09:00 PM"/>
    <n v="93.109612231568008"/>
    <x v="4"/>
    <x v="16"/>
  </r>
  <r>
    <s v="2023-09-17 10:00 PM"/>
    <n v="93.689196229811017"/>
    <x v="4"/>
    <x v="16"/>
  </r>
  <r>
    <s v="2023-09-17 11:00 PM"/>
    <n v="93.000538289373026"/>
    <x v="4"/>
    <x v="16"/>
  </r>
  <r>
    <s v="2023-09-18 12:00 AM"/>
    <n v="94.186635616508156"/>
    <x v="4"/>
    <x v="17"/>
  </r>
  <r>
    <s v="2023-09-18 01:00 AM"/>
    <n v="94.76536020662472"/>
    <x v="4"/>
    <x v="17"/>
  </r>
  <r>
    <s v="2023-09-18 02:00 AM"/>
    <n v="95.072850435716646"/>
    <x v="4"/>
    <x v="17"/>
  </r>
  <r>
    <s v="2023-09-18 03:00 AM"/>
    <n v="95.423496867864884"/>
    <x v="4"/>
    <x v="17"/>
  </r>
  <r>
    <s v="2023-09-18 04:00 AM"/>
    <n v="95.581547568229041"/>
    <x v="4"/>
    <x v="17"/>
  </r>
  <r>
    <s v="2023-09-18 05:00 AM"/>
    <n v="95.658838686225039"/>
    <x v="4"/>
    <x v="17"/>
  </r>
  <r>
    <s v="2023-09-18 06:00 AM"/>
    <n v="95.806654556113671"/>
    <x v="4"/>
    <x v="17"/>
  </r>
  <r>
    <s v="2023-09-18 07:00 AM"/>
    <n v="95.197789635389313"/>
    <x v="4"/>
    <x v="17"/>
  </r>
  <r>
    <s v="2023-09-18 08:00 AM"/>
    <n v="93.222891566265048"/>
    <x v="4"/>
    <x v="17"/>
  </r>
  <r>
    <s v="2023-09-18 09:00 AM"/>
    <n v="87.830351651532141"/>
    <x v="4"/>
    <x v="17"/>
  </r>
  <r>
    <s v="2023-09-18 10:00 AM"/>
    <n v="74.64592640440992"/>
    <x v="4"/>
    <x v="17"/>
  </r>
  <r>
    <s v="2023-09-18 11:00 AM"/>
    <n v="67.968982103699517"/>
    <x v="4"/>
    <x v="17"/>
  </r>
  <r>
    <s v="2023-09-18 12:00 PM"/>
    <n v="58.32093821510297"/>
    <x v="4"/>
    <x v="17"/>
  </r>
  <r>
    <s v="2023-09-18 01:00 PM"/>
    <n v="52.512836275689409"/>
    <x v="4"/>
    <x v="17"/>
  </r>
  <r>
    <s v="2023-09-18 02:00 PM"/>
    <n v="46.200109966489549"/>
    <x v="4"/>
    <x v="17"/>
  </r>
  <r>
    <s v="2023-09-18 03:00 PM"/>
    <n v="46.094463268682844"/>
    <x v="4"/>
    <x v="17"/>
  </r>
  <r>
    <s v="2023-09-18 04:00 PM"/>
    <n v="47.724245529061108"/>
    <x v="4"/>
    <x v="17"/>
  </r>
  <r>
    <s v="2023-09-18 05:00 PM"/>
    <n v="44.7935386241899"/>
    <x v="4"/>
    <x v="17"/>
  </r>
  <r>
    <s v="2023-09-18 06:00 PM"/>
    <n v="50.016308773551813"/>
    <x v="4"/>
    <x v="17"/>
  </r>
  <r>
    <s v="2023-09-18 07:00 PM"/>
    <n v="68.862616549125761"/>
    <x v="4"/>
    <x v="17"/>
  </r>
  <r>
    <s v="2023-09-18 08:00 PM"/>
    <n v="79.780055812996977"/>
    <x v="4"/>
    <x v="17"/>
  </r>
  <r>
    <s v="2023-09-18 09:00 PM"/>
    <n v="83.573004105961672"/>
    <x v="4"/>
    <x v="17"/>
  </r>
  <r>
    <s v="2023-09-18 10:00 PM"/>
    <n v="89.306048865121696"/>
    <x v="4"/>
    <x v="17"/>
  </r>
  <r>
    <s v="2023-09-18 11:00 PM"/>
    <n v="91.355320570994508"/>
    <x v="4"/>
    <x v="17"/>
  </r>
  <r>
    <s v="2023-09-19 12:00 AM"/>
    <n v="92.409055174385372"/>
    <x v="4"/>
    <x v="18"/>
  </r>
  <r>
    <s v="2023-09-19 01:00 AM"/>
    <n v="93.540026566803505"/>
    <x v="4"/>
    <x v="18"/>
  </r>
  <r>
    <s v="2023-09-19 02:00 AM"/>
    <n v="93.453801673228355"/>
    <x v="4"/>
    <x v="18"/>
  </r>
  <r>
    <s v="2023-09-19 03:00 AM"/>
    <n v="92.533178656370808"/>
    <x v="4"/>
    <x v="18"/>
  </r>
  <r>
    <s v="2023-09-19 04:00 AM"/>
    <n v="93.60127289794616"/>
    <x v="4"/>
    <x v="18"/>
  </r>
  <r>
    <s v="2023-09-19 05:00 AM"/>
    <n v="93.633239485776443"/>
    <x v="4"/>
    <x v="1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AB8315-55C7-BE43-814F-CCE2590E2C28}" name="PivotTable8" cacheId="34"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B151" firstHeaderRow="1" firstDataRow="1" firstDataCol="1"/>
  <pivotFields count="4">
    <pivotField showAll="0"/>
    <pivotField dataField="1" numFmtId="169" showAll="0"/>
    <pivotField axis="axisRow" numFmtId="2" showAll="0">
      <items count="6">
        <item x="0"/>
        <item x="1"/>
        <item x="2"/>
        <item x="3"/>
        <item x="4"/>
        <item t="default"/>
      </items>
    </pivotField>
    <pivotField axis="axisRow" numFmtId="2"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s>
  <rowFields count="2">
    <field x="2"/>
    <field x="3"/>
  </rowFields>
  <rowItems count="148">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1"/>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x v="2"/>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3"/>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4"/>
    </i>
    <i r="1">
      <x/>
    </i>
    <i r="1">
      <x v="1"/>
    </i>
    <i r="1">
      <x v="2"/>
    </i>
    <i r="1">
      <x v="3"/>
    </i>
    <i r="1">
      <x v="4"/>
    </i>
    <i r="1">
      <x v="5"/>
    </i>
    <i r="1">
      <x v="6"/>
    </i>
    <i r="1">
      <x v="7"/>
    </i>
    <i r="1">
      <x v="8"/>
    </i>
    <i r="1">
      <x v="9"/>
    </i>
    <i r="1">
      <x v="10"/>
    </i>
    <i r="1">
      <x v="11"/>
    </i>
    <i r="1">
      <x v="12"/>
    </i>
    <i r="1">
      <x v="13"/>
    </i>
    <i r="1">
      <x v="14"/>
    </i>
    <i r="1">
      <x v="15"/>
    </i>
    <i r="1">
      <x v="16"/>
    </i>
    <i r="1">
      <x v="17"/>
    </i>
    <i r="1">
      <x v="18"/>
    </i>
    <i t="grand">
      <x/>
    </i>
  </rowItems>
  <colItems count="1">
    <i/>
  </colItems>
  <dataFields count="1">
    <dataField name="Average of Relative Humidity (%)" fld="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M82" dT="2022-07-15T10:59:58.17" personId="{668FA9E8-C353-3D48-9E1E-6A9DD20ABEE5}" id="{760905EF-0E23-6B44-9F14-BB16B772A89B}">
    <text>Updated with abs b/c observed moisture did not respond to rain nearly as much as checkbook</text>
  </threadedComment>
</ThreadedComments>
</file>

<file path=xl/threadedComments/threadedComment2.xml><?xml version="1.0" encoding="utf-8"?>
<ThreadedComments xmlns="http://schemas.microsoft.com/office/spreadsheetml/2018/threadedcomments" xmlns:x="http://schemas.openxmlformats.org/spreadsheetml/2006/main">
  <threadedComment ref="M82" dT="2022-07-15T10:59:58.17" personId="{668FA9E8-C353-3D48-9E1E-6A9DD20ABEE5}" id="{14324364-68E5-F14F-A4F0-ECDE2F304A84}">
    <text>Updated with abs b/c observed moisture did not respond to rain nearly as much as checkbook</text>
  </threadedComment>
</ThreadedComments>
</file>

<file path=xl/worksheets/_rels/sheet1.xml.rels><?xml version="1.0" encoding="UTF-8" standalone="yes"?>
<Relationships xmlns="http://schemas.openxmlformats.org/package/2006/relationships"><Relationship Id="rId8" Type="http://schemas.openxmlformats.org/officeDocument/2006/relationships/ctrlProp" Target="../ctrlProps/ctrlProp2.xml"/><Relationship Id="rId3" Type="http://schemas.openxmlformats.org/officeDocument/2006/relationships/hyperlink" Target="http://www.ag.ndsu.edu/pubs/ageng/irrigate/ae792.pdf" TargetMode="External"/><Relationship Id="rId7" Type="http://schemas.openxmlformats.org/officeDocument/2006/relationships/ctrlProp" Target="../ctrlProps/ctrlProp1.xml"/><Relationship Id="rId2" Type="http://schemas.openxmlformats.org/officeDocument/2006/relationships/hyperlink" Target="http://websoilsurvey.nrcs.usda.gov/app/HomePage.htm" TargetMode="External"/><Relationship Id="rId1" Type="http://schemas.openxmlformats.org/officeDocument/2006/relationships/hyperlink" Target="http://www.ndawn.ndsu.nodak.edu/index.html" TargetMode="External"/><Relationship Id="rId6" Type="http://schemas.openxmlformats.org/officeDocument/2006/relationships/vmlDrawing" Target="../drawings/vmlDrawing1.vml"/><Relationship Id="rId5" Type="http://schemas.openxmlformats.org/officeDocument/2006/relationships/drawing" Target="../drawings/drawing1.xml"/><Relationship Id="rId4" Type="http://schemas.openxmlformats.org/officeDocument/2006/relationships/printerSettings" Target="../printerSettings/printerSettings1.bin"/><Relationship Id="rId9"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8" Type="http://schemas.openxmlformats.org/officeDocument/2006/relationships/ctrlProp" Target="../ctrlProps/ctrlProp4.xml"/><Relationship Id="rId3" Type="http://schemas.openxmlformats.org/officeDocument/2006/relationships/hyperlink" Target="http://www.ag.ndsu.edu/pubs/ageng/irrigate/ae792.pdf" TargetMode="External"/><Relationship Id="rId7" Type="http://schemas.openxmlformats.org/officeDocument/2006/relationships/ctrlProp" Target="../ctrlProps/ctrlProp3.xml"/><Relationship Id="rId2" Type="http://schemas.openxmlformats.org/officeDocument/2006/relationships/hyperlink" Target="http://websoilsurvey.nrcs.usda.gov/app/HomePage.htm" TargetMode="External"/><Relationship Id="rId1" Type="http://schemas.openxmlformats.org/officeDocument/2006/relationships/hyperlink" Target="http://www.ndawn.ndsu.nodak.edu/index.html" TargetMode="External"/><Relationship Id="rId6" Type="http://schemas.openxmlformats.org/officeDocument/2006/relationships/vmlDrawing" Target="../drawings/vmlDrawing2.vml"/><Relationship Id="rId5" Type="http://schemas.openxmlformats.org/officeDocument/2006/relationships/drawing" Target="../drawings/drawing3.xml"/><Relationship Id="rId4" Type="http://schemas.openxmlformats.org/officeDocument/2006/relationships/printerSettings" Target="../printerSettings/printerSettings2.bin"/><Relationship Id="rId9" Type="http://schemas.openxmlformats.org/officeDocument/2006/relationships/comments" Target="../comments2.xml"/></Relationships>
</file>

<file path=xl/worksheets/_rels/sheet9.xml.rels><?xml version="1.0" encoding="UTF-8" standalone="yes"?>
<Relationships xmlns="http://schemas.openxmlformats.org/package/2006/relationships"><Relationship Id="rId8" Type="http://schemas.openxmlformats.org/officeDocument/2006/relationships/ctrlProp" Target="../ctrlProps/ctrlProp6.xml"/><Relationship Id="rId3" Type="http://schemas.openxmlformats.org/officeDocument/2006/relationships/hyperlink" Target="http://www.ag.ndsu.edu/pubs/ageng/irrigate/ae792.pdf" TargetMode="External"/><Relationship Id="rId7" Type="http://schemas.openxmlformats.org/officeDocument/2006/relationships/ctrlProp" Target="../ctrlProps/ctrlProp5.xml"/><Relationship Id="rId2" Type="http://schemas.openxmlformats.org/officeDocument/2006/relationships/hyperlink" Target="http://websoilsurvey.nrcs.usda.gov/app/HomePage.htm" TargetMode="External"/><Relationship Id="rId1" Type="http://schemas.openxmlformats.org/officeDocument/2006/relationships/hyperlink" Target="http://www.ndawn.ndsu.nodak.edu/index.html" TargetMode="External"/><Relationship Id="rId6" Type="http://schemas.openxmlformats.org/officeDocument/2006/relationships/vmlDrawing" Target="../drawings/vmlDrawing3.vml"/><Relationship Id="rId5" Type="http://schemas.openxmlformats.org/officeDocument/2006/relationships/drawing" Target="../drawings/drawing4.xml"/><Relationship Id="rId10" Type="http://schemas.microsoft.com/office/2017/10/relationships/threadedComment" Target="../threadedComments/threadedComment1.xml"/><Relationship Id="rId4" Type="http://schemas.openxmlformats.org/officeDocument/2006/relationships/printerSettings" Target="../printerSettings/printerSettings3.bin"/><Relationship Id="rId9"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8" Type="http://schemas.openxmlformats.org/officeDocument/2006/relationships/ctrlProp" Target="../ctrlProps/ctrlProp8.xml"/><Relationship Id="rId3" Type="http://schemas.openxmlformats.org/officeDocument/2006/relationships/hyperlink" Target="http://www.ag.ndsu.edu/pubs/ageng/irrigate/ae792.pdf" TargetMode="External"/><Relationship Id="rId7" Type="http://schemas.openxmlformats.org/officeDocument/2006/relationships/ctrlProp" Target="../ctrlProps/ctrlProp7.xml"/><Relationship Id="rId2" Type="http://schemas.openxmlformats.org/officeDocument/2006/relationships/hyperlink" Target="http://websoilsurvey.nrcs.usda.gov/app/HomePage.htm" TargetMode="External"/><Relationship Id="rId1" Type="http://schemas.openxmlformats.org/officeDocument/2006/relationships/hyperlink" Target="http://www.ndawn.ndsu.nodak.edu/index.html" TargetMode="External"/><Relationship Id="rId6" Type="http://schemas.openxmlformats.org/officeDocument/2006/relationships/vmlDrawing" Target="../drawings/vmlDrawing4.vml"/><Relationship Id="rId5" Type="http://schemas.openxmlformats.org/officeDocument/2006/relationships/drawing" Target="../drawings/drawing5.xml"/><Relationship Id="rId10" Type="http://schemas.microsoft.com/office/2017/10/relationships/threadedComment" Target="../threadedComments/threadedComment2.xml"/><Relationship Id="rId4" Type="http://schemas.openxmlformats.org/officeDocument/2006/relationships/printerSettings" Target="../printerSettings/printerSettings4.bin"/><Relationship Id="rId9" Type="http://schemas.openxmlformats.org/officeDocument/2006/relationships/comments" Target="../comments4.xml"/></Relationships>
</file>

<file path=xl/worksheets/_rels/sheet11.xml.rels><?xml version="1.0" encoding="UTF-8" standalone="yes"?>
<Relationships xmlns="http://schemas.openxmlformats.org/package/2006/relationships"><Relationship Id="rId8" Type="http://schemas.openxmlformats.org/officeDocument/2006/relationships/ctrlProp" Target="../ctrlProps/ctrlProp10.xml"/><Relationship Id="rId3" Type="http://schemas.openxmlformats.org/officeDocument/2006/relationships/hyperlink" Target="http://www.ag.ndsu.edu/pubs/ageng/irrigate/ae792.pdf" TargetMode="External"/><Relationship Id="rId7" Type="http://schemas.openxmlformats.org/officeDocument/2006/relationships/ctrlProp" Target="../ctrlProps/ctrlProp9.xml"/><Relationship Id="rId2" Type="http://schemas.openxmlformats.org/officeDocument/2006/relationships/hyperlink" Target="http://websoilsurvey.nrcs.usda.gov/app/HomePage.htm" TargetMode="External"/><Relationship Id="rId1" Type="http://schemas.openxmlformats.org/officeDocument/2006/relationships/hyperlink" Target="http://www.ndawn.ndsu.nodak.edu/index.html" TargetMode="External"/><Relationship Id="rId6" Type="http://schemas.openxmlformats.org/officeDocument/2006/relationships/vmlDrawing" Target="../drawings/vmlDrawing5.vml"/><Relationship Id="rId5" Type="http://schemas.openxmlformats.org/officeDocument/2006/relationships/drawing" Target="../drawings/drawing6.xml"/><Relationship Id="rId4" Type="http://schemas.openxmlformats.org/officeDocument/2006/relationships/printerSettings" Target="../printerSettings/printerSettings5.bin"/><Relationship Id="rId9"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EE476"/>
  <sheetViews>
    <sheetView zoomScale="66" workbookViewId="0">
      <pane xSplit="1" ySplit="7" topLeftCell="B8" activePane="bottomRight" state="frozen"/>
      <selection pane="topRight" activeCell="B1" sqref="B1"/>
      <selection pane="bottomLeft" activeCell="A8" sqref="A8"/>
      <selection pane="bottomRight" activeCell="BB287" sqref="BB287:BS292"/>
    </sheetView>
  </sheetViews>
  <sheetFormatPr baseColWidth="10" defaultColWidth="8.83203125" defaultRowHeight="13" outlineLevelCol="1" x14ac:dyDescent="0.15"/>
  <cols>
    <col min="1" max="1" width="12.33203125" customWidth="1"/>
    <col min="2" max="2" width="9.6640625" customWidth="1"/>
    <col min="3" max="3" width="6.6640625" customWidth="1"/>
    <col min="4" max="4" width="9.6640625" customWidth="1"/>
    <col min="5" max="7" width="9.6640625" customWidth="1" outlineLevel="1"/>
    <col min="8" max="9" width="7.6640625" customWidth="1"/>
    <col min="10" max="11" width="8.6640625" customWidth="1"/>
    <col min="12" max="12" width="10.33203125" customWidth="1"/>
    <col min="13" max="13" width="10.6640625" customWidth="1"/>
    <col min="14" max="14" width="6.6640625" customWidth="1"/>
    <col min="15" max="15" width="9.83203125" customWidth="1"/>
    <col min="16" max="17" width="6.6640625" customWidth="1"/>
    <col min="18" max="18" width="7.6640625" customWidth="1"/>
    <col min="19" max="19" width="6.6640625" customWidth="1"/>
    <col min="20" max="20" width="20.6640625" customWidth="1"/>
    <col min="21" max="21" width="8.6640625" customWidth="1"/>
    <col min="22" max="22" width="10.33203125" customWidth="1"/>
    <col min="23" max="23" width="8.83203125" bestFit="1" customWidth="1"/>
    <col min="24" max="24" width="7.5" customWidth="1"/>
    <col min="25" max="25" width="5.6640625" bestFit="1" customWidth="1"/>
    <col min="26" max="26" width="6.5" bestFit="1" customWidth="1"/>
    <col min="27" max="27" width="26.5" customWidth="1"/>
    <col min="28" max="28" width="11.6640625" customWidth="1"/>
    <col min="29" max="29" width="12" customWidth="1"/>
    <col min="30" max="30" width="36.1640625" customWidth="1"/>
    <col min="31" max="34" width="10.6640625" customWidth="1"/>
    <col min="35" max="35" width="8.5" customWidth="1"/>
    <col min="36" max="36" width="11.1640625" bestFit="1" customWidth="1"/>
    <col min="37" max="37" width="7.6640625" customWidth="1"/>
    <col min="38" max="38" width="6.83203125" bestFit="1" customWidth="1"/>
    <col min="39" max="39" width="5.5" bestFit="1" customWidth="1"/>
    <col min="40" max="52" width="9.33203125" bestFit="1" customWidth="1"/>
    <col min="53" max="75" width="5.6640625" customWidth="1"/>
    <col min="80" max="80" width="9.83203125" customWidth="1"/>
    <col min="87" max="87" width="9.6640625" bestFit="1" customWidth="1"/>
    <col min="88" max="88" width="10.5" bestFit="1" customWidth="1"/>
  </cols>
  <sheetData>
    <row r="1" spans="1:53" x14ac:dyDescent="0.15">
      <c r="A1" s="1" t="s">
        <v>0</v>
      </c>
      <c r="H1" s="219"/>
      <c r="I1" s="219"/>
      <c r="J1" s="219"/>
      <c r="L1" s="140" t="s">
        <v>1</v>
      </c>
      <c r="N1" s="100" t="s">
        <v>2</v>
      </c>
      <c r="P1" s="100" t="s">
        <v>3</v>
      </c>
      <c r="S1" s="110" t="s">
        <v>4</v>
      </c>
    </row>
    <row r="2" spans="1:53" x14ac:dyDescent="0.15">
      <c r="A2" s="67" t="s">
        <v>5</v>
      </c>
      <c r="E2" s="29"/>
      <c r="F2" s="30" t="s">
        <v>6</v>
      </c>
      <c r="G2" s="62"/>
      <c r="H2" s="219"/>
      <c r="I2" s="219"/>
      <c r="J2" s="219"/>
      <c r="N2" s="109" t="str">
        <f ca="1">HYPERLINK("#"&amp;MID(CELL("filename",A1),FIND("]",CELL("filename",A1))+1,256)&amp;"!"&amp;ADDRESS(ROW(Crops_and_Soils),COLUMN(Crops_and_Soils),1,TRUE),"Crops &amp; Soils")</f>
        <v>Crops &amp; Soils</v>
      </c>
      <c r="P2" s="27" t="s">
        <v>7</v>
      </c>
      <c r="S2" s="110" t="s">
        <v>8</v>
      </c>
    </row>
    <row r="3" spans="1:53" x14ac:dyDescent="0.15">
      <c r="C3" s="2"/>
      <c r="E3" s="105" t="s">
        <v>9</v>
      </c>
      <c r="F3" s="73" t="s">
        <v>10</v>
      </c>
      <c r="G3" s="220" t="s">
        <v>11</v>
      </c>
      <c r="H3" s="65" t="str">
        <f>IF(Crop="Alfalfa","Show hidden columns","")</f>
        <v/>
      </c>
      <c r="K3" s="3" t="s">
        <v>12</v>
      </c>
      <c r="L3" s="23" t="s">
        <v>13</v>
      </c>
      <c r="N3" s="109" t="str">
        <f ca="1">HYPERLINK("#"&amp;MID(CELL("filename",A1),FIND("]",CELL("filename",A1))+1,256)&amp;"!"&amp;ADDRESS(ROW(ET_Tables),COLUMN(ET_Tables),1,TRUE),"ET Tables")</f>
        <v>ET Tables</v>
      </c>
      <c r="P3" s="27" t="s">
        <v>14</v>
      </c>
      <c r="Q3" s="20"/>
      <c r="R3" s="25"/>
      <c r="S3" s="110" t="s">
        <v>15</v>
      </c>
      <c r="T3" s="25"/>
      <c r="X3" s="25"/>
      <c r="Y3" s="25"/>
      <c r="Z3" s="25"/>
      <c r="AA3" s="25"/>
      <c r="AB3" s="25"/>
      <c r="AC3" s="10"/>
      <c r="AD3" s="10"/>
      <c r="AE3" s="10"/>
      <c r="AF3" s="10"/>
      <c r="AG3" s="10"/>
      <c r="AH3" s="10"/>
      <c r="AI3" s="10"/>
      <c r="AJ3" s="10"/>
      <c r="AK3" s="25"/>
      <c r="AL3" s="25"/>
    </row>
    <row r="4" spans="1:53" x14ac:dyDescent="0.15">
      <c r="A4" t="s">
        <v>16</v>
      </c>
      <c r="B4" s="2" t="s">
        <v>17</v>
      </c>
      <c r="E4" s="133">
        <v>39941</v>
      </c>
      <c r="F4" s="134">
        <v>40004</v>
      </c>
      <c r="G4" s="135">
        <v>40046</v>
      </c>
      <c r="H4" s="65" t="str">
        <f>IF(Crop="Alfalfa","using + button above.","")</f>
        <v/>
      </c>
      <c r="K4" s="3" t="s">
        <v>18</v>
      </c>
      <c r="L4" s="136">
        <v>39936</v>
      </c>
      <c r="N4" s="27" t="str">
        <f ca="1">HYPERLINK("#"&amp;MID(CELL("filename",A1),FIND("]",CELL("filename",A1))+1,256)&amp;"!"&amp;ADDRESS(ROW(Charts),COLUMN(Charts),1,TRUE),"Charts")</f>
        <v>Charts</v>
      </c>
      <c r="Q4" s="20"/>
      <c r="R4" s="25"/>
      <c r="S4" s="110" t="s">
        <v>19</v>
      </c>
      <c r="T4" s="25"/>
      <c r="X4" s="25"/>
      <c r="Y4" s="25"/>
      <c r="Z4" s="25"/>
      <c r="AA4" s="25"/>
      <c r="AB4" s="25"/>
      <c r="AC4" s="10"/>
      <c r="AD4" s="10"/>
      <c r="AE4" s="10"/>
      <c r="AF4" s="10"/>
      <c r="AG4" s="10"/>
      <c r="AH4" s="10"/>
      <c r="AI4" s="10"/>
      <c r="AJ4" s="10"/>
      <c r="AK4" s="25"/>
      <c r="AL4" s="25"/>
      <c r="AM4" s="25"/>
      <c r="AN4" s="25"/>
      <c r="AO4" s="25"/>
      <c r="AP4" s="25"/>
      <c r="AQ4" s="25"/>
    </row>
    <row r="5" spans="1:53" x14ac:dyDescent="0.15">
      <c r="E5" s="25"/>
      <c r="F5" s="25"/>
      <c r="G5" s="25"/>
      <c r="H5" s="219"/>
      <c r="I5" s="219"/>
      <c r="J5" s="219"/>
      <c r="P5" s="221"/>
      <c r="Q5" s="113" t="s">
        <v>20</v>
      </c>
      <c r="R5" s="113"/>
      <c r="S5" s="222"/>
      <c r="T5" s="25"/>
      <c r="X5" s="25"/>
      <c r="Y5" s="25"/>
      <c r="Z5" s="25"/>
      <c r="AA5" s="25"/>
      <c r="AB5" s="25"/>
      <c r="AC5" s="25"/>
      <c r="AD5" s="25"/>
      <c r="AE5" s="25"/>
      <c r="AF5" s="25"/>
      <c r="AG5" s="25"/>
      <c r="AH5" s="25"/>
      <c r="AI5" s="25"/>
      <c r="AJ5" s="25"/>
      <c r="AK5" s="25"/>
      <c r="AL5" s="25"/>
      <c r="AM5" s="25"/>
      <c r="AN5" s="25"/>
      <c r="AO5" s="25"/>
      <c r="AP5" s="25"/>
      <c r="AQ5" s="25"/>
    </row>
    <row r="6" spans="1:53" ht="100" x14ac:dyDescent="0.15">
      <c r="A6" s="223" t="s">
        <v>21</v>
      </c>
      <c r="B6" s="111" t="s">
        <v>22</v>
      </c>
      <c r="C6" s="111" t="s">
        <v>23</v>
      </c>
      <c r="D6" s="111" t="s">
        <v>24</v>
      </c>
      <c r="E6" s="111" t="s">
        <v>25</v>
      </c>
      <c r="F6" s="111" t="s">
        <v>26</v>
      </c>
      <c r="G6" s="111" t="s">
        <v>27</v>
      </c>
      <c r="H6" s="111" t="s">
        <v>28</v>
      </c>
      <c r="I6" s="111" t="s">
        <v>29</v>
      </c>
      <c r="J6" s="111" t="s">
        <v>30</v>
      </c>
      <c r="K6" s="111" t="s">
        <v>31</v>
      </c>
      <c r="L6" s="111" t="s">
        <v>32</v>
      </c>
      <c r="M6" s="111" t="s">
        <v>33</v>
      </c>
      <c r="N6" s="111" t="s">
        <v>34</v>
      </c>
      <c r="O6" s="111" t="s">
        <v>35</v>
      </c>
      <c r="P6" s="111" t="s">
        <v>36</v>
      </c>
      <c r="Q6" s="111" t="s">
        <v>37</v>
      </c>
      <c r="R6" s="111" t="s">
        <v>38</v>
      </c>
      <c r="S6" s="111" t="s">
        <v>39</v>
      </c>
      <c r="T6" s="223" t="s">
        <v>40</v>
      </c>
      <c r="U6" s="144" t="s">
        <v>41</v>
      </c>
      <c r="Y6" s="25"/>
      <c r="Z6" s="25"/>
      <c r="AA6" s="25"/>
      <c r="AB6" s="25"/>
      <c r="AC6" s="25"/>
      <c r="AD6" s="25"/>
      <c r="AE6" s="25"/>
      <c r="AF6" s="25"/>
      <c r="AG6" s="25"/>
      <c r="AH6" s="25"/>
      <c r="AI6" s="25"/>
      <c r="AJ6" s="25"/>
      <c r="AK6" s="25"/>
      <c r="AM6" s="25"/>
      <c r="AN6" s="25"/>
      <c r="AO6" s="25"/>
      <c r="AP6" s="25"/>
      <c r="AQ6" s="25"/>
    </row>
    <row r="7" spans="1:53" ht="15" x14ac:dyDescent="0.15">
      <c r="A7" s="171" t="s">
        <v>42</v>
      </c>
      <c r="B7" s="115" t="s">
        <v>43</v>
      </c>
      <c r="C7" s="171" t="s">
        <v>42</v>
      </c>
      <c r="D7" s="114" t="s">
        <v>44</v>
      </c>
      <c r="E7" s="114" t="s">
        <v>45</v>
      </c>
      <c r="F7" s="171" t="s">
        <v>42</v>
      </c>
      <c r="G7" s="114" t="s">
        <v>44</v>
      </c>
      <c r="H7" s="114" t="s">
        <v>44</v>
      </c>
      <c r="I7" s="114" t="s">
        <v>44</v>
      </c>
      <c r="J7" s="114" t="s">
        <v>44</v>
      </c>
      <c r="K7" s="114" t="s">
        <v>46</v>
      </c>
      <c r="L7" s="114" t="s">
        <v>46</v>
      </c>
      <c r="M7" s="114" t="s">
        <v>44</v>
      </c>
      <c r="N7" s="114" t="s">
        <v>44</v>
      </c>
      <c r="O7" s="114" t="s">
        <v>44</v>
      </c>
      <c r="P7" s="114" t="s">
        <v>44</v>
      </c>
      <c r="Q7" s="114" t="s">
        <v>44</v>
      </c>
      <c r="R7" s="114" t="s">
        <v>44</v>
      </c>
      <c r="S7" s="114" t="s">
        <v>44</v>
      </c>
      <c r="T7" s="34"/>
      <c r="U7" s="114" t="s">
        <v>46</v>
      </c>
      <c r="X7" s="25"/>
      <c r="Y7" s="25"/>
      <c r="Z7" s="25"/>
      <c r="AA7" s="25"/>
      <c r="AB7" s="25"/>
      <c r="AC7" s="25"/>
      <c r="AD7" s="25"/>
      <c r="AE7" s="25"/>
      <c r="AF7" s="25"/>
      <c r="AG7" s="25"/>
      <c r="AH7" s="25"/>
      <c r="AI7" s="25"/>
      <c r="AJ7" s="25"/>
      <c r="AK7" s="25"/>
      <c r="AL7" s="25"/>
      <c r="AM7" s="25"/>
      <c r="AN7" s="25"/>
      <c r="AO7" s="25"/>
      <c r="AP7" s="25"/>
      <c r="AQ7" s="25"/>
      <c r="AR7" s="25"/>
      <c r="AS7" s="25"/>
      <c r="AT7" s="25"/>
      <c r="AU7" s="25"/>
      <c r="AV7" s="25"/>
      <c r="AW7" s="25"/>
      <c r="AX7" s="25"/>
      <c r="AY7" s="25"/>
      <c r="AZ7" s="25"/>
      <c r="BA7" s="25"/>
    </row>
    <row r="8" spans="1:53" x14ac:dyDescent="0.15">
      <c r="A8" s="132">
        <f>DATE(YEAR(Emergence),4,30)</f>
        <v>39933</v>
      </c>
      <c r="B8" s="32">
        <v>10</v>
      </c>
      <c r="C8" s="25">
        <f t="shared" ref="C8:C39" si="0">IF(A8&lt;Emergence,0,INT((A8-Emergence)/7)+1)</f>
        <v>0</v>
      </c>
      <c r="D8" s="131">
        <f t="shared" ref="D8:D39" ca="1" si="1">IF(C8&gt;0,IF(K7&lt;=SWDPcritical,1,((1-K7)/(1-SWDPcritical)))*VLOOKUP(B8,INDIRECT(Crop),C8+1),0)</f>
        <v>0</v>
      </c>
      <c r="E8" s="25" t="str">
        <f t="shared" ref="E8:E39" si="2">IF(A8&lt;Alfalfa_Cut_1,"Uncut",A8-INDEX(Alfalfa_Cuts,1,MATCH(A8,Alfalfa_Cuts,1)))</f>
        <v>Uncut</v>
      </c>
      <c r="F8" s="63">
        <f t="shared" ref="F8:F39" si="3">IF(AND(Crop="Alfalfa",AND(E8&gt;=0,E8&lt;=tacr)),((1-Kacr0)*(E8/tacr)+Kacr0),1)</f>
        <v>1</v>
      </c>
      <c r="G8" s="15">
        <f ca="1">D8*F8</f>
        <v>0</v>
      </c>
      <c r="H8" s="125">
        <v>1.5</v>
      </c>
      <c r="I8" s="137"/>
      <c r="J8" s="131">
        <f>L8*O8</f>
        <v>0</v>
      </c>
      <c r="K8" s="8">
        <f>L8</f>
        <v>0</v>
      </c>
      <c r="L8" s="9">
        <v>0</v>
      </c>
      <c r="M8" s="131">
        <v>0</v>
      </c>
      <c r="N8" s="10">
        <f t="shared" ref="N8:N39" si="4">IF(VLOOKUP(Crop,CropInfo,4,FALSE)=1,VLOOKUP(Crop,CropInfo,3,FALSE),IF(A8&lt;=Emergence,RZinitial,IF(AND(A8&gt;Emergence,C8&lt;VLOOKUP(Crop,CropInfo,4,FALSE)),N7+(VLOOKUP(Crop,CropInfo,3,FALSE)-RZinitial)/((VLOOKUP(Crop,CropInfo,4,FALSE)-1)*7),VLOOKUP(Crop,CropInfo,3,FALSE))))</f>
        <v>102</v>
      </c>
      <c r="O8" s="15">
        <f t="shared" ref="O8:O39" si="5">IF(N8=MAX(Zbj),VLOOKUP(N8,AWHCsite,6),((N8-VLOOKUP((MATCH(N8,Zbj,1)-1),SoilProp,3))/(VLOOKUP(MATCH(N8,Zbj,1),SoilProp,3)-VLOOKUP((MATCH(N8,Zbj,1)-1),SoilProp,3)))*(VLOOKUP(MATCH(N8,Zbj,1),SoilProp,8)-VLOOKUP((MATCH(N8,Zbj,1)-1),SoilProp,8))+VLOOKUP((MATCH(N8,Zbj,1)-1),SoilProp,8))</f>
        <v>7.1800000000000006</v>
      </c>
      <c r="P8" s="15">
        <f ca="1">IF(Crop="Alfalfa",G8,D8)</f>
        <v>0</v>
      </c>
      <c r="Q8" s="15">
        <f>H8</f>
        <v>1.5</v>
      </c>
      <c r="R8" s="15">
        <f>I8</f>
        <v>0</v>
      </c>
      <c r="S8" s="15">
        <f>M8</f>
        <v>0</v>
      </c>
      <c r="T8" s="25"/>
      <c r="U8" s="145">
        <f t="shared" ref="U8:U39" si="6">MAD</f>
        <v>0.5</v>
      </c>
      <c r="X8" s="25"/>
      <c r="Y8" s="25"/>
      <c r="Z8" s="25"/>
      <c r="AA8" s="25"/>
      <c r="AB8" s="25"/>
      <c r="AC8" s="25"/>
      <c r="AD8" s="25"/>
      <c r="AE8" s="25"/>
      <c r="AF8" s="25"/>
      <c r="AG8" s="25"/>
      <c r="AH8" s="25"/>
      <c r="AI8" s="25"/>
      <c r="AJ8" s="25"/>
      <c r="AK8" s="25"/>
      <c r="AL8" s="25"/>
      <c r="AM8" s="25"/>
      <c r="AN8" s="25"/>
      <c r="AO8" s="25"/>
      <c r="AP8" s="25"/>
      <c r="AQ8" s="25"/>
    </row>
    <row r="9" spans="1:53" x14ac:dyDescent="0.15">
      <c r="A9" s="132">
        <f>A8+1</f>
        <v>39934</v>
      </c>
      <c r="B9" s="32">
        <v>12</v>
      </c>
      <c r="C9" s="25">
        <f t="shared" si="0"/>
        <v>0</v>
      </c>
      <c r="D9" s="131">
        <f t="shared" ca="1" si="1"/>
        <v>0</v>
      </c>
      <c r="E9" s="25" t="str">
        <f t="shared" si="2"/>
        <v>Uncut</v>
      </c>
      <c r="F9" s="63">
        <f t="shared" si="3"/>
        <v>1</v>
      </c>
      <c r="G9" s="15">
        <f t="shared" ref="G9:G72" ca="1" si="7">D9*F9</f>
        <v>0</v>
      </c>
      <c r="H9" s="125">
        <v>0.3</v>
      </c>
      <c r="I9" s="137"/>
      <c r="J9" s="15">
        <f t="shared" ref="J9:J40" ca="1" si="8">IF(L9&lt;&gt;"",L9*O9,J8+IF(Crop="Alfalfa",G9,D9)+M9-H9-I9)</f>
        <v>0</v>
      </c>
      <c r="K9" s="8">
        <f ca="1">J9/O9</f>
        <v>0</v>
      </c>
      <c r="L9" s="9"/>
      <c r="M9" s="15">
        <f t="shared" ref="M9:M40" ca="1" si="9">IF((J8+IF(Crop="Alfalfa",G9,D9)-H9-I9)&lt;0,-J8-IF(Crop="Alfalfa",G9,D9)+H9+I9,0)</f>
        <v>0.3</v>
      </c>
      <c r="N9" s="10">
        <f t="shared" si="4"/>
        <v>102</v>
      </c>
      <c r="O9" s="15">
        <f t="shared" si="5"/>
        <v>7.1800000000000006</v>
      </c>
      <c r="P9" s="15">
        <f t="shared" ref="P9:P40" ca="1" si="10">P8+IF(Crop="Alfalfa",G9,D9)</f>
        <v>0</v>
      </c>
      <c r="Q9" s="15">
        <f>Q8+H9</f>
        <v>1.8</v>
      </c>
      <c r="R9" s="15">
        <f>R8+I9</f>
        <v>0</v>
      </c>
      <c r="S9" s="15">
        <f ca="1">S8+M9</f>
        <v>0.3</v>
      </c>
      <c r="T9" s="25"/>
      <c r="U9" s="145">
        <f t="shared" si="6"/>
        <v>0.5</v>
      </c>
      <c r="Y9" s="25"/>
      <c r="Z9" s="25"/>
      <c r="AA9" s="25"/>
      <c r="AB9" s="25"/>
      <c r="AC9" s="25"/>
      <c r="AD9" s="25"/>
      <c r="AE9" s="25"/>
      <c r="AF9" s="25"/>
      <c r="AG9" s="25"/>
      <c r="AH9" s="25"/>
      <c r="AI9" s="25"/>
      <c r="AJ9" s="25"/>
      <c r="AK9" s="25"/>
      <c r="AL9" s="25"/>
      <c r="AM9" s="25"/>
      <c r="AN9" s="25"/>
      <c r="AO9" s="25"/>
      <c r="AP9" s="25"/>
      <c r="AQ9" s="25"/>
    </row>
    <row r="10" spans="1:53" x14ac:dyDescent="0.15">
      <c r="A10" s="132">
        <f t="shared" ref="A10:A73" si="11">A9+1</f>
        <v>39935</v>
      </c>
      <c r="B10" s="32">
        <v>18</v>
      </c>
      <c r="C10" s="25">
        <f t="shared" si="0"/>
        <v>0</v>
      </c>
      <c r="D10" s="131">
        <f t="shared" ca="1" si="1"/>
        <v>0</v>
      </c>
      <c r="E10" s="25" t="str">
        <f t="shared" si="2"/>
        <v>Uncut</v>
      </c>
      <c r="F10" s="63">
        <f t="shared" si="3"/>
        <v>1</v>
      </c>
      <c r="G10" s="15">
        <f t="shared" ca="1" si="7"/>
        <v>0</v>
      </c>
      <c r="H10" s="125">
        <v>2.8</v>
      </c>
      <c r="I10" s="137"/>
      <c r="J10" s="15">
        <f t="shared" ca="1" si="8"/>
        <v>0</v>
      </c>
      <c r="K10" s="8">
        <f t="shared" ref="K10:K73" ca="1" si="12">J10/O10</f>
        <v>0</v>
      </c>
      <c r="L10" s="9"/>
      <c r="M10" s="15">
        <f t="shared" ca="1" si="9"/>
        <v>2.8</v>
      </c>
      <c r="N10" s="10">
        <f t="shared" si="4"/>
        <v>102</v>
      </c>
      <c r="O10" s="15">
        <f t="shared" si="5"/>
        <v>7.1800000000000006</v>
      </c>
      <c r="P10" s="15">
        <f t="shared" ca="1" si="10"/>
        <v>0</v>
      </c>
      <c r="Q10" s="15">
        <f t="shared" ref="Q10:R25" si="13">Q9+H10</f>
        <v>4.5999999999999996</v>
      </c>
      <c r="R10" s="15">
        <f t="shared" si="13"/>
        <v>0</v>
      </c>
      <c r="S10" s="15">
        <f t="shared" ref="S10:S73" ca="1" si="14">S9+M10</f>
        <v>3.0999999999999996</v>
      </c>
      <c r="T10" s="25"/>
      <c r="U10" s="145">
        <f t="shared" si="6"/>
        <v>0.5</v>
      </c>
      <c r="Y10" s="25"/>
      <c r="Z10" s="25"/>
      <c r="AA10" s="25"/>
      <c r="AB10" s="25"/>
      <c r="AC10" s="25"/>
      <c r="AD10" s="25"/>
      <c r="AE10" s="25"/>
      <c r="AF10" s="25"/>
      <c r="AG10" s="25"/>
      <c r="AH10" s="25"/>
      <c r="AI10" s="25"/>
      <c r="AJ10" s="25"/>
      <c r="AK10" s="25"/>
      <c r="AL10" s="25"/>
      <c r="AM10" s="25"/>
      <c r="AN10" s="25"/>
      <c r="AO10" s="25"/>
      <c r="AP10" s="25"/>
      <c r="AQ10" s="25"/>
    </row>
    <row r="11" spans="1:53" x14ac:dyDescent="0.15">
      <c r="A11" s="132">
        <f t="shared" si="11"/>
        <v>39936</v>
      </c>
      <c r="B11" s="32">
        <v>10</v>
      </c>
      <c r="C11" s="25">
        <f t="shared" si="0"/>
        <v>1</v>
      </c>
      <c r="D11" s="131">
        <f t="shared" ca="1" si="1"/>
        <v>0.3</v>
      </c>
      <c r="E11" s="25" t="str">
        <f t="shared" si="2"/>
        <v>Uncut</v>
      </c>
      <c r="F11" s="63">
        <f t="shared" si="3"/>
        <v>1</v>
      </c>
      <c r="G11" s="15">
        <f t="shared" ca="1" si="7"/>
        <v>0.3</v>
      </c>
      <c r="H11" s="125">
        <v>0</v>
      </c>
      <c r="I11" s="137"/>
      <c r="J11" s="15">
        <f t="shared" ca="1" si="8"/>
        <v>0.3</v>
      </c>
      <c r="K11" s="8">
        <f t="shared" ca="1" si="12"/>
        <v>4.1782729805013921E-2</v>
      </c>
      <c r="L11" s="9"/>
      <c r="M11" s="15">
        <f t="shared" ca="1" si="9"/>
        <v>0</v>
      </c>
      <c r="N11" s="10">
        <f t="shared" si="4"/>
        <v>102</v>
      </c>
      <c r="O11" s="15">
        <f t="shared" si="5"/>
        <v>7.1800000000000006</v>
      </c>
      <c r="P11" s="15">
        <f t="shared" ca="1" si="10"/>
        <v>0.3</v>
      </c>
      <c r="Q11" s="15">
        <f t="shared" si="13"/>
        <v>4.5999999999999996</v>
      </c>
      <c r="R11" s="15">
        <f t="shared" si="13"/>
        <v>0</v>
      </c>
      <c r="S11" s="15">
        <f t="shared" ca="1" si="14"/>
        <v>3.0999999999999996</v>
      </c>
      <c r="T11" s="25"/>
      <c r="U11" s="145">
        <f t="shared" si="6"/>
        <v>0.5</v>
      </c>
      <c r="Y11" s="25"/>
      <c r="Z11" s="25"/>
      <c r="AA11" s="25"/>
      <c r="AB11" s="25"/>
      <c r="AC11" s="25"/>
      <c r="AD11" s="25"/>
      <c r="AE11" s="25"/>
      <c r="AF11" s="25"/>
      <c r="AG11" s="25"/>
      <c r="AH11" s="25"/>
      <c r="AI11" s="25"/>
      <c r="AJ11" s="25"/>
      <c r="AK11" s="25"/>
      <c r="AL11" s="25"/>
      <c r="AM11" s="25"/>
      <c r="AN11" s="25"/>
      <c r="AO11" s="25"/>
      <c r="AP11" s="25"/>
      <c r="AQ11" s="25"/>
    </row>
    <row r="12" spans="1:53" x14ac:dyDescent="0.15">
      <c r="A12" s="132">
        <f t="shared" si="11"/>
        <v>39937</v>
      </c>
      <c r="B12" s="32">
        <v>5</v>
      </c>
      <c r="C12" s="25">
        <f t="shared" si="0"/>
        <v>1</v>
      </c>
      <c r="D12" s="131">
        <f t="shared" ca="1" si="1"/>
        <v>0</v>
      </c>
      <c r="E12" s="25" t="str">
        <f t="shared" si="2"/>
        <v>Uncut</v>
      </c>
      <c r="F12" s="63">
        <f t="shared" si="3"/>
        <v>1</v>
      </c>
      <c r="G12" s="15">
        <f t="shared" ca="1" si="7"/>
        <v>0</v>
      </c>
      <c r="H12" s="125">
        <v>0</v>
      </c>
      <c r="I12" s="137"/>
      <c r="J12" s="15">
        <f t="shared" ca="1" si="8"/>
        <v>0.3</v>
      </c>
      <c r="K12" s="8">
        <f t="shared" ca="1" si="12"/>
        <v>3.3664636101314517E-2</v>
      </c>
      <c r="L12" s="9"/>
      <c r="M12" s="15">
        <f t="shared" ca="1" si="9"/>
        <v>0</v>
      </c>
      <c r="N12" s="10">
        <f t="shared" si="4"/>
        <v>121.23809523809524</v>
      </c>
      <c r="O12" s="15">
        <f t="shared" si="5"/>
        <v>8.9114285714285728</v>
      </c>
      <c r="P12" s="15">
        <f t="shared" ca="1" si="10"/>
        <v>0.3</v>
      </c>
      <c r="Q12" s="15">
        <f t="shared" si="13"/>
        <v>4.5999999999999996</v>
      </c>
      <c r="R12" s="15">
        <f t="shared" si="13"/>
        <v>0</v>
      </c>
      <c r="S12" s="15">
        <f t="shared" ca="1" si="14"/>
        <v>3.0999999999999996</v>
      </c>
      <c r="T12" s="25"/>
      <c r="U12" s="145">
        <f t="shared" si="6"/>
        <v>0.5</v>
      </c>
      <c r="Y12" s="25"/>
      <c r="Z12" s="25"/>
      <c r="AA12" s="25"/>
      <c r="AB12" s="25"/>
      <c r="AC12" s="25"/>
      <c r="AD12" s="25"/>
      <c r="AE12" s="25"/>
      <c r="AF12" s="25"/>
      <c r="AG12" s="25"/>
      <c r="AH12" s="25"/>
      <c r="AI12" s="25"/>
      <c r="AJ12" s="25"/>
      <c r="AK12" s="25"/>
      <c r="AL12" s="25"/>
      <c r="AM12" s="25"/>
      <c r="AN12" s="25"/>
      <c r="AO12" s="25"/>
      <c r="AP12" s="25"/>
      <c r="AQ12" s="25"/>
    </row>
    <row r="13" spans="1:53" x14ac:dyDescent="0.15">
      <c r="A13" s="132">
        <f t="shared" si="11"/>
        <v>39938</v>
      </c>
      <c r="B13" s="32">
        <v>17</v>
      </c>
      <c r="C13" s="25">
        <f t="shared" si="0"/>
        <v>1</v>
      </c>
      <c r="D13" s="131">
        <f t="shared" ca="1" si="1"/>
        <v>0.5</v>
      </c>
      <c r="E13" s="25" t="str">
        <f t="shared" si="2"/>
        <v>Uncut</v>
      </c>
      <c r="F13" s="63">
        <f t="shared" si="3"/>
        <v>1</v>
      </c>
      <c r="G13" s="15">
        <f t="shared" ca="1" si="7"/>
        <v>0.5</v>
      </c>
      <c r="H13" s="125">
        <v>0</v>
      </c>
      <c r="I13" s="137"/>
      <c r="J13" s="15">
        <f t="shared" ca="1" si="8"/>
        <v>0.8</v>
      </c>
      <c r="K13" s="8">
        <f t="shared" ca="1" si="12"/>
        <v>7.5167785234899323E-2</v>
      </c>
      <c r="L13" s="9"/>
      <c r="M13" s="15">
        <f t="shared" ca="1" si="9"/>
        <v>0</v>
      </c>
      <c r="N13" s="10">
        <f t="shared" si="4"/>
        <v>140.47619047619048</v>
      </c>
      <c r="O13" s="15">
        <f t="shared" si="5"/>
        <v>10.642857142857144</v>
      </c>
      <c r="P13" s="15">
        <f t="shared" ca="1" si="10"/>
        <v>0.8</v>
      </c>
      <c r="Q13" s="15">
        <f t="shared" si="13"/>
        <v>4.5999999999999996</v>
      </c>
      <c r="R13" s="15">
        <f t="shared" si="13"/>
        <v>0</v>
      </c>
      <c r="S13" s="15">
        <f t="shared" ca="1" si="14"/>
        <v>3.0999999999999996</v>
      </c>
      <c r="T13" s="25"/>
      <c r="U13" s="145">
        <f t="shared" si="6"/>
        <v>0.5</v>
      </c>
      <c r="Y13" s="25"/>
      <c r="Z13" s="25"/>
      <c r="AA13" s="25"/>
      <c r="AB13" s="25"/>
      <c r="AC13" s="25"/>
      <c r="AD13" s="25"/>
      <c r="AE13" s="25"/>
      <c r="AF13" s="25"/>
      <c r="AG13" s="25"/>
      <c r="AH13" s="25"/>
      <c r="AI13" s="25"/>
      <c r="AJ13" s="25"/>
      <c r="AK13" s="25"/>
      <c r="AL13" s="25"/>
      <c r="AM13" s="25"/>
      <c r="AN13" s="25"/>
      <c r="AO13" s="25"/>
      <c r="AP13" s="25"/>
      <c r="AQ13" s="25"/>
    </row>
    <row r="14" spans="1:53" x14ac:dyDescent="0.15">
      <c r="A14" s="132">
        <f t="shared" si="11"/>
        <v>39939</v>
      </c>
      <c r="B14" s="32">
        <v>23</v>
      </c>
      <c r="C14" s="25">
        <f t="shared" si="0"/>
        <v>1</v>
      </c>
      <c r="D14" s="131">
        <f t="shared" ca="1" si="1"/>
        <v>0.8</v>
      </c>
      <c r="E14" s="25" t="str">
        <f t="shared" si="2"/>
        <v>Uncut</v>
      </c>
      <c r="F14" s="63">
        <f t="shared" si="3"/>
        <v>1</v>
      </c>
      <c r="G14" s="15">
        <f t="shared" ca="1" si="7"/>
        <v>0.8</v>
      </c>
      <c r="H14" s="125">
        <v>0</v>
      </c>
      <c r="I14" s="137"/>
      <c r="J14" s="15">
        <f t="shared" ca="1" si="8"/>
        <v>1.6</v>
      </c>
      <c r="K14" s="8">
        <f t="shared" ca="1" si="12"/>
        <v>0.12930039251904871</v>
      </c>
      <c r="L14" s="9"/>
      <c r="M14" s="15">
        <f t="shared" ca="1" si="9"/>
        <v>0</v>
      </c>
      <c r="N14" s="10">
        <f t="shared" si="4"/>
        <v>159.71428571428572</v>
      </c>
      <c r="O14" s="15">
        <f t="shared" si="5"/>
        <v>12.374285714285715</v>
      </c>
      <c r="P14" s="15">
        <f t="shared" ca="1" si="10"/>
        <v>1.6</v>
      </c>
      <c r="Q14" s="15">
        <f t="shared" si="13"/>
        <v>4.5999999999999996</v>
      </c>
      <c r="R14" s="15">
        <f t="shared" si="13"/>
        <v>0</v>
      </c>
      <c r="S14" s="15">
        <f t="shared" ca="1" si="14"/>
        <v>3.0999999999999996</v>
      </c>
      <c r="T14" s="25"/>
      <c r="U14" s="145">
        <f t="shared" si="6"/>
        <v>0.5</v>
      </c>
      <c r="Y14" s="25"/>
      <c r="Z14" s="25"/>
      <c r="AA14" s="25"/>
      <c r="AB14" s="25"/>
      <c r="AC14" s="25"/>
      <c r="AD14" s="25"/>
      <c r="AE14" s="25"/>
      <c r="AF14" s="25"/>
      <c r="AG14" s="25"/>
      <c r="AH14" s="25"/>
      <c r="AI14" s="25"/>
      <c r="AJ14" s="25"/>
      <c r="AK14" s="25"/>
      <c r="AL14" s="25"/>
      <c r="AM14" s="25"/>
      <c r="AN14" s="25"/>
      <c r="AO14" s="25"/>
      <c r="AP14" s="25"/>
      <c r="AQ14" s="25"/>
    </row>
    <row r="15" spans="1:53" x14ac:dyDescent="0.15">
      <c r="A15" s="132">
        <f t="shared" si="11"/>
        <v>39940</v>
      </c>
      <c r="B15" s="32">
        <v>25</v>
      </c>
      <c r="C15" s="25">
        <f t="shared" si="0"/>
        <v>1</v>
      </c>
      <c r="D15" s="131">
        <f t="shared" ca="1" si="1"/>
        <v>0.8</v>
      </c>
      <c r="E15" s="25" t="str">
        <f t="shared" si="2"/>
        <v>Uncut</v>
      </c>
      <c r="F15" s="63">
        <f t="shared" si="3"/>
        <v>1</v>
      </c>
      <c r="G15" s="15">
        <f t="shared" ca="1" si="7"/>
        <v>0.8</v>
      </c>
      <c r="H15" s="125">
        <v>1</v>
      </c>
      <c r="I15" s="137"/>
      <c r="J15" s="15">
        <f t="shared" ca="1" si="8"/>
        <v>1.4000000000000004</v>
      </c>
      <c r="K15" s="8">
        <f t="shared" ca="1" si="12"/>
        <v>9.9250557018432245E-2</v>
      </c>
      <c r="L15" s="9"/>
      <c r="M15" s="15">
        <f t="shared" ca="1" si="9"/>
        <v>0</v>
      </c>
      <c r="N15" s="10">
        <f t="shared" si="4"/>
        <v>178.95238095238096</v>
      </c>
      <c r="O15" s="15">
        <f t="shared" si="5"/>
        <v>14.105714285714289</v>
      </c>
      <c r="P15" s="15">
        <f t="shared" ca="1" si="10"/>
        <v>2.4000000000000004</v>
      </c>
      <c r="Q15" s="15">
        <f t="shared" si="13"/>
        <v>5.6</v>
      </c>
      <c r="R15" s="15">
        <f t="shared" si="13"/>
        <v>0</v>
      </c>
      <c r="S15" s="15">
        <f t="shared" ca="1" si="14"/>
        <v>3.0999999999999996</v>
      </c>
      <c r="T15" s="25"/>
      <c r="U15" s="145">
        <f t="shared" si="6"/>
        <v>0.5</v>
      </c>
      <c r="Y15" s="25"/>
      <c r="Z15" s="25"/>
      <c r="AA15" s="25"/>
      <c r="AB15" s="25"/>
      <c r="AC15" s="25"/>
      <c r="AD15" s="25"/>
      <c r="AE15" s="25"/>
      <c r="AF15" s="25"/>
      <c r="AG15" s="25"/>
      <c r="AH15" s="25"/>
      <c r="AI15" s="25"/>
      <c r="AJ15" s="25"/>
      <c r="AK15" s="25"/>
      <c r="AL15" s="25"/>
      <c r="AM15" s="25"/>
      <c r="AN15" s="25"/>
      <c r="AO15" s="25"/>
      <c r="AP15" s="25"/>
      <c r="AQ15" s="25"/>
    </row>
    <row r="16" spans="1:53" x14ac:dyDescent="0.15">
      <c r="A16" s="132">
        <f t="shared" si="11"/>
        <v>39941</v>
      </c>
      <c r="B16" s="32">
        <v>22</v>
      </c>
      <c r="C16" s="25">
        <f t="shared" si="0"/>
        <v>1</v>
      </c>
      <c r="D16" s="131">
        <f t="shared" ca="1" si="1"/>
        <v>0.8</v>
      </c>
      <c r="E16" s="25">
        <f t="shared" si="2"/>
        <v>0</v>
      </c>
      <c r="F16" s="63">
        <f t="shared" si="3"/>
        <v>1</v>
      </c>
      <c r="G16" s="15">
        <f t="shared" ca="1" si="7"/>
        <v>0.8</v>
      </c>
      <c r="H16" s="125">
        <v>2.5</v>
      </c>
      <c r="I16" s="137"/>
      <c r="J16" s="15">
        <f t="shared" ca="1" si="8"/>
        <v>0</v>
      </c>
      <c r="K16" s="8">
        <f t="shared" ca="1" si="12"/>
        <v>0</v>
      </c>
      <c r="L16" s="9"/>
      <c r="M16" s="15">
        <f t="shared" ca="1" si="9"/>
        <v>0.29999999999999982</v>
      </c>
      <c r="N16" s="10">
        <f t="shared" si="4"/>
        <v>198.1904761904762</v>
      </c>
      <c r="O16" s="15">
        <f t="shared" si="5"/>
        <v>15.837142857142858</v>
      </c>
      <c r="P16" s="15">
        <f t="shared" ca="1" si="10"/>
        <v>3.2</v>
      </c>
      <c r="Q16" s="15">
        <f t="shared" si="13"/>
        <v>8.1</v>
      </c>
      <c r="R16" s="15">
        <f t="shared" si="13"/>
        <v>0</v>
      </c>
      <c r="S16" s="15">
        <f t="shared" ca="1" si="14"/>
        <v>3.3999999999999995</v>
      </c>
      <c r="T16" s="25"/>
      <c r="U16" s="145">
        <f t="shared" si="6"/>
        <v>0.5</v>
      </c>
      <c r="Y16" s="25"/>
      <c r="Z16" s="25"/>
      <c r="AA16" s="25"/>
      <c r="AB16" s="25"/>
      <c r="AC16" s="25"/>
      <c r="AD16" s="25"/>
      <c r="AE16" s="25"/>
      <c r="AF16" s="25"/>
      <c r="AG16" s="25"/>
      <c r="AH16" s="25"/>
      <c r="AI16" s="25"/>
      <c r="AJ16" s="25"/>
      <c r="AK16" s="25"/>
      <c r="AL16" s="25"/>
      <c r="AM16" s="25"/>
      <c r="AN16" s="25"/>
      <c r="AO16" s="25"/>
      <c r="AP16" s="25"/>
      <c r="AQ16" s="25"/>
    </row>
    <row r="17" spans="1:68" x14ac:dyDescent="0.15">
      <c r="A17" s="132">
        <f t="shared" si="11"/>
        <v>39942</v>
      </c>
      <c r="B17" s="32">
        <v>18</v>
      </c>
      <c r="C17" s="25">
        <f t="shared" si="0"/>
        <v>1</v>
      </c>
      <c r="D17" s="131">
        <f t="shared" ca="1" si="1"/>
        <v>0.5</v>
      </c>
      <c r="E17" s="25">
        <f t="shared" si="2"/>
        <v>1</v>
      </c>
      <c r="F17" s="63">
        <f t="shared" si="3"/>
        <v>1</v>
      </c>
      <c r="G17" s="15">
        <f t="shared" ca="1" si="7"/>
        <v>0.5</v>
      </c>
      <c r="H17" s="125">
        <v>0</v>
      </c>
      <c r="I17" s="137"/>
      <c r="J17" s="15">
        <f t="shared" ca="1" si="8"/>
        <v>0.5</v>
      </c>
      <c r="K17" s="8">
        <f t="shared" ca="1" si="12"/>
        <v>2.7373689973408413E-2</v>
      </c>
      <c r="L17" s="9"/>
      <c r="M17" s="15">
        <f t="shared" ca="1" si="9"/>
        <v>0</v>
      </c>
      <c r="N17" s="10">
        <f t="shared" si="4"/>
        <v>217.42857142857144</v>
      </c>
      <c r="O17" s="15">
        <f t="shared" si="5"/>
        <v>18.265714285714289</v>
      </c>
      <c r="P17" s="15">
        <f t="shared" ca="1" si="10"/>
        <v>3.7</v>
      </c>
      <c r="Q17" s="15">
        <f t="shared" si="13"/>
        <v>8.1</v>
      </c>
      <c r="R17" s="15">
        <f t="shared" si="13"/>
        <v>0</v>
      </c>
      <c r="S17" s="15">
        <f t="shared" ca="1" si="14"/>
        <v>3.3999999999999995</v>
      </c>
      <c r="T17" s="25"/>
      <c r="U17" s="145">
        <f t="shared" si="6"/>
        <v>0.5</v>
      </c>
      <c r="Y17" s="25"/>
      <c r="Z17" s="25"/>
      <c r="AA17" s="25"/>
      <c r="AB17" s="25"/>
      <c r="AC17" s="25"/>
      <c r="AD17" s="25"/>
      <c r="AE17" s="25"/>
      <c r="AF17" s="25"/>
      <c r="AG17" s="25"/>
      <c r="AH17" s="25"/>
      <c r="AI17" s="25"/>
      <c r="AJ17" s="25"/>
      <c r="AK17" s="25"/>
      <c r="AL17" s="25"/>
      <c r="AM17" s="25"/>
      <c r="AN17" s="25"/>
      <c r="AO17" s="25"/>
      <c r="AP17" s="25"/>
      <c r="AQ17" s="25"/>
    </row>
    <row r="18" spans="1:68" x14ac:dyDescent="0.15">
      <c r="A18" s="132">
        <f t="shared" si="11"/>
        <v>39943</v>
      </c>
      <c r="B18" s="32">
        <v>12</v>
      </c>
      <c r="C18" s="25">
        <f t="shared" si="0"/>
        <v>2</v>
      </c>
      <c r="D18" s="131">
        <f t="shared" ca="1" si="1"/>
        <v>0.5</v>
      </c>
      <c r="E18" s="25">
        <f t="shared" si="2"/>
        <v>2</v>
      </c>
      <c r="F18" s="63">
        <f t="shared" si="3"/>
        <v>1</v>
      </c>
      <c r="G18" s="15">
        <f t="shared" ca="1" si="7"/>
        <v>0.5</v>
      </c>
      <c r="H18" s="125">
        <v>0</v>
      </c>
      <c r="I18" s="137"/>
      <c r="J18" s="15">
        <f t="shared" ca="1" si="8"/>
        <v>1</v>
      </c>
      <c r="K18" s="8">
        <f t="shared" ca="1" si="12"/>
        <v>4.8154093097913318E-2</v>
      </c>
      <c r="L18" s="9"/>
      <c r="M18" s="15">
        <f t="shared" ca="1" si="9"/>
        <v>0</v>
      </c>
      <c r="N18" s="10">
        <f t="shared" si="4"/>
        <v>236.66666666666669</v>
      </c>
      <c r="O18" s="15">
        <f t="shared" si="5"/>
        <v>20.766666666666669</v>
      </c>
      <c r="P18" s="15">
        <f t="shared" ca="1" si="10"/>
        <v>4.2</v>
      </c>
      <c r="Q18" s="15">
        <f t="shared" si="13"/>
        <v>8.1</v>
      </c>
      <c r="R18" s="15">
        <f t="shared" si="13"/>
        <v>0</v>
      </c>
      <c r="S18" s="15">
        <f t="shared" ca="1" si="14"/>
        <v>3.3999999999999995</v>
      </c>
      <c r="T18" s="25"/>
      <c r="U18" s="145">
        <f t="shared" si="6"/>
        <v>0.5</v>
      </c>
      <c r="Y18" s="25"/>
      <c r="Z18" s="25"/>
      <c r="AA18" s="25"/>
      <c r="AB18" s="25"/>
      <c r="AC18" s="25"/>
      <c r="AD18" s="25"/>
      <c r="AE18" s="25"/>
      <c r="AF18" s="25"/>
      <c r="AG18" s="25"/>
      <c r="AH18" s="25"/>
      <c r="AI18" s="25"/>
      <c r="AJ18" s="25"/>
      <c r="AK18" s="25"/>
      <c r="AL18" s="25"/>
      <c r="AM18" s="25"/>
      <c r="AN18" s="25"/>
      <c r="AO18" s="25"/>
      <c r="AP18" s="25"/>
      <c r="AQ18" s="25"/>
    </row>
    <row r="19" spans="1:68" x14ac:dyDescent="0.15">
      <c r="A19" s="132">
        <f t="shared" si="11"/>
        <v>39944</v>
      </c>
      <c r="B19" s="32">
        <v>13</v>
      </c>
      <c r="C19" s="25">
        <f t="shared" si="0"/>
        <v>2</v>
      </c>
      <c r="D19" s="131">
        <f t="shared" ca="1" si="1"/>
        <v>0.5</v>
      </c>
      <c r="E19" s="25">
        <f t="shared" si="2"/>
        <v>3</v>
      </c>
      <c r="F19" s="63">
        <f t="shared" si="3"/>
        <v>1</v>
      </c>
      <c r="G19" s="15">
        <f t="shared" ca="1" si="7"/>
        <v>0.5</v>
      </c>
      <c r="H19" s="125">
        <v>0</v>
      </c>
      <c r="I19" s="137"/>
      <c r="J19" s="15">
        <f t="shared" ca="1" si="8"/>
        <v>1.5</v>
      </c>
      <c r="K19" s="8">
        <f t="shared" ca="1" si="12"/>
        <v>6.4467275183168915E-2</v>
      </c>
      <c r="L19" s="9"/>
      <c r="M19" s="15">
        <f t="shared" ca="1" si="9"/>
        <v>0</v>
      </c>
      <c r="N19" s="10">
        <f t="shared" si="4"/>
        <v>255.90476190476193</v>
      </c>
      <c r="O19" s="15">
        <f t="shared" si="5"/>
        <v>23.26761904761905</v>
      </c>
      <c r="P19" s="15">
        <f t="shared" ca="1" si="10"/>
        <v>4.7</v>
      </c>
      <c r="Q19" s="15">
        <f t="shared" si="13"/>
        <v>8.1</v>
      </c>
      <c r="R19" s="15">
        <f t="shared" si="13"/>
        <v>0</v>
      </c>
      <c r="S19" s="15">
        <f t="shared" ca="1" si="14"/>
        <v>3.3999999999999995</v>
      </c>
      <c r="T19" s="25"/>
      <c r="U19" s="145">
        <f t="shared" si="6"/>
        <v>0.5</v>
      </c>
      <c r="Y19" s="25"/>
      <c r="Z19" s="25"/>
      <c r="AA19" s="25"/>
      <c r="AB19" s="25"/>
      <c r="AC19" s="25"/>
      <c r="AD19" s="25"/>
      <c r="AE19" s="25"/>
      <c r="AF19" s="25"/>
      <c r="AG19" s="25"/>
      <c r="AH19" s="25"/>
      <c r="AI19" s="25"/>
      <c r="AJ19" s="25"/>
      <c r="AK19" s="25"/>
      <c r="AL19" s="25"/>
      <c r="AM19" s="25"/>
      <c r="AN19" s="25"/>
      <c r="AO19" s="25"/>
      <c r="AP19" s="25"/>
      <c r="AQ19" s="25"/>
    </row>
    <row r="20" spans="1:68" x14ac:dyDescent="0.15">
      <c r="A20" s="132">
        <f t="shared" si="11"/>
        <v>39945</v>
      </c>
      <c r="B20" s="32">
        <v>16</v>
      </c>
      <c r="C20" s="25">
        <f t="shared" si="0"/>
        <v>2</v>
      </c>
      <c r="D20" s="131">
        <f t="shared" ca="1" si="1"/>
        <v>0.8</v>
      </c>
      <c r="E20" s="25">
        <f t="shared" si="2"/>
        <v>4</v>
      </c>
      <c r="F20" s="63">
        <f t="shared" si="3"/>
        <v>1</v>
      </c>
      <c r="G20" s="15">
        <f t="shared" ca="1" si="7"/>
        <v>0.8</v>
      </c>
      <c r="H20" s="125">
        <v>0</v>
      </c>
      <c r="I20" s="137"/>
      <c r="J20" s="15">
        <f t="shared" ca="1" si="8"/>
        <v>2.2999999999999998</v>
      </c>
      <c r="K20" s="8">
        <f t="shared" ca="1" si="12"/>
        <v>8.9256015079277051E-2</v>
      </c>
      <c r="L20" s="9"/>
      <c r="M20" s="15">
        <f t="shared" ca="1" si="9"/>
        <v>0</v>
      </c>
      <c r="N20" s="10">
        <f t="shared" si="4"/>
        <v>275.14285714285717</v>
      </c>
      <c r="O20" s="15">
        <f t="shared" si="5"/>
        <v>25.768571428571434</v>
      </c>
      <c r="P20" s="15">
        <f t="shared" ca="1" si="10"/>
        <v>5.5</v>
      </c>
      <c r="Q20" s="15">
        <f t="shared" si="13"/>
        <v>8.1</v>
      </c>
      <c r="R20" s="15">
        <f t="shared" si="13"/>
        <v>0</v>
      </c>
      <c r="S20" s="15">
        <f t="shared" ca="1" si="14"/>
        <v>3.3999999999999995</v>
      </c>
      <c r="T20" s="25"/>
      <c r="U20" s="145">
        <f t="shared" si="6"/>
        <v>0.5</v>
      </c>
      <c r="Y20" s="25"/>
      <c r="Z20" s="25"/>
      <c r="AA20" s="25"/>
      <c r="AB20" s="25"/>
      <c r="AC20" s="25"/>
      <c r="AD20" s="25"/>
      <c r="AE20" s="25"/>
      <c r="AF20" s="25"/>
      <c r="AG20" s="25"/>
      <c r="AH20" s="25"/>
      <c r="AI20" s="25"/>
      <c r="AJ20" s="25"/>
      <c r="AK20" s="25"/>
      <c r="AL20" s="25"/>
      <c r="AM20" s="25"/>
      <c r="AN20" s="25"/>
      <c r="AO20" s="25"/>
      <c r="AP20" s="25"/>
      <c r="AQ20" s="25"/>
    </row>
    <row r="21" spans="1:68" x14ac:dyDescent="0.15">
      <c r="A21" s="132">
        <f t="shared" si="11"/>
        <v>39946</v>
      </c>
      <c r="B21" s="32">
        <v>10</v>
      </c>
      <c r="C21" s="25">
        <f t="shared" si="0"/>
        <v>2</v>
      </c>
      <c r="D21" s="131">
        <f t="shared" ca="1" si="1"/>
        <v>0.5</v>
      </c>
      <c r="E21" s="25">
        <f t="shared" si="2"/>
        <v>5</v>
      </c>
      <c r="F21" s="63">
        <f t="shared" si="3"/>
        <v>1</v>
      </c>
      <c r="G21" s="15">
        <f t="shared" ca="1" si="7"/>
        <v>0.5</v>
      </c>
      <c r="H21" s="125">
        <v>1.3</v>
      </c>
      <c r="I21" s="137"/>
      <c r="J21" s="15">
        <f t="shared" ca="1" si="8"/>
        <v>1.4999999999999998</v>
      </c>
      <c r="K21" s="8">
        <f t="shared" ca="1" si="12"/>
        <v>5.306067446012868E-2</v>
      </c>
      <c r="L21" s="9"/>
      <c r="M21" s="15">
        <f t="shared" ca="1" si="9"/>
        <v>0</v>
      </c>
      <c r="N21" s="10">
        <f t="shared" si="4"/>
        <v>294.38095238095241</v>
      </c>
      <c r="O21" s="15">
        <f t="shared" si="5"/>
        <v>28.269523809523811</v>
      </c>
      <c r="P21" s="15">
        <f t="shared" ca="1" si="10"/>
        <v>6</v>
      </c>
      <c r="Q21" s="15">
        <f t="shared" si="13"/>
        <v>9.4</v>
      </c>
      <c r="R21" s="15">
        <f t="shared" si="13"/>
        <v>0</v>
      </c>
      <c r="S21" s="15">
        <f t="shared" ca="1" si="14"/>
        <v>3.3999999999999995</v>
      </c>
      <c r="T21" s="25"/>
      <c r="U21" s="145">
        <f t="shared" si="6"/>
        <v>0.5</v>
      </c>
      <c r="Y21" s="25"/>
      <c r="Z21" s="25"/>
      <c r="AA21" s="25"/>
      <c r="AB21" s="25"/>
      <c r="AC21" s="25"/>
      <c r="AD21" s="25"/>
      <c r="AE21" s="25"/>
      <c r="AF21" s="25"/>
      <c r="AG21" s="25"/>
      <c r="AH21" s="25"/>
      <c r="AI21" s="25"/>
      <c r="AJ21" s="25"/>
      <c r="AK21" s="25"/>
      <c r="AL21" s="25"/>
      <c r="AM21" s="25"/>
      <c r="AN21" s="25"/>
      <c r="AO21" s="25"/>
      <c r="AP21" s="25"/>
      <c r="AQ21" s="25"/>
    </row>
    <row r="22" spans="1:68" x14ac:dyDescent="0.15">
      <c r="A22" s="132">
        <f t="shared" si="11"/>
        <v>39947</v>
      </c>
      <c r="B22" s="32">
        <v>15</v>
      </c>
      <c r="C22" s="25">
        <f t="shared" si="0"/>
        <v>2</v>
      </c>
      <c r="D22" s="131">
        <f t="shared" ca="1" si="1"/>
        <v>0.5</v>
      </c>
      <c r="E22" s="25">
        <f t="shared" si="2"/>
        <v>6</v>
      </c>
      <c r="F22" s="63">
        <f t="shared" si="3"/>
        <v>1</v>
      </c>
      <c r="G22" s="15">
        <f t="shared" ca="1" si="7"/>
        <v>0.5</v>
      </c>
      <c r="H22" s="125">
        <v>0</v>
      </c>
      <c r="I22" s="137"/>
      <c r="J22" s="15">
        <f t="shared" ca="1" si="8"/>
        <v>1.9999999999999998</v>
      </c>
      <c r="K22" s="8">
        <f t="shared" ca="1" si="12"/>
        <v>6.4145641150956056E-2</v>
      </c>
      <c r="L22" s="9"/>
      <c r="M22" s="15">
        <f t="shared" ca="1" si="9"/>
        <v>0</v>
      </c>
      <c r="N22" s="10">
        <f t="shared" si="4"/>
        <v>313.61904761904765</v>
      </c>
      <c r="O22" s="15">
        <f t="shared" si="5"/>
        <v>31.179047619047623</v>
      </c>
      <c r="P22" s="15">
        <f t="shared" ca="1" si="10"/>
        <v>6.5</v>
      </c>
      <c r="Q22" s="15">
        <f t="shared" si="13"/>
        <v>9.4</v>
      </c>
      <c r="R22" s="15">
        <f t="shared" si="13"/>
        <v>0</v>
      </c>
      <c r="S22" s="15">
        <f t="shared" ca="1" si="14"/>
        <v>3.3999999999999995</v>
      </c>
      <c r="T22" s="25"/>
      <c r="U22" s="145">
        <f t="shared" si="6"/>
        <v>0.5</v>
      </c>
      <c r="Y22" s="25"/>
      <c r="Z22" s="25"/>
      <c r="AA22" s="25"/>
      <c r="AB22" s="25"/>
      <c r="AC22" s="25"/>
      <c r="AD22" s="25"/>
      <c r="AE22" s="25"/>
      <c r="AF22" s="25"/>
      <c r="AG22" s="25"/>
      <c r="AH22" s="25"/>
      <c r="AI22" s="25"/>
      <c r="AJ22" s="25"/>
      <c r="AK22" s="25"/>
      <c r="AL22" s="25"/>
      <c r="AM22" s="25"/>
      <c r="AN22" s="25"/>
      <c r="AO22" s="25"/>
      <c r="AP22" s="25"/>
      <c r="AQ22" s="25"/>
    </row>
    <row r="23" spans="1:68" x14ac:dyDescent="0.15">
      <c r="A23" s="132">
        <f t="shared" si="11"/>
        <v>39948</v>
      </c>
      <c r="B23" s="32">
        <v>15</v>
      </c>
      <c r="C23" s="25">
        <f t="shared" si="0"/>
        <v>2</v>
      </c>
      <c r="D23" s="131">
        <f t="shared" ca="1" si="1"/>
        <v>0.5</v>
      </c>
      <c r="E23" s="25">
        <f t="shared" si="2"/>
        <v>7</v>
      </c>
      <c r="F23" s="63">
        <f t="shared" si="3"/>
        <v>1</v>
      </c>
      <c r="G23" s="15">
        <f t="shared" ca="1" si="7"/>
        <v>0.5</v>
      </c>
      <c r="H23" s="125">
        <v>0</v>
      </c>
      <c r="I23" s="137"/>
      <c r="J23" s="15">
        <f t="shared" ca="1" si="8"/>
        <v>2.5</v>
      </c>
      <c r="K23" s="8">
        <f t="shared" ca="1" si="12"/>
        <v>7.2977481234361957E-2</v>
      </c>
      <c r="L23" s="9"/>
      <c r="M23" s="15">
        <f t="shared" ca="1" si="9"/>
        <v>0</v>
      </c>
      <c r="N23" s="10">
        <f t="shared" si="4"/>
        <v>332.85714285714289</v>
      </c>
      <c r="O23" s="15">
        <f t="shared" si="5"/>
        <v>34.25714285714286</v>
      </c>
      <c r="P23" s="15">
        <f t="shared" ca="1" si="10"/>
        <v>7</v>
      </c>
      <c r="Q23" s="15">
        <f t="shared" si="13"/>
        <v>9.4</v>
      </c>
      <c r="R23" s="15">
        <f t="shared" si="13"/>
        <v>0</v>
      </c>
      <c r="S23" s="15">
        <f t="shared" ca="1" si="14"/>
        <v>3.3999999999999995</v>
      </c>
      <c r="T23" s="25"/>
      <c r="U23" s="145">
        <f t="shared" si="6"/>
        <v>0.5</v>
      </c>
      <c r="Y23" s="25"/>
      <c r="Z23" s="25"/>
      <c r="AA23" s="25"/>
      <c r="AB23" s="25"/>
      <c r="AC23" s="25"/>
      <c r="AD23" s="25"/>
      <c r="AE23" s="25"/>
      <c r="AF23" s="25"/>
      <c r="AG23" s="25"/>
      <c r="AH23" s="25"/>
      <c r="AI23" s="25"/>
      <c r="AJ23" s="25"/>
      <c r="AK23" s="25"/>
      <c r="AL23" s="25"/>
      <c r="AM23" s="25"/>
      <c r="AN23" s="25"/>
      <c r="AO23" s="25"/>
      <c r="AP23" s="25"/>
      <c r="AQ23" s="25"/>
    </row>
    <row r="24" spans="1:68" x14ac:dyDescent="0.15">
      <c r="A24" s="132">
        <f t="shared" si="11"/>
        <v>39949</v>
      </c>
      <c r="B24" s="32">
        <v>25</v>
      </c>
      <c r="C24" s="25">
        <f t="shared" si="0"/>
        <v>2</v>
      </c>
      <c r="D24" s="131">
        <f t="shared" ca="1" si="1"/>
        <v>1</v>
      </c>
      <c r="E24" s="25">
        <f t="shared" si="2"/>
        <v>8</v>
      </c>
      <c r="F24" s="63">
        <f t="shared" si="3"/>
        <v>1</v>
      </c>
      <c r="G24" s="15">
        <f t="shared" ca="1" si="7"/>
        <v>1</v>
      </c>
      <c r="H24" s="125">
        <v>0</v>
      </c>
      <c r="I24" s="137"/>
      <c r="J24" s="15">
        <f t="shared" ca="1" si="8"/>
        <v>3.5</v>
      </c>
      <c r="K24" s="8">
        <f t="shared" ca="1" si="12"/>
        <v>9.3745217080761167E-2</v>
      </c>
      <c r="L24" s="9"/>
      <c r="M24" s="15">
        <f t="shared" ca="1" si="9"/>
        <v>0</v>
      </c>
      <c r="N24" s="10">
        <f t="shared" si="4"/>
        <v>352.09523809523813</v>
      </c>
      <c r="O24" s="15">
        <f t="shared" si="5"/>
        <v>37.335238095238104</v>
      </c>
      <c r="P24" s="15">
        <f t="shared" ca="1" si="10"/>
        <v>8</v>
      </c>
      <c r="Q24" s="15">
        <f t="shared" si="13"/>
        <v>9.4</v>
      </c>
      <c r="R24" s="15">
        <f t="shared" si="13"/>
        <v>0</v>
      </c>
      <c r="S24" s="15">
        <f t="shared" ca="1" si="14"/>
        <v>3.3999999999999995</v>
      </c>
      <c r="T24" s="25"/>
      <c r="U24" s="145">
        <f t="shared" si="6"/>
        <v>0.5</v>
      </c>
      <c r="Y24" s="25"/>
      <c r="Z24" s="25"/>
      <c r="AA24" s="25"/>
      <c r="AB24" s="25"/>
      <c r="AC24" s="25"/>
      <c r="AD24" s="25"/>
      <c r="AE24" s="25"/>
      <c r="AF24" s="25"/>
      <c r="AG24" s="25"/>
      <c r="AH24" s="25"/>
      <c r="AI24" s="25"/>
      <c r="AJ24" s="25"/>
      <c r="AK24" s="25"/>
      <c r="AL24" s="25"/>
      <c r="AM24" s="25"/>
      <c r="AN24" s="25"/>
      <c r="AO24" s="25"/>
      <c r="AP24" s="25"/>
      <c r="AQ24" s="25"/>
    </row>
    <row r="25" spans="1:68" x14ac:dyDescent="0.15">
      <c r="A25" s="132">
        <f t="shared" si="11"/>
        <v>39950</v>
      </c>
      <c r="B25" s="32">
        <v>22</v>
      </c>
      <c r="C25" s="25">
        <f t="shared" si="0"/>
        <v>3</v>
      </c>
      <c r="D25" s="131">
        <f t="shared" ca="1" si="1"/>
        <v>1.5</v>
      </c>
      <c r="E25" s="25">
        <f t="shared" si="2"/>
        <v>9</v>
      </c>
      <c r="F25" s="63">
        <f t="shared" si="3"/>
        <v>1</v>
      </c>
      <c r="G25" s="15">
        <f t="shared" ca="1" si="7"/>
        <v>1.5</v>
      </c>
      <c r="H25" s="125">
        <v>0</v>
      </c>
      <c r="I25" s="137"/>
      <c r="J25" s="15">
        <f t="shared" ca="1" si="8"/>
        <v>5</v>
      </c>
      <c r="K25" s="8">
        <f t="shared" ca="1" si="12"/>
        <v>0.12372154404486965</v>
      </c>
      <c r="L25" s="9"/>
      <c r="M25" s="15">
        <f t="shared" ca="1" si="9"/>
        <v>0</v>
      </c>
      <c r="N25" s="10">
        <f t="shared" si="4"/>
        <v>371.33333333333337</v>
      </c>
      <c r="O25" s="15">
        <f t="shared" si="5"/>
        <v>40.413333333333341</v>
      </c>
      <c r="P25" s="15">
        <f t="shared" ca="1" si="10"/>
        <v>9.5</v>
      </c>
      <c r="Q25" s="15">
        <f t="shared" si="13"/>
        <v>9.4</v>
      </c>
      <c r="R25" s="15">
        <f t="shared" si="13"/>
        <v>0</v>
      </c>
      <c r="S25" s="15">
        <f t="shared" ca="1" si="14"/>
        <v>3.3999999999999995</v>
      </c>
      <c r="T25" s="25"/>
      <c r="U25" s="145">
        <f t="shared" si="6"/>
        <v>0.5</v>
      </c>
      <c r="Y25" s="25"/>
      <c r="Z25" s="25"/>
      <c r="AA25" s="25"/>
      <c r="AB25" s="25"/>
      <c r="AC25" s="25"/>
      <c r="AD25" s="25"/>
      <c r="AE25" s="25"/>
      <c r="AF25" s="25"/>
      <c r="AG25" s="25"/>
      <c r="AH25" s="25"/>
      <c r="AI25" s="25"/>
      <c r="AJ25" s="25"/>
      <c r="AK25" s="25"/>
      <c r="AL25" s="25"/>
      <c r="AM25" s="25"/>
      <c r="AN25" s="25"/>
      <c r="AO25" s="25"/>
      <c r="AP25" s="25"/>
      <c r="AQ25" s="25"/>
    </row>
    <row r="26" spans="1:68" x14ac:dyDescent="0.15">
      <c r="A26" s="132">
        <f t="shared" si="11"/>
        <v>39951</v>
      </c>
      <c r="B26" s="32">
        <v>24</v>
      </c>
      <c r="C26" s="25">
        <f t="shared" si="0"/>
        <v>3</v>
      </c>
      <c r="D26" s="131">
        <f t="shared" ca="1" si="1"/>
        <v>1.5</v>
      </c>
      <c r="E26" s="25">
        <f t="shared" si="2"/>
        <v>10</v>
      </c>
      <c r="F26" s="63">
        <f t="shared" si="3"/>
        <v>1</v>
      </c>
      <c r="G26" s="15">
        <f t="shared" ca="1" si="7"/>
        <v>1.5</v>
      </c>
      <c r="H26" s="125">
        <v>1.3</v>
      </c>
      <c r="I26" s="137"/>
      <c r="J26" s="15">
        <f t="shared" ca="1" si="8"/>
        <v>5.2</v>
      </c>
      <c r="K26" s="8">
        <f t="shared" ca="1" si="12"/>
        <v>0.11956378925239783</v>
      </c>
      <c r="L26" s="9"/>
      <c r="M26" s="15">
        <f t="shared" ca="1" si="9"/>
        <v>0</v>
      </c>
      <c r="N26" s="10">
        <f t="shared" si="4"/>
        <v>390.57142857142861</v>
      </c>
      <c r="O26" s="15">
        <f t="shared" si="5"/>
        <v>43.491428571428578</v>
      </c>
      <c r="P26" s="15">
        <f t="shared" ca="1" si="10"/>
        <v>11</v>
      </c>
      <c r="Q26" s="15">
        <f t="shared" ref="Q26:R41" si="15">Q25+H26</f>
        <v>10.700000000000001</v>
      </c>
      <c r="R26" s="15">
        <f t="shared" si="15"/>
        <v>0</v>
      </c>
      <c r="S26" s="15">
        <f t="shared" ca="1" si="14"/>
        <v>3.3999999999999995</v>
      </c>
      <c r="T26" s="25"/>
      <c r="U26" s="145">
        <f t="shared" si="6"/>
        <v>0.5</v>
      </c>
      <c r="Y26" s="25"/>
      <c r="Z26" s="25"/>
      <c r="AA26" s="25"/>
      <c r="AB26" s="25"/>
      <c r="AC26" s="25"/>
      <c r="AD26" s="25"/>
      <c r="AE26" s="25"/>
      <c r="AF26" s="25"/>
      <c r="AG26" s="25"/>
      <c r="AH26" s="25"/>
      <c r="AI26" s="25"/>
      <c r="AJ26" s="25"/>
      <c r="AK26" s="25"/>
      <c r="AL26" s="25"/>
      <c r="AM26" s="25"/>
      <c r="AN26" s="25"/>
      <c r="AO26" s="25"/>
      <c r="AP26" s="25"/>
      <c r="AQ26" s="25"/>
    </row>
    <row r="27" spans="1:68" x14ac:dyDescent="0.15">
      <c r="A27" s="132">
        <f t="shared" si="11"/>
        <v>39952</v>
      </c>
      <c r="B27" s="32">
        <v>22</v>
      </c>
      <c r="C27" s="25">
        <f t="shared" si="0"/>
        <v>3</v>
      </c>
      <c r="D27" s="131">
        <f t="shared" ca="1" si="1"/>
        <v>1.5</v>
      </c>
      <c r="E27" s="25">
        <f t="shared" si="2"/>
        <v>11</v>
      </c>
      <c r="F27" s="63">
        <f t="shared" si="3"/>
        <v>1</v>
      </c>
      <c r="G27" s="15">
        <f t="shared" ca="1" si="7"/>
        <v>1.5</v>
      </c>
      <c r="H27" s="125">
        <v>0</v>
      </c>
      <c r="I27" s="137"/>
      <c r="J27" s="15">
        <f t="shared" ca="1" si="8"/>
        <v>6.7</v>
      </c>
      <c r="K27" s="8">
        <f t="shared" ca="1" si="12"/>
        <v>0.14387091496584725</v>
      </c>
      <c r="L27" s="9"/>
      <c r="M27" s="15">
        <f t="shared" ca="1" si="9"/>
        <v>0</v>
      </c>
      <c r="N27" s="10">
        <f t="shared" si="4"/>
        <v>409.80952380952385</v>
      </c>
      <c r="O27" s="15">
        <f t="shared" si="5"/>
        <v>46.569523809523815</v>
      </c>
      <c r="P27" s="15">
        <f t="shared" ca="1" si="10"/>
        <v>12.5</v>
      </c>
      <c r="Q27" s="15">
        <f t="shared" si="15"/>
        <v>10.700000000000001</v>
      </c>
      <c r="R27" s="15">
        <f t="shared" si="15"/>
        <v>0</v>
      </c>
      <c r="S27" s="15">
        <f t="shared" ca="1" si="14"/>
        <v>3.3999999999999995</v>
      </c>
      <c r="T27" s="25"/>
      <c r="U27" s="145">
        <f t="shared" si="6"/>
        <v>0.5</v>
      </c>
      <c r="Y27" s="25"/>
      <c r="Z27" s="25"/>
      <c r="AA27" s="25"/>
      <c r="AB27" s="25"/>
      <c r="AC27" s="25"/>
      <c r="AD27" s="25"/>
      <c r="AE27" s="25"/>
      <c r="AF27" s="25"/>
      <c r="AG27" s="25"/>
      <c r="AH27" s="25"/>
      <c r="AI27" s="25"/>
      <c r="AJ27" s="25"/>
      <c r="AK27" s="25"/>
      <c r="AL27" s="25"/>
      <c r="AM27" s="25"/>
      <c r="AN27" s="25"/>
      <c r="AO27" s="25"/>
      <c r="AP27" s="25"/>
      <c r="AQ27" s="25"/>
    </row>
    <row r="28" spans="1:68" x14ac:dyDescent="0.15">
      <c r="A28" s="132">
        <f t="shared" si="11"/>
        <v>39953</v>
      </c>
      <c r="B28" s="32">
        <v>14</v>
      </c>
      <c r="C28" s="25">
        <f t="shared" si="0"/>
        <v>3</v>
      </c>
      <c r="D28" s="131">
        <f t="shared" ca="1" si="1"/>
        <v>0.8</v>
      </c>
      <c r="E28" s="25">
        <f t="shared" si="2"/>
        <v>12</v>
      </c>
      <c r="F28" s="63">
        <f t="shared" si="3"/>
        <v>1</v>
      </c>
      <c r="G28" s="15">
        <f t="shared" ca="1" si="7"/>
        <v>0.8</v>
      </c>
      <c r="H28" s="125">
        <v>0</v>
      </c>
      <c r="I28" s="137"/>
      <c r="J28" s="15">
        <f t="shared" ca="1" si="8"/>
        <v>7.5</v>
      </c>
      <c r="K28" s="8">
        <f t="shared" ca="1" si="12"/>
        <v>0.15106464607711489</v>
      </c>
      <c r="L28" s="9"/>
      <c r="M28" s="15">
        <f t="shared" ca="1" si="9"/>
        <v>0</v>
      </c>
      <c r="N28" s="10">
        <f t="shared" si="4"/>
        <v>429.04761904761909</v>
      </c>
      <c r="O28" s="15">
        <f t="shared" si="5"/>
        <v>49.647619047619052</v>
      </c>
      <c r="P28" s="15">
        <f t="shared" ca="1" si="10"/>
        <v>13.3</v>
      </c>
      <c r="Q28" s="15">
        <f t="shared" si="15"/>
        <v>10.700000000000001</v>
      </c>
      <c r="R28" s="15">
        <f t="shared" si="15"/>
        <v>0</v>
      </c>
      <c r="S28" s="15">
        <f t="shared" ca="1" si="14"/>
        <v>3.3999999999999995</v>
      </c>
      <c r="T28" s="25"/>
      <c r="U28" s="145">
        <f t="shared" si="6"/>
        <v>0.5</v>
      </c>
      <c r="Y28" s="25"/>
      <c r="Z28" s="25"/>
      <c r="AA28" s="25"/>
      <c r="AB28" s="25"/>
      <c r="AC28" s="25"/>
      <c r="AD28" s="25"/>
      <c r="AE28" s="25"/>
      <c r="AF28" s="25"/>
      <c r="AG28" s="25"/>
      <c r="AH28" s="25"/>
      <c r="AI28" s="25"/>
      <c r="AJ28" s="25"/>
      <c r="AK28" s="25"/>
      <c r="AL28" s="25"/>
      <c r="AM28" s="25"/>
      <c r="AN28" s="25"/>
      <c r="AO28" s="25"/>
      <c r="AP28" s="25"/>
      <c r="AQ28" s="25"/>
    </row>
    <row r="29" spans="1:68" x14ac:dyDescent="0.15">
      <c r="A29" s="132">
        <f t="shared" si="11"/>
        <v>39954</v>
      </c>
      <c r="B29" s="32">
        <v>16</v>
      </c>
      <c r="C29" s="25">
        <f t="shared" si="0"/>
        <v>3</v>
      </c>
      <c r="D29" s="131">
        <f t="shared" ca="1" si="1"/>
        <v>1.3</v>
      </c>
      <c r="E29" s="25">
        <f t="shared" si="2"/>
        <v>13</v>
      </c>
      <c r="F29" s="63">
        <f t="shared" si="3"/>
        <v>1</v>
      </c>
      <c r="G29" s="15">
        <f t="shared" ca="1" si="7"/>
        <v>1.3</v>
      </c>
      <c r="H29" s="125">
        <v>0</v>
      </c>
      <c r="I29" s="137"/>
      <c r="J29" s="15">
        <f t="shared" ca="1" si="8"/>
        <v>8.8000000000000007</v>
      </c>
      <c r="K29" s="8">
        <f t="shared" ca="1" si="12"/>
        <v>0.16690148477294894</v>
      </c>
      <c r="L29" s="9"/>
      <c r="M29" s="15">
        <f t="shared" ca="1" si="9"/>
        <v>0</v>
      </c>
      <c r="N29" s="10">
        <f t="shared" si="4"/>
        <v>448.28571428571433</v>
      </c>
      <c r="O29" s="15">
        <f t="shared" si="5"/>
        <v>52.725714285714297</v>
      </c>
      <c r="P29" s="15">
        <f t="shared" ca="1" si="10"/>
        <v>14.600000000000001</v>
      </c>
      <c r="Q29" s="15">
        <f t="shared" si="15"/>
        <v>10.700000000000001</v>
      </c>
      <c r="R29" s="15">
        <f t="shared" si="15"/>
        <v>0</v>
      </c>
      <c r="S29" s="15">
        <f t="shared" ca="1" si="14"/>
        <v>3.3999999999999995</v>
      </c>
      <c r="T29" s="25"/>
      <c r="U29" s="145">
        <f t="shared" si="6"/>
        <v>0.5</v>
      </c>
      <c r="Y29" s="25"/>
      <c r="Z29" s="25"/>
      <c r="AA29" s="25"/>
      <c r="AB29" s="25"/>
      <c r="AC29" s="25"/>
      <c r="AD29" s="25"/>
      <c r="AE29" s="25"/>
      <c r="AF29" s="25"/>
      <c r="AG29" s="25"/>
      <c r="AH29" s="25"/>
      <c r="AI29" s="25"/>
      <c r="AJ29" s="25"/>
      <c r="AK29" s="25"/>
      <c r="AL29" s="25"/>
      <c r="AM29" s="25"/>
      <c r="AN29" s="25"/>
      <c r="AO29" s="25"/>
      <c r="AP29" s="25"/>
      <c r="AQ29" s="25"/>
    </row>
    <row r="30" spans="1:68" x14ac:dyDescent="0.15">
      <c r="A30" s="132">
        <f t="shared" si="11"/>
        <v>39955</v>
      </c>
      <c r="B30" s="32">
        <v>23</v>
      </c>
      <c r="C30" s="25">
        <f t="shared" si="0"/>
        <v>3</v>
      </c>
      <c r="D30" s="131">
        <f t="shared" ca="1" si="1"/>
        <v>1.5</v>
      </c>
      <c r="E30" s="25">
        <f t="shared" si="2"/>
        <v>14</v>
      </c>
      <c r="F30" s="63">
        <f t="shared" si="3"/>
        <v>1</v>
      </c>
      <c r="G30" s="15">
        <f t="shared" ca="1" si="7"/>
        <v>1.5</v>
      </c>
      <c r="H30" s="125">
        <v>0</v>
      </c>
      <c r="I30" s="137"/>
      <c r="J30" s="15">
        <f t="shared" ca="1" si="8"/>
        <v>10.3</v>
      </c>
      <c r="K30" s="8">
        <f t="shared" ca="1" si="12"/>
        <v>0.18457521247909339</v>
      </c>
      <c r="L30" s="9"/>
      <c r="M30" s="15">
        <f t="shared" ca="1" si="9"/>
        <v>0</v>
      </c>
      <c r="N30" s="10">
        <f t="shared" si="4"/>
        <v>467.52380952380958</v>
      </c>
      <c r="O30" s="15">
        <f t="shared" si="5"/>
        <v>55.803809523809534</v>
      </c>
      <c r="P30" s="15">
        <f t="shared" ca="1" si="10"/>
        <v>16.100000000000001</v>
      </c>
      <c r="Q30" s="15">
        <f t="shared" si="15"/>
        <v>10.700000000000001</v>
      </c>
      <c r="R30" s="15">
        <f t="shared" si="15"/>
        <v>0</v>
      </c>
      <c r="S30" s="15">
        <f t="shared" ca="1" si="14"/>
        <v>3.3999999999999995</v>
      </c>
      <c r="T30" s="25"/>
      <c r="U30" s="145">
        <f t="shared" si="6"/>
        <v>0.5</v>
      </c>
      <c r="Y30" s="25"/>
      <c r="Z30" s="25"/>
      <c r="AA30" s="25"/>
      <c r="AB30" s="25"/>
      <c r="AC30" s="25"/>
      <c r="AD30" s="25"/>
      <c r="AE30" s="25"/>
      <c r="AF30" s="25"/>
      <c r="AG30" s="25"/>
      <c r="AH30" s="25"/>
      <c r="AI30" s="25"/>
      <c r="AJ30" s="25"/>
      <c r="AK30" s="25"/>
      <c r="AL30" s="25"/>
      <c r="AM30" s="25"/>
      <c r="AN30" s="25"/>
      <c r="AO30" s="25"/>
      <c r="AP30" s="25"/>
      <c r="AQ30" s="25"/>
    </row>
    <row r="31" spans="1:68" x14ac:dyDescent="0.15">
      <c r="A31" s="132">
        <f t="shared" si="11"/>
        <v>39956</v>
      </c>
      <c r="B31" s="32">
        <v>32</v>
      </c>
      <c r="C31" s="25">
        <f t="shared" si="0"/>
        <v>3</v>
      </c>
      <c r="D31" s="131">
        <f t="shared" ca="1" si="1"/>
        <v>2</v>
      </c>
      <c r="E31" s="25">
        <f t="shared" si="2"/>
        <v>15</v>
      </c>
      <c r="F31" s="63">
        <f t="shared" si="3"/>
        <v>1</v>
      </c>
      <c r="G31" s="15">
        <f t="shared" ca="1" si="7"/>
        <v>2</v>
      </c>
      <c r="H31" s="125">
        <v>0</v>
      </c>
      <c r="I31" s="137"/>
      <c r="J31" s="15">
        <f t="shared" ca="1" si="8"/>
        <v>12.3</v>
      </c>
      <c r="K31" s="8">
        <f t="shared" ca="1" si="12"/>
        <v>0.20889269886455533</v>
      </c>
      <c r="L31" s="9"/>
      <c r="M31" s="15">
        <f t="shared" ca="1" si="9"/>
        <v>0</v>
      </c>
      <c r="N31" s="10">
        <f t="shared" si="4"/>
        <v>486.76190476190482</v>
      </c>
      <c r="O31" s="15">
        <f t="shared" si="5"/>
        <v>58.881904761904771</v>
      </c>
      <c r="P31" s="15">
        <f t="shared" ca="1" si="10"/>
        <v>18.100000000000001</v>
      </c>
      <c r="Q31" s="15">
        <f t="shared" si="15"/>
        <v>10.700000000000001</v>
      </c>
      <c r="R31" s="15">
        <f t="shared" si="15"/>
        <v>0</v>
      </c>
      <c r="S31" s="15">
        <f t="shared" ca="1" si="14"/>
        <v>3.3999999999999995</v>
      </c>
      <c r="T31" s="25"/>
      <c r="U31" s="145">
        <f t="shared" si="6"/>
        <v>0.5</v>
      </c>
      <c r="Y31" s="25"/>
      <c r="Z31" s="25"/>
      <c r="AA31" s="25"/>
      <c r="AB31" s="25"/>
      <c r="AC31" s="25"/>
      <c r="AD31" s="25"/>
      <c r="AE31" s="25"/>
      <c r="AF31" s="25"/>
      <c r="AG31" s="25"/>
      <c r="AH31" s="25"/>
      <c r="AI31" s="25"/>
      <c r="AJ31" s="25"/>
      <c r="AK31" s="25"/>
      <c r="AL31" s="25"/>
      <c r="AM31" s="25"/>
      <c r="AN31" s="25"/>
      <c r="AO31" s="25"/>
      <c r="AP31" s="25"/>
      <c r="AQ31" s="25"/>
    </row>
    <row r="32" spans="1:68" ht="14" thickBot="1" x14ac:dyDescent="0.2">
      <c r="A32" s="132">
        <f t="shared" si="11"/>
        <v>39957</v>
      </c>
      <c r="B32" s="32">
        <v>23</v>
      </c>
      <c r="C32" s="25">
        <f t="shared" si="0"/>
        <v>4</v>
      </c>
      <c r="D32" s="131">
        <f t="shared" ca="1" si="1"/>
        <v>2.2999999999999998</v>
      </c>
      <c r="E32" s="25">
        <f t="shared" si="2"/>
        <v>16</v>
      </c>
      <c r="F32" s="63">
        <f t="shared" si="3"/>
        <v>1</v>
      </c>
      <c r="G32" s="15">
        <f t="shared" ca="1" si="7"/>
        <v>2.2999999999999998</v>
      </c>
      <c r="H32" s="125">
        <v>4.5999999999999996</v>
      </c>
      <c r="I32" s="137"/>
      <c r="J32" s="15">
        <f t="shared" ca="1" si="8"/>
        <v>10.000000000000002</v>
      </c>
      <c r="K32" s="8">
        <f t="shared" ca="1" si="12"/>
        <v>0.16139444803098774</v>
      </c>
      <c r="L32" s="9"/>
      <c r="M32" s="15">
        <f t="shared" ca="1" si="9"/>
        <v>0</v>
      </c>
      <c r="N32" s="10">
        <f t="shared" si="4"/>
        <v>506.00000000000006</v>
      </c>
      <c r="O32" s="15">
        <f t="shared" si="5"/>
        <v>61.960000000000008</v>
      </c>
      <c r="P32" s="15">
        <f t="shared" ca="1" si="10"/>
        <v>20.400000000000002</v>
      </c>
      <c r="Q32" s="15">
        <f t="shared" si="15"/>
        <v>15.3</v>
      </c>
      <c r="R32" s="15">
        <f t="shared" si="15"/>
        <v>0</v>
      </c>
      <c r="S32" s="15">
        <f t="shared" ca="1" si="14"/>
        <v>3.3999999999999995</v>
      </c>
      <c r="T32" s="25"/>
      <c r="U32" s="145">
        <f t="shared" si="6"/>
        <v>0.5</v>
      </c>
      <c r="Y32" s="25"/>
      <c r="Z32" s="25"/>
      <c r="AA32" s="25"/>
      <c r="AB32" s="25"/>
      <c r="AC32" s="25"/>
      <c r="AD32" s="25"/>
      <c r="AE32" s="25"/>
      <c r="AF32" s="25"/>
      <c r="AG32" s="25"/>
      <c r="AH32" s="25"/>
      <c r="AI32" s="25"/>
      <c r="AJ32" s="25"/>
      <c r="AK32" s="25"/>
      <c r="AL32" s="25"/>
      <c r="AM32" s="25"/>
      <c r="AN32" s="25"/>
      <c r="AO32" s="25"/>
      <c r="AP32" s="25"/>
      <c r="AQ32" s="25"/>
      <c r="AR32" s="25"/>
      <c r="AS32" s="25"/>
      <c r="AT32" s="25"/>
      <c r="AU32" s="25"/>
      <c r="AV32" s="25"/>
      <c r="AW32" s="25"/>
      <c r="AX32" s="25"/>
      <c r="AY32" s="25"/>
      <c r="AZ32" s="25"/>
      <c r="BA32" s="25"/>
      <c r="BB32" s="25"/>
      <c r="BC32" s="25"/>
      <c r="BD32" s="25"/>
      <c r="BE32" s="25"/>
      <c r="BF32" s="25"/>
      <c r="BG32" s="25"/>
      <c r="BH32" s="25"/>
      <c r="BI32" s="25"/>
      <c r="BJ32" s="25"/>
      <c r="BK32" s="25"/>
      <c r="BL32" s="25"/>
      <c r="BM32" s="25"/>
      <c r="BN32" s="25"/>
      <c r="BO32" s="25"/>
      <c r="BP32" s="25"/>
    </row>
    <row r="33" spans="1:16359" s="53" customFormat="1" ht="15" thickTop="1" thickBot="1" x14ac:dyDescent="0.2">
      <c r="A33" s="132">
        <f t="shared" si="11"/>
        <v>39958</v>
      </c>
      <c r="B33" s="32">
        <v>22</v>
      </c>
      <c r="C33" s="25">
        <f t="shared" si="0"/>
        <v>4</v>
      </c>
      <c r="D33" s="131">
        <f t="shared" ca="1" si="1"/>
        <v>2.2999999999999998</v>
      </c>
      <c r="E33" s="25">
        <f t="shared" si="2"/>
        <v>17</v>
      </c>
      <c r="F33" s="63">
        <f t="shared" si="3"/>
        <v>1</v>
      </c>
      <c r="G33" s="15">
        <f t="shared" ca="1" si="7"/>
        <v>2.2999999999999998</v>
      </c>
      <c r="H33" s="125">
        <v>0</v>
      </c>
      <c r="I33" s="137"/>
      <c r="J33" s="15">
        <f t="shared" ca="1" si="8"/>
        <v>12.3</v>
      </c>
      <c r="K33" s="8">
        <f t="shared" ca="1" si="12"/>
        <v>0.18736399245611488</v>
      </c>
      <c r="L33" s="9"/>
      <c r="M33" s="15">
        <f t="shared" ca="1" si="9"/>
        <v>0</v>
      </c>
      <c r="N33" s="10">
        <f t="shared" si="4"/>
        <v>525.2380952380953</v>
      </c>
      <c r="O33" s="15">
        <f t="shared" si="5"/>
        <v>65.64761904761906</v>
      </c>
      <c r="P33" s="15">
        <f t="shared" ca="1" si="10"/>
        <v>22.700000000000003</v>
      </c>
      <c r="Q33" s="15">
        <f t="shared" si="15"/>
        <v>15.3</v>
      </c>
      <c r="R33" s="15">
        <f t="shared" si="15"/>
        <v>0</v>
      </c>
      <c r="S33" s="15">
        <f t="shared" ca="1" si="14"/>
        <v>3.3999999999999995</v>
      </c>
      <c r="T33" s="25"/>
      <c r="U33" s="145">
        <f t="shared" si="6"/>
        <v>0.5</v>
      </c>
      <c r="V33"/>
      <c r="W33"/>
      <c r="X33"/>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5"/>
      <c r="BI33" s="25"/>
      <c r="BJ33" s="25"/>
      <c r="BK33" s="25"/>
      <c r="BL33" s="25"/>
      <c r="BM33" s="25"/>
      <c r="BN33" s="25"/>
      <c r="BO33" s="25"/>
      <c r="BP33" s="25"/>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c r="XAU33"/>
      <c r="XAV33"/>
      <c r="XAW33"/>
      <c r="XAX33"/>
      <c r="XAY33"/>
      <c r="XAZ33"/>
      <c r="XBA33"/>
      <c r="XBB33"/>
      <c r="XBC33"/>
      <c r="XBD33"/>
      <c r="XBE33"/>
      <c r="XBF33"/>
      <c r="XBG33"/>
      <c r="XBH33"/>
      <c r="XBI33"/>
      <c r="XBJ33"/>
      <c r="XBK33"/>
      <c r="XBL33"/>
      <c r="XBM33"/>
      <c r="XBN33"/>
      <c r="XBO33"/>
      <c r="XBP33"/>
      <c r="XBQ33"/>
      <c r="XBR33"/>
      <c r="XBS33"/>
      <c r="XBT33"/>
      <c r="XBU33"/>
      <c r="XBV33"/>
      <c r="XBW33"/>
      <c r="XBX33"/>
      <c r="XBY33"/>
      <c r="XBZ33"/>
      <c r="XCA33"/>
      <c r="XCB33"/>
      <c r="XCC33"/>
      <c r="XCD33"/>
      <c r="XCE33"/>
      <c r="XCF33"/>
      <c r="XCG33"/>
      <c r="XCH33"/>
      <c r="XCI33"/>
      <c r="XCJ33"/>
      <c r="XCK33"/>
      <c r="XCL33"/>
      <c r="XCM33"/>
      <c r="XCN33"/>
      <c r="XCO33"/>
      <c r="XCP33"/>
      <c r="XCQ33"/>
      <c r="XCR33"/>
      <c r="XCS33"/>
      <c r="XCT33"/>
      <c r="XCU33"/>
      <c r="XCV33"/>
      <c r="XCW33"/>
      <c r="XCX33"/>
      <c r="XCY33"/>
      <c r="XCZ33"/>
      <c r="XDA33"/>
      <c r="XDB33"/>
      <c r="XDC33"/>
      <c r="XDD33"/>
      <c r="XDE33"/>
      <c r="XDF33"/>
      <c r="XDG33"/>
      <c r="XDH33"/>
      <c r="XDI33"/>
      <c r="XDJ33"/>
      <c r="XDK33"/>
      <c r="XDL33"/>
      <c r="XDM33"/>
      <c r="XDN33"/>
      <c r="XDO33"/>
      <c r="XDP33"/>
      <c r="XDQ33"/>
      <c r="XDR33"/>
      <c r="XDS33"/>
      <c r="XDT33"/>
      <c r="XDU33"/>
      <c r="XDV33"/>
      <c r="XDW33"/>
      <c r="XDX33"/>
      <c r="XDY33"/>
      <c r="XDZ33"/>
      <c r="XEA33"/>
      <c r="XEB33"/>
      <c r="XEC33"/>
      <c r="XED33"/>
      <c r="XEE33"/>
    </row>
    <row r="34" spans="1:16359" ht="14" thickTop="1" x14ac:dyDescent="0.15">
      <c r="A34" s="132">
        <f t="shared" si="11"/>
        <v>39959</v>
      </c>
      <c r="B34" s="32">
        <v>25</v>
      </c>
      <c r="C34" s="25">
        <f t="shared" si="0"/>
        <v>4</v>
      </c>
      <c r="D34" s="131">
        <f t="shared" ca="1" si="1"/>
        <v>2.2999999999999998</v>
      </c>
      <c r="E34" s="25">
        <f t="shared" si="2"/>
        <v>18</v>
      </c>
      <c r="F34" s="63">
        <f t="shared" si="3"/>
        <v>1</v>
      </c>
      <c r="G34" s="15">
        <f t="shared" ca="1" si="7"/>
        <v>2.2999999999999998</v>
      </c>
      <c r="H34" s="125">
        <v>0</v>
      </c>
      <c r="I34" s="137"/>
      <c r="J34" s="15">
        <f t="shared" ca="1" si="8"/>
        <v>14.600000000000001</v>
      </c>
      <c r="K34" s="8">
        <f t="shared" ca="1" si="12"/>
        <v>0.21008633685076061</v>
      </c>
      <c r="L34" s="9"/>
      <c r="M34" s="15">
        <f t="shared" ca="1" si="9"/>
        <v>0</v>
      </c>
      <c r="N34" s="10">
        <f t="shared" si="4"/>
        <v>544.47619047619048</v>
      </c>
      <c r="O34" s="15">
        <f t="shared" si="5"/>
        <v>69.495238095238093</v>
      </c>
      <c r="P34" s="15">
        <f t="shared" ca="1" si="10"/>
        <v>25.000000000000004</v>
      </c>
      <c r="Q34" s="15">
        <f t="shared" si="15"/>
        <v>15.3</v>
      </c>
      <c r="R34" s="15">
        <f t="shared" si="15"/>
        <v>0</v>
      </c>
      <c r="S34" s="15">
        <f t="shared" ca="1" si="14"/>
        <v>3.3999999999999995</v>
      </c>
      <c r="T34" s="25"/>
      <c r="U34" s="145">
        <f t="shared" si="6"/>
        <v>0.5</v>
      </c>
      <c r="Y34" s="25"/>
      <c r="Z34" s="25"/>
      <c r="AA34" s="25"/>
      <c r="AB34" s="25"/>
      <c r="AC34" s="25"/>
      <c r="AD34" s="25"/>
      <c r="AE34" s="25"/>
      <c r="AF34" s="25"/>
      <c r="AG34" s="25"/>
      <c r="AH34" s="25"/>
      <c r="AI34" s="25"/>
      <c r="AJ34" s="25"/>
      <c r="AK34" s="25"/>
      <c r="AL34" s="25"/>
      <c r="AM34" s="25"/>
      <c r="AN34" s="25"/>
      <c r="AO34" s="25"/>
      <c r="AP34" s="25"/>
      <c r="AQ34" s="25"/>
    </row>
    <row r="35" spans="1:16359" x14ac:dyDescent="0.15">
      <c r="A35" s="132">
        <f t="shared" si="11"/>
        <v>39960</v>
      </c>
      <c r="B35" s="32">
        <v>30</v>
      </c>
      <c r="C35" s="25">
        <f t="shared" si="0"/>
        <v>4</v>
      </c>
      <c r="D35" s="131">
        <f t="shared" ca="1" si="1"/>
        <v>2.8</v>
      </c>
      <c r="E35" s="25">
        <f t="shared" si="2"/>
        <v>19</v>
      </c>
      <c r="F35" s="63">
        <f t="shared" si="3"/>
        <v>1</v>
      </c>
      <c r="G35" s="15">
        <f t="shared" ca="1" si="7"/>
        <v>2.8</v>
      </c>
      <c r="H35" s="125">
        <v>32</v>
      </c>
      <c r="I35" s="137"/>
      <c r="J35" s="15">
        <f t="shared" ca="1" si="8"/>
        <v>0</v>
      </c>
      <c r="K35" s="8">
        <f t="shared" ca="1" si="12"/>
        <v>0</v>
      </c>
      <c r="L35" s="9"/>
      <c r="M35" s="15">
        <f t="shared" ca="1" si="9"/>
        <v>14.599999999999998</v>
      </c>
      <c r="N35" s="10">
        <f t="shared" si="4"/>
        <v>563.71428571428567</v>
      </c>
      <c r="O35" s="15">
        <f t="shared" si="5"/>
        <v>73.342857142857127</v>
      </c>
      <c r="P35" s="15">
        <f t="shared" ca="1" si="10"/>
        <v>27.800000000000004</v>
      </c>
      <c r="Q35" s="15">
        <f t="shared" si="15"/>
        <v>47.3</v>
      </c>
      <c r="R35" s="15">
        <f t="shared" si="15"/>
        <v>0</v>
      </c>
      <c r="S35" s="15">
        <f t="shared" ca="1" si="14"/>
        <v>17.999999999999996</v>
      </c>
      <c r="T35" s="25"/>
      <c r="U35" s="145">
        <f t="shared" si="6"/>
        <v>0.5</v>
      </c>
      <c r="Y35" s="25"/>
      <c r="Z35" s="25"/>
      <c r="AA35" s="25"/>
      <c r="AB35" s="25"/>
      <c r="AC35" s="25"/>
      <c r="AD35" s="25"/>
      <c r="AE35" s="25"/>
      <c r="AF35" s="25"/>
      <c r="AG35" s="25"/>
      <c r="AH35" s="25"/>
      <c r="AI35" s="25"/>
      <c r="AJ35" s="25"/>
      <c r="AK35" s="25"/>
      <c r="AL35" s="25"/>
      <c r="AM35" s="25"/>
      <c r="AN35" s="25"/>
      <c r="AO35" s="25"/>
      <c r="AP35" s="25"/>
      <c r="AQ35" s="25"/>
    </row>
    <row r="36" spans="1:16359" x14ac:dyDescent="0.15">
      <c r="A36" s="132">
        <f t="shared" si="11"/>
        <v>39961</v>
      </c>
      <c r="B36" s="32">
        <v>31</v>
      </c>
      <c r="C36" s="25">
        <f t="shared" si="0"/>
        <v>4</v>
      </c>
      <c r="D36" s="131">
        <f t="shared" ca="1" si="1"/>
        <v>2.8</v>
      </c>
      <c r="E36" s="25">
        <f t="shared" si="2"/>
        <v>20</v>
      </c>
      <c r="F36" s="63">
        <f t="shared" si="3"/>
        <v>1</v>
      </c>
      <c r="G36" s="15">
        <f t="shared" ca="1" si="7"/>
        <v>2.8</v>
      </c>
      <c r="H36" s="125">
        <v>0</v>
      </c>
      <c r="I36" s="137"/>
      <c r="J36" s="15">
        <f t="shared" ca="1" si="8"/>
        <v>2.8</v>
      </c>
      <c r="K36" s="8">
        <f t="shared" ca="1" si="12"/>
        <v>3.627390499691549E-2</v>
      </c>
      <c r="L36" s="9"/>
      <c r="M36" s="15">
        <f t="shared" ca="1" si="9"/>
        <v>0</v>
      </c>
      <c r="N36" s="10">
        <f t="shared" si="4"/>
        <v>582.95238095238085</v>
      </c>
      <c r="O36" s="15">
        <f t="shared" si="5"/>
        <v>77.190476190476176</v>
      </c>
      <c r="P36" s="15">
        <f t="shared" ca="1" si="10"/>
        <v>30.600000000000005</v>
      </c>
      <c r="Q36" s="15">
        <f t="shared" si="15"/>
        <v>47.3</v>
      </c>
      <c r="R36" s="15">
        <f t="shared" si="15"/>
        <v>0</v>
      </c>
      <c r="S36" s="15">
        <f t="shared" ca="1" si="14"/>
        <v>17.999999999999996</v>
      </c>
      <c r="T36" s="25"/>
      <c r="U36" s="145">
        <f t="shared" si="6"/>
        <v>0.5</v>
      </c>
      <c r="X36" s="25"/>
      <c r="Y36" s="25"/>
      <c r="Z36" s="25"/>
      <c r="AA36" s="25"/>
      <c r="AB36" s="25"/>
      <c r="AC36" s="25"/>
      <c r="AD36" s="25"/>
      <c r="AE36" s="25"/>
      <c r="AF36" s="25"/>
      <c r="AG36" s="25"/>
      <c r="AH36" s="25"/>
      <c r="AI36" s="25"/>
      <c r="AJ36" s="25"/>
      <c r="AK36" s="25"/>
      <c r="AL36" s="25"/>
      <c r="AM36" s="25"/>
      <c r="AN36" s="25"/>
      <c r="AO36" s="25"/>
      <c r="AP36" s="25"/>
      <c r="AQ36" s="25"/>
    </row>
    <row r="37" spans="1:16359" x14ac:dyDescent="0.15">
      <c r="A37" s="132">
        <f t="shared" si="11"/>
        <v>39962</v>
      </c>
      <c r="B37" s="32">
        <v>21</v>
      </c>
      <c r="C37" s="25">
        <f t="shared" si="0"/>
        <v>4</v>
      </c>
      <c r="D37" s="131">
        <f t="shared" ca="1" si="1"/>
        <v>1.5</v>
      </c>
      <c r="E37" s="25">
        <f t="shared" si="2"/>
        <v>21</v>
      </c>
      <c r="F37" s="63">
        <f t="shared" si="3"/>
        <v>1</v>
      </c>
      <c r="G37" s="15">
        <f t="shared" ca="1" si="7"/>
        <v>1.5</v>
      </c>
      <c r="H37" s="125">
        <v>1</v>
      </c>
      <c r="I37" s="137"/>
      <c r="J37" s="15">
        <f t="shared" ca="1" si="8"/>
        <v>3.3</v>
      </c>
      <c r="K37" s="8">
        <f t="shared" ca="1" si="12"/>
        <v>4.0721588905864393E-2</v>
      </c>
      <c r="L37" s="9"/>
      <c r="M37" s="15">
        <f t="shared" ca="1" si="9"/>
        <v>0</v>
      </c>
      <c r="N37" s="10">
        <f t="shared" si="4"/>
        <v>602.19047619047603</v>
      </c>
      <c r="O37" s="15">
        <f t="shared" si="5"/>
        <v>81.03809523809521</v>
      </c>
      <c r="P37" s="15">
        <f t="shared" ca="1" si="10"/>
        <v>32.100000000000009</v>
      </c>
      <c r="Q37" s="15">
        <f t="shared" si="15"/>
        <v>48.3</v>
      </c>
      <c r="R37" s="15">
        <f t="shared" si="15"/>
        <v>0</v>
      </c>
      <c r="S37" s="15">
        <f t="shared" ca="1" si="14"/>
        <v>17.999999999999996</v>
      </c>
      <c r="T37" s="25"/>
      <c r="U37" s="145">
        <f t="shared" si="6"/>
        <v>0.5</v>
      </c>
      <c r="X37" s="25"/>
      <c r="Y37" s="25"/>
      <c r="Z37" s="25"/>
      <c r="AA37" s="25"/>
      <c r="AB37" s="25"/>
      <c r="AC37" s="25"/>
      <c r="AD37" s="25"/>
      <c r="AE37" s="25"/>
      <c r="AF37" s="25"/>
      <c r="AG37" s="25"/>
      <c r="AH37" s="25"/>
      <c r="AI37" s="25"/>
      <c r="AJ37" s="25"/>
      <c r="AK37" s="25"/>
      <c r="AL37" s="25"/>
      <c r="AM37" s="25"/>
      <c r="AN37" s="25"/>
      <c r="AO37" s="25"/>
      <c r="AP37" s="25"/>
      <c r="AQ37" s="25"/>
    </row>
    <row r="38" spans="1:16359" x14ac:dyDescent="0.15">
      <c r="A38" s="132">
        <f>A37+1</f>
        <v>39963</v>
      </c>
      <c r="B38" s="32">
        <v>22</v>
      </c>
      <c r="C38" s="25">
        <f t="shared" si="0"/>
        <v>4</v>
      </c>
      <c r="D38" s="131">
        <f t="shared" ca="1" si="1"/>
        <v>2.2999999999999998</v>
      </c>
      <c r="E38" s="25">
        <f t="shared" si="2"/>
        <v>22</v>
      </c>
      <c r="F38" s="63">
        <f t="shared" si="3"/>
        <v>1</v>
      </c>
      <c r="G38" s="15">
        <f t="shared" ca="1" si="7"/>
        <v>2.2999999999999998</v>
      </c>
      <c r="H38" s="125">
        <v>0</v>
      </c>
      <c r="I38" s="137"/>
      <c r="J38" s="15">
        <f t="shared" ca="1" si="8"/>
        <v>5.6</v>
      </c>
      <c r="K38" s="8">
        <f t="shared" ca="1" si="12"/>
        <v>6.597105351733426E-2</v>
      </c>
      <c r="L38" s="9"/>
      <c r="M38" s="15">
        <f t="shared" ca="1" si="9"/>
        <v>0</v>
      </c>
      <c r="N38" s="10">
        <f t="shared" si="4"/>
        <v>621.42857142857122</v>
      </c>
      <c r="O38" s="15">
        <f t="shared" si="5"/>
        <v>84.885714285714243</v>
      </c>
      <c r="P38" s="15">
        <f t="shared" ca="1" si="10"/>
        <v>34.400000000000006</v>
      </c>
      <c r="Q38" s="15">
        <f t="shared" si="15"/>
        <v>48.3</v>
      </c>
      <c r="R38" s="15">
        <f t="shared" si="15"/>
        <v>0</v>
      </c>
      <c r="S38" s="15">
        <f t="shared" ca="1" si="14"/>
        <v>17.999999999999996</v>
      </c>
      <c r="T38" s="25"/>
      <c r="U38" s="145">
        <f t="shared" si="6"/>
        <v>0.5</v>
      </c>
      <c r="X38" s="25"/>
      <c r="Y38" s="25"/>
      <c r="Z38" s="25"/>
      <c r="AA38" s="25"/>
      <c r="AB38" s="25"/>
      <c r="AC38" s="25"/>
      <c r="AD38" s="25"/>
      <c r="AE38" s="25"/>
      <c r="AF38" s="25"/>
      <c r="AG38" s="25"/>
      <c r="AH38" s="25"/>
      <c r="AI38" s="25"/>
      <c r="AJ38" s="25"/>
      <c r="AK38" s="25"/>
      <c r="AL38" s="25"/>
      <c r="AM38" s="25"/>
      <c r="AN38" s="25"/>
      <c r="AO38" s="25"/>
      <c r="AP38" s="25"/>
      <c r="AQ38" s="25"/>
    </row>
    <row r="39" spans="1:16359" x14ac:dyDescent="0.15">
      <c r="A39" s="132">
        <f t="shared" si="11"/>
        <v>39964</v>
      </c>
      <c r="B39" s="32">
        <v>21</v>
      </c>
      <c r="C39" s="25">
        <f t="shared" si="0"/>
        <v>5</v>
      </c>
      <c r="D39" s="131">
        <f t="shared" ca="1" si="1"/>
        <v>2</v>
      </c>
      <c r="E39" s="25">
        <f t="shared" si="2"/>
        <v>23</v>
      </c>
      <c r="F39" s="63">
        <f t="shared" si="3"/>
        <v>1</v>
      </c>
      <c r="G39" s="15">
        <f t="shared" ca="1" si="7"/>
        <v>2</v>
      </c>
      <c r="H39" s="125">
        <v>0</v>
      </c>
      <c r="I39" s="137"/>
      <c r="J39" s="15">
        <f t="shared" ca="1" si="8"/>
        <v>7.6</v>
      </c>
      <c r="K39" s="8">
        <f t="shared" ca="1" si="12"/>
        <v>8.564988730277992E-2</v>
      </c>
      <c r="L39" s="9"/>
      <c r="M39" s="15">
        <f t="shared" ca="1" si="9"/>
        <v>0</v>
      </c>
      <c r="N39" s="10">
        <f t="shared" si="4"/>
        <v>640.6666666666664</v>
      </c>
      <c r="O39" s="15">
        <f t="shared" si="5"/>
        <v>88.733333333333277</v>
      </c>
      <c r="P39" s="15">
        <f t="shared" ca="1" si="10"/>
        <v>36.400000000000006</v>
      </c>
      <c r="Q39" s="15">
        <f t="shared" si="15"/>
        <v>48.3</v>
      </c>
      <c r="R39" s="15">
        <f t="shared" si="15"/>
        <v>0</v>
      </c>
      <c r="S39" s="15">
        <f t="shared" ca="1" si="14"/>
        <v>17.999999999999996</v>
      </c>
      <c r="T39" s="25"/>
      <c r="U39" s="145">
        <f t="shared" si="6"/>
        <v>0.5</v>
      </c>
      <c r="X39" s="25"/>
      <c r="Y39" s="25"/>
      <c r="Z39" s="25"/>
      <c r="AA39" s="25"/>
      <c r="AB39" s="25"/>
      <c r="AC39" s="25"/>
      <c r="AD39" s="25"/>
      <c r="AE39" s="25"/>
      <c r="AF39" s="25"/>
      <c r="AG39" s="25"/>
      <c r="AH39" s="25"/>
      <c r="AI39" s="25"/>
      <c r="AJ39" s="25"/>
      <c r="AK39" s="25"/>
      <c r="AL39" s="25"/>
      <c r="AM39" s="25"/>
      <c r="AN39" s="25"/>
      <c r="AO39" s="25"/>
      <c r="AP39" s="25"/>
      <c r="AQ39" s="25"/>
    </row>
    <row r="40" spans="1:16359" x14ac:dyDescent="0.15">
      <c r="A40" s="132">
        <f t="shared" si="11"/>
        <v>39965</v>
      </c>
      <c r="B40" s="32">
        <v>26</v>
      </c>
      <c r="C40" s="25">
        <f t="shared" ref="C40:C71" si="16">IF(A40&lt;Emergence,0,INT((A40-Emergence)/7)+1)</f>
        <v>5</v>
      </c>
      <c r="D40" s="131">
        <f t="shared" ref="D40:D71" ca="1" si="17">IF(C40&gt;0,IF(K39&lt;=SWDPcritical,1,((1-K39)/(1-SWDPcritical)))*VLOOKUP(B40,INDIRECT(Crop),C40+1),0)</f>
        <v>3</v>
      </c>
      <c r="E40" s="25">
        <f t="shared" ref="E40:E71" si="18">IF(A40&lt;Alfalfa_Cut_1,"Uncut",A40-INDEX(Alfalfa_Cuts,1,MATCH(A40,Alfalfa_Cuts,1)))</f>
        <v>24</v>
      </c>
      <c r="F40" s="63">
        <f t="shared" ref="F40:F71" si="19">IF(AND(Crop="Alfalfa",AND(E40&gt;=0,E40&lt;=tacr)),((1-Kacr0)*(E40/tacr)+Kacr0),1)</f>
        <v>1</v>
      </c>
      <c r="G40" s="15">
        <f t="shared" ca="1" si="7"/>
        <v>3</v>
      </c>
      <c r="H40" s="125">
        <v>1.5</v>
      </c>
      <c r="I40" s="137"/>
      <c r="J40" s="15">
        <f t="shared" ca="1" si="8"/>
        <v>9.1</v>
      </c>
      <c r="K40" s="8">
        <f t="shared" ca="1" si="12"/>
        <v>9.8292356753420504E-2</v>
      </c>
      <c r="L40" s="9"/>
      <c r="M40" s="15">
        <f t="shared" ca="1" si="9"/>
        <v>0</v>
      </c>
      <c r="N40" s="10">
        <f t="shared" ref="N40:N71" si="20">IF(VLOOKUP(Crop,CropInfo,4,FALSE)=1,VLOOKUP(Crop,CropInfo,3,FALSE),IF(A40&lt;=Emergence,RZinitial,IF(AND(A40&gt;Emergence,C40&lt;VLOOKUP(Crop,CropInfo,4,FALSE)),N39+(VLOOKUP(Crop,CropInfo,3,FALSE)-RZinitial)/((VLOOKUP(Crop,CropInfo,4,FALSE)-1)*7),VLOOKUP(Crop,CropInfo,3,FALSE))))</f>
        <v>659.90476190476159</v>
      </c>
      <c r="O40" s="15">
        <f t="shared" ref="O40:O71" si="21">IF(N40=MAX(Zbj),VLOOKUP(N40,AWHCsite,6),((N40-VLOOKUP((MATCH(N40,Zbj,1)-1),SoilProp,3))/(VLOOKUP(MATCH(N40,Zbj,1),SoilProp,3)-VLOOKUP((MATCH(N40,Zbj,1)-1),SoilProp,3)))*(VLOOKUP(MATCH(N40,Zbj,1),SoilProp,8)-VLOOKUP((MATCH(N40,Zbj,1)-1),SoilProp,8))+VLOOKUP((MATCH(N40,Zbj,1)-1),SoilProp,8))</f>
        <v>92.580952380952311</v>
      </c>
      <c r="P40" s="15">
        <f t="shared" ca="1" si="10"/>
        <v>39.400000000000006</v>
      </c>
      <c r="Q40" s="15">
        <f t="shared" si="15"/>
        <v>49.8</v>
      </c>
      <c r="R40" s="15">
        <f t="shared" si="15"/>
        <v>0</v>
      </c>
      <c r="S40" s="15">
        <f t="shared" ca="1" si="14"/>
        <v>17.999999999999996</v>
      </c>
      <c r="T40" s="25"/>
      <c r="U40" s="145">
        <f t="shared" ref="U40:U71" si="22">MAD</f>
        <v>0.5</v>
      </c>
      <c r="X40" s="25"/>
      <c r="Y40" s="25"/>
      <c r="Z40" s="25"/>
      <c r="AA40" s="25"/>
      <c r="AB40" s="25"/>
      <c r="AC40" s="25"/>
      <c r="AD40" s="25"/>
      <c r="AE40" s="25"/>
      <c r="AF40" s="25"/>
      <c r="AG40" s="25"/>
      <c r="AH40" s="25"/>
      <c r="AI40" s="25"/>
      <c r="AJ40" s="25"/>
      <c r="AK40" s="25"/>
      <c r="AL40" s="25"/>
      <c r="AM40" s="25"/>
      <c r="AN40" s="25"/>
      <c r="AO40" s="25"/>
      <c r="AP40" s="25"/>
      <c r="AQ40" s="25"/>
    </row>
    <row r="41" spans="1:16359" x14ac:dyDescent="0.15">
      <c r="A41" s="132">
        <f t="shared" si="11"/>
        <v>39966</v>
      </c>
      <c r="B41" s="32">
        <v>29</v>
      </c>
      <c r="C41" s="25">
        <f t="shared" si="16"/>
        <v>5</v>
      </c>
      <c r="D41" s="131">
        <f t="shared" ca="1" si="17"/>
        <v>3.8</v>
      </c>
      <c r="E41" s="25">
        <f t="shared" si="18"/>
        <v>25</v>
      </c>
      <c r="F41" s="63">
        <f t="shared" si="19"/>
        <v>1</v>
      </c>
      <c r="G41" s="15">
        <f t="shared" ca="1" si="7"/>
        <v>3.8</v>
      </c>
      <c r="H41" s="125">
        <v>0</v>
      </c>
      <c r="I41" s="137"/>
      <c r="J41" s="15">
        <f t="shared" ref="J41:J72" ca="1" si="23">IF(L41&lt;&gt;"",L41*O41,J40+IF(Crop="Alfalfa",G41,D41)+M41-H41-I41)</f>
        <v>12.899999999999999</v>
      </c>
      <c r="K41" s="8">
        <f t="shared" ca="1" si="12"/>
        <v>0.13377777777777786</v>
      </c>
      <c r="L41" s="9"/>
      <c r="M41" s="15">
        <f t="shared" ref="M41:M72" ca="1" si="24">IF((J40+IF(Crop="Alfalfa",G41,D41)-H41-I41)&lt;0,-J40-IF(Crop="Alfalfa",G41,D41)+H41+I41,0)</f>
        <v>0</v>
      </c>
      <c r="N41" s="10">
        <f t="shared" si="20"/>
        <v>679.14285714285677</v>
      </c>
      <c r="O41" s="15">
        <f t="shared" si="21"/>
        <v>96.42857142857136</v>
      </c>
      <c r="P41" s="15">
        <f t="shared" ref="P41:P72" ca="1" si="25">P40+IF(Crop="Alfalfa",G41,D41)</f>
        <v>43.2</v>
      </c>
      <c r="Q41" s="15">
        <f t="shared" si="15"/>
        <v>49.8</v>
      </c>
      <c r="R41" s="15">
        <f t="shared" si="15"/>
        <v>0</v>
      </c>
      <c r="S41" s="15">
        <f t="shared" ca="1" si="14"/>
        <v>17.999999999999996</v>
      </c>
      <c r="T41" s="25"/>
      <c r="U41" s="145">
        <f t="shared" si="22"/>
        <v>0.5</v>
      </c>
      <c r="X41" s="25"/>
      <c r="Y41" s="25"/>
      <c r="Z41" s="25"/>
      <c r="AA41" s="25"/>
      <c r="AB41" s="25"/>
      <c r="AC41" s="25"/>
      <c r="AD41" s="25"/>
      <c r="AE41" s="25"/>
      <c r="AF41" s="25"/>
      <c r="AG41" s="25"/>
      <c r="AH41" s="25"/>
      <c r="AI41" s="25"/>
      <c r="AJ41" s="25"/>
      <c r="AK41" s="25"/>
      <c r="AL41" s="25"/>
      <c r="AM41" s="25"/>
      <c r="AN41" s="25"/>
      <c r="AO41" s="25"/>
      <c r="AP41" s="25"/>
      <c r="AQ41" s="25"/>
    </row>
    <row r="42" spans="1:16359" x14ac:dyDescent="0.15">
      <c r="A42" s="132">
        <f t="shared" si="11"/>
        <v>39967</v>
      </c>
      <c r="B42" s="32">
        <v>31</v>
      </c>
      <c r="C42" s="25">
        <f t="shared" si="16"/>
        <v>5</v>
      </c>
      <c r="D42" s="131">
        <f t="shared" ca="1" si="17"/>
        <v>3.8</v>
      </c>
      <c r="E42" s="25">
        <f t="shared" si="18"/>
        <v>26</v>
      </c>
      <c r="F42" s="63">
        <f t="shared" si="19"/>
        <v>1</v>
      </c>
      <c r="G42" s="15">
        <f t="shared" ca="1" si="7"/>
        <v>3.8</v>
      </c>
      <c r="H42" s="125">
        <v>0</v>
      </c>
      <c r="I42" s="137"/>
      <c r="J42" s="15">
        <f t="shared" ca="1" si="23"/>
        <v>16.7</v>
      </c>
      <c r="K42" s="8">
        <f t="shared" ca="1" si="12"/>
        <v>0.16654003229176575</v>
      </c>
      <c r="L42" s="9"/>
      <c r="M42" s="15">
        <f t="shared" ca="1" si="24"/>
        <v>0</v>
      </c>
      <c r="N42" s="10">
        <f t="shared" si="20"/>
        <v>698.38095238095195</v>
      </c>
      <c r="O42" s="15">
        <f t="shared" si="21"/>
        <v>100.27619047619038</v>
      </c>
      <c r="P42" s="15">
        <f t="shared" ca="1" si="25"/>
        <v>47</v>
      </c>
      <c r="Q42" s="15">
        <f t="shared" ref="Q42:R57" si="26">Q41+H42</f>
        <v>49.8</v>
      </c>
      <c r="R42" s="15">
        <f t="shared" si="26"/>
        <v>0</v>
      </c>
      <c r="S42" s="15">
        <f t="shared" ca="1" si="14"/>
        <v>17.999999999999996</v>
      </c>
      <c r="T42" s="25"/>
      <c r="U42" s="145">
        <f t="shared" si="22"/>
        <v>0.5</v>
      </c>
      <c r="X42" s="25"/>
      <c r="Y42" s="25"/>
      <c r="Z42" s="25"/>
      <c r="AA42" s="25"/>
      <c r="AB42" s="25"/>
      <c r="AC42" s="25"/>
      <c r="AD42" s="25"/>
      <c r="AE42" s="25"/>
      <c r="AF42" s="25"/>
      <c r="AG42" s="25"/>
      <c r="AH42" s="25"/>
      <c r="AI42" s="25"/>
      <c r="AJ42" s="25"/>
      <c r="AK42" s="25"/>
      <c r="AL42" s="25"/>
      <c r="AM42" s="25"/>
      <c r="AN42" s="25"/>
      <c r="AO42" s="25"/>
      <c r="AP42" s="25"/>
      <c r="AQ42" s="25"/>
    </row>
    <row r="43" spans="1:16359" x14ac:dyDescent="0.15">
      <c r="A43" s="132">
        <f t="shared" si="11"/>
        <v>39968</v>
      </c>
      <c r="B43" s="32">
        <v>28</v>
      </c>
      <c r="C43" s="25">
        <f t="shared" si="16"/>
        <v>5</v>
      </c>
      <c r="D43" s="131">
        <f t="shared" ca="1" si="17"/>
        <v>3.8</v>
      </c>
      <c r="E43" s="25">
        <f t="shared" si="18"/>
        <v>27</v>
      </c>
      <c r="F43" s="63">
        <f t="shared" si="19"/>
        <v>1</v>
      </c>
      <c r="G43" s="15">
        <f t="shared" ca="1" si="7"/>
        <v>3.8</v>
      </c>
      <c r="H43" s="125">
        <v>1</v>
      </c>
      <c r="I43" s="137"/>
      <c r="J43" s="15">
        <f t="shared" ca="1" si="23"/>
        <v>19.5</v>
      </c>
      <c r="K43" s="8">
        <f t="shared" ca="1" si="12"/>
        <v>0.18755152514427056</v>
      </c>
      <c r="L43" s="9"/>
      <c r="M43" s="15">
        <f t="shared" ca="1" si="24"/>
        <v>0</v>
      </c>
      <c r="N43" s="10">
        <f t="shared" si="20"/>
        <v>717.61904761904714</v>
      </c>
      <c r="O43" s="15">
        <f t="shared" si="21"/>
        <v>103.97142857142848</v>
      </c>
      <c r="P43" s="15">
        <f t="shared" ca="1" si="25"/>
        <v>50.8</v>
      </c>
      <c r="Q43" s="15">
        <f t="shared" si="26"/>
        <v>50.8</v>
      </c>
      <c r="R43" s="15">
        <f t="shared" si="26"/>
        <v>0</v>
      </c>
      <c r="S43" s="15">
        <f t="shared" ca="1" si="14"/>
        <v>17.999999999999996</v>
      </c>
      <c r="T43" s="25"/>
      <c r="U43" s="145">
        <f t="shared" si="22"/>
        <v>0.5</v>
      </c>
      <c r="X43" s="25"/>
      <c r="Y43" s="25"/>
      <c r="Z43" s="25"/>
      <c r="AA43" s="25"/>
      <c r="AB43" s="25"/>
      <c r="AC43" s="25"/>
      <c r="AD43" s="25"/>
      <c r="AE43" s="25"/>
      <c r="AF43" s="25"/>
      <c r="AG43" s="25"/>
      <c r="AH43" s="25"/>
      <c r="AI43" s="25"/>
      <c r="AJ43" s="25"/>
      <c r="AK43" s="25"/>
      <c r="AL43" s="25"/>
      <c r="AM43" s="25"/>
      <c r="AN43" s="25"/>
    </row>
    <row r="44" spans="1:16359" x14ac:dyDescent="0.15">
      <c r="A44" s="132">
        <f t="shared" si="11"/>
        <v>39969</v>
      </c>
      <c r="B44" s="32">
        <v>25</v>
      </c>
      <c r="C44" s="25">
        <f t="shared" si="16"/>
        <v>5</v>
      </c>
      <c r="D44" s="131">
        <f t="shared" ca="1" si="17"/>
        <v>3</v>
      </c>
      <c r="E44" s="25">
        <f t="shared" si="18"/>
        <v>28</v>
      </c>
      <c r="F44" s="63">
        <f t="shared" si="19"/>
        <v>1</v>
      </c>
      <c r="G44" s="15">
        <f t="shared" ca="1" si="7"/>
        <v>3</v>
      </c>
      <c r="H44" s="125">
        <v>6.6</v>
      </c>
      <c r="I44" s="137"/>
      <c r="J44" s="15">
        <f t="shared" ca="1" si="23"/>
        <v>15.9</v>
      </c>
      <c r="K44" s="8">
        <f t="shared" ca="1" si="12"/>
        <v>0.14799744694431163</v>
      </c>
      <c r="L44" s="9"/>
      <c r="M44" s="15">
        <f t="shared" ca="1" si="24"/>
        <v>0</v>
      </c>
      <c r="N44" s="10">
        <f t="shared" si="20"/>
        <v>736.85714285714232</v>
      </c>
      <c r="O44" s="15">
        <f t="shared" si="21"/>
        <v>107.43428571428561</v>
      </c>
      <c r="P44" s="15">
        <f t="shared" ca="1" si="25"/>
        <v>53.8</v>
      </c>
      <c r="Q44" s="15">
        <f t="shared" si="26"/>
        <v>57.4</v>
      </c>
      <c r="R44" s="15">
        <f t="shared" si="26"/>
        <v>0</v>
      </c>
      <c r="S44" s="15">
        <f t="shared" ca="1" si="14"/>
        <v>17.999999999999996</v>
      </c>
      <c r="T44" s="25"/>
      <c r="U44" s="145">
        <f t="shared" si="22"/>
        <v>0.5</v>
      </c>
      <c r="X44" s="25"/>
      <c r="Y44" s="25"/>
      <c r="Z44" s="25"/>
      <c r="AA44" s="25"/>
      <c r="AB44" s="25"/>
      <c r="AC44" s="25"/>
      <c r="AD44" s="25"/>
      <c r="AE44" s="25"/>
      <c r="AF44" s="25"/>
      <c r="AG44" s="25"/>
      <c r="AH44" s="25"/>
      <c r="AI44" s="25"/>
      <c r="AJ44" s="25"/>
      <c r="AK44" s="25"/>
      <c r="AL44" s="25"/>
      <c r="AM44" s="25"/>
      <c r="AN44" s="25"/>
    </row>
    <row r="45" spans="1:16359" ht="13.5" customHeight="1" x14ac:dyDescent="0.15">
      <c r="A45" s="132">
        <f t="shared" si="11"/>
        <v>39970</v>
      </c>
      <c r="B45" s="32">
        <v>28</v>
      </c>
      <c r="C45" s="25">
        <f t="shared" si="16"/>
        <v>5</v>
      </c>
      <c r="D45" s="131">
        <f t="shared" ca="1" si="17"/>
        <v>3.8</v>
      </c>
      <c r="E45" s="25">
        <f t="shared" si="18"/>
        <v>29</v>
      </c>
      <c r="F45" s="63">
        <f t="shared" si="19"/>
        <v>1</v>
      </c>
      <c r="G45" s="15">
        <f t="shared" ca="1" si="7"/>
        <v>3.8</v>
      </c>
      <c r="H45" s="125">
        <v>0</v>
      </c>
      <c r="I45" s="137"/>
      <c r="J45" s="15">
        <f t="shared" si="23"/>
        <v>33.269142857142818</v>
      </c>
      <c r="K45" s="8">
        <f t="shared" si="12"/>
        <v>0.3</v>
      </c>
      <c r="L45" s="9">
        <v>0.3</v>
      </c>
      <c r="M45" s="15">
        <f t="shared" ca="1" si="24"/>
        <v>0</v>
      </c>
      <c r="N45" s="10">
        <f t="shared" si="20"/>
        <v>756.09523809523751</v>
      </c>
      <c r="O45" s="15">
        <f t="shared" si="21"/>
        <v>110.89714285714274</v>
      </c>
      <c r="P45" s="15">
        <f t="shared" ca="1" si="25"/>
        <v>57.599999999999994</v>
      </c>
      <c r="Q45" s="15">
        <f t="shared" si="26"/>
        <v>57.4</v>
      </c>
      <c r="R45" s="15">
        <f t="shared" si="26"/>
        <v>0</v>
      </c>
      <c r="S45" s="15">
        <f t="shared" ca="1" si="14"/>
        <v>17.999999999999996</v>
      </c>
      <c r="U45" s="145">
        <f t="shared" si="22"/>
        <v>0.5</v>
      </c>
      <c r="X45" s="25"/>
      <c r="Y45" s="25"/>
      <c r="Z45" s="25"/>
      <c r="AA45" s="25"/>
      <c r="AB45" s="25"/>
      <c r="AC45" s="25"/>
      <c r="AD45" s="25"/>
      <c r="AE45" s="25"/>
      <c r="AF45" s="25"/>
      <c r="AG45" s="25"/>
      <c r="AH45" s="25"/>
      <c r="AI45" s="25"/>
      <c r="AJ45" s="25"/>
      <c r="AK45" s="25"/>
      <c r="AL45" s="25"/>
    </row>
    <row r="46" spans="1:16359" x14ac:dyDescent="0.15">
      <c r="A46" s="132">
        <f t="shared" si="11"/>
        <v>39971</v>
      </c>
      <c r="B46" s="32">
        <v>22</v>
      </c>
      <c r="C46" s="25">
        <f t="shared" si="16"/>
        <v>6</v>
      </c>
      <c r="D46" s="131">
        <f t="shared" ca="1" si="17"/>
        <v>3.6</v>
      </c>
      <c r="E46" s="25">
        <f t="shared" si="18"/>
        <v>30</v>
      </c>
      <c r="F46" s="63">
        <f t="shared" si="19"/>
        <v>1</v>
      </c>
      <c r="G46" s="15">
        <f t="shared" ca="1" si="7"/>
        <v>3.6</v>
      </c>
      <c r="H46" s="125">
        <v>0</v>
      </c>
      <c r="I46" s="137"/>
      <c r="J46" s="15">
        <f t="shared" ca="1" si="23"/>
        <v>36.869142857142819</v>
      </c>
      <c r="K46" s="8">
        <f t="shared" ca="1" si="12"/>
        <v>0.32239544296207467</v>
      </c>
      <c r="L46" s="9"/>
      <c r="M46" s="15">
        <f t="shared" ca="1" si="24"/>
        <v>0</v>
      </c>
      <c r="N46" s="10">
        <f t="shared" si="20"/>
        <v>775.33333333333269</v>
      </c>
      <c r="O46" s="15">
        <f t="shared" si="21"/>
        <v>114.35999999999987</v>
      </c>
      <c r="P46" s="15">
        <f t="shared" ca="1" si="25"/>
        <v>61.199999999999996</v>
      </c>
      <c r="Q46" s="15">
        <f t="shared" si="26"/>
        <v>57.4</v>
      </c>
      <c r="R46" s="15">
        <f t="shared" si="26"/>
        <v>0</v>
      </c>
      <c r="S46" s="15">
        <f t="shared" ca="1" si="14"/>
        <v>17.999999999999996</v>
      </c>
      <c r="U46" s="145">
        <f t="shared" si="22"/>
        <v>0.5</v>
      </c>
      <c r="X46" s="25"/>
      <c r="Y46" s="25"/>
      <c r="Z46" s="25"/>
      <c r="AA46" s="25"/>
      <c r="AB46" s="25"/>
      <c r="AC46" s="25"/>
      <c r="AD46" s="25"/>
      <c r="AE46" s="25"/>
      <c r="AF46" s="25"/>
      <c r="AG46" s="25"/>
      <c r="AH46" s="25"/>
      <c r="AI46" s="25"/>
      <c r="AJ46" s="25"/>
      <c r="AK46" s="25"/>
      <c r="AL46" s="25"/>
    </row>
    <row r="47" spans="1:16359" x14ac:dyDescent="0.15">
      <c r="A47" s="132">
        <f t="shared" si="11"/>
        <v>39972</v>
      </c>
      <c r="B47" s="32">
        <v>22</v>
      </c>
      <c r="C47" s="25">
        <f t="shared" si="16"/>
        <v>6</v>
      </c>
      <c r="D47" s="131">
        <f t="shared" ca="1" si="17"/>
        <v>3.6</v>
      </c>
      <c r="E47" s="25">
        <f t="shared" si="18"/>
        <v>31</v>
      </c>
      <c r="F47" s="63">
        <f t="shared" si="19"/>
        <v>1</v>
      </c>
      <c r="G47" s="15">
        <f t="shared" ca="1" si="7"/>
        <v>3.6</v>
      </c>
      <c r="H47" s="125">
        <v>0</v>
      </c>
      <c r="I47" s="137"/>
      <c r="J47" s="15">
        <f t="shared" ca="1" si="23"/>
        <v>40.46914285714282</v>
      </c>
      <c r="K47" s="8">
        <f t="shared" ca="1" si="12"/>
        <v>0.34347446529899611</v>
      </c>
      <c r="L47" s="9"/>
      <c r="M47" s="15">
        <f t="shared" ca="1" si="24"/>
        <v>0</v>
      </c>
      <c r="N47" s="10">
        <f t="shared" si="20"/>
        <v>794.57142857142787</v>
      </c>
      <c r="O47" s="15">
        <f t="shared" si="21"/>
        <v>117.82285714285702</v>
      </c>
      <c r="P47" s="15">
        <f t="shared" ca="1" si="25"/>
        <v>64.8</v>
      </c>
      <c r="Q47" s="15">
        <f t="shared" si="26"/>
        <v>57.4</v>
      </c>
      <c r="R47" s="15">
        <f t="shared" si="26"/>
        <v>0</v>
      </c>
      <c r="S47" s="15">
        <f t="shared" ca="1" si="14"/>
        <v>17.999999999999996</v>
      </c>
      <c r="T47" s="25"/>
      <c r="U47" s="145">
        <f t="shared" si="22"/>
        <v>0.5</v>
      </c>
      <c r="X47" s="25"/>
      <c r="Y47" s="25"/>
      <c r="Z47" s="25"/>
      <c r="AA47" s="25"/>
      <c r="AB47" s="25"/>
      <c r="AC47" s="25"/>
      <c r="AD47" s="25"/>
      <c r="AE47" s="25"/>
      <c r="AF47" s="25"/>
      <c r="AG47" s="25"/>
      <c r="AH47" s="25"/>
      <c r="AI47" s="25"/>
      <c r="AJ47" s="25"/>
      <c r="AK47" s="25"/>
      <c r="AL47" s="25"/>
      <c r="AM47" s="25"/>
      <c r="AN47" s="25"/>
    </row>
    <row r="48" spans="1:16359" ht="12.75" customHeight="1" x14ac:dyDescent="0.15">
      <c r="A48" s="132">
        <f t="shared" si="11"/>
        <v>39973</v>
      </c>
      <c r="B48" s="32">
        <v>22</v>
      </c>
      <c r="C48" s="25">
        <f t="shared" si="16"/>
        <v>6</v>
      </c>
      <c r="D48" s="131">
        <f t="shared" ca="1" si="17"/>
        <v>3.6</v>
      </c>
      <c r="E48" s="25">
        <f t="shared" si="18"/>
        <v>32</v>
      </c>
      <c r="F48" s="63">
        <f t="shared" si="19"/>
        <v>1</v>
      </c>
      <c r="G48" s="15">
        <f t="shared" ca="1" si="7"/>
        <v>3.6</v>
      </c>
      <c r="H48" s="125">
        <v>0</v>
      </c>
      <c r="I48" s="137"/>
      <c r="J48" s="15">
        <f t="shared" ca="1" si="23"/>
        <v>44.069142857142822</v>
      </c>
      <c r="K48" s="8">
        <f t="shared" ca="1" si="12"/>
        <v>0.36334982332155491</v>
      </c>
      <c r="L48" s="9"/>
      <c r="M48" s="15">
        <f t="shared" ca="1" si="24"/>
        <v>0</v>
      </c>
      <c r="N48" s="10">
        <f t="shared" si="20"/>
        <v>813.80952380952306</v>
      </c>
      <c r="O48" s="15">
        <f t="shared" si="21"/>
        <v>121.28571428571415</v>
      </c>
      <c r="P48" s="15">
        <f t="shared" ca="1" si="25"/>
        <v>68.399999999999991</v>
      </c>
      <c r="Q48" s="15">
        <f t="shared" si="26"/>
        <v>57.4</v>
      </c>
      <c r="R48" s="15">
        <f t="shared" si="26"/>
        <v>0</v>
      </c>
      <c r="S48" s="15">
        <f t="shared" ca="1" si="14"/>
        <v>17.999999999999996</v>
      </c>
      <c r="U48" s="145">
        <f t="shared" si="22"/>
        <v>0.5</v>
      </c>
      <c r="X48" s="25"/>
      <c r="Y48" s="25"/>
      <c r="Z48" s="25"/>
      <c r="AA48" s="25"/>
      <c r="AB48" s="25"/>
      <c r="AC48" s="25"/>
      <c r="AD48" s="25"/>
      <c r="AE48" s="25"/>
      <c r="AF48" s="25"/>
      <c r="AG48" s="25"/>
      <c r="AH48" s="25"/>
      <c r="AI48" s="25"/>
      <c r="AJ48" s="25"/>
      <c r="AK48" s="25"/>
      <c r="AL48" s="25"/>
    </row>
    <row r="49" spans="1:16359" ht="13.5" customHeight="1" x14ac:dyDescent="0.15">
      <c r="A49" s="132">
        <f t="shared" si="11"/>
        <v>39974</v>
      </c>
      <c r="B49" s="32">
        <v>22</v>
      </c>
      <c r="C49" s="25">
        <f t="shared" si="16"/>
        <v>6</v>
      </c>
      <c r="D49" s="131">
        <f t="shared" ca="1" si="17"/>
        <v>3.6</v>
      </c>
      <c r="E49" s="25">
        <f t="shared" si="18"/>
        <v>33</v>
      </c>
      <c r="F49" s="63">
        <f t="shared" si="19"/>
        <v>1</v>
      </c>
      <c r="G49" s="15">
        <f t="shared" ca="1" si="7"/>
        <v>3.6</v>
      </c>
      <c r="H49" s="125">
        <v>0</v>
      </c>
      <c r="I49" s="137"/>
      <c r="J49" s="15">
        <f t="shared" ca="1" si="23"/>
        <v>47.669142857142823</v>
      </c>
      <c r="K49" s="8">
        <f t="shared" ca="1" si="12"/>
        <v>0.38212175346983662</v>
      </c>
      <c r="L49" s="9"/>
      <c r="M49" s="15">
        <f t="shared" ca="1" si="24"/>
        <v>0</v>
      </c>
      <c r="N49" s="10">
        <f t="shared" si="20"/>
        <v>833.04761904761824</v>
      </c>
      <c r="O49" s="15">
        <f t="shared" si="21"/>
        <v>124.74857142857128</v>
      </c>
      <c r="P49" s="15">
        <f t="shared" ca="1" si="25"/>
        <v>71.999999999999986</v>
      </c>
      <c r="Q49" s="15">
        <f t="shared" si="26"/>
        <v>57.4</v>
      </c>
      <c r="R49" s="15">
        <f t="shared" si="26"/>
        <v>0</v>
      </c>
      <c r="S49" s="15">
        <f t="shared" ca="1" si="14"/>
        <v>17.999999999999996</v>
      </c>
      <c r="U49" s="145">
        <f t="shared" si="22"/>
        <v>0.5</v>
      </c>
      <c r="Y49" s="25"/>
      <c r="Z49" s="25"/>
      <c r="AA49" s="25"/>
      <c r="AB49" s="25"/>
      <c r="AC49" s="25"/>
      <c r="AD49" s="25"/>
      <c r="AE49" s="25"/>
      <c r="AF49" s="25"/>
      <c r="AG49" s="25"/>
      <c r="AH49" s="25"/>
      <c r="AI49" s="25"/>
      <c r="AJ49" s="25"/>
      <c r="AK49" s="25"/>
      <c r="AL49" s="25"/>
    </row>
    <row r="50" spans="1:16359" ht="14" thickBot="1" x14ac:dyDescent="0.2">
      <c r="A50" s="132">
        <f t="shared" si="11"/>
        <v>39975</v>
      </c>
      <c r="B50" s="32">
        <v>22</v>
      </c>
      <c r="C50" s="25">
        <f t="shared" si="16"/>
        <v>6</v>
      </c>
      <c r="D50" s="131">
        <f t="shared" ca="1" si="17"/>
        <v>3.6</v>
      </c>
      <c r="E50" s="25">
        <f t="shared" si="18"/>
        <v>34</v>
      </c>
      <c r="F50" s="63">
        <f t="shared" si="19"/>
        <v>1</v>
      </c>
      <c r="G50" s="15">
        <f t="shared" ca="1" si="7"/>
        <v>3.6</v>
      </c>
      <c r="H50" s="125">
        <v>0</v>
      </c>
      <c r="I50" s="137"/>
      <c r="J50" s="15">
        <f t="shared" ca="1" si="23"/>
        <v>51.269142857142825</v>
      </c>
      <c r="K50" s="8">
        <f t="shared" ca="1" si="12"/>
        <v>0.39987966305655864</v>
      </c>
      <c r="L50" s="9"/>
      <c r="M50" s="15">
        <f t="shared" ca="1" si="24"/>
        <v>0</v>
      </c>
      <c r="N50" s="10">
        <f t="shared" si="20"/>
        <v>852.28571428571342</v>
      </c>
      <c r="O50" s="15">
        <f t="shared" si="21"/>
        <v>128.2114285714284</v>
      </c>
      <c r="P50" s="15">
        <f t="shared" ca="1" si="25"/>
        <v>75.59999999999998</v>
      </c>
      <c r="Q50" s="15">
        <f t="shared" si="26"/>
        <v>57.4</v>
      </c>
      <c r="R50" s="15">
        <f t="shared" si="26"/>
        <v>0</v>
      </c>
      <c r="S50" s="15">
        <f t="shared" ca="1" si="14"/>
        <v>17.999999999999996</v>
      </c>
      <c r="U50" s="145">
        <f t="shared" si="22"/>
        <v>0.5</v>
      </c>
      <c r="Y50" s="25"/>
      <c r="Z50" s="25"/>
      <c r="AA50" s="25"/>
      <c r="AB50" s="25"/>
      <c r="AC50" s="25"/>
      <c r="AD50" s="25"/>
      <c r="AE50" s="25"/>
      <c r="AF50" s="25"/>
      <c r="AG50" s="25"/>
      <c r="AH50" s="25"/>
      <c r="AI50" s="25"/>
      <c r="AJ50" s="25"/>
      <c r="AK50" s="25"/>
      <c r="AL50" s="25"/>
    </row>
    <row r="51" spans="1:16359" s="53" customFormat="1" ht="15" thickTop="1" thickBot="1" x14ac:dyDescent="0.2">
      <c r="A51" s="132">
        <f t="shared" si="11"/>
        <v>39976</v>
      </c>
      <c r="B51" s="32">
        <v>22</v>
      </c>
      <c r="C51" s="25">
        <f t="shared" si="16"/>
        <v>6</v>
      </c>
      <c r="D51" s="131">
        <f t="shared" ca="1" si="17"/>
        <v>3.6</v>
      </c>
      <c r="E51" s="25">
        <f t="shared" si="18"/>
        <v>35</v>
      </c>
      <c r="F51" s="63">
        <f t="shared" si="19"/>
        <v>1</v>
      </c>
      <c r="G51" s="15">
        <f t="shared" ca="1" si="7"/>
        <v>3.6</v>
      </c>
      <c r="H51" s="125">
        <v>0</v>
      </c>
      <c r="I51" s="137"/>
      <c r="J51" s="15">
        <f t="shared" ca="1" si="23"/>
        <v>54.869142857142826</v>
      </c>
      <c r="K51" s="8">
        <f t="shared" ca="1" si="12"/>
        <v>0.41670355422471067</v>
      </c>
      <c r="L51" s="9"/>
      <c r="M51" s="15">
        <f t="shared" ca="1" si="24"/>
        <v>0</v>
      </c>
      <c r="N51" s="10">
        <f t="shared" si="20"/>
        <v>871.52380952380861</v>
      </c>
      <c r="O51" s="15">
        <f t="shared" si="21"/>
        <v>131.67428571428553</v>
      </c>
      <c r="P51" s="15">
        <f t="shared" ca="1" si="25"/>
        <v>79.199999999999974</v>
      </c>
      <c r="Q51" s="15">
        <f t="shared" si="26"/>
        <v>57.4</v>
      </c>
      <c r="R51" s="15">
        <f t="shared" si="26"/>
        <v>0</v>
      </c>
      <c r="S51" s="15">
        <f t="shared" ca="1" si="14"/>
        <v>17.999999999999996</v>
      </c>
      <c r="T51"/>
      <c r="U51" s="145">
        <f t="shared" si="22"/>
        <v>0.5</v>
      </c>
      <c r="V51"/>
      <c r="W51"/>
      <c r="X51"/>
      <c r="Y51" s="25"/>
      <c r="Z51" s="25"/>
      <c r="AA51" s="25"/>
      <c r="AB51" s="25"/>
      <c r="AC51" s="25"/>
      <c r="AD51" s="25"/>
      <c r="AE51" s="25"/>
      <c r="AF51" s="25"/>
      <c r="AG51" s="25"/>
      <c r="AH51" s="25"/>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c r="AMK51"/>
      <c r="AML51"/>
      <c r="AMM51"/>
      <c r="AMN51"/>
      <c r="AMO51"/>
      <c r="AMP51"/>
      <c r="AMQ51"/>
      <c r="AMR51"/>
      <c r="AMS51"/>
      <c r="AMT51"/>
      <c r="AMU51"/>
      <c r="AMV51"/>
      <c r="AMW51"/>
      <c r="AMX51"/>
      <c r="AMY51"/>
      <c r="AMZ51"/>
      <c r="ANA51"/>
      <c r="ANB51"/>
      <c r="ANC51"/>
      <c r="AND51"/>
      <c r="ANE51"/>
      <c r="ANF51"/>
      <c r="ANG51"/>
      <c r="ANH51"/>
      <c r="ANI51"/>
      <c r="ANJ51"/>
      <c r="ANK51"/>
      <c r="ANL51"/>
      <c r="ANM51"/>
      <c r="ANN51"/>
      <c r="ANO51"/>
      <c r="ANP51"/>
      <c r="ANQ51"/>
      <c r="ANR51"/>
      <c r="ANS51"/>
      <c r="ANT51"/>
      <c r="ANU51"/>
      <c r="ANV51"/>
      <c r="ANW51"/>
      <c r="ANX51"/>
      <c r="ANY51"/>
      <c r="ANZ51"/>
      <c r="AOA51"/>
      <c r="AOB51"/>
      <c r="AOC51"/>
      <c r="AOD51"/>
      <c r="AOE51"/>
      <c r="AOF51"/>
      <c r="AOG51"/>
      <c r="AOH51"/>
      <c r="AOI51"/>
      <c r="AOJ51"/>
      <c r="AOK51"/>
      <c r="AOL51"/>
      <c r="AOM51"/>
      <c r="AON51"/>
      <c r="AOO51"/>
      <c r="AOP51"/>
      <c r="AOQ51"/>
      <c r="AOR51"/>
      <c r="AOS51"/>
      <c r="AOT51"/>
      <c r="AOU51"/>
      <c r="AOV51"/>
      <c r="AOW51"/>
      <c r="AOX51"/>
      <c r="AOY51"/>
      <c r="AOZ51"/>
      <c r="APA51"/>
      <c r="APB51"/>
      <c r="APC51"/>
      <c r="APD51"/>
      <c r="APE51"/>
      <c r="APF51"/>
      <c r="APG51"/>
      <c r="APH51"/>
      <c r="API51"/>
      <c r="APJ51"/>
      <c r="APK51"/>
      <c r="APL51"/>
      <c r="APM51"/>
      <c r="APN51"/>
      <c r="APO51"/>
      <c r="APP51"/>
      <c r="APQ51"/>
      <c r="APR51"/>
      <c r="APS51"/>
      <c r="APT51"/>
      <c r="APU51"/>
      <c r="APV51"/>
      <c r="APW51"/>
      <c r="APX51"/>
      <c r="APY51"/>
      <c r="APZ51"/>
      <c r="AQA51"/>
      <c r="AQB51"/>
      <c r="AQC51"/>
      <c r="AQD51"/>
      <c r="AQE51"/>
      <c r="AQF51"/>
      <c r="AQG51"/>
      <c r="AQH51"/>
      <c r="AQI51"/>
      <c r="AQJ51"/>
      <c r="AQK51"/>
      <c r="AQL51"/>
      <c r="AQM51"/>
      <c r="AQN51"/>
      <c r="AQO51"/>
      <c r="AQP51"/>
      <c r="AQQ51"/>
      <c r="AQR51"/>
      <c r="AQS51"/>
      <c r="AQT51"/>
      <c r="AQU51"/>
      <c r="AQV51"/>
      <c r="AQW51"/>
      <c r="AQX51"/>
      <c r="AQY51"/>
      <c r="AQZ51"/>
      <c r="ARA51"/>
      <c r="ARB51"/>
      <c r="ARC51"/>
      <c r="ARD51"/>
      <c r="ARE51"/>
      <c r="ARF51"/>
      <c r="ARG51"/>
      <c r="ARH51"/>
      <c r="ARI51"/>
      <c r="ARJ51"/>
      <c r="ARK51"/>
      <c r="ARL51"/>
      <c r="ARM51"/>
      <c r="ARN51"/>
      <c r="ARO51"/>
      <c r="ARP51"/>
      <c r="ARQ51"/>
      <c r="ARR51"/>
      <c r="ARS51"/>
      <c r="ART51"/>
      <c r="ARU51"/>
      <c r="ARV51"/>
      <c r="ARW51"/>
      <c r="ARX51"/>
      <c r="ARY51"/>
      <c r="ARZ51"/>
      <c r="ASA51"/>
      <c r="ASB51"/>
      <c r="ASC51"/>
      <c r="ASD51"/>
      <c r="ASE51"/>
      <c r="ASF51"/>
      <c r="ASG51"/>
      <c r="ASH51"/>
      <c r="ASI51"/>
      <c r="ASJ51"/>
      <c r="ASK51"/>
      <c r="ASL51"/>
      <c r="ASM51"/>
      <c r="ASN51"/>
      <c r="ASO51"/>
      <c r="ASP51"/>
      <c r="ASQ51"/>
      <c r="ASR51"/>
      <c r="ASS51"/>
      <c r="AST51"/>
      <c r="ASU51"/>
      <c r="ASV51"/>
      <c r="ASW51"/>
      <c r="ASX51"/>
      <c r="ASY51"/>
      <c r="ASZ51"/>
      <c r="ATA51"/>
      <c r="ATB51"/>
      <c r="ATC51"/>
      <c r="ATD51"/>
      <c r="ATE51"/>
      <c r="ATF51"/>
      <c r="ATG51"/>
      <c r="ATH51"/>
      <c r="ATI51"/>
      <c r="ATJ51"/>
      <c r="ATK51"/>
      <c r="ATL51"/>
      <c r="ATM51"/>
      <c r="ATN51"/>
      <c r="ATO51"/>
      <c r="ATP51"/>
      <c r="ATQ51"/>
      <c r="ATR51"/>
      <c r="ATS51"/>
      <c r="ATT51"/>
      <c r="ATU51"/>
      <c r="ATV51"/>
      <c r="ATW51"/>
      <c r="ATX51"/>
      <c r="ATY51"/>
      <c r="ATZ51"/>
      <c r="AUA51"/>
      <c r="AUB51"/>
      <c r="AUC51"/>
      <c r="AUD51"/>
      <c r="AUE51"/>
      <c r="AUF51"/>
      <c r="AUG51"/>
      <c r="AUH51"/>
      <c r="AUI51"/>
      <c r="AUJ51"/>
      <c r="AUK51"/>
      <c r="AUL51"/>
      <c r="AUM51"/>
      <c r="AUN51"/>
      <c r="AUO51"/>
      <c r="AUP51"/>
      <c r="AUQ51"/>
      <c r="AUR51"/>
      <c r="AUS51"/>
      <c r="AUT51"/>
      <c r="AUU51"/>
      <c r="AUV51"/>
      <c r="AUW51"/>
      <c r="AUX51"/>
      <c r="AUY51"/>
      <c r="AUZ51"/>
      <c r="AVA51"/>
      <c r="AVB51"/>
      <c r="AVC51"/>
      <c r="AVD51"/>
      <c r="AVE51"/>
      <c r="AVF51"/>
      <c r="AVG51"/>
      <c r="AVH51"/>
      <c r="AVI51"/>
      <c r="AVJ51"/>
      <c r="AVK51"/>
      <c r="AVL51"/>
      <c r="AVM51"/>
      <c r="AVN51"/>
      <c r="AVO51"/>
      <c r="AVP51"/>
      <c r="AVQ51"/>
      <c r="AVR51"/>
      <c r="AVS51"/>
      <c r="AVT51"/>
      <c r="AVU51"/>
      <c r="AVV51"/>
      <c r="AVW51"/>
      <c r="AVX51"/>
      <c r="AVY51"/>
      <c r="AVZ51"/>
      <c r="AWA51"/>
      <c r="AWB51"/>
      <c r="AWC51"/>
      <c r="AWD51"/>
      <c r="AWE51"/>
      <c r="AWF51"/>
      <c r="AWG51"/>
      <c r="AWH51"/>
      <c r="AWI51"/>
      <c r="AWJ51"/>
      <c r="AWK51"/>
      <c r="AWL51"/>
      <c r="AWM51"/>
      <c r="AWN51"/>
      <c r="AWO51"/>
      <c r="AWP51"/>
      <c r="AWQ51"/>
      <c r="AWR51"/>
      <c r="AWS51"/>
      <c r="AWT51"/>
      <c r="AWU51"/>
      <c r="AWV51"/>
      <c r="AWW51"/>
      <c r="AWX51"/>
      <c r="AWY51"/>
      <c r="AWZ51"/>
      <c r="AXA51"/>
      <c r="AXB51"/>
      <c r="AXC51"/>
      <c r="AXD51"/>
      <c r="AXE51"/>
      <c r="AXF51"/>
      <c r="AXG51"/>
      <c r="AXH51"/>
      <c r="AXI51"/>
      <c r="AXJ51"/>
      <c r="AXK51"/>
      <c r="AXL51"/>
      <c r="AXM51"/>
      <c r="AXN51"/>
      <c r="AXO51"/>
      <c r="AXP51"/>
      <c r="AXQ51"/>
      <c r="AXR51"/>
      <c r="AXS51"/>
      <c r="AXT51"/>
      <c r="AXU51"/>
      <c r="AXV51"/>
      <c r="AXW51"/>
      <c r="AXX51"/>
      <c r="AXY51"/>
      <c r="AXZ51"/>
      <c r="AYA51"/>
      <c r="AYB51"/>
      <c r="AYC51"/>
      <c r="AYD51"/>
      <c r="AYE51"/>
      <c r="AYF51"/>
      <c r="AYG51"/>
      <c r="AYH51"/>
      <c r="AYI51"/>
      <c r="AYJ51"/>
      <c r="AYK51"/>
      <c r="AYL51"/>
      <c r="AYM51"/>
      <c r="AYN51"/>
      <c r="AYO51"/>
      <c r="AYP51"/>
      <c r="AYQ51"/>
      <c r="AYR51"/>
      <c r="AYS51"/>
      <c r="AYT51"/>
      <c r="AYU51"/>
      <c r="AYV51"/>
      <c r="AYW51"/>
      <c r="AYX51"/>
      <c r="AYY51"/>
      <c r="AYZ51"/>
      <c r="AZA51"/>
      <c r="AZB51"/>
      <c r="AZC51"/>
      <c r="AZD51"/>
      <c r="AZE51"/>
      <c r="AZF51"/>
      <c r="AZG51"/>
      <c r="AZH51"/>
      <c r="AZI51"/>
      <c r="AZJ51"/>
      <c r="AZK51"/>
      <c r="AZL51"/>
      <c r="AZM51"/>
      <c r="AZN51"/>
      <c r="AZO51"/>
      <c r="AZP51"/>
      <c r="AZQ51"/>
      <c r="AZR51"/>
      <c r="AZS51"/>
      <c r="AZT51"/>
      <c r="AZU51"/>
      <c r="AZV51"/>
      <c r="AZW51"/>
      <c r="AZX51"/>
      <c r="AZY51"/>
      <c r="AZZ51"/>
      <c r="BAA51"/>
      <c r="BAB51"/>
      <c r="BAC51"/>
      <c r="BAD51"/>
      <c r="BAE51"/>
      <c r="BAF51"/>
      <c r="BAG51"/>
      <c r="BAH51"/>
      <c r="BAI51"/>
      <c r="BAJ51"/>
      <c r="BAK51"/>
      <c r="BAL51"/>
      <c r="BAM51"/>
      <c r="BAN51"/>
      <c r="BAO51"/>
      <c r="BAP51"/>
      <c r="BAQ51"/>
      <c r="BAR51"/>
      <c r="BAS51"/>
      <c r="BAT51"/>
      <c r="BAU51"/>
      <c r="BAV51"/>
      <c r="BAW51"/>
      <c r="BAX51"/>
      <c r="BAY51"/>
      <c r="BAZ51"/>
      <c r="BBA51"/>
      <c r="BBB51"/>
      <c r="BBC51"/>
      <c r="BBD51"/>
      <c r="BBE51"/>
      <c r="BBF51"/>
      <c r="BBG51"/>
      <c r="BBH51"/>
      <c r="BBI51"/>
      <c r="BBJ51"/>
      <c r="BBK51"/>
      <c r="BBL51"/>
      <c r="BBM51"/>
      <c r="BBN51"/>
      <c r="BBO51"/>
      <c r="BBP51"/>
      <c r="BBQ51"/>
      <c r="BBR51"/>
      <c r="BBS51"/>
      <c r="BBT51"/>
      <c r="BBU51"/>
      <c r="BBV51"/>
      <c r="BBW51"/>
      <c r="BBX51"/>
      <c r="BBY51"/>
      <c r="BBZ51"/>
      <c r="BCA51"/>
      <c r="BCB51"/>
      <c r="BCC51"/>
      <c r="BCD51"/>
      <c r="BCE51"/>
      <c r="BCF51"/>
      <c r="BCG51"/>
      <c r="BCH51"/>
      <c r="BCI51"/>
      <c r="BCJ51"/>
      <c r="BCK51"/>
      <c r="BCL51"/>
      <c r="BCM51"/>
      <c r="BCN51"/>
      <c r="BCO51"/>
      <c r="BCP51"/>
      <c r="BCQ51"/>
      <c r="BCR51"/>
      <c r="BCS51"/>
      <c r="BCT51"/>
      <c r="BCU51"/>
      <c r="BCV51"/>
      <c r="BCW51"/>
      <c r="BCX51"/>
      <c r="BCY51"/>
      <c r="BCZ51"/>
      <c r="BDA51"/>
      <c r="BDB51"/>
      <c r="BDC51"/>
      <c r="BDD51"/>
      <c r="BDE51"/>
      <c r="BDF51"/>
      <c r="BDG51"/>
      <c r="BDH51"/>
      <c r="BDI51"/>
      <c r="BDJ51"/>
      <c r="BDK51"/>
      <c r="BDL51"/>
      <c r="BDM51"/>
      <c r="BDN51"/>
      <c r="BDO51"/>
      <c r="BDP51"/>
      <c r="BDQ51"/>
      <c r="BDR51"/>
      <c r="BDS51"/>
      <c r="BDT51"/>
      <c r="BDU51"/>
      <c r="BDV51"/>
      <c r="BDW51"/>
      <c r="BDX51"/>
      <c r="BDY51"/>
      <c r="BDZ51"/>
      <c r="BEA51"/>
      <c r="BEB51"/>
      <c r="BEC51"/>
      <c r="BED51"/>
      <c r="BEE51"/>
      <c r="BEF51"/>
      <c r="BEG51"/>
      <c r="BEH51"/>
      <c r="BEI51"/>
      <c r="BEJ51"/>
      <c r="BEK51"/>
      <c r="BEL51"/>
      <c r="BEM51"/>
      <c r="BEN51"/>
      <c r="BEO51"/>
      <c r="BEP51"/>
      <c r="BEQ51"/>
      <c r="BER51"/>
      <c r="BES51"/>
      <c r="BET51"/>
      <c r="BEU51"/>
      <c r="BEV51"/>
      <c r="BEW51"/>
      <c r="BEX51"/>
      <c r="BEY51"/>
      <c r="BEZ51"/>
      <c r="BFA51"/>
      <c r="BFB51"/>
      <c r="BFC51"/>
      <c r="BFD51"/>
      <c r="BFE51"/>
      <c r="BFF51"/>
      <c r="BFG51"/>
      <c r="BFH51"/>
      <c r="BFI51"/>
      <c r="BFJ51"/>
      <c r="BFK51"/>
      <c r="BFL51"/>
      <c r="BFM51"/>
      <c r="BFN51"/>
      <c r="BFO51"/>
      <c r="BFP51"/>
      <c r="BFQ51"/>
      <c r="BFR51"/>
      <c r="BFS51"/>
      <c r="BFT51"/>
      <c r="BFU51"/>
      <c r="BFV51"/>
      <c r="BFW51"/>
      <c r="BFX51"/>
      <c r="BFY51"/>
      <c r="BFZ51"/>
      <c r="BGA51"/>
      <c r="BGB51"/>
      <c r="BGC51"/>
      <c r="BGD51"/>
      <c r="BGE51"/>
      <c r="BGF51"/>
      <c r="BGG51"/>
      <c r="BGH51"/>
      <c r="BGI51"/>
      <c r="BGJ51"/>
      <c r="BGK51"/>
      <c r="BGL51"/>
      <c r="BGM51"/>
      <c r="BGN51"/>
      <c r="BGO51"/>
      <c r="BGP51"/>
      <c r="BGQ51"/>
      <c r="BGR51"/>
      <c r="BGS51"/>
      <c r="BGT51"/>
      <c r="BGU51"/>
      <c r="BGV51"/>
      <c r="BGW51"/>
      <c r="BGX51"/>
      <c r="BGY51"/>
      <c r="BGZ51"/>
      <c r="BHA51"/>
      <c r="BHB51"/>
      <c r="BHC51"/>
      <c r="BHD51"/>
      <c r="BHE51"/>
      <c r="BHF51"/>
      <c r="BHG51"/>
      <c r="BHH51"/>
      <c r="BHI51"/>
      <c r="BHJ51"/>
      <c r="BHK51"/>
      <c r="BHL51"/>
      <c r="BHM51"/>
      <c r="BHN51"/>
      <c r="BHO51"/>
      <c r="BHP51"/>
      <c r="BHQ51"/>
      <c r="BHR51"/>
      <c r="BHS51"/>
      <c r="BHT51"/>
      <c r="BHU51"/>
      <c r="BHV51"/>
      <c r="BHW51"/>
      <c r="BHX51"/>
      <c r="BHY51"/>
      <c r="BHZ51"/>
      <c r="BIA51"/>
      <c r="BIB51"/>
      <c r="BIC51"/>
      <c r="BID51"/>
      <c r="BIE51"/>
      <c r="BIF51"/>
      <c r="BIG51"/>
      <c r="BIH51"/>
      <c r="BII51"/>
      <c r="BIJ51"/>
      <c r="BIK51"/>
      <c r="BIL51"/>
      <c r="BIM51"/>
      <c r="BIN51"/>
      <c r="BIO51"/>
      <c r="BIP51"/>
      <c r="BIQ51"/>
      <c r="BIR51"/>
      <c r="BIS51"/>
      <c r="BIT51"/>
      <c r="BIU51"/>
      <c r="BIV51"/>
      <c r="BIW51"/>
      <c r="BIX51"/>
      <c r="BIY51"/>
      <c r="BIZ51"/>
      <c r="BJA51"/>
      <c r="BJB51"/>
      <c r="BJC51"/>
      <c r="BJD51"/>
      <c r="BJE51"/>
      <c r="BJF51"/>
      <c r="BJG51"/>
      <c r="BJH51"/>
      <c r="BJI51"/>
      <c r="BJJ51"/>
      <c r="BJK51"/>
      <c r="BJL51"/>
      <c r="BJM51"/>
      <c r="BJN51"/>
      <c r="BJO51"/>
      <c r="BJP51"/>
      <c r="BJQ51"/>
      <c r="BJR51"/>
      <c r="BJS51"/>
      <c r="BJT51"/>
      <c r="BJU51"/>
      <c r="BJV51"/>
      <c r="BJW51"/>
      <c r="BJX51"/>
      <c r="BJY51"/>
      <c r="BJZ51"/>
      <c r="BKA51"/>
      <c r="BKB51"/>
      <c r="BKC51"/>
      <c r="BKD51"/>
      <c r="BKE51"/>
      <c r="BKF51"/>
      <c r="BKG51"/>
      <c r="BKH51"/>
      <c r="BKI51"/>
      <c r="BKJ51"/>
      <c r="BKK51"/>
      <c r="BKL51"/>
      <c r="BKM51"/>
      <c r="BKN51"/>
      <c r="BKO51"/>
      <c r="BKP51"/>
      <c r="BKQ51"/>
      <c r="BKR51"/>
      <c r="BKS51"/>
      <c r="BKT51"/>
      <c r="BKU51"/>
      <c r="BKV51"/>
      <c r="BKW51"/>
      <c r="BKX51"/>
      <c r="BKY51"/>
      <c r="BKZ51"/>
      <c r="BLA51"/>
      <c r="BLB51"/>
      <c r="BLC51"/>
      <c r="BLD51"/>
      <c r="BLE51"/>
      <c r="BLF51"/>
      <c r="BLG51"/>
      <c r="BLH51"/>
      <c r="BLI51"/>
      <c r="BLJ51"/>
      <c r="BLK51"/>
      <c r="BLL51"/>
      <c r="BLM51"/>
      <c r="BLN51"/>
      <c r="BLO51"/>
      <c r="BLP51"/>
      <c r="BLQ51"/>
      <c r="BLR51"/>
      <c r="BLS51"/>
      <c r="BLT51"/>
      <c r="BLU51"/>
      <c r="BLV51"/>
      <c r="BLW51"/>
      <c r="BLX51"/>
      <c r="BLY51"/>
      <c r="BLZ51"/>
      <c r="BMA51"/>
      <c r="BMB51"/>
      <c r="BMC51"/>
      <c r="BMD51"/>
      <c r="BME51"/>
      <c r="BMF51"/>
      <c r="BMG51"/>
      <c r="BMH51"/>
      <c r="BMI51"/>
      <c r="BMJ51"/>
      <c r="BMK51"/>
      <c r="BML51"/>
      <c r="BMM51"/>
      <c r="BMN51"/>
      <c r="BMO51"/>
      <c r="BMP51"/>
      <c r="BMQ51"/>
      <c r="BMR51"/>
      <c r="BMS51"/>
      <c r="BMT51"/>
      <c r="BMU51"/>
      <c r="BMV51"/>
      <c r="BMW51"/>
      <c r="BMX51"/>
      <c r="BMY51"/>
      <c r="BMZ51"/>
      <c r="BNA51"/>
      <c r="BNB51"/>
      <c r="BNC51"/>
      <c r="BND51"/>
      <c r="BNE51"/>
      <c r="BNF51"/>
      <c r="BNG51"/>
      <c r="BNH51"/>
      <c r="BNI51"/>
      <c r="BNJ51"/>
      <c r="BNK51"/>
      <c r="BNL51"/>
      <c r="BNM51"/>
      <c r="BNN51"/>
      <c r="BNO51"/>
      <c r="BNP51"/>
      <c r="BNQ51"/>
      <c r="BNR51"/>
      <c r="BNS51"/>
      <c r="BNT51"/>
      <c r="BNU51"/>
      <c r="BNV51"/>
      <c r="BNW51"/>
      <c r="BNX51"/>
      <c r="BNY51"/>
      <c r="BNZ51"/>
      <c r="BOA51"/>
      <c r="BOB51"/>
      <c r="BOC51"/>
      <c r="BOD51"/>
      <c r="BOE51"/>
      <c r="BOF51"/>
      <c r="BOG51"/>
      <c r="BOH51"/>
      <c r="BOI51"/>
      <c r="BOJ51"/>
      <c r="BOK51"/>
      <c r="BOL51"/>
      <c r="BOM51"/>
      <c r="BON51"/>
      <c r="BOO51"/>
      <c r="BOP51"/>
      <c r="BOQ51"/>
      <c r="BOR51"/>
      <c r="BOS51"/>
      <c r="BOT51"/>
      <c r="BOU51"/>
      <c r="BOV51"/>
      <c r="BOW51"/>
      <c r="BOX51"/>
      <c r="BOY51"/>
      <c r="BOZ51"/>
      <c r="BPA51"/>
      <c r="BPB51"/>
      <c r="BPC51"/>
      <c r="BPD51"/>
      <c r="BPE51"/>
      <c r="BPF51"/>
      <c r="BPG51"/>
      <c r="BPH51"/>
      <c r="BPI51"/>
      <c r="BPJ51"/>
      <c r="BPK51"/>
      <c r="BPL51"/>
      <c r="BPM51"/>
      <c r="BPN51"/>
      <c r="BPO51"/>
      <c r="BPP51"/>
      <c r="BPQ51"/>
      <c r="BPR51"/>
      <c r="BPS51"/>
      <c r="BPT51"/>
      <c r="BPU51"/>
      <c r="BPV51"/>
      <c r="BPW51"/>
      <c r="BPX51"/>
      <c r="BPY51"/>
      <c r="BPZ51"/>
      <c r="BQA51"/>
      <c r="BQB51"/>
      <c r="BQC51"/>
      <c r="BQD51"/>
      <c r="BQE51"/>
      <c r="BQF51"/>
      <c r="BQG51"/>
      <c r="BQH51"/>
      <c r="BQI51"/>
      <c r="BQJ51"/>
      <c r="BQK51"/>
      <c r="BQL51"/>
      <c r="BQM51"/>
      <c r="BQN51"/>
      <c r="BQO51"/>
      <c r="BQP51"/>
      <c r="BQQ51"/>
      <c r="BQR51"/>
      <c r="BQS51"/>
      <c r="BQT51"/>
      <c r="BQU51"/>
      <c r="BQV51"/>
      <c r="BQW51"/>
      <c r="BQX51"/>
      <c r="BQY51"/>
      <c r="BQZ51"/>
      <c r="BRA51"/>
      <c r="BRB51"/>
      <c r="BRC51"/>
      <c r="BRD51"/>
      <c r="BRE51"/>
      <c r="BRF51"/>
      <c r="BRG51"/>
      <c r="BRH51"/>
      <c r="BRI51"/>
      <c r="BRJ51"/>
      <c r="BRK51"/>
      <c r="BRL51"/>
      <c r="BRM51"/>
      <c r="BRN51"/>
      <c r="BRO51"/>
      <c r="BRP51"/>
      <c r="BRQ51"/>
      <c r="BRR51"/>
      <c r="BRS51"/>
      <c r="BRT51"/>
      <c r="BRU51"/>
      <c r="BRV51"/>
      <c r="BRW51"/>
      <c r="BRX51"/>
      <c r="BRY51"/>
      <c r="BRZ51"/>
      <c r="BSA51"/>
      <c r="BSB51"/>
      <c r="BSC51"/>
      <c r="BSD51"/>
      <c r="BSE51"/>
      <c r="BSF51"/>
      <c r="BSG51"/>
      <c r="BSH51"/>
      <c r="BSI51"/>
      <c r="BSJ51"/>
      <c r="BSK51"/>
      <c r="BSL51"/>
      <c r="BSM51"/>
      <c r="BSN51"/>
      <c r="BSO51"/>
      <c r="BSP51"/>
      <c r="BSQ51"/>
      <c r="BSR51"/>
      <c r="BSS51"/>
      <c r="BST51"/>
      <c r="BSU51"/>
      <c r="BSV51"/>
      <c r="BSW51"/>
      <c r="BSX51"/>
      <c r="BSY51"/>
      <c r="BSZ51"/>
      <c r="BTA51"/>
      <c r="BTB51"/>
      <c r="BTC51"/>
      <c r="BTD51"/>
      <c r="BTE51"/>
      <c r="BTF51"/>
      <c r="BTG51"/>
      <c r="BTH51"/>
      <c r="BTI51"/>
      <c r="BTJ51"/>
      <c r="BTK51"/>
      <c r="BTL51"/>
      <c r="BTM51"/>
      <c r="BTN51"/>
      <c r="BTO51"/>
      <c r="BTP51"/>
      <c r="BTQ51"/>
      <c r="BTR51"/>
      <c r="BTS51"/>
      <c r="BTT51"/>
      <c r="BTU51"/>
      <c r="BTV51"/>
      <c r="BTW51"/>
      <c r="BTX51"/>
      <c r="BTY51"/>
      <c r="BTZ51"/>
      <c r="BUA51"/>
      <c r="BUB51"/>
      <c r="BUC51"/>
      <c r="BUD51"/>
      <c r="BUE51"/>
      <c r="BUF51"/>
      <c r="BUG51"/>
      <c r="BUH51"/>
      <c r="BUI51"/>
      <c r="BUJ51"/>
      <c r="BUK51"/>
      <c r="BUL51"/>
      <c r="BUM51"/>
      <c r="BUN51"/>
      <c r="BUO51"/>
      <c r="BUP51"/>
      <c r="BUQ51"/>
      <c r="BUR51"/>
      <c r="BUS51"/>
      <c r="BUT51"/>
      <c r="BUU51"/>
      <c r="BUV51"/>
      <c r="BUW51"/>
      <c r="BUX51"/>
      <c r="BUY51"/>
      <c r="BUZ51"/>
      <c r="BVA51"/>
      <c r="BVB51"/>
      <c r="BVC51"/>
      <c r="BVD51"/>
      <c r="BVE51"/>
      <c r="BVF51"/>
      <c r="BVG51"/>
      <c r="BVH51"/>
      <c r="BVI51"/>
      <c r="BVJ51"/>
      <c r="BVK51"/>
      <c r="BVL51"/>
      <c r="BVM51"/>
      <c r="BVN51"/>
      <c r="BVO51"/>
      <c r="BVP51"/>
      <c r="BVQ51"/>
      <c r="BVR51"/>
      <c r="BVS51"/>
      <c r="BVT51"/>
      <c r="BVU51"/>
      <c r="BVV51"/>
      <c r="BVW51"/>
      <c r="BVX51"/>
      <c r="BVY51"/>
      <c r="BVZ51"/>
      <c r="BWA51"/>
      <c r="BWB51"/>
      <c r="BWC51"/>
      <c r="BWD51"/>
      <c r="BWE51"/>
      <c r="BWF51"/>
      <c r="BWG51"/>
      <c r="BWH51"/>
      <c r="BWI51"/>
      <c r="BWJ51"/>
      <c r="BWK51"/>
      <c r="BWL51"/>
      <c r="BWM51"/>
      <c r="BWN51"/>
      <c r="BWO51"/>
      <c r="BWP51"/>
      <c r="BWQ51"/>
      <c r="BWR51"/>
      <c r="BWS51"/>
      <c r="BWT51"/>
      <c r="BWU51"/>
      <c r="BWV51"/>
      <c r="BWW51"/>
      <c r="BWX51"/>
      <c r="BWY51"/>
      <c r="BWZ51"/>
      <c r="BXA51"/>
      <c r="BXB51"/>
      <c r="BXC51"/>
      <c r="BXD51"/>
      <c r="BXE51"/>
      <c r="BXF51"/>
      <c r="BXG51"/>
      <c r="BXH51"/>
      <c r="BXI51"/>
      <c r="BXJ51"/>
      <c r="BXK51"/>
      <c r="BXL51"/>
      <c r="BXM51"/>
      <c r="BXN51"/>
      <c r="BXO51"/>
      <c r="BXP51"/>
      <c r="BXQ51"/>
      <c r="BXR51"/>
      <c r="BXS51"/>
      <c r="BXT51"/>
      <c r="BXU51"/>
      <c r="BXV51"/>
      <c r="BXW51"/>
      <c r="BXX51"/>
      <c r="BXY51"/>
      <c r="BXZ51"/>
      <c r="BYA51"/>
      <c r="BYB51"/>
      <c r="BYC51"/>
      <c r="BYD51"/>
      <c r="BYE51"/>
      <c r="BYF51"/>
      <c r="BYG51"/>
      <c r="BYH51"/>
      <c r="BYI51"/>
      <c r="BYJ51"/>
      <c r="BYK51"/>
      <c r="BYL51"/>
      <c r="BYM51"/>
      <c r="BYN51"/>
      <c r="BYO51"/>
      <c r="BYP51"/>
      <c r="BYQ51"/>
      <c r="BYR51"/>
      <c r="BYS51"/>
      <c r="BYT51"/>
      <c r="BYU51"/>
      <c r="BYV51"/>
      <c r="BYW51"/>
      <c r="BYX51"/>
      <c r="BYY51"/>
      <c r="BYZ51"/>
      <c r="BZA51"/>
      <c r="BZB51"/>
      <c r="BZC51"/>
      <c r="BZD51"/>
      <c r="BZE51"/>
      <c r="BZF51"/>
      <c r="BZG51"/>
      <c r="BZH51"/>
      <c r="BZI51"/>
      <c r="BZJ51"/>
      <c r="BZK51"/>
      <c r="BZL51"/>
      <c r="BZM51"/>
      <c r="BZN51"/>
      <c r="BZO51"/>
      <c r="BZP51"/>
      <c r="BZQ51"/>
      <c r="BZR51"/>
      <c r="BZS51"/>
      <c r="BZT51"/>
      <c r="BZU51"/>
      <c r="BZV51"/>
      <c r="BZW51"/>
      <c r="BZX51"/>
      <c r="BZY51"/>
      <c r="BZZ51"/>
      <c r="CAA51"/>
      <c r="CAB51"/>
      <c r="CAC51"/>
      <c r="CAD51"/>
      <c r="CAE51"/>
      <c r="CAF51"/>
      <c r="CAG51"/>
      <c r="CAH51"/>
      <c r="CAI51"/>
      <c r="CAJ51"/>
      <c r="CAK51"/>
      <c r="CAL51"/>
      <c r="CAM51"/>
      <c r="CAN51"/>
      <c r="CAO51"/>
      <c r="CAP51"/>
      <c r="CAQ51"/>
      <c r="CAR51"/>
      <c r="CAS51"/>
      <c r="CAT51"/>
      <c r="CAU51"/>
      <c r="CAV51"/>
      <c r="CAW51"/>
      <c r="CAX51"/>
      <c r="CAY51"/>
      <c r="CAZ51"/>
      <c r="CBA51"/>
      <c r="CBB51"/>
      <c r="CBC51"/>
      <c r="CBD51"/>
      <c r="CBE51"/>
      <c r="CBF51"/>
      <c r="CBG51"/>
      <c r="CBH51"/>
      <c r="CBI51"/>
      <c r="CBJ51"/>
      <c r="CBK51"/>
      <c r="CBL51"/>
      <c r="CBM51"/>
      <c r="CBN51"/>
      <c r="CBO51"/>
      <c r="CBP51"/>
      <c r="CBQ51"/>
      <c r="CBR51"/>
      <c r="CBS51"/>
      <c r="CBT51"/>
      <c r="CBU51"/>
      <c r="CBV51"/>
      <c r="CBW51"/>
      <c r="CBX51"/>
      <c r="CBY51"/>
      <c r="CBZ51"/>
      <c r="CCA51"/>
      <c r="CCB51"/>
      <c r="CCC51"/>
      <c r="CCD51"/>
      <c r="CCE51"/>
      <c r="CCF51"/>
      <c r="CCG51"/>
      <c r="CCH51"/>
      <c r="CCI51"/>
      <c r="CCJ51"/>
      <c r="CCK51"/>
      <c r="CCL51"/>
      <c r="CCM51"/>
      <c r="CCN51"/>
      <c r="CCO51"/>
      <c r="CCP51"/>
      <c r="CCQ51"/>
      <c r="CCR51"/>
      <c r="CCS51"/>
      <c r="CCT51"/>
      <c r="CCU51"/>
      <c r="CCV51"/>
      <c r="CCW51"/>
      <c r="CCX51"/>
      <c r="CCY51"/>
      <c r="CCZ51"/>
      <c r="CDA51"/>
      <c r="CDB51"/>
      <c r="CDC51"/>
      <c r="CDD51"/>
      <c r="CDE51"/>
      <c r="CDF51"/>
      <c r="CDG51"/>
      <c r="CDH51"/>
      <c r="CDI51"/>
      <c r="CDJ51"/>
      <c r="CDK51"/>
      <c r="CDL51"/>
      <c r="CDM51"/>
      <c r="CDN51"/>
      <c r="CDO51"/>
      <c r="CDP51"/>
      <c r="CDQ51"/>
      <c r="CDR51"/>
      <c r="CDS51"/>
      <c r="CDT51"/>
      <c r="CDU51"/>
      <c r="CDV51"/>
      <c r="CDW51"/>
      <c r="CDX51"/>
      <c r="CDY51"/>
      <c r="CDZ51"/>
      <c r="CEA51"/>
      <c r="CEB51"/>
      <c r="CEC51"/>
      <c r="CED51"/>
      <c r="CEE51"/>
      <c r="CEF51"/>
      <c r="CEG51"/>
      <c r="CEH51"/>
      <c r="CEI51"/>
      <c r="CEJ51"/>
      <c r="CEK51"/>
      <c r="CEL51"/>
      <c r="CEM51"/>
      <c r="CEN51"/>
      <c r="CEO51"/>
      <c r="CEP51"/>
      <c r="CEQ51"/>
      <c r="CER51"/>
      <c r="CES51"/>
      <c r="CET51"/>
      <c r="CEU51"/>
      <c r="CEV51"/>
      <c r="CEW51"/>
      <c r="CEX51"/>
      <c r="CEY51"/>
      <c r="CEZ51"/>
      <c r="CFA51"/>
      <c r="CFB51"/>
      <c r="CFC51"/>
      <c r="CFD51"/>
      <c r="CFE51"/>
      <c r="CFF51"/>
      <c r="CFG51"/>
      <c r="CFH51"/>
      <c r="CFI51"/>
      <c r="CFJ51"/>
      <c r="CFK51"/>
      <c r="CFL51"/>
      <c r="CFM51"/>
      <c r="CFN51"/>
      <c r="CFO51"/>
      <c r="CFP51"/>
      <c r="CFQ51"/>
      <c r="CFR51"/>
      <c r="CFS51"/>
      <c r="CFT51"/>
      <c r="CFU51"/>
      <c r="CFV51"/>
      <c r="CFW51"/>
      <c r="CFX51"/>
      <c r="CFY51"/>
      <c r="CFZ51"/>
      <c r="CGA51"/>
      <c r="CGB51"/>
      <c r="CGC51"/>
      <c r="CGD51"/>
      <c r="CGE51"/>
      <c r="CGF51"/>
      <c r="CGG51"/>
      <c r="CGH51"/>
      <c r="CGI51"/>
      <c r="CGJ51"/>
      <c r="CGK51"/>
      <c r="CGL51"/>
      <c r="CGM51"/>
      <c r="CGN51"/>
      <c r="CGO51"/>
      <c r="CGP51"/>
      <c r="CGQ51"/>
      <c r="CGR51"/>
      <c r="CGS51"/>
      <c r="CGT51"/>
      <c r="CGU51"/>
      <c r="CGV51"/>
      <c r="CGW51"/>
      <c r="CGX51"/>
      <c r="CGY51"/>
      <c r="CGZ51"/>
      <c r="CHA51"/>
      <c r="CHB51"/>
      <c r="CHC51"/>
      <c r="CHD51"/>
      <c r="CHE51"/>
      <c r="CHF51"/>
      <c r="CHG51"/>
      <c r="CHH51"/>
      <c r="CHI51"/>
      <c r="CHJ51"/>
      <c r="CHK51"/>
      <c r="CHL51"/>
      <c r="CHM51"/>
      <c r="CHN51"/>
      <c r="CHO51"/>
      <c r="CHP51"/>
      <c r="CHQ51"/>
      <c r="CHR51"/>
      <c r="CHS51"/>
      <c r="CHT51"/>
      <c r="CHU51"/>
      <c r="CHV51"/>
      <c r="CHW51"/>
      <c r="CHX51"/>
      <c r="CHY51"/>
      <c r="CHZ51"/>
      <c r="CIA51"/>
      <c r="CIB51"/>
      <c r="CIC51"/>
      <c r="CID51"/>
      <c r="CIE51"/>
      <c r="CIF51"/>
      <c r="CIG51"/>
      <c r="CIH51"/>
      <c r="CII51"/>
      <c r="CIJ51"/>
      <c r="CIK51"/>
      <c r="CIL51"/>
      <c r="CIM51"/>
      <c r="CIN51"/>
      <c r="CIO51"/>
      <c r="CIP51"/>
      <c r="CIQ51"/>
      <c r="CIR51"/>
      <c r="CIS51"/>
      <c r="CIT51"/>
      <c r="CIU51"/>
      <c r="CIV51"/>
      <c r="CIW51"/>
      <c r="CIX51"/>
      <c r="CIY51"/>
      <c r="CIZ51"/>
      <c r="CJA51"/>
      <c r="CJB51"/>
      <c r="CJC51"/>
      <c r="CJD51"/>
      <c r="CJE51"/>
      <c r="CJF51"/>
      <c r="CJG51"/>
      <c r="CJH51"/>
      <c r="CJI51"/>
      <c r="CJJ51"/>
      <c r="CJK51"/>
      <c r="CJL51"/>
      <c r="CJM51"/>
      <c r="CJN51"/>
      <c r="CJO51"/>
      <c r="CJP51"/>
      <c r="CJQ51"/>
      <c r="CJR51"/>
      <c r="CJS51"/>
      <c r="CJT51"/>
      <c r="CJU51"/>
      <c r="CJV51"/>
      <c r="CJW51"/>
      <c r="CJX51"/>
      <c r="CJY51"/>
      <c r="CJZ51"/>
      <c r="CKA51"/>
      <c r="CKB51"/>
      <c r="CKC51"/>
      <c r="CKD51"/>
      <c r="CKE51"/>
      <c r="CKF51"/>
      <c r="CKG51"/>
      <c r="CKH51"/>
      <c r="CKI51"/>
      <c r="CKJ51"/>
      <c r="CKK51"/>
      <c r="CKL51"/>
      <c r="CKM51"/>
      <c r="CKN51"/>
      <c r="CKO51"/>
      <c r="CKP51"/>
      <c r="CKQ51"/>
      <c r="CKR51"/>
      <c r="CKS51"/>
      <c r="CKT51"/>
      <c r="CKU51"/>
      <c r="CKV51"/>
      <c r="CKW51"/>
      <c r="CKX51"/>
      <c r="CKY51"/>
      <c r="CKZ51"/>
      <c r="CLA51"/>
      <c r="CLB51"/>
      <c r="CLC51"/>
      <c r="CLD51"/>
      <c r="CLE51"/>
      <c r="CLF51"/>
      <c r="CLG51"/>
      <c r="CLH51"/>
      <c r="CLI51"/>
      <c r="CLJ51"/>
      <c r="CLK51"/>
      <c r="CLL51"/>
      <c r="CLM51"/>
      <c r="CLN51"/>
      <c r="CLO51"/>
      <c r="CLP51"/>
      <c r="CLQ51"/>
      <c r="CLR51"/>
      <c r="CLS51"/>
      <c r="CLT51"/>
      <c r="CLU51"/>
      <c r="CLV51"/>
      <c r="CLW51"/>
      <c r="CLX51"/>
      <c r="CLY51"/>
      <c r="CLZ51"/>
      <c r="CMA51"/>
      <c r="CMB51"/>
      <c r="CMC51"/>
      <c r="CMD51"/>
      <c r="CME51"/>
      <c r="CMF51"/>
      <c r="CMG51"/>
      <c r="CMH51"/>
      <c r="CMI51"/>
      <c r="CMJ51"/>
      <c r="CMK51"/>
      <c r="CML51"/>
      <c r="CMM51"/>
      <c r="CMN51"/>
      <c r="CMO51"/>
      <c r="CMP51"/>
      <c r="CMQ51"/>
      <c r="CMR51"/>
      <c r="CMS51"/>
      <c r="CMT51"/>
      <c r="CMU51"/>
      <c r="CMV51"/>
      <c r="CMW51"/>
      <c r="CMX51"/>
      <c r="CMY51"/>
      <c r="CMZ51"/>
      <c r="CNA51"/>
      <c r="CNB51"/>
      <c r="CNC51"/>
      <c r="CND51"/>
      <c r="CNE51"/>
      <c r="CNF51"/>
      <c r="CNG51"/>
      <c r="CNH51"/>
      <c r="CNI51"/>
      <c r="CNJ51"/>
      <c r="CNK51"/>
      <c r="CNL51"/>
      <c r="CNM51"/>
      <c r="CNN51"/>
      <c r="CNO51"/>
      <c r="CNP51"/>
      <c r="CNQ51"/>
      <c r="CNR51"/>
      <c r="CNS51"/>
      <c r="CNT51"/>
      <c r="CNU51"/>
      <c r="CNV51"/>
      <c r="CNW51"/>
      <c r="CNX51"/>
      <c r="CNY51"/>
      <c r="CNZ51"/>
      <c r="COA51"/>
      <c r="COB51"/>
      <c r="COC51"/>
      <c r="COD51"/>
      <c r="COE51"/>
      <c r="COF51"/>
      <c r="COG51"/>
      <c r="COH51"/>
      <c r="COI51"/>
      <c r="COJ51"/>
      <c r="COK51"/>
      <c r="COL51"/>
      <c r="COM51"/>
      <c r="CON51"/>
      <c r="COO51"/>
      <c r="COP51"/>
      <c r="COQ51"/>
      <c r="COR51"/>
      <c r="COS51"/>
      <c r="COT51"/>
      <c r="COU51"/>
      <c r="COV51"/>
      <c r="COW51"/>
      <c r="COX51"/>
      <c r="COY51"/>
      <c r="COZ51"/>
      <c r="CPA51"/>
      <c r="CPB51"/>
      <c r="CPC51"/>
      <c r="CPD51"/>
      <c r="CPE51"/>
      <c r="CPF51"/>
      <c r="CPG51"/>
      <c r="CPH51"/>
      <c r="CPI51"/>
      <c r="CPJ51"/>
      <c r="CPK51"/>
      <c r="CPL51"/>
      <c r="CPM51"/>
      <c r="CPN51"/>
      <c r="CPO51"/>
      <c r="CPP51"/>
      <c r="CPQ51"/>
      <c r="CPR51"/>
      <c r="CPS51"/>
      <c r="CPT51"/>
      <c r="CPU51"/>
      <c r="CPV51"/>
      <c r="CPW51"/>
      <c r="CPX51"/>
      <c r="CPY51"/>
      <c r="CPZ51"/>
      <c r="CQA51"/>
      <c r="CQB51"/>
      <c r="CQC51"/>
      <c r="CQD51"/>
      <c r="CQE51"/>
      <c r="CQF51"/>
      <c r="CQG51"/>
      <c r="CQH51"/>
      <c r="CQI51"/>
      <c r="CQJ51"/>
      <c r="CQK51"/>
      <c r="CQL51"/>
      <c r="CQM51"/>
      <c r="CQN51"/>
      <c r="CQO51"/>
      <c r="CQP51"/>
      <c r="CQQ51"/>
      <c r="CQR51"/>
      <c r="CQS51"/>
      <c r="CQT51"/>
      <c r="CQU51"/>
      <c r="CQV51"/>
      <c r="CQW51"/>
      <c r="CQX51"/>
      <c r="CQY51"/>
      <c r="CQZ51"/>
      <c r="CRA51"/>
      <c r="CRB51"/>
      <c r="CRC51"/>
      <c r="CRD51"/>
      <c r="CRE51"/>
      <c r="CRF51"/>
      <c r="CRG51"/>
      <c r="CRH51"/>
      <c r="CRI51"/>
      <c r="CRJ51"/>
      <c r="CRK51"/>
      <c r="CRL51"/>
      <c r="CRM51"/>
      <c r="CRN51"/>
      <c r="CRO51"/>
      <c r="CRP51"/>
      <c r="CRQ51"/>
      <c r="CRR51"/>
      <c r="CRS51"/>
      <c r="CRT51"/>
      <c r="CRU51"/>
      <c r="CRV51"/>
      <c r="CRW51"/>
      <c r="CRX51"/>
      <c r="CRY51"/>
      <c r="CRZ51"/>
      <c r="CSA51"/>
      <c r="CSB51"/>
      <c r="CSC51"/>
      <c r="CSD51"/>
      <c r="CSE51"/>
      <c r="CSF51"/>
      <c r="CSG51"/>
      <c r="CSH51"/>
      <c r="CSI51"/>
      <c r="CSJ51"/>
      <c r="CSK51"/>
      <c r="CSL51"/>
      <c r="CSM51"/>
      <c r="CSN51"/>
      <c r="CSO51"/>
      <c r="CSP51"/>
      <c r="CSQ51"/>
      <c r="CSR51"/>
      <c r="CSS51"/>
      <c r="CST51"/>
      <c r="CSU51"/>
      <c r="CSV51"/>
      <c r="CSW51"/>
      <c r="CSX51"/>
      <c r="CSY51"/>
      <c r="CSZ51"/>
      <c r="CTA51"/>
      <c r="CTB51"/>
      <c r="CTC51"/>
      <c r="CTD51"/>
      <c r="CTE51"/>
      <c r="CTF51"/>
      <c r="CTG51"/>
      <c r="CTH51"/>
      <c r="CTI51"/>
      <c r="CTJ51"/>
      <c r="CTK51"/>
      <c r="CTL51"/>
      <c r="CTM51"/>
      <c r="CTN51"/>
      <c r="CTO51"/>
      <c r="CTP51"/>
      <c r="CTQ51"/>
      <c r="CTR51"/>
      <c r="CTS51"/>
      <c r="CTT51"/>
      <c r="CTU51"/>
      <c r="CTV51"/>
      <c r="CTW51"/>
      <c r="CTX51"/>
      <c r="CTY51"/>
      <c r="CTZ51"/>
      <c r="CUA51"/>
      <c r="CUB51"/>
      <c r="CUC51"/>
      <c r="CUD51"/>
      <c r="CUE51"/>
      <c r="CUF51"/>
      <c r="CUG51"/>
      <c r="CUH51"/>
      <c r="CUI51"/>
      <c r="CUJ51"/>
      <c r="CUK51"/>
      <c r="CUL51"/>
      <c r="CUM51"/>
      <c r="CUN51"/>
      <c r="CUO51"/>
      <c r="CUP51"/>
      <c r="CUQ51"/>
      <c r="CUR51"/>
      <c r="CUS51"/>
      <c r="CUT51"/>
      <c r="CUU51"/>
      <c r="CUV51"/>
      <c r="CUW51"/>
      <c r="CUX51"/>
      <c r="CUY51"/>
      <c r="CUZ51"/>
      <c r="CVA51"/>
      <c r="CVB51"/>
      <c r="CVC51"/>
      <c r="CVD51"/>
      <c r="CVE51"/>
      <c r="CVF51"/>
      <c r="CVG51"/>
      <c r="CVH51"/>
      <c r="CVI51"/>
      <c r="CVJ51"/>
      <c r="CVK51"/>
      <c r="CVL51"/>
      <c r="CVM51"/>
      <c r="CVN51"/>
      <c r="CVO51"/>
      <c r="CVP51"/>
      <c r="CVQ51"/>
      <c r="CVR51"/>
      <c r="CVS51"/>
      <c r="CVT51"/>
      <c r="CVU51"/>
      <c r="CVV51"/>
      <c r="CVW51"/>
      <c r="CVX51"/>
      <c r="CVY51"/>
      <c r="CVZ51"/>
      <c r="CWA51"/>
      <c r="CWB51"/>
      <c r="CWC51"/>
      <c r="CWD51"/>
      <c r="CWE51"/>
      <c r="CWF51"/>
      <c r="CWG51"/>
      <c r="CWH51"/>
      <c r="CWI51"/>
      <c r="CWJ51"/>
      <c r="CWK51"/>
      <c r="CWL51"/>
      <c r="CWM51"/>
      <c r="CWN51"/>
      <c r="CWO51"/>
      <c r="CWP51"/>
      <c r="CWQ51"/>
      <c r="CWR51"/>
      <c r="CWS51"/>
      <c r="CWT51"/>
      <c r="CWU51"/>
      <c r="CWV51"/>
      <c r="CWW51"/>
      <c r="CWX51"/>
      <c r="CWY51"/>
      <c r="CWZ51"/>
      <c r="CXA51"/>
      <c r="CXB51"/>
      <c r="CXC51"/>
      <c r="CXD51"/>
      <c r="CXE51"/>
      <c r="CXF51"/>
      <c r="CXG51"/>
      <c r="CXH51"/>
      <c r="CXI51"/>
      <c r="CXJ51"/>
      <c r="CXK51"/>
      <c r="CXL51"/>
      <c r="CXM51"/>
      <c r="CXN51"/>
      <c r="CXO51"/>
      <c r="CXP51"/>
      <c r="CXQ51"/>
      <c r="CXR51"/>
      <c r="CXS51"/>
      <c r="CXT51"/>
      <c r="CXU51"/>
      <c r="CXV51"/>
      <c r="CXW51"/>
      <c r="CXX51"/>
      <c r="CXY51"/>
      <c r="CXZ51"/>
      <c r="CYA51"/>
      <c r="CYB51"/>
      <c r="CYC51"/>
      <c r="CYD51"/>
      <c r="CYE51"/>
      <c r="CYF51"/>
      <c r="CYG51"/>
      <c r="CYH51"/>
      <c r="CYI51"/>
      <c r="CYJ51"/>
      <c r="CYK51"/>
      <c r="CYL51"/>
      <c r="CYM51"/>
      <c r="CYN51"/>
      <c r="CYO51"/>
      <c r="CYP51"/>
      <c r="CYQ51"/>
      <c r="CYR51"/>
      <c r="CYS51"/>
      <c r="CYT51"/>
      <c r="CYU51"/>
      <c r="CYV51"/>
      <c r="CYW51"/>
      <c r="CYX51"/>
      <c r="CYY51"/>
      <c r="CYZ51"/>
      <c r="CZA51"/>
      <c r="CZB51"/>
      <c r="CZC51"/>
      <c r="CZD51"/>
      <c r="CZE51"/>
      <c r="CZF51"/>
      <c r="CZG51"/>
      <c r="CZH51"/>
      <c r="CZI51"/>
      <c r="CZJ51"/>
      <c r="CZK51"/>
      <c r="CZL51"/>
      <c r="CZM51"/>
      <c r="CZN51"/>
      <c r="CZO51"/>
      <c r="CZP51"/>
      <c r="CZQ51"/>
      <c r="CZR51"/>
      <c r="CZS51"/>
      <c r="CZT51"/>
      <c r="CZU51"/>
      <c r="CZV51"/>
      <c r="CZW51"/>
      <c r="CZX51"/>
      <c r="CZY51"/>
      <c r="CZZ51"/>
      <c r="DAA51"/>
      <c r="DAB51"/>
      <c r="DAC51"/>
      <c r="DAD51"/>
      <c r="DAE51"/>
      <c r="DAF51"/>
      <c r="DAG51"/>
      <c r="DAH51"/>
      <c r="DAI51"/>
      <c r="DAJ51"/>
      <c r="DAK51"/>
      <c r="DAL51"/>
      <c r="DAM51"/>
      <c r="DAN51"/>
      <c r="DAO51"/>
      <c r="DAP51"/>
      <c r="DAQ51"/>
      <c r="DAR51"/>
      <c r="DAS51"/>
      <c r="DAT51"/>
      <c r="DAU51"/>
      <c r="DAV51"/>
      <c r="DAW51"/>
      <c r="DAX51"/>
      <c r="DAY51"/>
      <c r="DAZ51"/>
      <c r="DBA51"/>
      <c r="DBB51"/>
      <c r="DBC51"/>
      <c r="DBD51"/>
      <c r="DBE51"/>
      <c r="DBF51"/>
      <c r="DBG51"/>
      <c r="DBH51"/>
      <c r="DBI51"/>
      <c r="DBJ51"/>
      <c r="DBK51"/>
      <c r="DBL51"/>
      <c r="DBM51"/>
      <c r="DBN51"/>
      <c r="DBO51"/>
      <c r="DBP51"/>
      <c r="DBQ51"/>
      <c r="DBR51"/>
      <c r="DBS51"/>
      <c r="DBT51"/>
      <c r="DBU51"/>
      <c r="DBV51"/>
      <c r="DBW51"/>
      <c r="DBX51"/>
      <c r="DBY51"/>
      <c r="DBZ51"/>
      <c r="DCA51"/>
      <c r="DCB51"/>
      <c r="DCC51"/>
      <c r="DCD51"/>
      <c r="DCE51"/>
      <c r="DCF51"/>
      <c r="DCG51"/>
      <c r="DCH51"/>
      <c r="DCI51"/>
      <c r="DCJ51"/>
      <c r="DCK51"/>
      <c r="DCL51"/>
      <c r="DCM51"/>
      <c r="DCN51"/>
      <c r="DCO51"/>
      <c r="DCP51"/>
      <c r="DCQ51"/>
      <c r="DCR51"/>
      <c r="DCS51"/>
      <c r="DCT51"/>
      <c r="DCU51"/>
      <c r="DCV51"/>
      <c r="DCW51"/>
      <c r="DCX51"/>
      <c r="DCY51"/>
      <c r="DCZ51"/>
      <c r="DDA51"/>
      <c r="DDB51"/>
      <c r="DDC51"/>
      <c r="DDD51"/>
      <c r="DDE51"/>
      <c r="DDF51"/>
      <c r="DDG51"/>
      <c r="DDH51"/>
      <c r="DDI51"/>
      <c r="DDJ51"/>
      <c r="DDK51"/>
      <c r="DDL51"/>
      <c r="DDM51"/>
      <c r="DDN51"/>
      <c r="DDO51"/>
      <c r="DDP51"/>
      <c r="DDQ51"/>
      <c r="DDR51"/>
      <c r="DDS51"/>
      <c r="DDT51"/>
      <c r="DDU51"/>
      <c r="DDV51"/>
      <c r="DDW51"/>
      <c r="DDX51"/>
      <c r="DDY51"/>
      <c r="DDZ51"/>
      <c r="DEA51"/>
      <c r="DEB51"/>
      <c r="DEC51"/>
      <c r="DED51"/>
      <c r="DEE51"/>
      <c r="DEF51"/>
      <c r="DEG51"/>
      <c r="DEH51"/>
      <c r="DEI51"/>
      <c r="DEJ51"/>
      <c r="DEK51"/>
      <c r="DEL51"/>
      <c r="DEM51"/>
      <c r="DEN51"/>
      <c r="DEO51"/>
      <c r="DEP51"/>
      <c r="DEQ51"/>
      <c r="DER51"/>
      <c r="DES51"/>
      <c r="DET51"/>
      <c r="DEU51"/>
      <c r="DEV51"/>
      <c r="DEW51"/>
      <c r="DEX51"/>
      <c r="DEY51"/>
      <c r="DEZ51"/>
      <c r="DFA51"/>
      <c r="DFB51"/>
      <c r="DFC51"/>
      <c r="DFD51"/>
      <c r="DFE51"/>
      <c r="DFF51"/>
      <c r="DFG51"/>
      <c r="DFH51"/>
      <c r="DFI51"/>
      <c r="DFJ51"/>
      <c r="DFK51"/>
      <c r="DFL51"/>
      <c r="DFM51"/>
      <c r="DFN51"/>
      <c r="DFO51"/>
      <c r="DFP51"/>
      <c r="DFQ51"/>
      <c r="DFR51"/>
      <c r="DFS51"/>
      <c r="DFT51"/>
      <c r="DFU51"/>
      <c r="DFV51"/>
      <c r="DFW51"/>
      <c r="DFX51"/>
      <c r="DFY51"/>
      <c r="DFZ51"/>
      <c r="DGA51"/>
      <c r="DGB51"/>
      <c r="DGC51"/>
      <c r="DGD51"/>
      <c r="DGE51"/>
      <c r="DGF51"/>
      <c r="DGG51"/>
      <c r="DGH51"/>
      <c r="DGI51"/>
      <c r="DGJ51"/>
      <c r="DGK51"/>
      <c r="DGL51"/>
      <c r="DGM51"/>
      <c r="DGN51"/>
      <c r="DGO51"/>
      <c r="DGP51"/>
      <c r="DGQ51"/>
      <c r="DGR51"/>
      <c r="DGS51"/>
      <c r="DGT51"/>
      <c r="DGU51"/>
      <c r="DGV51"/>
      <c r="DGW51"/>
      <c r="DGX51"/>
      <c r="DGY51"/>
      <c r="DGZ51"/>
      <c r="DHA51"/>
      <c r="DHB51"/>
      <c r="DHC51"/>
      <c r="DHD51"/>
      <c r="DHE51"/>
      <c r="DHF51"/>
      <c r="DHG51"/>
      <c r="DHH51"/>
      <c r="DHI51"/>
      <c r="DHJ51"/>
      <c r="DHK51"/>
      <c r="DHL51"/>
      <c r="DHM51"/>
      <c r="DHN51"/>
      <c r="DHO51"/>
      <c r="DHP51"/>
      <c r="DHQ51"/>
      <c r="DHR51"/>
      <c r="DHS51"/>
      <c r="DHT51"/>
      <c r="DHU51"/>
      <c r="DHV51"/>
      <c r="DHW51"/>
      <c r="DHX51"/>
      <c r="DHY51"/>
      <c r="DHZ51"/>
      <c r="DIA51"/>
      <c r="DIB51"/>
      <c r="DIC51"/>
      <c r="DID51"/>
      <c r="DIE51"/>
      <c r="DIF51"/>
      <c r="DIG51"/>
      <c r="DIH51"/>
      <c r="DII51"/>
      <c r="DIJ51"/>
      <c r="DIK51"/>
      <c r="DIL51"/>
      <c r="DIM51"/>
      <c r="DIN51"/>
      <c r="DIO51"/>
      <c r="DIP51"/>
      <c r="DIQ51"/>
      <c r="DIR51"/>
      <c r="DIS51"/>
      <c r="DIT51"/>
      <c r="DIU51"/>
      <c r="DIV51"/>
      <c r="DIW51"/>
      <c r="DIX51"/>
      <c r="DIY51"/>
      <c r="DIZ51"/>
      <c r="DJA51"/>
      <c r="DJB51"/>
      <c r="DJC51"/>
      <c r="DJD51"/>
      <c r="DJE51"/>
      <c r="DJF51"/>
      <c r="DJG51"/>
      <c r="DJH51"/>
      <c r="DJI51"/>
      <c r="DJJ51"/>
      <c r="DJK51"/>
      <c r="DJL51"/>
      <c r="DJM51"/>
      <c r="DJN51"/>
      <c r="DJO51"/>
      <c r="DJP51"/>
      <c r="DJQ51"/>
      <c r="DJR51"/>
      <c r="DJS51"/>
      <c r="DJT51"/>
      <c r="DJU51"/>
      <c r="DJV51"/>
      <c r="DJW51"/>
      <c r="DJX51"/>
      <c r="DJY51"/>
      <c r="DJZ51"/>
      <c r="DKA51"/>
      <c r="DKB51"/>
      <c r="DKC51"/>
      <c r="DKD51"/>
      <c r="DKE51"/>
      <c r="DKF51"/>
      <c r="DKG51"/>
      <c r="DKH51"/>
      <c r="DKI51"/>
      <c r="DKJ51"/>
      <c r="DKK51"/>
      <c r="DKL51"/>
      <c r="DKM51"/>
      <c r="DKN51"/>
      <c r="DKO51"/>
      <c r="DKP51"/>
      <c r="DKQ51"/>
      <c r="DKR51"/>
      <c r="DKS51"/>
      <c r="DKT51"/>
      <c r="DKU51"/>
      <c r="DKV51"/>
      <c r="DKW51"/>
      <c r="DKX51"/>
      <c r="DKY51"/>
      <c r="DKZ51"/>
      <c r="DLA51"/>
      <c r="DLB51"/>
      <c r="DLC51"/>
      <c r="DLD51"/>
      <c r="DLE51"/>
      <c r="DLF51"/>
      <c r="DLG51"/>
      <c r="DLH51"/>
      <c r="DLI51"/>
      <c r="DLJ51"/>
      <c r="DLK51"/>
      <c r="DLL51"/>
      <c r="DLM51"/>
      <c r="DLN51"/>
      <c r="DLO51"/>
      <c r="DLP51"/>
      <c r="DLQ51"/>
      <c r="DLR51"/>
      <c r="DLS51"/>
      <c r="DLT51"/>
      <c r="DLU51"/>
      <c r="DLV51"/>
      <c r="DLW51"/>
      <c r="DLX51"/>
      <c r="DLY51"/>
      <c r="DLZ51"/>
      <c r="DMA51"/>
      <c r="DMB51"/>
      <c r="DMC51"/>
      <c r="DMD51"/>
      <c r="DME51"/>
      <c r="DMF51"/>
      <c r="DMG51"/>
      <c r="DMH51"/>
      <c r="DMI51"/>
      <c r="DMJ51"/>
      <c r="DMK51"/>
      <c r="DML51"/>
      <c r="DMM51"/>
      <c r="DMN51"/>
      <c r="DMO51"/>
      <c r="DMP51"/>
      <c r="DMQ51"/>
      <c r="DMR51"/>
      <c r="DMS51"/>
      <c r="DMT51"/>
      <c r="DMU51"/>
      <c r="DMV51"/>
      <c r="DMW51"/>
      <c r="DMX51"/>
      <c r="DMY51"/>
      <c r="DMZ51"/>
      <c r="DNA51"/>
      <c r="DNB51"/>
      <c r="DNC51"/>
      <c r="DND51"/>
      <c r="DNE51"/>
      <c r="DNF51"/>
      <c r="DNG51"/>
      <c r="DNH51"/>
      <c r="DNI51"/>
      <c r="DNJ51"/>
      <c r="DNK51"/>
      <c r="DNL51"/>
      <c r="DNM51"/>
      <c r="DNN51"/>
      <c r="DNO51"/>
      <c r="DNP51"/>
      <c r="DNQ51"/>
      <c r="DNR51"/>
      <c r="DNS51"/>
      <c r="DNT51"/>
      <c r="DNU51"/>
      <c r="DNV51"/>
      <c r="DNW51"/>
      <c r="DNX51"/>
      <c r="DNY51"/>
      <c r="DNZ51"/>
      <c r="DOA51"/>
      <c r="DOB51"/>
      <c r="DOC51"/>
      <c r="DOD51"/>
      <c r="DOE51"/>
      <c r="DOF51"/>
      <c r="DOG51"/>
      <c r="DOH51"/>
      <c r="DOI51"/>
      <c r="DOJ51"/>
      <c r="DOK51"/>
      <c r="DOL51"/>
      <c r="DOM51"/>
      <c r="DON51"/>
      <c r="DOO51"/>
      <c r="DOP51"/>
      <c r="DOQ51"/>
      <c r="DOR51"/>
      <c r="DOS51"/>
      <c r="DOT51"/>
      <c r="DOU51"/>
      <c r="DOV51"/>
      <c r="DOW51"/>
      <c r="DOX51"/>
      <c r="DOY51"/>
      <c r="DOZ51"/>
      <c r="DPA51"/>
      <c r="DPB51"/>
      <c r="DPC51"/>
      <c r="DPD51"/>
      <c r="DPE51"/>
      <c r="DPF51"/>
      <c r="DPG51"/>
      <c r="DPH51"/>
      <c r="DPI51"/>
      <c r="DPJ51"/>
      <c r="DPK51"/>
      <c r="DPL51"/>
      <c r="DPM51"/>
      <c r="DPN51"/>
      <c r="DPO51"/>
      <c r="DPP51"/>
      <c r="DPQ51"/>
      <c r="DPR51"/>
      <c r="DPS51"/>
      <c r="DPT51"/>
      <c r="DPU51"/>
      <c r="DPV51"/>
      <c r="DPW51"/>
      <c r="DPX51"/>
      <c r="DPY51"/>
      <c r="DPZ51"/>
      <c r="DQA51"/>
      <c r="DQB51"/>
      <c r="DQC51"/>
      <c r="DQD51"/>
      <c r="DQE51"/>
      <c r="DQF51"/>
      <c r="DQG51"/>
      <c r="DQH51"/>
      <c r="DQI51"/>
      <c r="DQJ51"/>
      <c r="DQK51"/>
      <c r="DQL51"/>
      <c r="DQM51"/>
      <c r="DQN51"/>
      <c r="DQO51"/>
      <c r="DQP51"/>
      <c r="DQQ51"/>
      <c r="DQR51"/>
      <c r="DQS51"/>
      <c r="DQT51"/>
      <c r="DQU51"/>
      <c r="DQV51"/>
      <c r="DQW51"/>
      <c r="DQX51"/>
      <c r="DQY51"/>
      <c r="DQZ51"/>
      <c r="DRA51"/>
      <c r="DRB51"/>
      <c r="DRC51"/>
      <c r="DRD51"/>
      <c r="DRE51"/>
      <c r="DRF51"/>
      <c r="DRG51"/>
      <c r="DRH51"/>
      <c r="DRI51"/>
      <c r="DRJ51"/>
      <c r="DRK51"/>
      <c r="DRL51"/>
      <c r="DRM51"/>
      <c r="DRN51"/>
      <c r="DRO51"/>
      <c r="DRP51"/>
      <c r="DRQ51"/>
      <c r="DRR51"/>
      <c r="DRS51"/>
      <c r="DRT51"/>
      <c r="DRU51"/>
      <c r="DRV51"/>
      <c r="DRW51"/>
      <c r="DRX51"/>
      <c r="DRY51"/>
      <c r="DRZ51"/>
      <c r="DSA51"/>
      <c r="DSB51"/>
      <c r="DSC51"/>
      <c r="DSD51"/>
      <c r="DSE51"/>
      <c r="DSF51"/>
      <c r="DSG51"/>
      <c r="DSH51"/>
      <c r="DSI51"/>
      <c r="DSJ51"/>
      <c r="DSK51"/>
      <c r="DSL51"/>
      <c r="DSM51"/>
      <c r="DSN51"/>
      <c r="DSO51"/>
      <c r="DSP51"/>
      <c r="DSQ51"/>
      <c r="DSR51"/>
      <c r="DSS51"/>
      <c r="DST51"/>
      <c r="DSU51"/>
      <c r="DSV51"/>
      <c r="DSW51"/>
      <c r="DSX51"/>
      <c r="DSY51"/>
      <c r="DSZ51"/>
      <c r="DTA51"/>
      <c r="DTB51"/>
      <c r="DTC51"/>
      <c r="DTD51"/>
      <c r="DTE51"/>
      <c r="DTF51"/>
      <c r="DTG51"/>
      <c r="DTH51"/>
      <c r="DTI51"/>
      <c r="DTJ51"/>
      <c r="DTK51"/>
      <c r="DTL51"/>
      <c r="DTM51"/>
      <c r="DTN51"/>
      <c r="DTO51"/>
      <c r="DTP51"/>
      <c r="DTQ51"/>
      <c r="DTR51"/>
      <c r="DTS51"/>
      <c r="DTT51"/>
      <c r="DTU51"/>
      <c r="DTV51"/>
      <c r="DTW51"/>
      <c r="DTX51"/>
      <c r="DTY51"/>
      <c r="DTZ51"/>
      <c r="DUA51"/>
      <c r="DUB51"/>
      <c r="DUC51"/>
      <c r="DUD51"/>
      <c r="DUE51"/>
      <c r="DUF51"/>
      <c r="DUG51"/>
      <c r="DUH51"/>
      <c r="DUI51"/>
      <c r="DUJ51"/>
      <c r="DUK51"/>
      <c r="DUL51"/>
      <c r="DUM51"/>
      <c r="DUN51"/>
      <c r="DUO51"/>
      <c r="DUP51"/>
      <c r="DUQ51"/>
      <c r="DUR51"/>
      <c r="DUS51"/>
      <c r="DUT51"/>
      <c r="DUU51"/>
      <c r="DUV51"/>
      <c r="DUW51"/>
      <c r="DUX51"/>
      <c r="DUY51"/>
      <c r="DUZ51"/>
      <c r="DVA51"/>
      <c r="DVB51"/>
      <c r="DVC51"/>
      <c r="DVD51"/>
      <c r="DVE51"/>
      <c r="DVF51"/>
      <c r="DVG51"/>
      <c r="DVH51"/>
      <c r="DVI51"/>
      <c r="DVJ51"/>
      <c r="DVK51"/>
      <c r="DVL51"/>
      <c r="DVM51"/>
      <c r="DVN51"/>
      <c r="DVO51"/>
      <c r="DVP51"/>
      <c r="DVQ51"/>
      <c r="DVR51"/>
      <c r="DVS51"/>
      <c r="DVT51"/>
      <c r="DVU51"/>
      <c r="DVV51"/>
      <c r="DVW51"/>
      <c r="DVX51"/>
      <c r="DVY51"/>
      <c r="DVZ51"/>
      <c r="DWA51"/>
      <c r="DWB51"/>
      <c r="DWC51"/>
      <c r="DWD51"/>
      <c r="DWE51"/>
      <c r="DWF51"/>
      <c r="DWG51"/>
      <c r="DWH51"/>
      <c r="DWI51"/>
      <c r="DWJ51"/>
      <c r="DWK51"/>
      <c r="DWL51"/>
      <c r="DWM51"/>
      <c r="DWN51"/>
      <c r="DWO51"/>
      <c r="DWP51"/>
      <c r="DWQ51"/>
      <c r="DWR51"/>
      <c r="DWS51"/>
      <c r="DWT51"/>
      <c r="DWU51"/>
      <c r="DWV51"/>
      <c r="DWW51"/>
      <c r="DWX51"/>
      <c r="DWY51"/>
      <c r="DWZ51"/>
      <c r="DXA51"/>
      <c r="DXB51"/>
      <c r="DXC51"/>
      <c r="DXD51"/>
      <c r="DXE51"/>
      <c r="DXF51"/>
      <c r="DXG51"/>
      <c r="DXH51"/>
      <c r="DXI51"/>
      <c r="DXJ51"/>
      <c r="DXK51"/>
      <c r="DXL51"/>
      <c r="DXM51"/>
      <c r="DXN51"/>
      <c r="DXO51"/>
      <c r="DXP51"/>
      <c r="DXQ51"/>
      <c r="DXR51"/>
      <c r="DXS51"/>
      <c r="DXT51"/>
      <c r="DXU51"/>
      <c r="DXV51"/>
      <c r="DXW51"/>
      <c r="DXX51"/>
      <c r="DXY51"/>
      <c r="DXZ51"/>
      <c r="DYA51"/>
      <c r="DYB51"/>
      <c r="DYC51"/>
      <c r="DYD51"/>
      <c r="DYE51"/>
      <c r="DYF51"/>
      <c r="DYG51"/>
      <c r="DYH51"/>
      <c r="DYI51"/>
      <c r="DYJ51"/>
      <c r="DYK51"/>
      <c r="DYL51"/>
      <c r="DYM51"/>
      <c r="DYN51"/>
      <c r="DYO51"/>
      <c r="DYP51"/>
      <c r="DYQ51"/>
      <c r="DYR51"/>
      <c r="DYS51"/>
      <c r="DYT51"/>
      <c r="DYU51"/>
      <c r="DYV51"/>
      <c r="DYW51"/>
      <c r="DYX51"/>
      <c r="DYY51"/>
      <c r="DYZ51"/>
      <c r="DZA51"/>
      <c r="DZB51"/>
      <c r="DZC51"/>
      <c r="DZD51"/>
      <c r="DZE51"/>
      <c r="DZF51"/>
      <c r="DZG51"/>
      <c r="DZH51"/>
      <c r="DZI51"/>
      <c r="DZJ51"/>
      <c r="DZK51"/>
      <c r="DZL51"/>
      <c r="DZM51"/>
      <c r="DZN51"/>
      <c r="DZO51"/>
      <c r="DZP51"/>
      <c r="DZQ51"/>
      <c r="DZR51"/>
      <c r="DZS51"/>
      <c r="DZT51"/>
      <c r="DZU51"/>
      <c r="DZV51"/>
      <c r="DZW51"/>
      <c r="DZX51"/>
      <c r="DZY51"/>
      <c r="DZZ51"/>
      <c r="EAA51"/>
      <c r="EAB51"/>
      <c r="EAC51"/>
      <c r="EAD51"/>
      <c r="EAE51"/>
      <c r="EAF51"/>
      <c r="EAG51"/>
      <c r="EAH51"/>
      <c r="EAI51"/>
      <c r="EAJ51"/>
      <c r="EAK51"/>
      <c r="EAL51"/>
      <c r="EAM51"/>
      <c r="EAN51"/>
      <c r="EAO51"/>
      <c r="EAP51"/>
      <c r="EAQ51"/>
      <c r="EAR51"/>
      <c r="EAS51"/>
      <c r="EAT51"/>
      <c r="EAU51"/>
      <c r="EAV51"/>
      <c r="EAW51"/>
      <c r="EAX51"/>
      <c r="EAY51"/>
      <c r="EAZ51"/>
      <c r="EBA51"/>
      <c r="EBB51"/>
      <c r="EBC51"/>
      <c r="EBD51"/>
      <c r="EBE51"/>
      <c r="EBF51"/>
      <c r="EBG51"/>
      <c r="EBH51"/>
      <c r="EBI51"/>
      <c r="EBJ51"/>
      <c r="EBK51"/>
      <c r="EBL51"/>
      <c r="EBM51"/>
      <c r="EBN51"/>
      <c r="EBO51"/>
      <c r="EBP51"/>
      <c r="EBQ51"/>
      <c r="EBR51"/>
      <c r="EBS51"/>
      <c r="EBT51"/>
      <c r="EBU51"/>
      <c r="EBV51"/>
      <c r="EBW51"/>
      <c r="EBX51"/>
      <c r="EBY51"/>
      <c r="EBZ51"/>
      <c r="ECA51"/>
      <c r="ECB51"/>
      <c r="ECC51"/>
      <c r="ECD51"/>
      <c r="ECE51"/>
      <c r="ECF51"/>
      <c r="ECG51"/>
      <c r="ECH51"/>
      <c r="ECI51"/>
      <c r="ECJ51"/>
      <c r="ECK51"/>
      <c r="ECL51"/>
      <c r="ECM51"/>
      <c r="ECN51"/>
      <c r="ECO51"/>
      <c r="ECP51"/>
      <c r="ECQ51"/>
      <c r="ECR51"/>
      <c r="ECS51"/>
      <c r="ECT51"/>
      <c r="ECU51"/>
      <c r="ECV51"/>
      <c r="ECW51"/>
      <c r="ECX51"/>
      <c r="ECY51"/>
      <c r="ECZ51"/>
      <c r="EDA51"/>
      <c r="EDB51"/>
      <c r="EDC51"/>
      <c r="EDD51"/>
      <c r="EDE51"/>
      <c r="EDF51"/>
      <c r="EDG51"/>
      <c r="EDH51"/>
      <c r="EDI51"/>
      <c r="EDJ51"/>
      <c r="EDK51"/>
      <c r="EDL51"/>
      <c r="EDM51"/>
      <c r="EDN51"/>
      <c r="EDO51"/>
      <c r="EDP51"/>
      <c r="EDQ51"/>
      <c r="EDR51"/>
      <c r="EDS51"/>
      <c r="EDT51"/>
      <c r="EDU51"/>
      <c r="EDV51"/>
      <c r="EDW51"/>
      <c r="EDX51"/>
      <c r="EDY51"/>
      <c r="EDZ51"/>
      <c r="EEA51"/>
      <c r="EEB51"/>
      <c r="EEC51"/>
      <c r="EED51"/>
      <c r="EEE51"/>
      <c r="EEF51"/>
      <c r="EEG51"/>
      <c r="EEH51"/>
      <c r="EEI51"/>
      <c r="EEJ51"/>
      <c r="EEK51"/>
      <c r="EEL51"/>
      <c r="EEM51"/>
      <c r="EEN51"/>
      <c r="EEO51"/>
      <c r="EEP51"/>
      <c r="EEQ51"/>
      <c r="EER51"/>
      <c r="EES51"/>
      <c r="EET51"/>
      <c r="EEU51"/>
      <c r="EEV51"/>
      <c r="EEW51"/>
      <c r="EEX51"/>
      <c r="EEY51"/>
      <c r="EEZ51"/>
      <c r="EFA51"/>
      <c r="EFB51"/>
      <c r="EFC51"/>
      <c r="EFD51"/>
      <c r="EFE51"/>
      <c r="EFF51"/>
      <c r="EFG51"/>
      <c r="EFH51"/>
      <c r="EFI51"/>
      <c r="EFJ51"/>
      <c r="EFK51"/>
      <c r="EFL51"/>
      <c r="EFM51"/>
      <c r="EFN51"/>
      <c r="EFO51"/>
      <c r="EFP51"/>
      <c r="EFQ51"/>
      <c r="EFR51"/>
      <c r="EFS51"/>
      <c r="EFT51"/>
      <c r="EFU51"/>
      <c r="EFV51"/>
      <c r="EFW51"/>
      <c r="EFX51"/>
      <c r="EFY51"/>
      <c r="EFZ51"/>
      <c r="EGA51"/>
      <c r="EGB51"/>
      <c r="EGC51"/>
      <c r="EGD51"/>
      <c r="EGE51"/>
      <c r="EGF51"/>
      <c r="EGG51"/>
      <c r="EGH51"/>
      <c r="EGI51"/>
      <c r="EGJ51"/>
      <c r="EGK51"/>
      <c r="EGL51"/>
      <c r="EGM51"/>
      <c r="EGN51"/>
      <c r="EGO51"/>
      <c r="EGP51"/>
      <c r="EGQ51"/>
      <c r="EGR51"/>
      <c r="EGS51"/>
      <c r="EGT51"/>
      <c r="EGU51"/>
      <c r="EGV51"/>
      <c r="EGW51"/>
      <c r="EGX51"/>
      <c r="EGY51"/>
      <c r="EGZ51"/>
      <c r="EHA51"/>
      <c r="EHB51"/>
      <c r="EHC51"/>
      <c r="EHD51"/>
      <c r="EHE51"/>
      <c r="EHF51"/>
      <c r="EHG51"/>
      <c r="EHH51"/>
      <c r="EHI51"/>
      <c r="EHJ51"/>
      <c r="EHK51"/>
      <c r="EHL51"/>
      <c r="EHM51"/>
      <c r="EHN51"/>
      <c r="EHO51"/>
      <c r="EHP51"/>
      <c r="EHQ51"/>
      <c r="EHR51"/>
      <c r="EHS51"/>
      <c r="EHT51"/>
      <c r="EHU51"/>
      <c r="EHV51"/>
      <c r="EHW51"/>
      <c r="EHX51"/>
      <c r="EHY51"/>
      <c r="EHZ51"/>
      <c r="EIA51"/>
      <c r="EIB51"/>
      <c r="EIC51"/>
      <c r="EID51"/>
      <c r="EIE51"/>
      <c r="EIF51"/>
      <c r="EIG51"/>
      <c r="EIH51"/>
      <c r="EII51"/>
      <c r="EIJ51"/>
      <c r="EIK51"/>
      <c r="EIL51"/>
      <c r="EIM51"/>
      <c r="EIN51"/>
      <c r="EIO51"/>
      <c r="EIP51"/>
      <c r="EIQ51"/>
      <c r="EIR51"/>
      <c r="EIS51"/>
      <c r="EIT51"/>
      <c r="EIU51"/>
      <c r="EIV51"/>
      <c r="EIW51"/>
      <c r="EIX51"/>
      <c r="EIY51"/>
      <c r="EIZ51"/>
      <c r="EJA51"/>
      <c r="EJB51"/>
      <c r="EJC51"/>
      <c r="EJD51"/>
      <c r="EJE51"/>
      <c r="EJF51"/>
      <c r="EJG51"/>
      <c r="EJH51"/>
      <c r="EJI51"/>
      <c r="EJJ51"/>
      <c r="EJK51"/>
      <c r="EJL51"/>
      <c r="EJM51"/>
      <c r="EJN51"/>
      <c r="EJO51"/>
      <c r="EJP51"/>
      <c r="EJQ51"/>
      <c r="EJR51"/>
      <c r="EJS51"/>
      <c r="EJT51"/>
      <c r="EJU51"/>
      <c r="EJV51"/>
      <c r="EJW51"/>
      <c r="EJX51"/>
      <c r="EJY51"/>
      <c r="EJZ51"/>
      <c r="EKA51"/>
      <c r="EKB51"/>
      <c r="EKC51"/>
      <c r="EKD51"/>
      <c r="EKE51"/>
      <c r="EKF51"/>
      <c r="EKG51"/>
      <c r="EKH51"/>
      <c r="EKI51"/>
      <c r="EKJ51"/>
      <c r="EKK51"/>
      <c r="EKL51"/>
      <c r="EKM51"/>
      <c r="EKN51"/>
      <c r="EKO51"/>
      <c r="EKP51"/>
      <c r="EKQ51"/>
      <c r="EKR51"/>
      <c r="EKS51"/>
      <c r="EKT51"/>
      <c r="EKU51"/>
      <c r="EKV51"/>
      <c r="EKW51"/>
      <c r="EKX51"/>
      <c r="EKY51"/>
      <c r="EKZ51"/>
      <c r="ELA51"/>
      <c r="ELB51"/>
      <c r="ELC51"/>
      <c r="ELD51"/>
      <c r="ELE51"/>
      <c r="ELF51"/>
      <c r="ELG51"/>
      <c r="ELH51"/>
      <c r="ELI51"/>
      <c r="ELJ51"/>
      <c r="ELK51"/>
      <c r="ELL51"/>
      <c r="ELM51"/>
      <c r="ELN51"/>
      <c r="ELO51"/>
      <c r="ELP51"/>
      <c r="ELQ51"/>
      <c r="ELR51"/>
      <c r="ELS51"/>
      <c r="ELT51"/>
      <c r="ELU51"/>
      <c r="ELV51"/>
      <c r="ELW51"/>
      <c r="ELX51"/>
      <c r="ELY51"/>
      <c r="ELZ51"/>
      <c r="EMA51"/>
      <c r="EMB51"/>
      <c r="EMC51"/>
      <c r="EMD51"/>
      <c r="EME51"/>
      <c r="EMF51"/>
      <c r="EMG51"/>
      <c r="EMH51"/>
      <c r="EMI51"/>
      <c r="EMJ51"/>
      <c r="EMK51"/>
      <c r="EML51"/>
      <c r="EMM51"/>
      <c r="EMN51"/>
      <c r="EMO51"/>
      <c r="EMP51"/>
      <c r="EMQ51"/>
      <c r="EMR51"/>
      <c r="EMS51"/>
      <c r="EMT51"/>
      <c r="EMU51"/>
      <c r="EMV51"/>
      <c r="EMW51"/>
      <c r="EMX51"/>
      <c r="EMY51"/>
      <c r="EMZ51"/>
      <c r="ENA51"/>
      <c r="ENB51"/>
      <c r="ENC51"/>
      <c r="END51"/>
      <c r="ENE51"/>
      <c r="ENF51"/>
      <c r="ENG51"/>
      <c r="ENH51"/>
      <c r="ENI51"/>
      <c r="ENJ51"/>
      <c r="ENK51"/>
      <c r="ENL51"/>
      <c r="ENM51"/>
      <c r="ENN51"/>
      <c r="ENO51"/>
      <c r="ENP51"/>
      <c r="ENQ51"/>
      <c r="ENR51"/>
      <c r="ENS51"/>
      <c r="ENT51"/>
      <c r="ENU51"/>
      <c r="ENV51"/>
      <c r="ENW51"/>
      <c r="ENX51"/>
      <c r="ENY51"/>
      <c r="ENZ51"/>
      <c r="EOA51"/>
      <c r="EOB51"/>
      <c r="EOC51"/>
      <c r="EOD51"/>
      <c r="EOE51"/>
      <c r="EOF51"/>
      <c r="EOG51"/>
      <c r="EOH51"/>
      <c r="EOI51"/>
      <c r="EOJ51"/>
      <c r="EOK51"/>
      <c r="EOL51"/>
      <c r="EOM51"/>
      <c r="EON51"/>
      <c r="EOO51"/>
      <c r="EOP51"/>
      <c r="EOQ51"/>
      <c r="EOR51"/>
      <c r="EOS51"/>
      <c r="EOT51"/>
      <c r="EOU51"/>
      <c r="EOV51"/>
      <c r="EOW51"/>
      <c r="EOX51"/>
      <c r="EOY51"/>
      <c r="EOZ51"/>
      <c r="EPA51"/>
      <c r="EPB51"/>
      <c r="EPC51"/>
      <c r="EPD51"/>
      <c r="EPE51"/>
      <c r="EPF51"/>
      <c r="EPG51"/>
      <c r="EPH51"/>
      <c r="EPI51"/>
      <c r="EPJ51"/>
      <c r="EPK51"/>
      <c r="EPL51"/>
      <c r="EPM51"/>
      <c r="EPN51"/>
      <c r="EPO51"/>
      <c r="EPP51"/>
      <c r="EPQ51"/>
      <c r="EPR51"/>
      <c r="EPS51"/>
      <c r="EPT51"/>
      <c r="EPU51"/>
      <c r="EPV51"/>
      <c r="EPW51"/>
      <c r="EPX51"/>
      <c r="EPY51"/>
      <c r="EPZ51"/>
      <c r="EQA51"/>
      <c r="EQB51"/>
      <c r="EQC51"/>
      <c r="EQD51"/>
      <c r="EQE51"/>
      <c r="EQF51"/>
      <c r="EQG51"/>
      <c r="EQH51"/>
      <c r="EQI51"/>
      <c r="EQJ51"/>
      <c r="EQK51"/>
      <c r="EQL51"/>
      <c r="EQM51"/>
      <c r="EQN51"/>
      <c r="EQO51"/>
      <c r="EQP51"/>
      <c r="EQQ51"/>
      <c r="EQR51"/>
      <c r="EQS51"/>
      <c r="EQT51"/>
      <c r="EQU51"/>
      <c r="EQV51"/>
      <c r="EQW51"/>
      <c r="EQX51"/>
      <c r="EQY51"/>
      <c r="EQZ51"/>
      <c r="ERA51"/>
      <c r="ERB51"/>
      <c r="ERC51"/>
      <c r="ERD51"/>
      <c r="ERE51"/>
      <c r="ERF51"/>
      <c r="ERG51"/>
      <c r="ERH51"/>
      <c r="ERI51"/>
      <c r="ERJ51"/>
      <c r="ERK51"/>
      <c r="ERL51"/>
      <c r="ERM51"/>
      <c r="ERN51"/>
      <c r="ERO51"/>
      <c r="ERP51"/>
      <c r="ERQ51"/>
      <c r="ERR51"/>
      <c r="ERS51"/>
      <c r="ERT51"/>
      <c r="ERU51"/>
      <c r="ERV51"/>
      <c r="ERW51"/>
      <c r="ERX51"/>
      <c r="ERY51"/>
      <c r="ERZ51"/>
      <c r="ESA51"/>
      <c r="ESB51"/>
      <c r="ESC51"/>
      <c r="ESD51"/>
      <c r="ESE51"/>
      <c r="ESF51"/>
      <c r="ESG51"/>
      <c r="ESH51"/>
      <c r="ESI51"/>
      <c r="ESJ51"/>
      <c r="ESK51"/>
      <c r="ESL51"/>
      <c r="ESM51"/>
      <c r="ESN51"/>
      <c r="ESO51"/>
      <c r="ESP51"/>
      <c r="ESQ51"/>
      <c r="ESR51"/>
      <c r="ESS51"/>
      <c r="EST51"/>
      <c r="ESU51"/>
      <c r="ESV51"/>
      <c r="ESW51"/>
      <c r="ESX51"/>
      <c r="ESY51"/>
      <c r="ESZ51"/>
      <c r="ETA51"/>
      <c r="ETB51"/>
      <c r="ETC51"/>
      <c r="ETD51"/>
      <c r="ETE51"/>
      <c r="ETF51"/>
      <c r="ETG51"/>
      <c r="ETH51"/>
      <c r="ETI51"/>
      <c r="ETJ51"/>
      <c r="ETK51"/>
      <c r="ETL51"/>
      <c r="ETM51"/>
      <c r="ETN51"/>
      <c r="ETO51"/>
      <c r="ETP51"/>
      <c r="ETQ51"/>
      <c r="ETR51"/>
      <c r="ETS51"/>
      <c r="ETT51"/>
      <c r="ETU51"/>
      <c r="ETV51"/>
      <c r="ETW51"/>
      <c r="ETX51"/>
      <c r="ETY51"/>
      <c r="ETZ51"/>
      <c r="EUA51"/>
      <c r="EUB51"/>
      <c r="EUC51"/>
      <c r="EUD51"/>
      <c r="EUE51"/>
      <c r="EUF51"/>
      <c r="EUG51"/>
      <c r="EUH51"/>
      <c r="EUI51"/>
      <c r="EUJ51"/>
      <c r="EUK51"/>
      <c r="EUL51"/>
      <c r="EUM51"/>
      <c r="EUN51"/>
      <c r="EUO51"/>
      <c r="EUP51"/>
      <c r="EUQ51"/>
      <c r="EUR51"/>
      <c r="EUS51"/>
      <c r="EUT51"/>
      <c r="EUU51"/>
      <c r="EUV51"/>
      <c r="EUW51"/>
      <c r="EUX51"/>
      <c r="EUY51"/>
      <c r="EUZ51"/>
      <c r="EVA51"/>
      <c r="EVB51"/>
      <c r="EVC51"/>
      <c r="EVD51"/>
      <c r="EVE51"/>
      <c r="EVF51"/>
      <c r="EVG51"/>
      <c r="EVH51"/>
      <c r="EVI51"/>
      <c r="EVJ51"/>
      <c r="EVK51"/>
      <c r="EVL51"/>
      <c r="EVM51"/>
      <c r="EVN51"/>
      <c r="EVO51"/>
      <c r="EVP51"/>
      <c r="EVQ51"/>
      <c r="EVR51"/>
      <c r="EVS51"/>
      <c r="EVT51"/>
      <c r="EVU51"/>
      <c r="EVV51"/>
      <c r="EVW51"/>
      <c r="EVX51"/>
      <c r="EVY51"/>
      <c r="EVZ51"/>
      <c r="EWA51"/>
      <c r="EWB51"/>
      <c r="EWC51"/>
      <c r="EWD51"/>
      <c r="EWE51"/>
      <c r="EWF51"/>
      <c r="EWG51"/>
      <c r="EWH51"/>
      <c r="EWI51"/>
      <c r="EWJ51"/>
      <c r="EWK51"/>
      <c r="EWL51"/>
      <c r="EWM51"/>
      <c r="EWN51"/>
      <c r="EWO51"/>
      <c r="EWP51"/>
      <c r="EWQ51"/>
      <c r="EWR51"/>
      <c r="EWS51"/>
      <c r="EWT51"/>
      <c r="EWU51"/>
      <c r="EWV51"/>
      <c r="EWW51"/>
      <c r="EWX51"/>
      <c r="EWY51"/>
      <c r="EWZ51"/>
      <c r="EXA51"/>
      <c r="EXB51"/>
      <c r="EXC51"/>
      <c r="EXD51"/>
      <c r="EXE51"/>
      <c r="EXF51"/>
      <c r="EXG51"/>
      <c r="EXH51"/>
      <c r="EXI51"/>
      <c r="EXJ51"/>
      <c r="EXK51"/>
      <c r="EXL51"/>
      <c r="EXM51"/>
      <c r="EXN51"/>
      <c r="EXO51"/>
      <c r="EXP51"/>
      <c r="EXQ51"/>
      <c r="EXR51"/>
      <c r="EXS51"/>
      <c r="EXT51"/>
      <c r="EXU51"/>
      <c r="EXV51"/>
      <c r="EXW51"/>
      <c r="EXX51"/>
      <c r="EXY51"/>
      <c r="EXZ51"/>
      <c r="EYA51"/>
      <c r="EYB51"/>
      <c r="EYC51"/>
      <c r="EYD51"/>
      <c r="EYE51"/>
      <c r="EYF51"/>
      <c r="EYG51"/>
      <c r="EYH51"/>
      <c r="EYI51"/>
      <c r="EYJ51"/>
      <c r="EYK51"/>
      <c r="EYL51"/>
      <c r="EYM51"/>
      <c r="EYN51"/>
      <c r="EYO51"/>
      <c r="EYP51"/>
      <c r="EYQ51"/>
      <c r="EYR51"/>
      <c r="EYS51"/>
      <c r="EYT51"/>
      <c r="EYU51"/>
      <c r="EYV51"/>
      <c r="EYW51"/>
      <c r="EYX51"/>
      <c r="EYY51"/>
      <c r="EYZ51"/>
      <c r="EZA51"/>
      <c r="EZB51"/>
      <c r="EZC51"/>
      <c r="EZD51"/>
      <c r="EZE51"/>
      <c r="EZF51"/>
      <c r="EZG51"/>
      <c r="EZH51"/>
      <c r="EZI51"/>
      <c r="EZJ51"/>
      <c r="EZK51"/>
      <c r="EZL51"/>
      <c r="EZM51"/>
      <c r="EZN51"/>
      <c r="EZO51"/>
      <c r="EZP51"/>
      <c r="EZQ51"/>
      <c r="EZR51"/>
      <c r="EZS51"/>
      <c r="EZT51"/>
      <c r="EZU51"/>
      <c r="EZV51"/>
      <c r="EZW51"/>
      <c r="EZX51"/>
      <c r="EZY51"/>
      <c r="EZZ51"/>
      <c r="FAA51"/>
      <c r="FAB51"/>
      <c r="FAC51"/>
      <c r="FAD51"/>
      <c r="FAE51"/>
      <c r="FAF51"/>
      <c r="FAG51"/>
      <c r="FAH51"/>
      <c r="FAI51"/>
      <c r="FAJ51"/>
      <c r="FAK51"/>
      <c r="FAL51"/>
      <c r="FAM51"/>
      <c r="FAN51"/>
      <c r="FAO51"/>
      <c r="FAP51"/>
      <c r="FAQ51"/>
      <c r="FAR51"/>
      <c r="FAS51"/>
      <c r="FAT51"/>
      <c r="FAU51"/>
      <c r="FAV51"/>
      <c r="FAW51"/>
      <c r="FAX51"/>
      <c r="FAY51"/>
      <c r="FAZ51"/>
      <c r="FBA51"/>
      <c r="FBB51"/>
      <c r="FBC51"/>
      <c r="FBD51"/>
      <c r="FBE51"/>
      <c r="FBF51"/>
      <c r="FBG51"/>
      <c r="FBH51"/>
      <c r="FBI51"/>
      <c r="FBJ51"/>
      <c r="FBK51"/>
      <c r="FBL51"/>
      <c r="FBM51"/>
      <c r="FBN51"/>
      <c r="FBO51"/>
      <c r="FBP51"/>
      <c r="FBQ51"/>
      <c r="FBR51"/>
      <c r="FBS51"/>
      <c r="FBT51"/>
      <c r="FBU51"/>
      <c r="FBV51"/>
      <c r="FBW51"/>
      <c r="FBX51"/>
      <c r="FBY51"/>
      <c r="FBZ51"/>
      <c r="FCA51"/>
      <c r="FCB51"/>
      <c r="FCC51"/>
      <c r="FCD51"/>
      <c r="FCE51"/>
      <c r="FCF51"/>
      <c r="FCG51"/>
      <c r="FCH51"/>
      <c r="FCI51"/>
      <c r="FCJ51"/>
      <c r="FCK51"/>
      <c r="FCL51"/>
      <c r="FCM51"/>
      <c r="FCN51"/>
      <c r="FCO51"/>
      <c r="FCP51"/>
      <c r="FCQ51"/>
      <c r="FCR51"/>
      <c r="FCS51"/>
      <c r="FCT51"/>
      <c r="FCU51"/>
      <c r="FCV51"/>
      <c r="FCW51"/>
      <c r="FCX51"/>
      <c r="FCY51"/>
      <c r="FCZ51"/>
      <c r="FDA51"/>
      <c r="FDB51"/>
      <c r="FDC51"/>
      <c r="FDD51"/>
      <c r="FDE51"/>
      <c r="FDF51"/>
      <c r="FDG51"/>
      <c r="FDH51"/>
      <c r="FDI51"/>
      <c r="FDJ51"/>
      <c r="FDK51"/>
      <c r="FDL51"/>
      <c r="FDM51"/>
      <c r="FDN51"/>
      <c r="FDO51"/>
      <c r="FDP51"/>
      <c r="FDQ51"/>
      <c r="FDR51"/>
      <c r="FDS51"/>
      <c r="FDT51"/>
      <c r="FDU51"/>
      <c r="FDV51"/>
      <c r="FDW51"/>
      <c r="FDX51"/>
      <c r="FDY51"/>
      <c r="FDZ51"/>
      <c r="FEA51"/>
      <c r="FEB51"/>
      <c r="FEC51"/>
      <c r="FED51"/>
      <c r="FEE51"/>
      <c r="FEF51"/>
      <c r="FEG51"/>
      <c r="FEH51"/>
      <c r="FEI51"/>
      <c r="FEJ51"/>
      <c r="FEK51"/>
      <c r="FEL51"/>
      <c r="FEM51"/>
      <c r="FEN51"/>
      <c r="FEO51"/>
      <c r="FEP51"/>
      <c r="FEQ51"/>
      <c r="FER51"/>
      <c r="FES51"/>
      <c r="FET51"/>
      <c r="FEU51"/>
      <c r="FEV51"/>
      <c r="FEW51"/>
      <c r="FEX51"/>
      <c r="FEY51"/>
      <c r="FEZ51"/>
      <c r="FFA51"/>
      <c r="FFB51"/>
      <c r="FFC51"/>
      <c r="FFD51"/>
      <c r="FFE51"/>
      <c r="FFF51"/>
      <c r="FFG51"/>
      <c r="FFH51"/>
      <c r="FFI51"/>
      <c r="FFJ51"/>
      <c r="FFK51"/>
      <c r="FFL51"/>
      <c r="FFM51"/>
      <c r="FFN51"/>
      <c r="FFO51"/>
      <c r="FFP51"/>
      <c r="FFQ51"/>
      <c r="FFR51"/>
      <c r="FFS51"/>
      <c r="FFT51"/>
      <c r="FFU51"/>
      <c r="FFV51"/>
      <c r="FFW51"/>
      <c r="FFX51"/>
      <c r="FFY51"/>
      <c r="FFZ51"/>
      <c r="FGA51"/>
      <c r="FGB51"/>
      <c r="FGC51"/>
      <c r="FGD51"/>
      <c r="FGE51"/>
      <c r="FGF51"/>
      <c r="FGG51"/>
      <c r="FGH51"/>
      <c r="FGI51"/>
      <c r="FGJ51"/>
      <c r="FGK51"/>
      <c r="FGL51"/>
      <c r="FGM51"/>
      <c r="FGN51"/>
      <c r="FGO51"/>
      <c r="FGP51"/>
      <c r="FGQ51"/>
      <c r="FGR51"/>
      <c r="FGS51"/>
      <c r="FGT51"/>
      <c r="FGU51"/>
      <c r="FGV51"/>
      <c r="FGW51"/>
      <c r="FGX51"/>
      <c r="FGY51"/>
      <c r="FGZ51"/>
      <c r="FHA51"/>
      <c r="FHB51"/>
      <c r="FHC51"/>
      <c r="FHD51"/>
      <c r="FHE51"/>
      <c r="FHF51"/>
      <c r="FHG51"/>
      <c r="FHH51"/>
      <c r="FHI51"/>
      <c r="FHJ51"/>
      <c r="FHK51"/>
      <c r="FHL51"/>
      <c r="FHM51"/>
      <c r="FHN51"/>
      <c r="FHO51"/>
      <c r="FHP51"/>
      <c r="FHQ51"/>
      <c r="FHR51"/>
      <c r="FHS51"/>
      <c r="FHT51"/>
      <c r="FHU51"/>
      <c r="FHV51"/>
      <c r="FHW51"/>
      <c r="FHX51"/>
      <c r="FHY51"/>
      <c r="FHZ51"/>
      <c r="FIA51"/>
      <c r="FIB51"/>
      <c r="FIC51"/>
      <c r="FID51"/>
      <c r="FIE51"/>
      <c r="FIF51"/>
      <c r="FIG51"/>
      <c r="FIH51"/>
      <c r="FII51"/>
      <c r="FIJ51"/>
      <c r="FIK51"/>
      <c r="FIL51"/>
      <c r="FIM51"/>
      <c r="FIN51"/>
      <c r="FIO51"/>
      <c r="FIP51"/>
      <c r="FIQ51"/>
      <c r="FIR51"/>
      <c r="FIS51"/>
      <c r="FIT51"/>
      <c r="FIU51"/>
      <c r="FIV51"/>
      <c r="FIW51"/>
      <c r="FIX51"/>
      <c r="FIY51"/>
      <c r="FIZ51"/>
      <c r="FJA51"/>
      <c r="FJB51"/>
      <c r="FJC51"/>
      <c r="FJD51"/>
      <c r="FJE51"/>
      <c r="FJF51"/>
      <c r="FJG51"/>
      <c r="FJH51"/>
      <c r="FJI51"/>
      <c r="FJJ51"/>
      <c r="FJK51"/>
      <c r="FJL51"/>
      <c r="FJM51"/>
      <c r="FJN51"/>
      <c r="FJO51"/>
      <c r="FJP51"/>
      <c r="FJQ51"/>
      <c r="FJR51"/>
      <c r="FJS51"/>
      <c r="FJT51"/>
      <c r="FJU51"/>
      <c r="FJV51"/>
      <c r="FJW51"/>
      <c r="FJX51"/>
      <c r="FJY51"/>
      <c r="FJZ51"/>
      <c r="FKA51"/>
      <c r="FKB51"/>
      <c r="FKC51"/>
      <c r="FKD51"/>
      <c r="FKE51"/>
      <c r="FKF51"/>
      <c r="FKG51"/>
      <c r="FKH51"/>
      <c r="FKI51"/>
      <c r="FKJ51"/>
      <c r="FKK51"/>
      <c r="FKL51"/>
      <c r="FKM51"/>
      <c r="FKN51"/>
      <c r="FKO51"/>
      <c r="FKP51"/>
      <c r="FKQ51"/>
      <c r="FKR51"/>
      <c r="FKS51"/>
      <c r="FKT51"/>
      <c r="FKU51"/>
      <c r="FKV51"/>
      <c r="FKW51"/>
      <c r="FKX51"/>
      <c r="FKY51"/>
      <c r="FKZ51"/>
      <c r="FLA51"/>
      <c r="FLB51"/>
      <c r="FLC51"/>
      <c r="FLD51"/>
      <c r="FLE51"/>
      <c r="FLF51"/>
      <c r="FLG51"/>
      <c r="FLH51"/>
      <c r="FLI51"/>
      <c r="FLJ51"/>
      <c r="FLK51"/>
      <c r="FLL51"/>
      <c r="FLM51"/>
      <c r="FLN51"/>
      <c r="FLO51"/>
      <c r="FLP51"/>
      <c r="FLQ51"/>
      <c r="FLR51"/>
      <c r="FLS51"/>
      <c r="FLT51"/>
      <c r="FLU51"/>
      <c r="FLV51"/>
      <c r="FLW51"/>
      <c r="FLX51"/>
      <c r="FLY51"/>
      <c r="FLZ51"/>
      <c r="FMA51"/>
      <c r="FMB51"/>
      <c r="FMC51"/>
      <c r="FMD51"/>
      <c r="FME51"/>
      <c r="FMF51"/>
      <c r="FMG51"/>
      <c r="FMH51"/>
      <c r="FMI51"/>
      <c r="FMJ51"/>
      <c r="FMK51"/>
      <c r="FML51"/>
      <c r="FMM51"/>
      <c r="FMN51"/>
      <c r="FMO51"/>
      <c r="FMP51"/>
      <c r="FMQ51"/>
      <c r="FMR51"/>
      <c r="FMS51"/>
      <c r="FMT51"/>
      <c r="FMU51"/>
      <c r="FMV51"/>
      <c r="FMW51"/>
      <c r="FMX51"/>
      <c r="FMY51"/>
      <c r="FMZ51"/>
      <c r="FNA51"/>
      <c r="FNB51"/>
      <c r="FNC51"/>
      <c r="FND51"/>
      <c r="FNE51"/>
      <c r="FNF51"/>
      <c r="FNG51"/>
      <c r="FNH51"/>
      <c r="FNI51"/>
      <c r="FNJ51"/>
      <c r="FNK51"/>
      <c r="FNL51"/>
      <c r="FNM51"/>
      <c r="FNN51"/>
      <c r="FNO51"/>
      <c r="FNP51"/>
      <c r="FNQ51"/>
      <c r="FNR51"/>
      <c r="FNS51"/>
      <c r="FNT51"/>
      <c r="FNU51"/>
      <c r="FNV51"/>
      <c r="FNW51"/>
      <c r="FNX51"/>
      <c r="FNY51"/>
      <c r="FNZ51"/>
      <c r="FOA51"/>
      <c r="FOB51"/>
      <c r="FOC51"/>
      <c r="FOD51"/>
      <c r="FOE51"/>
      <c r="FOF51"/>
      <c r="FOG51"/>
      <c r="FOH51"/>
      <c r="FOI51"/>
      <c r="FOJ51"/>
      <c r="FOK51"/>
      <c r="FOL51"/>
      <c r="FOM51"/>
      <c r="FON51"/>
      <c r="FOO51"/>
      <c r="FOP51"/>
      <c r="FOQ51"/>
      <c r="FOR51"/>
      <c r="FOS51"/>
      <c r="FOT51"/>
      <c r="FOU51"/>
      <c r="FOV51"/>
      <c r="FOW51"/>
      <c r="FOX51"/>
      <c r="FOY51"/>
      <c r="FOZ51"/>
      <c r="FPA51"/>
      <c r="FPB51"/>
      <c r="FPC51"/>
      <c r="FPD51"/>
      <c r="FPE51"/>
      <c r="FPF51"/>
      <c r="FPG51"/>
      <c r="FPH51"/>
      <c r="FPI51"/>
      <c r="FPJ51"/>
      <c r="FPK51"/>
      <c r="FPL51"/>
      <c r="FPM51"/>
      <c r="FPN51"/>
      <c r="FPO51"/>
      <c r="FPP51"/>
      <c r="FPQ51"/>
      <c r="FPR51"/>
      <c r="FPS51"/>
      <c r="FPT51"/>
      <c r="FPU51"/>
      <c r="FPV51"/>
      <c r="FPW51"/>
      <c r="FPX51"/>
      <c r="FPY51"/>
      <c r="FPZ51"/>
      <c r="FQA51"/>
      <c r="FQB51"/>
      <c r="FQC51"/>
      <c r="FQD51"/>
      <c r="FQE51"/>
      <c r="FQF51"/>
      <c r="FQG51"/>
      <c r="FQH51"/>
      <c r="FQI51"/>
      <c r="FQJ51"/>
      <c r="FQK51"/>
      <c r="FQL51"/>
      <c r="FQM51"/>
      <c r="FQN51"/>
      <c r="FQO51"/>
      <c r="FQP51"/>
      <c r="FQQ51"/>
      <c r="FQR51"/>
      <c r="FQS51"/>
      <c r="FQT51"/>
      <c r="FQU51"/>
      <c r="FQV51"/>
      <c r="FQW51"/>
      <c r="FQX51"/>
      <c r="FQY51"/>
      <c r="FQZ51"/>
      <c r="FRA51"/>
      <c r="FRB51"/>
      <c r="FRC51"/>
      <c r="FRD51"/>
      <c r="FRE51"/>
      <c r="FRF51"/>
      <c r="FRG51"/>
      <c r="FRH51"/>
      <c r="FRI51"/>
      <c r="FRJ51"/>
      <c r="FRK51"/>
      <c r="FRL51"/>
      <c r="FRM51"/>
      <c r="FRN51"/>
      <c r="FRO51"/>
      <c r="FRP51"/>
      <c r="FRQ51"/>
      <c r="FRR51"/>
      <c r="FRS51"/>
      <c r="FRT51"/>
      <c r="FRU51"/>
      <c r="FRV51"/>
      <c r="FRW51"/>
      <c r="FRX51"/>
      <c r="FRY51"/>
      <c r="FRZ51"/>
      <c r="FSA51"/>
      <c r="FSB51"/>
      <c r="FSC51"/>
      <c r="FSD51"/>
      <c r="FSE51"/>
      <c r="FSF51"/>
      <c r="FSG51"/>
      <c r="FSH51"/>
      <c r="FSI51"/>
      <c r="FSJ51"/>
      <c r="FSK51"/>
      <c r="FSL51"/>
      <c r="FSM51"/>
      <c r="FSN51"/>
      <c r="FSO51"/>
      <c r="FSP51"/>
      <c r="FSQ51"/>
      <c r="FSR51"/>
      <c r="FSS51"/>
      <c r="FST51"/>
      <c r="FSU51"/>
      <c r="FSV51"/>
      <c r="FSW51"/>
      <c r="FSX51"/>
      <c r="FSY51"/>
      <c r="FSZ51"/>
      <c r="FTA51"/>
      <c r="FTB51"/>
      <c r="FTC51"/>
      <c r="FTD51"/>
      <c r="FTE51"/>
      <c r="FTF51"/>
      <c r="FTG51"/>
      <c r="FTH51"/>
      <c r="FTI51"/>
      <c r="FTJ51"/>
      <c r="FTK51"/>
      <c r="FTL51"/>
      <c r="FTM51"/>
      <c r="FTN51"/>
      <c r="FTO51"/>
      <c r="FTP51"/>
      <c r="FTQ51"/>
      <c r="FTR51"/>
      <c r="FTS51"/>
      <c r="FTT51"/>
      <c r="FTU51"/>
      <c r="FTV51"/>
      <c r="FTW51"/>
      <c r="FTX51"/>
      <c r="FTY51"/>
      <c r="FTZ51"/>
      <c r="FUA51"/>
      <c r="FUB51"/>
      <c r="FUC51"/>
      <c r="FUD51"/>
      <c r="FUE51"/>
      <c r="FUF51"/>
      <c r="FUG51"/>
      <c r="FUH51"/>
      <c r="FUI51"/>
      <c r="FUJ51"/>
      <c r="FUK51"/>
      <c r="FUL51"/>
      <c r="FUM51"/>
      <c r="FUN51"/>
      <c r="FUO51"/>
      <c r="FUP51"/>
      <c r="FUQ51"/>
      <c r="FUR51"/>
      <c r="FUS51"/>
      <c r="FUT51"/>
      <c r="FUU51"/>
      <c r="FUV51"/>
      <c r="FUW51"/>
      <c r="FUX51"/>
      <c r="FUY51"/>
      <c r="FUZ51"/>
      <c r="FVA51"/>
      <c r="FVB51"/>
      <c r="FVC51"/>
      <c r="FVD51"/>
      <c r="FVE51"/>
      <c r="FVF51"/>
      <c r="FVG51"/>
      <c r="FVH51"/>
      <c r="FVI51"/>
      <c r="FVJ51"/>
      <c r="FVK51"/>
      <c r="FVL51"/>
      <c r="FVM51"/>
      <c r="FVN51"/>
      <c r="FVO51"/>
      <c r="FVP51"/>
      <c r="FVQ51"/>
      <c r="FVR51"/>
      <c r="FVS51"/>
      <c r="FVT51"/>
      <c r="FVU51"/>
      <c r="FVV51"/>
      <c r="FVW51"/>
      <c r="FVX51"/>
      <c r="FVY51"/>
      <c r="FVZ51"/>
      <c r="FWA51"/>
      <c r="FWB51"/>
      <c r="FWC51"/>
      <c r="FWD51"/>
      <c r="FWE51"/>
      <c r="FWF51"/>
      <c r="FWG51"/>
      <c r="FWH51"/>
      <c r="FWI51"/>
      <c r="FWJ51"/>
      <c r="FWK51"/>
      <c r="FWL51"/>
      <c r="FWM51"/>
      <c r="FWN51"/>
      <c r="FWO51"/>
      <c r="FWP51"/>
      <c r="FWQ51"/>
      <c r="FWR51"/>
      <c r="FWS51"/>
      <c r="FWT51"/>
      <c r="FWU51"/>
      <c r="FWV51"/>
      <c r="FWW51"/>
      <c r="FWX51"/>
      <c r="FWY51"/>
      <c r="FWZ51"/>
      <c r="FXA51"/>
      <c r="FXB51"/>
      <c r="FXC51"/>
      <c r="FXD51"/>
      <c r="FXE51"/>
      <c r="FXF51"/>
      <c r="FXG51"/>
      <c r="FXH51"/>
      <c r="FXI51"/>
      <c r="FXJ51"/>
      <c r="FXK51"/>
      <c r="FXL51"/>
      <c r="FXM51"/>
      <c r="FXN51"/>
      <c r="FXO51"/>
      <c r="FXP51"/>
      <c r="FXQ51"/>
      <c r="FXR51"/>
      <c r="FXS51"/>
      <c r="FXT51"/>
      <c r="FXU51"/>
      <c r="FXV51"/>
      <c r="FXW51"/>
      <c r="FXX51"/>
      <c r="FXY51"/>
      <c r="FXZ51"/>
      <c r="FYA51"/>
      <c r="FYB51"/>
      <c r="FYC51"/>
      <c r="FYD51"/>
      <c r="FYE51"/>
      <c r="FYF51"/>
      <c r="FYG51"/>
      <c r="FYH51"/>
      <c r="FYI51"/>
      <c r="FYJ51"/>
      <c r="FYK51"/>
      <c r="FYL51"/>
      <c r="FYM51"/>
      <c r="FYN51"/>
      <c r="FYO51"/>
      <c r="FYP51"/>
      <c r="FYQ51"/>
      <c r="FYR51"/>
      <c r="FYS51"/>
      <c r="FYT51"/>
      <c r="FYU51"/>
      <c r="FYV51"/>
      <c r="FYW51"/>
      <c r="FYX51"/>
      <c r="FYY51"/>
      <c r="FYZ51"/>
      <c r="FZA51"/>
      <c r="FZB51"/>
      <c r="FZC51"/>
      <c r="FZD51"/>
      <c r="FZE51"/>
      <c r="FZF51"/>
      <c r="FZG51"/>
      <c r="FZH51"/>
      <c r="FZI51"/>
      <c r="FZJ51"/>
      <c r="FZK51"/>
      <c r="FZL51"/>
      <c r="FZM51"/>
      <c r="FZN51"/>
      <c r="FZO51"/>
      <c r="FZP51"/>
      <c r="FZQ51"/>
      <c r="FZR51"/>
      <c r="FZS51"/>
      <c r="FZT51"/>
      <c r="FZU51"/>
      <c r="FZV51"/>
      <c r="FZW51"/>
      <c r="FZX51"/>
      <c r="FZY51"/>
      <c r="FZZ51"/>
      <c r="GAA51"/>
      <c r="GAB51"/>
      <c r="GAC51"/>
      <c r="GAD51"/>
      <c r="GAE51"/>
      <c r="GAF51"/>
      <c r="GAG51"/>
      <c r="GAH51"/>
      <c r="GAI51"/>
      <c r="GAJ51"/>
      <c r="GAK51"/>
      <c r="GAL51"/>
      <c r="GAM51"/>
      <c r="GAN51"/>
      <c r="GAO51"/>
      <c r="GAP51"/>
      <c r="GAQ51"/>
      <c r="GAR51"/>
      <c r="GAS51"/>
      <c r="GAT51"/>
      <c r="GAU51"/>
      <c r="GAV51"/>
      <c r="GAW51"/>
      <c r="GAX51"/>
      <c r="GAY51"/>
      <c r="GAZ51"/>
      <c r="GBA51"/>
      <c r="GBB51"/>
      <c r="GBC51"/>
      <c r="GBD51"/>
      <c r="GBE51"/>
      <c r="GBF51"/>
      <c r="GBG51"/>
      <c r="GBH51"/>
      <c r="GBI51"/>
      <c r="GBJ51"/>
      <c r="GBK51"/>
      <c r="GBL51"/>
      <c r="GBM51"/>
      <c r="GBN51"/>
      <c r="GBO51"/>
      <c r="GBP51"/>
      <c r="GBQ51"/>
      <c r="GBR51"/>
      <c r="GBS51"/>
      <c r="GBT51"/>
      <c r="GBU51"/>
      <c r="GBV51"/>
      <c r="GBW51"/>
      <c r="GBX51"/>
      <c r="GBY51"/>
      <c r="GBZ51"/>
      <c r="GCA51"/>
      <c r="GCB51"/>
      <c r="GCC51"/>
      <c r="GCD51"/>
      <c r="GCE51"/>
      <c r="GCF51"/>
      <c r="GCG51"/>
      <c r="GCH51"/>
      <c r="GCI51"/>
      <c r="GCJ51"/>
      <c r="GCK51"/>
      <c r="GCL51"/>
      <c r="GCM51"/>
      <c r="GCN51"/>
      <c r="GCO51"/>
      <c r="GCP51"/>
      <c r="GCQ51"/>
      <c r="GCR51"/>
      <c r="GCS51"/>
      <c r="GCT51"/>
      <c r="GCU51"/>
      <c r="GCV51"/>
      <c r="GCW51"/>
      <c r="GCX51"/>
      <c r="GCY51"/>
      <c r="GCZ51"/>
      <c r="GDA51"/>
      <c r="GDB51"/>
      <c r="GDC51"/>
      <c r="GDD51"/>
      <c r="GDE51"/>
      <c r="GDF51"/>
      <c r="GDG51"/>
      <c r="GDH51"/>
      <c r="GDI51"/>
      <c r="GDJ51"/>
      <c r="GDK51"/>
      <c r="GDL51"/>
      <c r="GDM51"/>
      <c r="GDN51"/>
      <c r="GDO51"/>
      <c r="GDP51"/>
      <c r="GDQ51"/>
      <c r="GDR51"/>
      <c r="GDS51"/>
      <c r="GDT51"/>
      <c r="GDU51"/>
      <c r="GDV51"/>
      <c r="GDW51"/>
      <c r="GDX51"/>
      <c r="GDY51"/>
      <c r="GDZ51"/>
      <c r="GEA51"/>
      <c r="GEB51"/>
      <c r="GEC51"/>
      <c r="GED51"/>
      <c r="GEE51"/>
      <c r="GEF51"/>
      <c r="GEG51"/>
      <c r="GEH51"/>
      <c r="GEI51"/>
      <c r="GEJ51"/>
      <c r="GEK51"/>
      <c r="GEL51"/>
      <c r="GEM51"/>
      <c r="GEN51"/>
      <c r="GEO51"/>
      <c r="GEP51"/>
      <c r="GEQ51"/>
      <c r="GER51"/>
      <c r="GES51"/>
      <c r="GET51"/>
      <c r="GEU51"/>
      <c r="GEV51"/>
      <c r="GEW51"/>
      <c r="GEX51"/>
      <c r="GEY51"/>
      <c r="GEZ51"/>
      <c r="GFA51"/>
      <c r="GFB51"/>
      <c r="GFC51"/>
      <c r="GFD51"/>
      <c r="GFE51"/>
      <c r="GFF51"/>
      <c r="GFG51"/>
      <c r="GFH51"/>
      <c r="GFI51"/>
      <c r="GFJ51"/>
      <c r="GFK51"/>
      <c r="GFL51"/>
      <c r="GFM51"/>
      <c r="GFN51"/>
      <c r="GFO51"/>
      <c r="GFP51"/>
      <c r="GFQ51"/>
      <c r="GFR51"/>
      <c r="GFS51"/>
      <c r="GFT51"/>
      <c r="GFU51"/>
      <c r="GFV51"/>
      <c r="GFW51"/>
      <c r="GFX51"/>
      <c r="GFY51"/>
      <c r="GFZ51"/>
      <c r="GGA51"/>
      <c r="GGB51"/>
      <c r="GGC51"/>
      <c r="GGD51"/>
      <c r="GGE51"/>
      <c r="GGF51"/>
      <c r="GGG51"/>
      <c r="GGH51"/>
      <c r="GGI51"/>
      <c r="GGJ51"/>
      <c r="GGK51"/>
      <c r="GGL51"/>
      <c r="GGM51"/>
      <c r="GGN51"/>
      <c r="GGO51"/>
      <c r="GGP51"/>
      <c r="GGQ51"/>
      <c r="GGR51"/>
      <c r="GGS51"/>
      <c r="GGT51"/>
      <c r="GGU51"/>
      <c r="GGV51"/>
      <c r="GGW51"/>
      <c r="GGX51"/>
      <c r="GGY51"/>
      <c r="GGZ51"/>
      <c r="GHA51"/>
      <c r="GHB51"/>
      <c r="GHC51"/>
      <c r="GHD51"/>
      <c r="GHE51"/>
      <c r="GHF51"/>
      <c r="GHG51"/>
      <c r="GHH51"/>
      <c r="GHI51"/>
      <c r="GHJ51"/>
      <c r="GHK51"/>
      <c r="GHL51"/>
      <c r="GHM51"/>
      <c r="GHN51"/>
      <c r="GHO51"/>
      <c r="GHP51"/>
      <c r="GHQ51"/>
      <c r="GHR51"/>
      <c r="GHS51"/>
      <c r="GHT51"/>
      <c r="GHU51"/>
      <c r="GHV51"/>
      <c r="GHW51"/>
      <c r="GHX51"/>
      <c r="GHY51"/>
      <c r="GHZ51"/>
      <c r="GIA51"/>
      <c r="GIB51"/>
      <c r="GIC51"/>
      <c r="GID51"/>
      <c r="GIE51"/>
      <c r="GIF51"/>
      <c r="GIG51"/>
      <c r="GIH51"/>
      <c r="GII51"/>
      <c r="GIJ51"/>
      <c r="GIK51"/>
      <c r="GIL51"/>
      <c r="GIM51"/>
      <c r="GIN51"/>
      <c r="GIO51"/>
      <c r="GIP51"/>
      <c r="GIQ51"/>
      <c r="GIR51"/>
      <c r="GIS51"/>
      <c r="GIT51"/>
      <c r="GIU51"/>
      <c r="GIV51"/>
      <c r="GIW51"/>
      <c r="GIX51"/>
      <c r="GIY51"/>
      <c r="GIZ51"/>
      <c r="GJA51"/>
      <c r="GJB51"/>
      <c r="GJC51"/>
      <c r="GJD51"/>
      <c r="GJE51"/>
      <c r="GJF51"/>
      <c r="GJG51"/>
      <c r="GJH51"/>
      <c r="GJI51"/>
      <c r="GJJ51"/>
      <c r="GJK51"/>
      <c r="GJL51"/>
      <c r="GJM51"/>
      <c r="GJN51"/>
      <c r="GJO51"/>
      <c r="GJP51"/>
      <c r="GJQ51"/>
      <c r="GJR51"/>
      <c r="GJS51"/>
      <c r="GJT51"/>
      <c r="GJU51"/>
      <c r="GJV51"/>
      <c r="GJW51"/>
      <c r="GJX51"/>
      <c r="GJY51"/>
      <c r="GJZ51"/>
      <c r="GKA51"/>
      <c r="GKB51"/>
      <c r="GKC51"/>
      <c r="GKD51"/>
      <c r="GKE51"/>
      <c r="GKF51"/>
      <c r="GKG51"/>
      <c r="GKH51"/>
      <c r="GKI51"/>
      <c r="GKJ51"/>
      <c r="GKK51"/>
      <c r="GKL51"/>
      <c r="GKM51"/>
      <c r="GKN51"/>
      <c r="GKO51"/>
      <c r="GKP51"/>
      <c r="GKQ51"/>
      <c r="GKR51"/>
      <c r="GKS51"/>
      <c r="GKT51"/>
      <c r="GKU51"/>
      <c r="GKV51"/>
      <c r="GKW51"/>
      <c r="GKX51"/>
      <c r="GKY51"/>
      <c r="GKZ51"/>
      <c r="GLA51"/>
      <c r="GLB51"/>
      <c r="GLC51"/>
      <c r="GLD51"/>
      <c r="GLE51"/>
      <c r="GLF51"/>
      <c r="GLG51"/>
      <c r="GLH51"/>
      <c r="GLI51"/>
      <c r="GLJ51"/>
      <c r="GLK51"/>
      <c r="GLL51"/>
      <c r="GLM51"/>
      <c r="GLN51"/>
      <c r="GLO51"/>
      <c r="GLP51"/>
      <c r="GLQ51"/>
      <c r="GLR51"/>
      <c r="GLS51"/>
      <c r="GLT51"/>
      <c r="GLU51"/>
      <c r="GLV51"/>
      <c r="GLW51"/>
      <c r="GLX51"/>
      <c r="GLY51"/>
      <c r="GLZ51"/>
      <c r="GMA51"/>
      <c r="GMB51"/>
      <c r="GMC51"/>
      <c r="GMD51"/>
      <c r="GME51"/>
      <c r="GMF51"/>
      <c r="GMG51"/>
      <c r="GMH51"/>
      <c r="GMI51"/>
      <c r="GMJ51"/>
      <c r="GMK51"/>
      <c r="GML51"/>
      <c r="GMM51"/>
      <c r="GMN51"/>
      <c r="GMO51"/>
      <c r="GMP51"/>
      <c r="GMQ51"/>
      <c r="GMR51"/>
      <c r="GMS51"/>
      <c r="GMT51"/>
      <c r="GMU51"/>
      <c r="GMV51"/>
      <c r="GMW51"/>
      <c r="GMX51"/>
      <c r="GMY51"/>
      <c r="GMZ51"/>
      <c r="GNA51"/>
      <c r="GNB51"/>
      <c r="GNC51"/>
      <c r="GND51"/>
      <c r="GNE51"/>
      <c r="GNF51"/>
      <c r="GNG51"/>
      <c r="GNH51"/>
      <c r="GNI51"/>
      <c r="GNJ51"/>
      <c r="GNK51"/>
      <c r="GNL51"/>
      <c r="GNM51"/>
      <c r="GNN51"/>
      <c r="GNO51"/>
      <c r="GNP51"/>
      <c r="GNQ51"/>
      <c r="GNR51"/>
      <c r="GNS51"/>
      <c r="GNT51"/>
      <c r="GNU51"/>
      <c r="GNV51"/>
      <c r="GNW51"/>
      <c r="GNX51"/>
      <c r="GNY51"/>
      <c r="GNZ51"/>
      <c r="GOA51"/>
      <c r="GOB51"/>
      <c r="GOC51"/>
      <c r="GOD51"/>
      <c r="GOE51"/>
      <c r="GOF51"/>
      <c r="GOG51"/>
      <c r="GOH51"/>
      <c r="GOI51"/>
      <c r="GOJ51"/>
      <c r="GOK51"/>
      <c r="GOL51"/>
      <c r="GOM51"/>
      <c r="GON51"/>
      <c r="GOO51"/>
      <c r="GOP51"/>
      <c r="GOQ51"/>
      <c r="GOR51"/>
      <c r="GOS51"/>
      <c r="GOT51"/>
      <c r="GOU51"/>
      <c r="GOV51"/>
      <c r="GOW51"/>
      <c r="GOX51"/>
      <c r="GOY51"/>
      <c r="GOZ51"/>
      <c r="GPA51"/>
      <c r="GPB51"/>
      <c r="GPC51"/>
      <c r="GPD51"/>
      <c r="GPE51"/>
      <c r="GPF51"/>
      <c r="GPG51"/>
      <c r="GPH51"/>
      <c r="GPI51"/>
      <c r="GPJ51"/>
      <c r="GPK51"/>
      <c r="GPL51"/>
      <c r="GPM51"/>
      <c r="GPN51"/>
      <c r="GPO51"/>
      <c r="GPP51"/>
      <c r="GPQ51"/>
      <c r="GPR51"/>
      <c r="GPS51"/>
      <c r="GPT51"/>
      <c r="GPU51"/>
      <c r="GPV51"/>
      <c r="GPW51"/>
      <c r="GPX51"/>
      <c r="GPY51"/>
      <c r="GPZ51"/>
      <c r="GQA51"/>
      <c r="GQB51"/>
      <c r="GQC51"/>
      <c r="GQD51"/>
      <c r="GQE51"/>
      <c r="GQF51"/>
      <c r="GQG51"/>
      <c r="GQH51"/>
      <c r="GQI51"/>
      <c r="GQJ51"/>
      <c r="GQK51"/>
      <c r="GQL51"/>
      <c r="GQM51"/>
      <c r="GQN51"/>
      <c r="GQO51"/>
      <c r="GQP51"/>
      <c r="GQQ51"/>
      <c r="GQR51"/>
      <c r="GQS51"/>
      <c r="GQT51"/>
      <c r="GQU51"/>
      <c r="GQV51"/>
      <c r="GQW51"/>
      <c r="GQX51"/>
      <c r="GQY51"/>
      <c r="GQZ51"/>
      <c r="GRA51"/>
      <c r="GRB51"/>
      <c r="GRC51"/>
      <c r="GRD51"/>
      <c r="GRE51"/>
      <c r="GRF51"/>
      <c r="GRG51"/>
      <c r="GRH51"/>
      <c r="GRI51"/>
      <c r="GRJ51"/>
      <c r="GRK51"/>
      <c r="GRL51"/>
      <c r="GRM51"/>
      <c r="GRN51"/>
      <c r="GRO51"/>
      <c r="GRP51"/>
      <c r="GRQ51"/>
      <c r="GRR51"/>
      <c r="GRS51"/>
      <c r="GRT51"/>
      <c r="GRU51"/>
      <c r="GRV51"/>
      <c r="GRW51"/>
      <c r="GRX51"/>
      <c r="GRY51"/>
      <c r="GRZ51"/>
      <c r="GSA51"/>
      <c r="GSB51"/>
      <c r="GSC51"/>
      <c r="GSD51"/>
      <c r="GSE51"/>
      <c r="GSF51"/>
      <c r="GSG51"/>
      <c r="GSH51"/>
      <c r="GSI51"/>
      <c r="GSJ51"/>
      <c r="GSK51"/>
      <c r="GSL51"/>
      <c r="GSM51"/>
      <c r="GSN51"/>
      <c r="GSO51"/>
      <c r="GSP51"/>
      <c r="GSQ51"/>
      <c r="GSR51"/>
      <c r="GSS51"/>
      <c r="GST51"/>
      <c r="GSU51"/>
      <c r="GSV51"/>
      <c r="GSW51"/>
      <c r="GSX51"/>
      <c r="GSY51"/>
      <c r="GSZ51"/>
      <c r="GTA51"/>
      <c r="GTB51"/>
      <c r="GTC51"/>
      <c r="GTD51"/>
      <c r="GTE51"/>
      <c r="GTF51"/>
      <c r="GTG51"/>
      <c r="GTH51"/>
      <c r="GTI51"/>
      <c r="GTJ51"/>
      <c r="GTK51"/>
      <c r="GTL51"/>
      <c r="GTM51"/>
      <c r="GTN51"/>
      <c r="GTO51"/>
      <c r="GTP51"/>
      <c r="GTQ51"/>
      <c r="GTR51"/>
      <c r="GTS51"/>
      <c r="GTT51"/>
      <c r="GTU51"/>
      <c r="GTV51"/>
      <c r="GTW51"/>
      <c r="GTX51"/>
      <c r="GTY51"/>
      <c r="GTZ51"/>
      <c r="GUA51"/>
      <c r="GUB51"/>
      <c r="GUC51"/>
      <c r="GUD51"/>
      <c r="GUE51"/>
      <c r="GUF51"/>
      <c r="GUG51"/>
      <c r="GUH51"/>
      <c r="GUI51"/>
      <c r="GUJ51"/>
      <c r="GUK51"/>
      <c r="GUL51"/>
      <c r="GUM51"/>
      <c r="GUN51"/>
      <c r="GUO51"/>
      <c r="GUP51"/>
      <c r="GUQ51"/>
      <c r="GUR51"/>
      <c r="GUS51"/>
      <c r="GUT51"/>
      <c r="GUU51"/>
      <c r="GUV51"/>
      <c r="GUW51"/>
      <c r="GUX51"/>
      <c r="GUY51"/>
      <c r="GUZ51"/>
      <c r="GVA51"/>
      <c r="GVB51"/>
      <c r="GVC51"/>
      <c r="GVD51"/>
      <c r="GVE51"/>
      <c r="GVF51"/>
      <c r="GVG51"/>
      <c r="GVH51"/>
      <c r="GVI51"/>
      <c r="GVJ51"/>
      <c r="GVK51"/>
      <c r="GVL51"/>
      <c r="GVM51"/>
      <c r="GVN51"/>
      <c r="GVO51"/>
      <c r="GVP51"/>
      <c r="GVQ51"/>
      <c r="GVR51"/>
      <c r="GVS51"/>
      <c r="GVT51"/>
      <c r="GVU51"/>
      <c r="GVV51"/>
      <c r="GVW51"/>
      <c r="GVX51"/>
      <c r="GVY51"/>
      <c r="GVZ51"/>
      <c r="GWA51"/>
      <c r="GWB51"/>
      <c r="GWC51"/>
      <c r="GWD51"/>
      <c r="GWE51"/>
      <c r="GWF51"/>
      <c r="GWG51"/>
      <c r="GWH51"/>
      <c r="GWI51"/>
      <c r="GWJ51"/>
      <c r="GWK51"/>
      <c r="GWL51"/>
      <c r="GWM51"/>
      <c r="GWN51"/>
      <c r="GWO51"/>
      <c r="GWP51"/>
      <c r="GWQ51"/>
      <c r="GWR51"/>
      <c r="GWS51"/>
      <c r="GWT51"/>
      <c r="GWU51"/>
      <c r="GWV51"/>
      <c r="GWW51"/>
      <c r="GWX51"/>
      <c r="GWY51"/>
      <c r="GWZ51"/>
      <c r="GXA51"/>
      <c r="GXB51"/>
      <c r="GXC51"/>
      <c r="GXD51"/>
      <c r="GXE51"/>
      <c r="GXF51"/>
      <c r="GXG51"/>
      <c r="GXH51"/>
      <c r="GXI51"/>
      <c r="GXJ51"/>
      <c r="GXK51"/>
      <c r="GXL51"/>
      <c r="GXM51"/>
      <c r="GXN51"/>
      <c r="GXO51"/>
      <c r="GXP51"/>
      <c r="GXQ51"/>
      <c r="GXR51"/>
      <c r="GXS51"/>
      <c r="GXT51"/>
      <c r="GXU51"/>
      <c r="GXV51"/>
      <c r="GXW51"/>
      <c r="GXX51"/>
      <c r="GXY51"/>
      <c r="GXZ51"/>
      <c r="GYA51"/>
      <c r="GYB51"/>
      <c r="GYC51"/>
      <c r="GYD51"/>
      <c r="GYE51"/>
      <c r="GYF51"/>
      <c r="GYG51"/>
      <c r="GYH51"/>
      <c r="GYI51"/>
      <c r="GYJ51"/>
      <c r="GYK51"/>
      <c r="GYL51"/>
      <c r="GYM51"/>
      <c r="GYN51"/>
      <c r="GYO51"/>
      <c r="GYP51"/>
      <c r="GYQ51"/>
      <c r="GYR51"/>
      <c r="GYS51"/>
      <c r="GYT51"/>
      <c r="GYU51"/>
      <c r="GYV51"/>
      <c r="GYW51"/>
      <c r="GYX51"/>
      <c r="GYY51"/>
      <c r="GYZ51"/>
      <c r="GZA51"/>
      <c r="GZB51"/>
      <c r="GZC51"/>
      <c r="GZD51"/>
      <c r="GZE51"/>
      <c r="GZF51"/>
      <c r="GZG51"/>
      <c r="GZH51"/>
      <c r="GZI51"/>
      <c r="GZJ51"/>
      <c r="GZK51"/>
      <c r="GZL51"/>
      <c r="GZM51"/>
      <c r="GZN51"/>
      <c r="GZO51"/>
      <c r="GZP51"/>
      <c r="GZQ51"/>
      <c r="GZR51"/>
      <c r="GZS51"/>
      <c r="GZT51"/>
      <c r="GZU51"/>
      <c r="GZV51"/>
      <c r="GZW51"/>
      <c r="GZX51"/>
      <c r="GZY51"/>
      <c r="GZZ51"/>
      <c r="HAA51"/>
      <c r="HAB51"/>
      <c r="HAC51"/>
      <c r="HAD51"/>
      <c r="HAE51"/>
      <c r="HAF51"/>
      <c r="HAG51"/>
      <c r="HAH51"/>
      <c r="HAI51"/>
      <c r="HAJ51"/>
      <c r="HAK51"/>
      <c r="HAL51"/>
      <c r="HAM51"/>
      <c r="HAN51"/>
      <c r="HAO51"/>
      <c r="HAP51"/>
      <c r="HAQ51"/>
      <c r="HAR51"/>
      <c r="HAS51"/>
      <c r="HAT51"/>
      <c r="HAU51"/>
      <c r="HAV51"/>
      <c r="HAW51"/>
      <c r="HAX51"/>
      <c r="HAY51"/>
      <c r="HAZ51"/>
      <c r="HBA51"/>
      <c r="HBB51"/>
      <c r="HBC51"/>
      <c r="HBD51"/>
      <c r="HBE51"/>
      <c r="HBF51"/>
      <c r="HBG51"/>
      <c r="HBH51"/>
      <c r="HBI51"/>
      <c r="HBJ51"/>
      <c r="HBK51"/>
      <c r="HBL51"/>
      <c r="HBM51"/>
      <c r="HBN51"/>
      <c r="HBO51"/>
      <c r="HBP51"/>
      <c r="HBQ51"/>
      <c r="HBR51"/>
      <c r="HBS51"/>
      <c r="HBT51"/>
      <c r="HBU51"/>
      <c r="HBV51"/>
      <c r="HBW51"/>
      <c r="HBX51"/>
      <c r="HBY51"/>
      <c r="HBZ51"/>
      <c r="HCA51"/>
      <c r="HCB51"/>
      <c r="HCC51"/>
      <c r="HCD51"/>
      <c r="HCE51"/>
      <c r="HCF51"/>
      <c r="HCG51"/>
      <c r="HCH51"/>
      <c r="HCI51"/>
      <c r="HCJ51"/>
      <c r="HCK51"/>
      <c r="HCL51"/>
      <c r="HCM51"/>
      <c r="HCN51"/>
      <c r="HCO51"/>
      <c r="HCP51"/>
      <c r="HCQ51"/>
      <c r="HCR51"/>
      <c r="HCS51"/>
      <c r="HCT51"/>
      <c r="HCU51"/>
      <c r="HCV51"/>
      <c r="HCW51"/>
      <c r="HCX51"/>
      <c r="HCY51"/>
      <c r="HCZ51"/>
      <c r="HDA51"/>
      <c r="HDB51"/>
      <c r="HDC51"/>
      <c r="HDD51"/>
      <c r="HDE51"/>
      <c r="HDF51"/>
      <c r="HDG51"/>
      <c r="HDH51"/>
      <c r="HDI51"/>
      <c r="HDJ51"/>
      <c r="HDK51"/>
      <c r="HDL51"/>
      <c r="HDM51"/>
      <c r="HDN51"/>
      <c r="HDO51"/>
      <c r="HDP51"/>
      <c r="HDQ51"/>
      <c r="HDR51"/>
      <c r="HDS51"/>
      <c r="HDT51"/>
      <c r="HDU51"/>
      <c r="HDV51"/>
      <c r="HDW51"/>
      <c r="HDX51"/>
      <c r="HDY51"/>
      <c r="HDZ51"/>
      <c r="HEA51"/>
      <c r="HEB51"/>
      <c r="HEC51"/>
      <c r="HED51"/>
      <c r="HEE51"/>
      <c r="HEF51"/>
      <c r="HEG51"/>
      <c r="HEH51"/>
      <c r="HEI51"/>
      <c r="HEJ51"/>
      <c r="HEK51"/>
      <c r="HEL51"/>
      <c r="HEM51"/>
      <c r="HEN51"/>
      <c r="HEO51"/>
      <c r="HEP51"/>
      <c r="HEQ51"/>
      <c r="HER51"/>
      <c r="HES51"/>
      <c r="HET51"/>
      <c r="HEU51"/>
      <c r="HEV51"/>
      <c r="HEW51"/>
      <c r="HEX51"/>
      <c r="HEY51"/>
      <c r="HEZ51"/>
      <c r="HFA51"/>
      <c r="HFB51"/>
      <c r="HFC51"/>
      <c r="HFD51"/>
      <c r="HFE51"/>
      <c r="HFF51"/>
      <c r="HFG51"/>
      <c r="HFH51"/>
      <c r="HFI51"/>
      <c r="HFJ51"/>
      <c r="HFK51"/>
      <c r="HFL51"/>
      <c r="HFM51"/>
      <c r="HFN51"/>
      <c r="HFO51"/>
      <c r="HFP51"/>
      <c r="HFQ51"/>
      <c r="HFR51"/>
      <c r="HFS51"/>
      <c r="HFT51"/>
      <c r="HFU51"/>
      <c r="HFV51"/>
      <c r="HFW51"/>
      <c r="HFX51"/>
      <c r="HFY51"/>
      <c r="HFZ51"/>
      <c r="HGA51"/>
      <c r="HGB51"/>
      <c r="HGC51"/>
      <c r="HGD51"/>
      <c r="HGE51"/>
      <c r="HGF51"/>
      <c r="HGG51"/>
      <c r="HGH51"/>
      <c r="HGI51"/>
      <c r="HGJ51"/>
      <c r="HGK51"/>
      <c r="HGL51"/>
      <c r="HGM51"/>
      <c r="HGN51"/>
      <c r="HGO51"/>
      <c r="HGP51"/>
      <c r="HGQ51"/>
      <c r="HGR51"/>
      <c r="HGS51"/>
      <c r="HGT51"/>
      <c r="HGU51"/>
      <c r="HGV51"/>
      <c r="HGW51"/>
      <c r="HGX51"/>
      <c r="HGY51"/>
      <c r="HGZ51"/>
      <c r="HHA51"/>
      <c r="HHB51"/>
      <c r="HHC51"/>
      <c r="HHD51"/>
      <c r="HHE51"/>
      <c r="HHF51"/>
      <c r="HHG51"/>
      <c r="HHH51"/>
      <c r="HHI51"/>
      <c r="HHJ51"/>
      <c r="HHK51"/>
      <c r="HHL51"/>
      <c r="HHM51"/>
      <c r="HHN51"/>
      <c r="HHO51"/>
      <c r="HHP51"/>
      <c r="HHQ51"/>
      <c r="HHR51"/>
      <c r="HHS51"/>
      <c r="HHT51"/>
      <c r="HHU51"/>
      <c r="HHV51"/>
      <c r="HHW51"/>
      <c r="HHX51"/>
      <c r="HHY51"/>
      <c r="HHZ51"/>
      <c r="HIA51"/>
      <c r="HIB51"/>
      <c r="HIC51"/>
      <c r="HID51"/>
      <c r="HIE51"/>
      <c r="HIF51"/>
      <c r="HIG51"/>
      <c r="HIH51"/>
      <c r="HII51"/>
      <c r="HIJ51"/>
      <c r="HIK51"/>
      <c r="HIL51"/>
      <c r="HIM51"/>
      <c r="HIN51"/>
      <c r="HIO51"/>
      <c r="HIP51"/>
      <c r="HIQ51"/>
      <c r="HIR51"/>
      <c r="HIS51"/>
      <c r="HIT51"/>
      <c r="HIU51"/>
      <c r="HIV51"/>
      <c r="HIW51"/>
      <c r="HIX51"/>
      <c r="HIY51"/>
      <c r="HIZ51"/>
      <c r="HJA51"/>
      <c r="HJB51"/>
      <c r="HJC51"/>
      <c r="HJD51"/>
      <c r="HJE51"/>
      <c r="HJF51"/>
      <c r="HJG51"/>
      <c r="HJH51"/>
      <c r="HJI51"/>
      <c r="HJJ51"/>
      <c r="HJK51"/>
      <c r="HJL51"/>
      <c r="HJM51"/>
      <c r="HJN51"/>
      <c r="HJO51"/>
      <c r="HJP51"/>
      <c r="HJQ51"/>
      <c r="HJR51"/>
      <c r="HJS51"/>
      <c r="HJT51"/>
      <c r="HJU51"/>
      <c r="HJV51"/>
      <c r="HJW51"/>
      <c r="HJX51"/>
      <c r="HJY51"/>
      <c r="HJZ51"/>
      <c r="HKA51"/>
      <c r="HKB51"/>
      <c r="HKC51"/>
      <c r="HKD51"/>
      <c r="HKE51"/>
      <c r="HKF51"/>
      <c r="HKG51"/>
      <c r="HKH51"/>
      <c r="HKI51"/>
      <c r="HKJ51"/>
      <c r="HKK51"/>
      <c r="HKL51"/>
      <c r="HKM51"/>
      <c r="HKN51"/>
      <c r="HKO51"/>
      <c r="HKP51"/>
      <c r="HKQ51"/>
      <c r="HKR51"/>
      <c r="HKS51"/>
      <c r="HKT51"/>
      <c r="HKU51"/>
      <c r="HKV51"/>
      <c r="HKW51"/>
      <c r="HKX51"/>
      <c r="HKY51"/>
      <c r="HKZ51"/>
      <c r="HLA51"/>
      <c r="HLB51"/>
      <c r="HLC51"/>
      <c r="HLD51"/>
      <c r="HLE51"/>
      <c r="HLF51"/>
      <c r="HLG51"/>
      <c r="HLH51"/>
      <c r="HLI51"/>
      <c r="HLJ51"/>
      <c r="HLK51"/>
      <c r="HLL51"/>
      <c r="HLM51"/>
      <c r="HLN51"/>
      <c r="HLO51"/>
      <c r="HLP51"/>
      <c r="HLQ51"/>
      <c r="HLR51"/>
      <c r="HLS51"/>
      <c r="HLT51"/>
      <c r="HLU51"/>
      <c r="HLV51"/>
      <c r="HLW51"/>
      <c r="HLX51"/>
      <c r="HLY51"/>
      <c r="HLZ51"/>
      <c r="HMA51"/>
      <c r="HMB51"/>
      <c r="HMC51"/>
      <c r="HMD51"/>
      <c r="HME51"/>
      <c r="HMF51"/>
      <c r="HMG51"/>
      <c r="HMH51"/>
      <c r="HMI51"/>
      <c r="HMJ51"/>
      <c r="HMK51"/>
      <c r="HML51"/>
      <c r="HMM51"/>
      <c r="HMN51"/>
      <c r="HMO51"/>
      <c r="HMP51"/>
      <c r="HMQ51"/>
      <c r="HMR51"/>
      <c r="HMS51"/>
      <c r="HMT51"/>
      <c r="HMU51"/>
      <c r="HMV51"/>
      <c r="HMW51"/>
      <c r="HMX51"/>
      <c r="HMY51"/>
      <c r="HMZ51"/>
      <c r="HNA51"/>
      <c r="HNB51"/>
      <c r="HNC51"/>
      <c r="HND51"/>
      <c r="HNE51"/>
      <c r="HNF51"/>
      <c r="HNG51"/>
      <c r="HNH51"/>
      <c r="HNI51"/>
      <c r="HNJ51"/>
      <c r="HNK51"/>
      <c r="HNL51"/>
      <c r="HNM51"/>
      <c r="HNN51"/>
      <c r="HNO51"/>
      <c r="HNP51"/>
      <c r="HNQ51"/>
      <c r="HNR51"/>
      <c r="HNS51"/>
      <c r="HNT51"/>
      <c r="HNU51"/>
      <c r="HNV51"/>
      <c r="HNW51"/>
      <c r="HNX51"/>
      <c r="HNY51"/>
      <c r="HNZ51"/>
      <c r="HOA51"/>
      <c r="HOB51"/>
      <c r="HOC51"/>
      <c r="HOD51"/>
      <c r="HOE51"/>
      <c r="HOF51"/>
      <c r="HOG51"/>
      <c r="HOH51"/>
      <c r="HOI51"/>
      <c r="HOJ51"/>
      <c r="HOK51"/>
      <c r="HOL51"/>
      <c r="HOM51"/>
      <c r="HON51"/>
      <c r="HOO51"/>
      <c r="HOP51"/>
      <c r="HOQ51"/>
      <c r="HOR51"/>
      <c r="HOS51"/>
      <c r="HOT51"/>
      <c r="HOU51"/>
      <c r="HOV51"/>
      <c r="HOW51"/>
      <c r="HOX51"/>
      <c r="HOY51"/>
      <c r="HOZ51"/>
      <c r="HPA51"/>
      <c r="HPB51"/>
      <c r="HPC51"/>
      <c r="HPD51"/>
      <c r="HPE51"/>
      <c r="HPF51"/>
      <c r="HPG51"/>
      <c r="HPH51"/>
      <c r="HPI51"/>
      <c r="HPJ51"/>
      <c r="HPK51"/>
      <c r="HPL51"/>
      <c r="HPM51"/>
      <c r="HPN51"/>
      <c r="HPO51"/>
      <c r="HPP51"/>
      <c r="HPQ51"/>
      <c r="HPR51"/>
      <c r="HPS51"/>
      <c r="HPT51"/>
      <c r="HPU51"/>
      <c r="HPV51"/>
      <c r="HPW51"/>
      <c r="HPX51"/>
      <c r="HPY51"/>
      <c r="HPZ51"/>
      <c r="HQA51"/>
      <c r="HQB51"/>
      <c r="HQC51"/>
      <c r="HQD51"/>
      <c r="HQE51"/>
      <c r="HQF51"/>
      <c r="HQG51"/>
      <c r="HQH51"/>
      <c r="HQI51"/>
      <c r="HQJ51"/>
      <c r="HQK51"/>
      <c r="HQL51"/>
      <c r="HQM51"/>
      <c r="HQN51"/>
      <c r="HQO51"/>
      <c r="HQP51"/>
      <c r="HQQ51"/>
      <c r="HQR51"/>
      <c r="HQS51"/>
      <c r="HQT51"/>
      <c r="HQU51"/>
      <c r="HQV51"/>
      <c r="HQW51"/>
      <c r="HQX51"/>
      <c r="HQY51"/>
      <c r="HQZ51"/>
      <c r="HRA51"/>
      <c r="HRB51"/>
      <c r="HRC51"/>
      <c r="HRD51"/>
      <c r="HRE51"/>
      <c r="HRF51"/>
      <c r="HRG51"/>
      <c r="HRH51"/>
      <c r="HRI51"/>
      <c r="HRJ51"/>
      <c r="HRK51"/>
      <c r="HRL51"/>
      <c r="HRM51"/>
      <c r="HRN51"/>
      <c r="HRO51"/>
      <c r="HRP51"/>
      <c r="HRQ51"/>
      <c r="HRR51"/>
      <c r="HRS51"/>
      <c r="HRT51"/>
      <c r="HRU51"/>
      <c r="HRV51"/>
      <c r="HRW51"/>
      <c r="HRX51"/>
      <c r="HRY51"/>
      <c r="HRZ51"/>
      <c r="HSA51"/>
      <c r="HSB51"/>
      <c r="HSC51"/>
      <c r="HSD51"/>
      <c r="HSE51"/>
      <c r="HSF51"/>
      <c r="HSG51"/>
      <c r="HSH51"/>
      <c r="HSI51"/>
      <c r="HSJ51"/>
      <c r="HSK51"/>
      <c r="HSL51"/>
      <c r="HSM51"/>
      <c r="HSN51"/>
      <c r="HSO51"/>
      <c r="HSP51"/>
      <c r="HSQ51"/>
      <c r="HSR51"/>
      <c r="HSS51"/>
      <c r="HST51"/>
      <c r="HSU51"/>
      <c r="HSV51"/>
      <c r="HSW51"/>
      <c r="HSX51"/>
      <c r="HSY51"/>
      <c r="HSZ51"/>
      <c r="HTA51"/>
      <c r="HTB51"/>
      <c r="HTC51"/>
      <c r="HTD51"/>
      <c r="HTE51"/>
      <c r="HTF51"/>
      <c r="HTG51"/>
      <c r="HTH51"/>
      <c r="HTI51"/>
      <c r="HTJ51"/>
      <c r="HTK51"/>
      <c r="HTL51"/>
      <c r="HTM51"/>
      <c r="HTN51"/>
      <c r="HTO51"/>
      <c r="HTP51"/>
      <c r="HTQ51"/>
      <c r="HTR51"/>
      <c r="HTS51"/>
      <c r="HTT51"/>
      <c r="HTU51"/>
      <c r="HTV51"/>
      <c r="HTW51"/>
      <c r="HTX51"/>
      <c r="HTY51"/>
      <c r="HTZ51"/>
      <c r="HUA51"/>
      <c r="HUB51"/>
      <c r="HUC51"/>
      <c r="HUD51"/>
      <c r="HUE51"/>
      <c r="HUF51"/>
      <c r="HUG51"/>
      <c r="HUH51"/>
      <c r="HUI51"/>
      <c r="HUJ51"/>
      <c r="HUK51"/>
      <c r="HUL51"/>
      <c r="HUM51"/>
      <c r="HUN51"/>
      <c r="HUO51"/>
      <c r="HUP51"/>
      <c r="HUQ51"/>
      <c r="HUR51"/>
      <c r="HUS51"/>
      <c r="HUT51"/>
      <c r="HUU51"/>
      <c r="HUV51"/>
      <c r="HUW51"/>
      <c r="HUX51"/>
      <c r="HUY51"/>
      <c r="HUZ51"/>
      <c r="HVA51"/>
      <c r="HVB51"/>
      <c r="HVC51"/>
      <c r="HVD51"/>
      <c r="HVE51"/>
      <c r="HVF51"/>
      <c r="HVG51"/>
      <c r="HVH51"/>
      <c r="HVI51"/>
      <c r="HVJ51"/>
      <c r="HVK51"/>
      <c r="HVL51"/>
      <c r="HVM51"/>
      <c r="HVN51"/>
      <c r="HVO51"/>
      <c r="HVP51"/>
      <c r="HVQ51"/>
      <c r="HVR51"/>
      <c r="HVS51"/>
      <c r="HVT51"/>
      <c r="HVU51"/>
      <c r="HVV51"/>
      <c r="HVW51"/>
      <c r="HVX51"/>
      <c r="HVY51"/>
      <c r="HVZ51"/>
      <c r="HWA51"/>
      <c r="HWB51"/>
      <c r="HWC51"/>
      <c r="HWD51"/>
      <c r="HWE51"/>
      <c r="HWF51"/>
      <c r="HWG51"/>
      <c r="HWH51"/>
      <c r="HWI51"/>
      <c r="HWJ51"/>
      <c r="HWK51"/>
      <c r="HWL51"/>
      <c r="HWM51"/>
      <c r="HWN51"/>
      <c r="HWO51"/>
      <c r="HWP51"/>
      <c r="HWQ51"/>
      <c r="HWR51"/>
      <c r="HWS51"/>
      <c r="HWT51"/>
      <c r="HWU51"/>
      <c r="HWV51"/>
      <c r="HWW51"/>
      <c r="HWX51"/>
      <c r="HWY51"/>
      <c r="HWZ51"/>
      <c r="HXA51"/>
      <c r="HXB51"/>
      <c r="HXC51"/>
      <c r="HXD51"/>
      <c r="HXE51"/>
      <c r="HXF51"/>
      <c r="HXG51"/>
      <c r="HXH51"/>
      <c r="HXI51"/>
      <c r="HXJ51"/>
      <c r="HXK51"/>
      <c r="HXL51"/>
      <c r="HXM51"/>
      <c r="HXN51"/>
      <c r="HXO51"/>
      <c r="HXP51"/>
      <c r="HXQ51"/>
      <c r="HXR51"/>
      <c r="HXS51"/>
      <c r="HXT51"/>
      <c r="HXU51"/>
      <c r="HXV51"/>
      <c r="HXW51"/>
      <c r="HXX51"/>
      <c r="HXY51"/>
      <c r="HXZ51"/>
      <c r="HYA51"/>
      <c r="HYB51"/>
      <c r="HYC51"/>
      <c r="HYD51"/>
      <c r="HYE51"/>
      <c r="HYF51"/>
      <c r="HYG51"/>
      <c r="HYH51"/>
      <c r="HYI51"/>
      <c r="HYJ51"/>
      <c r="HYK51"/>
      <c r="HYL51"/>
      <c r="HYM51"/>
      <c r="HYN51"/>
      <c r="HYO51"/>
      <c r="HYP51"/>
      <c r="HYQ51"/>
      <c r="HYR51"/>
      <c r="HYS51"/>
      <c r="HYT51"/>
      <c r="HYU51"/>
      <c r="HYV51"/>
      <c r="HYW51"/>
      <c r="HYX51"/>
      <c r="HYY51"/>
      <c r="HYZ51"/>
      <c r="HZA51"/>
      <c r="HZB51"/>
      <c r="HZC51"/>
      <c r="HZD51"/>
      <c r="HZE51"/>
      <c r="HZF51"/>
      <c r="HZG51"/>
      <c r="HZH51"/>
      <c r="HZI51"/>
      <c r="HZJ51"/>
      <c r="HZK51"/>
      <c r="HZL51"/>
      <c r="HZM51"/>
      <c r="HZN51"/>
      <c r="HZO51"/>
      <c r="HZP51"/>
      <c r="HZQ51"/>
      <c r="HZR51"/>
      <c r="HZS51"/>
      <c r="HZT51"/>
      <c r="HZU51"/>
      <c r="HZV51"/>
      <c r="HZW51"/>
      <c r="HZX51"/>
      <c r="HZY51"/>
      <c r="HZZ51"/>
      <c r="IAA51"/>
      <c r="IAB51"/>
      <c r="IAC51"/>
      <c r="IAD51"/>
      <c r="IAE51"/>
      <c r="IAF51"/>
      <c r="IAG51"/>
      <c r="IAH51"/>
      <c r="IAI51"/>
      <c r="IAJ51"/>
      <c r="IAK51"/>
      <c r="IAL51"/>
      <c r="IAM51"/>
      <c r="IAN51"/>
      <c r="IAO51"/>
      <c r="IAP51"/>
      <c r="IAQ51"/>
      <c r="IAR51"/>
      <c r="IAS51"/>
      <c r="IAT51"/>
      <c r="IAU51"/>
      <c r="IAV51"/>
      <c r="IAW51"/>
      <c r="IAX51"/>
      <c r="IAY51"/>
      <c r="IAZ51"/>
      <c r="IBA51"/>
      <c r="IBB51"/>
      <c r="IBC51"/>
      <c r="IBD51"/>
      <c r="IBE51"/>
      <c r="IBF51"/>
      <c r="IBG51"/>
      <c r="IBH51"/>
      <c r="IBI51"/>
      <c r="IBJ51"/>
      <c r="IBK51"/>
      <c r="IBL51"/>
      <c r="IBM51"/>
      <c r="IBN51"/>
      <c r="IBO51"/>
      <c r="IBP51"/>
      <c r="IBQ51"/>
      <c r="IBR51"/>
      <c r="IBS51"/>
      <c r="IBT51"/>
      <c r="IBU51"/>
      <c r="IBV51"/>
      <c r="IBW51"/>
      <c r="IBX51"/>
      <c r="IBY51"/>
      <c r="IBZ51"/>
      <c r="ICA51"/>
      <c r="ICB51"/>
      <c r="ICC51"/>
      <c r="ICD51"/>
      <c r="ICE51"/>
      <c r="ICF51"/>
      <c r="ICG51"/>
      <c r="ICH51"/>
      <c r="ICI51"/>
      <c r="ICJ51"/>
      <c r="ICK51"/>
      <c r="ICL51"/>
      <c r="ICM51"/>
      <c r="ICN51"/>
      <c r="ICO51"/>
      <c r="ICP51"/>
      <c r="ICQ51"/>
      <c r="ICR51"/>
      <c r="ICS51"/>
      <c r="ICT51"/>
      <c r="ICU51"/>
      <c r="ICV51"/>
      <c r="ICW51"/>
      <c r="ICX51"/>
      <c r="ICY51"/>
      <c r="ICZ51"/>
      <c r="IDA51"/>
      <c r="IDB51"/>
      <c r="IDC51"/>
      <c r="IDD51"/>
      <c r="IDE51"/>
      <c r="IDF51"/>
      <c r="IDG51"/>
      <c r="IDH51"/>
      <c r="IDI51"/>
      <c r="IDJ51"/>
      <c r="IDK51"/>
      <c r="IDL51"/>
      <c r="IDM51"/>
      <c r="IDN51"/>
      <c r="IDO51"/>
      <c r="IDP51"/>
      <c r="IDQ51"/>
      <c r="IDR51"/>
      <c r="IDS51"/>
      <c r="IDT51"/>
      <c r="IDU51"/>
      <c r="IDV51"/>
      <c r="IDW51"/>
      <c r="IDX51"/>
      <c r="IDY51"/>
      <c r="IDZ51"/>
      <c r="IEA51"/>
      <c r="IEB51"/>
      <c r="IEC51"/>
      <c r="IED51"/>
      <c r="IEE51"/>
      <c r="IEF51"/>
      <c r="IEG51"/>
      <c r="IEH51"/>
      <c r="IEI51"/>
      <c r="IEJ51"/>
      <c r="IEK51"/>
      <c r="IEL51"/>
      <c r="IEM51"/>
      <c r="IEN51"/>
      <c r="IEO51"/>
      <c r="IEP51"/>
      <c r="IEQ51"/>
      <c r="IER51"/>
      <c r="IES51"/>
      <c r="IET51"/>
      <c r="IEU51"/>
      <c r="IEV51"/>
      <c r="IEW51"/>
      <c r="IEX51"/>
      <c r="IEY51"/>
      <c r="IEZ51"/>
      <c r="IFA51"/>
      <c r="IFB51"/>
      <c r="IFC51"/>
      <c r="IFD51"/>
      <c r="IFE51"/>
      <c r="IFF51"/>
      <c r="IFG51"/>
      <c r="IFH51"/>
      <c r="IFI51"/>
      <c r="IFJ51"/>
      <c r="IFK51"/>
      <c r="IFL51"/>
      <c r="IFM51"/>
      <c r="IFN51"/>
      <c r="IFO51"/>
      <c r="IFP51"/>
      <c r="IFQ51"/>
      <c r="IFR51"/>
      <c r="IFS51"/>
      <c r="IFT51"/>
      <c r="IFU51"/>
      <c r="IFV51"/>
      <c r="IFW51"/>
      <c r="IFX51"/>
      <c r="IFY51"/>
      <c r="IFZ51"/>
      <c r="IGA51"/>
      <c r="IGB51"/>
      <c r="IGC51"/>
      <c r="IGD51"/>
      <c r="IGE51"/>
      <c r="IGF51"/>
      <c r="IGG51"/>
      <c r="IGH51"/>
      <c r="IGI51"/>
      <c r="IGJ51"/>
      <c r="IGK51"/>
      <c r="IGL51"/>
      <c r="IGM51"/>
      <c r="IGN51"/>
      <c r="IGO51"/>
      <c r="IGP51"/>
      <c r="IGQ51"/>
      <c r="IGR51"/>
      <c r="IGS51"/>
      <c r="IGT51"/>
      <c r="IGU51"/>
      <c r="IGV51"/>
      <c r="IGW51"/>
      <c r="IGX51"/>
      <c r="IGY51"/>
      <c r="IGZ51"/>
      <c r="IHA51"/>
      <c r="IHB51"/>
      <c r="IHC51"/>
      <c r="IHD51"/>
      <c r="IHE51"/>
      <c r="IHF51"/>
      <c r="IHG51"/>
      <c r="IHH51"/>
      <c r="IHI51"/>
      <c r="IHJ51"/>
      <c r="IHK51"/>
      <c r="IHL51"/>
      <c r="IHM51"/>
      <c r="IHN51"/>
      <c r="IHO51"/>
      <c r="IHP51"/>
      <c r="IHQ51"/>
      <c r="IHR51"/>
      <c r="IHS51"/>
      <c r="IHT51"/>
      <c r="IHU51"/>
      <c r="IHV51"/>
      <c r="IHW51"/>
      <c r="IHX51"/>
      <c r="IHY51"/>
      <c r="IHZ51"/>
      <c r="IIA51"/>
      <c r="IIB51"/>
      <c r="IIC51"/>
      <c r="IID51"/>
      <c r="IIE51"/>
      <c r="IIF51"/>
      <c r="IIG51"/>
      <c r="IIH51"/>
      <c r="III51"/>
      <c r="IIJ51"/>
      <c r="IIK51"/>
      <c r="IIL51"/>
      <c r="IIM51"/>
      <c r="IIN51"/>
      <c r="IIO51"/>
      <c r="IIP51"/>
      <c r="IIQ51"/>
      <c r="IIR51"/>
      <c r="IIS51"/>
      <c r="IIT51"/>
      <c r="IIU51"/>
      <c r="IIV51"/>
      <c r="IIW51"/>
      <c r="IIX51"/>
      <c r="IIY51"/>
      <c r="IIZ51"/>
      <c r="IJA51"/>
      <c r="IJB51"/>
      <c r="IJC51"/>
      <c r="IJD51"/>
      <c r="IJE51"/>
      <c r="IJF51"/>
      <c r="IJG51"/>
      <c r="IJH51"/>
      <c r="IJI51"/>
      <c r="IJJ51"/>
      <c r="IJK51"/>
      <c r="IJL51"/>
      <c r="IJM51"/>
      <c r="IJN51"/>
      <c r="IJO51"/>
      <c r="IJP51"/>
      <c r="IJQ51"/>
      <c r="IJR51"/>
      <c r="IJS51"/>
      <c r="IJT51"/>
      <c r="IJU51"/>
      <c r="IJV51"/>
      <c r="IJW51"/>
      <c r="IJX51"/>
      <c r="IJY51"/>
      <c r="IJZ51"/>
      <c r="IKA51"/>
      <c r="IKB51"/>
      <c r="IKC51"/>
      <c r="IKD51"/>
      <c r="IKE51"/>
      <c r="IKF51"/>
      <c r="IKG51"/>
      <c r="IKH51"/>
      <c r="IKI51"/>
      <c r="IKJ51"/>
      <c r="IKK51"/>
      <c r="IKL51"/>
      <c r="IKM51"/>
      <c r="IKN51"/>
      <c r="IKO51"/>
      <c r="IKP51"/>
      <c r="IKQ51"/>
      <c r="IKR51"/>
      <c r="IKS51"/>
      <c r="IKT51"/>
      <c r="IKU51"/>
      <c r="IKV51"/>
      <c r="IKW51"/>
      <c r="IKX51"/>
      <c r="IKY51"/>
      <c r="IKZ51"/>
      <c r="ILA51"/>
      <c r="ILB51"/>
      <c r="ILC51"/>
      <c r="ILD51"/>
      <c r="ILE51"/>
      <c r="ILF51"/>
      <c r="ILG51"/>
      <c r="ILH51"/>
      <c r="ILI51"/>
      <c r="ILJ51"/>
      <c r="ILK51"/>
      <c r="ILL51"/>
      <c r="ILM51"/>
      <c r="ILN51"/>
      <c r="ILO51"/>
      <c r="ILP51"/>
      <c r="ILQ51"/>
      <c r="ILR51"/>
      <c r="ILS51"/>
      <c r="ILT51"/>
      <c r="ILU51"/>
      <c r="ILV51"/>
      <c r="ILW51"/>
      <c r="ILX51"/>
      <c r="ILY51"/>
      <c r="ILZ51"/>
      <c r="IMA51"/>
      <c r="IMB51"/>
      <c r="IMC51"/>
      <c r="IMD51"/>
      <c r="IME51"/>
      <c r="IMF51"/>
      <c r="IMG51"/>
      <c r="IMH51"/>
      <c r="IMI51"/>
      <c r="IMJ51"/>
      <c r="IMK51"/>
      <c r="IML51"/>
      <c r="IMM51"/>
      <c r="IMN51"/>
      <c r="IMO51"/>
      <c r="IMP51"/>
      <c r="IMQ51"/>
      <c r="IMR51"/>
      <c r="IMS51"/>
      <c r="IMT51"/>
      <c r="IMU51"/>
      <c r="IMV51"/>
      <c r="IMW51"/>
      <c r="IMX51"/>
      <c r="IMY51"/>
      <c r="IMZ51"/>
      <c r="INA51"/>
      <c r="INB51"/>
      <c r="INC51"/>
      <c r="IND51"/>
      <c r="INE51"/>
      <c r="INF51"/>
      <c r="ING51"/>
      <c r="INH51"/>
      <c r="INI51"/>
      <c r="INJ51"/>
      <c r="INK51"/>
      <c r="INL51"/>
      <c r="INM51"/>
      <c r="INN51"/>
      <c r="INO51"/>
      <c r="INP51"/>
      <c r="INQ51"/>
      <c r="INR51"/>
      <c r="INS51"/>
      <c r="INT51"/>
      <c r="INU51"/>
      <c r="INV51"/>
      <c r="INW51"/>
      <c r="INX51"/>
      <c r="INY51"/>
      <c r="INZ51"/>
      <c r="IOA51"/>
      <c r="IOB51"/>
      <c r="IOC51"/>
      <c r="IOD51"/>
      <c r="IOE51"/>
      <c r="IOF51"/>
      <c r="IOG51"/>
      <c r="IOH51"/>
      <c r="IOI51"/>
      <c r="IOJ51"/>
      <c r="IOK51"/>
      <c r="IOL51"/>
      <c r="IOM51"/>
      <c r="ION51"/>
      <c r="IOO51"/>
      <c r="IOP51"/>
      <c r="IOQ51"/>
      <c r="IOR51"/>
      <c r="IOS51"/>
      <c r="IOT51"/>
      <c r="IOU51"/>
      <c r="IOV51"/>
      <c r="IOW51"/>
      <c r="IOX51"/>
      <c r="IOY51"/>
      <c r="IOZ51"/>
      <c r="IPA51"/>
      <c r="IPB51"/>
      <c r="IPC51"/>
      <c r="IPD51"/>
      <c r="IPE51"/>
      <c r="IPF51"/>
      <c r="IPG51"/>
      <c r="IPH51"/>
      <c r="IPI51"/>
      <c r="IPJ51"/>
      <c r="IPK51"/>
      <c r="IPL51"/>
      <c r="IPM51"/>
      <c r="IPN51"/>
      <c r="IPO51"/>
      <c r="IPP51"/>
      <c r="IPQ51"/>
      <c r="IPR51"/>
      <c r="IPS51"/>
      <c r="IPT51"/>
      <c r="IPU51"/>
      <c r="IPV51"/>
      <c r="IPW51"/>
      <c r="IPX51"/>
      <c r="IPY51"/>
      <c r="IPZ51"/>
      <c r="IQA51"/>
      <c r="IQB51"/>
      <c r="IQC51"/>
      <c r="IQD51"/>
      <c r="IQE51"/>
      <c r="IQF51"/>
      <c r="IQG51"/>
      <c r="IQH51"/>
      <c r="IQI51"/>
      <c r="IQJ51"/>
      <c r="IQK51"/>
      <c r="IQL51"/>
      <c r="IQM51"/>
      <c r="IQN51"/>
      <c r="IQO51"/>
      <c r="IQP51"/>
      <c r="IQQ51"/>
      <c r="IQR51"/>
      <c r="IQS51"/>
      <c r="IQT51"/>
      <c r="IQU51"/>
      <c r="IQV51"/>
      <c r="IQW51"/>
      <c r="IQX51"/>
      <c r="IQY51"/>
      <c r="IQZ51"/>
      <c r="IRA51"/>
      <c r="IRB51"/>
      <c r="IRC51"/>
      <c r="IRD51"/>
      <c r="IRE51"/>
      <c r="IRF51"/>
      <c r="IRG51"/>
      <c r="IRH51"/>
      <c r="IRI51"/>
      <c r="IRJ51"/>
      <c r="IRK51"/>
      <c r="IRL51"/>
      <c r="IRM51"/>
      <c r="IRN51"/>
      <c r="IRO51"/>
      <c r="IRP51"/>
      <c r="IRQ51"/>
      <c r="IRR51"/>
      <c r="IRS51"/>
      <c r="IRT51"/>
      <c r="IRU51"/>
      <c r="IRV51"/>
      <c r="IRW51"/>
      <c r="IRX51"/>
      <c r="IRY51"/>
      <c r="IRZ51"/>
      <c r="ISA51"/>
      <c r="ISB51"/>
      <c r="ISC51"/>
      <c r="ISD51"/>
      <c r="ISE51"/>
      <c r="ISF51"/>
      <c r="ISG51"/>
      <c r="ISH51"/>
      <c r="ISI51"/>
      <c r="ISJ51"/>
      <c r="ISK51"/>
      <c r="ISL51"/>
      <c r="ISM51"/>
      <c r="ISN51"/>
      <c r="ISO51"/>
      <c r="ISP51"/>
      <c r="ISQ51"/>
      <c r="ISR51"/>
      <c r="ISS51"/>
      <c r="IST51"/>
      <c r="ISU51"/>
      <c r="ISV51"/>
      <c r="ISW51"/>
      <c r="ISX51"/>
      <c r="ISY51"/>
      <c r="ISZ51"/>
      <c r="ITA51"/>
      <c r="ITB51"/>
      <c r="ITC51"/>
      <c r="ITD51"/>
      <c r="ITE51"/>
      <c r="ITF51"/>
      <c r="ITG51"/>
      <c r="ITH51"/>
      <c r="ITI51"/>
      <c r="ITJ51"/>
      <c r="ITK51"/>
      <c r="ITL51"/>
      <c r="ITM51"/>
      <c r="ITN51"/>
      <c r="ITO51"/>
      <c r="ITP51"/>
      <c r="ITQ51"/>
      <c r="ITR51"/>
      <c r="ITS51"/>
      <c r="ITT51"/>
      <c r="ITU51"/>
      <c r="ITV51"/>
      <c r="ITW51"/>
      <c r="ITX51"/>
      <c r="ITY51"/>
      <c r="ITZ51"/>
      <c r="IUA51"/>
      <c r="IUB51"/>
      <c r="IUC51"/>
      <c r="IUD51"/>
      <c r="IUE51"/>
      <c r="IUF51"/>
      <c r="IUG51"/>
      <c r="IUH51"/>
      <c r="IUI51"/>
      <c r="IUJ51"/>
      <c r="IUK51"/>
      <c r="IUL51"/>
      <c r="IUM51"/>
      <c r="IUN51"/>
      <c r="IUO51"/>
      <c r="IUP51"/>
      <c r="IUQ51"/>
      <c r="IUR51"/>
      <c r="IUS51"/>
      <c r="IUT51"/>
      <c r="IUU51"/>
      <c r="IUV51"/>
      <c r="IUW51"/>
      <c r="IUX51"/>
      <c r="IUY51"/>
      <c r="IUZ51"/>
      <c r="IVA51"/>
      <c r="IVB51"/>
      <c r="IVC51"/>
      <c r="IVD51"/>
      <c r="IVE51"/>
      <c r="IVF51"/>
      <c r="IVG51"/>
      <c r="IVH51"/>
      <c r="IVI51"/>
      <c r="IVJ51"/>
      <c r="IVK51"/>
      <c r="IVL51"/>
      <c r="IVM51"/>
      <c r="IVN51"/>
      <c r="IVO51"/>
      <c r="IVP51"/>
      <c r="IVQ51"/>
      <c r="IVR51"/>
      <c r="IVS51"/>
      <c r="IVT51"/>
      <c r="IVU51"/>
      <c r="IVV51"/>
      <c r="IVW51"/>
      <c r="IVX51"/>
      <c r="IVY51"/>
      <c r="IVZ51"/>
      <c r="IWA51"/>
      <c r="IWB51"/>
      <c r="IWC51"/>
      <c r="IWD51"/>
      <c r="IWE51"/>
      <c r="IWF51"/>
      <c r="IWG51"/>
      <c r="IWH51"/>
      <c r="IWI51"/>
      <c r="IWJ51"/>
      <c r="IWK51"/>
      <c r="IWL51"/>
      <c r="IWM51"/>
      <c r="IWN51"/>
      <c r="IWO51"/>
      <c r="IWP51"/>
      <c r="IWQ51"/>
      <c r="IWR51"/>
      <c r="IWS51"/>
      <c r="IWT51"/>
      <c r="IWU51"/>
      <c r="IWV51"/>
      <c r="IWW51"/>
      <c r="IWX51"/>
      <c r="IWY51"/>
      <c r="IWZ51"/>
      <c r="IXA51"/>
      <c r="IXB51"/>
      <c r="IXC51"/>
      <c r="IXD51"/>
      <c r="IXE51"/>
      <c r="IXF51"/>
      <c r="IXG51"/>
      <c r="IXH51"/>
      <c r="IXI51"/>
      <c r="IXJ51"/>
      <c r="IXK51"/>
      <c r="IXL51"/>
      <c r="IXM51"/>
      <c r="IXN51"/>
      <c r="IXO51"/>
      <c r="IXP51"/>
      <c r="IXQ51"/>
      <c r="IXR51"/>
      <c r="IXS51"/>
      <c r="IXT51"/>
      <c r="IXU51"/>
      <c r="IXV51"/>
      <c r="IXW51"/>
      <c r="IXX51"/>
      <c r="IXY51"/>
      <c r="IXZ51"/>
      <c r="IYA51"/>
      <c r="IYB51"/>
      <c r="IYC51"/>
      <c r="IYD51"/>
      <c r="IYE51"/>
      <c r="IYF51"/>
      <c r="IYG51"/>
      <c r="IYH51"/>
      <c r="IYI51"/>
      <c r="IYJ51"/>
      <c r="IYK51"/>
      <c r="IYL51"/>
      <c r="IYM51"/>
      <c r="IYN51"/>
      <c r="IYO51"/>
      <c r="IYP51"/>
      <c r="IYQ51"/>
      <c r="IYR51"/>
      <c r="IYS51"/>
      <c r="IYT51"/>
      <c r="IYU51"/>
      <c r="IYV51"/>
      <c r="IYW51"/>
      <c r="IYX51"/>
      <c r="IYY51"/>
      <c r="IYZ51"/>
      <c r="IZA51"/>
      <c r="IZB51"/>
      <c r="IZC51"/>
      <c r="IZD51"/>
      <c r="IZE51"/>
      <c r="IZF51"/>
      <c r="IZG51"/>
      <c r="IZH51"/>
      <c r="IZI51"/>
      <c r="IZJ51"/>
      <c r="IZK51"/>
      <c r="IZL51"/>
      <c r="IZM51"/>
      <c r="IZN51"/>
      <c r="IZO51"/>
      <c r="IZP51"/>
      <c r="IZQ51"/>
      <c r="IZR51"/>
      <c r="IZS51"/>
      <c r="IZT51"/>
      <c r="IZU51"/>
      <c r="IZV51"/>
      <c r="IZW51"/>
      <c r="IZX51"/>
      <c r="IZY51"/>
      <c r="IZZ51"/>
      <c r="JAA51"/>
      <c r="JAB51"/>
      <c r="JAC51"/>
      <c r="JAD51"/>
      <c r="JAE51"/>
      <c r="JAF51"/>
      <c r="JAG51"/>
      <c r="JAH51"/>
      <c r="JAI51"/>
      <c r="JAJ51"/>
      <c r="JAK51"/>
      <c r="JAL51"/>
      <c r="JAM51"/>
      <c r="JAN51"/>
      <c r="JAO51"/>
      <c r="JAP51"/>
      <c r="JAQ51"/>
      <c r="JAR51"/>
      <c r="JAS51"/>
      <c r="JAT51"/>
      <c r="JAU51"/>
      <c r="JAV51"/>
      <c r="JAW51"/>
      <c r="JAX51"/>
      <c r="JAY51"/>
      <c r="JAZ51"/>
      <c r="JBA51"/>
      <c r="JBB51"/>
      <c r="JBC51"/>
      <c r="JBD51"/>
      <c r="JBE51"/>
      <c r="JBF51"/>
      <c r="JBG51"/>
      <c r="JBH51"/>
      <c r="JBI51"/>
      <c r="JBJ51"/>
      <c r="JBK51"/>
      <c r="JBL51"/>
      <c r="JBM51"/>
      <c r="JBN51"/>
      <c r="JBO51"/>
      <c r="JBP51"/>
      <c r="JBQ51"/>
      <c r="JBR51"/>
      <c r="JBS51"/>
      <c r="JBT51"/>
      <c r="JBU51"/>
      <c r="JBV51"/>
      <c r="JBW51"/>
      <c r="JBX51"/>
      <c r="JBY51"/>
      <c r="JBZ51"/>
      <c r="JCA51"/>
      <c r="JCB51"/>
      <c r="JCC51"/>
      <c r="JCD51"/>
      <c r="JCE51"/>
      <c r="JCF51"/>
      <c r="JCG51"/>
      <c r="JCH51"/>
      <c r="JCI51"/>
      <c r="JCJ51"/>
      <c r="JCK51"/>
      <c r="JCL51"/>
      <c r="JCM51"/>
      <c r="JCN51"/>
      <c r="JCO51"/>
      <c r="JCP51"/>
      <c r="JCQ51"/>
      <c r="JCR51"/>
      <c r="JCS51"/>
      <c r="JCT51"/>
      <c r="JCU51"/>
      <c r="JCV51"/>
      <c r="JCW51"/>
      <c r="JCX51"/>
      <c r="JCY51"/>
      <c r="JCZ51"/>
      <c r="JDA51"/>
      <c r="JDB51"/>
      <c r="JDC51"/>
      <c r="JDD51"/>
      <c r="JDE51"/>
      <c r="JDF51"/>
      <c r="JDG51"/>
      <c r="JDH51"/>
      <c r="JDI51"/>
      <c r="JDJ51"/>
      <c r="JDK51"/>
      <c r="JDL51"/>
      <c r="JDM51"/>
      <c r="JDN51"/>
      <c r="JDO51"/>
      <c r="JDP51"/>
      <c r="JDQ51"/>
      <c r="JDR51"/>
      <c r="JDS51"/>
      <c r="JDT51"/>
      <c r="JDU51"/>
      <c r="JDV51"/>
      <c r="JDW51"/>
      <c r="JDX51"/>
      <c r="JDY51"/>
      <c r="JDZ51"/>
      <c r="JEA51"/>
      <c r="JEB51"/>
      <c r="JEC51"/>
      <c r="JED51"/>
      <c r="JEE51"/>
      <c r="JEF51"/>
      <c r="JEG51"/>
      <c r="JEH51"/>
      <c r="JEI51"/>
      <c r="JEJ51"/>
      <c r="JEK51"/>
      <c r="JEL51"/>
      <c r="JEM51"/>
      <c r="JEN51"/>
      <c r="JEO51"/>
      <c r="JEP51"/>
      <c r="JEQ51"/>
      <c r="JER51"/>
      <c r="JES51"/>
      <c r="JET51"/>
      <c r="JEU51"/>
      <c r="JEV51"/>
      <c r="JEW51"/>
      <c r="JEX51"/>
      <c r="JEY51"/>
      <c r="JEZ51"/>
      <c r="JFA51"/>
      <c r="JFB51"/>
      <c r="JFC51"/>
      <c r="JFD51"/>
      <c r="JFE51"/>
      <c r="JFF51"/>
      <c r="JFG51"/>
      <c r="JFH51"/>
      <c r="JFI51"/>
      <c r="JFJ51"/>
      <c r="JFK51"/>
      <c r="JFL51"/>
      <c r="JFM51"/>
      <c r="JFN51"/>
      <c r="JFO51"/>
      <c r="JFP51"/>
      <c r="JFQ51"/>
      <c r="JFR51"/>
      <c r="JFS51"/>
      <c r="JFT51"/>
      <c r="JFU51"/>
      <c r="JFV51"/>
      <c r="JFW51"/>
      <c r="JFX51"/>
      <c r="JFY51"/>
      <c r="JFZ51"/>
      <c r="JGA51"/>
      <c r="JGB51"/>
      <c r="JGC51"/>
      <c r="JGD51"/>
      <c r="JGE51"/>
      <c r="JGF51"/>
      <c r="JGG51"/>
      <c r="JGH51"/>
      <c r="JGI51"/>
      <c r="JGJ51"/>
      <c r="JGK51"/>
      <c r="JGL51"/>
      <c r="JGM51"/>
      <c r="JGN51"/>
      <c r="JGO51"/>
      <c r="JGP51"/>
      <c r="JGQ51"/>
      <c r="JGR51"/>
      <c r="JGS51"/>
      <c r="JGT51"/>
      <c r="JGU51"/>
      <c r="JGV51"/>
      <c r="JGW51"/>
      <c r="JGX51"/>
      <c r="JGY51"/>
      <c r="JGZ51"/>
      <c r="JHA51"/>
      <c r="JHB51"/>
      <c r="JHC51"/>
      <c r="JHD51"/>
      <c r="JHE51"/>
      <c r="JHF51"/>
      <c r="JHG51"/>
      <c r="JHH51"/>
      <c r="JHI51"/>
      <c r="JHJ51"/>
      <c r="JHK51"/>
      <c r="JHL51"/>
      <c r="JHM51"/>
      <c r="JHN51"/>
      <c r="JHO51"/>
      <c r="JHP51"/>
      <c r="JHQ51"/>
      <c r="JHR51"/>
      <c r="JHS51"/>
      <c r="JHT51"/>
      <c r="JHU51"/>
      <c r="JHV51"/>
      <c r="JHW51"/>
      <c r="JHX51"/>
      <c r="JHY51"/>
      <c r="JHZ51"/>
      <c r="JIA51"/>
      <c r="JIB51"/>
      <c r="JIC51"/>
      <c r="JID51"/>
      <c r="JIE51"/>
      <c r="JIF51"/>
      <c r="JIG51"/>
      <c r="JIH51"/>
      <c r="JII51"/>
      <c r="JIJ51"/>
      <c r="JIK51"/>
      <c r="JIL51"/>
      <c r="JIM51"/>
      <c r="JIN51"/>
      <c r="JIO51"/>
      <c r="JIP51"/>
      <c r="JIQ51"/>
      <c r="JIR51"/>
      <c r="JIS51"/>
      <c r="JIT51"/>
      <c r="JIU51"/>
      <c r="JIV51"/>
      <c r="JIW51"/>
      <c r="JIX51"/>
      <c r="JIY51"/>
      <c r="JIZ51"/>
      <c r="JJA51"/>
      <c r="JJB51"/>
      <c r="JJC51"/>
      <c r="JJD51"/>
      <c r="JJE51"/>
      <c r="JJF51"/>
      <c r="JJG51"/>
      <c r="JJH51"/>
      <c r="JJI51"/>
      <c r="JJJ51"/>
      <c r="JJK51"/>
      <c r="JJL51"/>
      <c r="JJM51"/>
      <c r="JJN51"/>
      <c r="JJO51"/>
      <c r="JJP51"/>
      <c r="JJQ51"/>
      <c r="JJR51"/>
      <c r="JJS51"/>
      <c r="JJT51"/>
      <c r="JJU51"/>
      <c r="JJV51"/>
      <c r="JJW51"/>
      <c r="JJX51"/>
      <c r="JJY51"/>
      <c r="JJZ51"/>
      <c r="JKA51"/>
      <c r="JKB51"/>
      <c r="JKC51"/>
      <c r="JKD51"/>
      <c r="JKE51"/>
      <c r="JKF51"/>
      <c r="JKG51"/>
      <c r="JKH51"/>
      <c r="JKI51"/>
      <c r="JKJ51"/>
      <c r="JKK51"/>
      <c r="JKL51"/>
      <c r="JKM51"/>
      <c r="JKN51"/>
      <c r="JKO51"/>
      <c r="JKP51"/>
      <c r="JKQ51"/>
      <c r="JKR51"/>
      <c r="JKS51"/>
      <c r="JKT51"/>
      <c r="JKU51"/>
      <c r="JKV51"/>
      <c r="JKW51"/>
      <c r="JKX51"/>
      <c r="JKY51"/>
      <c r="JKZ51"/>
      <c r="JLA51"/>
      <c r="JLB51"/>
      <c r="JLC51"/>
      <c r="JLD51"/>
      <c r="JLE51"/>
      <c r="JLF51"/>
      <c r="JLG51"/>
      <c r="JLH51"/>
      <c r="JLI51"/>
      <c r="JLJ51"/>
      <c r="JLK51"/>
      <c r="JLL51"/>
      <c r="JLM51"/>
      <c r="JLN51"/>
      <c r="JLO51"/>
      <c r="JLP51"/>
      <c r="JLQ51"/>
      <c r="JLR51"/>
      <c r="JLS51"/>
      <c r="JLT51"/>
      <c r="JLU51"/>
      <c r="JLV51"/>
      <c r="JLW51"/>
      <c r="JLX51"/>
      <c r="JLY51"/>
      <c r="JLZ51"/>
      <c r="JMA51"/>
      <c r="JMB51"/>
      <c r="JMC51"/>
      <c r="JMD51"/>
      <c r="JME51"/>
      <c r="JMF51"/>
      <c r="JMG51"/>
      <c r="JMH51"/>
      <c r="JMI51"/>
      <c r="JMJ51"/>
      <c r="JMK51"/>
      <c r="JML51"/>
      <c r="JMM51"/>
      <c r="JMN51"/>
      <c r="JMO51"/>
      <c r="JMP51"/>
      <c r="JMQ51"/>
      <c r="JMR51"/>
      <c r="JMS51"/>
      <c r="JMT51"/>
      <c r="JMU51"/>
      <c r="JMV51"/>
      <c r="JMW51"/>
      <c r="JMX51"/>
      <c r="JMY51"/>
      <c r="JMZ51"/>
      <c r="JNA51"/>
      <c r="JNB51"/>
      <c r="JNC51"/>
      <c r="JND51"/>
      <c r="JNE51"/>
      <c r="JNF51"/>
      <c r="JNG51"/>
      <c r="JNH51"/>
      <c r="JNI51"/>
      <c r="JNJ51"/>
      <c r="JNK51"/>
      <c r="JNL51"/>
      <c r="JNM51"/>
      <c r="JNN51"/>
      <c r="JNO51"/>
      <c r="JNP51"/>
      <c r="JNQ51"/>
      <c r="JNR51"/>
      <c r="JNS51"/>
      <c r="JNT51"/>
      <c r="JNU51"/>
      <c r="JNV51"/>
      <c r="JNW51"/>
      <c r="JNX51"/>
      <c r="JNY51"/>
      <c r="JNZ51"/>
      <c r="JOA51"/>
      <c r="JOB51"/>
      <c r="JOC51"/>
      <c r="JOD51"/>
      <c r="JOE51"/>
      <c r="JOF51"/>
      <c r="JOG51"/>
      <c r="JOH51"/>
      <c r="JOI51"/>
      <c r="JOJ51"/>
      <c r="JOK51"/>
      <c r="JOL51"/>
      <c r="JOM51"/>
      <c r="JON51"/>
      <c r="JOO51"/>
      <c r="JOP51"/>
      <c r="JOQ51"/>
      <c r="JOR51"/>
      <c r="JOS51"/>
      <c r="JOT51"/>
      <c r="JOU51"/>
      <c r="JOV51"/>
      <c r="JOW51"/>
      <c r="JOX51"/>
      <c r="JOY51"/>
      <c r="JOZ51"/>
      <c r="JPA51"/>
      <c r="JPB51"/>
      <c r="JPC51"/>
      <c r="JPD51"/>
      <c r="JPE51"/>
      <c r="JPF51"/>
      <c r="JPG51"/>
      <c r="JPH51"/>
      <c r="JPI51"/>
      <c r="JPJ51"/>
      <c r="JPK51"/>
      <c r="JPL51"/>
      <c r="JPM51"/>
      <c r="JPN51"/>
      <c r="JPO51"/>
      <c r="JPP51"/>
      <c r="JPQ51"/>
      <c r="JPR51"/>
      <c r="JPS51"/>
      <c r="JPT51"/>
      <c r="JPU51"/>
      <c r="JPV51"/>
      <c r="JPW51"/>
      <c r="JPX51"/>
      <c r="JPY51"/>
      <c r="JPZ51"/>
      <c r="JQA51"/>
      <c r="JQB51"/>
      <c r="JQC51"/>
      <c r="JQD51"/>
      <c r="JQE51"/>
      <c r="JQF51"/>
      <c r="JQG51"/>
      <c r="JQH51"/>
      <c r="JQI51"/>
      <c r="JQJ51"/>
      <c r="JQK51"/>
      <c r="JQL51"/>
      <c r="JQM51"/>
      <c r="JQN51"/>
      <c r="JQO51"/>
      <c r="JQP51"/>
      <c r="JQQ51"/>
      <c r="JQR51"/>
      <c r="JQS51"/>
      <c r="JQT51"/>
      <c r="JQU51"/>
      <c r="JQV51"/>
      <c r="JQW51"/>
      <c r="JQX51"/>
      <c r="JQY51"/>
      <c r="JQZ51"/>
      <c r="JRA51"/>
      <c r="JRB51"/>
      <c r="JRC51"/>
      <c r="JRD51"/>
      <c r="JRE51"/>
      <c r="JRF51"/>
      <c r="JRG51"/>
      <c r="JRH51"/>
      <c r="JRI51"/>
      <c r="JRJ51"/>
      <c r="JRK51"/>
      <c r="JRL51"/>
      <c r="JRM51"/>
      <c r="JRN51"/>
      <c r="JRO51"/>
      <c r="JRP51"/>
      <c r="JRQ51"/>
      <c r="JRR51"/>
      <c r="JRS51"/>
      <c r="JRT51"/>
      <c r="JRU51"/>
      <c r="JRV51"/>
      <c r="JRW51"/>
      <c r="JRX51"/>
      <c r="JRY51"/>
      <c r="JRZ51"/>
      <c r="JSA51"/>
      <c r="JSB51"/>
      <c r="JSC51"/>
      <c r="JSD51"/>
      <c r="JSE51"/>
      <c r="JSF51"/>
      <c r="JSG51"/>
      <c r="JSH51"/>
      <c r="JSI51"/>
      <c r="JSJ51"/>
      <c r="JSK51"/>
      <c r="JSL51"/>
      <c r="JSM51"/>
      <c r="JSN51"/>
      <c r="JSO51"/>
      <c r="JSP51"/>
      <c r="JSQ51"/>
      <c r="JSR51"/>
      <c r="JSS51"/>
      <c r="JST51"/>
      <c r="JSU51"/>
      <c r="JSV51"/>
      <c r="JSW51"/>
      <c r="JSX51"/>
      <c r="JSY51"/>
      <c r="JSZ51"/>
      <c r="JTA51"/>
      <c r="JTB51"/>
      <c r="JTC51"/>
      <c r="JTD51"/>
      <c r="JTE51"/>
      <c r="JTF51"/>
      <c r="JTG51"/>
      <c r="JTH51"/>
      <c r="JTI51"/>
      <c r="JTJ51"/>
      <c r="JTK51"/>
      <c r="JTL51"/>
      <c r="JTM51"/>
      <c r="JTN51"/>
      <c r="JTO51"/>
      <c r="JTP51"/>
      <c r="JTQ51"/>
      <c r="JTR51"/>
      <c r="JTS51"/>
      <c r="JTT51"/>
      <c r="JTU51"/>
      <c r="JTV51"/>
      <c r="JTW51"/>
      <c r="JTX51"/>
      <c r="JTY51"/>
      <c r="JTZ51"/>
      <c r="JUA51"/>
      <c r="JUB51"/>
      <c r="JUC51"/>
      <c r="JUD51"/>
      <c r="JUE51"/>
      <c r="JUF51"/>
      <c r="JUG51"/>
      <c r="JUH51"/>
      <c r="JUI51"/>
      <c r="JUJ51"/>
      <c r="JUK51"/>
      <c r="JUL51"/>
      <c r="JUM51"/>
      <c r="JUN51"/>
      <c r="JUO51"/>
      <c r="JUP51"/>
      <c r="JUQ51"/>
      <c r="JUR51"/>
      <c r="JUS51"/>
      <c r="JUT51"/>
      <c r="JUU51"/>
      <c r="JUV51"/>
      <c r="JUW51"/>
      <c r="JUX51"/>
      <c r="JUY51"/>
      <c r="JUZ51"/>
      <c r="JVA51"/>
      <c r="JVB51"/>
      <c r="JVC51"/>
      <c r="JVD51"/>
      <c r="JVE51"/>
      <c r="JVF51"/>
      <c r="JVG51"/>
      <c r="JVH51"/>
      <c r="JVI51"/>
      <c r="JVJ51"/>
      <c r="JVK51"/>
      <c r="JVL51"/>
      <c r="JVM51"/>
      <c r="JVN51"/>
      <c r="JVO51"/>
      <c r="JVP51"/>
      <c r="JVQ51"/>
      <c r="JVR51"/>
      <c r="JVS51"/>
      <c r="JVT51"/>
      <c r="JVU51"/>
      <c r="JVV51"/>
      <c r="JVW51"/>
      <c r="JVX51"/>
      <c r="JVY51"/>
      <c r="JVZ51"/>
      <c r="JWA51"/>
      <c r="JWB51"/>
      <c r="JWC51"/>
      <c r="JWD51"/>
      <c r="JWE51"/>
      <c r="JWF51"/>
      <c r="JWG51"/>
      <c r="JWH51"/>
      <c r="JWI51"/>
      <c r="JWJ51"/>
      <c r="JWK51"/>
      <c r="JWL51"/>
      <c r="JWM51"/>
      <c r="JWN51"/>
      <c r="JWO51"/>
      <c r="JWP51"/>
      <c r="JWQ51"/>
      <c r="JWR51"/>
      <c r="JWS51"/>
      <c r="JWT51"/>
      <c r="JWU51"/>
      <c r="JWV51"/>
      <c r="JWW51"/>
      <c r="JWX51"/>
      <c r="JWY51"/>
      <c r="JWZ51"/>
      <c r="JXA51"/>
      <c r="JXB51"/>
      <c r="JXC51"/>
      <c r="JXD51"/>
      <c r="JXE51"/>
      <c r="JXF51"/>
      <c r="JXG51"/>
      <c r="JXH51"/>
      <c r="JXI51"/>
      <c r="JXJ51"/>
      <c r="JXK51"/>
      <c r="JXL51"/>
      <c r="JXM51"/>
      <c r="JXN51"/>
      <c r="JXO51"/>
      <c r="JXP51"/>
      <c r="JXQ51"/>
      <c r="JXR51"/>
      <c r="JXS51"/>
      <c r="JXT51"/>
      <c r="JXU51"/>
      <c r="JXV51"/>
      <c r="JXW51"/>
      <c r="JXX51"/>
      <c r="JXY51"/>
      <c r="JXZ51"/>
      <c r="JYA51"/>
      <c r="JYB51"/>
      <c r="JYC51"/>
      <c r="JYD51"/>
      <c r="JYE51"/>
      <c r="JYF51"/>
      <c r="JYG51"/>
      <c r="JYH51"/>
      <c r="JYI51"/>
      <c r="JYJ51"/>
      <c r="JYK51"/>
      <c r="JYL51"/>
      <c r="JYM51"/>
      <c r="JYN51"/>
      <c r="JYO51"/>
      <c r="JYP51"/>
      <c r="JYQ51"/>
      <c r="JYR51"/>
      <c r="JYS51"/>
      <c r="JYT51"/>
      <c r="JYU51"/>
      <c r="JYV51"/>
      <c r="JYW51"/>
      <c r="JYX51"/>
      <c r="JYY51"/>
      <c r="JYZ51"/>
      <c r="JZA51"/>
      <c r="JZB51"/>
      <c r="JZC51"/>
      <c r="JZD51"/>
      <c r="JZE51"/>
      <c r="JZF51"/>
      <c r="JZG51"/>
      <c r="JZH51"/>
      <c r="JZI51"/>
      <c r="JZJ51"/>
      <c r="JZK51"/>
      <c r="JZL51"/>
      <c r="JZM51"/>
      <c r="JZN51"/>
      <c r="JZO51"/>
      <c r="JZP51"/>
      <c r="JZQ51"/>
      <c r="JZR51"/>
      <c r="JZS51"/>
      <c r="JZT51"/>
      <c r="JZU51"/>
      <c r="JZV51"/>
      <c r="JZW51"/>
      <c r="JZX51"/>
      <c r="JZY51"/>
      <c r="JZZ51"/>
      <c r="KAA51"/>
      <c r="KAB51"/>
      <c r="KAC51"/>
      <c r="KAD51"/>
      <c r="KAE51"/>
      <c r="KAF51"/>
      <c r="KAG51"/>
      <c r="KAH51"/>
      <c r="KAI51"/>
      <c r="KAJ51"/>
      <c r="KAK51"/>
      <c r="KAL51"/>
      <c r="KAM51"/>
      <c r="KAN51"/>
      <c r="KAO51"/>
      <c r="KAP51"/>
      <c r="KAQ51"/>
      <c r="KAR51"/>
      <c r="KAS51"/>
      <c r="KAT51"/>
      <c r="KAU51"/>
      <c r="KAV51"/>
      <c r="KAW51"/>
      <c r="KAX51"/>
      <c r="KAY51"/>
      <c r="KAZ51"/>
      <c r="KBA51"/>
      <c r="KBB51"/>
      <c r="KBC51"/>
      <c r="KBD51"/>
      <c r="KBE51"/>
      <c r="KBF51"/>
      <c r="KBG51"/>
      <c r="KBH51"/>
      <c r="KBI51"/>
      <c r="KBJ51"/>
      <c r="KBK51"/>
      <c r="KBL51"/>
      <c r="KBM51"/>
      <c r="KBN51"/>
      <c r="KBO51"/>
      <c r="KBP51"/>
      <c r="KBQ51"/>
      <c r="KBR51"/>
      <c r="KBS51"/>
      <c r="KBT51"/>
      <c r="KBU51"/>
      <c r="KBV51"/>
      <c r="KBW51"/>
      <c r="KBX51"/>
      <c r="KBY51"/>
      <c r="KBZ51"/>
      <c r="KCA51"/>
      <c r="KCB51"/>
      <c r="KCC51"/>
      <c r="KCD51"/>
      <c r="KCE51"/>
      <c r="KCF51"/>
      <c r="KCG51"/>
      <c r="KCH51"/>
      <c r="KCI51"/>
      <c r="KCJ51"/>
      <c r="KCK51"/>
      <c r="KCL51"/>
      <c r="KCM51"/>
      <c r="KCN51"/>
      <c r="KCO51"/>
      <c r="KCP51"/>
      <c r="KCQ51"/>
      <c r="KCR51"/>
      <c r="KCS51"/>
      <c r="KCT51"/>
      <c r="KCU51"/>
      <c r="KCV51"/>
      <c r="KCW51"/>
      <c r="KCX51"/>
      <c r="KCY51"/>
      <c r="KCZ51"/>
      <c r="KDA51"/>
      <c r="KDB51"/>
      <c r="KDC51"/>
      <c r="KDD51"/>
      <c r="KDE51"/>
      <c r="KDF51"/>
      <c r="KDG51"/>
      <c r="KDH51"/>
      <c r="KDI51"/>
      <c r="KDJ51"/>
      <c r="KDK51"/>
      <c r="KDL51"/>
      <c r="KDM51"/>
      <c r="KDN51"/>
      <c r="KDO51"/>
      <c r="KDP51"/>
      <c r="KDQ51"/>
      <c r="KDR51"/>
      <c r="KDS51"/>
      <c r="KDT51"/>
      <c r="KDU51"/>
      <c r="KDV51"/>
      <c r="KDW51"/>
      <c r="KDX51"/>
      <c r="KDY51"/>
      <c r="KDZ51"/>
      <c r="KEA51"/>
      <c r="KEB51"/>
      <c r="KEC51"/>
      <c r="KED51"/>
      <c r="KEE51"/>
      <c r="KEF51"/>
      <c r="KEG51"/>
      <c r="KEH51"/>
      <c r="KEI51"/>
      <c r="KEJ51"/>
      <c r="KEK51"/>
      <c r="KEL51"/>
      <c r="KEM51"/>
      <c r="KEN51"/>
      <c r="KEO51"/>
      <c r="KEP51"/>
      <c r="KEQ51"/>
      <c r="KER51"/>
      <c r="KES51"/>
      <c r="KET51"/>
      <c r="KEU51"/>
      <c r="KEV51"/>
      <c r="KEW51"/>
      <c r="KEX51"/>
      <c r="KEY51"/>
      <c r="KEZ51"/>
      <c r="KFA51"/>
      <c r="KFB51"/>
      <c r="KFC51"/>
      <c r="KFD51"/>
      <c r="KFE51"/>
      <c r="KFF51"/>
      <c r="KFG51"/>
      <c r="KFH51"/>
      <c r="KFI51"/>
      <c r="KFJ51"/>
      <c r="KFK51"/>
      <c r="KFL51"/>
      <c r="KFM51"/>
      <c r="KFN51"/>
      <c r="KFO51"/>
      <c r="KFP51"/>
      <c r="KFQ51"/>
      <c r="KFR51"/>
      <c r="KFS51"/>
      <c r="KFT51"/>
      <c r="KFU51"/>
      <c r="KFV51"/>
      <c r="KFW51"/>
      <c r="KFX51"/>
      <c r="KFY51"/>
      <c r="KFZ51"/>
      <c r="KGA51"/>
      <c r="KGB51"/>
      <c r="KGC51"/>
      <c r="KGD51"/>
      <c r="KGE51"/>
      <c r="KGF51"/>
      <c r="KGG51"/>
      <c r="KGH51"/>
      <c r="KGI51"/>
      <c r="KGJ51"/>
      <c r="KGK51"/>
      <c r="KGL51"/>
      <c r="KGM51"/>
      <c r="KGN51"/>
      <c r="KGO51"/>
      <c r="KGP51"/>
      <c r="KGQ51"/>
      <c r="KGR51"/>
      <c r="KGS51"/>
      <c r="KGT51"/>
      <c r="KGU51"/>
      <c r="KGV51"/>
      <c r="KGW51"/>
      <c r="KGX51"/>
      <c r="KGY51"/>
      <c r="KGZ51"/>
      <c r="KHA51"/>
      <c r="KHB51"/>
      <c r="KHC51"/>
      <c r="KHD51"/>
      <c r="KHE51"/>
      <c r="KHF51"/>
      <c r="KHG51"/>
      <c r="KHH51"/>
      <c r="KHI51"/>
      <c r="KHJ51"/>
      <c r="KHK51"/>
      <c r="KHL51"/>
      <c r="KHM51"/>
      <c r="KHN51"/>
      <c r="KHO51"/>
      <c r="KHP51"/>
      <c r="KHQ51"/>
      <c r="KHR51"/>
      <c r="KHS51"/>
      <c r="KHT51"/>
      <c r="KHU51"/>
      <c r="KHV51"/>
      <c r="KHW51"/>
      <c r="KHX51"/>
      <c r="KHY51"/>
      <c r="KHZ51"/>
      <c r="KIA51"/>
      <c r="KIB51"/>
      <c r="KIC51"/>
      <c r="KID51"/>
      <c r="KIE51"/>
      <c r="KIF51"/>
      <c r="KIG51"/>
      <c r="KIH51"/>
      <c r="KII51"/>
      <c r="KIJ51"/>
      <c r="KIK51"/>
      <c r="KIL51"/>
      <c r="KIM51"/>
      <c r="KIN51"/>
      <c r="KIO51"/>
      <c r="KIP51"/>
      <c r="KIQ51"/>
      <c r="KIR51"/>
      <c r="KIS51"/>
      <c r="KIT51"/>
      <c r="KIU51"/>
      <c r="KIV51"/>
      <c r="KIW51"/>
      <c r="KIX51"/>
      <c r="KIY51"/>
      <c r="KIZ51"/>
      <c r="KJA51"/>
      <c r="KJB51"/>
      <c r="KJC51"/>
      <c r="KJD51"/>
      <c r="KJE51"/>
      <c r="KJF51"/>
      <c r="KJG51"/>
      <c r="KJH51"/>
      <c r="KJI51"/>
      <c r="KJJ51"/>
      <c r="KJK51"/>
      <c r="KJL51"/>
      <c r="KJM51"/>
      <c r="KJN51"/>
      <c r="KJO51"/>
      <c r="KJP51"/>
      <c r="KJQ51"/>
      <c r="KJR51"/>
      <c r="KJS51"/>
      <c r="KJT51"/>
      <c r="KJU51"/>
      <c r="KJV51"/>
      <c r="KJW51"/>
      <c r="KJX51"/>
      <c r="KJY51"/>
      <c r="KJZ51"/>
      <c r="KKA51"/>
      <c r="KKB51"/>
      <c r="KKC51"/>
      <c r="KKD51"/>
      <c r="KKE51"/>
      <c r="KKF51"/>
      <c r="KKG51"/>
      <c r="KKH51"/>
      <c r="KKI51"/>
      <c r="KKJ51"/>
      <c r="KKK51"/>
      <c r="KKL51"/>
      <c r="KKM51"/>
      <c r="KKN51"/>
      <c r="KKO51"/>
      <c r="KKP51"/>
      <c r="KKQ51"/>
      <c r="KKR51"/>
      <c r="KKS51"/>
      <c r="KKT51"/>
      <c r="KKU51"/>
      <c r="KKV51"/>
      <c r="KKW51"/>
      <c r="KKX51"/>
      <c r="KKY51"/>
      <c r="KKZ51"/>
      <c r="KLA51"/>
      <c r="KLB51"/>
      <c r="KLC51"/>
      <c r="KLD51"/>
      <c r="KLE51"/>
      <c r="KLF51"/>
      <c r="KLG51"/>
      <c r="KLH51"/>
      <c r="KLI51"/>
      <c r="KLJ51"/>
      <c r="KLK51"/>
      <c r="KLL51"/>
      <c r="KLM51"/>
      <c r="KLN51"/>
      <c r="KLO51"/>
      <c r="KLP51"/>
      <c r="KLQ51"/>
      <c r="KLR51"/>
      <c r="KLS51"/>
      <c r="KLT51"/>
      <c r="KLU51"/>
      <c r="KLV51"/>
      <c r="KLW51"/>
      <c r="KLX51"/>
      <c r="KLY51"/>
      <c r="KLZ51"/>
      <c r="KMA51"/>
      <c r="KMB51"/>
      <c r="KMC51"/>
      <c r="KMD51"/>
      <c r="KME51"/>
      <c r="KMF51"/>
      <c r="KMG51"/>
      <c r="KMH51"/>
      <c r="KMI51"/>
      <c r="KMJ51"/>
      <c r="KMK51"/>
      <c r="KML51"/>
      <c r="KMM51"/>
      <c r="KMN51"/>
      <c r="KMO51"/>
      <c r="KMP51"/>
      <c r="KMQ51"/>
      <c r="KMR51"/>
      <c r="KMS51"/>
      <c r="KMT51"/>
      <c r="KMU51"/>
      <c r="KMV51"/>
      <c r="KMW51"/>
      <c r="KMX51"/>
      <c r="KMY51"/>
      <c r="KMZ51"/>
      <c r="KNA51"/>
      <c r="KNB51"/>
      <c r="KNC51"/>
      <c r="KND51"/>
      <c r="KNE51"/>
      <c r="KNF51"/>
      <c r="KNG51"/>
      <c r="KNH51"/>
      <c r="KNI51"/>
      <c r="KNJ51"/>
      <c r="KNK51"/>
      <c r="KNL51"/>
      <c r="KNM51"/>
      <c r="KNN51"/>
      <c r="KNO51"/>
      <c r="KNP51"/>
      <c r="KNQ51"/>
      <c r="KNR51"/>
      <c r="KNS51"/>
      <c r="KNT51"/>
      <c r="KNU51"/>
      <c r="KNV51"/>
      <c r="KNW51"/>
      <c r="KNX51"/>
      <c r="KNY51"/>
      <c r="KNZ51"/>
      <c r="KOA51"/>
      <c r="KOB51"/>
      <c r="KOC51"/>
      <c r="KOD51"/>
      <c r="KOE51"/>
      <c r="KOF51"/>
      <c r="KOG51"/>
      <c r="KOH51"/>
      <c r="KOI51"/>
      <c r="KOJ51"/>
      <c r="KOK51"/>
      <c r="KOL51"/>
      <c r="KOM51"/>
      <c r="KON51"/>
      <c r="KOO51"/>
      <c r="KOP51"/>
      <c r="KOQ51"/>
      <c r="KOR51"/>
      <c r="KOS51"/>
      <c r="KOT51"/>
      <c r="KOU51"/>
      <c r="KOV51"/>
      <c r="KOW51"/>
      <c r="KOX51"/>
      <c r="KOY51"/>
      <c r="KOZ51"/>
      <c r="KPA51"/>
      <c r="KPB51"/>
      <c r="KPC51"/>
      <c r="KPD51"/>
      <c r="KPE51"/>
      <c r="KPF51"/>
      <c r="KPG51"/>
      <c r="KPH51"/>
      <c r="KPI51"/>
      <c r="KPJ51"/>
      <c r="KPK51"/>
      <c r="KPL51"/>
      <c r="KPM51"/>
      <c r="KPN51"/>
      <c r="KPO51"/>
      <c r="KPP51"/>
      <c r="KPQ51"/>
      <c r="KPR51"/>
      <c r="KPS51"/>
      <c r="KPT51"/>
      <c r="KPU51"/>
      <c r="KPV51"/>
      <c r="KPW51"/>
      <c r="KPX51"/>
      <c r="KPY51"/>
      <c r="KPZ51"/>
      <c r="KQA51"/>
      <c r="KQB51"/>
      <c r="KQC51"/>
      <c r="KQD51"/>
      <c r="KQE51"/>
      <c r="KQF51"/>
      <c r="KQG51"/>
      <c r="KQH51"/>
      <c r="KQI51"/>
      <c r="KQJ51"/>
      <c r="KQK51"/>
      <c r="KQL51"/>
      <c r="KQM51"/>
      <c r="KQN51"/>
      <c r="KQO51"/>
      <c r="KQP51"/>
      <c r="KQQ51"/>
      <c r="KQR51"/>
      <c r="KQS51"/>
      <c r="KQT51"/>
      <c r="KQU51"/>
      <c r="KQV51"/>
      <c r="KQW51"/>
      <c r="KQX51"/>
      <c r="KQY51"/>
      <c r="KQZ51"/>
      <c r="KRA51"/>
      <c r="KRB51"/>
      <c r="KRC51"/>
      <c r="KRD51"/>
      <c r="KRE51"/>
      <c r="KRF51"/>
      <c r="KRG51"/>
      <c r="KRH51"/>
      <c r="KRI51"/>
      <c r="KRJ51"/>
      <c r="KRK51"/>
      <c r="KRL51"/>
      <c r="KRM51"/>
      <c r="KRN51"/>
      <c r="KRO51"/>
      <c r="KRP51"/>
      <c r="KRQ51"/>
      <c r="KRR51"/>
      <c r="KRS51"/>
      <c r="KRT51"/>
      <c r="KRU51"/>
      <c r="KRV51"/>
      <c r="KRW51"/>
      <c r="KRX51"/>
      <c r="KRY51"/>
      <c r="KRZ51"/>
      <c r="KSA51"/>
      <c r="KSB51"/>
      <c r="KSC51"/>
      <c r="KSD51"/>
      <c r="KSE51"/>
      <c r="KSF51"/>
      <c r="KSG51"/>
      <c r="KSH51"/>
      <c r="KSI51"/>
      <c r="KSJ51"/>
      <c r="KSK51"/>
      <c r="KSL51"/>
      <c r="KSM51"/>
      <c r="KSN51"/>
      <c r="KSO51"/>
      <c r="KSP51"/>
      <c r="KSQ51"/>
      <c r="KSR51"/>
      <c r="KSS51"/>
      <c r="KST51"/>
      <c r="KSU51"/>
      <c r="KSV51"/>
      <c r="KSW51"/>
      <c r="KSX51"/>
      <c r="KSY51"/>
      <c r="KSZ51"/>
      <c r="KTA51"/>
      <c r="KTB51"/>
      <c r="KTC51"/>
      <c r="KTD51"/>
      <c r="KTE51"/>
      <c r="KTF51"/>
      <c r="KTG51"/>
      <c r="KTH51"/>
      <c r="KTI51"/>
      <c r="KTJ51"/>
      <c r="KTK51"/>
      <c r="KTL51"/>
      <c r="KTM51"/>
      <c r="KTN51"/>
      <c r="KTO51"/>
      <c r="KTP51"/>
      <c r="KTQ51"/>
      <c r="KTR51"/>
      <c r="KTS51"/>
      <c r="KTT51"/>
      <c r="KTU51"/>
      <c r="KTV51"/>
      <c r="KTW51"/>
      <c r="KTX51"/>
      <c r="KTY51"/>
      <c r="KTZ51"/>
      <c r="KUA51"/>
      <c r="KUB51"/>
      <c r="KUC51"/>
      <c r="KUD51"/>
      <c r="KUE51"/>
      <c r="KUF51"/>
      <c r="KUG51"/>
      <c r="KUH51"/>
      <c r="KUI51"/>
      <c r="KUJ51"/>
      <c r="KUK51"/>
      <c r="KUL51"/>
      <c r="KUM51"/>
      <c r="KUN51"/>
      <c r="KUO51"/>
      <c r="KUP51"/>
      <c r="KUQ51"/>
      <c r="KUR51"/>
      <c r="KUS51"/>
      <c r="KUT51"/>
      <c r="KUU51"/>
      <c r="KUV51"/>
      <c r="KUW51"/>
      <c r="KUX51"/>
      <c r="KUY51"/>
      <c r="KUZ51"/>
      <c r="KVA51"/>
      <c r="KVB51"/>
      <c r="KVC51"/>
      <c r="KVD51"/>
      <c r="KVE51"/>
      <c r="KVF51"/>
      <c r="KVG51"/>
      <c r="KVH51"/>
      <c r="KVI51"/>
      <c r="KVJ51"/>
      <c r="KVK51"/>
      <c r="KVL51"/>
      <c r="KVM51"/>
      <c r="KVN51"/>
      <c r="KVO51"/>
      <c r="KVP51"/>
      <c r="KVQ51"/>
      <c r="KVR51"/>
      <c r="KVS51"/>
      <c r="KVT51"/>
      <c r="KVU51"/>
      <c r="KVV51"/>
      <c r="KVW51"/>
      <c r="KVX51"/>
      <c r="KVY51"/>
      <c r="KVZ51"/>
      <c r="KWA51"/>
      <c r="KWB51"/>
      <c r="KWC51"/>
      <c r="KWD51"/>
      <c r="KWE51"/>
      <c r="KWF51"/>
      <c r="KWG51"/>
      <c r="KWH51"/>
      <c r="KWI51"/>
      <c r="KWJ51"/>
      <c r="KWK51"/>
      <c r="KWL51"/>
      <c r="KWM51"/>
      <c r="KWN51"/>
      <c r="KWO51"/>
      <c r="KWP51"/>
      <c r="KWQ51"/>
      <c r="KWR51"/>
      <c r="KWS51"/>
      <c r="KWT51"/>
      <c r="KWU51"/>
      <c r="KWV51"/>
      <c r="KWW51"/>
      <c r="KWX51"/>
      <c r="KWY51"/>
      <c r="KWZ51"/>
      <c r="KXA51"/>
      <c r="KXB51"/>
      <c r="KXC51"/>
      <c r="KXD51"/>
      <c r="KXE51"/>
      <c r="KXF51"/>
      <c r="KXG51"/>
      <c r="KXH51"/>
      <c r="KXI51"/>
      <c r="KXJ51"/>
      <c r="KXK51"/>
      <c r="KXL51"/>
      <c r="KXM51"/>
      <c r="KXN51"/>
      <c r="KXO51"/>
      <c r="KXP51"/>
      <c r="KXQ51"/>
      <c r="KXR51"/>
      <c r="KXS51"/>
      <c r="KXT51"/>
      <c r="KXU51"/>
      <c r="KXV51"/>
      <c r="KXW51"/>
      <c r="KXX51"/>
      <c r="KXY51"/>
      <c r="KXZ51"/>
      <c r="KYA51"/>
      <c r="KYB51"/>
      <c r="KYC51"/>
      <c r="KYD51"/>
      <c r="KYE51"/>
      <c r="KYF51"/>
      <c r="KYG51"/>
      <c r="KYH51"/>
      <c r="KYI51"/>
      <c r="KYJ51"/>
      <c r="KYK51"/>
      <c r="KYL51"/>
      <c r="KYM51"/>
      <c r="KYN51"/>
      <c r="KYO51"/>
      <c r="KYP51"/>
      <c r="KYQ51"/>
      <c r="KYR51"/>
      <c r="KYS51"/>
      <c r="KYT51"/>
      <c r="KYU51"/>
      <c r="KYV51"/>
      <c r="KYW51"/>
      <c r="KYX51"/>
      <c r="KYY51"/>
      <c r="KYZ51"/>
      <c r="KZA51"/>
      <c r="KZB51"/>
      <c r="KZC51"/>
      <c r="KZD51"/>
      <c r="KZE51"/>
      <c r="KZF51"/>
      <c r="KZG51"/>
      <c r="KZH51"/>
      <c r="KZI51"/>
      <c r="KZJ51"/>
      <c r="KZK51"/>
      <c r="KZL51"/>
      <c r="KZM51"/>
      <c r="KZN51"/>
      <c r="KZO51"/>
      <c r="KZP51"/>
      <c r="KZQ51"/>
      <c r="KZR51"/>
      <c r="KZS51"/>
      <c r="KZT51"/>
      <c r="KZU51"/>
      <c r="KZV51"/>
      <c r="KZW51"/>
      <c r="KZX51"/>
      <c r="KZY51"/>
      <c r="KZZ51"/>
      <c r="LAA51"/>
      <c r="LAB51"/>
      <c r="LAC51"/>
      <c r="LAD51"/>
      <c r="LAE51"/>
      <c r="LAF51"/>
      <c r="LAG51"/>
      <c r="LAH51"/>
      <c r="LAI51"/>
      <c r="LAJ51"/>
      <c r="LAK51"/>
      <c r="LAL51"/>
      <c r="LAM51"/>
      <c r="LAN51"/>
      <c r="LAO51"/>
      <c r="LAP51"/>
      <c r="LAQ51"/>
      <c r="LAR51"/>
      <c r="LAS51"/>
      <c r="LAT51"/>
      <c r="LAU51"/>
      <c r="LAV51"/>
      <c r="LAW51"/>
      <c r="LAX51"/>
      <c r="LAY51"/>
      <c r="LAZ51"/>
      <c r="LBA51"/>
      <c r="LBB51"/>
      <c r="LBC51"/>
      <c r="LBD51"/>
      <c r="LBE51"/>
      <c r="LBF51"/>
      <c r="LBG51"/>
      <c r="LBH51"/>
      <c r="LBI51"/>
      <c r="LBJ51"/>
      <c r="LBK51"/>
      <c r="LBL51"/>
      <c r="LBM51"/>
      <c r="LBN51"/>
      <c r="LBO51"/>
      <c r="LBP51"/>
      <c r="LBQ51"/>
      <c r="LBR51"/>
      <c r="LBS51"/>
      <c r="LBT51"/>
      <c r="LBU51"/>
      <c r="LBV51"/>
      <c r="LBW51"/>
      <c r="LBX51"/>
      <c r="LBY51"/>
      <c r="LBZ51"/>
      <c r="LCA51"/>
      <c r="LCB51"/>
      <c r="LCC51"/>
      <c r="LCD51"/>
      <c r="LCE51"/>
      <c r="LCF51"/>
      <c r="LCG51"/>
      <c r="LCH51"/>
      <c r="LCI51"/>
      <c r="LCJ51"/>
      <c r="LCK51"/>
      <c r="LCL51"/>
      <c r="LCM51"/>
      <c r="LCN51"/>
      <c r="LCO51"/>
      <c r="LCP51"/>
      <c r="LCQ51"/>
      <c r="LCR51"/>
      <c r="LCS51"/>
      <c r="LCT51"/>
      <c r="LCU51"/>
      <c r="LCV51"/>
      <c r="LCW51"/>
      <c r="LCX51"/>
      <c r="LCY51"/>
      <c r="LCZ51"/>
      <c r="LDA51"/>
      <c r="LDB51"/>
      <c r="LDC51"/>
      <c r="LDD51"/>
      <c r="LDE51"/>
      <c r="LDF51"/>
      <c r="LDG51"/>
      <c r="LDH51"/>
      <c r="LDI51"/>
      <c r="LDJ51"/>
      <c r="LDK51"/>
      <c r="LDL51"/>
      <c r="LDM51"/>
      <c r="LDN51"/>
      <c r="LDO51"/>
      <c r="LDP51"/>
      <c r="LDQ51"/>
      <c r="LDR51"/>
      <c r="LDS51"/>
      <c r="LDT51"/>
      <c r="LDU51"/>
      <c r="LDV51"/>
      <c r="LDW51"/>
      <c r="LDX51"/>
      <c r="LDY51"/>
      <c r="LDZ51"/>
      <c r="LEA51"/>
      <c r="LEB51"/>
      <c r="LEC51"/>
      <c r="LED51"/>
      <c r="LEE51"/>
      <c r="LEF51"/>
      <c r="LEG51"/>
      <c r="LEH51"/>
      <c r="LEI51"/>
      <c r="LEJ51"/>
      <c r="LEK51"/>
      <c r="LEL51"/>
      <c r="LEM51"/>
      <c r="LEN51"/>
      <c r="LEO51"/>
      <c r="LEP51"/>
      <c r="LEQ51"/>
      <c r="LER51"/>
      <c r="LES51"/>
      <c r="LET51"/>
      <c r="LEU51"/>
      <c r="LEV51"/>
      <c r="LEW51"/>
      <c r="LEX51"/>
      <c r="LEY51"/>
      <c r="LEZ51"/>
      <c r="LFA51"/>
      <c r="LFB51"/>
      <c r="LFC51"/>
      <c r="LFD51"/>
      <c r="LFE51"/>
      <c r="LFF51"/>
      <c r="LFG51"/>
      <c r="LFH51"/>
      <c r="LFI51"/>
      <c r="LFJ51"/>
      <c r="LFK51"/>
      <c r="LFL51"/>
      <c r="LFM51"/>
      <c r="LFN51"/>
      <c r="LFO51"/>
      <c r="LFP51"/>
      <c r="LFQ51"/>
      <c r="LFR51"/>
      <c r="LFS51"/>
      <c r="LFT51"/>
      <c r="LFU51"/>
      <c r="LFV51"/>
      <c r="LFW51"/>
      <c r="LFX51"/>
      <c r="LFY51"/>
      <c r="LFZ51"/>
      <c r="LGA51"/>
      <c r="LGB51"/>
      <c r="LGC51"/>
      <c r="LGD51"/>
      <c r="LGE51"/>
      <c r="LGF51"/>
      <c r="LGG51"/>
      <c r="LGH51"/>
      <c r="LGI51"/>
      <c r="LGJ51"/>
      <c r="LGK51"/>
      <c r="LGL51"/>
      <c r="LGM51"/>
      <c r="LGN51"/>
      <c r="LGO51"/>
      <c r="LGP51"/>
      <c r="LGQ51"/>
      <c r="LGR51"/>
      <c r="LGS51"/>
      <c r="LGT51"/>
      <c r="LGU51"/>
      <c r="LGV51"/>
      <c r="LGW51"/>
      <c r="LGX51"/>
      <c r="LGY51"/>
      <c r="LGZ51"/>
      <c r="LHA51"/>
      <c r="LHB51"/>
      <c r="LHC51"/>
      <c r="LHD51"/>
      <c r="LHE51"/>
      <c r="LHF51"/>
      <c r="LHG51"/>
      <c r="LHH51"/>
      <c r="LHI51"/>
      <c r="LHJ51"/>
      <c r="LHK51"/>
      <c r="LHL51"/>
      <c r="LHM51"/>
      <c r="LHN51"/>
      <c r="LHO51"/>
      <c r="LHP51"/>
      <c r="LHQ51"/>
      <c r="LHR51"/>
      <c r="LHS51"/>
      <c r="LHT51"/>
      <c r="LHU51"/>
      <c r="LHV51"/>
      <c r="LHW51"/>
      <c r="LHX51"/>
      <c r="LHY51"/>
      <c r="LHZ51"/>
      <c r="LIA51"/>
      <c r="LIB51"/>
      <c r="LIC51"/>
      <c r="LID51"/>
      <c r="LIE51"/>
      <c r="LIF51"/>
      <c r="LIG51"/>
      <c r="LIH51"/>
      <c r="LII51"/>
      <c r="LIJ51"/>
      <c r="LIK51"/>
      <c r="LIL51"/>
      <c r="LIM51"/>
      <c r="LIN51"/>
      <c r="LIO51"/>
      <c r="LIP51"/>
      <c r="LIQ51"/>
      <c r="LIR51"/>
      <c r="LIS51"/>
      <c r="LIT51"/>
      <c r="LIU51"/>
      <c r="LIV51"/>
      <c r="LIW51"/>
      <c r="LIX51"/>
      <c r="LIY51"/>
      <c r="LIZ51"/>
      <c r="LJA51"/>
      <c r="LJB51"/>
      <c r="LJC51"/>
      <c r="LJD51"/>
      <c r="LJE51"/>
      <c r="LJF51"/>
      <c r="LJG51"/>
      <c r="LJH51"/>
      <c r="LJI51"/>
      <c r="LJJ51"/>
      <c r="LJK51"/>
      <c r="LJL51"/>
      <c r="LJM51"/>
      <c r="LJN51"/>
      <c r="LJO51"/>
      <c r="LJP51"/>
      <c r="LJQ51"/>
      <c r="LJR51"/>
      <c r="LJS51"/>
      <c r="LJT51"/>
      <c r="LJU51"/>
      <c r="LJV51"/>
      <c r="LJW51"/>
      <c r="LJX51"/>
      <c r="LJY51"/>
      <c r="LJZ51"/>
      <c r="LKA51"/>
      <c r="LKB51"/>
      <c r="LKC51"/>
      <c r="LKD51"/>
      <c r="LKE51"/>
      <c r="LKF51"/>
      <c r="LKG51"/>
      <c r="LKH51"/>
      <c r="LKI51"/>
      <c r="LKJ51"/>
      <c r="LKK51"/>
      <c r="LKL51"/>
      <c r="LKM51"/>
      <c r="LKN51"/>
      <c r="LKO51"/>
      <c r="LKP51"/>
      <c r="LKQ51"/>
      <c r="LKR51"/>
      <c r="LKS51"/>
      <c r="LKT51"/>
      <c r="LKU51"/>
      <c r="LKV51"/>
      <c r="LKW51"/>
      <c r="LKX51"/>
      <c r="LKY51"/>
      <c r="LKZ51"/>
      <c r="LLA51"/>
      <c r="LLB51"/>
      <c r="LLC51"/>
      <c r="LLD51"/>
      <c r="LLE51"/>
      <c r="LLF51"/>
      <c r="LLG51"/>
      <c r="LLH51"/>
      <c r="LLI51"/>
      <c r="LLJ51"/>
      <c r="LLK51"/>
      <c r="LLL51"/>
      <c r="LLM51"/>
      <c r="LLN51"/>
      <c r="LLO51"/>
      <c r="LLP51"/>
      <c r="LLQ51"/>
      <c r="LLR51"/>
      <c r="LLS51"/>
      <c r="LLT51"/>
      <c r="LLU51"/>
      <c r="LLV51"/>
      <c r="LLW51"/>
      <c r="LLX51"/>
      <c r="LLY51"/>
      <c r="LLZ51"/>
      <c r="LMA51"/>
      <c r="LMB51"/>
      <c r="LMC51"/>
      <c r="LMD51"/>
      <c r="LME51"/>
      <c r="LMF51"/>
      <c r="LMG51"/>
      <c r="LMH51"/>
      <c r="LMI51"/>
      <c r="LMJ51"/>
      <c r="LMK51"/>
      <c r="LML51"/>
      <c r="LMM51"/>
      <c r="LMN51"/>
      <c r="LMO51"/>
      <c r="LMP51"/>
      <c r="LMQ51"/>
      <c r="LMR51"/>
      <c r="LMS51"/>
      <c r="LMT51"/>
      <c r="LMU51"/>
      <c r="LMV51"/>
      <c r="LMW51"/>
      <c r="LMX51"/>
      <c r="LMY51"/>
      <c r="LMZ51"/>
      <c r="LNA51"/>
      <c r="LNB51"/>
      <c r="LNC51"/>
      <c r="LND51"/>
      <c r="LNE51"/>
      <c r="LNF51"/>
      <c r="LNG51"/>
      <c r="LNH51"/>
      <c r="LNI51"/>
      <c r="LNJ51"/>
      <c r="LNK51"/>
      <c r="LNL51"/>
      <c r="LNM51"/>
      <c r="LNN51"/>
      <c r="LNO51"/>
      <c r="LNP51"/>
      <c r="LNQ51"/>
      <c r="LNR51"/>
      <c r="LNS51"/>
      <c r="LNT51"/>
      <c r="LNU51"/>
      <c r="LNV51"/>
      <c r="LNW51"/>
      <c r="LNX51"/>
      <c r="LNY51"/>
      <c r="LNZ51"/>
      <c r="LOA51"/>
      <c r="LOB51"/>
      <c r="LOC51"/>
      <c r="LOD51"/>
      <c r="LOE51"/>
      <c r="LOF51"/>
      <c r="LOG51"/>
      <c r="LOH51"/>
      <c r="LOI51"/>
      <c r="LOJ51"/>
      <c r="LOK51"/>
      <c r="LOL51"/>
      <c r="LOM51"/>
      <c r="LON51"/>
      <c r="LOO51"/>
      <c r="LOP51"/>
      <c r="LOQ51"/>
      <c r="LOR51"/>
      <c r="LOS51"/>
      <c r="LOT51"/>
      <c r="LOU51"/>
      <c r="LOV51"/>
      <c r="LOW51"/>
      <c r="LOX51"/>
      <c r="LOY51"/>
      <c r="LOZ51"/>
      <c r="LPA51"/>
      <c r="LPB51"/>
      <c r="LPC51"/>
      <c r="LPD51"/>
      <c r="LPE51"/>
      <c r="LPF51"/>
      <c r="LPG51"/>
      <c r="LPH51"/>
      <c r="LPI51"/>
      <c r="LPJ51"/>
      <c r="LPK51"/>
      <c r="LPL51"/>
      <c r="LPM51"/>
      <c r="LPN51"/>
      <c r="LPO51"/>
      <c r="LPP51"/>
      <c r="LPQ51"/>
      <c r="LPR51"/>
      <c r="LPS51"/>
      <c r="LPT51"/>
      <c r="LPU51"/>
      <c r="LPV51"/>
      <c r="LPW51"/>
      <c r="LPX51"/>
      <c r="LPY51"/>
      <c r="LPZ51"/>
      <c r="LQA51"/>
      <c r="LQB51"/>
      <c r="LQC51"/>
      <c r="LQD51"/>
      <c r="LQE51"/>
      <c r="LQF51"/>
      <c r="LQG51"/>
      <c r="LQH51"/>
      <c r="LQI51"/>
      <c r="LQJ51"/>
      <c r="LQK51"/>
      <c r="LQL51"/>
      <c r="LQM51"/>
      <c r="LQN51"/>
      <c r="LQO51"/>
      <c r="LQP51"/>
      <c r="LQQ51"/>
      <c r="LQR51"/>
      <c r="LQS51"/>
      <c r="LQT51"/>
      <c r="LQU51"/>
      <c r="LQV51"/>
      <c r="LQW51"/>
      <c r="LQX51"/>
      <c r="LQY51"/>
      <c r="LQZ51"/>
      <c r="LRA51"/>
      <c r="LRB51"/>
      <c r="LRC51"/>
      <c r="LRD51"/>
      <c r="LRE51"/>
      <c r="LRF51"/>
      <c r="LRG51"/>
      <c r="LRH51"/>
      <c r="LRI51"/>
      <c r="LRJ51"/>
      <c r="LRK51"/>
      <c r="LRL51"/>
      <c r="LRM51"/>
      <c r="LRN51"/>
      <c r="LRO51"/>
      <c r="LRP51"/>
      <c r="LRQ51"/>
      <c r="LRR51"/>
      <c r="LRS51"/>
      <c r="LRT51"/>
      <c r="LRU51"/>
      <c r="LRV51"/>
      <c r="LRW51"/>
      <c r="LRX51"/>
      <c r="LRY51"/>
      <c r="LRZ51"/>
      <c r="LSA51"/>
      <c r="LSB51"/>
      <c r="LSC51"/>
      <c r="LSD51"/>
      <c r="LSE51"/>
      <c r="LSF51"/>
      <c r="LSG51"/>
      <c r="LSH51"/>
      <c r="LSI51"/>
      <c r="LSJ51"/>
      <c r="LSK51"/>
      <c r="LSL51"/>
      <c r="LSM51"/>
      <c r="LSN51"/>
      <c r="LSO51"/>
      <c r="LSP51"/>
      <c r="LSQ51"/>
      <c r="LSR51"/>
      <c r="LSS51"/>
      <c r="LST51"/>
      <c r="LSU51"/>
      <c r="LSV51"/>
      <c r="LSW51"/>
      <c r="LSX51"/>
      <c r="LSY51"/>
      <c r="LSZ51"/>
      <c r="LTA51"/>
      <c r="LTB51"/>
      <c r="LTC51"/>
      <c r="LTD51"/>
      <c r="LTE51"/>
      <c r="LTF51"/>
      <c r="LTG51"/>
      <c r="LTH51"/>
      <c r="LTI51"/>
      <c r="LTJ51"/>
      <c r="LTK51"/>
      <c r="LTL51"/>
      <c r="LTM51"/>
      <c r="LTN51"/>
      <c r="LTO51"/>
      <c r="LTP51"/>
      <c r="LTQ51"/>
      <c r="LTR51"/>
      <c r="LTS51"/>
      <c r="LTT51"/>
      <c r="LTU51"/>
      <c r="LTV51"/>
      <c r="LTW51"/>
      <c r="LTX51"/>
      <c r="LTY51"/>
      <c r="LTZ51"/>
      <c r="LUA51"/>
      <c r="LUB51"/>
      <c r="LUC51"/>
      <c r="LUD51"/>
      <c r="LUE51"/>
      <c r="LUF51"/>
      <c r="LUG51"/>
      <c r="LUH51"/>
      <c r="LUI51"/>
      <c r="LUJ51"/>
      <c r="LUK51"/>
      <c r="LUL51"/>
      <c r="LUM51"/>
      <c r="LUN51"/>
      <c r="LUO51"/>
      <c r="LUP51"/>
      <c r="LUQ51"/>
      <c r="LUR51"/>
      <c r="LUS51"/>
      <c r="LUT51"/>
      <c r="LUU51"/>
      <c r="LUV51"/>
      <c r="LUW51"/>
      <c r="LUX51"/>
      <c r="LUY51"/>
      <c r="LUZ51"/>
      <c r="LVA51"/>
      <c r="LVB51"/>
      <c r="LVC51"/>
      <c r="LVD51"/>
      <c r="LVE51"/>
      <c r="LVF51"/>
      <c r="LVG51"/>
      <c r="LVH51"/>
      <c r="LVI51"/>
      <c r="LVJ51"/>
      <c r="LVK51"/>
      <c r="LVL51"/>
      <c r="LVM51"/>
      <c r="LVN51"/>
      <c r="LVO51"/>
      <c r="LVP51"/>
      <c r="LVQ51"/>
      <c r="LVR51"/>
      <c r="LVS51"/>
      <c r="LVT51"/>
      <c r="LVU51"/>
      <c r="LVV51"/>
      <c r="LVW51"/>
      <c r="LVX51"/>
      <c r="LVY51"/>
      <c r="LVZ51"/>
      <c r="LWA51"/>
      <c r="LWB51"/>
      <c r="LWC51"/>
      <c r="LWD51"/>
      <c r="LWE51"/>
      <c r="LWF51"/>
      <c r="LWG51"/>
      <c r="LWH51"/>
      <c r="LWI51"/>
      <c r="LWJ51"/>
      <c r="LWK51"/>
      <c r="LWL51"/>
      <c r="LWM51"/>
      <c r="LWN51"/>
      <c r="LWO51"/>
      <c r="LWP51"/>
      <c r="LWQ51"/>
      <c r="LWR51"/>
      <c r="LWS51"/>
      <c r="LWT51"/>
      <c r="LWU51"/>
      <c r="LWV51"/>
      <c r="LWW51"/>
      <c r="LWX51"/>
      <c r="LWY51"/>
      <c r="LWZ51"/>
      <c r="LXA51"/>
      <c r="LXB51"/>
      <c r="LXC51"/>
      <c r="LXD51"/>
      <c r="LXE51"/>
      <c r="LXF51"/>
      <c r="LXG51"/>
      <c r="LXH51"/>
      <c r="LXI51"/>
      <c r="LXJ51"/>
      <c r="LXK51"/>
      <c r="LXL51"/>
      <c r="LXM51"/>
      <c r="LXN51"/>
      <c r="LXO51"/>
      <c r="LXP51"/>
      <c r="LXQ51"/>
      <c r="LXR51"/>
      <c r="LXS51"/>
      <c r="LXT51"/>
      <c r="LXU51"/>
      <c r="LXV51"/>
      <c r="LXW51"/>
      <c r="LXX51"/>
      <c r="LXY51"/>
      <c r="LXZ51"/>
      <c r="LYA51"/>
      <c r="LYB51"/>
      <c r="LYC51"/>
      <c r="LYD51"/>
      <c r="LYE51"/>
      <c r="LYF51"/>
      <c r="LYG51"/>
      <c r="LYH51"/>
      <c r="LYI51"/>
      <c r="LYJ51"/>
      <c r="LYK51"/>
      <c r="LYL51"/>
      <c r="LYM51"/>
      <c r="LYN51"/>
      <c r="LYO51"/>
      <c r="LYP51"/>
      <c r="LYQ51"/>
      <c r="LYR51"/>
      <c r="LYS51"/>
      <c r="LYT51"/>
      <c r="LYU51"/>
      <c r="LYV51"/>
      <c r="LYW51"/>
      <c r="LYX51"/>
      <c r="LYY51"/>
      <c r="LYZ51"/>
      <c r="LZA51"/>
      <c r="LZB51"/>
      <c r="LZC51"/>
      <c r="LZD51"/>
      <c r="LZE51"/>
      <c r="LZF51"/>
      <c r="LZG51"/>
      <c r="LZH51"/>
      <c r="LZI51"/>
      <c r="LZJ51"/>
      <c r="LZK51"/>
      <c r="LZL51"/>
      <c r="LZM51"/>
      <c r="LZN51"/>
      <c r="LZO51"/>
      <c r="LZP51"/>
      <c r="LZQ51"/>
      <c r="LZR51"/>
      <c r="LZS51"/>
      <c r="LZT51"/>
      <c r="LZU51"/>
      <c r="LZV51"/>
      <c r="LZW51"/>
      <c r="LZX51"/>
      <c r="LZY51"/>
      <c r="LZZ51"/>
      <c r="MAA51"/>
      <c r="MAB51"/>
      <c r="MAC51"/>
      <c r="MAD51"/>
      <c r="MAE51"/>
      <c r="MAF51"/>
      <c r="MAG51"/>
      <c r="MAH51"/>
      <c r="MAI51"/>
      <c r="MAJ51"/>
      <c r="MAK51"/>
      <c r="MAL51"/>
      <c r="MAM51"/>
      <c r="MAN51"/>
      <c r="MAO51"/>
      <c r="MAP51"/>
      <c r="MAQ51"/>
      <c r="MAR51"/>
      <c r="MAS51"/>
      <c r="MAT51"/>
      <c r="MAU51"/>
      <c r="MAV51"/>
      <c r="MAW51"/>
      <c r="MAX51"/>
      <c r="MAY51"/>
      <c r="MAZ51"/>
      <c r="MBA51"/>
      <c r="MBB51"/>
      <c r="MBC51"/>
      <c r="MBD51"/>
      <c r="MBE51"/>
      <c r="MBF51"/>
      <c r="MBG51"/>
      <c r="MBH51"/>
      <c r="MBI51"/>
      <c r="MBJ51"/>
      <c r="MBK51"/>
      <c r="MBL51"/>
      <c r="MBM51"/>
      <c r="MBN51"/>
      <c r="MBO51"/>
      <c r="MBP51"/>
      <c r="MBQ51"/>
      <c r="MBR51"/>
      <c r="MBS51"/>
      <c r="MBT51"/>
      <c r="MBU51"/>
      <c r="MBV51"/>
      <c r="MBW51"/>
      <c r="MBX51"/>
      <c r="MBY51"/>
      <c r="MBZ51"/>
      <c r="MCA51"/>
      <c r="MCB51"/>
      <c r="MCC51"/>
      <c r="MCD51"/>
      <c r="MCE51"/>
      <c r="MCF51"/>
      <c r="MCG51"/>
      <c r="MCH51"/>
      <c r="MCI51"/>
      <c r="MCJ51"/>
      <c r="MCK51"/>
      <c r="MCL51"/>
      <c r="MCM51"/>
      <c r="MCN51"/>
      <c r="MCO51"/>
      <c r="MCP51"/>
      <c r="MCQ51"/>
      <c r="MCR51"/>
      <c r="MCS51"/>
      <c r="MCT51"/>
      <c r="MCU51"/>
      <c r="MCV51"/>
      <c r="MCW51"/>
      <c r="MCX51"/>
      <c r="MCY51"/>
      <c r="MCZ51"/>
      <c r="MDA51"/>
      <c r="MDB51"/>
      <c r="MDC51"/>
      <c r="MDD51"/>
      <c r="MDE51"/>
      <c r="MDF51"/>
      <c r="MDG51"/>
      <c r="MDH51"/>
      <c r="MDI51"/>
      <c r="MDJ51"/>
      <c r="MDK51"/>
      <c r="MDL51"/>
      <c r="MDM51"/>
      <c r="MDN51"/>
      <c r="MDO51"/>
      <c r="MDP51"/>
      <c r="MDQ51"/>
      <c r="MDR51"/>
      <c r="MDS51"/>
      <c r="MDT51"/>
      <c r="MDU51"/>
      <c r="MDV51"/>
      <c r="MDW51"/>
      <c r="MDX51"/>
      <c r="MDY51"/>
      <c r="MDZ51"/>
      <c r="MEA51"/>
      <c r="MEB51"/>
      <c r="MEC51"/>
      <c r="MED51"/>
      <c r="MEE51"/>
      <c r="MEF51"/>
      <c r="MEG51"/>
      <c r="MEH51"/>
      <c r="MEI51"/>
      <c r="MEJ51"/>
      <c r="MEK51"/>
      <c r="MEL51"/>
      <c r="MEM51"/>
      <c r="MEN51"/>
      <c r="MEO51"/>
      <c r="MEP51"/>
      <c r="MEQ51"/>
      <c r="MER51"/>
      <c r="MES51"/>
      <c r="MET51"/>
      <c r="MEU51"/>
      <c r="MEV51"/>
      <c r="MEW51"/>
      <c r="MEX51"/>
      <c r="MEY51"/>
      <c r="MEZ51"/>
      <c r="MFA51"/>
      <c r="MFB51"/>
      <c r="MFC51"/>
      <c r="MFD51"/>
      <c r="MFE51"/>
      <c r="MFF51"/>
      <c r="MFG51"/>
      <c r="MFH51"/>
      <c r="MFI51"/>
      <c r="MFJ51"/>
      <c r="MFK51"/>
      <c r="MFL51"/>
      <c r="MFM51"/>
      <c r="MFN51"/>
      <c r="MFO51"/>
      <c r="MFP51"/>
      <c r="MFQ51"/>
      <c r="MFR51"/>
      <c r="MFS51"/>
      <c r="MFT51"/>
      <c r="MFU51"/>
      <c r="MFV51"/>
      <c r="MFW51"/>
      <c r="MFX51"/>
      <c r="MFY51"/>
      <c r="MFZ51"/>
      <c r="MGA51"/>
      <c r="MGB51"/>
      <c r="MGC51"/>
      <c r="MGD51"/>
      <c r="MGE51"/>
      <c r="MGF51"/>
      <c r="MGG51"/>
      <c r="MGH51"/>
      <c r="MGI51"/>
      <c r="MGJ51"/>
      <c r="MGK51"/>
      <c r="MGL51"/>
      <c r="MGM51"/>
      <c r="MGN51"/>
      <c r="MGO51"/>
      <c r="MGP51"/>
      <c r="MGQ51"/>
      <c r="MGR51"/>
      <c r="MGS51"/>
      <c r="MGT51"/>
      <c r="MGU51"/>
      <c r="MGV51"/>
      <c r="MGW51"/>
      <c r="MGX51"/>
      <c r="MGY51"/>
      <c r="MGZ51"/>
      <c r="MHA51"/>
      <c r="MHB51"/>
      <c r="MHC51"/>
      <c r="MHD51"/>
      <c r="MHE51"/>
      <c r="MHF51"/>
      <c r="MHG51"/>
      <c r="MHH51"/>
      <c r="MHI51"/>
      <c r="MHJ51"/>
      <c r="MHK51"/>
      <c r="MHL51"/>
      <c r="MHM51"/>
      <c r="MHN51"/>
      <c r="MHO51"/>
      <c r="MHP51"/>
      <c r="MHQ51"/>
      <c r="MHR51"/>
      <c r="MHS51"/>
      <c r="MHT51"/>
      <c r="MHU51"/>
      <c r="MHV51"/>
      <c r="MHW51"/>
      <c r="MHX51"/>
      <c r="MHY51"/>
      <c r="MHZ51"/>
      <c r="MIA51"/>
      <c r="MIB51"/>
      <c r="MIC51"/>
      <c r="MID51"/>
      <c r="MIE51"/>
      <c r="MIF51"/>
      <c r="MIG51"/>
      <c r="MIH51"/>
      <c r="MII51"/>
      <c r="MIJ51"/>
      <c r="MIK51"/>
      <c r="MIL51"/>
      <c r="MIM51"/>
      <c r="MIN51"/>
      <c r="MIO51"/>
      <c r="MIP51"/>
      <c r="MIQ51"/>
      <c r="MIR51"/>
      <c r="MIS51"/>
      <c r="MIT51"/>
      <c r="MIU51"/>
      <c r="MIV51"/>
      <c r="MIW51"/>
      <c r="MIX51"/>
      <c r="MIY51"/>
      <c r="MIZ51"/>
      <c r="MJA51"/>
      <c r="MJB51"/>
      <c r="MJC51"/>
      <c r="MJD51"/>
      <c r="MJE51"/>
      <c r="MJF51"/>
      <c r="MJG51"/>
      <c r="MJH51"/>
      <c r="MJI51"/>
      <c r="MJJ51"/>
      <c r="MJK51"/>
      <c r="MJL51"/>
      <c r="MJM51"/>
      <c r="MJN51"/>
      <c r="MJO51"/>
      <c r="MJP51"/>
      <c r="MJQ51"/>
      <c r="MJR51"/>
      <c r="MJS51"/>
      <c r="MJT51"/>
      <c r="MJU51"/>
      <c r="MJV51"/>
      <c r="MJW51"/>
      <c r="MJX51"/>
      <c r="MJY51"/>
      <c r="MJZ51"/>
      <c r="MKA51"/>
      <c r="MKB51"/>
      <c r="MKC51"/>
      <c r="MKD51"/>
      <c r="MKE51"/>
      <c r="MKF51"/>
      <c r="MKG51"/>
      <c r="MKH51"/>
      <c r="MKI51"/>
      <c r="MKJ51"/>
      <c r="MKK51"/>
      <c r="MKL51"/>
      <c r="MKM51"/>
      <c r="MKN51"/>
      <c r="MKO51"/>
      <c r="MKP51"/>
      <c r="MKQ51"/>
      <c r="MKR51"/>
      <c r="MKS51"/>
      <c r="MKT51"/>
      <c r="MKU51"/>
      <c r="MKV51"/>
      <c r="MKW51"/>
      <c r="MKX51"/>
      <c r="MKY51"/>
      <c r="MKZ51"/>
      <c r="MLA51"/>
      <c r="MLB51"/>
      <c r="MLC51"/>
      <c r="MLD51"/>
      <c r="MLE51"/>
      <c r="MLF51"/>
      <c r="MLG51"/>
      <c r="MLH51"/>
      <c r="MLI51"/>
      <c r="MLJ51"/>
      <c r="MLK51"/>
      <c r="MLL51"/>
      <c r="MLM51"/>
      <c r="MLN51"/>
      <c r="MLO51"/>
      <c r="MLP51"/>
      <c r="MLQ51"/>
      <c r="MLR51"/>
      <c r="MLS51"/>
      <c r="MLT51"/>
      <c r="MLU51"/>
      <c r="MLV51"/>
      <c r="MLW51"/>
      <c r="MLX51"/>
      <c r="MLY51"/>
      <c r="MLZ51"/>
      <c r="MMA51"/>
      <c r="MMB51"/>
      <c r="MMC51"/>
      <c r="MMD51"/>
      <c r="MME51"/>
      <c r="MMF51"/>
      <c r="MMG51"/>
      <c r="MMH51"/>
      <c r="MMI51"/>
      <c r="MMJ51"/>
      <c r="MMK51"/>
      <c r="MML51"/>
      <c r="MMM51"/>
      <c r="MMN51"/>
      <c r="MMO51"/>
      <c r="MMP51"/>
      <c r="MMQ51"/>
      <c r="MMR51"/>
      <c r="MMS51"/>
      <c r="MMT51"/>
      <c r="MMU51"/>
      <c r="MMV51"/>
      <c r="MMW51"/>
      <c r="MMX51"/>
      <c r="MMY51"/>
      <c r="MMZ51"/>
      <c r="MNA51"/>
      <c r="MNB51"/>
      <c r="MNC51"/>
      <c r="MND51"/>
      <c r="MNE51"/>
      <c r="MNF51"/>
      <c r="MNG51"/>
      <c r="MNH51"/>
      <c r="MNI51"/>
      <c r="MNJ51"/>
      <c r="MNK51"/>
      <c r="MNL51"/>
      <c r="MNM51"/>
      <c r="MNN51"/>
      <c r="MNO51"/>
      <c r="MNP51"/>
      <c r="MNQ51"/>
      <c r="MNR51"/>
      <c r="MNS51"/>
      <c r="MNT51"/>
      <c r="MNU51"/>
      <c r="MNV51"/>
      <c r="MNW51"/>
      <c r="MNX51"/>
      <c r="MNY51"/>
      <c r="MNZ51"/>
      <c r="MOA51"/>
      <c r="MOB51"/>
      <c r="MOC51"/>
      <c r="MOD51"/>
      <c r="MOE51"/>
      <c r="MOF51"/>
      <c r="MOG51"/>
      <c r="MOH51"/>
      <c r="MOI51"/>
      <c r="MOJ51"/>
      <c r="MOK51"/>
      <c r="MOL51"/>
      <c r="MOM51"/>
      <c r="MON51"/>
      <c r="MOO51"/>
      <c r="MOP51"/>
      <c r="MOQ51"/>
      <c r="MOR51"/>
      <c r="MOS51"/>
      <c r="MOT51"/>
      <c r="MOU51"/>
      <c r="MOV51"/>
      <c r="MOW51"/>
      <c r="MOX51"/>
      <c r="MOY51"/>
      <c r="MOZ51"/>
      <c r="MPA51"/>
      <c r="MPB51"/>
      <c r="MPC51"/>
      <c r="MPD51"/>
      <c r="MPE51"/>
      <c r="MPF51"/>
      <c r="MPG51"/>
      <c r="MPH51"/>
      <c r="MPI51"/>
      <c r="MPJ51"/>
      <c r="MPK51"/>
      <c r="MPL51"/>
      <c r="MPM51"/>
      <c r="MPN51"/>
      <c r="MPO51"/>
      <c r="MPP51"/>
      <c r="MPQ51"/>
      <c r="MPR51"/>
      <c r="MPS51"/>
      <c r="MPT51"/>
      <c r="MPU51"/>
      <c r="MPV51"/>
      <c r="MPW51"/>
      <c r="MPX51"/>
      <c r="MPY51"/>
      <c r="MPZ51"/>
      <c r="MQA51"/>
      <c r="MQB51"/>
      <c r="MQC51"/>
      <c r="MQD51"/>
      <c r="MQE51"/>
      <c r="MQF51"/>
      <c r="MQG51"/>
      <c r="MQH51"/>
      <c r="MQI51"/>
      <c r="MQJ51"/>
      <c r="MQK51"/>
      <c r="MQL51"/>
      <c r="MQM51"/>
      <c r="MQN51"/>
      <c r="MQO51"/>
      <c r="MQP51"/>
      <c r="MQQ51"/>
      <c r="MQR51"/>
      <c r="MQS51"/>
      <c r="MQT51"/>
      <c r="MQU51"/>
      <c r="MQV51"/>
      <c r="MQW51"/>
      <c r="MQX51"/>
      <c r="MQY51"/>
      <c r="MQZ51"/>
      <c r="MRA51"/>
      <c r="MRB51"/>
      <c r="MRC51"/>
      <c r="MRD51"/>
      <c r="MRE51"/>
      <c r="MRF51"/>
      <c r="MRG51"/>
      <c r="MRH51"/>
      <c r="MRI51"/>
      <c r="MRJ51"/>
      <c r="MRK51"/>
      <c r="MRL51"/>
      <c r="MRM51"/>
      <c r="MRN51"/>
      <c r="MRO51"/>
      <c r="MRP51"/>
      <c r="MRQ51"/>
      <c r="MRR51"/>
      <c r="MRS51"/>
      <c r="MRT51"/>
      <c r="MRU51"/>
      <c r="MRV51"/>
      <c r="MRW51"/>
      <c r="MRX51"/>
      <c r="MRY51"/>
      <c r="MRZ51"/>
      <c r="MSA51"/>
      <c r="MSB51"/>
      <c r="MSC51"/>
      <c r="MSD51"/>
      <c r="MSE51"/>
      <c r="MSF51"/>
      <c r="MSG51"/>
      <c r="MSH51"/>
      <c r="MSI51"/>
      <c r="MSJ51"/>
      <c r="MSK51"/>
      <c r="MSL51"/>
      <c r="MSM51"/>
      <c r="MSN51"/>
      <c r="MSO51"/>
      <c r="MSP51"/>
      <c r="MSQ51"/>
      <c r="MSR51"/>
      <c r="MSS51"/>
      <c r="MST51"/>
      <c r="MSU51"/>
      <c r="MSV51"/>
      <c r="MSW51"/>
      <c r="MSX51"/>
      <c r="MSY51"/>
      <c r="MSZ51"/>
      <c r="MTA51"/>
      <c r="MTB51"/>
      <c r="MTC51"/>
      <c r="MTD51"/>
      <c r="MTE51"/>
      <c r="MTF51"/>
      <c r="MTG51"/>
      <c r="MTH51"/>
      <c r="MTI51"/>
      <c r="MTJ51"/>
      <c r="MTK51"/>
      <c r="MTL51"/>
      <c r="MTM51"/>
      <c r="MTN51"/>
      <c r="MTO51"/>
      <c r="MTP51"/>
      <c r="MTQ51"/>
      <c r="MTR51"/>
      <c r="MTS51"/>
      <c r="MTT51"/>
      <c r="MTU51"/>
      <c r="MTV51"/>
      <c r="MTW51"/>
      <c r="MTX51"/>
      <c r="MTY51"/>
      <c r="MTZ51"/>
      <c r="MUA51"/>
      <c r="MUB51"/>
      <c r="MUC51"/>
      <c r="MUD51"/>
      <c r="MUE51"/>
      <c r="MUF51"/>
      <c r="MUG51"/>
      <c r="MUH51"/>
      <c r="MUI51"/>
      <c r="MUJ51"/>
      <c r="MUK51"/>
      <c r="MUL51"/>
      <c r="MUM51"/>
      <c r="MUN51"/>
      <c r="MUO51"/>
      <c r="MUP51"/>
      <c r="MUQ51"/>
      <c r="MUR51"/>
      <c r="MUS51"/>
      <c r="MUT51"/>
      <c r="MUU51"/>
      <c r="MUV51"/>
      <c r="MUW51"/>
      <c r="MUX51"/>
      <c r="MUY51"/>
      <c r="MUZ51"/>
      <c r="MVA51"/>
      <c r="MVB51"/>
      <c r="MVC51"/>
      <c r="MVD51"/>
      <c r="MVE51"/>
      <c r="MVF51"/>
      <c r="MVG51"/>
      <c r="MVH51"/>
      <c r="MVI51"/>
      <c r="MVJ51"/>
      <c r="MVK51"/>
      <c r="MVL51"/>
      <c r="MVM51"/>
      <c r="MVN51"/>
      <c r="MVO51"/>
      <c r="MVP51"/>
      <c r="MVQ51"/>
      <c r="MVR51"/>
      <c r="MVS51"/>
      <c r="MVT51"/>
      <c r="MVU51"/>
      <c r="MVV51"/>
      <c r="MVW51"/>
      <c r="MVX51"/>
      <c r="MVY51"/>
      <c r="MVZ51"/>
      <c r="MWA51"/>
      <c r="MWB51"/>
      <c r="MWC51"/>
      <c r="MWD51"/>
      <c r="MWE51"/>
      <c r="MWF51"/>
      <c r="MWG51"/>
      <c r="MWH51"/>
      <c r="MWI51"/>
      <c r="MWJ51"/>
      <c r="MWK51"/>
      <c r="MWL51"/>
      <c r="MWM51"/>
      <c r="MWN51"/>
      <c r="MWO51"/>
      <c r="MWP51"/>
      <c r="MWQ51"/>
      <c r="MWR51"/>
      <c r="MWS51"/>
      <c r="MWT51"/>
      <c r="MWU51"/>
      <c r="MWV51"/>
      <c r="MWW51"/>
      <c r="MWX51"/>
      <c r="MWY51"/>
      <c r="MWZ51"/>
      <c r="MXA51"/>
      <c r="MXB51"/>
      <c r="MXC51"/>
      <c r="MXD51"/>
      <c r="MXE51"/>
      <c r="MXF51"/>
      <c r="MXG51"/>
      <c r="MXH51"/>
      <c r="MXI51"/>
      <c r="MXJ51"/>
      <c r="MXK51"/>
      <c r="MXL51"/>
      <c r="MXM51"/>
      <c r="MXN51"/>
      <c r="MXO51"/>
      <c r="MXP51"/>
      <c r="MXQ51"/>
      <c r="MXR51"/>
      <c r="MXS51"/>
      <c r="MXT51"/>
      <c r="MXU51"/>
      <c r="MXV51"/>
      <c r="MXW51"/>
      <c r="MXX51"/>
      <c r="MXY51"/>
      <c r="MXZ51"/>
      <c r="MYA51"/>
      <c r="MYB51"/>
      <c r="MYC51"/>
      <c r="MYD51"/>
      <c r="MYE51"/>
      <c r="MYF51"/>
      <c r="MYG51"/>
      <c r="MYH51"/>
      <c r="MYI51"/>
      <c r="MYJ51"/>
      <c r="MYK51"/>
      <c r="MYL51"/>
      <c r="MYM51"/>
      <c r="MYN51"/>
      <c r="MYO51"/>
      <c r="MYP51"/>
      <c r="MYQ51"/>
      <c r="MYR51"/>
      <c r="MYS51"/>
      <c r="MYT51"/>
      <c r="MYU51"/>
      <c r="MYV51"/>
      <c r="MYW51"/>
      <c r="MYX51"/>
      <c r="MYY51"/>
      <c r="MYZ51"/>
      <c r="MZA51"/>
      <c r="MZB51"/>
      <c r="MZC51"/>
      <c r="MZD51"/>
      <c r="MZE51"/>
      <c r="MZF51"/>
      <c r="MZG51"/>
      <c r="MZH51"/>
      <c r="MZI51"/>
      <c r="MZJ51"/>
      <c r="MZK51"/>
      <c r="MZL51"/>
      <c r="MZM51"/>
      <c r="MZN51"/>
      <c r="MZO51"/>
      <c r="MZP51"/>
      <c r="MZQ51"/>
      <c r="MZR51"/>
      <c r="MZS51"/>
      <c r="MZT51"/>
      <c r="MZU51"/>
      <c r="MZV51"/>
      <c r="MZW51"/>
      <c r="MZX51"/>
      <c r="MZY51"/>
      <c r="MZZ51"/>
      <c r="NAA51"/>
      <c r="NAB51"/>
      <c r="NAC51"/>
      <c r="NAD51"/>
      <c r="NAE51"/>
      <c r="NAF51"/>
      <c r="NAG51"/>
      <c r="NAH51"/>
      <c r="NAI51"/>
      <c r="NAJ51"/>
      <c r="NAK51"/>
      <c r="NAL51"/>
      <c r="NAM51"/>
      <c r="NAN51"/>
      <c r="NAO51"/>
      <c r="NAP51"/>
      <c r="NAQ51"/>
      <c r="NAR51"/>
      <c r="NAS51"/>
      <c r="NAT51"/>
      <c r="NAU51"/>
      <c r="NAV51"/>
      <c r="NAW51"/>
      <c r="NAX51"/>
      <c r="NAY51"/>
      <c r="NAZ51"/>
      <c r="NBA51"/>
      <c r="NBB51"/>
      <c r="NBC51"/>
      <c r="NBD51"/>
      <c r="NBE51"/>
      <c r="NBF51"/>
      <c r="NBG51"/>
      <c r="NBH51"/>
      <c r="NBI51"/>
      <c r="NBJ51"/>
      <c r="NBK51"/>
      <c r="NBL51"/>
      <c r="NBM51"/>
      <c r="NBN51"/>
      <c r="NBO51"/>
      <c r="NBP51"/>
      <c r="NBQ51"/>
      <c r="NBR51"/>
      <c r="NBS51"/>
      <c r="NBT51"/>
      <c r="NBU51"/>
      <c r="NBV51"/>
      <c r="NBW51"/>
      <c r="NBX51"/>
      <c r="NBY51"/>
      <c r="NBZ51"/>
      <c r="NCA51"/>
      <c r="NCB51"/>
      <c r="NCC51"/>
      <c r="NCD51"/>
      <c r="NCE51"/>
      <c r="NCF51"/>
      <c r="NCG51"/>
      <c r="NCH51"/>
      <c r="NCI51"/>
      <c r="NCJ51"/>
      <c r="NCK51"/>
      <c r="NCL51"/>
      <c r="NCM51"/>
      <c r="NCN51"/>
      <c r="NCO51"/>
      <c r="NCP51"/>
      <c r="NCQ51"/>
      <c r="NCR51"/>
      <c r="NCS51"/>
      <c r="NCT51"/>
      <c r="NCU51"/>
      <c r="NCV51"/>
      <c r="NCW51"/>
      <c r="NCX51"/>
      <c r="NCY51"/>
      <c r="NCZ51"/>
      <c r="NDA51"/>
      <c r="NDB51"/>
      <c r="NDC51"/>
      <c r="NDD51"/>
      <c r="NDE51"/>
      <c r="NDF51"/>
      <c r="NDG51"/>
      <c r="NDH51"/>
      <c r="NDI51"/>
      <c r="NDJ51"/>
      <c r="NDK51"/>
      <c r="NDL51"/>
      <c r="NDM51"/>
      <c r="NDN51"/>
      <c r="NDO51"/>
      <c r="NDP51"/>
      <c r="NDQ51"/>
      <c r="NDR51"/>
      <c r="NDS51"/>
      <c r="NDT51"/>
      <c r="NDU51"/>
      <c r="NDV51"/>
      <c r="NDW51"/>
      <c r="NDX51"/>
      <c r="NDY51"/>
      <c r="NDZ51"/>
      <c r="NEA51"/>
      <c r="NEB51"/>
      <c r="NEC51"/>
      <c r="NED51"/>
      <c r="NEE51"/>
      <c r="NEF51"/>
      <c r="NEG51"/>
      <c r="NEH51"/>
      <c r="NEI51"/>
      <c r="NEJ51"/>
      <c r="NEK51"/>
      <c r="NEL51"/>
      <c r="NEM51"/>
      <c r="NEN51"/>
      <c r="NEO51"/>
      <c r="NEP51"/>
      <c r="NEQ51"/>
      <c r="NER51"/>
      <c r="NES51"/>
      <c r="NET51"/>
      <c r="NEU51"/>
      <c r="NEV51"/>
      <c r="NEW51"/>
      <c r="NEX51"/>
      <c r="NEY51"/>
      <c r="NEZ51"/>
      <c r="NFA51"/>
      <c r="NFB51"/>
      <c r="NFC51"/>
      <c r="NFD51"/>
      <c r="NFE51"/>
      <c r="NFF51"/>
      <c r="NFG51"/>
      <c r="NFH51"/>
      <c r="NFI51"/>
      <c r="NFJ51"/>
      <c r="NFK51"/>
      <c r="NFL51"/>
      <c r="NFM51"/>
      <c r="NFN51"/>
      <c r="NFO51"/>
      <c r="NFP51"/>
      <c r="NFQ51"/>
      <c r="NFR51"/>
      <c r="NFS51"/>
      <c r="NFT51"/>
      <c r="NFU51"/>
      <c r="NFV51"/>
      <c r="NFW51"/>
      <c r="NFX51"/>
      <c r="NFY51"/>
      <c r="NFZ51"/>
      <c r="NGA51"/>
      <c r="NGB51"/>
      <c r="NGC51"/>
      <c r="NGD51"/>
      <c r="NGE51"/>
      <c r="NGF51"/>
      <c r="NGG51"/>
      <c r="NGH51"/>
      <c r="NGI51"/>
      <c r="NGJ51"/>
      <c r="NGK51"/>
      <c r="NGL51"/>
      <c r="NGM51"/>
      <c r="NGN51"/>
      <c r="NGO51"/>
      <c r="NGP51"/>
      <c r="NGQ51"/>
      <c r="NGR51"/>
      <c r="NGS51"/>
      <c r="NGT51"/>
      <c r="NGU51"/>
      <c r="NGV51"/>
      <c r="NGW51"/>
      <c r="NGX51"/>
      <c r="NGY51"/>
      <c r="NGZ51"/>
      <c r="NHA51"/>
      <c r="NHB51"/>
      <c r="NHC51"/>
      <c r="NHD51"/>
      <c r="NHE51"/>
      <c r="NHF51"/>
      <c r="NHG51"/>
      <c r="NHH51"/>
      <c r="NHI51"/>
      <c r="NHJ51"/>
      <c r="NHK51"/>
      <c r="NHL51"/>
      <c r="NHM51"/>
      <c r="NHN51"/>
      <c r="NHO51"/>
      <c r="NHP51"/>
      <c r="NHQ51"/>
      <c r="NHR51"/>
      <c r="NHS51"/>
      <c r="NHT51"/>
      <c r="NHU51"/>
      <c r="NHV51"/>
      <c r="NHW51"/>
      <c r="NHX51"/>
      <c r="NHY51"/>
      <c r="NHZ51"/>
      <c r="NIA51"/>
      <c r="NIB51"/>
      <c r="NIC51"/>
      <c r="NID51"/>
      <c r="NIE51"/>
      <c r="NIF51"/>
      <c r="NIG51"/>
      <c r="NIH51"/>
      <c r="NII51"/>
      <c r="NIJ51"/>
      <c r="NIK51"/>
      <c r="NIL51"/>
      <c r="NIM51"/>
      <c r="NIN51"/>
      <c r="NIO51"/>
      <c r="NIP51"/>
      <c r="NIQ51"/>
      <c r="NIR51"/>
      <c r="NIS51"/>
      <c r="NIT51"/>
      <c r="NIU51"/>
      <c r="NIV51"/>
      <c r="NIW51"/>
      <c r="NIX51"/>
      <c r="NIY51"/>
      <c r="NIZ51"/>
      <c r="NJA51"/>
      <c r="NJB51"/>
      <c r="NJC51"/>
      <c r="NJD51"/>
      <c r="NJE51"/>
      <c r="NJF51"/>
      <c r="NJG51"/>
      <c r="NJH51"/>
      <c r="NJI51"/>
      <c r="NJJ51"/>
      <c r="NJK51"/>
      <c r="NJL51"/>
      <c r="NJM51"/>
      <c r="NJN51"/>
      <c r="NJO51"/>
      <c r="NJP51"/>
      <c r="NJQ51"/>
      <c r="NJR51"/>
      <c r="NJS51"/>
      <c r="NJT51"/>
      <c r="NJU51"/>
      <c r="NJV51"/>
      <c r="NJW51"/>
      <c r="NJX51"/>
      <c r="NJY51"/>
      <c r="NJZ51"/>
      <c r="NKA51"/>
      <c r="NKB51"/>
      <c r="NKC51"/>
      <c r="NKD51"/>
      <c r="NKE51"/>
      <c r="NKF51"/>
      <c r="NKG51"/>
      <c r="NKH51"/>
      <c r="NKI51"/>
      <c r="NKJ51"/>
      <c r="NKK51"/>
      <c r="NKL51"/>
      <c r="NKM51"/>
      <c r="NKN51"/>
      <c r="NKO51"/>
      <c r="NKP51"/>
      <c r="NKQ51"/>
      <c r="NKR51"/>
      <c r="NKS51"/>
      <c r="NKT51"/>
      <c r="NKU51"/>
      <c r="NKV51"/>
      <c r="NKW51"/>
      <c r="NKX51"/>
      <c r="NKY51"/>
      <c r="NKZ51"/>
      <c r="NLA51"/>
      <c r="NLB51"/>
      <c r="NLC51"/>
      <c r="NLD51"/>
      <c r="NLE51"/>
      <c r="NLF51"/>
      <c r="NLG51"/>
      <c r="NLH51"/>
      <c r="NLI51"/>
      <c r="NLJ51"/>
      <c r="NLK51"/>
      <c r="NLL51"/>
      <c r="NLM51"/>
      <c r="NLN51"/>
      <c r="NLO51"/>
      <c r="NLP51"/>
      <c r="NLQ51"/>
      <c r="NLR51"/>
      <c r="NLS51"/>
      <c r="NLT51"/>
      <c r="NLU51"/>
      <c r="NLV51"/>
      <c r="NLW51"/>
      <c r="NLX51"/>
      <c r="NLY51"/>
      <c r="NLZ51"/>
      <c r="NMA51"/>
      <c r="NMB51"/>
      <c r="NMC51"/>
      <c r="NMD51"/>
      <c r="NME51"/>
      <c r="NMF51"/>
      <c r="NMG51"/>
      <c r="NMH51"/>
      <c r="NMI51"/>
      <c r="NMJ51"/>
      <c r="NMK51"/>
      <c r="NML51"/>
      <c r="NMM51"/>
      <c r="NMN51"/>
      <c r="NMO51"/>
      <c r="NMP51"/>
      <c r="NMQ51"/>
      <c r="NMR51"/>
      <c r="NMS51"/>
      <c r="NMT51"/>
      <c r="NMU51"/>
      <c r="NMV51"/>
      <c r="NMW51"/>
      <c r="NMX51"/>
      <c r="NMY51"/>
      <c r="NMZ51"/>
      <c r="NNA51"/>
      <c r="NNB51"/>
      <c r="NNC51"/>
      <c r="NND51"/>
      <c r="NNE51"/>
      <c r="NNF51"/>
      <c r="NNG51"/>
      <c r="NNH51"/>
      <c r="NNI51"/>
      <c r="NNJ51"/>
      <c r="NNK51"/>
      <c r="NNL51"/>
      <c r="NNM51"/>
      <c r="NNN51"/>
      <c r="NNO51"/>
      <c r="NNP51"/>
      <c r="NNQ51"/>
      <c r="NNR51"/>
      <c r="NNS51"/>
      <c r="NNT51"/>
      <c r="NNU51"/>
      <c r="NNV51"/>
      <c r="NNW51"/>
      <c r="NNX51"/>
      <c r="NNY51"/>
      <c r="NNZ51"/>
      <c r="NOA51"/>
      <c r="NOB51"/>
      <c r="NOC51"/>
      <c r="NOD51"/>
      <c r="NOE51"/>
      <c r="NOF51"/>
      <c r="NOG51"/>
      <c r="NOH51"/>
      <c r="NOI51"/>
      <c r="NOJ51"/>
      <c r="NOK51"/>
      <c r="NOL51"/>
      <c r="NOM51"/>
      <c r="NON51"/>
      <c r="NOO51"/>
      <c r="NOP51"/>
      <c r="NOQ51"/>
      <c r="NOR51"/>
      <c r="NOS51"/>
      <c r="NOT51"/>
      <c r="NOU51"/>
      <c r="NOV51"/>
      <c r="NOW51"/>
      <c r="NOX51"/>
      <c r="NOY51"/>
      <c r="NOZ51"/>
      <c r="NPA51"/>
      <c r="NPB51"/>
      <c r="NPC51"/>
      <c r="NPD51"/>
      <c r="NPE51"/>
      <c r="NPF51"/>
      <c r="NPG51"/>
      <c r="NPH51"/>
      <c r="NPI51"/>
      <c r="NPJ51"/>
      <c r="NPK51"/>
      <c r="NPL51"/>
      <c r="NPM51"/>
      <c r="NPN51"/>
      <c r="NPO51"/>
      <c r="NPP51"/>
      <c r="NPQ51"/>
      <c r="NPR51"/>
      <c r="NPS51"/>
      <c r="NPT51"/>
      <c r="NPU51"/>
      <c r="NPV51"/>
      <c r="NPW51"/>
      <c r="NPX51"/>
      <c r="NPY51"/>
      <c r="NPZ51"/>
      <c r="NQA51"/>
      <c r="NQB51"/>
      <c r="NQC51"/>
      <c r="NQD51"/>
      <c r="NQE51"/>
      <c r="NQF51"/>
      <c r="NQG51"/>
      <c r="NQH51"/>
      <c r="NQI51"/>
      <c r="NQJ51"/>
      <c r="NQK51"/>
      <c r="NQL51"/>
      <c r="NQM51"/>
      <c r="NQN51"/>
      <c r="NQO51"/>
      <c r="NQP51"/>
      <c r="NQQ51"/>
      <c r="NQR51"/>
      <c r="NQS51"/>
      <c r="NQT51"/>
      <c r="NQU51"/>
      <c r="NQV51"/>
      <c r="NQW51"/>
      <c r="NQX51"/>
      <c r="NQY51"/>
      <c r="NQZ51"/>
      <c r="NRA51"/>
      <c r="NRB51"/>
      <c r="NRC51"/>
      <c r="NRD51"/>
      <c r="NRE51"/>
      <c r="NRF51"/>
      <c r="NRG51"/>
      <c r="NRH51"/>
      <c r="NRI51"/>
      <c r="NRJ51"/>
      <c r="NRK51"/>
      <c r="NRL51"/>
      <c r="NRM51"/>
      <c r="NRN51"/>
      <c r="NRO51"/>
      <c r="NRP51"/>
      <c r="NRQ51"/>
      <c r="NRR51"/>
      <c r="NRS51"/>
      <c r="NRT51"/>
      <c r="NRU51"/>
      <c r="NRV51"/>
      <c r="NRW51"/>
      <c r="NRX51"/>
      <c r="NRY51"/>
      <c r="NRZ51"/>
      <c r="NSA51"/>
      <c r="NSB51"/>
      <c r="NSC51"/>
      <c r="NSD51"/>
      <c r="NSE51"/>
      <c r="NSF51"/>
      <c r="NSG51"/>
      <c r="NSH51"/>
      <c r="NSI51"/>
      <c r="NSJ51"/>
      <c r="NSK51"/>
      <c r="NSL51"/>
      <c r="NSM51"/>
      <c r="NSN51"/>
      <c r="NSO51"/>
      <c r="NSP51"/>
      <c r="NSQ51"/>
      <c r="NSR51"/>
      <c r="NSS51"/>
      <c r="NST51"/>
      <c r="NSU51"/>
      <c r="NSV51"/>
      <c r="NSW51"/>
      <c r="NSX51"/>
      <c r="NSY51"/>
      <c r="NSZ51"/>
      <c r="NTA51"/>
      <c r="NTB51"/>
      <c r="NTC51"/>
      <c r="NTD51"/>
      <c r="NTE51"/>
      <c r="NTF51"/>
      <c r="NTG51"/>
      <c r="NTH51"/>
      <c r="NTI51"/>
      <c r="NTJ51"/>
      <c r="NTK51"/>
      <c r="NTL51"/>
      <c r="NTM51"/>
      <c r="NTN51"/>
      <c r="NTO51"/>
      <c r="NTP51"/>
      <c r="NTQ51"/>
      <c r="NTR51"/>
      <c r="NTS51"/>
      <c r="NTT51"/>
      <c r="NTU51"/>
      <c r="NTV51"/>
      <c r="NTW51"/>
      <c r="NTX51"/>
      <c r="NTY51"/>
      <c r="NTZ51"/>
      <c r="NUA51"/>
      <c r="NUB51"/>
      <c r="NUC51"/>
      <c r="NUD51"/>
      <c r="NUE51"/>
      <c r="NUF51"/>
      <c r="NUG51"/>
      <c r="NUH51"/>
      <c r="NUI51"/>
      <c r="NUJ51"/>
      <c r="NUK51"/>
      <c r="NUL51"/>
      <c r="NUM51"/>
      <c r="NUN51"/>
      <c r="NUO51"/>
      <c r="NUP51"/>
      <c r="NUQ51"/>
      <c r="NUR51"/>
      <c r="NUS51"/>
      <c r="NUT51"/>
      <c r="NUU51"/>
      <c r="NUV51"/>
      <c r="NUW51"/>
      <c r="NUX51"/>
      <c r="NUY51"/>
      <c r="NUZ51"/>
      <c r="NVA51"/>
      <c r="NVB51"/>
      <c r="NVC51"/>
      <c r="NVD51"/>
      <c r="NVE51"/>
      <c r="NVF51"/>
      <c r="NVG51"/>
      <c r="NVH51"/>
      <c r="NVI51"/>
      <c r="NVJ51"/>
      <c r="NVK51"/>
      <c r="NVL51"/>
      <c r="NVM51"/>
      <c r="NVN51"/>
      <c r="NVO51"/>
      <c r="NVP51"/>
      <c r="NVQ51"/>
      <c r="NVR51"/>
      <c r="NVS51"/>
      <c r="NVT51"/>
      <c r="NVU51"/>
      <c r="NVV51"/>
      <c r="NVW51"/>
      <c r="NVX51"/>
      <c r="NVY51"/>
      <c r="NVZ51"/>
      <c r="NWA51"/>
      <c r="NWB51"/>
      <c r="NWC51"/>
      <c r="NWD51"/>
      <c r="NWE51"/>
      <c r="NWF51"/>
      <c r="NWG51"/>
      <c r="NWH51"/>
      <c r="NWI51"/>
      <c r="NWJ51"/>
      <c r="NWK51"/>
      <c r="NWL51"/>
      <c r="NWM51"/>
      <c r="NWN51"/>
      <c r="NWO51"/>
      <c r="NWP51"/>
      <c r="NWQ51"/>
      <c r="NWR51"/>
      <c r="NWS51"/>
      <c r="NWT51"/>
      <c r="NWU51"/>
      <c r="NWV51"/>
      <c r="NWW51"/>
      <c r="NWX51"/>
      <c r="NWY51"/>
      <c r="NWZ51"/>
      <c r="NXA51"/>
      <c r="NXB51"/>
      <c r="NXC51"/>
      <c r="NXD51"/>
      <c r="NXE51"/>
      <c r="NXF51"/>
      <c r="NXG51"/>
      <c r="NXH51"/>
      <c r="NXI51"/>
      <c r="NXJ51"/>
      <c r="NXK51"/>
      <c r="NXL51"/>
      <c r="NXM51"/>
      <c r="NXN51"/>
      <c r="NXO51"/>
      <c r="NXP51"/>
      <c r="NXQ51"/>
      <c r="NXR51"/>
      <c r="NXS51"/>
      <c r="NXT51"/>
      <c r="NXU51"/>
      <c r="NXV51"/>
      <c r="NXW51"/>
      <c r="NXX51"/>
      <c r="NXY51"/>
      <c r="NXZ51"/>
      <c r="NYA51"/>
      <c r="NYB51"/>
      <c r="NYC51"/>
      <c r="NYD51"/>
      <c r="NYE51"/>
      <c r="NYF51"/>
      <c r="NYG51"/>
      <c r="NYH51"/>
      <c r="NYI51"/>
      <c r="NYJ51"/>
      <c r="NYK51"/>
      <c r="NYL51"/>
      <c r="NYM51"/>
      <c r="NYN51"/>
      <c r="NYO51"/>
      <c r="NYP51"/>
      <c r="NYQ51"/>
      <c r="NYR51"/>
      <c r="NYS51"/>
      <c r="NYT51"/>
      <c r="NYU51"/>
      <c r="NYV51"/>
      <c r="NYW51"/>
      <c r="NYX51"/>
      <c r="NYY51"/>
      <c r="NYZ51"/>
      <c r="NZA51"/>
      <c r="NZB51"/>
      <c r="NZC51"/>
      <c r="NZD51"/>
      <c r="NZE51"/>
      <c r="NZF51"/>
      <c r="NZG51"/>
      <c r="NZH51"/>
      <c r="NZI51"/>
      <c r="NZJ51"/>
      <c r="NZK51"/>
      <c r="NZL51"/>
      <c r="NZM51"/>
      <c r="NZN51"/>
      <c r="NZO51"/>
      <c r="NZP51"/>
      <c r="NZQ51"/>
      <c r="NZR51"/>
      <c r="NZS51"/>
      <c r="NZT51"/>
      <c r="NZU51"/>
      <c r="NZV51"/>
      <c r="NZW51"/>
      <c r="NZX51"/>
      <c r="NZY51"/>
      <c r="NZZ51"/>
      <c r="OAA51"/>
      <c r="OAB51"/>
      <c r="OAC51"/>
      <c r="OAD51"/>
      <c r="OAE51"/>
      <c r="OAF51"/>
      <c r="OAG51"/>
      <c r="OAH51"/>
      <c r="OAI51"/>
      <c r="OAJ51"/>
      <c r="OAK51"/>
      <c r="OAL51"/>
      <c r="OAM51"/>
      <c r="OAN51"/>
      <c r="OAO51"/>
      <c r="OAP51"/>
      <c r="OAQ51"/>
      <c r="OAR51"/>
      <c r="OAS51"/>
      <c r="OAT51"/>
      <c r="OAU51"/>
      <c r="OAV51"/>
      <c r="OAW51"/>
      <c r="OAX51"/>
      <c r="OAY51"/>
      <c r="OAZ51"/>
      <c r="OBA51"/>
      <c r="OBB51"/>
      <c r="OBC51"/>
      <c r="OBD51"/>
      <c r="OBE51"/>
      <c r="OBF51"/>
      <c r="OBG51"/>
      <c r="OBH51"/>
      <c r="OBI51"/>
      <c r="OBJ51"/>
      <c r="OBK51"/>
      <c r="OBL51"/>
      <c r="OBM51"/>
      <c r="OBN51"/>
      <c r="OBO51"/>
      <c r="OBP51"/>
      <c r="OBQ51"/>
      <c r="OBR51"/>
      <c r="OBS51"/>
      <c r="OBT51"/>
      <c r="OBU51"/>
      <c r="OBV51"/>
      <c r="OBW51"/>
      <c r="OBX51"/>
      <c r="OBY51"/>
      <c r="OBZ51"/>
      <c r="OCA51"/>
      <c r="OCB51"/>
      <c r="OCC51"/>
      <c r="OCD51"/>
      <c r="OCE51"/>
      <c r="OCF51"/>
      <c r="OCG51"/>
      <c r="OCH51"/>
      <c r="OCI51"/>
      <c r="OCJ51"/>
      <c r="OCK51"/>
      <c r="OCL51"/>
      <c r="OCM51"/>
      <c r="OCN51"/>
      <c r="OCO51"/>
      <c r="OCP51"/>
      <c r="OCQ51"/>
      <c r="OCR51"/>
      <c r="OCS51"/>
      <c r="OCT51"/>
      <c r="OCU51"/>
      <c r="OCV51"/>
      <c r="OCW51"/>
      <c r="OCX51"/>
      <c r="OCY51"/>
      <c r="OCZ51"/>
      <c r="ODA51"/>
      <c r="ODB51"/>
      <c r="ODC51"/>
      <c r="ODD51"/>
      <c r="ODE51"/>
      <c r="ODF51"/>
      <c r="ODG51"/>
      <c r="ODH51"/>
      <c r="ODI51"/>
      <c r="ODJ51"/>
      <c r="ODK51"/>
      <c r="ODL51"/>
      <c r="ODM51"/>
      <c r="ODN51"/>
      <c r="ODO51"/>
      <c r="ODP51"/>
      <c r="ODQ51"/>
      <c r="ODR51"/>
      <c r="ODS51"/>
      <c r="ODT51"/>
      <c r="ODU51"/>
      <c r="ODV51"/>
      <c r="ODW51"/>
      <c r="ODX51"/>
      <c r="ODY51"/>
      <c r="ODZ51"/>
      <c r="OEA51"/>
      <c r="OEB51"/>
      <c r="OEC51"/>
      <c r="OED51"/>
      <c r="OEE51"/>
      <c r="OEF51"/>
      <c r="OEG51"/>
      <c r="OEH51"/>
      <c r="OEI51"/>
      <c r="OEJ51"/>
      <c r="OEK51"/>
      <c r="OEL51"/>
      <c r="OEM51"/>
      <c r="OEN51"/>
      <c r="OEO51"/>
      <c r="OEP51"/>
      <c r="OEQ51"/>
      <c r="OER51"/>
      <c r="OES51"/>
      <c r="OET51"/>
      <c r="OEU51"/>
      <c r="OEV51"/>
      <c r="OEW51"/>
      <c r="OEX51"/>
      <c r="OEY51"/>
      <c r="OEZ51"/>
      <c r="OFA51"/>
      <c r="OFB51"/>
      <c r="OFC51"/>
      <c r="OFD51"/>
      <c r="OFE51"/>
      <c r="OFF51"/>
      <c r="OFG51"/>
      <c r="OFH51"/>
      <c r="OFI51"/>
      <c r="OFJ51"/>
      <c r="OFK51"/>
      <c r="OFL51"/>
      <c r="OFM51"/>
      <c r="OFN51"/>
      <c r="OFO51"/>
      <c r="OFP51"/>
      <c r="OFQ51"/>
      <c r="OFR51"/>
      <c r="OFS51"/>
      <c r="OFT51"/>
      <c r="OFU51"/>
      <c r="OFV51"/>
      <c r="OFW51"/>
      <c r="OFX51"/>
      <c r="OFY51"/>
      <c r="OFZ51"/>
      <c r="OGA51"/>
      <c r="OGB51"/>
      <c r="OGC51"/>
      <c r="OGD51"/>
      <c r="OGE51"/>
      <c r="OGF51"/>
      <c r="OGG51"/>
      <c r="OGH51"/>
      <c r="OGI51"/>
      <c r="OGJ51"/>
      <c r="OGK51"/>
      <c r="OGL51"/>
      <c r="OGM51"/>
      <c r="OGN51"/>
      <c r="OGO51"/>
      <c r="OGP51"/>
      <c r="OGQ51"/>
      <c r="OGR51"/>
      <c r="OGS51"/>
      <c r="OGT51"/>
      <c r="OGU51"/>
      <c r="OGV51"/>
      <c r="OGW51"/>
      <c r="OGX51"/>
      <c r="OGY51"/>
      <c r="OGZ51"/>
      <c r="OHA51"/>
      <c r="OHB51"/>
      <c r="OHC51"/>
      <c r="OHD51"/>
      <c r="OHE51"/>
      <c r="OHF51"/>
      <c r="OHG51"/>
      <c r="OHH51"/>
      <c r="OHI51"/>
      <c r="OHJ51"/>
      <c r="OHK51"/>
      <c r="OHL51"/>
      <c r="OHM51"/>
      <c r="OHN51"/>
      <c r="OHO51"/>
      <c r="OHP51"/>
      <c r="OHQ51"/>
      <c r="OHR51"/>
      <c r="OHS51"/>
      <c r="OHT51"/>
      <c r="OHU51"/>
      <c r="OHV51"/>
      <c r="OHW51"/>
      <c r="OHX51"/>
      <c r="OHY51"/>
      <c r="OHZ51"/>
      <c r="OIA51"/>
      <c r="OIB51"/>
      <c r="OIC51"/>
      <c r="OID51"/>
      <c r="OIE51"/>
      <c r="OIF51"/>
      <c r="OIG51"/>
      <c r="OIH51"/>
      <c r="OII51"/>
      <c r="OIJ51"/>
      <c r="OIK51"/>
      <c r="OIL51"/>
      <c r="OIM51"/>
      <c r="OIN51"/>
      <c r="OIO51"/>
      <c r="OIP51"/>
      <c r="OIQ51"/>
      <c r="OIR51"/>
      <c r="OIS51"/>
      <c r="OIT51"/>
      <c r="OIU51"/>
      <c r="OIV51"/>
      <c r="OIW51"/>
      <c r="OIX51"/>
      <c r="OIY51"/>
      <c r="OIZ51"/>
      <c r="OJA51"/>
      <c r="OJB51"/>
      <c r="OJC51"/>
      <c r="OJD51"/>
      <c r="OJE51"/>
      <c r="OJF51"/>
      <c r="OJG51"/>
      <c r="OJH51"/>
      <c r="OJI51"/>
      <c r="OJJ51"/>
      <c r="OJK51"/>
      <c r="OJL51"/>
      <c r="OJM51"/>
      <c r="OJN51"/>
      <c r="OJO51"/>
      <c r="OJP51"/>
      <c r="OJQ51"/>
      <c r="OJR51"/>
      <c r="OJS51"/>
      <c r="OJT51"/>
      <c r="OJU51"/>
      <c r="OJV51"/>
      <c r="OJW51"/>
      <c r="OJX51"/>
      <c r="OJY51"/>
      <c r="OJZ51"/>
      <c r="OKA51"/>
      <c r="OKB51"/>
      <c r="OKC51"/>
      <c r="OKD51"/>
      <c r="OKE51"/>
      <c r="OKF51"/>
      <c r="OKG51"/>
      <c r="OKH51"/>
      <c r="OKI51"/>
      <c r="OKJ51"/>
      <c r="OKK51"/>
      <c r="OKL51"/>
      <c r="OKM51"/>
      <c r="OKN51"/>
      <c r="OKO51"/>
      <c r="OKP51"/>
      <c r="OKQ51"/>
      <c r="OKR51"/>
      <c r="OKS51"/>
      <c r="OKT51"/>
      <c r="OKU51"/>
      <c r="OKV51"/>
      <c r="OKW51"/>
      <c r="OKX51"/>
      <c r="OKY51"/>
      <c r="OKZ51"/>
      <c r="OLA51"/>
      <c r="OLB51"/>
      <c r="OLC51"/>
      <c r="OLD51"/>
      <c r="OLE51"/>
      <c r="OLF51"/>
      <c r="OLG51"/>
      <c r="OLH51"/>
      <c r="OLI51"/>
      <c r="OLJ51"/>
      <c r="OLK51"/>
      <c r="OLL51"/>
      <c r="OLM51"/>
      <c r="OLN51"/>
      <c r="OLO51"/>
      <c r="OLP51"/>
      <c r="OLQ51"/>
      <c r="OLR51"/>
      <c r="OLS51"/>
      <c r="OLT51"/>
      <c r="OLU51"/>
      <c r="OLV51"/>
      <c r="OLW51"/>
      <c r="OLX51"/>
      <c r="OLY51"/>
      <c r="OLZ51"/>
      <c r="OMA51"/>
      <c r="OMB51"/>
      <c r="OMC51"/>
      <c r="OMD51"/>
      <c r="OME51"/>
      <c r="OMF51"/>
      <c r="OMG51"/>
      <c r="OMH51"/>
      <c r="OMI51"/>
      <c r="OMJ51"/>
      <c r="OMK51"/>
      <c r="OML51"/>
      <c r="OMM51"/>
      <c r="OMN51"/>
      <c r="OMO51"/>
      <c r="OMP51"/>
      <c r="OMQ51"/>
      <c r="OMR51"/>
      <c r="OMS51"/>
      <c r="OMT51"/>
      <c r="OMU51"/>
      <c r="OMV51"/>
      <c r="OMW51"/>
      <c r="OMX51"/>
      <c r="OMY51"/>
      <c r="OMZ51"/>
      <c r="ONA51"/>
      <c r="ONB51"/>
      <c r="ONC51"/>
      <c r="OND51"/>
      <c r="ONE51"/>
      <c r="ONF51"/>
      <c r="ONG51"/>
      <c r="ONH51"/>
      <c r="ONI51"/>
      <c r="ONJ51"/>
      <c r="ONK51"/>
      <c r="ONL51"/>
      <c r="ONM51"/>
      <c r="ONN51"/>
      <c r="ONO51"/>
      <c r="ONP51"/>
      <c r="ONQ51"/>
      <c r="ONR51"/>
      <c r="ONS51"/>
      <c r="ONT51"/>
      <c r="ONU51"/>
      <c r="ONV51"/>
      <c r="ONW51"/>
      <c r="ONX51"/>
      <c r="ONY51"/>
      <c r="ONZ51"/>
      <c r="OOA51"/>
      <c r="OOB51"/>
      <c r="OOC51"/>
      <c r="OOD51"/>
      <c r="OOE51"/>
      <c r="OOF51"/>
      <c r="OOG51"/>
      <c r="OOH51"/>
      <c r="OOI51"/>
      <c r="OOJ51"/>
      <c r="OOK51"/>
      <c r="OOL51"/>
      <c r="OOM51"/>
      <c r="OON51"/>
      <c r="OOO51"/>
      <c r="OOP51"/>
      <c r="OOQ51"/>
      <c r="OOR51"/>
      <c r="OOS51"/>
      <c r="OOT51"/>
      <c r="OOU51"/>
      <c r="OOV51"/>
      <c r="OOW51"/>
      <c r="OOX51"/>
      <c r="OOY51"/>
      <c r="OOZ51"/>
      <c r="OPA51"/>
      <c r="OPB51"/>
      <c r="OPC51"/>
      <c r="OPD51"/>
      <c r="OPE51"/>
      <c r="OPF51"/>
      <c r="OPG51"/>
      <c r="OPH51"/>
      <c r="OPI51"/>
      <c r="OPJ51"/>
      <c r="OPK51"/>
      <c r="OPL51"/>
      <c r="OPM51"/>
      <c r="OPN51"/>
      <c r="OPO51"/>
      <c r="OPP51"/>
      <c r="OPQ51"/>
      <c r="OPR51"/>
      <c r="OPS51"/>
      <c r="OPT51"/>
      <c r="OPU51"/>
      <c r="OPV51"/>
      <c r="OPW51"/>
      <c r="OPX51"/>
      <c r="OPY51"/>
      <c r="OPZ51"/>
      <c r="OQA51"/>
      <c r="OQB51"/>
      <c r="OQC51"/>
      <c r="OQD51"/>
      <c r="OQE51"/>
      <c r="OQF51"/>
      <c r="OQG51"/>
      <c r="OQH51"/>
      <c r="OQI51"/>
      <c r="OQJ51"/>
      <c r="OQK51"/>
      <c r="OQL51"/>
      <c r="OQM51"/>
      <c r="OQN51"/>
      <c r="OQO51"/>
      <c r="OQP51"/>
      <c r="OQQ51"/>
      <c r="OQR51"/>
      <c r="OQS51"/>
      <c r="OQT51"/>
      <c r="OQU51"/>
      <c r="OQV51"/>
      <c r="OQW51"/>
      <c r="OQX51"/>
      <c r="OQY51"/>
      <c r="OQZ51"/>
      <c r="ORA51"/>
      <c r="ORB51"/>
      <c r="ORC51"/>
      <c r="ORD51"/>
      <c r="ORE51"/>
      <c r="ORF51"/>
      <c r="ORG51"/>
      <c r="ORH51"/>
      <c r="ORI51"/>
      <c r="ORJ51"/>
      <c r="ORK51"/>
      <c r="ORL51"/>
      <c r="ORM51"/>
      <c r="ORN51"/>
      <c r="ORO51"/>
      <c r="ORP51"/>
      <c r="ORQ51"/>
      <c r="ORR51"/>
      <c r="ORS51"/>
      <c r="ORT51"/>
      <c r="ORU51"/>
      <c r="ORV51"/>
      <c r="ORW51"/>
      <c r="ORX51"/>
      <c r="ORY51"/>
      <c r="ORZ51"/>
      <c r="OSA51"/>
      <c r="OSB51"/>
      <c r="OSC51"/>
      <c r="OSD51"/>
      <c r="OSE51"/>
      <c r="OSF51"/>
      <c r="OSG51"/>
      <c r="OSH51"/>
      <c r="OSI51"/>
      <c r="OSJ51"/>
      <c r="OSK51"/>
      <c r="OSL51"/>
      <c r="OSM51"/>
      <c r="OSN51"/>
      <c r="OSO51"/>
      <c r="OSP51"/>
      <c r="OSQ51"/>
      <c r="OSR51"/>
      <c r="OSS51"/>
      <c r="OST51"/>
      <c r="OSU51"/>
      <c r="OSV51"/>
      <c r="OSW51"/>
      <c r="OSX51"/>
      <c r="OSY51"/>
      <c r="OSZ51"/>
      <c r="OTA51"/>
      <c r="OTB51"/>
      <c r="OTC51"/>
      <c r="OTD51"/>
      <c r="OTE51"/>
      <c r="OTF51"/>
      <c r="OTG51"/>
      <c r="OTH51"/>
      <c r="OTI51"/>
      <c r="OTJ51"/>
      <c r="OTK51"/>
      <c r="OTL51"/>
      <c r="OTM51"/>
      <c r="OTN51"/>
      <c r="OTO51"/>
      <c r="OTP51"/>
      <c r="OTQ51"/>
      <c r="OTR51"/>
      <c r="OTS51"/>
      <c r="OTT51"/>
      <c r="OTU51"/>
      <c r="OTV51"/>
      <c r="OTW51"/>
      <c r="OTX51"/>
      <c r="OTY51"/>
      <c r="OTZ51"/>
      <c r="OUA51"/>
      <c r="OUB51"/>
      <c r="OUC51"/>
      <c r="OUD51"/>
      <c r="OUE51"/>
      <c r="OUF51"/>
      <c r="OUG51"/>
      <c r="OUH51"/>
      <c r="OUI51"/>
      <c r="OUJ51"/>
      <c r="OUK51"/>
      <c r="OUL51"/>
      <c r="OUM51"/>
      <c r="OUN51"/>
      <c r="OUO51"/>
      <c r="OUP51"/>
      <c r="OUQ51"/>
      <c r="OUR51"/>
      <c r="OUS51"/>
      <c r="OUT51"/>
      <c r="OUU51"/>
      <c r="OUV51"/>
      <c r="OUW51"/>
      <c r="OUX51"/>
      <c r="OUY51"/>
      <c r="OUZ51"/>
      <c r="OVA51"/>
      <c r="OVB51"/>
      <c r="OVC51"/>
      <c r="OVD51"/>
      <c r="OVE51"/>
      <c r="OVF51"/>
      <c r="OVG51"/>
      <c r="OVH51"/>
      <c r="OVI51"/>
      <c r="OVJ51"/>
      <c r="OVK51"/>
      <c r="OVL51"/>
      <c r="OVM51"/>
      <c r="OVN51"/>
      <c r="OVO51"/>
      <c r="OVP51"/>
      <c r="OVQ51"/>
      <c r="OVR51"/>
      <c r="OVS51"/>
      <c r="OVT51"/>
      <c r="OVU51"/>
      <c r="OVV51"/>
      <c r="OVW51"/>
      <c r="OVX51"/>
      <c r="OVY51"/>
      <c r="OVZ51"/>
      <c r="OWA51"/>
      <c r="OWB51"/>
      <c r="OWC51"/>
      <c r="OWD51"/>
      <c r="OWE51"/>
      <c r="OWF51"/>
      <c r="OWG51"/>
      <c r="OWH51"/>
      <c r="OWI51"/>
      <c r="OWJ51"/>
      <c r="OWK51"/>
      <c r="OWL51"/>
      <c r="OWM51"/>
      <c r="OWN51"/>
      <c r="OWO51"/>
      <c r="OWP51"/>
      <c r="OWQ51"/>
      <c r="OWR51"/>
      <c r="OWS51"/>
      <c r="OWT51"/>
      <c r="OWU51"/>
      <c r="OWV51"/>
      <c r="OWW51"/>
      <c r="OWX51"/>
      <c r="OWY51"/>
      <c r="OWZ51"/>
      <c r="OXA51"/>
      <c r="OXB51"/>
      <c r="OXC51"/>
      <c r="OXD51"/>
      <c r="OXE51"/>
      <c r="OXF51"/>
      <c r="OXG51"/>
      <c r="OXH51"/>
      <c r="OXI51"/>
      <c r="OXJ51"/>
      <c r="OXK51"/>
      <c r="OXL51"/>
      <c r="OXM51"/>
      <c r="OXN51"/>
      <c r="OXO51"/>
      <c r="OXP51"/>
      <c r="OXQ51"/>
      <c r="OXR51"/>
      <c r="OXS51"/>
      <c r="OXT51"/>
      <c r="OXU51"/>
      <c r="OXV51"/>
      <c r="OXW51"/>
      <c r="OXX51"/>
      <c r="OXY51"/>
      <c r="OXZ51"/>
      <c r="OYA51"/>
      <c r="OYB51"/>
      <c r="OYC51"/>
      <c r="OYD51"/>
      <c r="OYE51"/>
      <c r="OYF51"/>
      <c r="OYG51"/>
      <c r="OYH51"/>
      <c r="OYI51"/>
      <c r="OYJ51"/>
      <c r="OYK51"/>
      <c r="OYL51"/>
      <c r="OYM51"/>
      <c r="OYN51"/>
      <c r="OYO51"/>
      <c r="OYP51"/>
      <c r="OYQ51"/>
      <c r="OYR51"/>
      <c r="OYS51"/>
      <c r="OYT51"/>
      <c r="OYU51"/>
      <c r="OYV51"/>
      <c r="OYW51"/>
      <c r="OYX51"/>
      <c r="OYY51"/>
      <c r="OYZ51"/>
      <c r="OZA51"/>
      <c r="OZB51"/>
      <c r="OZC51"/>
      <c r="OZD51"/>
      <c r="OZE51"/>
      <c r="OZF51"/>
      <c r="OZG51"/>
      <c r="OZH51"/>
      <c r="OZI51"/>
      <c r="OZJ51"/>
      <c r="OZK51"/>
      <c r="OZL51"/>
      <c r="OZM51"/>
      <c r="OZN51"/>
      <c r="OZO51"/>
      <c r="OZP51"/>
      <c r="OZQ51"/>
      <c r="OZR51"/>
      <c r="OZS51"/>
      <c r="OZT51"/>
      <c r="OZU51"/>
      <c r="OZV51"/>
      <c r="OZW51"/>
      <c r="OZX51"/>
      <c r="OZY51"/>
      <c r="OZZ51"/>
      <c r="PAA51"/>
      <c r="PAB51"/>
      <c r="PAC51"/>
      <c r="PAD51"/>
      <c r="PAE51"/>
      <c r="PAF51"/>
      <c r="PAG51"/>
      <c r="PAH51"/>
      <c r="PAI51"/>
      <c r="PAJ51"/>
      <c r="PAK51"/>
      <c r="PAL51"/>
      <c r="PAM51"/>
      <c r="PAN51"/>
      <c r="PAO51"/>
      <c r="PAP51"/>
      <c r="PAQ51"/>
      <c r="PAR51"/>
      <c r="PAS51"/>
      <c r="PAT51"/>
      <c r="PAU51"/>
      <c r="PAV51"/>
      <c r="PAW51"/>
      <c r="PAX51"/>
      <c r="PAY51"/>
      <c r="PAZ51"/>
      <c r="PBA51"/>
      <c r="PBB51"/>
      <c r="PBC51"/>
      <c r="PBD51"/>
      <c r="PBE51"/>
      <c r="PBF51"/>
      <c r="PBG51"/>
      <c r="PBH51"/>
      <c r="PBI51"/>
      <c r="PBJ51"/>
      <c r="PBK51"/>
      <c r="PBL51"/>
      <c r="PBM51"/>
      <c r="PBN51"/>
      <c r="PBO51"/>
      <c r="PBP51"/>
      <c r="PBQ51"/>
      <c r="PBR51"/>
      <c r="PBS51"/>
      <c r="PBT51"/>
      <c r="PBU51"/>
      <c r="PBV51"/>
      <c r="PBW51"/>
      <c r="PBX51"/>
      <c r="PBY51"/>
      <c r="PBZ51"/>
      <c r="PCA51"/>
      <c r="PCB51"/>
      <c r="PCC51"/>
      <c r="PCD51"/>
      <c r="PCE51"/>
      <c r="PCF51"/>
      <c r="PCG51"/>
      <c r="PCH51"/>
      <c r="PCI51"/>
      <c r="PCJ51"/>
      <c r="PCK51"/>
      <c r="PCL51"/>
      <c r="PCM51"/>
      <c r="PCN51"/>
      <c r="PCO51"/>
      <c r="PCP51"/>
      <c r="PCQ51"/>
      <c r="PCR51"/>
      <c r="PCS51"/>
      <c r="PCT51"/>
      <c r="PCU51"/>
      <c r="PCV51"/>
      <c r="PCW51"/>
      <c r="PCX51"/>
      <c r="PCY51"/>
      <c r="PCZ51"/>
      <c r="PDA51"/>
      <c r="PDB51"/>
      <c r="PDC51"/>
      <c r="PDD51"/>
      <c r="PDE51"/>
      <c r="PDF51"/>
      <c r="PDG51"/>
      <c r="PDH51"/>
      <c r="PDI51"/>
      <c r="PDJ51"/>
      <c r="PDK51"/>
      <c r="PDL51"/>
      <c r="PDM51"/>
      <c r="PDN51"/>
      <c r="PDO51"/>
      <c r="PDP51"/>
      <c r="PDQ51"/>
      <c r="PDR51"/>
      <c r="PDS51"/>
      <c r="PDT51"/>
      <c r="PDU51"/>
      <c r="PDV51"/>
      <c r="PDW51"/>
      <c r="PDX51"/>
      <c r="PDY51"/>
      <c r="PDZ51"/>
      <c r="PEA51"/>
      <c r="PEB51"/>
      <c r="PEC51"/>
      <c r="PED51"/>
      <c r="PEE51"/>
      <c r="PEF51"/>
      <c r="PEG51"/>
      <c r="PEH51"/>
      <c r="PEI51"/>
      <c r="PEJ51"/>
      <c r="PEK51"/>
      <c r="PEL51"/>
      <c r="PEM51"/>
      <c r="PEN51"/>
      <c r="PEO51"/>
      <c r="PEP51"/>
      <c r="PEQ51"/>
      <c r="PER51"/>
      <c r="PES51"/>
      <c r="PET51"/>
      <c r="PEU51"/>
      <c r="PEV51"/>
      <c r="PEW51"/>
      <c r="PEX51"/>
      <c r="PEY51"/>
      <c r="PEZ51"/>
      <c r="PFA51"/>
      <c r="PFB51"/>
      <c r="PFC51"/>
      <c r="PFD51"/>
      <c r="PFE51"/>
      <c r="PFF51"/>
      <c r="PFG51"/>
      <c r="PFH51"/>
      <c r="PFI51"/>
      <c r="PFJ51"/>
      <c r="PFK51"/>
      <c r="PFL51"/>
      <c r="PFM51"/>
      <c r="PFN51"/>
      <c r="PFO51"/>
      <c r="PFP51"/>
      <c r="PFQ51"/>
      <c r="PFR51"/>
      <c r="PFS51"/>
      <c r="PFT51"/>
      <c r="PFU51"/>
      <c r="PFV51"/>
      <c r="PFW51"/>
      <c r="PFX51"/>
      <c r="PFY51"/>
      <c r="PFZ51"/>
      <c r="PGA51"/>
      <c r="PGB51"/>
      <c r="PGC51"/>
      <c r="PGD51"/>
      <c r="PGE51"/>
      <c r="PGF51"/>
      <c r="PGG51"/>
      <c r="PGH51"/>
      <c r="PGI51"/>
      <c r="PGJ51"/>
      <c r="PGK51"/>
      <c r="PGL51"/>
      <c r="PGM51"/>
      <c r="PGN51"/>
      <c r="PGO51"/>
      <c r="PGP51"/>
      <c r="PGQ51"/>
      <c r="PGR51"/>
      <c r="PGS51"/>
      <c r="PGT51"/>
      <c r="PGU51"/>
      <c r="PGV51"/>
      <c r="PGW51"/>
      <c r="PGX51"/>
      <c r="PGY51"/>
      <c r="PGZ51"/>
      <c r="PHA51"/>
      <c r="PHB51"/>
      <c r="PHC51"/>
      <c r="PHD51"/>
      <c r="PHE51"/>
      <c r="PHF51"/>
      <c r="PHG51"/>
      <c r="PHH51"/>
      <c r="PHI51"/>
      <c r="PHJ51"/>
      <c r="PHK51"/>
      <c r="PHL51"/>
      <c r="PHM51"/>
      <c r="PHN51"/>
      <c r="PHO51"/>
      <c r="PHP51"/>
      <c r="PHQ51"/>
      <c r="PHR51"/>
      <c r="PHS51"/>
      <c r="PHT51"/>
      <c r="PHU51"/>
      <c r="PHV51"/>
      <c r="PHW51"/>
      <c r="PHX51"/>
      <c r="PHY51"/>
      <c r="PHZ51"/>
      <c r="PIA51"/>
      <c r="PIB51"/>
      <c r="PIC51"/>
      <c r="PID51"/>
      <c r="PIE51"/>
      <c r="PIF51"/>
      <c r="PIG51"/>
      <c r="PIH51"/>
      <c r="PII51"/>
      <c r="PIJ51"/>
      <c r="PIK51"/>
      <c r="PIL51"/>
      <c r="PIM51"/>
      <c r="PIN51"/>
      <c r="PIO51"/>
      <c r="PIP51"/>
      <c r="PIQ51"/>
      <c r="PIR51"/>
      <c r="PIS51"/>
      <c r="PIT51"/>
      <c r="PIU51"/>
      <c r="PIV51"/>
      <c r="PIW51"/>
      <c r="PIX51"/>
      <c r="PIY51"/>
      <c r="PIZ51"/>
      <c r="PJA51"/>
      <c r="PJB51"/>
      <c r="PJC51"/>
      <c r="PJD51"/>
      <c r="PJE51"/>
      <c r="PJF51"/>
      <c r="PJG51"/>
      <c r="PJH51"/>
      <c r="PJI51"/>
      <c r="PJJ51"/>
      <c r="PJK51"/>
      <c r="PJL51"/>
      <c r="PJM51"/>
      <c r="PJN51"/>
      <c r="PJO51"/>
      <c r="PJP51"/>
      <c r="PJQ51"/>
      <c r="PJR51"/>
      <c r="PJS51"/>
      <c r="PJT51"/>
      <c r="PJU51"/>
      <c r="PJV51"/>
      <c r="PJW51"/>
      <c r="PJX51"/>
      <c r="PJY51"/>
      <c r="PJZ51"/>
      <c r="PKA51"/>
      <c r="PKB51"/>
      <c r="PKC51"/>
      <c r="PKD51"/>
      <c r="PKE51"/>
      <c r="PKF51"/>
      <c r="PKG51"/>
      <c r="PKH51"/>
      <c r="PKI51"/>
      <c r="PKJ51"/>
      <c r="PKK51"/>
      <c r="PKL51"/>
      <c r="PKM51"/>
      <c r="PKN51"/>
      <c r="PKO51"/>
      <c r="PKP51"/>
      <c r="PKQ51"/>
      <c r="PKR51"/>
      <c r="PKS51"/>
      <c r="PKT51"/>
      <c r="PKU51"/>
      <c r="PKV51"/>
      <c r="PKW51"/>
      <c r="PKX51"/>
      <c r="PKY51"/>
      <c r="PKZ51"/>
      <c r="PLA51"/>
      <c r="PLB51"/>
      <c r="PLC51"/>
      <c r="PLD51"/>
      <c r="PLE51"/>
      <c r="PLF51"/>
      <c r="PLG51"/>
      <c r="PLH51"/>
      <c r="PLI51"/>
      <c r="PLJ51"/>
      <c r="PLK51"/>
      <c r="PLL51"/>
      <c r="PLM51"/>
      <c r="PLN51"/>
      <c r="PLO51"/>
      <c r="PLP51"/>
      <c r="PLQ51"/>
      <c r="PLR51"/>
      <c r="PLS51"/>
      <c r="PLT51"/>
      <c r="PLU51"/>
      <c r="PLV51"/>
      <c r="PLW51"/>
      <c r="PLX51"/>
      <c r="PLY51"/>
      <c r="PLZ51"/>
      <c r="PMA51"/>
      <c r="PMB51"/>
      <c r="PMC51"/>
      <c r="PMD51"/>
      <c r="PME51"/>
      <c r="PMF51"/>
      <c r="PMG51"/>
      <c r="PMH51"/>
      <c r="PMI51"/>
      <c r="PMJ51"/>
      <c r="PMK51"/>
      <c r="PML51"/>
      <c r="PMM51"/>
      <c r="PMN51"/>
      <c r="PMO51"/>
      <c r="PMP51"/>
      <c r="PMQ51"/>
      <c r="PMR51"/>
      <c r="PMS51"/>
      <c r="PMT51"/>
      <c r="PMU51"/>
      <c r="PMV51"/>
      <c r="PMW51"/>
      <c r="PMX51"/>
      <c r="PMY51"/>
      <c r="PMZ51"/>
      <c r="PNA51"/>
      <c r="PNB51"/>
      <c r="PNC51"/>
      <c r="PND51"/>
      <c r="PNE51"/>
      <c r="PNF51"/>
      <c r="PNG51"/>
      <c r="PNH51"/>
      <c r="PNI51"/>
      <c r="PNJ51"/>
      <c r="PNK51"/>
      <c r="PNL51"/>
      <c r="PNM51"/>
      <c r="PNN51"/>
      <c r="PNO51"/>
      <c r="PNP51"/>
      <c r="PNQ51"/>
      <c r="PNR51"/>
      <c r="PNS51"/>
      <c r="PNT51"/>
      <c r="PNU51"/>
      <c r="PNV51"/>
      <c r="PNW51"/>
      <c r="PNX51"/>
      <c r="PNY51"/>
      <c r="PNZ51"/>
      <c r="POA51"/>
      <c r="POB51"/>
      <c r="POC51"/>
      <c r="POD51"/>
      <c r="POE51"/>
      <c r="POF51"/>
      <c r="POG51"/>
      <c r="POH51"/>
      <c r="POI51"/>
      <c r="POJ51"/>
      <c r="POK51"/>
      <c r="POL51"/>
      <c r="POM51"/>
      <c r="PON51"/>
      <c r="POO51"/>
      <c r="POP51"/>
      <c r="POQ51"/>
      <c r="POR51"/>
      <c r="POS51"/>
      <c r="POT51"/>
      <c r="POU51"/>
      <c r="POV51"/>
      <c r="POW51"/>
      <c r="POX51"/>
      <c r="POY51"/>
      <c r="POZ51"/>
      <c r="PPA51"/>
      <c r="PPB51"/>
      <c r="PPC51"/>
      <c r="PPD51"/>
      <c r="PPE51"/>
      <c r="PPF51"/>
      <c r="PPG51"/>
      <c r="PPH51"/>
      <c r="PPI51"/>
      <c r="PPJ51"/>
      <c r="PPK51"/>
      <c r="PPL51"/>
      <c r="PPM51"/>
      <c r="PPN51"/>
      <c r="PPO51"/>
      <c r="PPP51"/>
      <c r="PPQ51"/>
      <c r="PPR51"/>
      <c r="PPS51"/>
      <c r="PPT51"/>
      <c r="PPU51"/>
      <c r="PPV51"/>
      <c r="PPW51"/>
      <c r="PPX51"/>
      <c r="PPY51"/>
      <c r="PPZ51"/>
      <c r="PQA51"/>
      <c r="PQB51"/>
      <c r="PQC51"/>
      <c r="PQD51"/>
      <c r="PQE51"/>
      <c r="PQF51"/>
      <c r="PQG51"/>
      <c r="PQH51"/>
      <c r="PQI51"/>
      <c r="PQJ51"/>
      <c r="PQK51"/>
      <c r="PQL51"/>
      <c r="PQM51"/>
      <c r="PQN51"/>
      <c r="PQO51"/>
      <c r="PQP51"/>
      <c r="PQQ51"/>
      <c r="PQR51"/>
      <c r="PQS51"/>
      <c r="PQT51"/>
      <c r="PQU51"/>
      <c r="PQV51"/>
      <c r="PQW51"/>
      <c r="PQX51"/>
      <c r="PQY51"/>
      <c r="PQZ51"/>
      <c r="PRA51"/>
      <c r="PRB51"/>
      <c r="PRC51"/>
      <c r="PRD51"/>
      <c r="PRE51"/>
      <c r="PRF51"/>
      <c r="PRG51"/>
      <c r="PRH51"/>
      <c r="PRI51"/>
      <c r="PRJ51"/>
      <c r="PRK51"/>
      <c r="PRL51"/>
      <c r="PRM51"/>
      <c r="PRN51"/>
      <c r="PRO51"/>
      <c r="PRP51"/>
      <c r="PRQ51"/>
      <c r="PRR51"/>
      <c r="PRS51"/>
      <c r="PRT51"/>
      <c r="PRU51"/>
      <c r="PRV51"/>
      <c r="PRW51"/>
      <c r="PRX51"/>
      <c r="PRY51"/>
      <c r="PRZ51"/>
      <c r="PSA51"/>
      <c r="PSB51"/>
      <c r="PSC51"/>
      <c r="PSD51"/>
      <c r="PSE51"/>
      <c r="PSF51"/>
      <c r="PSG51"/>
      <c r="PSH51"/>
      <c r="PSI51"/>
      <c r="PSJ51"/>
      <c r="PSK51"/>
      <c r="PSL51"/>
      <c r="PSM51"/>
      <c r="PSN51"/>
      <c r="PSO51"/>
      <c r="PSP51"/>
      <c r="PSQ51"/>
      <c r="PSR51"/>
      <c r="PSS51"/>
      <c r="PST51"/>
      <c r="PSU51"/>
      <c r="PSV51"/>
      <c r="PSW51"/>
      <c r="PSX51"/>
      <c r="PSY51"/>
      <c r="PSZ51"/>
      <c r="PTA51"/>
      <c r="PTB51"/>
      <c r="PTC51"/>
      <c r="PTD51"/>
      <c r="PTE51"/>
      <c r="PTF51"/>
      <c r="PTG51"/>
      <c r="PTH51"/>
      <c r="PTI51"/>
      <c r="PTJ51"/>
      <c r="PTK51"/>
      <c r="PTL51"/>
      <c r="PTM51"/>
      <c r="PTN51"/>
      <c r="PTO51"/>
      <c r="PTP51"/>
      <c r="PTQ51"/>
      <c r="PTR51"/>
      <c r="PTS51"/>
      <c r="PTT51"/>
      <c r="PTU51"/>
      <c r="PTV51"/>
      <c r="PTW51"/>
      <c r="PTX51"/>
      <c r="PTY51"/>
      <c r="PTZ51"/>
      <c r="PUA51"/>
      <c r="PUB51"/>
      <c r="PUC51"/>
      <c r="PUD51"/>
      <c r="PUE51"/>
      <c r="PUF51"/>
      <c r="PUG51"/>
      <c r="PUH51"/>
      <c r="PUI51"/>
      <c r="PUJ51"/>
      <c r="PUK51"/>
      <c r="PUL51"/>
      <c r="PUM51"/>
      <c r="PUN51"/>
      <c r="PUO51"/>
      <c r="PUP51"/>
      <c r="PUQ51"/>
      <c r="PUR51"/>
      <c r="PUS51"/>
      <c r="PUT51"/>
      <c r="PUU51"/>
      <c r="PUV51"/>
      <c r="PUW51"/>
      <c r="PUX51"/>
      <c r="PUY51"/>
      <c r="PUZ51"/>
      <c r="PVA51"/>
      <c r="PVB51"/>
      <c r="PVC51"/>
      <c r="PVD51"/>
      <c r="PVE51"/>
      <c r="PVF51"/>
      <c r="PVG51"/>
      <c r="PVH51"/>
      <c r="PVI51"/>
      <c r="PVJ51"/>
      <c r="PVK51"/>
      <c r="PVL51"/>
      <c r="PVM51"/>
      <c r="PVN51"/>
      <c r="PVO51"/>
      <c r="PVP51"/>
      <c r="PVQ51"/>
      <c r="PVR51"/>
      <c r="PVS51"/>
      <c r="PVT51"/>
      <c r="PVU51"/>
      <c r="PVV51"/>
      <c r="PVW51"/>
      <c r="PVX51"/>
      <c r="PVY51"/>
      <c r="PVZ51"/>
      <c r="PWA51"/>
      <c r="PWB51"/>
      <c r="PWC51"/>
      <c r="PWD51"/>
      <c r="PWE51"/>
      <c r="PWF51"/>
      <c r="PWG51"/>
      <c r="PWH51"/>
      <c r="PWI51"/>
      <c r="PWJ51"/>
      <c r="PWK51"/>
      <c r="PWL51"/>
      <c r="PWM51"/>
      <c r="PWN51"/>
      <c r="PWO51"/>
      <c r="PWP51"/>
      <c r="PWQ51"/>
      <c r="PWR51"/>
      <c r="PWS51"/>
      <c r="PWT51"/>
      <c r="PWU51"/>
      <c r="PWV51"/>
      <c r="PWW51"/>
      <c r="PWX51"/>
      <c r="PWY51"/>
      <c r="PWZ51"/>
      <c r="PXA51"/>
      <c r="PXB51"/>
      <c r="PXC51"/>
      <c r="PXD51"/>
      <c r="PXE51"/>
      <c r="PXF51"/>
      <c r="PXG51"/>
      <c r="PXH51"/>
      <c r="PXI51"/>
      <c r="PXJ51"/>
      <c r="PXK51"/>
      <c r="PXL51"/>
      <c r="PXM51"/>
      <c r="PXN51"/>
      <c r="PXO51"/>
      <c r="PXP51"/>
      <c r="PXQ51"/>
      <c r="PXR51"/>
      <c r="PXS51"/>
      <c r="PXT51"/>
      <c r="PXU51"/>
      <c r="PXV51"/>
      <c r="PXW51"/>
      <c r="PXX51"/>
      <c r="PXY51"/>
      <c r="PXZ51"/>
      <c r="PYA51"/>
      <c r="PYB51"/>
      <c r="PYC51"/>
      <c r="PYD51"/>
      <c r="PYE51"/>
      <c r="PYF51"/>
      <c r="PYG51"/>
      <c r="PYH51"/>
      <c r="PYI51"/>
      <c r="PYJ51"/>
      <c r="PYK51"/>
      <c r="PYL51"/>
      <c r="PYM51"/>
      <c r="PYN51"/>
      <c r="PYO51"/>
      <c r="PYP51"/>
      <c r="PYQ51"/>
      <c r="PYR51"/>
      <c r="PYS51"/>
      <c r="PYT51"/>
      <c r="PYU51"/>
      <c r="PYV51"/>
      <c r="PYW51"/>
      <c r="PYX51"/>
      <c r="PYY51"/>
      <c r="PYZ51"/>
      <c r="PZA51"/>
      <c r="PZB51"/>
      <c r="PZC51"/>
      <c r="PZD51"/>
      <c r="PZE51"/>
      <c r="PZF51"/>
      <c r="PZG51"/>
      <c r="PZH51"/>
      <c r="PZI51"/>
      <c r="PZJ51"/>
      <c r="PZK51"/>
      <c r="PZL51"/>
      <c r="PZM51"/>
      <c r="PZN51"/>
      <c r="PZO51"/>
      <c r="PZP51"/>
      <c r="PZQ51"/>
      <c r="PZR51"/>
      <c r="PZS51"/>
      <c r="PZT51"/>
      <c r="PZU51"/>
      <c r="PZV51"/>
      <c r="PZW51"/>
      <c r="PZX51"/>
      <c r="PZY51"/>
      <c r="PZZ51"/>
      <c r="QAA51"/>
      <c r="QAB51"/>
      <c r="QAC51"/>
      <c r="QAD51"/>
      <c r="QAE51"/>
      <c r="QAF51"/>
      <c r="QAG51"/>
      <c r="QAH51"/>
      <c r="QAI51"/>
      <c r="QAJ51"/>
      <c r="QAK51"/>
      <c r="QAL51"/>
      <c r="QAM51"/>
      <c r="QAN51"/>
      <c r="QAO51"/>
      <c r="QAP51"/>
      <c r="QAQ51"/>
      <c r="QAR51"/>
      <c r="QAS51"/>
      <c r="QAT51"/>
      <c r="QAU51"/>
      <c r="QAV51"/>
      <c r="QAW51"/>
      <c r="QAX51"/>
      <c r="QAY51"/>
      <c r="QAZ51"/>
      <c r="QBA51"/>
      <c r="QBB51"/>
      <c r="QBC51"/>
      <c r="QBD51"/>
      <c r="QBE51"/>
      <c r="QBF51"/>
      <c r="QBG51"/>
      <c r="QBH51"/>
      <c r="QBI51"/>
      <c r="QBJ51"/>
      <c r="QBK51"/>
      <c r="QBL51"/>
      <c r="QBM51"/>
      <c r="QBN51"/>
      <c r="QBO51"/>
      <c r="QBP51"/>
      <c r="QBQ51"/>
      <c r="QBR51"/>
      <c r="QBS51"/>
      <c r="QBT51"/>
      <c r="QBU51"/>
      <c r="QBV51"/>
      <c r="QBW51"/>
      <c r="QBX51"/>
      <c r="QBY51"/>
      <c r="QBZ51"/>
      <c r="QCA51"/>
      <c r="QCB51"/>
      <c r="QCC51"/>
      <c r="QCD51"/>
      <c r="QCE51"/>
      <c r="QCF51"/>
      <c r="QCG51"/>
      <c r="QCH51"/>
      <c r="QCI51"/>
      <c r="QCJ51"/>
      <c r="QCK51"/>
      <c r="QCL51"/>
      <c r="QCM51"/>
      <c r="QCN51"/>
      <c r="QCO51"/>
      <c r="QCP51"/>
      <c r="QCQ51"/>
      <c r="QCR51"/>
      <c r="QCS51"/>
      <c r="QCT51"/>
      <c r="QCU51"/>
      <c r="QCV51"/>
      <c r="QCW51"/>
      <c r="QCX51"/>
      <c r="QCY51"/>
      <c r="QCZ51"/>
      <c r="QDA51"/>
      <c r="QDB51"/>
      <c r="QDC51"/>
      <c r="QDD51"/>
      <c r="QDE51"/>
      <c r="QDF51"/>
      <c r="QDG51"/>
      <c r="QDH51"/>
      <c r="QDI51"/>
      <c r="QDJ51"/>
      <c r="QDK51"/>
      <c r="QDL51"/>
      <c r="QDM51"/>
      <c r="QDN51"/>
      <c r="QDO51"/>
      <c r="QDP51"/>
      <c r="QDQ51"/>
      <c r="QDR51"/>
      <c r="QDS51"/>
      <c r="QDT51"/>
      <c r="QDU51"/>
      <c r="QDV51"/>
      <c r="QDW51"/>
      <c r="QDX51"/>
      <c r="QDY51"/>
      <c r="QDZ51"/>
      <c r="QEA51"/>
      <c r="QEB51"/>
      <c r="QEC51"/>
      <c r="QED51"/>
      <c r="QEE51"/>
      <c r="QEF51"/>
      <c r="QEG51"/>
      <c r="QEH51"/>
      <c r="QEI51"/>
      <c r="QEJ51"/>
      <c r="QEK51"/>
      <c r="QEL51"/>
      <c r="QEM51"/>
      <c r="QEN51"/>
      <c r="QEO51"/>
      <c r="QEP51"/>
      <c r="QEQ51"/>
      <c r="QER51"/>
      <c r="QES51"/>
      <c r="QET51"/>
      <c r="QEU51"/>
      <c r="QEV51"/>
      <c r="QEW51"/>
      <c r="QEX51"/>
      <c r="QEY51"/>
      <c r="QEZ51"/>
      <c r="QFA51"/>
      <c r="QFB51"/>
      <c r="QFC51"/>
      <c r="QFD51"/>
      <c r="QFE51"/>
      <c r="QFF51"/>
      <c r="QFG51"/>
      <c r="QFH51"/>
      <c r="QFI51"/>
      <c r="QFJ51"/>
      <c r="QFK51"/>
      <c r="QFL51"/>
      <c r="QFM51"/>
      <c r="QFN51"/>
      <c r="QFO51"/>
      <c r="QFP51"/>
      <c r="QFQ51"/>
      <c r="QFR51"/>
      <c r="QFS51"/>
      <c r="QFT51"/>
      <c r="QFU51"/>
      <c r="QFV51"/>
      <c r="QFW51"/>
      <c r="QFX51"/>
      <c r="QFY51"/>
      <c r="QFZ51"/>
      <c r="QGA51"/>
      <c r="QGB51"/>
      <c r="QGC51"/>
      <c r="QGD51"/>
      <c r="QGE51"/>
      <c r="QGF51"/>
      <c r="QGG51"/>
      <c r="QGH51"/>
      <c r="QGI51"/>
      <c r="QGJ51"/>
      <c r="QGK51"/>
      <c r="QGL51"/>
      <c r="QGM51"/>
      <c r="QGN51"/>
      <c r="QGO51"/>
      <c r="QGP51"/>
      <c r="QGQ51"/>
      <c r="QGR51"/>
      <c r="QGS51"/>
      <c r="QGT51"/>
      <c r="QGU51"/>
      <c r="QGV51"/>
      <c r="QGW51"/>
      <c r="QGX51"/>
      <c r="QGY51"/>
      <c r="QGZ51"/>
      <c r="QHA51"/>
      <c r="QHB51"/>
      <c r="QHC51"/>
      <c r="QHD51"/>
      <c r="QHE51"/>
      <c r="QHF51"/>
      <c r="QHG51"/>
      <c r="QHH51"/>
      <c r="QHI51"/>
      <c r="QHJ51"/>
      <c r="QHK51"/>
      <c r="QHL51"/>
      <c r="QHM51"/>
      <c r="QHN51"/>
      <c r="QHO51"/>
      <c r="QHP51"/>
      <c r="QHQ51"/>
      <c r="QHR51"/>
      <c r="QHS51"/>
      <c r="QHT51"/>
      <c r="QHU51"/>
      <c r="QHV51"/>
      <c r="QHW51"/>
      <c r="QHX51"/>
      <c r="QHY51"/>
      <c r="QHZ51"/>
      <c r="QIA51"/>
      <c r="QIB51"/>
      <c r="QIC51"/>
      <c r="QID51"/>
      <c r="QIE51"/>
      <c r="QIF51"/>
      <c r="QIG51"/>
      <c r="QIH51"/>
      <c r="QII51"/>
      <c r="QIJ51"/>
      <c r="QIK51"/>
      <c r="QIL51"/>
      <c r="QIM51"/>
      <c r="QIN51"/>
      <c r="QIO51"/>
      <c r="QIP51"/>
      <c r="QIQ51"/>
      <c r="QIR51"/>
      <c r="QIS51"/>
      <c r="QIT51"/>
      <c r="QIU51"/>
      <c r="QIV51"/>
      <c r="QIW51"/>
      <c r="QIX51"/>
      <c r="QIY51"/>
      <c r="QIZ51"/>
      <c r="QJA51"/>
      <c r="QJB51"/>
      <c r="QJC51"/>
      <c r="QJD51"/>
      <c r="QJE51"/>
      <c r="QJF51"/>
      <c r="QJG51"/>
      <c r="QJH51"/>
      <c r="QJI51"/>
      <c r="QJJ51"/>
      <c r="QJK51"/>
      <c r="QJL51"/>
      <c r="QJM51"/>
      <c r="QJN51"/>
      <c r="QJO51"/>
      <c r="QJP51"/>
      <c r="QJQ51"/>
      <c r="QJR51"/>
      <c r="QJS51"/>
      <c r="QJT51"/>
      <c r="QJU51"/>
      <c r="QJV51"/>
      <c r="QJW51"/>
      <c r="QJX51"/>
      <c r="QJY51"/>
      <c r="QJZ51"/>
      <c r="QKA51"/>
      <c r="QKB51"/>
      <c r="QKC51"/>
      <c r="QKD51"/>
      <c r="QKE51"/>
      <c r="QKF51"/>
      <c r="QKG51"/>
      <c r="QKH51"/>
      <c r="QKI51"/>
      <c r="QKJ51"/>
      <c r="QKK51"/>
      <c r="QKL51"/>
      <c r="QKM51"/>
      <c r="QKN51"/>
      <c r="QKO51"/>
      <c r="QKP51"/>
      <c r="QKQ51"/>
      <c r="QKR51"/>
      <c r="QKS51"/>
      <c r="QKT51"/>
      <c r="QKU51"/>
      <c r="QKV51"/>
      <c r="QKW51"/>
      <c r="QKX51"/>
      <c r="QKY51"/>
      <c r="QKZ51"/>
      <c r="QLA51"/>
      <c r="QLB51"/>
      <c r="QLC51"/>
      <c r="QLD51"/>
      <c r="QLE51"/>
      <c r="QLF51"/>
      <c r="QLG51"/>
      <c r="QLH51"/>
      <c r="QLI51"/>
      <c r="QLJ51"/>
      <c r="QLK51"/>
      <c r="QLL51"/>
      <c r="QLM51"/>
      <c r="QLN51"/>
      <c r="QLO51"/>
      <c r="QLP51"/>
      <c r="QLQ51"/>
      <c r="QLR51"/>
      <c r="QLS51"/>
      <c r="QLT51"/>
      <c r="QLU51"/>
      <c r="QLV51"/>
      <c r="QLW51"/>
      <c r="QLX51"/>
      <c r="QLY51"/>
      <c r="QLZ51"/>
      <c r="QMA51"/>
      <c r="QMB51"/>
      <c r="QMC51"/>
      <c r="QMD51"/>
      <c r="QME51"/>
      <c r="QMF51"/>
      <c r="QMG51"/>
      <c r="QMH51"/>
      <c r="QMI51"/>
      <c r="QMJ51"/>
      <c r="QMK51"/>
      <c r="QML51"/>
      <c r="QMM51"/>
      <c r="QMN51"/>
      <c r="QMO51"/>
      <c r="QMP51"/>
      <c r="QMQ51"/>
      <c r="QMR51"/>
      <c r="QMS51"/>
      <c r="QMT51"/>
      <c r="QMU51"/>
      <c r="QMV51"/>
      <c r="QMW51"/>
      <c r="QMX51"/>
      <c r="QMY51"/>
      <c r="QMZ51"/>
      <c r="QNA51"/>
      <c r="QNB51"/>
      <c r="QNC51"/>
      <c r="QND51"/>
      <c r="QNE51"/>
      <c r="QNF51"/>
      <c r="QNG51"/>
      <c r="QNH51"/>
      <c r="QNI51"/>
      <c r="QNJ51"/>
      <c r="QNK51"/>
      <c r="QNL51"/>
      <c r="QNM51"/>
      <c r="QNN51"/>
      <c r="QNO51"/>
      <c r="QNP51"/>
      <c r="QNQ51"/>
      <c r="QNR51"/>
      <c r="QNS51"/>
      <c r="QNT51"/>
      <c r="QNU51"/>
      <c r="QNV51"/>
      <c r="QNW51"/>
      <c r="QNX51"/>
      <c r="QNY51"/>
      <c r="QNZ51"/>
      <c r="QOA51"/>
      <c r="QOB51"/>
      <c r="QOC51"/>
      <c r="QOD51"/>
      <c r="QOE51"/>
      <c r="QOF51"/>
      <c r="QOG51"/>
      <c r="QOH51"/>
      <c r="QOI51"/>
      <c r="QOJ51"/>
      <c r="QOK51"/>
      <c r="QOL51"/>
      <c r="QOM51"/>
      <c r="QON51"/>
      <c r="QOO51"/>
      <c r="QOP51"/>
      <c r="QOQ51"/>
      <c r="QOR51"/>
      <c r="QOS51"/>
      <c r="QOT51"/>
      <c r="QOU51"/>
      <c r="QOV51"/>
      <c r="QOW51"/>
      <c r="QOX51"/>
      <c r="QOY51"/>
      <c r="QOZ51"/>
      <c r="QPA51"/>
      <c r="QPB51"/>
      <c r="QPC51"/>
      <c r="QPD51"/>
      <c r="QPE51"/>
      <c r="QPF51"/>
      <c r="QPG51"/>
      <c r="QPH51"/>
      <c r="QPI51"/>
      <c r="QPJ51"/>
      <c r="QPK51"/>
      <c r="QPL51"/>
      <c r="QPM51"/>
      <c r="QPN51"/>
      <c r="QPO51"/>
      <c r="QPP51"/>
      <c r="QPQ51"/>
      <c r="QPR51"/>
      <c r="QPS51"/>
      <c r="QPT51"/>
      <c r="QPU51"/>
      <c r="QPV51"/>
      <c r="QPW51"/>
      <c r="QPX51"/>
      <c r="QPY51"/>
      <c r="QPZ51"/>
      <c r="QQA51"/>
      <c r="QQB51"/>
      <c r="QQC51"/>
      <c r="QQD51"/>
      <c r="QQE51"/>
      <c r="QQF51"/>
      <c r="QQG51"/>
      <c r="QQH51"/>
      <c r="QQI51"/>
      <c r="QQJ51"/>
      <c r="QQK51"/>
      <c r="QQL51"/>
      <c r="QQM51"/>
      <c r="QQN51"/>
      <c r="QQO51"/>
      <c r="QQP51"/>
      <c r="QQQ51"/>
      <c r="QQR51"/>
      <c r="QQS51"/>
      <c r="QQT51"/>
      <c r="QQU51"/>
      <c r="QQV51"/>
      <c r="QQW51"/>
      <c r="QQX51"/>
      <c r="QQY51"/>
      <c r="QQZ51"/>
      <c r="QRA51"/>
      <c r="QRB51"/>
      <c r="QRC51"/>
      <c r="QRD51"/>
      <c r="QRE51"/>
      <c r="QRF51"/>
      <c r="QRG51"/>
      <c r="QRH51"/>
      <c r="QRI51"/>
      <c r="QRJ51"/>
      <c r="QRK51"/>
      <c r="QRL51"/>
      <c r="QRM51"/>
      <c r="QRN51"/>
      <c r="QRO51"/>
      <c r="QRP51"/>
      <c r="QRQ51"/>
      <c r="QRR51"/>
      <c r="QRS51"/>
      <c r="QRT51"/>
      <c r="QRU51"/>
      <c r="QRV51"/>
      <c r="QRW51"/>
      <c r="QRX51"/>
      <c r="QRY51"/>
      <c r="QRZ51"/>
      <c r="QSA51"/>
      <c r="QSB51"/>
      <c r="QSC51"/>
      <c r="QSD51"/>
      <c r="QSE51"/>
      <c r="QSF51"/>
      <c r="QSG51"/>
      <c r="QSH51"/>
      <c r="QSI51"/>
      <c r="QSJ51"/>
      <c r="QSK51"/>
      <c r="QSL51"/>
      <c r="QSM51"/>
      <c r="QSN51"/>
      <c r="QSO51"/>
      <c r="QSP51"/>
      <c r="QSQ51"/>
      <c r="QSR51"/>
      <c r="QSS51"/>
      <c r="QST51"/>
      <c r="QSU51"/>
      <c r="QSV51"/>
      <c r="QSW51"/>
      <c r="QSX51"/>
      <c r="QSY51"/>
      <c r="QSZ51"/>
      <c r="QTA51"/>
      <c r="QTB51"/>
      <c r="QTC51"/>
      <c r="QTD51"/>
      <c r="QTE51"/>
      <c r="QTF51"/>
      <c r="QTG51"/>
      <c r="QTH51"/>
      <c r="QTI51"/>
      <c r="QTJ51"/>
      <c r="QTK51"/>
      <c r="QTL51"/>
      <c r="QTM51"/>
      <c r="QTN51"/>
      <c r="QTO51"/>
      <c r="QTP51"/>
      <c r="QTQ51"/>
      <c r="QTR51"/>
      <c r="QTS51"/>
      <c r="QTT51"/>
      <c r="QTU51"/>
      <c r="QTV51"/>
      <c r="QTW51"/>
      <c r="QTX51"/>
      <c r="QTY51"/>
      <c r="QTZ51"/>
      <c r="QUA51"/>
      <c r="QUB51"/>
      <c r="QUC51"/>
      <c r="QUD51"/>
      <c r="QUE51"/>
      <c r="QUF51"/>
      <c r="QUG51"/>
      <c r="QUH51"/>
      <c r="QUI51"/>
      <c r="QUJ51"/>
      <c r="QUK51"/>
      <c r="QUL51"/>
      <c r="QUM51"/>
      <c r="QUN51"/>
      <c r="QUO51"/>
      <c r="QUP51"/>
      <c r="QUQ51"/>
      <c r="QUR51"/>
      <c r="QUS51"/>
      <c r="QUT51"/>
      <c r="QUU51"/>
      <c r="QUV51"/>
      <c r="QUW51"/>
      <c r="QUX51"/>
      <c r="QUY51"/>
      <c r="QUZ51"/>
      <c r="QVA51"/>
      <c r="QVB51"/>
      <c r="QVC51"/>
      <c r="QVD51"/>
      <c r="QVE51"/>
      <c r="QVF51"/>
      <c r="QVG51"/>
      <c r="QVH51"/>
      <c r="QVI51"/>
      <c r="QVJ51"/>
      <c r="QVK51"/>
      <c r="QVL51"/>
      <c r="QVM51"/>
      <c r="QVN51"/>
      <c r="QVO51"/>
      <c r="QVP51"/>
      <c r="QVQ51"/>
      <c r="QVR51"/>
      <c r="QVS51"/>
      <c r="QVT51"/>
      <c r="QVU51"/>
      <c r="QVV51"/>
      <c r="QVW51"/>
      <c r="QVX51"/>
      <c r="QVY51"/>
      <c r="QVZ51"/>
      <c r="QWA51"/>
      <c r="QWB51"/>
      <c r="QWC51"/>
      <c r="QWD51"/>
      <c r="QWE51"/>
      <c r="QWF51"/>
      <c r="QWG51"/>
      <c r="QWH51"/>
      <c r="QWI51"/>
      <c r="QWJ51"/>
      <c r="QWK51"/>
      <c r="QWL51"/>
      <c r="QWM51"/>
      <c r="QWN51"/>
      <c r="QWO51"/>
      <c r="QWP51"/>
      <c r="QWQ51"/>
      <c r="QWR51"/>
      <c r="QWS51"/>
      <c r="QWT51"/>
      <c r="QWU51"/>
      <c r="QWV51"/>
      <c r="QWW51"/>
      <c r="QWX51"/>
      <c r="QWY51"/>
      <c r="QWZ51"/>
      <c r="QXA51"/>
      <c r="QXB51"/>
      <c r="QXC51"/>
      <c r="QXD51"/>
      <c r="QXE51"/>
      <c r="QXF51"/>
      <c r="QXG51"/>
      <c r="QXH51"/>
      <c r="QXI51"/>
      <c r="QXJ51"/>
      <c r="QXK51"/>
      <c r="QXL51"/>
      <c r="QXM51"/>
      <c r="QXN51"/>
      <c r="QXO51"/>
      <c r="QXP51"/>
      <c r="QXQ51"/>
      <c r="QXR51"/>
      <c r="QXS51"/>
      <c r="QXT51"/>
      <c r="QXU51"/>
      <c r="QXV51"/>
      <c r="QXW51"/>
      <c r="QXX51"/>
      <c r="QXY51"/>
      <c r="QXZ51"/>
      <c r="QYA51"/>
      <c r="QYB51"/>
      <c r="QYC51"/>
      <c r="QYD51"/>
      <c r="QYE51"/>
      <c r="QYF51"/>
      <c r="QYG51"/>
      <c r="QYH51"/>
      <c r="QYI51"/>
      <c r="QYJ51"/>
      <c r="QYK51"/>
      <c r="QYL51"/>
      <c r="QYM51"/>
      <c r="QYN51"/>
      <c r="QYO51"/>
      <c r="QYP51"/>
      <c r="QYQ51"/>
      <c r="QYR51"/>
      <c r="QYS51"/>
      <c r="QYT51"/>
      <c r="QYU51"/>
      <c r="QYV51"/>
      <c r="QYW51"/>
      <c r="QYX51"/>
      <c r="QYY51"/>
      <c r="QYZ51"/>
      <c r="QZA51"/>
      <c r="QZB51"/>
      <c r="QZC51"/>
      <c r="QZD51"/>
      <c r="QZE51"/>
      <c r="QZF51"/>
      <c r="QZG51"/>
      <c r="QZH51"/>
      <c r="QZI51"/>
      <c r="QZJ51"/>
      <c r="QZK51"/>
      <c r="QZL51"/>
      <c r="QZM51"/>
      <c r="QZN51"/>
      <c r="QZO51"/>
      <c r="QZP51"/>
      <c r="QZQ51"/>
      <c r="QZR51"/>
      <c r="QZS51"/>
      <c r="QZT51"/>
      <c r="QZU51"/>
      <c r="QZV51"/>
      <c r="QZW51"/>
      <c r="QZX51"/>
      <c r="QZY51"/>
      <c r="QZZ51"/>
      <c r="RAA51"/>
      <c r="RAB51"/>
      <c r="RAC51"/>
      <c r="RAD51"/>
      <c r="RAE51"/>
      <c r="RAF51"/>
      <c r="RAG51"/>
      <c r="RAH51"/>
      <c r="RAI51"/>
      <c r="RAJ51"/>
      <c r="RAK51"/>
      <c r="RAL51"/>
      <c r="RAM51"/>
      <c r="RAN51"/>
      <c r="RAO51"/>
      <c r="RAP51"/>
      <c r="RAQ51"/>
      <c r="RAR51"/>
      <c r="RAS51"/>
      <c r="RAT51"/>
      <c r="RAU51"/>
      <c r="RAV51"/>
      <c r="RAW51"/>
      <c r="RAX51"/>
      <c r="RAY51"/>
      <c r="RAZ51"/>
      <c r="RBA51"/>
      <c r="RBB51"/>
      <c r="RBC51"/>
      <c r="RBD51"/>
      <c r="RBE51"/>
      <c r="RBF51"/>
      <c r="RBG51"/>
      <c r="RBH51"/>
      <c r="RBI51"/>
      <c r="RBJ51"/>
      <c r="RBK51"/>
      <c r="RBL51"/>
      <c r="RBM51"/>
      <c r="RBN51"/>
      <c r="RBO51"/>
      <c r="RBP51"/>
      <c r="RBQ51"/>
      <c r="RBR51"/>
      <c r="RBS51"/>
      <c r="RBT51"/>
      <c r="RBU51"/>
      <c r="RBV51"/>
      <c r="RBW51"/>
      <c r="RBX51"/>
      <c r="RBY51"/>
      <c r="RBZ51"/>
      <c r="RCA51"/>
      <c r="RCB51"/>
      <c r="RCC51"/>
      <c r="RCD51"/>
      <c r="RCE51"/>
      <c r="RCF51"/>
      <c r="RCG51"/>
      <c r="RCH51"/>
      <c r="RCI51"/>
      <c r="RCJ51"/>
      <c r="RCK51"/>
      <c r="RCL51"/>
      <c r="RCM51"/>
      <c r="RCN51"/>
      <c r="RCO51"/>
      <c r="RCP51"/>
      <c r="RCQ51"/>
      <c r="RCR51"/>
      <c r="RCS51"/>
      <c r="RCT51"/>
      <c r="RCU51"/>
      <c r="RCV51"/>
      <c r="RCW51"/>
      <c r="RCX51"/>
      <c r="RCY51"/>
      <c r="RCZ51"/>
      <c r="RDA51"/>
      <c r="RDB51"/>
      <c r="RDC51"/>
      <c r="RDD51"/>
      <c r="RDE51"/>
      <c r="RDF51"/>
      <c r="RDG51"/>
      <c r="RDH51"/>
      <c r="RDI51"/>
      <c r="RDJ51"/>
      <c r="RDK51"/>
      <c r="RDL51"/>
      <c r="RDM51"/>
      <c r="RDN51"/>
      <c r="RDO51"/>
      <c r="RDP51"/>
      <c r="RDQ51"/>
      <c r="RDR51"/>
      <c r="RDS51"/>
      <c r="RDT51"/>
      <c r="RDU51"/>
      <c r="RDV51"/>
      <c r="RDW51"/>
      <c r="RDX51"/>
      <c r="RDY51"/>
      <c r="RDZ51"/>
      <c r="REA51"/>
      <c r="REB51"/>
      <c r="REC51"/>
      <c r="RED51"/>
      <c r="REE51"/>
      <c r="REF51"/>
      <c r="REG51"/>
      <c r="REH51"/>
      <c r="REI51"/>
      <c r="REJ51"/>
      <c r="REK51"/>
      <c r="REL51"/>
      <c r="REM51"/>
      <c r="REN51"/>
      <c r="REO51"/>
      <c r="REP51"/>
      <c r="REQ51"/>
      <c r="RER51"/>
      <c r="RES51"/>
      <c r="RET51"/>
      <c r="REU51"/>
      <c r="REV51"/>
      <c r="REW51"/>
      <c r="REX51"/>
      <c r="REY51"/>
      <c r="REZ51"/>
      <c r="RFA51"/>
      <c r="RFB51"/>
      <c r="RFC51"/>
      <c r="RFD51"/>
      <c r="RFE51"/>
      <c r="RFF51"/>
      <c r="RFG51"/>
      <c r="RFH51"/>
      <c r="RFI51"/>
      <c r="RFJ51"/>
      <c r="RFK51"/>
      <c r="RFL51"/>
      <c r="RFM51"/>
      <c r="RFN51"/>
      <c r="RFO51"/>
      <c r="RFP51"/>
      <c r="RFQ51"/>
      <c r="RFR51"/>
      <c r="RFS51"/>
      <c r="RFT51"/>
      <c r="RFU51"/>
      <c r="RFV51"/>
      <c r="RFW51"/>
      <c r="RFX51"/>
      <c r="RFY51"/>
      <c r="RFZ51"/>
      <c r="RGA51"/>
      <c r="RGB51"/>
      <c r="RGC51"/>
      <c r="RGD51"/>
      <c r="RGE51"/>
      <c r="RGF51"/>
      <c r="RGG51"/>
      <c r="RGH51"/>
      <c r="RGI51"/>
      <c r="RGJ51"/>
      <c r="RGK51"/>
      <c r="RGL51"/>
      <c r="RGM51"/>
      <c r="RGN51"/>
      <c r="RGO51"/>
      <c r="RGP51"/>
      <c r="RGQ51"/>
      <c r="RGR51"/>
      <c r="RGS51"/>
      <c r="RGT51"/>
      <c r="RGU51"/>
      <c r="RGV51"/>
      <c r="RGW51"/>
      <c r="RGX51"/>
      <c r="RGY51"/>
      <c r="RGZ51"/>
      <c r="RHA51"/>
      <c r="RHB51"/>
      <c r="RHC51"/>
      <c r="RHD51"/>
      <c r="RHE51"/>
      <c r="RHF51"/>
      <c r="RHG51"/>
      <c r="RHH51"/>
      <c r="RHI51"/>
      <c r="RHJ51"/>
      <c r="RHK51"/>
      <c r="RHL51"/>
      <c r="RHM51"/>
      <c r="RHN51"/>
      <c r="RHO51"/>
      <c r="RHP51"/>
      <c r="RHQ51"/>
      <c r="RHR51"/>
      <c r="RHS51"/>
      <c r="RHT51"/>
      <c r="RHU51"/>
      <c r="RHV51"/>
      <c r="RHW51"/>
      <c r="RHX51"/>
      <c r="RHY51"/>
      <c r="RHZ51"/>
      <c r="RIA51"/>
      <c r="RIB51"/>
      <c r="RIC51"/>
      <c r="RID51"/>
      <c r="RIE51"/>
      <c r="RIF51"/>
      <c r="RIG51"/>
      <c r="RIH51"/>
      <c r="RII51"/>
      <c r="RIJ51"/>
      <c r="RIK51"/>
      <c r="RIL51"/>
      <c r="RIM51"/>
      <c r="RIN51"/>
      <c r="RIO51"/>
      <c r="RIP51"/>
      <c r="RIQ51"/>
      <c r="RIR51"/>
      <c r="RIS51"/>
      <c r="RIT51"/>
      <c r="RIU51"/>
      <c r="RIV51"/>
      <c r="RIW51"/>
      <c r="RIX51"/>
      <c r="RIY51"/>
      <c r="RIZ51"/>
      <c r="RJA51"/>
      <c r="RJB51"/>
      <c r="RJC51"/>
      <c r="RJD51"/>
      <c r="RJE51"/>
      <c r="RJF51"/>
      <c r="RJG51"/>
      <c r="RJH51"/>
      <c r="RJI51"/>
      <c r="RJJ51"/>
      <c r="RJK51"/>
      <c r="RJL51"/>
      <c r="RJM51"/>
      <c r="RJN51"/>
      <c r="RJO51"/>
      <c r="RJP51"/>
      <c r="RJQ51"/>
      <c r="RJR51"/>
      <c r="RJS51"/>
      <c r="RJT51"/>
      <c r="RJU51"/>
      <c r="RJV51"/>
      <c r="RJW51"/>
      <c r="RJX51"/>
      <c r="RJY51"/>
      <c r="RJZ51"/>
      <c r="RKA51"/>
      <c r="RKB51"/>
      <c r="RKC51"/>
      <c r="RKD51"/>
      <c r="RKE51"/>
      <c r="RKF51"/>
      <c r="RKG51"/>
      <c r="RKH51"/>
      <c r="RKI51"/>
      <c r="RKJ51"/>
      <c r="RKK51"/>
      <c r="RKL51"/>
      <c r="RKM51"/>
      <c r="RKN51"/>
      <c r="RKO51"/>
      <c r="RKP51"/>
      <c r="RKQ51"/>
      <c r="RKR51"/>
      <c r="RKS51"/>
      <c r="RKT51"/>
      <c r="RKU51"/>
      <c r="RKV51"/>
      <c r="RKW51"/>
      <c r="RKX51"/>
      <c r="RKY51"/>
      <c r="RKZ51"/>
      <c r="RLA51"/>
      <c r="RLB51"/>
      <c r="RLC51"/>
      <c r="RLD51"/>
      <c r="RLE51"/>
      <c r="RLF51"/>
      <c r="RLG51"/>
      <c r="RLH51"/>
      <c r="RLI51"/>
      <c r="RLJ51"/>
      <c r="RLK51"/>
      <c r="RLL51"/>
      <c r="RLM51"/>
      <c r="RLN51"/>
      <c r="RLO51"/>
      <c r="RLP51"/>
      <c r="RLQ51"/>
      <c r="RLR51"/>
      <c r="RLS51"/>
      <c r="RLT51"/>
      <c r="RLU51"/>
      <c r="RLV51"/>
      <c r="RLW51"/>
      <c r="RLX51"/>
      <c r="RLY51"/>
      <c r="RLZ51"/>
      <c r="RMA51"/>
      <c r="RMB51"/>
      <c r="RMC51"/>
      <c r="RMD51"/>
      <c r="RME51"/>
      <c r="RMF51"/>
      <c r="RMG51"/>
      <c r="RMH51"/>
      <c r="RMI51"/>
      <c r="RMJ51"/>
      <c r="RMK51"/>
      <c r="RML51"/>
      <c r="RMM51"/>
      <c r="RMN51"/>
      <c r="RMO51"/>
      <c r="RMP51"/>
      <c r="RMQ51"/>
      <c r="RMR51"/>
      <c r="RMS51"/>
      <c r="RMT51"/>
      <c r="RMU51"/>
      <c r="RMV51"/>
      <c r="RMW51"/>
      <c r="RMX51"/>
      <c r="RMY51"/>
      <c r="RMZ51"/>
      <c r="RNA51"/>
      <c r="RNB51"/>
      <c r="RNC51"/>
      <c r="RND51"/>
      <c r="RNE51"/>
      <c r="RNF51"/>
      <c r="RNG51"/>
      <c r="RNH51"/>
      <c r="RNI51"/>
      <c r="RNJ51"/>
      <c r="RNK51"/>
      <c r="RNL51"/>
      <c r="RNM51"/>
      <c r="RNN51"/>
      <c r="RNO51"/>
      <c r="RNP51"/>
      <c r="RNQ51"/>
      <c r="RNR51"/>
      <c r="RNS51"/>
      <c r="RNT51"/>
      <c r="RNU51"/>
      <c r="RNV51"/>
      <c r="RNW51"/>
      <c r="RNX51"/>
      <c r="RNY51"/>
      <c r="RNZ51"/>
      <c r="ROA51"/>
      <c r="ROB51"/>
      <c r="ROC51"/>
      <c r="ROD51"/>
      <c r="ROE51"/>
      <c r="ROF51"/>
      <c r="ROG51"/>
      <c r="ROH51"/>
      <c r="ROI51"/>
      <c r="ROJ51"/>
      <c r="ROK51"/>
      <c r="ROL51"/>
      <c r="ROM51"/>
      <c r="RON51"/>
      <c r="ROO51"/>
      <c r="ROP51"/>
      <c r="ROQ51"/>
      <c r="ROR51"/>
      <c r="ROS51"/>
      <c r="ROT51"/>
      <c r="ROU51"/>
      <c r="ROV51"/>
      <c r="ROW51"/>
      <c r="ROX51"/>
      <c r="ROY51"/>
      <c r="ROZ51"/>
      <c r="RPA51"/>
      <c r="RPB51"/>
      <c r="RPC51"/>
      <c r="RPD51"/>
      <c r="RPE51"/>
      <c r="RPF51"/>
      <c r="RPG51"/>
      <c r="RPH51"/>
      <c r="RPI51"/>
      <c r="RPJ51"/>
      <c r="RPK51"/>
      <c r="RPL51"/>
      <c r="RPM51"/>
      <c r="RPN51"/>
      <c r="RPO51"/>
      <c r="RPP51"/>
      <c r="RPQ51"/>
      <c r="RPR51"/>
      <c r="RPS51"/>
      <c r="RPT51"/>
      <c r="RPU51"/>
      <c r="RPV51"/>
      <c r="RPW51"/>
      <c r="RPX51"/>
      <c r="RPY51"/>
      <c r="RPZ51"/>
      <c r="RQA51"/>
      <c r="RQB51"/>
      <c r="RQC51"/>
      <c r="RQD51"/>
      <c r="RQE51"/>
      <c r="RQF51"/>
      <c r="RQG51"/>
      <c r="RQH51"/>
      <c r="RQI51"/>
      <c r="RQJ51"/>
      <c r="RQK51"/>
      <c r="RQL51"/>
      <c r="RQM51"/>
      <c r="RQN51"/>
      <c r="RQO51"/>
      <c r="RQP51"/>
      <c r="RQQ51"/>
      <c r="RQR51"/>
      <c r="RQS51"/>
      <c r="RQT51"/>
      <c r="RQU51"/>
      <c r="RQV51"/>
      <c r="RQW51"/>
      <c r="RQX51"/>
      <c r="RQY51"/>
      <c r="RQZ51"/>
      <c r="RRA51"/>
      <c r="RRB51"/>
      <c r="RRC51"/>
      <c r="RRD51"/>
      <c r="RRE51"/>
      <c r="RRF51"/>
      <c r="RRG51"/>
      <c r="RRH51"/>
      <c r="RRI51"/>
      <c r="RRJ51"/>
      <c r="RRK51"/>
      <c r="RRL51"/>
      <c r="RRM51"/>
      <c r="RRN51"/>
      <c r="RRO51"/>
      <c r="RRP51"/>
      <c r="RRQ51"/>
      <c r="RRR51"/>
      <c r="RRS51"/>
      <c r="RRT51"/>
      <c r="RRU51"/>
      <c r="RRV51"/>
      <c r="RRW51"/>
      <c r="RRX51"/>
      <c r="RRY51"/>
      <c r="RRZ51"/>
      <c r="RSA51"/>
      <c r="RSB51"/>
      <c r="RSC51"/>
      <c r="RSD51"/>
      <c r="RSE51"/>
      <c r="RSF51"/>
      <c r="RSG51"/>
      <c r="RSH51"/>
      <c r="RSI51"/>
      <c r="RSJ51"/>
      <c r="RSK51"/>
      <c r="RSL51"/>
      <c r="RSM51"/>
      <c r="RSN51"/>
      <c r="RSO51"/>
      <c r="RSP51"/>
      <c r="RSQ51"/>
      <c r="RSR51"/>
      <c r="RSS51"/>
      <c r="RST51"/>
      <c r="RSU51"/>
      <c r="RSV51"/>
      <c r="RSW51"/>
      <c r="RSX51"/>
      <c r="RSY51"/>
      <c r="RSZ51"/>
      <c r="RTA51"/>
      <c r="RTB51"/>
      <c r="RTC51"/>
      <c r="RTD51"/>
      <c r="RTE51"/>
      <c r="RTF51"/>
      <c r="RTG51"/>
      <c r="RTH51"/>
      <c r="RTI51"/>
      <c r="RTJ51"/>
      <c r="RTK51"/>
      <c r="RTL51"/>
      <c r="RTM51"/>
      <c r="RTN51"/>
      <c r="RTO51"/>
      <c r="RTP51"/>
      <c r="RTQ51"/>
      <c r="RTR51"/>
      <c r="RTS51"/>
      <c r="RTT51"/>
      <c r="RTU51"/>
      <c r="RTV51"/>
      <c r="RTW51"/>
      <c r="RTX51"/>
      <c r="RTY51"/>
      <c r="RTZ51"/>
      <c r="RUA51"/>
      <c r="RUB51"/>
      <c r="RUC51"/>
      <c r="RUD51"/>
      <c r="RUE51"/>
      <c r="RUF51"/>
      <c r="RUG51"/>
      <c r="RUH51"/>
      <c r="RUI51"/>
      <c r="RUJ51"/>
      <c r="RUK51"/>
      <c r="RUL51"/>
      <c r="RUM51"/>
      <c r="RUN51"/>
      <c r="RUO51"/>
      <c r="RUP51"/>
      <c r="RUQ51"/>
      <c r="RUR51"/>
      <c r="RUS51"/>
      <c r="RUT51"/>
      <c r="RUU51"/>
      <c r="RUV51"/>
      <c r="RUW51"/>
      <c r="RUX51"/>
      <c r="RUY51"/>
      <c r="RUZ51"/>
      <c r="RVA51"/>
      <c r="RVB51"/>
      <c r="RVC51"/>
      <c r="RVD51"/>
      <c r="RVE51"/>
      <c r="RVF51"/>
      <c r="RVG51"/>
      <c r="RVH51"/>
      <c r="RVI51"/>
      <c r="RVJ51"/>
      <c r="RVK51"/>
      <c r="RVL51"/>
      <c r="RVM51"/>
      <c r="RVN51"/>
      <c r="RVO51"/>
      <c r="RVP51"/>
      <c r="RVQ51"/>
      <c r="RVR51"/>
      <c r="RVS51"/>
      <c r="RVT51"/>
      <c r="RVU51"/>
      <c r="RVV51"/>
      <c r="RVW51"/>
      <c r="RVX51"/>
      <c r="RVY51"/>
      <c r="RVZ51"/>
      <c r="RWA51"/>
      <c r="RWB51"/>
      <c r="RWC51"/>
      <c r="RWD51"/>
      <c r="RWE51"/>
      <c r="RWF51"/>
      <c r="RWG51"/>
      <c r="RWH51"/>
      <c r="RWI51"/>
      <c r="RWJ51"/>
      <c r="RWK51"/>
      <c r="RWL51"/>
      <c r="RWM51"/>
      <c r="RWN51"/>
      <c r="RWO51"/>
      <c r="RWP51"/>
      <c r="RWQ51"/>
      <c r="RWR51"/>
      <c r="RWS51"/>
      <c r="RWT51"/>
      <c r="RWU51"/>
      <c r="RWV51"/>
      <c r="RWW51"/>
      <c r="RWX51"/>
      <c r="RWY51"/>
      <c r="RWZ51"/>
      <c r="RXA51"/>
      <c r="RXB51"/>
      <c r="RXC51"/>
      <c r="RXD51"/>
      <c r="RXE51"/>
      <c r="RXF51"/>
      <c r="RXG51"/>
      <c r="RXH51"/>
      <c r="RXI51"/>
      <c r="RXJ51"/>
      <c r="RXK51"/>
      <c r="RXL51"/>
      <c r="RXM51"/>
      <c r="RXN51"/>
      <c r="RXO51"/>
      <c r="RXP51"/>
      <c r="RXQ51"/>
      <c r="RXR51"/>
      <c r="RXS51"/>
      <c r="RXT51"/>
      <c r="RXU51"/>
      <c r="RXV51"/>
      <c r="RXW51"/>
      <c r="RXX51"/>
      <c r="RXY51"/>
      <c r="RXZ51"/>
      <c r="RYA51"/>
      <c r="RYB51"/>
      <c r="RYC51"/>
      <c r="RYD51"/>
      <c r="RYE51"/>
      <c r="RYF51"/>
      <c r="RYG51"/>
      <c r="RYH51"/>
      <c r="RYI51"/>
      <c r="RYJ51"/>
      <c r="RYK51"/>
      <c r="RYL51"/>
      <c r="RYM51"/>
      <c r="RYN51"/>
      <c r="RYO51"/>
      <c r="RYP51"/>
      <c r="RYQ51"/>
      <c r="RYR51"/>
      <c r="RYS51"/>
      <c r="RYT51"/>
      <c r="RYU51"/>
      <c r="RYV51"/>
      <c r="RYW51"/>
      <c r="RYX51"/>
      <c r="RYY51"/>
      <c r="RYZ51"/>
      <c r="RZA51"/>
      <c r="RZB51"/>
      <c r="RZC51"/>
      <c r="RZD51"/>
      <c r="RZE51"/>
      <c r="RZF51"/>
      <c r="RZG51"/>
      <c r="RZH51"/>
      <c r="RZI51"/>
      <c r="RZJ51"/>
      <c r="RZK51"/>
      <c r="RZL51"/>
      <c r="RZM51"/>
      <c r="RZN51"/>
      <c r="RZO51"/>
      <c r="RZP51"/>
      <c r="RZQ51"/>
      <c r="RZR51"/>
      <c r="RZS51"/>
      <c r="RZT51"/>
      <c r="RZU51"/>
      <c r="RZV51"/>
      <c r="RZW51"/>
      <c r="RZX51"/>
      <c r="RZY51"/>
      <c r="RZZ51"/>
      <c r="SAA51"/>
      <c r="SAB51"/>
      <c r="SAC51"/>
      <c r="SAD51"/>
      <c r="SAE51"/>
      <c r="SAF51"/>
      <c r="SAG51"/>
      <c r="SAH51"/>
      <c r="SAI51"/>
      <c r="SAJ51"/>
      <c r="SAK51"/>
      <c r="SAL51"/>
      <c r="SAM51"/>
      <c r="SAN51"/>
      <c r="SAO51"/>
      <c r="SAP51"/>
      <c r="SAQ51"/>
      <c r="SAR51"/>
      <c r="SAS51"/>
      <c r="SAT51"/>
      <c r="SAU51"/>
      <c r="SAV51"/>
      <c r="SAW51"/>
      <c r="SAX51"/>
      <c r="SAY51"/>
      <c r="SAZ51"/>
      <c r="SBA51"/>
      <c r="SBB51"/>
      <c r="SBC51"/>
      <c r="SBD51"/>
      <c r="SBE51"/>
      <c r="SBF51"/>
      <c r="SBG51"/>
      <c r="SBH51"/>
      <c r="SBI51"/>
      <c r="SBJ51"/>
      <c r="SBK51"/>
      <c r="SBL51"/>
      <c r="SBM51"/>
      <c r="SBN51"/>
      <c r="SBO51"/>
      <c r="SBP51"/>
      <c r="SBQ51"/>
      <c r="SBR51"/>
      <c r="SBS51"/>
      <c r="SBT51"/>
      <c r="SBU51"/>
      <c r="SBV51"/>
      <c r="SBW51"/>
      <c r="SBX51"/>
      <c r="SBY51"/>
      <c r="SBZ51"/>
      <c r="SCA51"/>
      <c r="SCB51"/>
      <c r="SCC51"/>
      <c r="SCD51"/>
      <c r="SCE51"/>
      <c r="SCF51"/>
      <c r="SCG51"/>
      <c r="SCH51"/>
      <c r="SCI51"/>
      <c r="SCJ51"/>
      <c r="SCK51"/>
      <c r="SCL51"/>
      <c r="SCM51"/>
      <c r="SCN51"/>
      <c r="SCO51"/>
      <c r="SCP51"/>
      <c r="SCQ51"/>
      <c r="SCR51"/>
      <c r="SCS51"/>
      <c r="SCT51"/>
      <c r="SCU51"/>
      <c r="SCV51"/>
      <c r="SCW51"/>
      <c r="SCX51"/>
      <c r="SCY51"/>
      <c r="SCZ51"/>
      <c r="SDA51"/>
      <c r="SDB51"/>
      <c r="SDC51"/>
      <c r="SDD51"/>
      <c r="SDE51"/>
      <c r="SDF51"/>
      <c r="SDG51"/>
      <c r="SDH51"/>
      <c r="SDI51"/>
      <c r="SDJ51"/>
      <c r="SDK51"/>
      <c r="SDL51"/>
      <c r="SDM51"/>
      <c r="SDN51"/>
      <c r="SDO51"/>
      <c r="SDP51"/>
      <c r="SDQ51"/>
      <c r="SDR51"/>
      <c r="SDS51"/>
      <c r="SDT51"/>
      <c r="SDU51"/>
      <c r="SDV51"/>
      <c r="SDW51"/>
      <c r="SDX51"/>
      <c r="SDY51"/>
      <c r="SDZ51"/>
      <c r="SEA51"/>
      <c r="SEB51"/>
      <c r="SEC51"/>
      <c r="SED51"/>
      <c r="SEE51"/>
      <c r="SEF51"/>
      <c r="SEG51"/>
      <c r="SEH51"/>
      <c r="SEI51"/>
      <c r="SEJ51"/>
      <c r="SEK51"/>
      <c r="SEL51"/>
      <c r="SEM51"/>
      <c r="SEN51"/>
      <c r="SEO51"/>
      <c r="SEP51"/>
      <c r="SEQ51"/>
      <c r="SER51"/>
      <c r="SES51"/>
      <c r="SET51"/>
      <c r="SEU51"/>
      <c r="SEV51"/>
      <c r="SEW51"/>
      <c r="SEX51"/>
      <c r="SEY51"/>
      <c r="SEZ51"/>
      <c r="SFA51"/>
      <c r="SFB51"/>
      <c r="SFC51"/>
      <c r="SFD51"/>
      <c r="SFE51"/>
      <c r="SFF51"/>
      <c r="SFG51"/>
      <c r="SFH51"/>
      <c r="SFI51"/>
      <c r="SFJ51"/>
      <c r="SFK51"/>
      <c r="SFL51"/>
      <c r="SFM51"/>
      <c r="SFN51"/>
      <c r="SFO51"/>
      <c r="SFP51"/>
      <c r="SFQ51"/>
      <c r="SFR51"/>
      <c r="SFS51"/>
      <c r="SFT51"/>
      <c r="SFU51"/>
      <c r="SFV51"/>
      <c r="SFW51"/>
      <c r="SFX51"/>
      <c r="SFY51"/>
      <c r="SFZ51"/>
      <c r="SGA51"/>
      <c r="SGB51"/>
      <c r="SGC51"/>
      <c r="SGD51"/>
      <c r="SGE51"/>
      <c r="SGF51"/>
      <c r="SGG51"/>
      <c r="SGH51"/>
      <c r="SGI51"/>
      <c r="SGJ51"/>
      <c r="SGK51"/>
      <c r="SGL51"/>
      <c r="SGM51"/>
      <c r="SGN51"/>
      <c r="SGO51"/>
      <c r="SGP51"/>
      <c r="SGQ51"/>
      <c r="SGR51"/>
      <c r="SGS51"/>
      <c r="SGT51"/>
      <c r="SGU51"/>
      <c r="SGV51"/>
      <c r="SGW51"/>
      <c r="SGX51"/>
      <c r="SGY51"/>
      <c r="SGZ51"/>
      <c r="SHA51"/>
      <c r="SHB51"/>
      <c r="SHC51"/>
      <c r="SHD51"/>
      <c r="SHE51"/>
      <c r="SHF51"/>
      <c r="SHG51"/>
      <c r="SHH51"/>
      <c r="SHI51"/>
      <c r="SHJ51"/>
      <c r="SHK51"/>
      <c r="SHL51"/>
      <c r="SHM51"/>
      <c r="SHN51"/>
      <c r="SHO51"/>
      <c r="SHP51"/>
      <c r="SHQ51"/>
      <c r="SHR51"/>
      <c r="SHS51"/>
      <c r="SHT51"/>
      <c r="SHU51"/>
      <c r="SHV51"/>
      <c r="SHW51"/>
      <c r="SHX51"/>
      <c r="SHY51"/>
      <c r="SHZ51"/>
      <c r="SIA51"/>
      <c r="SIB51"/>
      <c r="SIC51"/>
      <c r="SID51"/>
      <c r="SIE51"/>
      <c r="SIF51"/>
      <c r="SIG51"/>
      <c r="SIH51"/>
      <c r="SII51"/>
      <c r="SIJ51"/>
      <c r="SIK51"/>
      <c r="SIL51"/>
      <c r="SIM51"/>
      <c r="SIN51"/>
      <c r="SIO51"/>
      <c r="SIP51"/>
      <c r="SIQ51"/>
      <c r="SIR51"/>
      <c r="SIS51"/>
      <c r="SIT51"/>
      <c r="SIU51"/>
      <c r="SIV51"/>
      <c r="SIW51"/>
      <c r="SIX51"/>
      <c r="SIY51"/>
      <c r="SIZ51"/>
      <c r="SJA51"/>
      <c r="SJB51"/>
      <c r="SJC51"/>
      <c r="SJD51"/>
      <c r="SJE51"/>
      <c r="SJF51"/>
      <c r="SJG51"/>
      <c r="SJH51"/>
      <c r="SJI51"/>
      <c r="SJJ51"/>
      <c r="SJK51"/>
      <c r="SJL51"/>
      <c r="SJM51"/>
      <c r="SJN51"/>
      <c r="SJO51"/>
      <c r="SJP51"/>
      <c r="SJQ51"/>
      <c r="SJR51"/>
      <c r="SJS51"/>
      <c r="SJT51"/>
      <c r="SJU51"/>
      <c r="SJV51"/>
      <c r="SJW51"/>
      <c r="SJX51"/>
      <c r="SJY51"/>
      <c r="SJZ51"/>
      <c r="SKA51"/>
      <c r="SKB51"/>
      <c r="SKC51"/>
      <c r="SKD51"/>
      <c r="SKE51"/>
      <c r="SKF51"/>
      <c r="SKG51"/>
      <c r="SKH51"/>
      <c r="SKI51"/>
      <c r="SKJ51"/>
      <c r="SKK51"/>
      <c r="SKL51"/>
      <c r="SKM51"/>
      <c r="SKN51"/>
      <c r="SKO51"/>
      <c r="SKP51"/>
      <c r="SKQ51"/>
      <c r="SKR51"/>
      <c r="SKS51"/>
      <c r="SKT51"/>
      <c r="SKU51"/>
      <c r="SKV51"/>
      <c r="SKW51"/>
      <c r="SKX51"/>
      <c r="SKY51"/>
      <c r="SKZ51"/>
      <c r="SLA51"/>
      <c r="SLB51"/>
      <c r="SLC51"/>
      <c r="SLD51"/>
      <c r="SLE51"/>
      <c r="SLF51"/>
      <c r="SLG51"/>
      <c r="SLH51"/>
      <c r="SLI51"/>
      <c r="SLJ51"/>
      <c r="SLK51"/>
      <c r="SLL51"/>
      <c r="SLM51"/>
      <c r="SLN51"/>
      <c r="SLO51"/>
      <c r="SLP51"/>
      <c r="SLQ51"/>
      <c r="SLR51"/>
      <c r="SLS51"/>
      <c r="SLT51"/>
      <c r="SLU51"/>
      <c r="SLV51"/>
      <c r="SLW51"/>
      <c r="SLX51"/>
      <c r="SLY51"/>
      <c r="SLZ51"/>
      <c r="SMA51"/>
      <c r="SMB51"/>
      <c r="SMC51"/>
      <c r="SMD51"/>
      <c r="SME51"/>
      <c r="SMF51"/>
      <c r="SMG51"/>
      <c r="SMH51"/>
      <c r="SMI51"/>
      <c r="SMJ51"/>
      <c r="SMK51"/>
      <c r="SML51"/>
      <c r="SMM51"/>
      <c r="SMN51"/>
      <c r="SMO51"/>
      <c r="SMP51"/>
      <c r="SMQ51"/>
      <c r="SMR51"/>
      <c r="SMS51"/>
      <c r="SMT51"/>
      <c r="SMU51"/>
      <c r="SMV51"/>
      <c r="SMW51"/>
      <c r="SMX51"/>
      <c r="SMY51"/>
      <c r="SMZ51"/>
      <c r="SNA51"/>
      <c r="SNB51"/>
      <c r="SNC51"/>
      <c r="SND51"/>
      <c r="SNE51"/>
      <c r="SNF51"/>
      <c r="SNG51"/>
      <c r="SNH51"/>
      <c r="SNI51"/>
      <c r="SNJ51"/>
      <c r="SNK51"/>
      <c r="SNL51"/>
      <c r="SNM51"/>
      <c r="SNN51"/>
      <c r="SNO51"/>
      <c r="SNP51"/>
      <c r="SNQ51"/>
      <c r="SNR51"/>
      <c r="SNS51"/>
      <c r="SNT51"/>
      <c r="SNU51"/>
      <c r="SNV51"/>
      <c r="SNW51"/>
      <c r="SNX51"/>
      <c r="SNY51"/>
      <c r="SNZ51"/>
      <c r="SOA51"/>
      <c r="SOB51"/>
      <c r="SOC51"/>
      <c r="SOD51"/>
      <c r="SOE51"/>
      <c r="SOF51"/>
      <c r="SOG51"/>
      <c r="SOH51"/>
      <c r="SOI51"/>
      <c r="SOJ51"/>
      <c r="SOK51"/>
      <c r="SOL51"/>
      <c r="SOM51"/>
      <c r="SON51"/>
      <c r="SOO51"/>
      <c r="SOP51"/>
      <c r="SOQ51"/>
      <c r="SOR51"/>
      <c r="SOS51"/>
      <c r="SOT51"/>
      <c r="SOU51"/>
      <c r="SOV51"/>
      <c r="SOW51"/>
      <c r="SOX51"/>
      <c r="SOY51"/>
      <c r="SOZ51"/>
      <c r="SPA51"/>
      <c r="SPB51"/>
      <c r="SPC51"/>
      <c r="SPD51"/>
      <c r="SPE51"/>
      <c r="SPF51"/>
      <c r="SPG51"/>
      <c r="SPH51"/>
      <c r="SPI51"/>
      <c r="SPJ51"/>
      <c r="SPK51"/>
      <c r="SPL51"/>
      <c r="SPM51"/>
      <c r="SPN51"/>
      <c r="SPO51"/>
      <c r="SPP51"/>
      <c r="SPQ51"/>
      <c r="SPR51"/>
      <c r="SPS51"/>
      <c r="SPT51"/>
      <c r="SPU51"/>
      <c r="SPV51"/>
      <c r="SPW51"/>
      <c r="SPX51"/>
      <c r="SPY51"/>
      <c r="SPZ51"/>
      <c r="SQA51"/>
      <c r="SQB51"/>
      <c r="SQC51"/>
      <c r="SQD51"/>
      <c r="SQE51"/>
      <c r="SQF51"/>
      <c r="SQG51"/>
      <c r="SQH51"/>
      <c r="SQI51"/>
      <c r="SQJ51"/>
      <c r="SQK51"/>
      <c r="SQL51"/>
      <c r="SQM51"/>
      <c r="SQN51"/>
      <c r="SQO51"/>
      <c r="SQP51"/>
      <c r="SQQ51"/>
      <c r="SQR51"/>
      <c r="SQS51"/>
      <c r="SQT51"/>
      <c r="SQU51"/>
      <c r="SQV51"/>
      <c r="SQW51"/>
      <c r="SQX51"/>
      <c r="SQY51"/>
      <c r="SQZ51"/>
      <c r="SRA51"/>
      <c r="SRB51"/>
      <c r="SRC51"/>
      <c r="SRD51"/>
      <c r="SRE51"/>
      <c r="SRF51"/>
      <c r="SRG51"/>
      <c r="SRH51"/>
      <c r="SRI51"/>
      <c r="SRJ51"/>
      <c r="SRK51"/>
      <c r="SRL51"/>
      <c r="SRM51"/>
      <c r="SRN51"/>
      <c r="SRO51"/>
      <c r="SRP51"/>
      <c r="SRQ51"/>
      <c r="SRR51"/>
      <c r="SRS51"/>
      <c r="SRT51"/>
      <c r="SRU51"/>
      <c r="SRV51"/>
      <c r="SRW51"/>
      <c r="SRX51"/>
      <c r="SRY51"/>
      <c r="SRZ51"/>
      <c r="SSA51"/>
      <c r="SSB51"/>
      <c r="SSC51"/>
      <c r="SSD51"/>
      <c r="SSE51"/>
      <c r="SSF51"/>
      <c r="SSG51"/>
      <c r="SSH51"/>
      <c r="SSI51"/>
      <c r="SSJ51"/>
      <c r="SSK51"/>
      <c r="SSL51"/>
      <c r="SSM51"/>
      <c r="SSN51"/>
      <c r="SSO51"/>
      <c r="SSP51"/>
      <c r="SSQ51"/>
      <c r="SSR51"/>
      <c r="SSS51"/>
      <c r="SST51"/>
      <c r="SSU51"/>
      <c r="SSV51"/>
      <c r="SSW51"/>
      <c r="SSX51"/>
      <c r="SSY51"/>
      <c r="SSZ51"/>
      <c r="STA51"/>
      <c r="STB51"/>
      <c r="STC51"/>
      <c r="STD51"/>
      <c r="STE51"/>
      <c r="STF51"/>
      <c r="STG51"/>
      <c r="STH51"/>
      <c r="STI51"/>
      <c r="STJ51"/>
      <c r="STK51"/>
      <c r="STL51"/>
      <c r="STM51"/>
      <c r="STN51"/>
      <c r="STO51"/>
      <c r="STP51"/>
      <c r="STQ51"/>
      <c r="STR51"/>
      <c r="STS51"/>
      <c r="STT51"/>
      <c r="STU51"/>
      <c r="STV51"/>
      <c r="STW51"/>
      <c r="STX51"/>
      <c r="STY51"/>
      <c r="STZ51"/>
      <c r="SUA51"/>
      <c r="SUB51"/>
      <c r="SUC51"/>
      <c r="SUD51"/>
      <c r="SUE51"/>
      <c r="SUF51"/>
      <c r="SUG51"/>
      <c r="SUH51"/>
      <c r="SUI51"/>
      <c r="SUJ51"/>
      <c r="SUK51"/>
      <c r="SUL51"/>
      <c r="SUM51"/>
      <c r="SUN51"/>
      <c r="SUO51"/>
      <c r="SUP51"/>
      <c r="SUQ51"/>
      <c r="SUR51"/>
      <c r="SUS51"/>
      <c r="SUT51"/>
      <c r="SUU51"/>
      <c r="SUV51"/>
      <c r="SUW51"/>
      <c r="SUX51"/>
      <c r="SUY51"/>
      <c r="SUZ51"/>
      <c r="SVA51"/>
      <c r="SVB51"/>
      <c r="SVC51"/>
      <c r="SVD51"/>
      <c r="SVE51"/>
      <c r="SVF51"/>
      <c r="SVG51"/>
      <c r="SVH51"/>
      <c r="SVI51"/>
      <c r="SVJ51"/>
      <c r="SVK51"/>
      <c r="SVL51"/>
      <c r="SVM51"/>
      <c r="SVN51"/>
      <c r="SVO51"/>
      <c r="SVP51"/>
      <c r="SVQ51"/>
      <c r="SVR51"/>
      <c r="SVS51"/>
      <c r="SVT51"/>
      <c r="SVU51"/>
      <c r="SVV51"/>
      <c r="SVW51"/>
      <c r="SVX51"/>
      <c r="SVY51"/>
      <c r="SVZ51"/>
      <c r="SWA51"/>
      <c r="SWB51"/>
      <c r="SWC51"/>
      <c r="SWD51"/>
      <c r="SWE51"/>
      <c r="SWF51"/>
      <c r="SWG51"/>
      <c r="SWH51"/>
      <c r="SWI51"/>
      <c r="SWJ51"/>
      <c r="SWK51"/>
      <c r="SWL51"/>
      <c r="SWM51"/>
      <c r="SWN51"/>
      <c r="SWO51"/>
      <c r="SWP51"/>
      <c r="SWQ51"/>
      <c r="SWR51"/>
      <c r="SWS51"/>
      <c r="SWT51"/>
      <c r="SWU51"/>
      <c r="SWV51"/>
      <c r="SWW51"/>
      <c r="SWX51"/>
      <c r="SWY51"/>
      <c r="SWZ51"/>
      <c r="SXA51"/>
      <c r="SXB51"/>
      <c r="SXC51"/>
      <c r="SXD51"/>
      <c r="SXE51"/>
      <c r="SXF51"/>
      <c r="SXG51"/>
      <c r="SXH51"/>
      <c r="SXI51"/>
      <c r="SXJ51"/>
      <c r="SXK51"/>
      <c r="SXL51"/>
      <c r="SXM51"/>
      <c r="SXN51"/>
      <c r="SXO51"/>
      <c r="SXP51"/>
      <c r="SXQ51"/>
      <c r="SXR51"/>
      <c r="SXS51"/>
      <c r="SXT51"/>
      <c r="SXU51"/>
      <c r="SXV51"/>
      <c r="SXW51"/>
      <c r="SXX51"/>
      <c r="SXY51"/>
      <c r="SXZ51"/>
      <c r="SYA51"/>
      <c r="SYB51"/>
      <c r="SYC51"/>
      <c r="SYD51"/>
      <c r="SYE51"/>
      <c r="SYF51"/>
      <c r="SYG51"/>
      <c r="SYH51"/>
      <c r="SYI51"/>
      <c r="SYJ51"/>
      <c r="SYK51"/>
      <c r="SYL51"/>
      <c r="SYM51"/>
      <c r="SYN51"/>
      <c r="SYO51"/>
      <c r="SYP51"/>
      <c r="SYQ51"/>
      <c r="SYR51"/>
      <c r="SYS51"/>
      <c r="SYT51"/>
      <c r="SYU51"/>
      <c r="SYV51"/>
      <c r="SYW51"/>
      <c r="SYX51"/>
      <c r="SYY51"/>
      <c r="SYZ51"/>
      <c r="SZA51"/>
      <c r="SZB51"/>
      <c r="SZC51"/>
      <c r="SZD51"/>
      <c r="SZE51"/>
      <c r="SZF51"/>
      <c r="SZG51"/>
      <c r="SZH51"/>
      <c r="SZI51"/>
      <c r="SZJ51"/>
      <c r="SZK51"/>
      <c r="SZL51"/>
      <c r="SZM51"/>
      <c r="SZN51"/>
      <c r="SZO51"/>
      <c r="SZP51"/>
      <c r="SZQ51"/>
      <c r="SZR51"/>
      <c r="SZS51"/>
      <c r="SZT51"/>
      <c r="SZU51"/>
      <c r="SZV51"/>
      <c r="SZW51"/>
      <c r="SZX51"/>
      <c r="SZY51"/>
      <c r="SZZ51"/>
      <c r="TAA51"/>
      <c r="TAB51"/>
      <c r="TAC51"/>
      <c r="TAD51"/>
      <c r="TAE51"/>
      <c r="TAF51"/>
      <c r="TAG51"/>
      <c r="TAH51"/>
      <c r="TAI51"/>
      <c r="TAJ51"/>
      <c r="TAK51"/>
      <c r="TAL51"/>
      <c r="TAM51"/>
      <c r="TAN51"/>
      <c r="TAO51"/>
      <c r="TAP51"/>
      <c r="TAQ51"/>
      <c r="TAR51"/>
      <c r="TAS51"/>
      <c r="TAT51"/>
      <c r="TAU51"/>
      <c r="TAV51"/>
      <c r="TAW51"/>
      <c r="TAX51"/>
      <c r="TAY51"/>
      <c r="TAZ51"/>
      <c r="TBA51"/>
      <c r="TBB51"/>
      <c r="TBC51"/>
      <c r="TBD51"/>
      <c r="TBE51"/>
      <c r="TBF51"/>
      <c r="TBG51"/>
      <c r="TBH51"/>
      <c r="TBI51"/>
      <c r="TBJ51"/>
      <c r="TBK51"/>
      <c r="TBL51"/>
      <c r="TBM51"/>
      <c r="TBN51"/>
      <c r="TBO51"/>
      <c r="TBP51"/>
      <c r="TBQ51"/>
      <c r="TBR51"/>
      <c r="TBS51"/>
      <c r="TBT51"/>
      <c r="TBU51"/>
      <c r="TBV51"/>
      <c r="TBW51"/>
      <c r="TBX51"/>
      <c r="TBY51"/>
      <c r="TBZ51"/>
      <c r="TCA51"/>
      <c r="TCB51"/>
      <c r="TCC51"/>
      <c r="TCD51"/>
      <c r="TCE51"/>
      <c r="TCF51"/>
      <c r="TCG51"/>
      <c r="TCH51"/>
      <c r="TCI51"/>
      <c r="TCJ51"/>
      <c r="TCK51"/>
      <c r="TCL51"/>
      <c r="TCM51"/>
      <c r="TCN51"/>
      <c r="TCO51"/>
      <c r="TCP51"/>
      <c r="TCQ51"/>
      <c r="TCR51"/>
      <c r="TCS51"/>
      <c r="TCT51"/>
      <c r="TCU51"/>
      <c r="TCV51"/>
      <c r="TCW51"/>
      <c r="TCX51"/>
      <c r="TCY51"/>
      <c r="TCZ51"/>
      <c r="TDA51"/>
      <c r="TDB51"/>
      <c r="TDC51"/>
      <c r="TDD51"/>
      <c r="TDE51"/>
      <c r="TDF51"/>
      <c r="TDG51"/>
      <c r="TDH51"/>
      <c r="TDI51"/>
      <c r="TDJ51"/>
      <c r="TDK51"/>
      <c r="TDL51"/>
      <c r="TDM51"/>
      <c r="TDN51"/>
      <c r="TDO51"/>
      <c r="TDP51"/>
      <c r="TDQ51"/>
      <c r="TDR51"/>
      <c r="TDS51"/>
      <c r="TDT51"/>
      <c r="TDU51"/>
      <c r="TDV51"/>
      <c r="TDW51"/>
      <c r="TDX51"/>
      <c r="TDY51"/>
      <c r="TDZ51"/>
      <c r="TEA51"/>
      <c r="TEB51"/>
      <c r="TEC51"/>
      <c r="TED51"/>
      <c r="TEE51"/>
      <c r="TEF51"/>
      <c r="TEG51"/>
      <c r="TEH51"/>
      <c r="TEI51"/>
      <c r="TEJ51"/>
      <c r="TEK51"/>
      <c r="TEL51"/>
      <c r="TEM51"/>
      <c r="TEN51"/>
      <c r="TEO51"/>
      <c r="TEP51"/>
      <c r="TEQ51"/>
      <c r="TER51"/>
      <c r="TES51"/>
      <c r="TET51"/>
      <c r="TEU51"/>
      <c r="TEV51"/>
      <c r="TEW51"/>
      <c r="TEX51"/>
      <c r="TEY51"/>
      <c r="TEZ51"/>
      <c r="TFA51"/>
      <c r="TFB51"/>
      <c r="TFC51"/>
      <c r="TFD51"/>
      <c r="TFE51"/>
      <c r="TFF51"/>
      <c r="TFG51"/>
      <c r="TFH51"/>
      <c r="TFI51"/>
      <c r="TFJ51"/>
      <c r="TFK51"/>
      <c r="TFL51"/>
      <c r="TFM51"/>
      <c r="TFN51"/>
      <c r="TFO51"/>
      <c r="TFP51"/>
      <c r="TFQ51"/>
      <c r="TFR51"/>
      <c r="TFS51"/>
      <c r="TFT51"/>
      <c r="TFU51"/>
      <c r="TFV51"/>
      <c r="TFW51"/>
      <c r="TFX51"/>
      <c r="TFY51"/>
      <c r="TFZ51"/>
      <c r="TGA51"/>
      <c r="TGB51"/>
      <c r="TGC51"/>
      <c r="TGD51"/>
      <c r="TGE51"/>
      <c r="TGF51"/>
      <c r="TGG51"/>
      <c r="TGH51"/>
      <c r="TGI51"/>
      <c r="TGJ51"/>
      <c r="TGK51"/>
      <c r="TGL51"/>
      <c r="TGM51"/>
      <c r="TGN51"/>
      <c r="TGO51"/>
      <c r="TGP51"/>
      <c r="TGQ51"/>
      <c r="TGR51"/>
      <c r="TGS51"/>
      <c r="TGT51"/>
      <c r="TGU51"/>
      <c r="TGV51"/>
      <c r="TGW51"/>
      <c r="TGX51"/>
      <c r="TGY51"/>
      <c r="TGZ51"/>
      <c r="THA51"/>
      <c r="THB51"/>
      <c r="THC51"/>
      <c r="THD51"/>
      <c r="THE51"/>
      <c r="THF51"/>
      <c r="THG51"/>
      <c r="THH51"/>
      <c r="THI51"/>
      <c r="THJ51"/>
      <c r="THK51"/>
      <c r="THL51"/>
      <c r="THM51"/>
      <c r="THN51"/>
      <c r="THO51"/>
      <c r="THP51"/>
      <c r="THQ51"/>
      <c r="THR51"/>
      <c r="THS51"/>
      <c r="THT51"/>
      <c r="THU51"/>
      <c r="THV51"/>
      <c r="THW51"/>
      <c r="THX51"/>
      <c r="THY51"/>
      <c r="THZ51"/>
      <c r="TIA51"/>
      <c r="TIB51"/>
      <c r="TIC51"/>
      <c r="TID51"/>
      <c r="TIE51"/>
      <c r="TIF51"/>
      <c r="TIG51"/>
      <c r="TIH51"/>
      <c r="TII51"/>
      <c r="TIJ51"/>
      <c r="TIK51"/>
      <c r="TIL51"/>
      <c r="TIM51"/>
      <c r="TIN51"/>
      <c r="TIO51"/>
      <c r="TIP51"/>
      <c r="TIQ51"/>
      <c r="TIR51"/>
      <c r="TIS51"/>
      <c r="TIT51"/>
      <c r="TIU51"/>
      <c r="TIV51"/>
      <c r="TIW51"/>
      <c r="TIX51"/>
      <c r="TIY51"/>
      <c r="TIZ51"/>
      <c r="TJA51"/>
      <c r="TJB51"/>
      <c r="TJC51"/>
      <c r="TJD51"/>
      <c r="TJE51"/>
      <c r="TJF51"/>
      <c r="TJG51"/>
      <c r="TJH51"/>
      <c r="TJI51"/>
      <c r="TJJ51"/>
      <c r="TJK51"/>
      <c r="TJL51"/>
      <c r="TJM51"/>
      <c r="TJN51"/>
      <c r="TJO51"/>
      <c r="TJP51"/>
      <c r="TJQ51"/>
      <c r="TJR51"/>
      <c r="TJS51"/>
      <c r="TJT51"/>
      <c r="TJU51"/>
      <c r="TJV51"/>
      <c r="TJW51"/>
      <c r="TJX51"/>
      <c r="TJY51"/>
      <c r="TJZ51"/>
      <c r="TKA51"/>
      <c r="TKB51"/>
      <c r="TKC51"/>
      <c r="TKD51"/>
      <c r="TKE51"/>
      <c r="TKF51"/>
      <c r="TKG51"/>
      <c r="TKH51"/>
      <c r="TKI51"/>
      <c r="TKJ51"/>
      <c r="TKK51"/>
      <c r="TKL51"/>
      <c r="TKM51"/>
      <c r="TKN51"/>
      <c r="TKO51"/>
      <c r="TKP51"/>
      <c r="TKQ51"/>
      <c r="TKR51"/>
      <c r="TKS51"/>
      <c r="TKT51"/>
      <c r="TKU51"/>
      <c r="TKV51"/>
      <c r="TKW51"/>
      <c r="TKX51"/>
      <c r="TKY51"/>
      <c r="TKZ51"/>
      <c r="TLA51"/>
      <c r="TLB51"/>
      <c r="TLC51"/>
      <c r="TLD51"/>
      <c r="TLE51"/>
      <c r="TLF51"/>
      <c r="TLG51"/>
      <c r="TLH51"/>
      <c r="TLI51"/>
      <c r="TLJ51"/>
      <c r="TLK51"/>
      <c r="TLL51"/>
      <c r="TLM51"/>
      <c r="TLN51"/>
      <c r="TLO51"/>
      <c r="TLP51"/>
      <c r="TLQ51"/>
      <c r="TLR51"/>
      <c r="TLS51"/>
      <c r="TLT51"/>
      <c r="TLU51"/>
      <c r="TLV51"/>
      <c r="TLW51"/>
      <c r="TLX51"/>
      <c r="TLY51"/>
      <c r="TLZ51"/>
      <c r="TMA51"/>
      <c r="TMB51"/>
      <c r="TMC51"/>
      <c r="TMD51"/>
      <c r="TME51"/>
      <c r="TMF51"/>
      <c r="TMG51"/>
      <c r="TMH51"/>
      <c r="TMI51"/>
      <c r="TMJ51"/>
      <c r="TMK51"/>
      <c r="TML51"/>
      <c r="TMM51"/>
      <c r="TMN51"/>
      <c r="TMO51"/>
      <c r="TMP51"/>
      <c r="TMQ51"/>
      <c r="TMR51"/>
      <c r="TMS51"/>
      <c r="TMT51"/>
      <c r="TMU51"/>
      <c r="TMV51"/>
      <c r="TMW51"/>
      <c r="TMX51"/>
      <c r="TMY51"/>
      <c r="TMZ51"/>
      <c r="TNA51"/>
      <c r="TNB51"/>
      <c r="TNC51"/>
      <c r="TND51"/>
      <c r="TNE51"/>
      <c r="TNF51"/>
      <c r="TNG51"/>
      <c r="TNH51"/>
      <c r="TNI51"/>
      <c r="TNJ51"/>
      <c r="TNK51"/>
      <c r="TNL51"/>
      <c r="TNM51"/>
      <c r="TNN51"/>
      <c r="TNO51"/>
      <c r="TNP51"/>
      <c r="TNQ51"/>
      <c r="TNR51"/>
      <c r="TNS51"/>
      <c r="TNT51"/>
      <c r="TNU51"/>
      <c r="TNV51"/>
      <c r="TNW51"/>
      <c r="TNX51"/>
      <c r="TNY51"/>
      <c r="TNZ51"/>
      <c r="TOA51"/>
      <c r="TOB51"/>
      <c r="TOC51"/>
      <c r="TOD51"/>
      <c r="TOE51"/>
      <c r="TOF51"/>
      <c r="TOG51"/>
      <c r="TOH51"/>
      <c r="TOI51"/>
      <c r="TOJ51"/>
      <c r="TOK51"/>
      <c r="TOL51"/>
      <c r="TOM51"/>
      <c r="TON51"/>
      <c r="TOO51"/>
      <c r="TOP51"/>
      <c r="TOQ51"/>
      <c r="TOR51"/>
      <c r="TOS51"/>
      <c r="TOT51"/>
      <c r="TOU51"/>
      <c r="TOV51"/>
      <c r="TOW51"/>
      <c r="TOX51"/>
      <c r="TOY51"/>
      <c r="TOZ51"/>
      <c r="TPA51"/>
      <c r="TPB51"/>
      <c r="TPC51"/>
      <c r="TPD51"/>
      <c r="TPE51"/>
      <c r="TPF51"/>
      <c r="TPG51"/>
      <c r="TPH51"/>
      <c r="TPI51"/>
      <c r="TPJ51"/>
      <c r="TPK51"/>
      <c r="TPL51"/>
      <c r="TPM51"/>
      <c r="TPN51"/>
      <c r="TPO51"/>
      <c r="TPP51"/>
      <c r="TPQ51"/>
      <c r="TPR51"/>
      <c r="TPS51"/>
      <c r="TPT51"/>
      <c r="TPU51"/>
      <c r="TPV51"/>
      <c r="TPW51"/>
      <c r="TPX51"/>
      <c r="TPY51"/>
      <c r="TPZ51"/>
      <c r="TQA51"/>
      <c r="TQB51"/>
      <c r="TQC51"/>
      <c r="TQD51"/>
      <c r="TQE51"/>
      <c r="TQF51"/>
      <c r="TQG51"/>
      <c r="TQH51"/>
      <c r="TQI51"/>
      <c r="TQJ51"/>
      <c r="TQK51"/>
      <c r="TQL51"/>
      <c r="TQM51"/>
      <c r="TQN51"/>
      <c r="TQO51"/>
      <c r="TQP51"/>
      <c r="TQQ51"/>
      <c r="TQR51"/>
      <c r="TQS51"/>
      <c r="TQT51"/>
      <c r="TQU51"/>
      <c r="TQV51"/>
      <c r="TQW51"/>
      <c r="TQX51"/>
      <c r="TQY51"/>
      <c r="TQZ51"/>
      <c r="TRA51"/>
      <c r="TRB51"/>
      <c r="TRC51"/>
      <c r="TRD51"/>
      <c r="TRE51"/>
      <c r="TRF51"/>
      <c r="TRG51"/>
      <c r="TRH51"/>
      <c r="TRI51"/>
      <c r="TRJ51"/>
      <c r="TRK51"/>
      <c r="TRL51"/>
      <c r="TRM51"/>
      <c r="TRN51"/>
      <c r="TRO51"/>
      <c r="TRP51"/>
      <c r="TRQ51"/>
      <c r="TRR51"/>
      <c r="TRS51"/>
      <c r="TRT51"/>
      <c r="TRU51"/>
      <c r="TRV51"/>
      <c r="TRW51"/>
      <c r="TRX51"/>
      <c r="TRY51"/>
      <c r="TRZ51"/>
      <c r="TSA51"/>
      <c r="TSB51"/>
      <c r="TSC51"/>
      <c r="TSD51"/>
      <c r="TSE51"/>
      <c r="TSF51"/>
      <c r="TSG51"/>
      <c r="TSH51"/>
      <c r="TSI51"/>
      <c r="TSJ51"/>
      <c r="TSK51"/>
      <c r="TSL51"/>
      <c r="TSM51"/>
      <c r="TSN51"/>
      <c r="TSO51"/>
      <c r="TSP51"/>
      <c r="TSQ51"/>
      <c r="TSR51"/>
      <c r="TSS51"/>
      <c r="TST51"/>
      <c r="TSU51"/>
      <c r="TSV51"/>
      <c r="TSW51"/>
      <c r="TSX51"/>
      <c r="TSY51"/>
      <c r="TSZ51"/>
      <c r="TTA51"/>
      <c r="TTB51"/>
      <c r="TTC51"/>
      <c r="TTD51"/>
      <c r="TTE51"/>
      <c r="TTF51"/>
      <c r="TTG51"/>
      <c r="TTH51"/>
      <c r="TTI51"/>
      <c r="TTJ51"/>
      <c r="TTK51"/>
      <c r="TTL51"/>
      <c r="TTM51"/>
      <c r="TTN51"/>
      <c r="TTO51"/>
      <c r="TTP51"/>
      <c r="TTQ51"/>
      <c r="TTR51"/>
      <c r="TTS51"/>
      <c r="TTT51"/>
      <c r="TTU51"/>
      <c r="TTV51"/>
      <c r="TTW51"/>
      <c r="TTX51"/>
      <c r="TTY51"/>
      <c r="TTZ51"/>
      <c r="TUA51"/>
      <c r="TUB51"/>
      <c r="TUC51"/>
      <c r="TUD51"/>
      <c r="TUE51"/>
      <c r="TUF51"/>
      <c r="TUG51"/>
      <c r="TUH51"/>
      <c r="TUI51"/>
      <c r="TUJ51"/>
      <c r="TUK51"/>
      <c r="TUL51"/>
      <c r="TUM51"/>
      <c r="TUN51"/>
      <c r="TUO51"/>
      <c r="TUP51"/>
      <c r="TUQ51"/>
      <c r="TUR51"/>
      <c r="TUS51"/>
      <c r="TUT51"/>
      <c r="TUU51"/>
      <c r="TUV51"/>
      <c r="TUW51"/>
      <c r="TUX51"/>
      <c r="TUY51"/>
      <c r="TUZ51"/>
      <c r="TVA51"/>
      <c r="TVB51"/>
      <c r="TVC51"/>
      <c r="TVD51"/>
      <c r="TVE51"/>
      <c r="TVF51"/>
      <c r="TVG51"/>
      <c r="TVH51"/>
      <c r="TVI51"/>
      <c r="TVJ51"/>
      <c r="TVK51"/>
      <c r="TVL51"/>
      <c r="TVM51"/>
      <c r="TVN51"/>
      <c r="TVO51"/>
      <c r="TVP51"/>
      <c r="TVQ51"/>
      <c r="TVR51"/>
      <c r="TVS51"/>
      <c r="TVT51"/>
      <c r="TVU51"/>
      <c r="TVV51"/>
      <c r="TVW51"/>
      <c r="TVX51"/>
      <c r="TVY51"/>
      <c r="TVZ51"/>
      <c r="TWA51"/>
      <c r="TWB51"/>
      <c r="TWC51"/>
      <c r="TWD51"/>
      <c r="TWE51"/>
      <c r="TWF51"/>
      <c r="TWG51"/>
      <c r="TWH51"/>
      <c r="TWI51"/>
      <c r="TWJ51"/>
      <c r="TWK51"/>
      <c r="TWL51"/>
      <c r="TWM51"/>
      <c r="TWN51"/>
      <c r="TWO51"/>
      <c r="TWP51"/>
      <c r="TWQ51"/>
      <c r="TWR51"/>
      <c r="TWS51"/>
      <c r="TWT51"/>
      <c r="TWU51"/>
      <c r="TWV51"/>
      <c r="TWW51"/>
      <c r="TWX51"/>
      <c r="TWY51"/>
      <c r="TWZ51"/>
      <c r="TXA51"/>
      <c r="TXB51"/>
      <c r="TXC51"/>
      <c r="TXD51"/>
      <c r="TXE51"/>
      <c r="TXF51"/>
      <c r="TXG51"/>
      <c r="TXH51"/>
      <c r="TXI51"/>
      <c r="TXJ51"/>
      <c r="TXK51"/>
      <c r="TXL51"/>
      <c r="TXM51"/>
      <c r="TXN51"/>
      <c r="TXO51"/>
      <c r="TXP51"/>
      <c r="TXQ51"/>
      <c r="TXR51"/>
      <c r="TXS51"/>
      <c r="TXT51"/>
      <c r="TXU51"/>
      <c r="TXV51"/>
      <c r="TXW51"/>
      <c r="TXX51"/>
      <c r="TXY51"/>
      <c r="TXZ51"/>
      <c r="TYA51"/>
      <c r="TYB51"/>
      <c r="TYC51"/>
      <c r="TYD51"/>
      <c r="TYE51"/>
      <c r="TYF51"/>
      <c r="TYG51"/>
      <c r="TYH51"/>
      <c r="TYI51"/>
      <c r="TYJ51"/>
      <c r="TYK51"/>
      <c r="TYL51"/>
      <c r="TYM51"/>
      <c r="TYN51"/>
      <c r="TYO51"/>
      <c r="TYP51"/>
      <c r="TYQ51"/>
      <c r="TYR51"/>
      <c r="TYS51"/>
      <c r="TYT51"/>
      <c r="TYU51"/>
      <c r="TYV51"/>
      <c r="TYW51"/>
      <c r="TYX51"/>
      <c r="TYY51"/>
      <c r="TYZ51"/>
      <c r="TZA51"/>
      <c r="TZB51"/>
      <c r="TZC51"/>
      <c r="TZD51"/>
      <c r="TZE51"/>
      <c r="TZF51"/>
      <c r="TZG51"/>
      <c r="TZH51"/>
      <c r="TZI51"/>
      <c r="TZJ51"/>
      <c r="TZK51"/>
      <c r="TZL51"/>
      <c r="TZM51"/>
      <c r="TZN51"/>
      <c r="TZO51"/>
      <c r="TZP51"/>
      <c r="TZQ51"/>
      <c r="TZR51"/>
      <c r="TZS51"/>
      <c r="TZT51"/>
      <c r="TZU51"/>
      <c r="TZV51"/>
      <c r="TZW51"/>
      <c r="TZX51"/>
      <c r="TZY51"/>
      <c r="TZZ51"/>
      <c r="UAA51"/>
      <c r="UAB51"/>
      <c r="UAC51"/>
      <c r="UAD51"/>
      <c r="UAE51"/>
      <c r="UAF51"/>
      <c r="UAG51"/>
      <c r="UAH51"/>
      <c r="UAI51"/>
      <c r="UAJ51"/>
      <c r="UAK51"/>
      <c r="UAL51"/>
      <c r="UAM51"/>
      <c r="UAN51"/>
      <c r="UAO51"/>
      <c r="UAP51"/>
      <c r="UAQ51"/>
      <c r="UAR51"/>
      <c r="UAS51"/>
      <c r="UAT51"/>
      <c r="UAU51"/>
      <c r="UAV51"/>
      <c r="UAW51"/>
      <c r="UAX51"/>
      <c r="UAY51"/>
      <c r="UAZ51"/>
      <c r="UBA51"/>
      <c r="UBB51"/>
      <c r="UBC51"/>
      <c r="UBD51"/>
      <c r="UBE51"/>
      <c r="UBF51"/>
      <c r="UBG51"/>
      <c r="UBH51"/>
      <c r="UBI51"/>
      <c r="UBJ51"/>
      <c r="UBK51"/>
      <c r="UBL51"/>
      <c r="UBM51"/>
      <c r="UBN51"/>
      <c r="UBO51"/>
      <c r="UBP51"/>
      <c r="UBQ51"/>
      <c r="UBR51"/>
      <c r="UBS51"/>
      <c r="UBT51"/>
      <c r="UBU51"/>
      <c r="UBV51"/>
      <c r="UBW51"/>
      <c r="UBX51"/>
      <c r="UBY51"/>
      <c r="UBZ51"/>
      <c r="UCA51"/>
      <c r="UCB51"/>
      <c r="UCC51"/>
      <c r="UCD51"/>
      <c r="UCE51"/>
      <c r="UCF51"/>
      <c r="UCG51"/>
      <c r="UCH51"/>
      <c r="UCI51"/>
      <c r="UCJ51"/>
      <c r="UCK51"/>
      <c r="UCL51"/>
      <c r="UCM51"/>
      <c r="UCN51"/>
      <c r="UCO51"/>
      <c r="UCP51"/>
      <c r="UCQ51"/>
      <c r="UCR51"/>
      <c r="UCS51"/>
      <c r="UCT51"/>
      <c r="UCU51"/>
      <c r="UCV51"/>
      <c r="UCW51"/>
      <c r="UCX51"/>
      <c r="UCY51"/>
      <c r="UCZ51"/>
      <c r="UDA51"/>
      <c r="UDB51"/>
      <c r="UDC51"/>
      <c r="UDD51"/>
      <c r="UDE51"/>
      <c r="UDF51"/>
      <c r="UDG51"/>
      <c r="UDH51"/>
      <c r="UDI51"/>
      <c r="UDJ51"/>
      <c r="UDK51"/>
      <c r="UDL51"/>
      <c r="UDM51"/>
      <c r="UDN51"/>
      <c r="UDO51"/>
      <c r="UDP51"/>
      <c r="UDQ51"/>
      <c r="UDR51"/>
      <c r="UDS51"/>
      <c r="UDT51"/>
      <c r="UDU51"/>
      <c r="UDV51"/>
      <c r="UDW51"/>
      <c r="UDX51"/>
      <c r="UDY51"/>
      <c r="UDZ51"/>
      <c r="UEA51"/>
      <c r="UEB51"/>
      <c r="UEC51"/>
      <c r="UED51"/>
      <c r="UEE51"/>
      <c r="UEF51"/>
      <c r="UEG51"/>
      <c r="UEH51"/>
      <c r="UEI51"/>
      <c r="UEJ51"/>
      <c r="UEK51"/>
      <c r="UEL51"/>
      <c r="UEM51"/>
      <c r="UEN51"/>
      <c r="UEO51"/>
      <c r="UEP51"/>
      <c r="UEQ51"/>
      <c r="UER51"/>
      <c r="UES51"/>
      <c r="UET51"/>
      <c r="UEU51"/>
      <c r="UEV51"/>
      <c r="UEW51"/>
      <c r="UEX51"/>
      <c r="UEY51"/>
      <c r="UEZ51"/>
      <c r="UFA51"/>
      <c r="UFB51"/>
      <c r="UFC51"/>
      <c r="UFD51"/>
      <c r="UFE51"/>
      <c r="UFF51"/>
      <c r="UFG51"/>
      <c r="UFH51"/>
      <c r="UFI51"/>
      <c r="UFJ51"/>
      <c r="UFK51"/>
      <c r="UFL51"/>
      <c r="UFM51"/>
      <c r="UFN51"/>
      <c r="UFO51"/>
      <c r="UFP51"/>
      <c r="UFQ51"/>
      <c r="UFR51"/>
      <c r="UFS51"/>
      <c r="UFT51"/>
      <c r="UFU51"/>
      <c r="UFV51"/>
      <c r="UFW51"/>
      <c r="UFX51"/>
      <c r="UFY51"/>
      <c r="UFZ51"/>
      <c r="UGA51"/>
      <c r="UGB51"/>
      <c r="UGC51"/>
      <c r="UGD51"/>
      <c r="UGE51"/>
      <c r="UGF51"/>
      <c r="UGG51"/>
      <c r="UGH51"/>
      <c r="UGI51"/>
      <c r="UGJ51"/>
      <c r="UGK51"/>
      <c r="UGL51"/>
      <c r="UGM51"/>
      <c r="UGN51"/>
      <c r="UGO51"/>
      <c r="UGP51"/>
      <c r="UGQ51"/>
      <c r="UGR51"/>
      <c r="UGS51"/>
      <c r="UGT51"/>
      <c r="UGU51"/>
      <c r="UGV51"/>
      <c r="UGW51"/>
      <c r="UGX51"/>
      <c r="UGY51"/>
      <c r="UGZ51"/>
      <c r="UHA51"/>
      <c r="UHB51"/>
      <c r="UHC51"/>
      <c r="UHD51"/>
      <c r="UHE51"/>
      <c r="UHF51"/>
      <c r="UHG51"/>
      <c r="UHH51"/>
      <c r="UHI51"/>
      <c r="UHJ51"/>
      <c r="UHK51"/>
      <c r="UHL51"/>
      <c r="UHM51"/>
      <c r="UHN51"/>
      <c r="UHO51"/>
      <c r="UHP51"/>
      <c r="UHQ51"/>
      <c r="UHR51"/>
      <c r="UHS51"/>
      <c r="UHT51"/>
      <c r="UHU51"/>
      <c r="UHV51"/>
      <c r="UHW51"/>
      <c r="UHX51"/>
      <c r="UHY51"/>
      <c r="UHZ51"/>
      <c r="UIA51"/>
      <c r="UIB51"/>
      <c r="UIC51"/>
      <c r="UID51"/>
      <c r="UIE51"/>
      <c r="UIF51"/>
      <c r="UIG51"/>
      <c r="UIH51"/>
      <c r="UII51"/>
      <c r="UIJ51"/>
      <c r="UIK51"/>
      <c r="UIL51"/>
      <c r="UIM51"/>
      <c r="UIN51"/>
      <c r="UIO51"/>
      <c r="UIP51"/>
      <c r="UIQ51"/>
      <c r="UIR51"/>
      <c r="UIS51"/>
      <c r="UIT51"/>
      <c r="UIU51"/>
      <c r="UIV51"/>
      <c r="UIW51"/>
      <c r="UIX51"/>
      <c r="UIY51"/>
      <c r="UIZ51"/>
      <c r="UJA51"/>
      <c r="UJB51"/>
      <c r="UJC51"/>
      <c r="UJD51"/>
      <c r="UJE51"/>
      <c r="UJF51"/>
      <c r="UJG51"/>
      <c r="UJH51"/>
      <c r="UJI51"/>
      <c r="UJJ51"/>
      <c r="UJK51"/>
      <c r="UJL51"/>
      <c r="UJM51"/>
      <c r="UJN51"/>
      <c r="UJO51"/>
      <c r="UJP51"/>
      <c r="UJQ51"/>
      <c r="UJR51"/>
      <c r="UJS51"/>
      <c r="UJT51"/>
      <c r="UJU51"/>
      <c r="UJV51"/>
      <c r="UJW51"/>
      <c r="UJX51"/>
      <c r="UJY51"/>
      <c r="UJZ51"/>
      <c r="UKA51"/>
      <c r="UKB51"/>
      <c r="UKC51"/>
      <c r="UKD51"/>
      <c r="UKE51"/>
      <c r="UKF51"/>
      <c r="UKG51"/>
      <c r="UKH51"/>
      <c r="UKI51"/>
      <c r="UKJ51"/>
      <c r="UKK51"/>
      <c r="UKL51"/>
      <c r="UKM51"/>
      <c r="UKN51"/>
      <c r="UKO51"/>
      <c r="UKP51"/>
      <c r="UKQ51"/>
      <c r="UKR51"/>
      <c r="UKS51"/>
      <c r="UKT51"/>
      <c r="UKU51"/>
      <c r="UKV51"/>
      <c r="UKW51"/>
      <c r="UKX51"/>
      <c r="UKY51"/>
      <c r="UKZ51"/>
      <c r="ULA51"/>
      <c r="ULB51"/>
      <c r="ULC51"/>
      <c r="ULD51"/>
      <c r="ULE51"/>
      <c r="ULF51"/>
      <c r="ULG51"/>
      <c r="ULH51"/>
      <c r="ULI51"/>
      <c r="ULJ51"/>
      <c r="ULK51"/>
      <c r="ULL51"/>
      <c r="ULM51"/>
      <c r="ULN51"/>
      <c r="ULO51"/>
      <c r="ULP51"/>
      <c r="ULQ51"/>
      <c r="ULR51"/>
      <c r="ULS51"/>
      <c r="ULT51"/>
      <c r="ULU51"/>
      <c r="ULV51"/>
      <c r="ULW51"/>
      <c r="ULX51"/>
      <c r="ULY51"/>
      <c r="ULZ51"/>
      <c r="UMA51"/>
      <c r="UMB51"/>
      <c r="UMC51"/>
      <c r="UMD51"/>
      <c r="UME51"/>
      <c r="UMF51"/>
      <c r="UMG51"/>
      <c r="UMH51"/>
      <c r="UMI51"/>
      <c r="UMJ51"/>
      <c r="UMK51"/>
      <c r="UML51"/>
      <c r="UMM51"/>
      <c r="UMN51"/>
      <c r="UMO51"/>
      <c r="UMP51"/>
      <c r="UMQ51"/>
      <c r="UMR51"/>
      <c r="UMS51"/>
      <c r="UMT51"/>
      <c r="UMU51"/>
      <c r="UMV51"/>
      <c r="UMW51"/>
      <c r="UMX51"/>
      <c r="UMY51"/>
      <c r="UMZ51"/>
      <c r="UNA51"/>
      <c r="UNB51"/>
      <c r="UNC51"/>
      <c r="UND51"/>
      <c r="UNE51"/>
      <c r="UNF51"/>
      <c r="UNG51"/>
      <c r="UNH51"/>
      <c r="UNI51"/>
      <c r="UNJ51"/>
      <c r="UNK51"/>
      <c r="UNL51"/>
      <c r="UNM51"/>
      <c r="UNN51"/>
      <c r="UNO51"/>
      <c r="UNP51"/>
      <c r="UNQ51"/>
      <c r="UNR51"/>
      <c r="UNS51"/>
      <c r="UNT51"/>
      <c r="UNU51"/>
      <c r="UNV51"/>
      <c r="UNW51"/>
      <c r="UNX51"/>
      <c r="UNY51"/>
      <c r="UNZ51"/>
      <c r="UOA51"/>
      <c r="UOB51"/>
      <c r="UOC51"/>
      <c r="UOD51"/>
      <c r="UOE51"/>
      <c r="UOF51"/>
      <c r="UOG51"/>
      <c r="UOH51"/>
      <c r="UOI51"/>
      <c r="UOJ51"/>
      <c r="UOK51"/>
      <c r="UOL51"/>
      <c r="UOM51"/>
      <c r="UON51"/>
      <c r="UOO51"/>
      <c r="UOP51"/>
      <c r="UOQ51"/>
      <c r="UOR51"/>
      <c r="UOS51"/>
      <c r="UOT51"/>
      <c r="UOU51"/>
      <c r="UOV51"/>
      <c r="UOW51"/>
      <c r="UOX51"/>
      <c r="UOY51"/>
      <c r="UOZ51"/>
      <c r="UPA51"/>
      <c r="UPB51"/>
      <c r="UPC51"/>
      <c r="UPD51"/>
      <c r="UPE51"/>
      <c r="UPF51"/>
      <c r="UPG51"/>
      <c r="UPH51"/>
      <c r="UPI51"/>
      <c r="UPJ51"/>
      <c r="UPK51"/>
      <c r="UPL51"/>
      <c r="UPM51"/>
      <c r="UPN51"/>
      <c r="UPO51"/>
      <c r="UPP51"/>
      <c r="UPQ51"/>
      <c r="UPR51"/>
      <c r="UPS51"/>
      <c r="UPT51"/>
      <c r="UPU51"/>
      <c r="UPV51"/>
      <c r="UPW51"/>
      <c r="UPX51"/>
      <c r="UPY51"/>
      <c r="UPZ51"/>
      <c r="UQA51"/>
      <c r="UQB51"/>
      <c r="UQC51"/>
      <c r="UQD51"/>
      <c r="UQE51"/>
      <c r="UQF51"/>
      <c r="UQG51"/>
      <c r="UQH51"/>
      <c r="UQI51"/>
      <c r="UQJ51"/>
      <c r="UQK51"/>
      <c r="UQL51"/>
      <c r="UQM51"/>
      <c r="UQN51"/>
      <c r="UQO51"/>
      <c r="UQP51"/>
      <c r="UQQ51"/>
      <c r="UQR51"/>
      <c r="UQS51"/>
      <c r="UQT51"/>
      <c r="UQU51"/>
      <c r="UQV51"/>
      <c r="UQW51"/>
      <c r="UQX51"/>
      <c r="UQY51"/>
      <c r="UQZ51"/>
      <c r="URA51"/>
      <c r="URB51"/>
      <c r="URC51"/>
      <c r="URD51"/>
      <c r="URE51"/>
      <c r="URF51"/>
      <c r="URG51"/>
      <c r="URH51"/>
      <c r="URI51"/>
      <c r="URJ51"/>
      <c r="URK51"/>
      <c r="URL51"/>
      <c r="URM51"/>
      <c r="URN51"/>
      <c r="URO51"/>
      <c r="URP51"/>
      <c r="URQ51"/>
      <c r="URR51"/>
      <c r="URS51"/>
      <c r="URT51"/>
      <c r="URU51"/>
      <c r="URV51"/>
      <c r="URW51"/>
      <c r="URX51"/>
      <c r="URY51"/>
      <c r="URZ51"/>
      <c r="USA51"/>
      <c r="USB51"/>
      <c r="USC51"/>
      <c r="USD51"/>
      <c r="USE51"/>
      <c r="USF51"/>
      <c r="USG51"/>
      <c r="USH51"/>
      <c r="USI51"/>
      <c r="USJ51"/>
      <c r="USK51"/>
      <c r="USL51"/>
      <c r="USM51"/>
      <c r="USN51"/>
      <c r="USO51"/>
      <c r="USP51"/>
      <c r="USQ51"/>
      <c r="USR51"/>
      <c r="USS51"/>
      <c r="UST51"/>
      <c r="USU51"/>
      <c r="USV51"/>
      <c r="USW51"/>
      <c r="USX51"/>
      <c r="USY51"/>
      <c r="USZ51"/>
      <c r="UTA51"/>
      <c r="UTB51"/>
      <c r="UTC51"/>
      <c r="UTD51"/>
      <c r="UTE51"/>
      <c r="UTF51"/>
      <c r="UTG51"/>
      <c r="UTH51"/>
      <c r="UTI51"/>
      <c r="UTJ51"/>
      <c r="UTK51"/>
      <c r="UTL51"/>
      <c r="UTM51"/>
      <c r="UTN51"/>
      <c r="UTO51"/>
      <c r="UTP51"/>
      <c r="UTQ51"/>
      <c r="UTR51"/>
      <c r="UTS51"/>
      <c r="UTT51"/>
      <c r="UTU51"/>
      <c r="UTV51"/>
      <c r="UTW51"/>
      <c r="UTX51"/>
      <c r="UTY51"/>
      <c r="UTZ51"/>
      <c r="UUA51"/>
      <c r="UUB51"/>
      <c r="UUC51"/>
      <c r="UUD51"/>
      <c r="UUE51"/>
      <c r="UUF51"/>
      <c r="UUG51"/>
      <c r="UUH51"/>
      <c r="UUI51"/>
      <c r="UUJ51"/>
      <c r="UUK51"/>
      <c r="UUL51"/>
      <c r="UUM51"/>
      <c r="UUN51"/>
      <c r="UUO51"/>
      <c r="UUP51"/>
      <c r="UUQ51"/>
      <c r="UUR51"/>
      <c r="UUS51"/>
      <c r="UUT51"/>
      <c r="UUU51"/>
      <c r="UUV51"/>
      <c r="UUW51"/>
      <c r="UUX51"/>
      <c r="UUY51"/>
      <c r="UUZ51"/>
      <c r="UVA51"/>
      <c r="UVB51"/>
      <c r="UVC51"/>
      <c r="UVD51"/>
      <c r="UVE51"/>
      <c r="UVF51"/>
      <c r="UVG51"/>
      <c r="UVH51"/>
      <c r="UVI51"/>
      <c r="UVJ51"/>
      <c r="UVK51"/>
      <c r="UVL51"/>
      <c r="UVM51"/>
      <c r="UVN51"/>
      <c r="UVO51"/>
      <c r="UVP51"/>
      <c r="UVQ51"/>
      <c r="UVR51"/>
      <c r="UVS51"/>
      <c r="UVT51"/>
      <c r="UVU51"/>
      <c r="UVV51"/>
      <c r="UVW51"/>
      <c r="UVX51"/>
      <c r="UVY51"/>
      <c r="UVZ51"/>
      <c r="UWA51"/>
      <c r="UWB51"/>
      <c r="UWC51"/>
      <c r="UWD51"/>
      <c r="UWE51"/>
      <c r="UWF51"/>
      <c r="UWG51"/>
      <c r="UWH51"/>
      <c r="UWI51"/>
      <c r="UWJ51"/>
      <c r="UWK51"/>
      <c r="UWL51"/>
      <c r="UWM51"/>
      <c r="UWN51"/>
      <c r="UWO51"/>
      <c r="UWP51"/>
      <c r="UWQ51"/>
      <c r="UWR51"/>
      <c r="UWS51"/>
      <c r="UWT51"/>
      <c r="UWU51"/>
      <c r="UWV51"/>
      <c r="UWW51"/>
      <c r="UWX51"/>
      <c r="UWY51"/>
      <c r="UWZ51"/>
      <c r="UXA51"/>
      <c r="UXB51"/>
      <c r="UXC51"/>
      <c r="UXD51"/>
      <c r="UXE51"/>
      <c r="UXF51"/>
      <c r="UXG51"/>
      <c r="UXH51"/>
      <c r="UXI51"/>
      <c r="UXJ51"/>
      <c r="UXK51"/>
      <c r="UXL51"/>
      <c r="UXM51"/>
      <c r="UXN51"/>
      <c r="UXO51"/>
      <c r="UXP51"/>
      <c r="UXQ51"/>
      <c r="UXR51"/>
      <c r="UXS51"/>
      <c r="UXT51"/>
      <c r="UXU51"/>
      <c r="UXV51"/>
      <c r="UXW51"/>
      <c r="UXX51"/>
      <c r="UXY51"/>
      <c r="UXZ51"/>
      <c r="UYA51"/>
      <c r="UYB51"/>
      <c r="UYC51"/>
      <c r="UYD51"/>
      <c r="UYE51"/>
      <c r="UYF51"/>
      <c r="UYG51"/>
      <c r="UYH51"/>
      <c r="UYI51"/>
      <c r="UYJ51"/>
      <c r="UYK51"/>
      <c r="UYL51"/>
      <c r="UYM51"/>
      <c r="UYN51"/>
      <c r="UYO51"/>
      <c r="UYP51"/>
      <c r="UYQ51"/>
      <c r="UYR51"/>
      <c r="UYS51"/>
      <c r="UYT51"/>
      <c r="UYU51"/>
      <c r="UYV51"/>
      <c r="UYW51"/>
      <c r="UYX51"/>
      <c r="UYY51"/>
      <c r="UYZ51"/>
      <c r="UZA51"/>
      <c r="UZB51"/>
      <c r="UZC51"/>
      <c r="UZD51"/>
      <c r="UZE51"/>
      <c r="UZF51"/>
      <c r="UZG51"/>
      <c r="UZH51"/>
      <c r="UZI51"/>
      <c r="UZJ51"/>
      <c r="UZK51"/>
      <c r="UZL51"/>
      <c r="UZM51"/>
      <c r="UZN51"/>
      <c r="UZO51"/>
      <c r="UZP51"/>
      <c r="UZQ51"/>
      <c r="UZR51"/>
      <c r="UZS51"/>
      <c r="UZT51"/>
      <c r="UZU51"/>
      <c r="UZV51"/>
      <c r="UZW51"/>
      <c r="UZX51"/>
      <c r="UZY51"/>
      <c r="UZZ51"/>
      <c r="VAA51"/>
      <c r="VAB51"/>
      <c r="VAC51"/>
      <c r="VAD51"/>
      <c r="VAE51"/>
      <c r="VAF51"/>
      <c r="VAG51"/>
      <c r="VAH51"/>
      <c r="VAI51"/>
      <c r="VAJ51"/>
      <c r="VAK51"/>
      <c r="VAL51"/>
      <c r="VAM51"/>
      <c r="VAN51"/>
      <c r="VAO51"/>
      <c r="VAP51"/>
      <c r="VAQ51"/>
      <c r="VAR51"/>
      <c r="VAS51"/>
      <c r="VAT51"/>
      <c r="VAU51"/>
      <c r="VAV51"/>
      <c r="VAW51"/>
      <c r="VAX51"/>
      <c r="VAY51"/>
      <c r="VAZ51"/>
      <c r="VBA51"/>
      <c r="VBB51"/>
      <c r="VBC51"/>
      <c r="VBD51"/>
      <c r="VBE51"/>
      <c r="VBF51"/>
      <c r="VBG51"/>
      <c r="VBH51"/>
      <c r="VBI51"/>
      <c r="VBJ51"/>
      <c r="VBK51"/>
      <c r="VBL51"/>
      <c r="VBM51"/>
      <c r="VBN51"/>
      <c r="VBO51"/>
      <c r="VBP51"/>
      <c r="VBQ51"/>
      <c r="VBR51"/>
      <c r="VBS51"/>
      <c r="VBT51"/>
      <c r="VBU51"/>
      <c r="VBV51"/>
      <c r="VBW51"/>
      <c r="VBX51"/>
      <c r="VBY51"/>
      <c r="VBZ51"/>
      <c r="VCA51"/>
      <c r="VCB51"/>
      <c r="VCC51"/>
      <c r="VCD51"/>
      <c r="VCE51"/>
      <c r="VCF51"/>
      <c r="VCG51"/>
      <c r="VCH51"/>
      <c r="VCI51"/>
      <c r="VCJ51"/>
      <c r="VCK51"/>
      <c r="VCL51"/>
      <c r="VCM51"/>
      <c r="VCN51"/>
      <c r="VCO51"/>
      <c r="VCP51"/>
      <c r="VCQ51"/>
      <c r="VCR51"/>
      <c r="VCS51"/>
      <c r="VCT51"/>
      <c r="VCU51"/>
      <c r="VCV51"/>
      <c r="VCW51"/>
      <c r="VCX51"/>
      <c r="VCY51"/>
      <c r="VCZ51"/>
      <c r="VDA51"/>
      <c r="VDB51"/>
      <c r="VDC51"/>
      <c r="VDD51"/>
      <c r="VDE51"/>
      <c r="VDF51"/>
      <c r="VDG51"/>
      <c r="VDH51"/>
      <c r="VDI51"/>
      <c r="VDJ51"/>
      <c r="VDK51"/>
      <c r="VDL51"/>
      <c r="VDM51"/>
      <c r="VDN51"/>
      <c r="VDO51"/>
      <c r="VDP51"/>
      <c r="VDQ51"/>
      <c r="VDR51"/>
      <c r="VDS51"/>
      <c r="VDT51"/>
      <c r="VDU51"/>
      <c r="VDV51"/>
      <c r="VDW51"/>
      <c r="VDX51"/>
      <c r="VDY51"/>
      <c r="VDZ51"/>
      <c r="VEA51"/>
      <c r="VEB51"/>
      <c r="VEC51"/>
      <c r="VED51"/>
      <c r="VEE51"/>
      <c r="VEF51"/>
      <c r="VEG51"/>
      <c r="VEH51"/>
      <c r="VEI51"/>
      <c r="VEJ51"/>
      <c r="VEK51"/>
      <c r="VEL51"/>
      <c r="VEM51"/>
      <c r="VEN51"/>
      <c r="VEO51"/>
      <c r="VEP51"/>
      <c r="VEQ51"/>
      <c r="VER51"/>
      <c r="VES51"/>
      <c r="VET51"/>
      <c r="VEU51"/>
      <c r="VEV51"/>
      <c r="VEW51"/>
      <c r="VEX51"/>
      <c r="VEY51"/>
      <c r="VEZ51"/>
      <c r="VFA51"/>
      <c r="VFB51"/>
      <c r="VFC51"/>
      <c r="VFD51"/>
      <c r="VFE51"/>
      <c r="VFF51"/>
      <c r="VFG51"/>
      <c r="VFH51"/>
      <c r="VFI51"/>
      <c r="VFJ51"/>
      <c r="VFK51"/>
      <c r="VFL51"/>
      <c r="VFM51"/>
      <c r="VFN51"/>
      <c r="VFO51"/>
      <c r="VFP51"/>
      <c r="VFQ51"/>
      <c r="VFR51"/>
      <c r="VFS51"/>
      <c r="VFT51"/>
      <c r="VFU51"/>
      <c r="VFV51"/>
      <c r="VFW51"/>
      <c r="VFX51"/>
      <c r="VFY51"/>
      <c r="VFZ51"/>
      <c r="VGA51"/>
      <c r="VGB51"/>
      <c r="VGC51"/>
      <c r="VGD51"/>
      <c r="VGE51"/>
      <c r="VGF51"/>
      <c r="VGG51"/>
      <c r="VGH51"/>
      <c r="VGI51"/>
      <c r="VGJ51"/>
      <c r="VGK51"/>
      <c r="VGL51"/>
      <c r="VGM51"/>
      <c r="VGN51"/>
      <c r="VGO51"/>
      <c r="VGP51"/>
      <c r="VGQ51"/>
      <c r="VGR51"/>
      <c r="VGS51"/>
      <c r="VGT51"/>
      <c r="VGU51"/>
      <c r="VGV51"/>
      <c r="VGW51"/>
      <c r="VGX51"/>
      <c r="VGY51"/>
      <c r="VGZ51"/>
      <c r="VHA51"/>
      <c r="VHB51"/>
      <c r="VHC51"/>
      <c r="VHD51"/>
      <c r="VHE51"/>
      <c r="VHF51"/>
      <c r="VHG51"/>
      <c r="VHH51"/>
      <c r="VHI51"/>
      <c r="VHJ51"/>
      <c r="VHK51"/>
      <c r="VHL51"/>
      <c r="VHM51"/>
      <c r="VHN51"/>
      <c r="VHO51"/>
      <c r="VHP51"/>
      <c r="VHQ51"/>
      <c r="VHR51"/>
      <c r="VHS51"/>
      <c r="VHT51"/>
      <c r="VHU51"/>
      <c r="VHV51"/>
      <c r="VHW51"/>
      <c r="VHX51"/>
      <c r="VHY51"/>
      <c r="VHZ51"/>
      <c r="VIA51"/>
      <c r="VIB51"/>
      <c r="VIC51"/>
      <c r="VID51"/>
      <c r="VIE51"/>
      <c r="VIF51"/>
      <c r="VIG51"/>
      <c r="VIH51"/>
      <c r="VII51"/>
      <c r="VIJ51"/>
      <c r="VIK51"/>
      <c r="VIL51"/>
      <c r="VIM51"/>
      <c r="VIN51"/>
      <c r="VIO51"/>
      <c r="VIP51"/>
      <c r="VIQ51"/>
      <c r="VIR51"/>
      <c r="VIS51"/>
      <c r="VIT51"/>
      <c r="VIU51"/>
      <c r="VIV51"/>
      <c r="VIW51"/>
      <c r="VIX51"/>
      <c r="VIY51"/>
      <c r="VIZ51"/>
      <c r="VJA51"/>
      <c r="VJB51"/>
      <c r="VJC51"/>
      <c r="VJD51"/>
      <c r="VJE51"/>
      <c r="VJF51"/>
      <c r="VJG51"/>
      <c r="VJH51"/>
      <c r="VJI51"/>
      <c r="VJJ51"/>
      <c r="VJK51"/>
      <c r="VJL51"/>
      <c r="VJM51"/>
      <c r="VJN51"/>
      <c r="VJO51"/>
      <c r="VJP51"/>
      <c r="VJQ51"/>
      <c r="VJR51"/>
      <c r="VJS51"/>
      <c r="VJT51"/>
      <c r="VJU51"/>
      <c r="VJV51"/>
      <c r="VJW51"/>
      <c r="VJX51"/>
      <c r="VJY51"/>
      <c r="VJZ51"/>
      <c r="VKA51"/>
      <c r="VKB51"/>
      <c r="VKC51"/>
      <c r="VKD51"/>
      <c r="VKE51"/>
      <c r="VKF51"/>
      <c r="VKG51"/>
      <c r="VKH51"/>
      <c r="VKI51"/>
      <c r="VKJ51"/>
      <c r="VKK51"/>
      <c r="VKL51"/>
      <c r="VKM51"/>
      <c r="VKN51"/>
      <c r="VKO51"/>
      <c r="VKP51"/>
      <c r="VKQ51"/>
      <c r="VKR51"/>
      <c r="VKS51"/>
      <c r="VKT51"/>
      <c r="VKU51"/>
      <c r="VKV51"/>
      <c r="VKW51"/>
      <c r="VKX51"/>
      <c r="VKY51"/>
      <c r="VKZ51"/>
      <c r="VLA51"/>
      <c r="VLB51"/>
      <c r="VLC51"/>
      <c r="VLD51"/>
      <c r="VLE51"/>
      <c r="VLF51"/>
      <c r="VLG51"/>
      <c r="VLH51"/>
      <c r="VLI51"/>
      <c r="VLJ51"/>
      <c r="VLK51"/>
      <c r="VLL51"/>
      <c r="VLM51"/>
      <c r="VLN51"/>
      <c r="VLO51"/>
      <c r="VLP51"/>
      <c r="VLQ51"/>
      <c r="VLR51"/>
      <c r="VLS51"/>
      <c r="VLT51"/>
      <c r="VLU51"/>
      <c r="VLV51"/>
      <c r="VLW51"/>
      <c r="VLX51"/>
      <c r="VLY51"/>
      <c r="VLZ51"/>
      <c r="VMA51"/>
      <c r="VMB51"/>
      <c r="VMC51"/>
      <c r="VMD51"/>
      <c r="VME51"/>
      <c r="VMF51"/>
      <c r="VMG51"/>
      <c r="VMH51"/>
      <c r="VMI51"/>
      <c r="VMJ51"/>
      <c r="VMK51"/>
      <c r="VML51"/>
      <c r="VMM51"/>
      <c r="VMN51"/>
      <c r="VMO51"/>
      <c r="VMP51"/>
      <c r="VMQ51"/>
      <c r="VMR51"/>
      <c r="VMS51"/>
      <c r="VMT51"/>
      <c r="VMU51"/>
      <c r="VMV51"/>
      <c r="VMW51"/>
      <c r="VMX51"/>
      <c r="VMY51"/>
      <c r="VMZ51"/>
      <c r="VNA51"/>
      <c r="VNB51"/>
      <c r="VNC51"/>
      <c r="VND51"/>
      <c r="VNE51"/>
      <c r="VNF51"/>
      <c r="VNG51"/>
      <c r="VNH51"/>
      <c r="VNI51"/>
      <c r="VNJ51"/>
      <c r="VNK51"/>
      <c r="VNL51"/>
      <c r="VNM51"/>
      <c r="VNN51"/>
      <c r="VNO51"/>
      <c r="VNP51"/>
      <c r="VNQ51"/>
      <c r="VNR51"/>
      <c r="VNS51"/>
      <c r="VNT51"/>
      <c r="VNU51"/>
      <c r="VNV51"/>
      <c r="VNW51"/>
      <c r="VNX51"/>
      <c r="VNY51"/>
      <c r="VNZ51"/>
      <c r="VOA51"/>
      <c r="VOB51"/>
      <c r="VOC51"/>
      <c r="VOD51"/>
      <c r="VOE51"/>
      <c r="VOF51"/>
      <c r="VOG51"/>
      <c r="VOH51"/>
      <c r="VOI51"/>
      <c r="VOJ51"/>
      <c r="VOK51"/>
      <c r="VOL51"/>
      <c r="VOM51"/>
      <c r="VON51"/>
      <c r="VOO51"/>
      <c r="VOP51"/>
      <c r="VOQ51"/>
      <c r="VOR51"/>
      <c r="VOS51"/>
      <c r="VOT51"/>
      <c r="VOU51"/>
      <c r="VOV51"/>
      <c r="VOW51"/>
      <c r="VOX51"/>
      <c r="VOY51"/>
      <c r="VOZ51"/>
      <c r="VPA51"/>
      <c r="VPB51"/>
      <c r="VPC51"/>
      <c r="VPD51"/>
      <c r="VPE51"/>
      <c r="VPF51"/>
      <c r="VPG51"/>
      <c r="VPH51"/>
      <c r="VPI51"/>
      <c r="VPJ51"/>
      <c r="VPK51"/>
      <c r="VPL51"/>
      <c r="VPM51"/>
      <c r="VPN51"/>
      <c r="VPO51"/>
      <c r="VPP51"/>
      <c r="VPQ51"/>
      <c r="VPR51"/>
      <c r="VPS51"/>
      <c r="VPT51"/>
      <c r="VPU51"/>
      <c r="VPV51"/>
      <c r="VPW51"/>
      <c r="VPX51"/>
      <c r="VPY51"/>
      <c r="VPZ51"/>
      <c r="VQA51"/>
      <c r="VQB51"/>
      <c r="VQC51"/>
      <c r="VQD51"/>
      <c r="VQE51"/>
      <c r="VQF51"/>
      <c r="VQG51"/>
      <c r="VQH51"/>
      <c r="VQI51"/>
      <c r="VQJ51"/>
      <c r="VQK51"/>
      <c r="VQL51"/>
      <c r="VQM51"/>
      <c r="VQN51"/>
      <c r="VQO51"/>
      <c r="VQP51"/>
      <c r="VQQ51"/>
      <c r="VQR51"/>
      <c r="VQS51"/>
      <c r="VQT51"/>
      <c r="VQU51"/>
      <c r="VQV51"/>
      <c r="VQW51"/>
      <c r="VQX51"/>
      <c r="VQY51"/>
      <c r="VQZ51"/>
      <c r="VRA51"/>
      <c r="VRB51"/>
      <c r="VRC51"/>
      <c r="VRD51"/>
      <c r="VRE51"/>
      <c r="VRF51"/>
      <c r="VRG51"/>
      <c r="VRH51"/>
      <c r="VRI51"/>
      <c r="VRJ51"/>
      <c r="VRK51"/>
      <c r="VRL51"/>
      <c r="VRM51"/>
      <c r="VRN51"/>
      <c r="VRO51"/>
      <c r="VRP51"/>
      <c r="VRQ51"/>
      <c r="VRR51"/>
      <c r="VRS51"/>
      <c r="VRT51"/>
      <c r="VRU51"/>
      <c r="VRV51"/>
      <c r="VRW51"/>
      <c r="VRX51"/>
      <c r="VRY51"/>
      <c r="VRZ51"/>
      <c r="VSA51"/>
      <c r="VSB51"/>
      <c r="VSC51"/>
      <c r="VSD51"/>
      <c r="VSE51"/>
      <c r="VSF51"/>
      <c r="VSG51"/>
      <c r="VSH51"/>
      <c r="VSI51"/>
      <c r="VSJ51"/>
      <c r="VSK51"/>
      <c r="VSL51"/>
      <c r="VSM51"/>
      <c r="VSN51"/>
      <c r="VSO51"/>
      <c r="VSP51"/>
      <c r="VSQ51"/>
      <c r="VSR51"/>
      <c r="VSS51"/>
      <c r="VST51"/>
      <c r="VSU51"/>
      <c r="VSV51"/>
      <c r="VSW51"/>
      <c r="VSX51"/>
      <c r="VSY51"/>
      <c r="VSZ51"/>
      <c r="VTA51"/>
      <c r="VTB51"/>
      <c r="VTC51"/>
      <c r="VTD51"/>
      <c r="VTE51"/>
      <c r="VTF51"/>
      <c r="VTG51"/>
      <c r="VTH51"/>
      <c r="VTI51"/>
      <c r="VTJ51"/>
      <c r="VTK51"/>
      <c r="VTL51"/>
      <c r="VTM51"/>
      <c r="VTN51"/>
      <c r="VTO51"/>
      <c r="VTP51"/>
      <c r="VTQ51"/>
      <c r="VTR51"/>
      <c r="VTS51"/>
      <c r="VTT51"/>
      <c r="VTU51"/>
      <c r="VTV51"/>
      <c r="VTW51"/>
      <c r="VTX51"/>
      <c r="VTY51"/>
      <c r="VTZ51"/>
      <c r="VUA51"/>
      <c r="VUB51"/>
      <c r="VUC51"/>
      <c r="VUD51"/>
      <c r="VUE51"/>
      <c r="VUF51"/>
      <c r="VUG51"/>
      <c r="VUH51"/>
      <c r="VUI51"/>
      <c r="VUJ51"/>
      <c r="VUK51"/>
      <c r="VUL51"/>
      <c r="VUM51"/>
      <c r="VUN51"/>
      <c r="VUO51"/>
      <c r="VUP51"/>
      <c r="VUQ51"/>
      <c r="VUR51"/>
      <c r="VUS51"/>
      <c r="VUT51"/>
      <c r="VUU51"/>
      <c r="VUV51"/>
      <c r="VUW51"/>
      <c r="VUX51"/>
      <c r="VUY51"/>
      <c r="VUZ51"/>
      <c r="VVA51"/>
      <c r="VVB51"/>
      <c r="VVC51"/>
      <c r="VVD51"/>
      <c r="VVE51"/>
      <c r="VVF51"/>
      <c r="VVG51"/>
      <c r="VVH51"/>
      <c r="VVI51"/>
      <c r="VVJ51"/>
      <c r="VVK51"/>
      <c r="VVL51"/>
      <c r="VVM51"/>
      <c r="VVN51"/>
      <c r="VVO51"/>
      <c r="VVP51"/>
      <c r="VVQ51"/>
      <c r="VVR51"/>
      <c r="VVS51"/>
      <c r="VVT51"/>
      <c r="VVU51"/>
      <c r="VVV51"/>
      <c r="VVW51"/>
      <c r="VVX51"/>
      <c r="VVY51"/>
      <c r="VVZ51"/>
      <c r="VWA51"/>
      <c r="VWB51"/>
      <c r="VWC51"/>
      <c r="VWD51"/>
      <c r="VWE51"/>
      <c r="VWF51"/>
      <c r="VWG51"/>
      <c r="VWH51"/>
      <c r="VWI51"/>
      <c r="VWJ51"/>
      <c r="VWK51"/>
      <c r="VWL51"/>
      <c r="VWM51"/>
      <c r="VWN51"/>
      <c r="VWO51"/>
      <c r="VWP51"/>
      <c r="VWQ51"/>
      <c r="VWR51"/>
      <c r="VWS51"/>
      <c r="VWT51"/>
      <c r="VWU51"/>
      <c r="VWV51"/>
      <c r="VWW51"/>
      <c r="VWX51"/>
      <c r="VWY51"/>
      <c r="VWZ51"/>
      <c r="VXA51"/>
      <c r="VXB51"/>
      <c r="VXC51"/>
      <c r="VXD51"/>
      <c r="VXE51"/>
      <c r="VXF51"/>
      <c r="VXG51"/>
      <c r="VXH51"/>
      <c r="VXI51"/>
      <c r="VXJ51"/>
      <c r="VXK51"/>
      <c r="VXL51"/>
      <c r="VXM51"/>
      <c r="VXN51"/>
      <c r="VXO51"/>
      <c r="VXP51"/>
      <c r="VXQ51"/>
      <c r="VXR51"/>
      <c r="VXS51"/>
      <c r="VXT51"/>
      <c r="VXU51"/>
      <c r="VXV51"/>
      <c r="VXW51"/>
      <c r="VXX51"/>
      <c r="VXY51"/>
      <c r="VXZ51"/>
      <c r="VYA51"/>
      <c r="VYB51"/>
      <c r="VYC51"/>
      <c r="VYD51"/>
      <c r="VYE51"/>
      <c r="VYF51"/>
      <c r="VYG51"/>
      <c r="VYH51"/>
      <c r="VYI51"/>
      <c r="VYJ51"/>
      <c r="VYK51"/>
      <c r="VYL51"/>
      <c r="VYM51"/>
      <c r="VYN51"/>
      <c r="VYO51"/>
      <c r="VYP51"/>
      <c r="VYQ51"/>
      <c r="VYR51"/>
      <c r="VYS51"/>
      <c r="VYT51"/>
      <c r="VYU51"/>
      <c r="VYV51"/>
      <c r="VYW51"/>
      <c r="VYX51"/>
      <c r="VYY51"/>
      <c r="VYZ51"/>
      <c r="VZA51"/>
      <c r="VZB51"/>
      <c r="VZC51"/>
      <c r="VZD51"/>
      <c r="VZE51"/>
      <c r="VZF51"/>
      <c r="VZG51"/>
      <c r="VZH51"/>
      <c r="VZI51"/>
      <c r="VZJ51"/>
      <c r="VZK51"/>
      <c r="VZL51"/>
      <c r="VZM51"/>
      <c r="VZN51"/>
      <c r="VZO51"/>
      <c r="VZP51"/>
      <c r="VZQ51"/>
      <c r="VZR51"/>
      <c r="VZS51"/>
      <c r="VZT51"/>
      <c r="VZU51"/>
      <c r="VZV51"/>
      <c r="VZW51"/>
      <c r="VZX51"/>
      <c r="VZY51"/>
      <c r="VZZ51"/>
      <c r="WAA51"/>
      <c r="WAB51"/>
      <c r="WAC51"/>
      <c r="WAD51"/>
      <c r="WAE51"/>
      <c r="WAF51"/>
      <c r="WAG51"/>
      <c r="WAH51"/>
      <c r="WAI51"/>
      <c r="WAJ51"/>
      <c r="WAK51"/>
      <c r="WAL51"/>
      <c r="WAM51"/>
      <c r="WAN51"/>
      <c r="WAO51"/>
      <c r="WAP51"/>
      <c r="WAQ51"/>
      <c r="WAR51"/>
      <c r="WAS51"/>
      <c r="WAT51"/>
      <c r="WAU51"/>
      <c r="WAV51"/>
      <c r="WAW51"/>
      <c r="WAX51"/>
      <c r="WAY51"/>
      <c r="WAZ51"/>
      <c r="WBA51"/>
      <c r="WBB51"/>
      <c r="WBC51"/>
      <c r="WBD51"/>
      <c r="WBE51"/>
      <c r="WBF51"/>
      <c r="WBG51"/>
      <c r="WBH51"/>
      <c r="WBI51"/>
      <c r="WBJ51"/>
      <c r="WBK51"/>
      <c r="WBL51"/>
      <c r="WBM51"/>
      <c r="WBN51"/>
      <c r="WBO51"/>
      <c r="WBP51"/>
      <c r="WBQ51"/>
      <c r="WBR51"/>
      <c r="WBS51"/>
      <c r="WBT51"/>
      <c r="WBU51"/>
      <c r="WBV51"/>
      <c r="WBW51"/>
      <c r="WBX51"/>
      <c r="WBY51"/>
      <c r="WBZ51"/>
      <c r="WCA51"/>
      <c r="WCB51"/>
      <c r="WCC51"/>
      <c r="WCD51"/>
      <c r="WCE51"/>
      <c r="WCF51"/>
      <c r="WCG51"/>
      <c r="WCH51"/>
      <c r="WCI51"/>
      <c r="WCJ51"/>
      <c r="WCK51"/>
      <c r="WCL51"/>
      <c r="WCM51"/>
      <c r="WCN51"/>
      <c r="WCO51"/>
      <c r="WCP51"/>
      <c r="WCQ51"/>
      <c r="WCR51"/>
      <c r="WCS51"/>
      <c r="WCT51"/>
      <c r="WCU51"/>
      <c r="WCV51"/>
      <c r="WCW51"/>
      <c r="WCX51"/>
      <c r="WCY51"/>
      <c r="WCZ51"/>
      <c r="WDA51"/>
      <c r="WDB51"/>
      <c r="WDC51"/>
      <c r="WDD51"/>
      <c r="WDE51"/>
      <c r="WDF51"/>
      <c r="WDG51"/>
      <c r="WDH51"/>
      <c r="WDI51"/>
      <c r="WDJ51"/>
      <c r="WDK51"/>
      <c r="WDL51"/>
      <c r="WDM51"/>
      <c r="WDN51"/>
      <c r="WDO51"/>
      <c r="WDP51"/>
      <c r="WDQ51"/>
      <c r="WDR51"/>
      <c r="WDS51"/>
      <c r="WDT51"/>
      <c r="WDU51"/>
      <c r="WDV51"/>
      <c r="WDW51"/>
      <c r="WDX51"/>
      <c r="WDY51"/>
      <c r="WDZ51"/>
      <c r="WEA51"/>
      <c r="WEB51"/>
      <c r="WEC51"/>
      <c r="WED51"/>
      <c r="WEE51"/>
      <c r="WEF51"/>
      <c r="WEG51"/>
      <c r="WEH51"/>
      <c r="WEI51"/>
      <c r="WEJ51"/>
      <c r="WEK51"/>
      <c r="WEL51"/>
      <c r="WEM51"/>
      <c r="WEN51"/>
      <c r="WEO51"/>
      <c r="WEP51"/>
      <c r="WEQ51"/>
      <c r="WER51"/>
      <c r="WES51"/>
      <c r="WET51"/>
      <c r="WEU51"/>
      <c r="WEV51"/>
      <c r="WEW51"/>
      <c r="WEX51"/>
      <c r="WEY51"/>
      <c r="WEZ51"/>
      <c r="WFA51"/>
      <c r="WFB51"/>
      <c r="WFC51"/>
      <c r="WFD51"/>
      <c r="WFE51"/>
      <c r="WFF51"/>
      <c r="WFG51"/>
      <c r="WFH51"/>
      <c r="WFI51"/>
      <c r="WFJ51"/>
      <c r="WFK51"/>
      <c r="WFL51"/>
      <c r="WFM51"/>
      <c r="WFN51"/>
      <c r="WFO51"/>
      <c r="WFP51"/>
      <c r="WFQ51"/>
      <c r="WFR51"/>
      <c r="WFS51"/>
      <c r="WFT51"/>
      <c r="WFU51"/>
      <c r="WFV51"/>
      <c r="WFW51"/>
      <c r="WFX51"/>
      <c r="WFY51"/>
      <c r="WFZ51"/>
      <c r="WGA51"/>
      <c r="WGB51"/>
      <c r="WGC51"/>
      <c r="WGD51"/>
      <c r="WGE51"/>
      <c r="WGF51"/>
      <c r="WGG51"/>
      <c r="WGH51"/>
      <c r="WGI51"/>
      <c r="WGJ51"/>
      <c r="WGK51"/>
      <c r="WGL51"/>
      <c r="WGM51"/>
      <c r="WGN51"/>
      <c r="WGO51"/>
      <c r="WGP51"/>
      <c r="WGQ51"/>
      <c r="WGR51"/>
      <c r="WGS51"/>
      <c r="WGT51"/>
      <c r="WGU51"/>
      <c r="WGV51"/>
      <c r="WGW51"/>
      <c r="WGX51"/>
      <c r="WGY51"/>
      <c r="WGZ51"/>
      <c r="WHA51"/>
      <c r="WHB51"/>
      <c r="WHC51"/>
      <c r="WHD51"/>
      <c r="WHE51"/>
      <c r="WHF51"/>
      <c r="WHG51"/>
      <c r="WHH51"/>
      <c r="WHI51"/>
      <c r="WHJ51"/>
      <c r="WHK51"/>
      <c r="WHL51"/>
      <c r="WHM51"/>
      <c r="WHN51"/>
      <c r="WHO51"/>
      <c r="WHP51"/>
      <c r="WHQ51"/>
      <c r="WHR51"/>
      <c r="WHS51"/>
      <c r="WHT51"/>
      <c r="WHU51"/>
      <c r="WHV51"/>
      <c r="WHW51"/>
      <c r="WHX51"/>
      <c r="WHY51"/>
      <c r="WHZ51"/>
      <c r="WIA51"/>
      <c r="WIB51"/>
      <c r="WIC51"/>
      <c r="WID51"/>
      <c r="WIE51"/>
      <c r="WIF51"/>
      <c r="WIG51"/>
      <c r="WIH51"/>
      <c r="WII51"/>
      <c r="WIJ51"/>
      <c r="WIK51"/>
      <c r="WIL51"/>
      <c r="WIM51"/>
      <c r="WIN51"/>
      <c r="WIO51"/>
      <c r="WIP51"/>
      <c r="WIQ51"/>
      <c r="WIR51"/>
      <c r="WIS51"/>
      <c r="WIT51"/>
      <c r="WIU51"/>
      <c r="WIV51"/>
      <c r="WIW51"/>
      <c r="WIX51"/>
      <c r="WIY51"/>
      <c r="WIZ51"/>
      <c r="WJA51"/>
      <c r="WJB51"/>
      <c r="WJC51"/>
      <c r="WJD51"/>
      <c r="WJE51"/>
      <c r="WJF51"/>
      <c r="WJG51"/>
      <c r="WJH51"/>
      <c r="WJI51"/>
      <c r="WJJ51"/>
      <c r="WJK51"/>
      <c r="WJL51"/>
      <c r="WJM51"/>
      <c r="WJN51"/>
      <c r="WJO51"/>
      <c r="WJP51"/>
      <c r="WJQ51"/>
      <c r="WJR51"/>
      <c r="WJS51"/>
      <c r="WJT51"/>
      <c r="WJU51"/>
      <c r="WJV51"/>
      <c r="WJW51"/>
      <c r="WJX51"/>
      <c r="WJY51"/>
      <c r="WJZ51"/>
      <c r="WKA51"/>
      <c r="WKB51"/>
      <c r="WKC51"/>
      <c r="WKD51"/>
      <c r="WKE51"/>
      <c r="WKF51"/>
      <c r="WKG51"/>
      <c r="WKH51"/>
      <c r="WKI51"/>
      <c r="WKJ51"/>
      <c r="WKK51"/>
      <c r="WKL51"/>
      <c r="WKM51"/>
      <c r="WKN51"/>
      <c r="WKO51"/>
      <c r="WKP51"/>
      <c r="WKQ51"/>
      <c r="WKR51"/>
      <c r="WKS51"/>
      <c r="WKT51"/>
      <c r="WKU51"/>
      <c r="WKV51"/>
      <c r="WKW51"/>
      <c r="WKX51"/>
      <c r="WKY51"/>
      <c r="WKZ51"/>
      <c r="WLA51"/>
      <c r="WLB51"/>
      <c r="WLC51"/>
      <c r="WLD51"/>
      <c r="WLE51"/>
      <c r="WLF51"/>
      <c r="WLG51"/>
      <c r="WLH51"/>
      <c r="WLI51"/>
      <c r="WLJ51"/>
      <c r="WLK51"/>
      <c r="WLL51"/>
      <c r="WLM51"/>
      <c r="WLN51"/>
      <c r="WLO51"/>
      <c r="WLP51"/>
      <c r="WLQ51"/>
      <c r="WLR51"/>
      <c r="WLS51"/>
      <c r="WLT51"/>
      <c r="WLU51"/>
      <c r="WLV51"/>
      <c r="WLW51"/>
      <c r="WLX51"/>
      <c r="WLY51"/>
      <c r="WLZ51"/>
      <c r="WMA51"/>
      <c r="WMB51"/>
      <c r="WMC51"/>
      <c r="WMD51"/>
      <c r="WME51"/>
      <c r="WMF51"/>
      <c r="WMG51"/>
      <c r="WMH51"/>
      <c r="WMI51"/>
      <c r="WMJ51"/>
      <c r="WMK51"/>
      <c r="WML51"/>
      <c r="WMM51"/>
      <c r="WMN51"/>
      <c r="WMO51"/>
      <c r="WMP51"/>
      <c r="WMQ51"/>
      <c r="WMR51"/>
      <c r="WMS51"/>
      <c r="WMT51"/>
      <c r="WMU51"/>
      <c r="WMV51"/>
      <c r="WMW51"/>
      <c r="WMX51"/>
      <c r="WMY51"/>
      <c r="WMZ51"/>
      <c r="WNA51"/>
      <c r="WNB51"/>
      <c r="WNC51"/>
      <c r="WND51"/>
      <c r="WNE51"/>
      <c r="WNF51"/>
      <c r="WNG51"/>
      <c r="WNH51"/>
      <c r="WNI51"/>
      <c r="WNJ51"/>
      <c r="WNK51"/>
      <c r="WNL51"/>
      <c r="WNM51"/>
      <c r="WNN51"/>
      <c r="WNO51"/>
      <c r="WNP51"/>
      <c r="WNQ51"/>
      <c r="WNR51"/>
      <c r="WNS51"/>
      <c r="WNT51"/>
      <c r="WNU51"/>
      <c r="WNV51"/>
      <c r="WNW51"/>
      <c r="WNX51"/>
      <c r="WNY51"/>
      <c r="WNZ51"/>
      <c r="WOA51"/>
      <c r="WOB51"/>
      <c r="WOC51"/>
      <c r="WOD51"/>
      <c r="WOE51"/>
      <c r="WOF51"/>
      <c r="WOG51"/>
      <c r="WOH51"/>
      <c r="WOI51"/>
      <c r="WOJ51"/>
      <c r="WOK51"/>
      <c r="WOL51"/>
      <c r="WOM51"/>
      <c r="WON51"/>
      <c r="WOO51"/>
      <c r="WOP51"/>
      <c r="WOQ51"/>
      <c r="WOR51"/>
      <c r="WOS51"/>
      <c r="WOT51"/>
      <c r="WOU51"/>
      <c r="WOV51"/>
      <c r="WOW51"/>
      <c r="WOX51"/>
      <c r="WOY51"/>
      <c r="WOZ51"/>
      <c r="WPA51"/>
      <c r="WPB51"/>
      <c r="WPC51"/>
      <c r="WPD51"/>
      <c r="WPE51"/>
      <c r="WPF51"/>
      <c r="WPG51"/>
      <c r="WPH51"/>
      <c r="WPI51"/>
      <c r="WPJ51"/>
      <c r="WPK51"/>
      <c r="WPL51"/>
      <c r="WPM51"/>
      <c r="WPN51"/>
      <c r="WPO51"/>
      <c r="WPP51"/>
      <c r="WPQ51"/>
      <c r="WPR51"/>
      <c r="WPS51"/>
      <c r="WPT51"/>
      <c r="WPU51"/>
      <c r="WPV51"/>
      <c r="WPW51"/>
      <c r="WPX51"/>
      <c r="WPY51"/>
      <c r="WPZ51"/>
      <c r="WQA51"/>
      <c r="WQB51"/>
      <c r="WQC51"/>
      <c r="WQD51"/>
      <c r="WQE51"/>
      <c r="WQF51"/>
      <c r="WQG51"/>
      <c r="WQH51"/>
      <c r="WQI51"/>
      <c r="WQJ51"/>
      <c r="WQK51"/>
      <c r="WQL51"/>
      <c r="WQM51"/>
      <c r="WQN51"/>
      <c r="WQO51"/>
      <c r="WQP51"/>
      <c r="WQQ51"/>
      <c r="WQR51"/>
      <c r="WQS51"/>
      <c r="WQT51"/>
      <c r="WQU51"/>
      <c r="WQV51"/>
      <c r="WQW51"/>
      <c r="WQX51"/>
      <c r="WQY51"/>
      <c r="WQZ51"/>
      <c r="WRA51"/>
      <c r="WRB51"/>
      <c r="WRC51"/>
      <c r="WRD51"/>
      <c r="WRE51"/>
      <c r="WRF51"/>
      <c r="WRG51"/>
      <c r="WRH51"/>
      <c r="WRI51"/>
      <c r="WRJ51"/>
      <c r="WRK51"/>
      <c r="WRL51"/>
      <c r="WRM51"/>
      <c r="WRN51"/>
      <c r="WRO51"/>
      <c r="WRP51"/>
      <c r="WRQ51"/>
      <c r="WRR51"/>
      <c r="WRS51"/>
      <c r="WRT51"/>
      <c r="WRU51"/>
      <c r="WRV51"/>
      <c r="WRW51"/>
      <c r="WRX51"/>
      <c r="WRY51"/>
      <c r="WRZ51"/>
      <c r="WSA51"/>
      <c r="WSB51"/>
      <c r="WSC51"/>
      <c r="WSD51"/>
      <c r="WSE51"/>
      <c r="WSF51"/>
      <c r="WSG51"/>
      <c r="WSH51"/>
      <c r="WSI51"/>
      <c r="WSJ51"/>
      <c r="WSK51"/>
      <c r="WSL51"/>
      <c r="WSM51"/>
      <c r="WSN51"/>
      <c r="WSO51"/>
      <c r="WSP51"/>
      <c r="WSQ51"/>
      <c r="WSR51"/>
      <c r="WSS51"/>
      <c r="WST51"/>
      <c r="WSU51"/>
      <c r="WSV51"/>
      <c r="WSW51"/>
      <c r="WSX51"/>
      <c r="WSY51"/>
      <c r="WSZ51"/>
      <c r="WTA51"/>
      <c r="WTB51"/>
      <c r="WTC51"/>
      <c r="WTD51"/>
      <c r="WTE51"/>
      <c r="WTF51"/>
      <c r="WTG51"/>
      <c r="WTH51"/>
      <c r="WTI51"/>
      <c r="WTJ51"/>
      <c r="WTK51"/>
      <c r="WTL51"/>
      <c r="WTM51"/>
      <c r="WTN51"/>
      <c r="WTO51"/>
      <c r="WTP51"/>
      <c r="WTQ51"/>
      <c r="WTR51"/>
      <c r="WTS51"/>
      <c r="WTT51"/>
      <c r="WTU51"/>
      <c r="WTV51"/>
      <c r="WTW51"/>
      <c r="WTX51"/>
      <c r="WTY51"/>
      <c r="WTZ51"/>
      <c r="WUA51"/>
      <c r="WUB51"/>
      <c r="WUC51"/>
      <c r="WUD51"/>
      <c r="WUE51"/>
      <c r="WUF51"/>
      <c r="WUG51"/>
      <c r="WUH51"/>
      <c r="WUI51"/>
      <c r="WUJ51"/>
      <c r="WUK51"/>
      <c r="WUL51"/>
      <c r="WUM51"/>
      <c r="WUN51"/>
      <c r="WUO51"/>
      <c r="WUP51"/>
      <c r="WUQ51"/>
      <c r="WUR51"/>
      <c r="WUS51"/>
      <c r="WUT51"/>
      <c r="WUU51"/>
      <c r="WUV51"/>
      <c r="WUW51"/>
      <c r="WUX51"/>
      <c r="WUY51"/>
      <c r="WUZ51"/>
      <c r="WVA51"/>
      <c r="WVB51"/>
      <c r="WVC51"/>
      <c r="WVD51"/>
      <c r="WVE51"/>
      <c r="WVF51"/>
      <c r="WVG51"/>
      <c r="WVH51"/>
      <c r="WVI51"/>
      <c r="WVJ51"/>
      <c r="WVK51"/>
      <c r="WVL51"/>
      <c r="WVM51"/>
      <c r="WVN51"/>
      <c r="WVO51"/>
      <c r="WVP51"/>
      <c r="WVQ51"/>
      <c r="WVR51"/>
      <c r="WVS51"/>
      <c r="WVT51"/>
      <c r="WVU51"/>
      <c r="WVV51"/>
      <c r="WVW51"/>
      <c r="WVX51"/>
      <c r="WVY51"/>
      <c r="WVZ51"/>
      <c r="WWA51"/>
      <c r="WWB51"/>
      <c r="WWC51"/>
      <c r="WWD51"/>
      <c r="WWE51"/>
      <c r="WWF51"/>
      <c r="WWG51"/>
      <c r="WWH51"/>
      <c r="WWI51"/>
      <c r="WWJ51"/>
      <c r="WWK51"/>
      <c r="WWL51"/>
      <c r="WWM51"/>
      <c r="WWN51"/>
      <c r="WWO51"/>
      <c r="WWP51"/>
      <c r="WWQ51"/>
      <c r="WWR51"/>
      <c r="WWS51"/>
      <c r="WWT51"/>
      <c r="WWU51"/>
      <c r="WWV51"/>
      <c r="WWW51"/>
      <c r="WWX51"/>
      <c r="WWY51"/>
      <c r="WWZ51"/>
      <c r="WXA51"/>
      <c r="WXB51"/>
      <c r="WXC51"/>
      <c r="WXD51"/>
      <c r="WXE51"/>
      <c r="WXF51"/>
      <c r="WXG51"/>
      <c r="WXH51"/>
      <c r="WXI51"/>
      <c r="WXJ51"/>
      <c r="WXK51"/>
      <c r="WXL51"/>
      <c r="WXM51"/>
      <c r="WXN51"/>
      <c r="WXO51"/>
      <c r="WXP51"/>
      <c r="WXQ51"/>
      <c r="WXR51"/>
      <c r="WXS51"/>
      <c r="WXT51"/>
      <c r="WXU51"/>
      <c r="WXV51"/>
      <c r="WXW51"/>
      <c r="WXX51"/>
      <c r="WXY51"/>
      <c r="WXZ51"/>
      <c r="WYA51"/>
      <c r="WYB51"/>
      <c r="WYC51"/>
      <c r="WYD51"/>
      <c r="WYE51"/>
      <c r="WYF51"/>
      <c r="WYG51"/>
      <c r="WYH51"/>
      <c r="WYI51"/>
      <c r="WYJ51"/>
      <c r="WYK51"/>
      <c r="WYL51"/>
      <c r="WYM51"/>
      <c r="WYN51"/>
      <c r="WYO51"/>
      <c r="WYP51"/>
      <c r="WYQ51"/>
      <c r="WYR51"/>
      <c r="WYS51"/>
      <c r="WYT51"/>
      <c r="WYU51"/>
      <c r="WYV51"/>
      <c r="WYW51"/>
      <c r="WYX51"/>
      <c r="WYY51"/>
      <c r="WYZ51"/>
      <c r="WZA51"/>
      <c r="WZB51"/>
      <c r="WZC51"/>
      <c r="WZD51"/>
      <c r="WZE51"/>
      <c r="WZF51"/>
      <c r="WZG51"/>
      <c r="WZH51"/>
      <c r="WZI51"/>
      <c r="WZJ51"/>
      <c r="WZK51"/>
      <c r="WZL51"/>
      <c r="WZM51"/>
      <c r="WZN51"/>
      <c r="WZO51"/>
      <c r="WZP51"/>
      <c r="WZQ51"/>
      <c r="WZR51"/>
      <c r="WZS51"/>
      <c r="WZT51"/>
      <c r="WZU51"/>
      <c r="WZV51"/>
      <c r="WZW51"/>
      <c r="WZX51"/>
      <c r="WZY51"/>
      <c r="WZZ51"/>
      <c r="XAA51"/>
      <c r="XAB51"/>
      <c r="XAC51"/>
      <c r="XAD51"/>
      <c r="XAE51"/>
      <c r="XAF51"/>
      <c r="XAG51"/>
      <c r="XAH51"/>
      <c r="XAI51"/>
      <c r="XAJ51"/>
      <c r="XAK51"/>
      <c r="XAL51"/>
      <c r="XAM51"/>
      <c r="XAN51"/>
      <c r="XAO51"/>
      <c r="XAP51"/>
      <c r="XAQ51"/>
      <c r="XAR51"/>
      <c r="XAS51"/>
      <c r="XAT51"/>
      <c r="XAU51"/>
      <c r="XAV51"/>
      <c r="XAW51"/>
      <c r="XAX51"/>
      <c r="XAY51"/>
      <c r="XAZ51"/>
      <c r="XBA51"/>
      <c r="XBB51"/>
      <c r="XBC51"/>
      <c r="XBD51"/>
      <c r="XBE51"/>
      <c r="XBF51"/>
      <c r="XBG51"/>
      <c r="XBH51"/>
      <c r="XBI51"/>
      <c r="XBJ51"/>
      <c r="XBK51"/>
      <c r="XBL51"/>
      <c r="XBM51"/>
      <c r="XBN51"/>
      <c r="XBO51"/>
      <c r="XBP51"/>
      <c r="XBQ51"/>
      <c r="XBR51"/>
      <c r="XBS51"/>
      <c r="XBT51"/>
      <c r="XBU51"/>
      <c r="XBV51"/>
      <c r="XBW51"/>
      <c r="XBX51"/>
      <c r="XBY51"/>
      <c r="XBZ51"/>
      <c r="XCA51"/>
      <c r="XCB51"/>
      <c r="XCC51"/>
      <c r="XCD51"/>
      <c r="XCE51"/>
      <c r="XCF51"/>
      <c r="XCG51"/>
      <c r="XCH51"/>
      <c r="XCI51"/>
      <c r="XCJ51"/>
      <c r="XCK51"/>
      <c r="XCL51"/>
      <c r="XCM51"/>
      <c r="XCN51"/>
      <c r="XCO51"/>
      <c r="XCP51"/>
      <c r="XCQ51"/>
      <c r="XCR51"/>
      <c r="XCS51"/>
      <c r="XCT51"/>
      <c r="XCU51"/>
      <c r="XCV51"/>
      <c r="XCW51"/>
      <c r="XCX51"/>
      <c r="XCY51"/>
      <c r="XCZ51"/>
      <c r="XDA51"/>
      <c r="XDB51"/>
      <c r="XDC51"/>
      <c r="XDD51"/>
      <c r="XDE51"/>
      <c r="XDF51"/>
      <c r="XDG51"/>
      <c r="XDH51"/>
      <c r="XDI51"/>
      <c r="XDJ51"/>
      <c r="XDK51"/>
      <c r="XDL51"/>
      <c r="XDM51"/>
      <c r="XDN51"/>
      <c r="XDO51"/>
      <c r="XDP51"/>
      <c r="XDQ51"/>
      <c r="XDR51"/>
      <c r="XDS51"/>
      <c r="XDT51"/>
      <c r="XDU51"/>
      <c r="XDV51"/>
      <c r="XDW51"/>
      <c r="XDX51"/>
      <c r="XDY51"/>
      <c r="XDZ51"/>
      <c r="XEA51"/>
      <c r="XEB51"/>
      <c r="XEC51"/>
      <c r="XED51"/>
      <c r="XEE51"/>
    </row>
    <row r="52" spans="1:16359" ht="14" thickTop="1" x14ac:dyDescent="0.15">
      <c r="A52" s="132">
        <f t="shared" si="11"/>
        <v>39977</v>
      </c>
      <c r="B52" s="32">
        <v>23</v>
      </c>
      <c r="C52" s="25">
        <f t="shared" si="16"/>
        <v>6</v>
      </c>
      <c r="D52" s="131">
        <f t="shared" ca="1" si="17"/>
        <v>3.6</v>
      </c>
      <c r="E52" s="25">
        <f t="shared" si="18"/>
        <v>36</v>
      </c>
      <c r="F52" s="63">
        <f t="shared" si="19"/>
        <v>1</v>
      </c>
      <c r="G52" s="15">
        <f t="shared" ca="1" si="7"/>
        <v>3.6</v>
      </c>
      <c r="H52" s="125">
        <v>0</v>
      </c>
      <c r="I52" s="137"/>
      <c r="J52" s="15">
        <f t="shared" ca="1" si="23"/>
        <v>58.469142857142828</v>
      </c>
      <c r="K52" s="8">
        <f t="shared" ca="1" si="12"/>
        <v>0.43266522897374127</v>
      </c>
      <c r="L52" s="9"/>
      <c r="M52" s="15">
        <f t="shared" ca="1" si="24"/>
        <v>0</v>
      </c>
      <c r="N52" s="10">
        <f t="shared" si="20"/>
        <v>890.76190476190379</v>
      </c>
      <c r="O52" s="15">
        <f t="shared" si="21"/>
        <v>135.13714285714269</v>
      </c>
      <c r="P52" s="15">
        <f t="shared" ca="1" si="25"/>
        <v>82.799999999999969</v>
      </c>
      <c r="Q52" s="15">
        <f t="shared" si="26"/>
        <v>57.4</v>
      </c>
      <c r="R52" s="15">
        <f t="shared" si="26"/>
        <v>0</v>
      </c>
      <c r="S52" s="15">
        <f t="shared" ca="1" si="14"/>
        <v>17.999999999999996</v>
      </c>
      <c r="U52" s="145">
        <f t="shared" si="22"/>
        <v>0.5</v>
      </c>
      <c r="Y52" s="25"/>
      <c r="Z52" s="25"/>
      <c r="AA52" s="25"/>
      <c r="AB52" s="25"/>
      <c r="AC52" s="25"/>
      <c r="AD52" s="25"/>
      <c r="AE52" s="25"/>
      <c r="AF52" s="25"/>
      <c r="AG52" s="25"/>
      <c r="AH52" s="25"/>
      <c r="AI52" s="25"/>
      <c r="AJ52" s="25"/>
      <c r="AK52" s="25"/>
      <c r="AL52" s="25"/>
    </row>
    <row r="53" spans="1:16359" x14ac:dyDescent="0.15">
      <c r="A53" s="132">
        <f t="shared" si="11"/>
        <v>39978</v>
      </c>
      <c r="B53" s="32">
        <v>27</v>
      </c>
      <c r="C53" s="25">
        <f t="shared" si="16"/>
        <v>7</v>
      </c>
      <c r="D53" s="131">
        <f t="shared" ca="1" si="17"/>
        <v>5.6</v>
      </c>
      <c r="E53" s="25">
        <f t="shared" si="18"/>
        <v>37</v>
      </c>
      <c r="F53" s="63">
        <f t="shared" si="19"/>
        <v>1</v>
      </c>
      <c r="G53" s="15">
        <f t="shared" ca="1" si="7"/>
        <v>5.6</v>
      </c>
      <c r="H53" s="125">
        <v>0</v>
      </c>
      <c r="I53" s="137"/>
      <c r="J53" s="15">
        <f t="shared" ca="1" si="23"/>
        <v>64.069142857142822</v>
      </c>
      <c r="K53" s="8">
        <f t="shared" ca="1" si="12"/>
        <v>0.46225932797361347</v>
      </c>
      <c r="L53" s="9"/>
      <c r="M53" s="15">
        <f t="shared" ca="1" si="24"/>
        <v>0</v>
      </c>
      <c r="N53" s="10">
        <f t="shared" si="20"/>
        <v>910</v>
      </c>
      <c r="O53" s="15">
        <f t="shared" si="21"/>
        <v>138.6</v>
      </c>
      <c r="P53" s="15">
        <f t="shared" ca="1" si="25"/>
        <v>88.399999999999963</v>
      </c>
      <c r="Q53" s="15">
        <f t="shared" si="26"/>
        <v>57.4</v>
      </c>
      <c r="R53" s="15">
        <f t="shared" si="26"/>
        <v>0</v>
      </c>
      <c r="S53" s="15">
        <f t="shared" ca="1" si="14"/>
        <v>17.999999999999996</v>
      </c>
      <c r="U53" s="145">
        <f t="shared" si="22"/>
        <v>0.5</v>
      </c>
      <c r="Y53" s="25"/>
      <c r="Z53" s="25"/>
      <c r="AA53" s="25"/>
      <c r="AB53" s="25"/>
      <c r="AC53" s="25"/>
      <c r="AD53" s="25"/>
      <c r="AE53" s="25"/>
      <c r="AF53" s="25"/>
      <c r="AG53" s="25"/>
      <c r="AH53" s="25"/>
      <c r="AI53" s="25"/>
      <c r="AJ53" s="25"/>
      <c r="AK53" s="25"/>
      <c r="AL53" s="25"/>
    </row>
    <row r="54" spans="1:16359" x14ac:dyDescent="0.15">
      <c r="A54" s="132">
        <f t="shared" si="11"/>
        <v>39979</v>
      </c>
      <c r="B54" s="32">
        <v>27</v>
      </c>
      <c r="C54" s="25">
        <f t="shared" si="16"/>
        <v>7</v>
      </c>
      <c r="D54" s="131">
        <f t="shared" ca="1" si="17"/>
        <v>5.6</v>
      </c>
      <c r="E54" s="25">
        <f t="shared" si="18"/>
        <v>38</v>
      </c>
      <c r="F54" s="63">
        <f t="shared" si="19"/>
        <v>1</v>
      </c>
      <c r="G54" s="15">
        <f t="shared" ca="1" si="7"/>
        <v>5.6</v>
      </c>
      <c r="H54" s="125">
        <v>0</v>
      </c>
      <c r="I54" s="137">
        <v>32</v>
      </c>
      <c r="J54" s="15">
        <f t="shared" ca="1" si="23"/>
        <v>37.669142857142816</v>
      </c>
      <c r="K54" s="8">
        <f t="shared" ca="1" si="12"/>
        <v>0.27178313749742294</v>
      </c>
      <c r="L54" s="9"/>
      <c r="M54" s="15">
        <f t="shared" ca="1" si="24"/>
        <v>0</v>
      </c>
      <c r="N54" s="10">
        <f t="shared" si="20"/>
        <v>910</v>
      </c>
      <c r="O54" s="15">
        <f t="shared" si="21"/>
        <v>138.6</v>
      </c>
      <c r="P54" s="15">
        <f t="shared" ca="1" si="25"/>
        <v>93.999999999999957</v>
      </c>
      <c r="Q54" s="15">
        <f t="shared" si="26"/>
        <v>57.4</v>
      </c>
      <c r="R54" s="15">
        <f t="shared" si="26"/>
        <v>32</v>
      </c>
      <c r="S54" s="15">
        <f t="shared" ca="1" si="14"/>
        <v>17.999999999999996</v>
      </c>
      <c r="U54" s="145">
        <f t="shared" si="22"/>
        <v>0.5</v>
      </c>
      <c r="X54" s="25"/>
      <c r="Y54" s="25"/>
      <c r="Z54" s="25"/>
      <c r="AA54" s="25"/>
      <c r="AB54" s="25"/>
      <c r="AC54" s="25"/>
      <c r="AD54" s="25"/>
      <c r="AE54" s="25"/>
      <c r="AF54" s="25"/>
      <c r="AG54" s="25"/>
      <c r="AH54" s="25"/>
      <c r="AI54" s="25"/>
      <c r="AJ54" s="25"/>
      <c r="AK54" s="25"/>
      <c r="AL54" s="25"/>
    </row>
    <row r="55" spans="1:16359" x14ac:dyDescent="0.15">
      <c r="A55" s="132">
        <f t="shared" si="11"/>
        <v>39980</v>
      </c>
      <c r="B55" s="32">
        <v>27</v>
      </c>
      <c r="C55" s="25">
        <f t="shared" si="16"/>
        <v>7</v>
      </c>
      <c r="D55" s="131">
        <f t="shared" ca="1" si="17"/>
        <v>5.6</v>
      </c>
      <c r="E55" s="25">
        <f t="shared" si="18"/>
        <v>39</v>
      </c>
      <c r="F55" s="63">
        <f t="shared" si="19"/>
        <v>1</v>
      </c>
      <c r="G55" s="15">
        <f t="shared" ca="1" si="7"/>
        <v>5.6</v>
      </c>
      <c r="H55" s="125">
        <v>0</v>
      </c>
      <c r="I55" s="137"/>
      <c r="J55" s="15">
        <f t="shared" ca="1" si="23"/>
        <v>43.269142857142818</v>
      </c>
      <c r="K55" s="8">
        <f t="shared" ca="1" si="12"/>
        <v>0.31218717790146333</v>
      </c>
      <c r="L55" s="9"/>
      <c r="M55" s="15">
        <f t="shared" ca="1" si="24"/>
        <v>0</v>
      </c>
      <c r="N55" s="10">
        <f t="shared" si="20"/>
        <v>910</v>
      </c>
      <c r="O55" s="15">
        <f t="shared" si="21"/>
        <v>138.6</v>
      </c>
      <c r="P55" s="15">
        <f t="shared" ca="1" si="25"/>
        <v>99.599999999999952</v>
      </c>
      <c r="Q55" s="15">
        <f t="shared" si="26"/>
        <v>57.4</v>
      </c>
      <c r="R55" s="15">
        <f t="shared" si="26"/>
        <v>32</v>
      </c>
      <c r="S55" s="15">
        <f t="shared" ca="1" si="14"/>
        <v>17.999999999999996</v>
      </c>
      <c r="U55" s="145">
        <f t="shared" si="22"/>
        <v>0.5</v>
      </c>
      <c r="X55" s="25"/>
      <c r="Y55" s="25"/>
      <c r="Z55" s="25"/>
      <c r="AA55" s="25"/>
      <c r="AB55" s="25"/>
      <c r="AC55" s="25"/>
      <c r="AD55" s="25"/>
      <c r="AE55" s="25"/>
      <c r="AF55" s="25"/>
      <c r="AG55" s="25"/>
      <c r="AH55" s="25"/>
      <c r="AI55" s="25"/>
      <c r="AJ55" s="25"/>
      <c r="AK55" s="25"/>
      <c r="AL55" s="25"/>
    </row>
    <row r="56" spans="1:16359" x14ac:dyDescent="0.15">
      <c r="A56" s="132">
        <f t="shared" si="11"/>
        <v>39981</v>
      </c>
      <c r="B56" s="32">
        <v>27</v>
      </c>
      <c r="C56" s="25">
        <f t="shared" si="16"/>
        <v>7</v>
      </c>
      <c r="D56" s="131">
        <f t="shared" ca="1" si="17"/>
        <v>5.6</v>
      </c>
      <c r="E56" s="25">
        <f t="shared" si="18"/>
        <v>40</v>
      </c>
      <c r="F56" s="63">
        <f t="shared" si="19"/>
        <v>1</v>
      </c>
      <c r="G56" s="15">
        <f t="shared" ca="1" si="7"/>
        <v>5.6</v>
      </c>
      <c r="H56" s="125">
        <v>0</v>
      </c>
      <c r="I56" s="137"/>
      <c r="J56" s="15">
        <f t="shared" ca="1" si="23"/>
        <v>48.869142857142819</v>
      </c>
      <c r="K56" s="8">
        <f t="shared" ca="1" si="12"/>
        <v>0.35259121830550377</v>
      </c>
      <c r="L56" s="9"/>
      <c r="M56" s="15">
        <f t="shared" ca="1" si="24"/>
        <v>0</v>
      </c>
      <c r="N56" s="10">
        <f t="shared" si="20"/>
        <v>910</v>
      </c>
      <c r="O56" s="15">
        <f t="shared" si="21"/>
        <v>138.6</v>
      </c>
      <c r="P56" s="15">
        <f t="shared" ca="1" si="25"/>
        <v>105.19999999999995</v>
      </c>
      <c r="Q56" s="15">
        <f t="shared" si="26"/>
        <v>57.4</v>
      </c>
      <c r="R56" s="15">
        <f t="shared" si="26"/>
        <v>32</v>
      </c>
      <c r="S56" s="15">
        <f t="shared" ca="1" si="14"/>
        <v>17.999999999999996</v>
      </c>
      <c r="T56" s="31"/>
      <c r="U56" s="145">
        <f t="shared" si="22"/>
        <v>0.5</v>
      </c>
      <c r="X56" s="25"/>
      <c r="Y56" s="25"/>
      <c r="Z56" s="25"/>
      <c r="AA56" s="25"/>
      <c r="AB56" s="25"/>
      <c r="AC56" s="25"/>
      <c r="AD56" s="25"/>
      <c r="AE56" s="25"/>
      <c r="AF56" s="25"/>
      <c r="AG56" s="25"/>
      <c r="AH56" s="25"/>
      <c r="AI56" s="25"/>
      <c r="AJ56" s="25"/>
      <c r="AK56" s="25"/>
      <c r="AL56" s="25"/>
      <c r="AM56" s="25"/>
      <c r="AN56" s="25"/>
    </row>
    <row r="57" spans="1:16359" x14ac:dyDescent="0.15">
      <c r="A57" s="132">
        <f t="shared" si="11"/>
        <v>39982</v>
      </c>
      <c r="B57" s="32">
        <v>26</v>
      </c>
      <c r="C57" s="25">
        <f t="shared" si="16"/>
        <v>7</v>
      </c>
      <c r="D57" s="131">
        <f t="shared" ca="1" si="17"/>
        <v>4.3</v>
      </c>
      <c r="E57" s="25">
        <f t="shared" si="18"/>
        <v>41</v>
      </c>
      <c r="F57" s="63">
        <f t="shared" si="19"/>
        <v>1</v>
      </c>
      <c r="G57" s="15">
        <f t="shared" ca="1" si="7"/>
        <v>4.3</v>
      </c>
      <c r="H57" s="125">
        <v>0</v>
      </c>
      <c r="I57" s="137"/>
      <c r="J57" s="15">
        <f t="shared" ca="1" si="23"/>
        <v>53.169142857142816</v>
      </c>
      <c r="K57" s="8">
        <f t="shared" ca="1" si="12"/>
        <v>0.38361574933003478</v>
      </c>
      <c r="L57" s="9"/>
      <c r="M57" s="15">
        <f t="shared" ca="1" si="24"/>
        <v>0</v>
      </c>
      <c r="N57" s="10">
        <f t="shared" si="20"/>
        <v>910</v>
      </c>
      <c r="O57" s="15">
        <f t="shared" si="21"/>
        <v>138.6</v>
      </c>
      <c r="P57" s="15">
        <f t="shared" ca="1" si="25"/>
        <v>109.49999999999994</v>
      </c>
      <c r="Q57" s="15">
        <f t="shared" si="26"/>
        <v>57.4</v>
      </c>
      <c r="R57" s="15">
        <f t="shared" si="26"/>
        <v>32</v>
      </c>
      <c r="S57" s="15">
        <f t="shared" ca="1" si="14"/>
        <v>17.999999999999996</v>
      </c>
      <c r="T57" s="25"/>
      <c r="U57" s="145">
        <f t="shared" si="22"/>
        <v>0.5</v>
      </c>
      <c r="X57" s="25"/>
      <c r="Y57" s="25"/>
      <c r="Z57" s="25"/>
      <c r="AA57" s="25"/>
      <c r="AB57" s="25"/>
      <c r="AC57" s="25"/>
      <c r="AD57" s="25"/>
      <c r="AE57" s="25"/>
      <c r="AF57" s="25"/>
      <c r="AG57" s="25"/>
      <c r="AH57" s="25"/>
      <c r="AI57" s="25"/>
      <c r="AJ57" s="25"/>
      <c r="AK57" s="25"/>
      <c r="AL57" s="25"/>
      <c r="AM57" s="25"/>
      <c r="AN57" s="25"/>
    </row>
    <row r="58" spans="1:16359" x14ac:dyDescent="0.15">
      <c r="A58" s="132">
        <f t="shared" si="11"/>
        <v>39983</v>
      </c>
      <c r="B58" s="32">
        <v>22</v>
      </c>
      <c r="C58" s="25">
        <f t="shared" si="16"/>
        <v>7</v>
      </c>
      <c r="D58" s="131">
        <f t="shared" ca="1" si="17"/>
        <v>4.3</v>
      </c>
      <c r="E58" s="25">
        <f t="shared" si="18"/>
        <v>42</v>
      </c>
      <c r="F58" s="63">
        <f t="shared" si="19"/>
        <v>1</v>
      </c>
      <c r="G58" s="15">
        <f t="shared" ca="1" si="7"/>
        <v>4.3</v>
      </c>
      <c r="H58" s="125">
        <v>0</v>
      </c>
      <c r="I58" s="137"/>
      <c r="J58" s="15">
        <f t="shared" ca="1" si="23"/>
        <v>57.469142857142813</v>
      </c>
      <c r="K58" s="8">
        <f t="shared" ca="1" si="12"/>
        <v>0.41464028035456579</v>
      </c>
      <c r="L58" s="9"/>
      <c r="M58" s="15">
        <f t="shared" ca="1" si="24"/>
        <v>0</v>
      </c>
      <c r="N58" s="10">
        <f t="shared" si="20"/>
        <v>910</v>
      </c>
      <c r="O58" s="15">
        <f t="shared" si="21"/>
        <v>138.6</v>
      </c>
      <c r="P58" s="15">
        <f t="shared" ca="1" si="25"/>
        <v>113.79999999999994</v>
      </c>
      <c r="Q58" s="15">
        <f t="shared" ref="Q58:R73" si="27">Q57+H58</f>
        <v>57.4</v>
      </c>
      <c r="R58" s="15">
        <f t="shared" si="27"/>
        <v>32</v>
      </c>
      <c r="S58" s="15">
        <f t="shared" ca="1" si="14"/>
        <v>17.999999999999996</v>
      </c>
      <c r="U58" s="145">
        <f t="shared" si="22"/>
        <v>0.5</v>
      </c>
      <c r="X58" s="25"/>
      <c r="Y58" s="25"/>
      <c r="Z58" s="25"/>
      <c r="AA58" s="25"/>
      <c r="AB58" s="25"/>
      <c r="AC58" s="25"/>
      <c r="AD58" s="25"/>
      <c r="AE58" s="25"/>
      <c r="AF58" s="25"/>
      <c r="AG58" s="25"/>
      <c r="AH58" s="25"/>
      <c r="AI58" s="25"/>
      <c r="AJ58" s="25"/>
      <c r="AK58" s="25"/>
      <c r="AL58" s="25"/>
    </row>
    <row r="59" spans="1:16359" x14ac:dyDescent="0.15">
      <c r="A59" s="132">
        <f t="shared" si="11"/>
        <v>39984</v>
      </c>
      <c r="B59" s="32">
        <v>22</v>
      </c>
      <c r="C59" s="25">
        <f t="shared" si="16"/>
        <v>7</v>
      </c>
      <c r="D59" s="131">
        <f t="shared" ca="1" si="17"/>
        <v>4.3</v>
      </c>
      <c r="E59" s="25">
        <f t="shared" si="18"/>
        <v>43</v>
      </c>
      <c r="F59" s="63">
        <f t="shared" si="19"/>
        <v>1</v>
      </c>
      <c r="G59" s="15">
        <f t="shared" ca="1" si="7"/>
        <v>4.3</v>
      </c>
      <c r="H59" s="125">
        <v>0</v>
      </c>
      <c r="I59" s="137"/>
      <c r="J59" s="15">
        <f t="shared" ca="1" si="23"/>
        <v>61.76914285714281</v>
      </c>
      <c r="K59" s="8">
        <f t="shared" ca="1" si="12"/>
        <v>0.44566481137909675</v>
      </c>
      <c r="L59" s="9"/>
      <c r="M59" s="15">
        <f t="shared" ca="1" si="24"/>
        <v>0</v>
      </c>
      <c r="N59" s="10">
        <f t="shared" si="20"/>
        <v>910</v>
      </c>
      <c r="O59" s="15">
        <f t="shared" si="21"/>
        <v>138.6</v>
      </c>
      <c r="P59" s="15">
        <f t="shared" ca="1" si="25"/>
        <v>118.09999999999994</v>
      </c>
      <c r="Q59" s="15">
        <f t="shared" si="27"/>
        <v>57.4</v>
      </c>
      <c r="R59" s="15">
        <f t="shared" si="27"/>
        <v>32</v>
      </c>
      <c r="S59" s="15">
        <f t="shared" ca="1" si="14"/>
        <v>17.999999999999996</v>
      </c>
      <c r="T59" s="25"/>
      <c r="U59" s="145">
        <f t="shared" si="22"/>
        <v>0.5</v>
      </c>
      <c r="X59" s="25"/>
      <c r="Y59" s="25"/>
      <c r="Z59" s="25"/>
      <c r="AA59" s="25"/>
      <c r="AB59" s="25"/>
      <c r="AC59" s="25"/>
      <c r="AD59" s="25"/>
      <c r="AE59" s="25"/>
      <c r="AF59" s="25"/>
      <c r="AG59" s="25"/>
      <c r="AH59" s="25"/>
      <c r="AI59" s="25"/>
      <c r="AJ59" s="25"/>
      <c r="AK59" s="25"/>
      <c r="AL59" s="25"/>
      <c r="AM59" s="25"/>
      <c r="AN59" s="25"/>
    </row>
    <row r="60" spans="1:16359" x14ac:dyDescent="0.15">
      <c r="A60" s="132">
        <f t="shared" si="11"/>
        <v>39985</v>
      </c>
      <c r="B60" s="32">
        <v>23</v>
      </c>
      <c r="C60" s="25">
        <f t="shared" si="16"/>
        <v>8</v>
      </c>
      <c r="D60" s="131">
        <f t="shared" ca="1" si="17"/>
        <v>4.8</v>
      </c>
      <c r="E60" s="25">
        <f t="shared" si="18"/>
        <v>44</v>
      </c>
      <c r="F60" s="63">
        <f t="shared" si="19"/>
        <v>1</v>
      </c>
      <c r="G60" s="15">
        <f t="shared" ca="1" si="7"/>
        <v>4.8</v>
      </c>
      <c r="H60" s="125">
        <v>0</v>
      </c>
      <c r="I60" s="137">
        <v>32</v>
      </c>
      <c r="J60" s="15">
        <f t="shared" ca="1" si="23"/>
        <v>34.569142857142808</v>
      </c>
      <c r="K60" s="8">
        <f t="shared" ca="1" si="12"/>
        <v>0.24941661513090049</v>
      </c>
      <c r="L60" s="9"/>
      <c r="M60" s="15">
        <f t="shared" ca="1" si="24"/>
        <v>0</v>
      </c>
      <c r="N60" s="10">
        <f t="shared" si="20"/>
        <v>910</v>
      </c>
      <c r="O60" s="15">
        <f t="shared" si="21"/>
        <v>138.6</v>
      </c>
      <c r="P60" s="15">
        <f t="shared" ca="1" si="25"/>
        <v>122.89999999999993</v>
      </c>
      <c r="Q60" s="15">
        <f t="shared" si="27"/>
        <v>57.4</v>
      </c>
      <c r="R60" s="15">
        <f t="shared" si="27"/>
        <v>64</v>
      </c>
      <c r="S60" s="15">
        <f t="shared" ca="1" si="14"/>
        <v>17.999999999999996</v>
      </c>
      <c r="U60" s="145">
        <f t="shared" si="22"/>
        <v>0.5</v>
      </c>
      <c r="X60" s="25"/>
      <c r="Y60" s="25"/>
      <c r="Z60" s="25"/>
      <c r="AA60" s="25"/>
      <c r="AB60" s="25"/>
      <c r="AC60" s="25"/>
      <c r="AD60" s="25"/>
      <c r="AE60" s="25"/>
      <c r="AF60" s="25"/>
      <c r="AG60" s="25"/>
      <c r="AH60" s="25"/>
      <c r="AI60" s="25"/>
      <c r="AJ60" s="25"/>
      <c r="AK60" s="25"/>
      <c r="AL60" s="25"/>
    </row>
    <row r="61" spans="1:16359" ht="12.75" customHeight="1" x14ac:dyDescent="0.15">
      <c r="A61" s="132">
        <f t="shared" si="11"/>
        <v>39986</v>
      </c>
      <c r="B61" s="32">
        <v>23</v>
      </c>
      <c r="C61" s="25">
        <f t="shared" si="16"/>
        <v>8</v>
      </c>
      <c r="D61" s="131">
        <f t="shared" ca="1" si="17"/>
        <v>4.8</v>
      </c>
      <c r="E61" s="25">
        <f t="shared" si="18"/>
        <v>45</v>
      </c>
      <c r="F61" s="63">
        <f t="shared" si="19"/>
        <v>1</v>
      </c>
      <c r="G61" s="15">
        <f t="shared" ca="1" si="7"/>
        <v>4.8</v>
      </c>
      <c r="H61" s="125">
        <v>0</v>
      </c>
      <c r="I61" s="137"/>
      <c r="J61" s="15">
        <f t="shared" ca="1" si="23"/>
        <v>39.369142857142805</v>
      </c>
      <c r="K61" s="8">
        <f t="shared" ca="1" si="12"/>
        <v>0.28404864976293509</v>
      </c>
      <c r="L61" s="9"/>
      <c r="M61" s="15">
        <f t="shared" ca="1" si="24"/>
        <v>0</v>
      </c>
      <c r="N61" s="10">
        <f t="shared" si="20"/>
        <v>910</v>
      </c>
      <c r="O61" s="15">
        <f t="shared" si="21"/>
        <v>138.6</v>
      </c>
      <c r="P61" s="15">
        <f t="shared" ca="1" si="25"/>
        <v>127.69999999999993</v>
      </c>
      <c r="Q61" s="15">
        <f t="shared" si="27"/>
        <v>57.4</v>
      </c>
      <c r="R61" s="15">
        <f t="shared" si="27"/>
        <v>64</v>
      </c>
      <c r="S61" s="15">
        <f t="shared" ca="1" si="14"/>
        <v>17.999999999999996</v>
      </c>
      <c r="U61" s="145">
        <f t="shared" si="22"/>
        <v>0.5</v>
      </c>
      <c r="X61" s="25"/>
      <c r="Y61" s="25"/>
      <c r="Z61" s="25"/>
      <c r="AA61" s="25"/>
      <c r="AB61" s="25"/>
      <c r="AC61" s="25"/>
      <c r="AD61" s="25"/>
      <c r="AE61" s="25"/>
      <c r="AF61" s="25"/>
      <c r="AG61" s="25"/>
      <c r="AH61" s="25"/>
      <c r="AI61" s="25"/>
      <c r="AJ61" s="25"/>
      <c r="AK61" s="25"/>
      <c r="AL61" s="25"/>
    </row>
    <row r="62" spans="1:16359" x14ac:dyDescent="0.15">
      <c r="A62" s="132">
        <f t="shared" si="11"/>
        <v>39987</v>
      </c>
      <c r="B62" s="32">
        <v>24</v>
      </c>
      <c r="C62" s="25">
        <f t="shared" si="16"/>
        <v>8</v>
      </c>
      <c r="D62" s="131">
        <f t="shared" ca="1" si="17"/>
        <v>4.8</v>
      </c>
      <c r="E62" s="25">
        <f t="shared" si="18"/>
        <v>46</v>
      </c>
      <c r="F62" s="63">
        <f t="shared" si="19"/>
        <v>1</v>
      </c>
      <c r="G62" s="15">
        <f t="shared" ca="1" si="7"/>
        <v>4.8</v>
      </c>
      <c r="H62" s="125">
        <v>0</v>
      </c>
      <c r="I62" s="137"/>
      <c r="J62" s="15">
        <f t="shared" ca="1" si="23"/>
        <v>44.169142857142802</v>
      </c>
      <c r="K62" s="8">
        <f t="shared" ca="1" si="12"/>
        <v>0.31868068439496972</v>
      </c>
      <c r="L62" s="9"/>
      <c r="M62" s="15">
        <f t="shared" ca="1" si="24"/>
        <v>0</v>
      </c>
      <c r="N62" s="10">
        <f t="shared" si="20"/>
        <v>910</v>
      </c>
      <c r="O62" s="15">
        <f t="shared" si="21"/>
        <v>138.6</v>
      </c>
      <c r="P62" s="15">
        <f t="shared" ca="1" si="25"/>
        <v>132.49999999999994</v>
      </c>
      <c r="Q62" s="15">
        <f t="shared" si="27"/>
        <v>57.4</v>
      </c>
      <c r="R62" s="15">
        <f t="shared" si="27"/>
        <v>64</v>
      </c>
      <c r="S62" s="15">
        <f t="shared" ca="1" si="14"/>
        <v>17.999999999999996</v>
      </c>
      <c r="U62" s="145">
        <f t="shared" si="22"/>
        <v>0.5</v>
      </c>
      <c r="X62" s="25"/>
      <c r="Y62" s="25"/>
      <c r="Z62" s="25"/>
      <c r="AA62" s="25"/>
      <c r="AB62" s="25"/>
      <c r="AC62" s="25"/>
      <c r="AD62" s="25"/>
      <c r="AE62" s="25"/>
      <c r="AF62" s="25"/>
      <c r="AG62" s="25"/>
      <c r="AH62" s="25"/>
      <c r="AI62" s="25"/>
      <c r="AJ62" s="25"/>
      <c r="AK62" s="25"/>
      <c r="AL62" s="25"/>
    </row>
    <row r="63" spans="1:16359" x14ac:dyDescent="0.15">
      <c r="A63" s="132">
        <f t="shared" si="11"/>
        <v>39988</v>
      </c>
      <c r="B63" s="32">
        <v>24</v>
      </c>
      <c r="C63" s="25">
        <f t="shared" si="16"/>
        <v>8</v>
      </c>
      <c r="D63" s="131">
        <f t="shared" ca="1" si="17"/>
        <v>4.8</v>
      </c>
      <c r="E63" s="25">
        <f t="shared" si="18"/>
        <v>47</v>
      </c>
      <c r="F63" s="63">
        <f t="shared" si="19"/>
        <v>1</v>
      </c>
      <c r="G63" s="15">
        <f t="shared" ca="1" si="7"/>
        <v>4.8</v>
      </c>
      <c r="H63" s="125">
        <v>0</v>
      </c>
      <c r="I63" s="137"/>
      <c r="J63" s="15">
        <f t="shared" ca="1" si="23"/>
        <v>48.969142857142799</v>
      </c>
      <c r="K63" s="8">
        <f t="shared" ca="1" si="12"/>
        <v>0.35331271902700434</v>
      </c>
      <c r="L63" s="9"/>
      <c r="M63" s="15">
        <f t="shared" ca="1" si="24"/>
        <v>0</v>
      </c>
      <c r="N63" s="10">
        <f t="shared" si="20"/>
        <v>910</v>
      </c>
      <c r="O63" s="15">
        <f t="shared" si="21"/>
        <v>138.6</v>
      </c>
      <c r="P63" s="15">
        <f t="shared" ca="1" si="25"/>
        <v>137.29999999999995</v>
      </c>
      <c r="Q63" s="15">
        <f t="shared" si="27"/>
        <v>57.4</v>
      </c>
      <c r="R63" s="15">
        <f t="shared" si="27"/>
        <v>64</v>
      </c>
      <c r="S63" s="15">
        <f t="shared" ca="1" si="14"/>
        <v>17.999999999999996</v>
      </c>
      <c r="U63" s="145">
        <f t="shared" si="22"/>
        <v>0.5</v>
      </c>
      <c r="X63" s="25"/>
      <c r="Y63" s="25"/>
      <c r="Z63" s="25"/>
      <c r="AA63" s="25"/>
      <c r="AB63" s="25"/>
      <c r="AC63" s="25"/>
      <c r="AD63" s="25"/>
      <c r="AE63" s="25"/>
      <c r="AF63" s="25"/>
      <c r="AG63" s="25"/>
      <c r="AH63" s="25"/>
      <c r="AI63" s="25"/>
      <c r="AJ63" s="25"/>
      <c r="AK63" s="25"/>
      <c r="AL63" s="25"/>
    </row>
    <row r="64" spans="1:16359" x14ac:dyDescent="0.15">
      <c r="A64" s="132">
        <f t="shared" si="11"/>
        <v>39989</v>
      </c>
      <c r="B64" s="32">
        <v>26</v>
      </c>
      <c r="C64" s="25">
        <f t="shared" si="16"/>
        <v>8</v>
      </c>
      <c r="D64" s="131">
        <f t="shared" ca="1" si="17"/>
        <v>4.8</v>
      </c>
      <c r="E64" s="25">
        <f t="shared" si="18"/>
        <v>48</v>
      </c>
      <c r="F64" s="63">
        <f t="shared" si="19"/>
        <v>1</v>
      </c>
      <c r="G64" s="15">
        <f t="shared" ca="1" si="7"/>
        <v>4.8</v>
      </c>
      <c r="H64" s="125">
        <v>0</v>
      </c>
      <c r="I64" s="137"/>
      <c r="J64" s="15">
        <f t="shared" ca="1" si="23"/>
        <v>53.769142857142796</v>
      </c>
      <c r="K64" s="8">
        <f t="shared" ca="1" si="12"/>
        <v>0.38794475365903897</v>
      </c>
      <c r="L64" s="9"/>
      <c r="M64" s="15">
        <f t="shared" ca="1" si="24"/>
        <v>0</v>
      </c>
      <c r="N64" s="10">
        <f t="shared" si="20"/>
        <v>910</v>
      </c>
      <c r="O64" s="15">
        <f t="shared" si="21"/>
        <v>138.6</v>
      </c>
      <c r="P64" s="15">
        <f t="shared" ca="1" si="25"/>
        <v>142.09999999999997</v>
      </c>
      <c r="Q64" s="15">
        <f t="shared" si="27"/>
        <v>57.4</v>
      </c>
      <c r="R64" s="15">
        <f t="shared" si="27"/>
        <v>64</v>
      </c>
      <c r="S64" s="15">
        <f t="shared" ca="1" si="14"/>
        <v>17.999999999999996</v>
      </c>
      <c r="U64" s="145">
        <f t="shared" si="22"/>
        <v>0.5</v>
      </c>
      <c r="X64" s="25"/>
      <c r="Y64" s="25"/>
      <c r="Z64" s="25"/>
      <c r="AA64" s="25"/>
      <c r="AB64" s="25"/>
      <c r="AC64" s="25"/>
      <c r="AD64" s="25"/>
      <c r="AE64" s="25"/>
      <c r="AF64" s="25"/>
      <c r="AG64" s="25"/>
      <c r="AH64" s="25"/>
      <c r="AI64" s="25"/>
      <c r="AJ64" s="25"/>
      <c r="AK64" s="25"/>
      <c r="AL64" s="25"/>
    </row>
    <row r="65" spans="1:40" x14ac:dyDescent="0.15">
      <c r="A65" s="132">
        <f t="shared" si="11"/>
        <v>39990</v>
      </c>
      <c r="B65" s="32">
        <v>26</v>
      </c>
      <c r="C65" s="25">
        <f t="shared" si="16"/>
        <v>8</v>
      </c>
      <c r="D65" s="131">
        <f t="shared" ca="1" si="17"/>
        <v>4.8</v>
      </c>
      <c r="E65" s="25">
        <f t="shared" si="18"/>
        <v>49</v>
      </c>
      <c r="F65" s="63">
        <f t="shared" si="19"/>
        <v>1</v>
      </c>
      <c r="G65" s="15">
        <f t="shared" ca="1" si="7"/>
        <v>4.8</v>
      </c>
      <c r="H65" s="125">
        <v>0</v>
      </c>
      <c r="I65" s="137"/>
      <c r="J65" s="15">
        <f t="shared" ca="1" si="23"/>
        <v>58.569142857142793</v>
      </c>
      <c r="K65" s="8">
        <f t="shared" ca="1" si="12"/>
        <v>0.42257678829107359</v>
      </c>
      <c r="L65" s="9"/>
      <c r="M65" s="15">
        <f t="shared" ca="1" si="24"/>
        <v>0</v>
      </c>
      <c r="N65" s="10">
        <f t="shared" si="20"/>
        <v>910</v>
      </c>
      <c r="O65" s="15">
        <f t="shared" si="21"/>
        <v>138.6</v>
      </c>
      <c r="P65" s="15">
        <f t="shared" ca="1" si="25"/>
        <v>146.89999999999998</v>
      </c>
      <c r="Q65" s="15">
        <f t="shared" si="27"/>
        <v>57.4</v>
      </c>
      <c r="R65" s="15">
        <f t="shared" si="27"/>
        <v>64</v>
      </c>
      <c r="S65" s="15">
        <f t="shared" ca="1" si="14"/>
        <v>17.999999999999996</v>
      </c>
      <c r="U65" s="145">
        <f t="shared" si="22"/>
        <v>0.5</v>
      </c>
      <c r="X65" s="25"/>
      <c r="Y65" s="25"/>
      <c r="Z65" s="25"/>
      <c r="AA65" s="25"/>
      <c r="AB65" s="25"/>
      <c r="AC65" s="25"/>
      <c r="AD65" s="25"/>
      <c r="AE65" s="25"/>
      <c r="AF65" s="25"/>
      <c r="AG65" s="25"/>
      <c r="AH65" s="25"/>
      <c r="AI65" s="25"/>
      <c r="AJ65" s="25"/>
      <c r="AK65" s="25"/>
      <c r="AL65" s="25"/>
    </row>
    <row r="66" spans="1:40" x14ac:dyDescent="0.15">
      <c r="A66" s="132">
        <f t="shared" si="11"/>
        <v>39991</v>
      </c>
      <c r="B66" s="32">
        <v>24</v>
      </c>
      <c r="C66" s="25">
        <f t="shared" si="16"/>
        <v>8</v>
      </c>
      <c r="D66" s="131">
        <f t="shared" ca="1" si="17"/>
        <v>4.8</v>
      </c>
      <c r="E66" s="25">
        <f t="shared" si="18"/>
        <v>50</v>
      </c>
      <c r="F66" s="63">
        <f t="shared" si="19"/>
        <v>1</v>
      </c>
      <c r="G66" s="15">
        <f t="shared" ca="1" si="7"/>
        <v>4.8</v>
      </c>
      <c r="H66" s="125">
        <v>0</v>
      </c>
      <c r="I66" s="137"/>
      <c r="J66" s="15">
        <f t="shared" ca="1" si="23"/>
        <v>63.369142857142791</v>
      </c>
      <c r="K66" s="8">
        <f t="shared" ca="1" si="12"/>
        <v>0.45720882292310816</v>
      </c>
      <c r="L66" s="9"/>
      <c r="M66" s="15">
        <f t="shared" ca="1" si="24"/>
        <v>0</v>
      </c>
      <c r="N66" s="10">
        <f t="shared" si="20"/>
        <v>910</v>
      </c>
      <c r="O66" s="15">
        <f t="shared" si="21"/>
        <v>138.6</v>
      </c>
      <c r="P66" s="15">
        <f t="shared" ca="1" si="25"/>
        <v>151.69999999999999</v>
      </c>
      <c r="Q66" s="15">
        <f t="shared" si="27"/>
        <v>57.4</v>
      </c>
      <c r="R66" s="15">
        <f t="shared" si="27"/>
        <v>64</v>
      </c>
      <c r="S66" s="15">
        <f t="shared" ca="1" si="14"/>
        <v>17.999999999999996</v>
      </c>
      <c r="U66" s="145">
        <f t="shared" si="22"/>
        <v>0.5</v>
      </c>
      <c r="X66" s="25"/>
      <c r="Y66" s="25"/>
      <c r="Z66" s="25"/>
      <c r="AA66" s="25"/>
      <c r="AB66" s="25"/>
      <c r="AC66" s="25"/>
      <c r="AD66" s="25"/>
      <c r="AE66" s="25"/>
      <c r="AF66" s="25"/>
      <c r="AG66" s="25"/>
      <c r="AH66" s="25"/>
      <c r="AI66" s="25"/>
      <c r="AJ66" s="25"/>
      <c r="AK66" s="25"/>
      <c r="AL66" s="25"/>
      <c r="AM66" s="25"/>
      <c r="AN66" s="25"/>
    </row>
    <row r="67" spans="1:40" x14ac:dyDescent="0.15">
      <c r="A67" s="132">
        <f t="shared" si="11"/>
        <v>39992</v>
      </c>
      <c r="B67" s="32">
        <v>27</v>
      </c>
      <c r="C67" s="25">
        <f t="shared" si="16"/>
        <v>9</v>
      </c>
      <c r="D67" s="131">
        <f t="shared" ca="1" si="17"/>
        <v>6.4</v>
      </c>
      <c r="E67" s="25">
        <f t="shared" si="18"/>
        <v>51</v>
      </c>
      <c r="F67" s="63">
        <f t="shared" si="19"/>
        <v>1</v>
      </c>
      <c r="G67" s="15">
        <f t="shared" ca="1" si="7"/>
        <v>6.4</v>
      </c>
      <c r="H67" s="125">
        <v>0</v>
      </c>
      <c r="I67" s="137">
        <v>32</v>
      </c>
      <c r="J67" s="15">
        <f t="shared" ca="1" si="23"/>
        <v>37.769142857142796</v>
      </c>
      <c r="K67" s="8">
        <f t="shared" ca="1" si="12"/>
        <v>0.27250463821892351</v>
      </c>
      <c r="L67" s="9"/>
      <c r="M67" s="15">
        <f t="shared" ca="1" si="24"/>
        <v>0</v>
      </c>
      <c r="N67" s="10">
        <f t="shared" si="20"/>
        <v>910</v>
      </c>
      <c r="O67" s="15">
        <f t="shared" si="21"/>
        <v>138.6</v>
      </c>
      <c r="P67" s="15">
        <f t="shared" ca="1" si="25"/>
        <v>158.1</v>
      </c>
      <c r="Q67" s="15">
        <f t="shared" si="27"/>
        <v>57.4</v>
      </c>
      <c r="R67" s="15">
        <f t="shared" si="27"/>
        <v>96</v>
      </c>
      <c r="S67" s="15">
        <f t="shared" ca="1" si="14"/>
        <v>17.999999999999996</v>
      </c>
      <c r="U67" s="145">
        <f t="shared" si="22"/>
        <v>0.5</v>
      </c>
      <c r="X67" s="25"/>
      <c r="Y67" s="25"/>
      <c r="Z67" s="25"/>
      <c r="AA67" s="25"/>
      <c r="AB67" s="25"/>
      <c r="AC67" s="25"/>
      <c r="AD67" s="25"/>
      <c r="AE67" s="25"/>
      <c r="AF67" s="25"/>
      <c r="AG67" s="25"/>
      <c r="AH67" s="25"/>
      <c r="AI67" s="25"/>
      <c r="AJ67" s="25"/>
      <c r="AK67" s="25"/>
      <c r="AL67" s="25"/>
    </row>
    <row r="68" spans="1:40" ht="12.75" customHeight="1" x14ac:dyDescent="0.15">
      <c r="A68" s="132">
        <f t="shared" si="11"/>
        <v>39993</v>
      </c>
      <c r="B68" s="32">
        <v>31</v>
      </c>
      <c r="C68" s="25">
        <f t="shared" si="16"/>
        <v>9</v>
      </c>
      <c r="D68" s="131">
        <f t="shared" ca="1" si="17"/>
        <v>6.4</v>
      </c>
      <c r="E68" s="25">
        <f t="shared" si="18"/>
        <v>52</v>
      </c>
      <c r="F68" s="63">
        <f t="shared" si="19"/>
        <v>1</v>
      </c>
      <c r="G68" s="15">
        <f t="shared" ca="1" si="7"/>
        <v>6.4</v>
      </c>
      <c r="H68" s="125">
        <v>0</v>
      </c>
      <c r="I68" s="137"/>
      <c r="J68" s="15">
        <f t="shared" ca="1" si="23"/>
        <v>44.169142857142795</v>
      </c>
      <c r="K68" s="8">
        <f t="shared" ca="1" si="12"/>
        <v>0.31868068439496966</v>
      </c>
      <c r="L68" s="9"/>
      <c r="M68" s="15">
        <f t="shared" ca="1" si="24"/>
        <v>0</v>
      </c>
      <c r="N68" s="10">
        <f t="shared" si="20"/>
        <v>910</v>
      </c>
      <c r="O68" s="15">
        <f t="shared" si="21"/>
        <v>138.6</v>
      </c>
      <c r="P68" s="15">
        <f t="shared" ca="1" si="25"/>
        <v>164.5</v>
      </c>
      <c r="Q68" s="15">
        <f t="shared" si="27"/>
        <v>57.4</v>
      </c>
      <c r="R68" s="15">
        <f t="shared" si="27"/>
        <v>96</v>
      </c>
      <c r="S68" s="15">
        <f t="shared" ca="1" si="14"/>
        <v>17.999999999999996</v>
      </c>
      <c r="U68" s="145">
        <f t="shared" si="22"/>
        <v>0.5</v>
      </c>
      <c r="X68" s="25"/>
      <c r="Y68" s="25"/>
      <c r="Z68" s="25"/>
      <c r="AA68" s="25"/>
      <c r="AB68" s="25"/>
      <c r="AC68" s="25"/>
      <c r="AD68" s="25"/>
      <c r="AE68" s="25"/>
      <c r="AF68" s="25"/>
      <c r="AG68" s="25"/>
      <c r="AH68" s="25"/>
      <c r="AI68" s="25"/>
      <c r="AJ68" s="25"/>
      <c r="AK68" s="25"/>
      <c r="AL68" s="25"/>
    </row>
    <row r="69" spans="1:40" x14ac:dyDescent="0.15">
      <c r="A69" s="132">
        <f t="shared" si="11"/>
        <v>39994</v>
      </c>
      <c r="B69" s="32">
        <v>28</v>
      </c>
      <c r="C69" s="25">
        <f t="shared" si="16"/>
        <v>9</v>
      </c>
      <c r="D69" s="131">
        <f t="shared" ca="1" si="17"/>
        <v>6.4</v>
      </c>
      <c r="E69" s="25">
        <f t="shared" si="18"/>
        <v>53</v>
      </c>
      <c r="F69" s="63">
        <f t="shared" si="19"/>
        <v>1</v>
      </c>
      <c r="G69" s="15">
        <f t="shared" ca="1" si="7"/>
        <v>6.4</v>
      </c>
      <c r="H69" s="125">
        <v>0</v>
      </c>
      <c r="I69" s="137"/>
      <c r="J69" s="15">
        <f t="shared" ca="1" si="23"/>
        <v>50.569142857142793</v>
      </c>
      <c r="K69" s="8">
        <f t="shared" ca="1" si="12"/>
        <v>0.36485673057101586</v>
      </c>
      <c r="L69" s="9"/>
      <c r="M69" s="15">
        <f t="shared" ca="1" si="24"/>
        <v>0</v>
      </c>
      <c r="N69" s="10">
        <f t="shared" si="20"/>
        <v>910</v>
      </c>
      <c r="O69" s="15">
        <f t="shared" si="21"/>
        <v>138.6</v>
      </c>
      <c r="P69" s="15">
        <f t="shared" ca="1" si="25"/>
        <v>170.9</v>
      </c>
      <c r="Q69" s="15">
        <f t="shared" si="27"/>
        <v>57.4</v>
      </c>
      <c r="R69" s="15">
        <f t="shared" si="27"/>
        <v>96</v>
      </c>
      <c r="S69" s="15">
        <f t="shared" ca="1" si="14"/>
        <v>17.999999999999996</v>
      </c>
      <c r="U69" s="145">
        <f t="shared" si="22"/>
        <v>0.5</v>
      </c>
      <c r="X69" s="25"/>
      <c r="Y69" s="25"/>
      <c r="Z69" s="25"/>
      <c r="AA69" s="25"/>
      <c r="AB69" s="25"/>
      <c r="AC69" s="25"/>
      <c r="AD69" s="25"/>
      <c r="AE69" s="25"/>
      <c r="AF69" s="25"/>
      <c r="AG69" s="25"/>
      <c r="AH69" s="25"/>
      <c r="AI69" s="25"/>
      <c r="AJ69" s="25"/>
      <c r="AK69" s="25"/>
      <c r="AL69" s="25"/>
    </row>
    <row r="70" spans="1:40" x14ac:dyDescent="0.15">
      <c r="A70" s="132">
        <f t="shared" si="11"/>
        <v>39995</v>
      </c>
      <c r="B70" s="32">
        <v>26</v>
      </c>
      <c r="C70" s="25">
        <f t="shared" si="16"/>
        <v>9</v>
      </c>
      <c r="D70" s="131">
        <f t="shared" ca="1" si="17"/>
        <v>4.8</v>
      </c>
      <c r="E70" s="25">
        <f t="shared" si="18"/>
        <v>54</v>
      </c>
      <c r="F70" s="63">
        <f t="shared" si="19"/>
        <v>1</v>
      </c>
      <c r="G70" s="15">
        <f t="shared" ca="1" si="7"/>
        <v>4.8</v>
      </c>
      <c r="H70" s="125">
        <v>0</v>
      </c>
      <c r="I70" s="137"/>
      <c r="J70" s="15">
        <f t="shared" ca="1" si="23"/>
        <v>55.369142857142791</v>
      </c>
      <c r="K70" s="8">
        <f t="shared" ca="1" si="12"/>
        <v>0.39948876520305043</v>
      </c>
      <c r="L70" s="9"/>
      <c r="M70" s="15">
        <f t="shared" ca="1" si="24"/>
        <v>0</v>
      </c>
      <c r="N70" s="10">
        <f t="shared" si="20"/>
        <v>910</v>
      </c>
      <c r="O70" s="15">
        <f t="shared" si="21"/>
        <v>138.6</v>
      </c>
      <c r="P70" s="15">
        <f t="shared" ca="1" si="25"/>
        <v>175.70000000000002</v>
      </c>
      <c r="Q70" s="15">
        <f t="shared" si="27"/>
        <v>57.4</v>
      </c>
      <c r="R70" s="15">
        <f t="shared" si="27"/>
        <v>96</v>
      </c>
      <c r="S70" s="15">
        <f t="shared" ca="1" si="14"/>
        <v>17.999999999999996</v>
      </c>
      <c r="U70" s="145">
        <f t="shared" si="22"/>
        <v>0.5</v>
      </c>
      <c r="X70" s="25"/>
      <c r="Y70" s="25"/>
      <c r="Z70" s="25"/>
      <c r="AA70" s="25"/>
      <c r="AB70" s="25"/>
      <c r="AC70" s="25"/>
      <c r="AD70" s="25"/>
      <c r="AE70" s="25"/>
      <c r="AF70" s="25"/>
      <c r="AG70" s="25"/>
      <c r="AH70" s="25"/>
      <c r="AI70" s="25"/>
      <c r="AJ70" s="25"/>
      <c r="AK70" s="25"/>
      <c r="AL70" s="25"/>
      <c r="AM70" s="25"/>
      <c r="AN70" s="25"/>
    </row>
    <row r="71" spans="1:40" x14ac:dyDescent="0.15">
      <c r="A71" s="132">
        <f t="shared" si="11"/>
        <v>39996</v>
      </c>
      <c r="B71" s="32">
        <v>29</v>
      </c>
      <c r="C71" s="25">
        <f t="shared" si="16"/>
        <v>9</v>
      </c>
      <c r="D71" s="131">
        <f t="shared" ca="1" si="17"/>
        <v>6.4</v>
      </c>
      <c r="E71" s="25">
        <f t="shared" si="18"/>
        <v>55</v>
      </c>
      <c r="F71" s="63">
        <f t="shared" si="19"/>
        <v>1</v>
      </c>
      <c r="G71" s="15">
        <f t="shared" ca="1" si="7"/>
        <v>6.4</v>
      </c>
      <c r="H71" s="125">
        <v>0</v>
      </c>
      <c r="I71" s="137"/>
      <c r="J71" s="15">
        <f t="shared" ca="1" si="23"/>
        <v>61.769142857142789</v>
      </c>
      <c r="K71" s="8">
        <f t="shared" ca="1" si="12"/>
        <v>0.44566481137909664</v>
      </c>
      <c r="L71" s="9"/>
      <c r="M71" s="15">
        <f t="shared" ca="1" si="24"/>
        <v>0</v>
      </c>
      <c r="N71" s="10">
        <f t="shared" si="20"/>
        <v>910</v>
      </c>
      <c r="O71" s="15">
        <f t="shared" si="21"/>
        <v>138.6</v>
      </c>
      <c r="P71" s="15">
        <f t="shared" ca="1" si="25"/>
        <v>182.10000000000002</v>
      </c>
      <c r="Q71" s="15">
        <f t="shared" si="27"/>
        <v>57.4</v>
      </c>
      <c r="R71" s="15">
        <f t="shared" si="27"/>
        <v>96</v>
      </c>
      <c r="S71" s="15">
        <f t="shared" ca="1" si="14"/>
        <v>17.999999999999996</v>
      </c>
      <c r="U71" s="145">
        <f t="shared" si="22"/>
        <v>0.5</v>
      </c>
      <c r="X71" s="25"/>
      <c r="Y71" s="25"/>
      <c r="Z71" s="25"/>
      <c r="AA71" s="25"/>
      <c r="AB71" s="25"/>
      <c r="AC71" s="25"/>
      <c r="AD71" s="25"/>
      <c r="AE71" s="25"/>
      <c r="AF71" s="25"/>
      <c r="AG71" s="25"/>
      <c r="AH71" s="25"/>
      <c r="AI71" s="25"/>
      <c r="AJ71" s="25"/>
      <c r="AK71" s="25"/>
      <c r="AL71" s="25"/>
    </row>
    <row r="72" spans="1:40" ht="12.75" customHeight="1" x14ac:dyDescent="0.15">
      <c r="A72" s="132">
        <f t="shared" si="11"/>
        <v>39997</v>
      </c>
      <c r="B72" s="32">
        <v>26</v>
      </c>
      <c r="C72" s="25">
        <f t="shared" ref="C72:C103" si="28">IF(A72&lt;Emergence,0,INT((A72-Emergence)/7)+1)</f>
        <v>9</v>
      </c>
      <c r="D72" s="131">
        <f t="shared" ref="D72:D103" ca="1" si="29">IF(C72&gt;0,IF(K71&lt;=SWDPcritical,1,((1-K71)/(1-SWDPcritical)))*VLOOKUP(B72,INDIRECT(Crop),C72+1),0)</f>
        <v>4.8</v>
      </c>
      <c r="E72" s="25">
        <f t="shared" ref="E72:E103" si="30">IF(A72&lt;Alfalfa_Cut_1,"Uncut",A72-INDEX(Alfalfa_Cuts,1,MATCH(A72,Alfalfa_Cuts,1)))</f>
        <v>56</v>
      </c>
      <c r="F72" s="63">
        <f t="shared" ref="F72:F103" si="31">IF(AND(Crop="Alfalfa",AND(E72&gt;=0,E72&lt;=tacr)),((1-Kacr0)*(E72/tacr)+Kacr0),1)</f>
        <v>1</v>
      </c>
      <c r="G72" s="15">
        <f t="shared" ca="1" si="7"/>
        <v>4.8</v>
      </c>
      <c r="H72" s="125">
        <v>0</v>
      </c>
      <c r="I72" s="137">
        <v>32</v>
      </c>
      <c r="J72" s="15">
        <f t="shared" ca="1" si="23"/>
        <v>34.569142857142793</v>
      </c>
      <c r="K72" s="8">
        <f t="shared" ca="1" si="12"/>
        <v>0.24941661513090038</v>
      </c>
      <c r="L72" s="9"/>
      <c r="M72" s="15">
        <f t="shared" ca="1" si="24"/>
        <v>0</v>
      </c>
      <c r="N72" s="10">
        <f t="shared" ref="N72:N103" si="32">IF(VLOOKUP(Crop,CropInfo,4,FALSE)=1,VLOOKUP(Crop,CropInfo,3,FALSE),IF(A72&lt;=Emergence,RZinitial,IF(AND(A72&gt;Emergence,C72&lt;VLOOKUP(Crop,CropInfo,4,FALSE)),N71+(VLOOKUP(Crop,CropInfo,3,FALSE)-RZinitial)/((VLOOKUP(Crop,CropInfo,4,FALSE)-1)*7),VLOOKUP(Crop,CropInfo,3,FALSE))))</f>
        <v>910</v>
      </c>
      <c r="O72" s="15">
        <f t="shared" ref="O72:O103" si="33">IF(N72=MAX(Zbj),VLOOKUP(N72,AWHCsite,6),((N72-VLOOKUP((MATCH(N72,Zbj,1)-1),SoilProp,3))/(VLOOKUP(MATCH(N72,Zbj,1),SoilProp,3)-VLOOKUP((MATCH(N72,Zbj,1)-1),SoilProp,3)))*(VLOOKUP(MATCH(N72,Zbj,1),SoilProp,8)-VLOOKUP((MATCH(N72,Zbj,1)-1),SoilProp,8))+VLOOKUP((MATCH(N72,Zbj,1)-1),SoilProp,8))</f>
        <v>138.6</v>
      </c>
      <c r="P72" s="15">
        <f t="shared" ca="1" si="25"/>
        <v>186.90000000000003</v>
      </c>
      <c r="Q72" s="15">
        <f t="shared" si="27"/>
        <v>57.4</v>
      </c>
      <c r="R72" s="15">
        <f t="shared" si="27"/>
        <v>128</v>
      </c>
      <c r="S72" s="15">
        <f t="shared" ca="1" si="14"/>
        <v>17.999999999999996</v>
      </c>
      <c r="U72" s="145">
        <f t="shared" ref="U72:U103" si="34">MAD</f>
        <v>0.5</v>
      </c>
      <c r="X72" s="25"/>
      <c r="Y72" s="25"/>
      <c r="Z72" s="25"/>
      <c r="AA72" s="25"/>
      <c r="AB72" s="25"/>
      <c r="AC72" s="25"/>
      <c r="AD72" s="25"/>
      <c r="AE72" s="25"/>
      <c r="AF72" s="25"/>
      <c r="AG72" s="25"/>
      <c r="AH72" s="25"/>
      <c r="AI72" s="25"/>
      <c r="AJ72" s="25"/>
      <c r="AK72" s="25"/>
      <c r="AL72" s="25"/>
    </row>
    <row r="73" spans="1:40" x14ac:dyDescent="0.15">
      <c r="A73" s="132">
        <f t="shared" si="11"/>
        <v>39998</v>
      </c>
      <c r="B73" s="32">
        <v>27</v>
      </c>
      <c r="C73" s="25">
        <f t="shared" si="28"/>
        <v>9</v>
      </c>
      <c r="D73" s="131">
        <f t="shared" ca="1" si="29"/>
        <v>6.4</v>
      </c>
      <c r="E73" s="25">
        <f t="shared" si="30"/>
        <v>57</v>
      </c>
      <c r="F73" s="63">
        <f t="shared" si="31"/>
        <v>1</v>
      </c>
      <c r="G73" s="15">
        <f t="shared" ref="G73:G136" ca="1" si="35">D73*F73</f>
        <v>6.4</v>
      </c>
      <c r="H73" s="125">
        <v>0</v>
      </c>
      <c r="I73" s="137"/>
      <c r="J73" s="15">
        <f t="shared" ref="J73:J104" si="36">IF(L73&lt;&gt;"",L73*O73,J72+IF(Crop="Alfalfa",G73,D73)+M73-H73-I73)</f>
        <v>34.65</v>
      </c>
      <c r="K73" s="8">
        <f t="shared" si="12"/>
        <v>0.25</v>
      </c>
      <c r="L73" s="9">
        <v>0.25</v>
      </c>
      <c r="M73" s="15">
        <f t="shared" ref="M73:M104" ca="1" si="37">IF((J72+IF(Crop="Alfalfa",G73,D73)-H73-I73)&lt;0,-J72-IF(Crop="Alfalfa",G73,D73)+H73+I73,0)</f>
        <v>0</v>
      </c>
      <c r="N73" s="10">
        <f t="shared" si="32"/>
        <v>910</v>
      </c>
      <c r="O73" s="15">
        <f t="shared" si="33"/>
        <v>138.6</v>
      </c>
      <c r="P73" s="15">
        <f t="shared" ref="P73:P104" ca="1" si="38">P72+IF(Crop="Alfalfa",G73,D73)</f>
        <v>193.30000000000004</v>
      </c>
      <c r="Q73" s="15">
        <f t="shared" si="27"/>
        <v>57.4</v>
      </c>
      <c r="R73" s="15">
        <f t="shared" si="27"/>
        <v>128</v>
      </c>
      <c r="S73" s="15">
        <f t="shared" ca="1" si="14"/>
        <v>17.999999999999996</v>
      </c>
      <c r="U73" s="145">
        <f t="shared" si="34"/>
        <v>0.5</v>
      </c>
      <c r="X73" s="25"/>
      <c r="Y73" s="25"/>
      <c r="Z73" s="25"/>
      <c r="AA73" s="25"/>
      <c r="AB73" s="25"/>
      <c r="AC73" s="25"/>
      <c r="AD73" s="25"/>
      <c r="AE73" s="25"/>
      <c r="AF73" s="25"/>
      <c r="AG73" s="25"/>
      <c r="AH73" s="25"/>
      <c r="AI73" s="25"/>
      <c r="AJ73" s="25"/>
      <c r="AK73" s="25"/>
      <c r="AL73" s="25"/>
    </row>
    <row r="74" spans="1:40" x14ac:dyDescent="0.15">
      <c r="A74" s="132">
        <f t="shared" ref="A74:A137" si="39">A73+1</f>
        <v>39999</v>
      </c>
      <c r="B74" s="32">
        <v>29</v>
      </c>
      <c r="C74" s="25">
        <f t="shared" si="28"/>
        <v>10</v>
      </c>
      <c r="D74" s="131">
        <f t="shared" ca="1" si="29"/>
        <v>6.1</v>
      </c>
      <c r="E74" s="25">
        <f t="shared" si="30"/>
        <v>58</v>
      </c>
      <c r="F74" s="63">
        <f t="shared" si="31"/>
        <v>1</v>
      </c>
      <c r="G74" s="15">
        <f t="shared" ca="1" si="35"/>
        <v>6.1</v>
      </c>
      <c r="H74" s="125">
        <v>0</v>
      </c>
      <c r="I74" s="137"/>
      <c r="J74" s="15">
        <f t="shared" ca="1" si="36"/>
        <v>40.75</v>
      </c>
      <c r="K74" s="8">
        <f t="shared" ref="K74:K137" ca="1" si="40">J74/O74</f>
        <v>0.294011544011544</v>
      </c>
      <c r="L74" s="9"/>
      <c r="M74" s="15">
        <f t="shared" ca="1" si="37"/>
        <v>0</v>
      </c>
      <c r="N74" s="10">
        <f t="shared" si="32"/>
        <v>910</v>
      </c>
      <c r="O74" s="15">
        <f t="shared" si="33"/>
        <v>138.6</v>
      </c>
      <c r="P74" s="15">
        <f t="shared" ca="1" si="38"/>
        <v>199.40000000000003</v>
      </c>
      <c r="Q74" s="15">
        <f t="shared" ref="Q74:R89" si="41">Q73+H74</f>
        <v>57.4</v>
      </c>
      <c r="R74" s="15">
        <f t="shared" si="41"/>
        <v>128</v>
      </c>
      <c r="S74" s="15">
        <f t="shared" ref="S74:S137" ca="1" si="42">S73+M74</f>
        <v>17.999999999999996</v>
      </c>
      <c r="U74" s="145">
        <f t="shared" si="34"/>
        <v>0.5</v>
      </c>
      <c r="X74" s="25"/>
      <c r="Y74" s="25"/>
      <c r="Z74" s="25"/>
      <c r="AA74" s="25"/>
      <c r="AB74" s="25"/>
      <c r="AC74" s="25"/>
      <c r="AD74" s="25"/>
      <c r="AE74" s="25"/>
      <c r="AF74" s="25"/>
      <c r="AG74" s="25"/>
      <c r="AH74" s="25"/>
      <c r="AI74" s="25"/>
      <c r="AJ74" s="25"/>
      <c r="AK74" s="25"/>
      <c r="AL74" s="25"/>
      <c r="AM74" s="25"/>
      <c r="AN74" s="25"/>
    </row>
    <row r="75" spans="1:40" x14ac:dyDescent="0.15">
      <c r="A75" s="132">
        <f t="shared" si="39"/>
        <v>40000</v>
      </c>
      <c r="B75" s="32">
        <v>31</v>
      </c>
      <c r="C75" s="25">
        <f t="shared" si="28"/>
        <v>10</v>
      </c>
      <c r="D75" s="131">
        <f t="shared" ca="1" si="29"/>
        <v>6.1</v>
      </c>
      <c r="E75" s="25">
        <f t="shared" si="30"/>
        <v>59</v>
      </c>
      <c r="F75" s="63">
        <f t="shared" si="31"/>
        <v>1</v>
      </c>
      <c r="G75" s="15">
        <f t="shared" ca="1" si="35"/>
        <v>6.1</v>
      </c>
      <c r="H75" s="125">
        <v>0</v>
      </c>
      <c r="I75" s="137"/>
      <c r="J75" s="15">
        <f t="shared" ca="1" si="36"/>
        <v>46.85</v>
      </c>
      <c r="K75" s="8">
        <f t="shared" ca="1" si="40"/>
        <v>0.33802308802308806</v>
      </c>
      <c r="L75" s="9"/>
      <c r="M75" s="15">
        <f t="shared" ca="1" si="37"/>
        <v>0</v>
      </c>
      <c r="N75" s="10">
        <f t="shared" si="32"/>
        <v>910</v>
      </c>
      <c r="O75" s="15">
        <f t="shared" si="33"/>
        <v>138.6</v>
      </c>
      <c r="P75" s="15">
        <f t="shared" ca="1" si="38"/>
        <v>205.50000000000003</v>
      </c>
      <c r="Q75" s="15">
        <f t="shared" si="41"/>
        <v>57.4</v>
      </c>
      <c r="R75" s="15">
        <f t="shared" si="41"/>
        <v>128</v>
      </c>
      <c r="S75" s="15">
        <f t="shared" ca="1" si="42"/>
        <v>17.999999999999996</v>
      </c>
      <c r="U75" s="145">
        <f t="shared" si="34"/>
        <v>0.5</v>
      </c>
      <c r="X75" s="25"/>
      <c r="Y75" s="25"/>
      <c r="Z75" s="25"/>
      <c r="AA75" s="25"/>
      <c r="AB75" s="25"/>
      <c r="AC75" s="25"/>
      <c r="AD75" s="25"/>
      <c r="AE75" s="25"/>
      <c r="AF75" s="25"/>
      <c r="AG75" s="25"/>
      <c r="AH75" s="25"/>
      <c r="AI75" s="25"/>
      <c r="AJ75" s="25"/>
      <c r="AK75" s="25"/>
      <c r="AL75" s="25"/>
    </row>
    <row r="76" spans="1:40" ht="12.75" customHeight="1" x14ac:dyDescent="0.15">
      <c r="A76" s="132">
        <f t="shared" si="39"/>
        <v>40001</v>
      </c>
      <c r="B76" s="32">
        <v>33</v>
      </c>
      <c r="C76" s="25">
        <f t="shared" si="28"/>
        <v>10</v>
      </c>
      <c r="D76" s="131">
        <f t="shared" ca="1" si="29"/>
        <v>7.4</v>
      </c>
      <c r="E76" s="25">
        <f t="shared" si="30"/>
        <v>60</v>
      </c>
      <c r="F76" s="63">
        <f t="shared" si="31"/>
        <v>1</v>
      </c>
      <c r="G76" s="15">
        <f t="shared" ca="1" si="35"/>
        <v>7.4</v>
      </c>
      <c r="H76" s="125">
        <v>0</v>
      </c>
      <c r="I76" s="137"/>
      <c r="J76" s="15">
        <f t="shared" ca="1" si="36"/>
        <v>54.25</v>
      </c>
      <c r="K76" s="8">
        <f t="shared" ca="1" si="40"/>
        <v>0.39141414141414144</v>
      </c>
      <c r="L76" s="9"/>
      <c r="M76" s="15">
        <f t="shared" ca="1" si="37"/>
        <v>0</v>
      </c>
      <c r="N76" s="10">
        <f t="shared" si="32"/>
        <v>910</v>
      </c>
      <c r="O76" s="15">
        <f t="shared" si="33"/>
        <v>138.6</v>
      </c>
      <c r="P76" s="15">
        <f t="shared" ca="1" si="38"/>
        <v>212.90000000000003</v>
      </c>
      <c r="Q76" s="15">
        <f t="shared" si="41"/>
        <v>57.4</v>
      </c>
      <c r="R76" s="15">
        <f t="shared" si="41"/>
        <v>128</v>
      </c>
      <c r="S76" s="15">
        <f t="shared" ca="1" si="42"/>
        <v>17.999999999999996</v>
      </c>
      <c r="U76" s="145">
        <f t="shared" si="34"/>
        <v>0.5</v>
      </c>
      <c r="X76" s="25"/>
      <c r="Y76" s="25"/>
      <c r="Z76" s="25"/>
      <c r="AA76" s="25"/>
      <c r="AB76" s="25"/>
      <c r="AC76" s="25"/>
      <c r="AD76" s="25"/>
      <c r="AE76" s="25"/>
      <c r="AF76" s="25"/>
      <c r="AG76" s="25"/>
      <c r="AH76" s="25"/>
      <c r="AI76" s="25"/>
      <c r="AJ76" s="25"/>
      <c r="AK76" s="25"/>
      <c r="AL76" s="25"/>
    </row>
    <row r="77" spans="1:40" x14ac:dyDescent="0.15">
      <c r="A77" s="132">
        <f t="shared" si="39"/>
        <v>40002</v>
      </c>
      <c r="B77" s="32">
        <v>31</v>
      </c>
      <c r="C77" s="25">
        <f t="shared" si="28"/>
        <v>10</v>
      </c>
      <c r="D77" s="131">
        <f t="shared" ca="1" si="29"/>
        <v>6.1</v>
      </c>
      <c r="E77" s="25">
        <f t="shared" si="30"/>
        <v>61</v>
      </c>
      <c r="F77" s="63">
        <f t="shared" si="31"/>
        <v>1</v>
      </c>
      <c r="G77" s="15">
        <f t="shared" ca="1" si="35"/>
        <v>6.1</v>
      </c>
      <c r="H77" s="125">
        <v>0</v>
      </c>
      <c r="I77" s="137"/>
      <c r="J77" s="15">
        <f t="shared" ca="1" si="36"/>
        <v>60.35</v>
      </c>
      <c r="K77" s="8">
        <f t="shared" ca="1" si="40"/>
        <v>0.43542568542568544</v>
      </c>
      <c r="L77" s="9"/>
      <c r="M77" s="15">
        <f t="shared" ca="1" si="37"/>
        <v>0</v>
      </c>
      <c r="N77" s="10">
        <f t="shared" si="32"/>
        <v>910</v>
      </c>
      <c r="O77" s="15">
        <f t="shared" si="33"/>
        <v>138.6</v>
      </c>
      <c r="P77" s="15">
        <f t="shared" ca="1" si="38"/>
        <v>219.00000000000003</v>
      </c>
      <c r="Q77" s="15">
        <f t="shared" si="41"/>
        <v>57.4</v>
      </c>
      <c r="R77" s="15">
        <f t="shared" si="41"/>
        <v>128</v>
      </c>
      <c r="S77" s="15">
        <f t="shared" ca="1" si="42"/>
        <v>17.999999999999996</v>
      </c>
      <c r="U77" s="145">
        <f t="shared" si="34"/>
        <v>0.5</v>
      </c>
      <c r="X77" s="25"/>
      <c r="Y77" s="25"/>
      <c r="Z77" s="25"/>
      <c r="AA77" s="25"/>
      <c r="AB77" s="25"/>
      <c r="AC77" s="25"/>
      <c r="AD77" s="25"/>
      <c r="AE77" s="25"/>
      <c r="AF77" s="25"/>
      <c r="AG77" s="25"/>
      <c r="AH77" s="25"/>
      <c r="AI77" s="25"/>
      <c r="AJ77" s="25"/>
      <c r="AK77" s="25"/>
      <c r="AL77" s="25"/>
    </row>
    <row r="78" spans="1:40" x14ac:dyDescent="0.15">
      <c r="A78" s="132">
        <f t="shared" si="39"/>
        <v>40003</v>
      </c>
      <c r="B78" s="32">
        <v>29</v>
      </c>
      <c r="C78" s="25">
        <f t="shared" si="28"/>
        <v>10</v>
      </c>
      <c r="D78" s="131">
        <f t="shared" ca="1" si="29"/>
        <v>6.1</v>
      </c>
      <c r="E78" s="25">
        <f t="shared" si="30"/>
        <v>62</v>
      </c>
      <c r="F78" s="63">
        <f t="shared" si="31"/>
        <v>1</v>
      </c>
      <c r="G78" s="15">
        <f t="shared" ca="1" si="35"/>
        <v>6.1</v>
      </c>
      <c r="H78" s="125">
        <v>0</v>
      </c>
      <c r="I78" s="137">
        <v>32</v>
      </c>
      <c r="J78" s="15">
        <f t="shared" ca="1" si="36"/>
        <v>34.450000000000003</v>
      </c>
      <c r="K78" s="8">
        <f t="shared" ca="1" si="40"/>
        <v>0.24855699855699859</v>
      </c>
      <c r="L78" s="9"/>
      <c r="M78" s="15">
        <f t="shared" ca="1" si="37"/>
        <v>0</v>
      </c>
      <c r="N78" s="10">
        <f t="shared" si="32"/>
        <v>910</v>
      </c>
      <c r="O78" s="15">
        <f t="shared" si="33"/>
        <v>138.6</v>
      </c>
      <c r="P78" s="15">
        <f t="shared" ca="1" si="38"/>
        <v>225.10000000000002</v>
      </c>
      <c r="Q78" s="15">
        <f t="shared" si="41"/>
        <v>57.4</v>
      </c>
      <c r="R78" s="15">
        <f t="shared" si="41"/>
        <v>160</v>
      </c>
      <c r="S78" s="15">
        <f t="shared" ca="1" si="42"/>
        <v>17.999999999999996</v>
      </c>
      <c r="U78" s="145">
        <f t="shared" si="34"/>
        <v>0.5</v>
      </c>
      <c r="X78" s="25"/>
      <c r="Y78" s="25"/>
      <c r="Z78" s="25"/>
      <c r="AA78" s="25"/>
      <c r="AB78" s="25"/>
      <c r="AC78" s="25"/>
      <c r="AD78" s="25"/>
      <c r="AE78" s="25"/>
      <c r="AF78" s="25"/>
      <c r="AG78" s="25"/>
      <c r="AH78" s="25"/>
      <c r="AI78" s="25"/>
      <c r="AJ78" s="25"/>
      <c r="AK78" s="25"/>
      <c r="AL78" s="25"/>
    </row>
    <row r="79" spans="1:40" x14ac:dyDescent="0.15">
      <c r="A79" s="132">
        <f t="shared" si="39"/>
        <v>40004</v>
      </c>
      <c r="B79" s="32">
        <v>29</v>
      </c>
      <c r="C79" s="25">
        <f t="shared" si="28"/>
        <v>10</v>
      </c>
      <c r="D79" s="131">
        <f t="shared" ca="1" si="29"/>
        <v>6.1</v>
      </c>
      <c r="E79" s="25">
        <f t="shared" si="30"/>
        <v>0</v>
      </c>
      <c r="F79" s="63">
        <f t="shared" si="31"/>
        <v>1</v>
      </c>
      <c r="G79" s="15">
        <f t="shared" ca="1" si="35"/>
        <v>6.1</v>
      </c>
      <c r="H79" s="125">
        <v>0</v>
      </c>
      <c r="I79" s="137"/>
      <c r="J79" s="15">
        <f t="shared" ca="1" si="36"/>
        <v>40.550000000000004</v>
      </c>
      <c r="K79" s="8">
        <f t="shared" ca="1" si="40"/>
        <v>0.29256854256854259</v>
      </c>
      <c r="L79" s="9"/>
      <c r="M79" s="15">
        <f t="shared" ca="1" si="37"/>
        <v>0</v>
      </c>
      <c r="N79" s="10">
        <f t="shared" si="32"/>
        <v>910</v>
      </c>
      <c r="O79" s="15">
        <f t="shared" si="33"/>
        <v>138.6</v>
      </c>
      <c r="P79" s="15">
        <f t="shared" ca="1" si="38"/>
        <v>231.20000000000002</v>
      </c>
      <c r="Q79" s="15">
        <f t="shared" si="41"/>
        <v>57.4</v>
      </c>
      <c r="R79" s="15">
        <f t="shared" si="41"/>
        <v>160</v>
      </c>
      <c r="S79" s="15">
        <f t="shared" ca="1" si="42"/>
        <v>17.999999999999996</v>
      </c>
      <c r="U79" s="145">
        <f t="shared" si="34"/>
        <v>0.5</v>
      </c>
      <c r="X79" s="25"/>
      <c r="Y79" s="25"/>
      <c r="Z79" s="25"/>
      <c r="AA79" s="25"/>
      <c r="AB79" s="25"/>
      <c r="AC79" s="25"/>
      <c r="AD79" s="25"/>
      <c r="AE79" s="25"/>
      <c r="AF79" s="25"/>
      <c r="AG79" s="25"/>
      <c r="AH79" s="25"/>
      <c r="AI79" s="25"/>
      <c r="AJ79" s="25"/>
      <c r="AK79" s="25"/>
      <c r="AL79" s="25"/>
    </row>
    <row r="80" spans="1:40" x14ac:dyDescent="0.15">
      <c r="A80" s="132">
        <f t="shared" si="39"/>
        <v>40005</v>
      </c>
      <c r="B80" s="32">
        <v>29</v>
      </c>
      <c r="C80" s="25">
        <f t="shared" si="28"/>
        <v>10</v>
      </c>
      <c r="D80" s="131">
        <f t="shared" ca="1" si="29"/>
        <v>6.1</v>
      </c>
      <c r="E80" s="25">
        <f t="shared" si="30"/>
        <v>1</v>
      </c>
      <c r="F80" s="63">
        <f t="shared" si="31"/>
        <v>1</v>
      </c>
      <c r="G80" s="15">
        <f t="shared" ca="1" si="35"/>
        <v>6.1</v>
      </c>
      <c r="H80" s="125">
        <v>0</v>
      </c>
      <c r="I80" s="137"/>
      <c r="J80" s="15">
        <f t="shared" ca="1" si="36"/>
        <v>46.650000000000006</v>
      </c>
      <c r="K80" s="8">
        <f t="shared" ca="1" si="40"/>
        <v>0.33658008658008665</v>
      </c>
      <c r="L80" s="9"/>
      <c r="M80" s="15">
        <f t="shared" ca="1" si="37"/>
        <v>0</v>
      </c>
      <c r="N80" s="10">
        <f t="shared" si="32"/>
        <v>910</v>
      </c>
      <c r="O80" s="15">
        <f t="shared" si="33"/>
        <v>138.6</v>
      </c>
      <c r="P80" s="15">
        <f t="shared" ca="1" si="38"/>
        <v>237.3</v>
      </c>
      <c r="Q80" s="15">
        <f t="shared" si="41"/>
        <v>57.4</v>
      </c>
      <c r="R80" s="15">
        <f t="shared" si="41"/>
        <v>160</v>
      </c>
      <c r="S80" s="15">
        <f t="shared" ca="1" si="42"/>
        <v>17.999999999999996</v>
      </c>
      <c r="U80" s="145">
        <f t="shared" si="34"/>
        <v>0.5</v>
      </c>
      <c r="X80" s="25"/>
      <c r="Y80" s="25"/>
      <c r="Z80" s="25"/>
      <c r="AA80" s="25"/>
      <c r="AB80" s="25"/>
      <c r="AC80" s="25"/>
      <c r="AD80" s="25"/>
      <c r="AE80" s="25"/>
      <c r="AF80" s="25"/>
      <c r="AG80" s="25"/>
      <c r="AH80" s="25"/>
      <c r="AI80" s="25"/>
      <c r="AJ80" s="25"/>
      <c r="AK80" s="25"/>
      <c r="AL80" s="25"/>
    </row>
    <row r="81" spans="1:40" x14ac:dyDescent="0.15">
      <c r="A81" s="132">
        <f t="shared" si="39"/>
        <v>40006</v>
      </c>
      <c r="B81" s="32">
        <v>34</v>
      </c>
      <c r="C81" s="25">
        <f t="shared" si="28"/>
        <v>11</v>
      </c>
      <c r="D81" s="131">
        <f t="shared" ca="1" si="29"/>
        <v>7.4</v>
      </c>
      <c r="E81" s="25">
        <f t="shared" si="30"/>
        <v>2</v>
      </c>
      <c r="F81" s="63">
        <f t="shared" si="31"/>
        <v>1</v>
      </c>
      <c r="G81" s="15">
        <f t="shared" ca="1" si="35"/>
        <v>7.4</v>
      </c>
      <c r="H81" s="125">
        <v>0</v>
      </c>
      <c r="I81" s="137"/>
      <c r="J81" s="15">
        <f t="shared" ca="1" si="36"/>
        <v>54.050000000000004</v>
      </c>
      <c r="K81" s="8">
        <f t="shared" ca="1" si="40"/>
        <v>0.38997113997114002</v>
      </c>
      <c r="L81" s="9"/>
      <c r="M81" s="15">
        <f t="shared" ca="1" si="37"/>
        <v>0</v>
      </c>
      <c r="N81" s="10">
        <f t="shared" si="32"/>
        <v>910</v>
      </c>
      <c r="O81" s="15">
        <f t="shared" si="33"/>
        <v>138.6</v>
      </c>
      <c r="P81" s="15">
        <f t="shared" ca="1" si="38"/>
        <v>244.70000000000002</v>
      </c>
      <c r="Q81" s="15">
        <f t="shared" si="41"/>
        <v>57.4</v>
      </c>
      <c r="R81" s="15">
        <f t="shared" si="41"/>
        <v>160</v>
      </c>
      <c r="S81" s="15">
        <f t="shared" ca="1" si="42"/>
        <v>17.999999999999996</v>
      </c>
      <c r="U81" s="145">
        <f t="shared" si="34"/>
        <v>0.5</v>
      </c>
      <c r="X81" s="25"/>
      <c r="Y81" s="25"/>
      <c r="Z81" s="25"/>
      <c r="AA81" s="25"/>
      <c r="AB81" s="25"/>
      <c r="AC81" s="25"/>
      <c r="AD81" s="25"/>
      <c r="AE81" s="25"/>
      <c r="AF81" s="25"/>
      <c r="AG81" s="25"/>
      <c r="AH81" s="25"/>
      <c r="AI81" s="25"/>
      <c r="AJ81" s="25"/>
      <c r="AK81" s="25"/>
      <c r="AL81" s="25"/>
      <c r="AM81" s="25"/>
      <c r="AN81" s="25"/>
    </row>
    <row r="82" spans="1:40" ht="12.75" customHeight="1" x14ac:dyDescent="0.15">
      <c r="A82" s="132">
        <f t="shared" si="39"/>
        <v>40007</v>
      </c>
      <c r="B82" s="32">
        <v>34</v>
      </c>
      <c r="C82" s="25">
        <f t="shared" si="28"/>
        <v>11</v>
      </c>
      <c r="D82" s="131">
        <f t="shared" ca="1" si="29"/>
        <v>7.4</v>
      </c>
      <c r="E82" s="25">
        <f t="shared" si="30"/>
        <v>3</v>
      </c>
      <c r="F82" s="63">
        <f t="shared" si="31"/>
        <v>1</v>
      </c>
      <c r="G82" s="15">
        <f t="shared" ca="1" si="35"/>
        <v>7.4</v>
      </c>
      <c r="H82" s="125">
        <v>0</v>
      </c>
      <c r="I82" s="137"/>
      <c r="J82" s="15">
        <f t="shared" ca="1" si="36"/>
        <v>61.45</v>
      </c>
      <c r="K82" s="8">
        <f t="shared" ca="1" si="40"/>
        <v>0.4433621933621934</v>
      </c>
      <c r="L82" s="9"/>
      <c r="M82" s="15">
        <f t="shared" ca="1" si="37"/>
        <v>0</v>
      </c>
      <c r="N82" s="10">
        <f t="shared" si="32"/>
        <v>910</v>
      </c>
      <c r="O82" s="15">
        <f t="shared" si="33"/>
        <v>138.6</v>
      </c>
      <c r="P82" s="15">
        <f t="shared" ca="1" si="38"/>
        <v>252.10000000000002</v>
      </c>
      <c r="Q82" s="15">
        <f t="shared" si="41"/>
        <v>57.4</v>
      </c>
      <c r="R82" s="15">
        <f t="shared" si="41"/>
        <v>160</v>
      </c>
      <c r="S82" s="15">
        <f t="shared" ca="1" si="42"/>
        <v>17.999999999999996</v>
      </c>
      <c r="U82" s="145">
        <f t="shared" si="34"/>
        <v>0.5</v>
      </c>
      <c r="X82" s="25"/>
      <c r="Y82" s="25"/>
      <c r="Z82" s="25"/>
      <c r="AA82" s="25"/>
      <c r="AB82" s="25"/>
      <c r="AC82" s="25"/>
      <c r="AD82" s="25"/>
      <c r="AE82" s="25"/>
      <c r="AF82" s="25"/>
      <c r="AG82" s="25"/>
      <c r="AH82" s="25"/>
      <c r="AI82" s="25"/>
      <c r="AJ82" s="25"/>
      <c r="AK82" s="25"/>
      <c r="AL82" s="25"/>
    </row>
    <row r="83" spans="1:40" x14ac:dyDescent="0.15">
      <c r="A83" s="132">
        <f t="shared" si="39"/>
        <v>40008</v>
      </c>
      <c r="B83" s="32">
        <v>35</v>
      </c>
      <c r="C83" s="25">
        <f t="shared" si="28"/>
        <v>11</v>
      </c>
      <c r="D83" s="131">
        <f t="shared" ca="1" si="29"/>
        <v>7.4</v>
      </c>
      <c r="E83" s="25">
        <f t="shared" si="30"/>
        <v>4</v>
      </c>
      <c r="F83" s="63">
        <f t="shared" si="31"/>
        <v>1</v>
      </c>
      <c r="G83" s="15">
        <f t="shared" ca="1" si="35"/>
        <v>7.4</v>
      </c>
      <c r="H83" s="125">
        <v>0</v>
      </c>
      <c r="I83" s="137">
        <v>32</v>
      </c>
      <c r="J83" s="15">
        <f t="shared" ca="1" si="36"/>
        <v>36.850000000000009</v>
      </c>
      <c r="K83" s="8">
        <f t="shared" ca="1" si="40"/>
        <v>0.26587301587301593</v>
      </c>
      <c r="L83" s="9"/>
      <c r="M83" s="15">
        <f t="shared" ca="1" si="37"/>
        <v>0</v>
      </c>
      <c r="N83" s="10">
        <f t="shared" si="32"/>
        <v>910</v>
      </c>
      <c r="O83" s="15">
        <f t="shared" si="33"/>
        <v>138.6</v>
      </c>
      <c r="P83" s="15">
        <f t="shared" ca="1" si="38"/>
        <v>259.5</v>
      </c>
      <c r="Q83" s="15">
        <f t="shared" si="41"/>
        <v>57.4</v>
      </c>
      <c r="R83" s="15">
        <f t="shared" si="41"/>
        <v>192</v>
      </c>
      <c r="S83" s="15">
        <f t="shared" ca="1" si="42"/>
        <v>17.999999999999996</v>
      </c>
      <c r="U83" s="145">
        <f t="shared" si="34"/>
        <v>0.5</v>
      </c>
      <c r="X83" s="25"/>
      <c r="Y83" s="25"/>
      <c r="Z83" s="25"/>
      <c r="AA83" s="25"/>
      <c r="AB83" s="25"/>
      <c r="AC83" s="25"/>
      <c r="AD83" s="25"/>
      <c r="AE83" s="25"/>
      <c r="AF83" s="25"/>
      <c r="AG83" s="25"/>
      <c r="AH83" s="25"/>
      <c r="AI83" s="25"/>
      <c r="AJ83" s="25"/>
      <c r="AK83" s="25"/>
      <c r="AL83" s="25"/>
    </row>
    <row r="84" spans="1:40" x14ac:dyDescent="0.15">
      <c r="A84" s="132">
        <f t="shared" si="39"/>
        <v>40009</v>
      </c>
      <c r="B84" s="32">
        <v>33</v>
      </c>
      <c r="C84" s="25">
        <f t="shared" si="28"/>
        <v>11</v>
      </c>
      <c r="D84" s="131">
        <f t="shared" ca="1" si="29"/>
        <v>7.4</v>
      </c>
      <c r="E84" s="25">
        <f t="shared" si="30"/>
        <v>5</v>
      </c>
      <c r="F84" s="63">
        <f t="shared" si="31"/>
        <v>1</v>
      </c>
      <c r="G84" s="15">
        <f t="shared" ca="1" si="35"/>
        <v>7.4</v>
      </c>
      <c r="H84" s="125">
        <v>0</v>
      </c>
      <c r="I84" s="137"/>
      <c r="J84" s="15">
        <f t="shared" ca="1" si="36"/>
        <v>44.250000000000007</v>
      </c>
      <c r="K84" s="8">
        <f t="shared" ca="1" si="40"/>
        <v>0.31926406926406931</v>
      </c>
      <c r="L84" s="9"/>
      <c r="M84" s="15">
        <f t="shared" ca="1" si="37"/>
        <v>0</v>
      </c>
      <c r="N84" s="10">
        <f t="shared" si="32"/>
        <v>910</v>
      </c>
      <c r="O84" s="15">
        <f t="shared" si="33"/>
        <v>138.6</v>
      </c>
      <c r="P84" s="15">
        <f t="shared" ca="1" si="38"/>
        <v>266.89999999999998</v>
      </c>
      <c r="Q84" s="15">
        <f t="shared" si="41"/>
        <v>57.4</v>
      </c>
      <c r="R84" s="15">
        <f t="shared" si="41"/>
        <v>192</v>
      </c>
      <c r="S84" s="15">
        <f t="shared" ca="1" si="42"/>
        <v>17.999999999999996</v>
      </c>
      <c r="U84" s="145">
        <f t="shared" si="34"/>
        <v>0.5</v>
      </c>
      <c r="X84" s="25"/>
      <c r="Y84" s="25"/>
      <c r="Z84" s="25"/>
      <c r="AA84" s="25"/>
      <c r="AB84" s="25"/>
      <c r="AC84" s="25"/>
      <c r="AD84" s="25"/>
      <c r="AE84" s="25"/>
      <c r="AF84" s="25"/>
      <c r="AG84" s="25"/>
      <c r="AH84" s="25"/>
      <c r="AI84" s="25"/>
      <c r="AJ84" s="25"/>
      <c r="AK84" s="25"/>
      <c r="AL84" s="25"/>
    </row>
    <row r="85" spans="1:40" ht="12.75" customHeight="1" x14ac:dyDescent="0.15">
      <c r="A85" s="132">
        <f t="shared" si="39"/>
        <v>40010</v>
      </c>
      <c r="B85" s="32">
        <v>30</v>
      </c>
      <c r="C85" s="25">
        <f t="shared" si="28"/>
        <v>11</v>
      </c>
      <c r="D85" s="131">
        <f t="shared" ca="1" si="29"/>
        <v>5.8</v>
      </c>
      <c r="E85" s="25">
        <f t="shared" si="30"/>
        <v>6</v>
      </c>
      <c r="F85" s="63">
        <f t="shared" si="31"/>
        <v>1</v>
      </c>
      <c r="G85" s="15">
        <f t="shared" ca="1" si="35"/>
        <v>5.8</v>
      </c>
      <c r="H85" s="125">
        <v>0</v>
      </c>
      <c r="I85" s="137"/>
      <c r="J85" s="15">
        <f t="shared" ca="1" si="36"/>
        <v>50.050000000000004</v>
      </c>
      <c r="K85" s="8">
        <f t="shared" ca="1" si="40"/>
        <v>0.36111111111111116</v>
      </c>
      <c r="L85" s="9"/>
      <c r="M85" s="15">
        <f t="shared" ca="1" si="37"/>
        <v>0</v>
      </c>
      <c r="N85" s="10">
        <f t="shared" si="32"/>
        <v>910</v>
      </c>
      <c r="O85" s="15">
        <f t="shared" si="33"/>
        <v>138.6</v>
      </c>
      <c r="P85" s="15">
        <f t="shared" ca="1" si="38"/>
        <v>272.7</v>
      </c>
      <c r="Q85" s="15">
        <f t="shared" si="41"/>
        <v>57.4</v>
      </c>
      <c r="R85" s="15">
        <f t="shared" si="41"/>
        <v>192</v>
      </c>
      <c r="S85" s="15">
        <f t="shared" ca="1" si="42"/>
        <v>17.999999999999996</v>
      </c>
      <c r="U85" s="145">
        <f t="shared" si="34"/>
        <v>0.5</v>
      </c>
      <c r="X85" s="25"/>
      <c r="Y85" s="25"/>
      <c r="Z85" s="25"/>
      <c r="AA85" s="25"/>
      <c r="AB85" s="25"/>
      <c r="AC85" s="25"/>
      <c r="AD85" s="25"/>
      <c r="AE85" s="25"/>
      <c r="AF85" s="25"/>
      <c r="AG85" s="25"/>
      <c r="AH85" s="25"/>
      <c r="AI85" s="25"/>
      <c r="AJ85" s="25"/>
      <c r="AK85" s="25"/>
      <c r="AL85" s="25"/>
    </row>
    <row r="86" spans="1:40" x14ac:dyDescent="0.15">
      <c r="A86" s="132">
        <f t="shared" si="39"/>
        <v>40011</v>
      </c>
      <c r="B86" s="32">
        <v>28</v>
      </c>
      <c r="C86" s="25">
        <f t="shared" si="28"/>
        <v>11</v>
      </c>
      <c r="D86" s="131">
        <f t="shared" ca="1" si="29"/>
        <v>5.8</v>
      </c>
      <c r="E86" s="25">
        <f t="shared" si="30"/>
        <v>7</v>
      </c>
      <c r="F86" s="63">
        <f t="shared" si="31"/>
        <v>1</v>
      </c>
      <c r="G86" s="15">
        <f t="shared" ca="1" si="35"/>
        <v>5.8</v>
      </c>
      <c r="H86" s="125">
        <v>0</v>
      </c>
      <c r="I86" s="137"/>
      <c r="J86" s="15">
        <f t="shared" ca="1" si="36"/>
        <v>55.85</v>
      </c>
      <c r="K86" s="8">
        <f t="shared" ca="1" si="40"/>
        <v>0.40295815295815296</v>
      </c>
      <c r="L86" s="9"/>
      <c r="M86" s="15">
        <f t="shared" ca="1" si="37"/>
        <v>0</v>
      </c>
      <c r="N86" s="10">
        <f t="shared" si="32"/>
        <v>910</v>
      </c>
      <c r="O86" s="15">
        <f t="shared" si="33"/>
        <v>138.6</v>
      </c>
      <c r="P86" s="15">
        <f t="shared" ca="1" si="38"/>
        <v>278.5</v>
      </c>
      <c r="Q86" s="15">
        <f t="shared" si="41"/>
        <v>57.4</v>
      </c>
      <c r="R86" s="15">
        <f t="shared" si="41"/>
        <v>192</v>
      </c>
      <c r="S86" s="15">
        <f t="shared" ca="1" si="42"/>
        <v>17.999999999999996</v>
      </c>
      <c r="U86" s="145">
        <f t="shared" si="34"/>
        <v>0.5</v>
      </c>
      <c r="X86" s="25"/>
      <c r="Y86" s="25"/>
      <c r="Z86" s="25"/>
      <c r="AA86" s="25"/>
      <c r="AB86" s="25"/>
      <c r="AC86" s="25"/>
      <c r="AD86" s="25"/>
      <c r="AE86" s="25"/>
      <c r="AF86" s="25"/>
      <c r="AG86" s="25"/>
      <c r="AH86" s="25"/>
      <c r="AI86" s="25"/>
      <c r="AJ86" s="25"/>
      <c r="AK86" s="25"/>
      <c r="AL86" s="25"/>
    </row>
    <row r="87" spans="1:40" x14ac:dyDescent="0.15">
      <c r="A87" s="132">
        <f t="shared" si="39"/>
        <v>40012</v>
      </c>
      <c r="B87" s="32">
        <v>28</v>
      </c>
      <c r="C87" s="25">
        <f t="shared" si="28"/>
        <v>11</v>
      </c>
      <c r="D87" s="131">
        <f t="shared" ca="1" si="29"/>
        <v>5.8</v>
      </c>
      <c r="E87" s="25">
        <f t="shared" si="30"/>
        <v>8</v>
      </c>
      <c r="F87" s="63">
        <f t="shared" si="31"/>
        <v>1</v>
      </c>
      <c r="G87" s="15">
        <f t="shared" ca="1" si="35"/>
        <v>5.8</v>
      </c>
      <c r="H87" s="125">
        <v>0</v>
      </c>
      <c r="I87" s="137"/>
      <c r="J87" s="15">
        <f t="shared" ca="1" si="36"/>
        <v>61.65</v>
      </c>
      <c r="K87" s="8">
        <f t="shared" ca="1" si="40"/>
        <v>0.44480519480519481</v>
      </c>
      <c r="L87" s="9"/>
      <c r="M87" s="15">
        <f t="shared" ca="1" si="37"/>
        <v>0</v>
      </c>
      <c r="N87" s="10">
        <f t="shared" si="32"/>
        <v>910</v>
      </c>
      <c r="O87" s="15">
        <f t="shared" si="33"/>
        <v>138.6</v>
      </c>
      <c r="P87" s="15">
        <f t="shared" ca="1" si="38"/>
        <v>284.3</v>
      </c>
      <c r="Q87" s="15">
        <f t="shared" si="41"/>
        <v>57.4</v>
      </c>
      <c r="R87" s="15">
        <f t="shared" si="41"/>
        <v>192</v>
      </c>
      <c r="S87" s="15">
        <f t="shared" ca="1" si="42"/>
        <v>17.999999999999996</v>
      </c>
      <c r="U87" s="145">
        <f t="shared" si="34"/>
        <v>0.5</v>
      </c>
      <c r="X87" s="25"/>
      <c r="Y87" s="25"/>
      <c r="Z87" s="25"/>
      <c r="AA87" s="25"/>
      <c r="AB87" s="25"/>
      <c r="AC87" s="25"/>
      <c r="AD87" s="25"/>
      <c r="AE87" s="25"/>
      <c r="AF87" s="25"/>
      <c r="AG87" s="25"/>
      <c r="AH87" s="25"/>
      <c r="AI87" s="25"/>
      <c r="AJ87" s="25"/>
      <c r="AK87" s="25"/>
      <c r="AL87" s="25"/>
    </row>
    <row r="88" spans="1:40" x14ac:dyDescent="0.15">
      <c r="A88" s="132">
        <f t="shared" si="39"/>
        <v>40013</v>
      </c>
      <c r="B88" s="32">
        <v>28</v>
      </c>
      <c r="C88" s="25">
        <f t="shared" si="28"/>
        <v>12</v>
      </c>
      <c r="D88" s="131">
        <f t="shared" ca="1" si="29"/>
        <v>5.6</v>
      </c>
      <c r="E88" s="25">
        <f t="shared" si="30"/>
        <v>9</v>
      </c>
      <c r="F88" s="63">
        <f t="shared" si="31"/>
        <v>1</v>
      </c>
      <c r="G88" s="15">
        <f t="shared" ca="1" si="35"/>
        <v>5.6</v>
      </c>
      <c r="H88" s="125">
        <v>0</v>
      </c>
      <c r="I88" s="137">
        <v>32</v>
      </c>
      <c r="J88" s="15">
        <f t="shared" ca="1" si="36"/>
        <v>35.25</v>
      </c>
      <c r="K88" s="8">
        <f t="shared" ca="1" si="40"/>
        <v>0.25432900432900435</v>
      </c>
      <c r="L88" s="9"/>
      <c r="M88" s="15">
        <f t="shared" ca="1" si="37"/>
        <v>0</v>
      </c>
      <c r="N88" s="10">
        <f t="shared" si="32"/>
        <v>910</v>
      </c>
      <c r="O88" s="15">
        <f t="shared" si="33"/>
        <v>138.6</v>
      </c>
      <c r="P88" s="15">
        <f t="shared" ca="1" si="38"/>
        <v>289.90000000000003</v>
      </c>
      <c r="Q88" s="15">
        <f t="shared" si="41"/>
        <v>57.4</v>
      </c>
      <c r="R88" s="15">
        <f t="shared" si="41"/>
        <v>224</v>
      </c>
      <c r="S88" s="15">
        <f t="shared" ca="1" si="42"/>
        <v>17.999999999999996</v>
      </c>
      <c r="U88" s="145">
        <f t="shared" si="34"/>
        <v>0.5</v>
      </c>
      <c r="X88" s="25"/>
      <c r="Y88" s="25"/>
      <c r="Z88" s="25"/>
      <c r="AA88" s="25"/>
      <c r="AB88" s="25"/>
      <c r="AC88" s="25"/>
      <c r="AD88" s="25"/>
      <c r="AE88" s="25"/>
      <c r="AF88" s="25"/>
      <c r="AG88" s="25"/>
      <c r="AH88" s="25"/>
      <c r="AI88" s="25"/>
      <c r="AJ88" s="25"/>
      <c r="AK88" s="25"/>
      <c r="AL88" s="25"/>
    </row>
    <row r="89" spans="1:40" x14ac:dyDescent="0.15">
      <c r="A89" s="132">
        <f t="shared" si="39"/>
        <v>40014</v>
      </c>
      <c r="B89" s="32">
        <v>27</v>
      </c>
      <c r="C89" s="25">
        <f t="shared" si="28"/>
        <v>12</v>
      </c>
      <c r="D89" s="131">
        <f t="shared" ca="1" si="29"/>
        <v>5.6</v>
      </c>
      <c r="E89" s="25">
        <f t="shared" si="30"/>
        <v>10</v>
      </c>
      <c r="F89" s="63">
        <f t="shared" si="31"/>
        <v>1</v>
      </c>
      <c r="G89" s="15">
        <f t="shared" ca="1" si="35"/>
        <v>5.6</v>
      </c>
      <c r="H89" s="125">
        <v>0</v>
      </c>
      <c r="I89" s="137"/>
      <c r="J89" s="15">
        <f t="shared" ca="1" si="36"/>
        <v>40.85</v>
      </c>
      <c r="K89" s="8">
        <f t="shared" ca="1" si="40"/>
        <v>0.29473304473304474</v>
      </c>
      <c r="L89" s="9"/>
      <c r="M89" s="15">
        <f t="shared" ca="1" si="37"/>
        <v>0</v>
      </c>
      <c r="N89" s="10">
        <f t="shared" si="32"/>
        <v>910</v>
      </c>
      <c r="O89" s="15">
        <f t="shared" si="33"/>
        <v>138.6</v>
      </c>
      <c r="P89" s="15">
        <f t="shared" ca="1" si="38"/>
        <v>295.50000000000006</v>
      </c>
      <c r="Q89" s="15">
        <f t="shared" si="41"/>
        <v>57.4</v>
      </c>
      <c r="R89" s="15">
        <f t="shared" si="41"/>
        <v>224</v>
      </c>
      <c r="S89" s="15">
        <f t="shared" ca="1" si="42"/>
        <v>17.999999999999996</v>
      </c>
      <c r="U89" s="145">
        <f t="shared" si="34"/>
        <v>0.5</v>
      </c>
      <c r="X89" s="25"/>
      <c r="Y89" s="25"/>
      <c r="Z89" s="25"/>
      <c r="AA89" s="25"/>
      <c r="AB89" s="25"/>
      <c r="AC89" s="25"/>
      <c r="AD89" s="25"/>
      <c r="AE89" s="25"/>
      <c r="AF89" s="25"/>
      <c r="AG89" s="25"/>
      <c r="AH89" s="25"/>
      <c r="AI89" s="25"/>
      <c r="AJ89" s="25"/>
      <c r="AK89" s="25"/>
      <c r="AL89" s="25"/>
    </row>
    <row r="90" spans="1:40" x14ac:dyDescent="0.15">
      <c r="A90" s="132">
        <f t="shared" si="39"/>
        <v>40015</v>
      </c>
      <c r="B90" s="32">
        <v>27</v>
      </c>
      <c r="C90" s="25">
        <f t="shared" si="28"/>
        <v>12</v>
      </c>
      <c r="D90" s="131">
        <f t="shared" ca="1" si="29"/>
        <v>5.6</v>
      </c>
      <c r="E90" s="25">
        <f t="shared" si="30"/>
        <v>11</v>
      </c>
      <c r="F90" s="63">
        <f t="shared" si="31"/>
        <v>1</v>
      </c>
      <c r="G90" s="15">
        <f t="shared" ca="1" si="35"/>
        <v>5.6</v>
      </c>
      <c r="H90" s="125">
        <v>0</v>
      </c>
      <c r="I90" s="137"/>
      <c r="J90" s="15">
        <f t="shared" ca="1" si="36"/>
        <v>46.45</v>
      </c>
      <c r="K90" s="8">
        <f t="shared" ca="1" si="40"/>
        <v>0.33513708513708518</v>
      </c>
      <c r="L90" s="9"/>
      <c r="M90" s="15">
        <f t="shared" ca="1" si="37"/>
        <v>0</v>
      </c>
      <c r="N90" s="10">
        <f t="shared" si="32"/>
        <v>910</v>
      </c>
      <c r="O90" s="15">
        <f t="shared" si="33"/>
        <v>138.6</v>
      </c>
      <c r="P90" s="15">
        <f t="shared" ca="1" si="38"/>
        <v>301.10000000000008</v>
      </c>
      <c r="Q90" s="15">
        <f t="shared" ref="Q90:R105" si="43">Q89+H90</f>
        <v>57.4</v>
      </c>
      <c r="R90" s="15">
        <f t="shared" si="43"/>
        <v>224</v>
      </c>
      <c r="S90" s="15">
        <f t="shared" ca="1" si="42"/>
        <v>17.999999999999996</v>
      </c>
      <c r="U90" s="145">
        <f t="shared" si="34"/>
        <v>0.5</v>
      </c>
      <c r="X90" s="25"/>
      <c r="Y90" s="25"/>
      <c r="Z90" s="25"/>
      <c r="AA90" s="25"/>
      <c r="AB90" s="25"/>
      <c r="AC90" s="25"/>
      <c r="AD90" s="25"/>
      <c r="AE90" s="25"/>
      <c r="AF90" s="25"/>
      <c r="AG90" s="25"/>
      <c r="AH90" s="25"/>
      <c r="AI90" s="25"/>
      <c r="AJ90" s="25"/>
      <c r="AK90" s="25"/>
      <c r="AL90" s="25"/>
    </row>
    <row r="91" spans="1:40" x14ac:dyDescent="0.15">
      <c r="A91" s="132">
        <f t="shared" si="39"/>
        <v>40016</v>
      </c>
      <c r="B91" s="32">
        <v>28</v>
      </c>
      <c r="C91" s="25">
        <f t="shared" si="28"/>
        <v>12</v>
      </c>
      <c r="D91" s="131">
        <f t="shared" ca="1" si="29"/>
        <v>5.6</v>
      </c>
      <c r="E91" s="25">
        <f t="shared" si="30"/>
        <v>12</v>
      </c>
      <c r="F91" s="63">
        <f t="shared" si="31"/>
        <v>1</v>
      </c>
      <c r="G91" s="15">
        <f t="shared" ca="1" si="35"/>
        <v>5.6</v>
      </c>
      <c r="H91" s="125">
        <v>0</v>
      </c>
      <c r="I91" s="137"/>
      <c r="J91" s="15">
        <f t="shared" ca="1" si="36"/>
        <v>52.050000000000004</v>
      </c>
      <c r="K91" s="8">
        <f t="shared" ca="1" si="40"/>
        <v>0.37554112554112556</v>
      </c>
      <c r="L91" s="9"/>
      <c r="M91" s="15">
        <f t="shared" ca="1" si="37"/>
        <v>0</v>
      </c>
      <c r="N91" s="10">
        <f t="shared" si="32"/>
        <v>910</v>
      </c>
      <c r="O91" s="15">
        <f t="shared" si="33"/>
        <v>138.6</v>
      </c>
      <c r="P91" s="15">
        <f t="shared" ca="1" si="38"/>
        <v>306.7000000000001</v>
      </c>
      <c r="Q91" s="15">
        <f t="shared" si="43"/>
        <v>57.4</v>
      </c>
      <c r="R91" s="15">
        <f t="shared" si="43"/>
        <v>224</v>
      </c>
      <c r="S91" s="15">
        <f t="shared" ca="1" si="42"/>
        <v>17.999999999999996</v>
      </c>
      <c r="U91" s="145">
        <f t="shared" si="34"/>
        <v>0.5</v>
      </c>
      <c r="X91" s="25"/>
      <c r="Y91" s="25"/>
      <c r="Z91" s="25"/>
      <c r="AA91" s="25"/>
      <c r="AB91" s="25"/>
      <c r="AC91" s="25"/>
      <c r="AD91" s="25"/>
      <c r="AE91" s="25"/>
      <c r="AF91" s="25"/>
      <c r="AG91" s="25"/>
      <c r="AH91" s="25"/>
      <c r="AI91" s="25"/>
      <c r="AJ91" s="25"/>
      <c r="AK91" s="25"/>
      <c r="AL91" s="25"/>
    </row>
    <row r="92" spans="1:40" x14ac:dyDescent="0.15">
      <c r="A92" s="132">
        <f t="shared" si="39"/>
        <v>40017</v>
      </c>
      <c r="B92" s="32">
        <v>32</v>
      </c>
      <c r="C92" s="25">
        <f t="shared" si="28"/>
        <v>12</v>
      </c>
      <c r="D92" s="131">
        <f t="shared" ca="1" si="29"/>
        <v>5.6</v>
      </c>
      <c r="E92" s="25">
        <f t="shared" si="30"/>
        <v>13</v>
      </c>
      <c r="F92" s="63">
        <f t="shared" si="31"/>
        <v>1</v>
      </c>
      <c r="G92" s="15">
        <f t="shared" ca="1" si="35"/>
        <v>5.6</v>
      </c>
      <c r="H92" s="125">
        <v>0</v>
      </c>
      <c r="I92" s="137"/>
      <c r="J92" s="15">
        <f t="shared" ca="1" si="36"/>
        <v>57.650000000000006</v>
      </c>
      <c r="K92" s="8">
        <f t="shared" ca="1" si="40"/>
        <v>0.41594516594516601</v>
      </c>
      <c r="L92" s="9"/>
      <c r="M92" s="15">
        <f t="shared" ca="1" si="37"/>
        <v>0</v>
      </c>
      <c r="N92" s="10">
        <f t="shared" si="32"/>
        <v>910</v>
      </c>
      <c r="O92" s="15">
        <f t="shared" si="33"/>
        <v>138.6</v>
      </c>
      <c r="P92" s="15">
        <f t="shared" ca="1" si="38"/>
        <v>312.30000000000013</v>
      </c>
      <c r="Q92" s="15">
        <f t="shared" si="43"/>
        <v>57.4</v>
      </c>
      <c r="R92" s="15">
        <f t="shared" si="43"/>
        <v>224</v>
      </c>
      <c r="S92" s="15">
        <f t="shared" ca="1" si="42"/>
        <v>17.999999999999996</v>
      </c>
      <c r="U92" s="145">
        <f t="shared" si="34"/>
        <v>0.5</v>
      </c>
      <c r="X92" s="25"/>
      <c r="Y92" s="25"/>
      <c r="Z92" s="25"/>
      <c r="AA92" s="25"/>
      <c r="AB92" s="25"/>
      <c r="AC92" s="25"/>
      <c r="AD92" s="25"/>
      <c r="AE92" s="25"/>
      <c r="AF92" s="25"/>
      <c r="AG92" s="25"/>
      <c r="AH92" s="25"/>
      <c r="AI92" s="25"/>
      <c r="AJ92" s="25"/>
      <c r="AK92" s="25"/>
      <c r="AL92" s="25"/>
    </row>
    <row r="93" spans="1:40" x14ac:dyDescent="0.15">
      <c r="A93" s="132">
        <f t="shared" si="39"/>
        <v>40018</v>
      </c>
      <c r="B93" s="32">
        <v>29</v>
      </c>
      <c r="C93" s="25">
        <f t="shared" si="28"/>
        <v>12</v>
      </c>
      <c r="D93" s="131">
        <f t="shared" ca="1" si="29"/>
        <v>5.6</v>
      </c>
      <c r="E93" s="25">
        <f t="shared" si="30"/>
        <v>14</v>
      </c>
      <c r="F93" s="63">
        <f t="shared" si="31"/>
        <v>1</v>
      </c>
      <c r="G93" s="15">
        <f t="shared" ca="1" si="35"/>
        <v>5.6</v>
      </c>
      <c r="H93" s="125">
        <v>0</v>
      </c>
      <c r="I93" s="137">
        <v>32</v>
      </c>
      <c r="J93" s="15">
        <f t="shared" ca="1" si="36"/>
        <v>31.250000000000007</v>
      </c>
      <c r="K93" s="8">
        <f t="shared" ca="1" si="40"/>
        <v>0.22546897546897554</v>
      </c>
      <c r="L93" s="9"/>
      <c r="M93" s="15">
        <f t="shared" ca="1" si="37"/>
        <v>0</v>
      </c>
      <c r="N93" s="10">
        <f t="shared" si="32"/>
        <v>910</v>
      </c>
      <c r="O93" s="15">
        <f t="shared" si="33"/>
        <v>138.6</v>
      </c>
      <c r="P93" s="15">
        <f t="shared" ca="1" si="38"/>
        <v>317.90000000000015</v>
      </c>
      <c r="Q93" s="15">
        <f t="shared" si="43"/>
        <v>57.4</v>
      </c>
      <c r="R93" s="15">
        <f t="shared" si="43"/>
        <v>256</v>
      </c>
      <c r="S93" s="15">
        <f t="shared" ca="1" si="42"/>
        <v>17.999999999999996</v>
      </c>
      <c r="T93" s="25"/>
      <c r="U93" s="145">
        <f t="shared" si="34"/>
        <v>0.5</v>
      </c>
      <c r="X93" s="25"/>
      <c r="Y93" s="25"/>
      <c r="Z93" s="25"/>
      <c r="AA93" s="25"/>
      <c r="AB93" s="25"/>
      <c r="AC93" s="25"/>
      <c r="AD93" s="25"/>
      <c r="AE93" s="25"/>
      <c r="AF93" s="25"/>
      <c r="AG93" s="25"/>
      <c r="AH93" s="25"/>
      <c r="AI93" s="25"/>
      <c r="AJ93" s="25"/>
      <c r="AK93" s="25"/>
      <c r="AL93" s="25"/>
      <c r="AM93" s="25"/>
      <c r="AN93" s="25"/>
    </row>
    <row r="94" spans="1:40" x14ac:dyDescent="0.15">
      <c r="A94" s="132">
        <f t="shared" si="39"/>
        <v>40019</v>
      </c>
      <c r="B94" s="32">
        <v>30</v>
      </c>
      <c r="C94" s="25">
        <f t="shared" si="28"/>
        <v>12</v>
      </c>
      <c r="D94" s="131">
        <f t="shared" ca="1" si="29"/>
        <v>5.6</v>
      </c>
      <c r="E94" s="25">
        <f t="shared" si="30"/>
        <v>15</v>
      </c>
      <c r="F94" s="63">
        <f t="shared" si="31"/>
        <v>1</v>
      </c>
      <c r="G94" s="15">
        <f t="shared" ca="1" si="35"/>
        <v>5.6</v>
      </c>
      <c r="H94" s="125">
        <v>0</v>
      </c>
      <c r="I94" s="137"/>
      <c r="J94" s="15">
        <f t="shared" ca="1" si="36"/>
        <v>36.850000000000009</v>
      </c>
      <c r="K94" s="8">
        <f t="shared" ca="1" si="40"/>
        <v>0.26587301587301593</v>
      </c>
      <c r="L94" s="9"/>
      <c r="M94" s="15">
        <f t="shared" ca="1" si="37"/>
        <v>0</v>
      </c>
      <c r="N94" s="10">
        <f t="shared" si="32"/>
        <v>910</v>
      </c>
      <c r="O94" s="15">
        <f t="shared" si="33"/>
        <v>138.6</v>
      </c>
      <c r="P94" s="15">
        <f t="shared" ca="1" si="38"/>
        <v>323.50000000000017</v>
      </c>
      <c r="Q94" s="15">
        <f t="shared" si="43"/>
        <v>57.4</v>
      </c>
      <c r="R94" s="15">
        <f t="shared" si="43"/>
        <v>256</v>
      </c>
      <c r="S94" s="15">
        <f t="shared" ca="1" si="42"/>
        <v>17.999999999999996</v>
      </c>
      <c r="U94" s="145">
        <f t="shared" si="34"/>
        <v>0.5</v>
      </c>
      <c r="X94" s="25"/>
      <c r="Y94" s="25"/>
      <c r="Z94" s="25"/>
      <c r="AA94" s="25"/>
      <c r="AB94" s="25"/>
      <c r="AC94" s="25"/>
      <c r="AD94" s="25"/>
      <c r="AE94" s="25"/>
      <c r="AF94" s="25"/>
      <c r="AG94" s="25"/>
      <c r="AH94" s="25"/>
      <c r="AI94" s="25"/>
      <c r="AJ94" s="25"/>
      <c r="AK94" s="25"/>
      <c r="AL94" s="25"/>
    </row>
    <row r="95" spans="1:40" ht="12.75" customHeight="1" x14ac:dyDescent="0.15">
      <c r="A95" s="132">
        <f t="shared" si="39"/>
        <v>40020</v>
      </c>
      <c r="B95" s="32">
        <v>29</v>
      </c>
      <c r="C95" s="25">
        <f t="shared" si="28"/>
        <v>13</v>
      </c>
      <c r="D95" s="131">
        <f t="shared" ca="1" si="29"/>
        <v>5.3</v>
      </c>
      <c r="E95" s="25">
        <f t="shared" si="30"/>
        <v>16</v>
      </c>
      <c r="F95" s="63">
        <f t="shared" si="31"/>
        <v>1</v>
      </c>
      <c r="G95" s="15">
        <f t="shared" ca="1" si="35"/>
        <v>5.3</v>
      </c>
      <c r="H95" s="125">
        <v>0</v>
      </c>
      <c r="I95" s="137"/>
      <c r="J95" s="15">
        <f t="shared" ca="1" si="36"/>
        <v>42.150000000000006</v>
      </c>
      <c r="K95" s="8">
        <f t="shared" ca="1" si="40"/>
        <v>0.30411255411255417</v>
      </c>
      <c r="L95" s="9"/>
      <c r="M95" s="15">
        <f t="shared" ca="1" si="37"/>
        <v>0</v>
      </c>
      <c r="N95" s="10">
        <f t="shared" si="32"/>
        <v>910</v>
      </c>
      <c r="O95" s="15">
        <f t="shared" si="33"/>
        <v>138.6</v>
      </c>
      <c r="P95" s="15">
        <f t="shared" ca="1" si="38"/>
        <v>328.80000000000018</v>
      </c>
      <c r="Q95" s="15">
        <f t="shared" si="43"/>
        <v>57.4</v>
      </c>
      <c r="R95" s="15">
        <f t="shared" si="43"/>
        <v>256</v>
      </c>
      <c r="S95" s="15">
        <f t="shared" ca="1" si="42"/>
        <v>17.999999999999996</v>
      </c>
      <c r="U95" s="145">
        <f t="shared" si="34"/>
        <v>0.5</v>
      </c>
      <c r="X95" s="25"/>
      <c r="Y95" s="25"/>
      <c r="Z95" s="25"/>
      <c r="AA95" s="25"/>
      <c r="AB95" s="25"/>
      <c r="AC95" s="25"/>
      <c r="AD95" s="25"/>
      <c r="AE95" s="25"/>
      <c r="AF95" s="25"/>
      <c r="AG95" s="25"/>
      <c r="AH95" s="25"/>
      <c r="AI95" s="25"/>
      <c r="AJ95" s="25"/>
      <c r="AK95" s="25"/>
      <c r="AL95" s="25"/>
    </row>
    <row r="96" spans="1:40" x14ac:dyDescent="0.15">
      <c r="A96" s="132">
        <f t="shared" si="39"/>
        <v>40021</v>
      </c>
      <c r="B96" s="32">
        <v>33</v>
      </c>
      <c r="C96" s="25">
        <f t="shared" si="28"/>
        <v>13</v>
      </c>
      <c r="D96" s="131">
        <f t="shared" ca="1" si="29"/>
        <v>6.6</v>
      </c>
      <c r="E96" s="25">
        <f t="shared" si="30"/>
        <v>17</v>
      </c>
      <c r="F96" s="63">
        <f t="shared" si="31"/>
        <v>1</v>
      </c>
      <c r="G96" s="15">
        <f t="shared" ca="1" si="35"/>
        <v>6.6</v>
      </c>
      <c r="H96" s="125">
        <v>0</v>
      </c>
      <c r="I96" s="137"/>
      <c r="J96" s="15">
        <f t="shared" ca="1" si="36"/>
        <v>48.750000000000007</v>
      </c>
      <c r="K96" s="8">
        <f t="shared" ca="1" si="40"/>
        <v>0.35173160173160178</v>
      </c>
      <c r="L96" s="9"/>
      <c r="M96" s="15">
        <f t="shared" ca="1" si="37"/>
        <v>0</v>
      </c>
      <c r="N96" s="10">
        <f t="shared" si="32"/>
        <v>910</v>
      </c>
      <c r="O96" s="15">
        <f t="shared" si="33"/>
        <v>138.6</v>
      </c>
      <c r="P96" s="15">
        <f t="shared" ca="1" si="38"/>
        <v>335.4000000000002</v>
      </c>
      <c r="Q96" s="15">
        <f t="shared" si="43"/>
        <v>57.4</v>
      </c>
      <c r="R96" s="15">
        <f t="shared" si="43"/>
        <v>256</v>
      </c>
      <c r="S96" s="15">
        <f t="shared" ca="1" si="42"/>
        <v>17.999999999999996</v>
      </c>
      <c r="U96" s="145">
        <f t="shared" si="34"/>
        <v>0.5</v>
      </c>
      <c r="X96" s="25"/>
      <c r="Y96" s="25"/>
      <c r="Z96" s="25"/>
      <c r="AA96" s="25"/>
      <c r="AB96" s="25"/>
      <c r="AC96" s="25"/>
      <c r="AD96" s="25"/>
      <c r="AE96" s="25"/>
      <c r="AF96" s="25"/>
      <c r="AG96" s="25"/>
      <c r="AH96" s="25"/>
      <c r="AI96" s="25"/>
      <c r="AJ96" s="25"/>
      <c r="AK96" s="25"/>
      <c r="AL96" s="25"/>
    </row>
    <row r="97" spans="1:43" x14ac:dyDescent="0.15">
      <c r="A97" s="132">
        <f t="shared" si="39"/>
        <v>40022</v>
      </c>
      <c r="B97" s="32">
        <v>34</v>
      </c>
      <c r="C97" s="25">
        <f t="shared" si="28"/>
        <v>13</v>
      </c>
      <c r="D97" s="131">
        <f t="shared" ca="1" si="29"/>
        <v>6.6</v>
      </c>
      <c r="E97" s="25">
        <f t="shared" si="30"/>
        <v>18</v>
      </c>
      <c r="F97" s="63">
        <f t="shared" si="31"/>
        <v>1</v>
      </c>
      <c r="G97" s="15">
        <f t="shared" ca="1" si="35"/>
        <v>6.6</v>
      </c>
      <c r="H97" s="125">
        <v>0</v>
      </c>
      <c r="I97" s="137"/>
      <c r="J97" s="15">
        <f t="shared" ca="1" si="36"/>
        <v>55.350000000000009</v>
      </c>
      <c r="K97" s="8">
        <f t="shared" ca="1" si="40"/>
        <v>0.39935064935064946</v>
      </c>
      <c r="L97" s="9"/>
      <c r="M97" s="15">
        <f t="shared" ca="1" si="37"/>
        <v>0</v>
      </c>
      <c r="N97" s="10">
        <f t="shared" si="32"/>
        <v>910</v>
      </c>
      <c r="O97" s="15">
        <f t="shared" si="33"/>
        <v>138.6</v>
      </c>
      <c r="P97" s="15">
        <f t="shared" ca="1" si="38"/>
        <v>342.00000000000023</v>
      </c>
      <c r="Q97" s="15">
        <f t="shared" si="43"/>
        <v>57.4</v>
      </c>
      <c r="R97" s="15">
        <f t="shared" si="43"/>
        <v>256</v>
      </c>
      <c r="S97" s="15">
        <f t="shared" ca="1" si="42"/>
        <v>17.999999999999996</v>
      </c>
      <c r="U97" s="145">
        <f t="shared" si="34"/>
        <v>0.5</v>
      </c>
      <c r="X97" s="25"/>
      <c r="Y97" s="25"/>
      <c r="Z97" s="25"/>
      <c r="AA97" s="25"/>
      <c r="AB97" s="25"/>
      <c r="AC97" s="25"/>
      <c r="AD97" s="25"/>
      <c r="AE97" s="25"/>
      <c r="AF97" s="25"/>
      <c r="AG97" s="25"/>
      <c r="AH97" s="25"/>
      <c r="AI97" s="25"/>
      <c r="AJ97" s="25"/>
      <c r="AK97" s="25"/>
      <c r="AL97" s="25"/>
    </row>
    <row r="98" spans="1:43" x14ac:dyDescent="0.15">
      <c r="A98" s="132">
        <f t="shared" si="39"/>
        <v>40023</v>
      </c>
      <c r="B98" s="32">
        <v>32</v>
      </c>
      <c r="C98" s="25">
        <f t="shared" si="28"/>
        <v>13</v>
      </c>
      <c r="D98" s="131">
        <f t="shared" ca="1" si="29"/>
        <v>5.3</v>
      </c>
      <c r="E98" s="25">
        <f t="shared" si="30"/>
        <v>19</v>
      </c>
      <c r="F98" s="63">
        <f t="shared" si="31"/>
        <v>1</v>
      </c>
      <c r="G98" s="15">
        <f t="shared" ca="1" si="35"/>
        <v>5.3</v>
      </c>
      <c r="H98" s="125">
        <v>0</v>
      </c>
      <c r="I98" s="137"/>
      <c r="J98" s="15">
        <f t="shared" ca="1" si="36"/>
        <v>60.650000000000006</v>
      </c>
      <c r="K98" s="8">
        <f t="shared" ca="1" si="40"/>
        <v>0.43759018759018764</v>
      </c>
      <c r="L98" s="9"/>
      <c r="M98" s="15">
        <f t="shared" ca="1" si="37"/>
        <v>0</v>
      </c>
      <c r="N98" s="10">
        <f t="shared" si="32"/>
        <v>910</v>
      </c>
      <c r="O98" s="15">
        <f t="shared" si="33"/>
        <v>138.6</v>
      </c>
      <c r="P98" s="15">
        <f t="shared" ca="1" si="38"/>
        <v>347.30000000000024</v>
      </c>
      <c r="Q98" s="15">
        <f t="shared" si="43"/>
        <v>57.4</v>
      </c>
      <c r="R98" s="15">
        <f t="shared" si="43"/>
        <v>256</v>
      </c>
      <c r="S98" s="15">
        <f t="shared" ca="1" si="42"/>
        <v>17.999999999999996</v>
      </c>
      <c r="U98" s="145">
        <f t="shared" si="34"/>
        <v>0.5</v>
      </c>
      <c r="X98" s="25"/>
      <c r="Y98" s="25"/>
      <c r="Z98" s="25"/>
      <c r="AA98" s="25"/>
      <c r="AB98" s="25"/>
      <c r="AC98" s="25"/>
      <c r="AD98" s="25"/>
      <c r="AE98" s="25"/>
      <c r="AF98" s="25"/>
      <c r="AG98" s="25"/>
      <c r="AH98" s="25"/>
      <c r="AI98" s="25"/>
      <c r="AJ98" s="25"/>
      <c r="AK98" s="25"/>
      <c r="AL98" s="25"/>
    </row>
    <row r="99" spans="1:43" x14ac:dyDescent="0.15">
      <c r="A99" s="132">
        <f t="shared" si="39"/>
        <v>40024</v>
      </c>
      <c r="B99" s="32">
        <v>36</v>
      </c>
      <c r="C99" s="25">
        <f t="shared" si="28"/>
        <v>13</v>
      </c>
      <c r="D99" s="131">
        <f t="shared" ca="1" si="29"/>
        <v>6.6</v>
      </c>
      <c r="E99" s="25">
        <f t="shared" si="30"/>
        <v>20</v>
      </c>
      <c r="F99" s="63">
        <f t="shared" si="31"/>
        <v>1</v>
      </c>
      <c r="G99" s="15">
        <f t="shared" ca="1" si="35"/>
        <v>6.6</v>
      </c>
      <c r="H99" s="125">
        <v>0</v>
      </c>
      <c r="I99" s="137">
        <v>32</v>
      </c>
      <c r="J99" s="15">
        <f t="shared" ca="1" si="36"/>
        <v>35.25</v>
      </c>
      <c r="K99" s="8">
        <f t="shared" ca="1" si="40"/>
        <v>0.25432900432900435</v>
      </c>
      <c r="L99" s="9"/>
      <c r="M99" s="15">
        <f t="shared" ca="1" si="37"/>
        <v>0</v>
      </c>
      <c r="N99" s="10">
        <f t="shared" si="32"/>
        <v>910</v>
      </c>
      <c r="O99" s="15">
        <f t="shared" si="33"/>
        <v>138.6</v>
      </c>
      <c r="P99" s="15">
        <f t="shared" ca="1" si="38"/>
        <v>353.90000000000026</v>
      </c>
      <c r="Q99" s="15">
        <f t="shared" si="43"/>
        <v>57.4</v>
      </c>
      <c r="R99" s="15">
        <f t="shared" si="43"/>
        <v>288</v>
      </c>
      <c r="S99" s="15">
        <f t="shared" ca="1" si="42"/>
        <v>17.999999999999996</v>
      </c>
      <c r="U99" s="145">
        <f t="shared" si="34"/>
        <v>0.5</v>
      </c>
      <c r="X99" s="25"/>
      <c r="Y99" s="25"/>
      <c r="Z99" s="25"/>
      <c r="AA99" s="25"/>
      <c r="AB99" s="25"/>
      <c r="AC99" s="25"/>
      <c r="AD99" s="25"/>
      <c r="AE99" s="25"/>
      <c r="AF99" s="25"/>
      <c r="AG99" s="25"/>
      <c r="AH99" s="25"/>
      <c r="AI99" s="25"/>
      <c r="AJ99" s="25"/>
      <c r="AK99" s="25"/>
      <c r="AL99" s="25"/>
    </row>
    <row r="100" spans="1:43" x14ac:dyDescent="0.15">
      <c r="A100" s="132">
        <f t="shared" si="39"/>
        <v>40025</v>
      </c>
      <c r="B100" s="32">
        <v>33</v>
      </c>
      <c r="C100" s="25">
        <f t="shared" si="28"/>
        <v>13</v>
      </c>
      <c r="D100" s="131">
        <f t="shared" ca="1" si="29"/>
        <v>6.6</v>
      </c>
      <c r="E100" s="25">
        <f t="shared" si="30"/>
        <v>21</v>
      </c>
      <c r="F100" s="63">
        <f t="shared" si="31"/>
        <v>1</v>
      </c>
      <c r="G100" s="15">
        <f t="shared" ca="1" si="35"/>
        <v>6.6</v>
      </c>
      <c r="H100" s="125">
        <v>0</v>
      </c>
      <c r="I100" s="137"/>
      <c r="J100" s="15">
        <f t="shared" ca="1" si="36"/>
        <v>41.85</v>
      </c>
      <c r="K100" s="8">
        <f t="shared" ca="1" si="40"/>
        <v>0.30194805194805197</v>
      </c>
      <c r="L100" s="9"/>
      <c r="M100" s="15">
        <f t="shared" ca="1" si="37"/>
        <v>0</v>
      </c>
      <c r="N100" s="10">
        <f t="shared" si="32"/>
        <v>910</v>
      </c>
      <c r="O100" s="15">
        <f t="shared" si="33"/>
        <v>138.6</v>
      </c>
      <c r="P100" s="15">
        <f t="shared" ca="1" si="38"/>
        <v>360.50000000000028</v>
      </c>
      <c r="Q100" s="15">
        <f t="shared" si="43"/>
        <v>57.4</v>
      </c>
      <c r="R100" s="15">
        <f t="shared" si="43"/>
        <v>288</v>
      </c>
      <c r="S100" s="15">
        <f t="shared" ca="1" si="42"/>
        <v>17.999999999999996</v>
      </c>
      <c r="U100" s="145">
        <f t="shared" si="34"/>
        <v>0.5</v>
      </c>
      <c r="X100" s="25"/>
      <c r="Y100" s="25"/>
      <c r="Z100" s="25"/>
      <c r="AA100" s="25"/>
      <c r="AB100" s="25"/>
      <c r="AC100" s="25"/>
      <c r="AD100" s="25"/>
      <c r="AE100" s="25"/>
      <c r="AF100" s="25"/>
      <c r="AG100" s="25"/>
      <c r="AH100" s="25"/>
      <c r="AI100" s="25"/>
      <c r="AJ100" s="25"/>
      <c r="AK100" s="25"/>
      <c r="AL100" s="25"/>
    </row>
    <row r="101" spans="1:43" x14ac:dyDescent="0.15">
      <c r="A101" s="132">
        <f t="shared" si="39"/>
        <v>40026</v>
      </c>
      <c r="B101" s="32">
        <v>30</v>
      </c>
      <c r="C101" s="25">
        <f t="shared" si="28"/>
        <v>13</v>
      </c>
      <c r="D101" s="131">
        <f t="shared" ca="1" si="29"/>
        <v>5.3</v>
      </c>
      <c r="E101" s="25">
        <f t="shared" si="30"/>
        <v>22</v>
      </c>
      <c r="F101" s="63">
        <f t="shared" si="31"/>
        <v>1</v>
      </c>
      <c r="G101" s="15">
        <f t="shared" ca="1" si="35"/>
        <v>5.3</v>
      </c>
      <c r="H101" s="125">
        <v>0</v>
      </c>
      <c r="I101" s="137"/>
      <c r="J101" s="15">
        <f t="shared" ca="1" si="36"/>
        <v>47.15</v>
      </c>
      <c r="K101" s="8">
        <f t="shared" ca="1" si="40"/>
        <v>0.34018759018759021</v>
      </c>
      <c r="L101" s="9"/>
      <c r="M101" s="15">
        <f t="shared" ca="1" si="37"/>
        <v>0</v>
      </c>
      <c r="N101" s="10">
        <f t="shared" si="32"/>
        <v>910</v>
      </c>
      <c r="O101" s="15">
        <f t="shared" si="33"/>
        <v>138.6</v>
      </c>
      <c r="P101" s="15">
        <f t="shared" ca="1" si="38"/>
        <v>365.8000000000003</v>
      </c>
      <c r="Q101" s="15">
        <f t="shared" si="43"/>
        <v>57.4</v>
      </c>
      <c r="R101" s="15">
        <f t="shared" si="43"/>
        <v>288</v>
      </c>
      <c r="S101" s="15">
        <f t="shared" ca="1" si="42"/>
        <v>17.999999999999996</v>
      </c>
      <c r="U101" s="145">
        <f t="shared" si="34"/>
        <v>0.5</v>
      </c>
      <c r="X101" s="25"/>
      <c r="Y101" s="25"/>
      <c r="Z101" s="25"/>
      <c r="AA101" s="25"/>
      <c r="AB101" s="25"/>
      <c r="AC101" s="25"/>
      <c r="AD101" s="25"/>
      <c r="AE101" s="25"/>
      <c r="AF101" s="25"/>
      <c r="AG101" s="25"/>
      <c r="AH101" s="25"/>
      <c r="AI101" s="25"/>
      <c r="AJ101" s="25"/>
      <c r="AK101" s="25"/>
      <c r="AL101" s="25"/>
    </row>
    <row r="102" spans="1:43" x14ac:dyDescent="0.15">
      <c r="A102" s="132">
        <f t="shared" si="39"/>
        <v>40027</v>
      </c>
      <c r="B102" s="32">
        <v>28</v>
      </c>
      <c r="C102" s="25">
        <f t="shared" si="28"/>
        <v>14</v>
      </c>
      <c r="D102" s="131">
        <f t="shared" ca="1" si="29"/>
        <v>5.0999999999999996</v>
      </c>
      <c r="E102" s="25">
        <f t="shared" si="30"/>
        <v>23</v>
      </c>
      <c r="F102" s="63">
        <f t="shared" si="31"/>
        <v>1</v>
      </c>
      <c r="G102" s="15">
        <f t="shared" ca="1" si="35"/>
        <v>5.0999999999999996</v>
      </c>
      <c r="H102" s="125">
        <v>0</v>
      </c>
      <c r="I102" s="137"/>
      <c r="J102" s="15">
        <f t="shared" ca="1" si="36"/>
        <v>52.25</v>
      </c>
      <c r="K102" s="8">
        <f t="shared" ca="1" si="40"/>
        <v>0.37698412698412698</v>
      </c>
      <c r="L102" s="9"/>
      <c r="M102" s="15">
        <f t="shared" ca="1" si="37"/>
        <v>0</v>
      </c>
      <c r="N102" s="10">
        <f t="shared" si="32"/>
        <v>910</v>
      </c>
      <c r="O102" s="15">
        <f t="shared" si="33"/>
        <v>138.6</v>
      </c>
      <c r="P102" s="15">
        <f t="shared" ca="1" si="38"/>
        <v>370.90000000000032</v>
      </c>
      <c r="Q102" s="15">
        <f t="shared" si="43"/>
        <v>57.4</v>
      </c>
      <c r="R102" s="15">
        <f t="shared" si="43"/>
        <v>288</v>
      </c>
      <c r="S102" s="15">
        <f t="shared" ca="1" si="42"/>
        <v>17.999999999999996</v>
      </c>
      <c r="T102" s="25"/>
      <c r="U102" s="145">
        <f t="shared" si="34"/>
        <v>0.5</v>
      </c>
      <c r="X102" s="25"/>
      <c r="Y102" s="25"/>
      <c r="Z102" s="25"/>
      <c r="AA102" s="25"/>
      <c r="AB102" s="25"/>
      <c r="AC102" s="25"/>
      <c r="AD102" s="25"/>
      <c r="AE102" s="25"/>
      <c r="AF102" s="25"/>
      <c r="AG102" s="25"/>
      <c r="AH102" s="25"/>
      <c r="AI102" s="25"/>
      <c r="AJ102" s="25"/>
      <c r="AK102" s="25"/>
      <c r="AL102" s="25"/>
      <c r="AM102" s="25"/>
      <c r="AN102" s="25"/>
    </row>
    <row r="103" spans="1:43" x14ac:dyDescent="0.15">
      <c r="A103" s="132">
        <f t="shared" si="39"/>
        <v>40028</v>
      </c>
      <c r="B103" s="32">
        <v>29</v>
      </c>
      <c r="C103" s="25">
        <f t="shared" si="28"/>
        <v>14</v>
      </c>
      <c r="D103" s="131">
        <f t="shared" ca="1" si="29"/>
        <v>5.0999999999999996</v>
      </c>
      <c r="E103" s="25">
        <f t="shared" si="30"/>
        <v>24</v>
      </c>
      <c r="F103" s="63">
        <f t="shared" si="31"/>
        <v>1</v>
      </c>
      <c r="G103" s="15">
        <f t="shared" ca="1" si="35"/>
        <v>5.0999999999999996</v>
      </c>
      <c r="H103" s="125">
        <v>0</v>
      </c>
      <c r="I103" s="137"/>
      <c r="J103" s="15">
        <f t="shared" ca="1" si="36"/>
        <v>57.35</v>
      </c>
      <c r="K103" s="8">
        <f t="shared" ca="1" si="40"/>
        <v>0.4137806637806638</v>
      </c>
      <c r="L103" s="9"/>
      <c r="M103" s="15">
        <f t="shared" ca="1" si="37"/>
        <v>0</v>
      </c>
      <c r="N103" s="10">
        <f t="shared" si="32"/>
        <v>910</v>
      </c>
      <c r="O103" s="15">
        <f t="shared" si="33"/>
        <v>138.6</v>
      </c>
      <c r="P103" s="15">
        <f t="shared" ca="1" si="38"/>
        <v>376.00000000000034</v>
      </c>
      <c r="Q103" s="15">
        <f t="shared" si="43"/>
        <v>57.4</v>
      </c>
      <c r="R103" s="15">
        <f t="shared" si="43"/>
        <v>288</v>
      </c>
      <c r="S103" s="15">
        <f t="shared" ca="1" si="42"/>
        <v>17.999999999999996</v>
      </c>
      <c r="T103" s="25"/>
      <c r="U103" s="145">
        <f t="shared" si="34"/>
        <v>0.5</v>
      </c>
      <c r="X103" s="25"/>
      <c r="Y103" s="25"/>
      <c r="Z103" s="25"/>
      <c r="AA103" s="25"/>
      <c r="AB103" s="25"/>
      <c r="AC103" s="25"/>
      <c r="AD103" s="25"/>
      <c r="AE103" s="25"/>
      <c r="AF103" s="25"/>
      <c r="AG103" s="25"/>
      <c r="AH103" s="25"/>
      <c r="AI103" s="25"/>
      <c r="AJ103" s="25"/>
      <c r="AK103" s="25"/>
      <c r="AL103" s="25"/>
      <c r="AM103" s="25"/>
      <c r="AN103" s="25"/>
      <c r="AO103" s="25"/>
      <c r="AP103" s="25"/>
      <c r="AQ103" s="25"/>
    </row>
    <row r="104" spans="1:43" x14ac:dyDescent="0.15">
      <c r="A104" s="132">
        <f t="shared" si="39"/>
        <v>40029</v>
      </c>
      <c r="B104" s="32">
        <v>31</v>
      </c>
      <c r="C104" s="25">
        <f t="shared" ref="C104:C135" si="44">IF(A104&lt;Emergence,0,INT((A104-Emergence)/7)+1)</f>
        <v>14</v>
      </c>
      <c r="D104" s="131">
        <f t="shared" ref="D104:D135" ca="1" si="45">IF(C104&gt;0,IF(K103&lt;=SWDPcritical,1,((1-K103)/(1-SWDPcritical)))*VLOOKUP(B104,INDIRECT(Crop),C104+1),0)</f>
        <v>5.0999999999999996</v>
      </c>
      <c r="E104" s="25">
        <f t="shared" ref="E104:E135" si="46">IF(A104&lt;Alfalfa_Cut_1,"Uncut",A104-INDEX(Alfalfa_Cuts,1,MATCH(A104,Alfalfa_Cuts,1)))</f>
        <v>25</v>
      </c>
      <c r="F104" s="63">
        <f t="shared" ref="F104:F135" si="47">IF(AND(Crop="Alfalfa",AND(E104&gt;=0,E104&lt;=tacr)),((1-Kacr0)*(E104/tacr)+Kacr0),1)</f>
        <v>1</v>
      </c>
      <c r="G104" s="15">
        <f t="shared" ca="1" si="35"/>
        <v>5.0999999999999996</v>
      </c>
      <c r="H104" s="125">
        <v>0</v>
      </c>
      <c r="I104" s="137">
        <v>32</v>
      </c>
      <c r="J104" s="15">
        <f t="shared" ca="1" si="36"/>
        <v>30.450000000000003</v>
      </c>
      <c r="K104" s="8">
        <f t="shared" ca="1" si="40"/>
        <v>0.21969696969696972</v>
      </c>
      <c r="L104" s="9"/>
      <c r="M104" s="15">
        <f t="shared" ca="1" si="37"/>
        <v>0</v>
      </c>
      <c r="N104" s="10">
        <f t="shared" ref="N104:N135" si="48">IF(VLOOKUP(Crop,CropInfo,4,FALSE)=1,VLOOKUP(Crop,CropInfo,3,FALSE),IF(A104&lt;=Emergence,RZinitial,IF(AND(A104&gt;Emergence,C104&lt;VLOOKUP(Crop,CropInfo,4,FALSE)),N103+(VLOOKUP(Crop,CropInfo,3,FALSE)-RZinitial)/((VLOOKUP(Crop,CropInfo,4,FALSE)-1)*7),VLOOKUP(Crop,CropInfo,3,FALSE))))</f>
        <v>910</v>
      </c>
      <c r="O104" s="15">
        <f t="shared" ref="O104:O135" si="49">IF(N104=MAX(Zbj),VLOOKUP(N104,AWHCsite,6),((N104-VLOOKUP((MATCH(N104,Zbj,1)-1),SoilProp,3))/(VLOOKUP(MATCH(N104,Zbj,1),SoilProp,3)-VLOOKUP((MATCH(N104,Zbj,1)-1),SoilProp,3)))*(VLOOKUP(MATCH(N104,Zbj,1),SoilProp,8)-VLOOKUP((MATCH(N104,Zbj,1)-1),SoilProp,8))+VLOOKUP((MATCH(N104,Zbj,1)-1),SoilProp,8))</f>
        <v>138.6</v>
      </c>
      <c r="P104" s="15">
        <f t="shared" ca="1" si="38"/>
        <v>381.10000000000036</v>
      </c>
      <c r="Q104" s="15">
        <f t="shared" si="43"/>
        <v>57.4</v>
      </c>
      <c r="R104" s="15">
        <f t="shared" si="43"/>
        <v>320</v>
      </c>
      <c r="S104" s="15">
        <f t="shared" ca="1" si="42"/>
        <v>17.999999999999996</v>
      </c>
      <c r="U104" s="145">
        <f t="shared" ref="U104:U135" si="50">MAD</f>
        <v>0.5</v>
      </c>
      <c r="X104" s="25"/>
      <c r="Y104" s="25"/>
      <c r="Z104" s="25"/>
      <c r="AA104" s="25"/>
      <c r="AB104" s="25"/>
      <c r="AC104" s="25"/>
      <c r="AD104" s="25"/>
      <c r="AE104" s="25"/>
      <c r="AF104" s="25"/>
      <c r="AG104" s="25"/>
      <c r="AH104" s="25"/>
      <c r="AI104" s="25"/>
      <c r="AJ104" s="25"/>
      <c r="AK104" s="25"/>
      <c r="AL104" s="25"/>
      <c r="AM104" s="25"/>
      <c r="AN104" s="25"/>
      <c r="AO104" s="25"/>
      <c r="AP104" s="25"/>
      <c r="AQ104" s="25"/>
    </row>
    <row r="105" spans="1:43" x14ac:dyDescent="0.15">
      <c r="A105" s="132">
        <f t="shared" si="39"/>
        <v>40030</v>
      </c>
      <c r="B105" s="32">
        <v>31</v>
      </c>
      <c r="C105" s="25">
        <f t="shared" si="44"/>
        <v>14</v>
      </c>
      <c r="D105" s="131">
        <f t="shared" ca="1" si="45"/>
        <v>5.0999999999999996</v>
      </c>
      <c r="E105" s="25">
        <f t="shared" si="46"/>
        <v>26</v>
      </c>
      <c r="F105" s="63">
        <f t="shared" si="47"/>
        <v>1</v>
      </c>
      <c r="G105" s="15">
        <f t="shared" ca="1" si="35"/>
        <v>5.0999999999999996</v>
      </c>
      <c r="H105" s="125">
        <v>0</v>
      </c>
      <c r="I105" s="137"/>
      <c r="J105" s="15">
        <f t="shared" ref="J105:J136" ca="1" si="51">IF(L105&lt;&gt;"",L105*O105,J104+IF(Crop="Alfalfa",G105,D105)+M105-H105-I105)</f>
        <v>35.550000000000004</v>
      </c>
      <c r="K105" s="8">
        <f t="shared" ca="1" si="40"/>
        <v>0.25649350649350655</v>
      </c>
      <c r="L105" s="9"/>
      <c r="M105" s="15">
        <f t="shared" ref="M105:M136" ca="1" si="52">IF((J104+IF(Crop="Alfalfa",G105,D105)-H105-I105)&lt;0,-J104-IF(Crop="Alfalfa",G105,D105)+H105+I105,0)</f>
        <v>0</v>
      </c>
      <c r="N105" s="10">
        <f t="shared" si="48"/>
        <v>910</v>
      </c>
      <c r="O105" s="15">
        <f t="shared" si="49"/>
        <v>138.6</v>
      </c>
      <c r="P105" s="15">
        <f t="shared" ref="P105:P136" ca="1" si="53">P104+IF(Crop="Alfalfa",G105,D105)</f>
        <v>386.20000000000039</v>
      </c>
      <c r="Q105" s="15">
        <f t="shared" si="43"/>
        <v>57.4</v>
      </c>
      <c r="R105" s="15">
        <f t="shared" si="43"/>
        <v>320</v>
      </c>
      <c r="S105" s="15">
        <f t="shared" ca="1" si="42"/>
        <v>17.999999999999996</v>
      </c>
      <c r="U105" s="145">
        <f t="shared" si="50"/>
        <v>0.5</v>
      </c>
      <c r="X105" s="25"/>
      <c r="Y105" s="25"/>
      <c r="Z105" s="25"/>
      <c r="AA105" s="25"/>
      <c r="AB105" s="25"/>
      <c r="AC105" s="25"/>
      <c r="AD105" s="25"/>
      <c r="AE105" s="25"/>
      <c r="AF105" s="25"/>
      <c r="AG105" s="25"/>
      <c r="AH105" s="25"/>
      <c r="AI105" s="25"/>
      <c r="AJ105" s="25"/>
      <c r="AK105" s="25"/>
      <c r="AL105" s="25"/>
      <c r="AM105" s="25"/>
      <c r="AN105" s="25"/>
      <c r="AO105" s="25"/>
      <c r="AP105" s="25"/>
      <c r="AQ105" s="25"/>
    </row>
    <row r="106" spans="1:43" x14ac:dyDescent="0.15">
      <c r="A106" s="132">
        <f t="shared" si="39"/>
        <v>40031</v>
      </c>
      <c r="B106" s="32">
        <v>26</v>
      </c>
      <c r="C106" s="25">
        <f t="shared" si="44"/>
        <v>14</v>
      </c>
      <c r="D106" s="131">
        <f t="shared" ca="1" si="45"/>
        <v>4.0999999999999996</v>
      </c>
      <c r="E106" s="25">
        <f t="shared" si="46"/>
        <v>27</v>
      </c>
      <c r="F106" s="63">
        <f t="shared" si="47"/>
        <v>1</v>
      </c>
      <c r="G106" s="15">
        <f t="shared" ca="1" si="35"/>
        <v>4.0999999999999996</v>
      </c>
      <c r="H106" s="125">
        <v>0</v>
      </c>
      <c r="I106" s="137"/>
      <c r="J106" s="15">
        <f t="shared" ca="1" si="51"/>
        <v>39.650000000000006</v>
      </c>
      <c r="K106" s="8">
        <f t="shared" ca="1" si="40"/>
        <v>0.28607503607503615</v>
      </c>
      <c r="L106" s="9"/>
      <c r="M106" s="15">
        <f t="shared" ca="1" si="52"/>
        <v>0</v>
      </c>
      <c r="N106" s="10">
        <f t="shared" si="48"/>
        <v>910</v>
      </c>
      <c r="O106" s="15">
        <f t="shared" si="49"/>
        <v>138.6</v>
      </c>
      <c r="P106" s="15">
        <f t="shared" ca="1" si="53"/>
        <v>390.30000000000041</v>
      </c>
      <c r="Q106" s="15">
        <f t="shared" ref="Q106:R121" si="54">Q105+H106</f>
        <v>57.4</v>
      </c>
      <c r="R106" s="15">
        <f t="shared" si="54"/>
        <v>320</v>
      </c>
      <c r="S106" s="15">
        <f t="shared" ca="1" si="42"/>
        <v>17.999999999999996</v>
      </c>
      <c r="U106" s="145">
        <f t="shared" si="50"/>
        <v>0.5</v>
      </c>
      <c r="X106" s="25"/>
      <c r="Y106" s="25"/>
      <c r="Z106" s="25"/>
      <c r="AA106" s="25"/>
      <c r="AB106" s="25"/>
      <c r="AC106" s="25"/>
      <c r="AD106" s="25"/>
      <c r="AE106" s="25"/>
      <c r="AF106" s="25"/>
      <c r="AG106" s="25"/>
      <c r="AH106" s="25"/>
      <c r="AI106" s="25"/>
      <c r="AJ106" s="25"/>
      <c r="AK106" s="25"/>
      <c r="AL106" s="25"/>
      <c r="AM106" s="25"/>
      <c r="AN106" s="25"/>
      <c r="AO106" s="25"/>
      <c r="AP106" s="25"/>
      <c r="AQ106" s="25"/>
    </row>
    <row r="107" spans="1:43" x14ac:dyDescent="0.15">
      <c r="A107" s="132">
        <f t="shared" si="39"/>
        <v>40032</v>
      </c>
      <c r="B107" s="32">
        <v>27</v>
      </c>
      <c r="C107" s="25">
        <f t="shared" si="44"/>
        <v>14</v>
      </c>
      <c r="D107" s="131">
        <f t="shared" ca="1" si="45"/>
        <v>5.0999999999999996</v>
      </c>
      <c r="E107" s="25">
        <f t="shared" si="46"/>
        <v>28</v>
      </c>
      <c r="F107" s="63">
        <f t="shared" si="47"/>
        <v>1</v>
      </c>
      <c r="G107" s="15">
        <f t="shared" ca="1" si="35"/>
        <v>5.0999999999999996</v>
      </c>
      <c r="H107" s="125">
        <v>0</v>
      </c>
      <c r="I107" s="137"/>
      <c r="J107" s="15">
        <f t="shared" ca="1" si="51"/>
        <v>44.750000000000007</v>
      </c>
      <c r="K107" s="8">
        <f t="shared" ca="1" si="40"/>
        <v>0.32287157287157292</v>
      </c>
      <c r="L107" s="9"/>
      <c r="M107" s="15">
        <f t="shared" ca="1" si="52"/>
        <v>0</v>
      </c>
      <c r="N107" s="10">
        <f t="shared" si="48"/>
        <v>910</v>
      </c>
      <c r="O107" s="15">
        <f t="shared" si="49"/>
        <v>138.6</v>
      </c>
      <c r="P107" s="15">
        <f t="shared" ca="1" si="53"/>
        <v>395.40000000000043</v>
      </c>
      <c r="Q107" s="15">
        <f t="shared" si="54"/>
        <v>57.4</v>
      </c>
      <c r="R107" s="15">
        <f t="shared" si="54"/>
        <v>320</v>
      </c>
      <c r="S107" s="15">
        <f t="shared" ca="1" si="42"/>
        <v>17.999999999999996</v>
      </c>
      <c r="U107" s="145">
        <f t="shared" si="50"/>
        <v>0.5</v>
      </c>
      <c r="X107" s="25"/>
      <c r="Y107" s="25"/>
      <c r="Z107" s="25"/>
      <c r="AA107" s="25"/>
      <c r="AB107" s="25"/>
      <c r="AC107" s="25"/>
      <c r="AD107" s="25"/>
      <c r="AE107" s="25"/>
      <c r="AF107" s="25"/>
      <c r="AG107" s="25"/>
      <c r="AH107" s="25"/>
      <c r="AI107" s="25"/>
      <c r="AJ107" s="25"/>
      <c r="AK107" s="25"/>
      <c r="AL107" s="25"/>
      <c r="AM107" s="25"/>
      <c r="AN107" s="25"/>
      <c r="AO107" s="25"/>
      <c r="AP107" s="25"/>
      <c r="AQ107" s="25"/>
    </row>
    <row r="108" spans="1:43" x14ac:dyDescent="0.15">
      <c r="A108" s="132">
        <f t="shared" si="39"/>
        <v>40033</v>
      </c>
      <c r="B108" s="32">
        <v>30</v>
      </c>
      <c r="C108" s="25">
        <f t="shared" si="44"/>
        <v>14</v>
      </c>
      <c r="D108" s="131">
        <f t="shared" ca="1" si="45"/>
        <v>5.0999999999999996</v>
      </c>
      <c r="E108" s="25">
        <f t="shared" si="46"/>
        <v>29</v>
      </c>
      <c r="F108" s="63">
        <f t="shared" si="47"/>
        <v>1</v>
      </c>
      <c r="G108" s="15">
        <f t="shared" ca="1" si="35"/>
        <v>5.0999999999999996</v>
      </c>
      <c r="H108" s="125">
        <v>0</v>
      </c>
      <c r="I108" s="137"/>
      <c r="J108" s="15">
        <f t="shared" ca="1" si="51"/>
        <v>49.850000000000009</v>
      </c>
      <c r="K108" s="8">
        <f t="shared" ca="1" si="40"/>
        <v>0.35966810966810975</v>
      </c>
      <c r="L108" s="9"/>
      <c r="M108" s="15">
        <f t="shared" ca="1" si="52"/>
        <v>0</v>
      </c>
      <c r="N108" s="10">
        <f t="shared" si="48"/>
        <v>910</v>
      </c>
      <c r="O108" s="15">
        <f t="shared" si="49"/>
        <v>138.6</v>
      </c>
      <c r="P108" s="15">
        <f t="shared" ca="1" si="53"/>
        <v>400.50000000000045</v>
      </c>
      <c r="Q108" s="15">
        <f t="shared" si="54"/>
        <v>57.4</v>
      </c>
      <c r="R108" s="15">
        <f t="shared" si="54"/>
        <v>320</v>
      </c>
      <c r="S108" s="15">
        <f t="shared" ca="1" si="42"/>
        <v>17.999999999999996</v>
      </c>
      <c r="U108" s="145">
        <f t="shared" si="50"/>
        <v>0.5</v>
      </c>
      <c r="X108" s="25"/>
      <c r="Y108" s="25"/>
      <c r="Z108" s="25"/>
      <c r="AA108" s="25"/>
      <c r="AB108" s="25"/>
      <c r="AC108" s="25"/>
      <c r="AD108" s="25"/>
      <c r="AE108" s="25"/>
      <c r="AF108" s="25"/>
      <c r="AG108" s="25"/>
      <c r="AH108" s="25"/>
      <c r="AI108" s="25"/>
      <c r="AJ108" s="25"/>
      <c r="AK108" s="25"/>
      <c r="AL108" s="25"/>
      <c r="AM108" s="25"/>
      <c r="AN108" s="25"/>
      <c r="AO108" s="25"/>
      <c r="AP108" s="25"/>
      <c r="AQ108" s="25"/>
    </row>
    <row r="109" spans="1:43" ht="12.75" customHeight="1" x14ac:dyDescent="0.15">
      <c r="A109" s="132">
        <f t="shared" si="39"/>
        <v>40034</v>
      </c>
      <c r="B109" s="32">
        <v>29</v>
      </c>
      <c r="C109" s="25">
        <f t="shared" si="44"/>
        <v>15</v>
      </c>
      <c r="D109" s="131">
        <f t="shared" ca="1" si="45"/>
        <v>4.3</v>
      </c>
      <c r="E109" s="25">
        <f t="shared" si="46"/>
        <v>30</v>
      </c>
      <c r="F109" s="63">
        <f t="shared" si="47"/>
        <v>1</v>
      </c>
      <c r="G109" s="15">
        <f t="shared" ca="1" si="35"/>
        <v>4.3</v>
      </c>
      <c r="H109" s="125">
        <v>0</v>
      </c>
      <c r="I109" s="137"/>
      <c r="J109" s="15">
        <f t="shared" ca="1" si="51"/>
        <v>54.150000000000006</v>
      </c>
      <c r="K109" s="8">
        <f t="shared" ca="1" si="40"/>
        <v>0.39069264069264076</v>
      </c>
      <c r="L109" s="9"/>
      <c r="M109" s="15">
        <f t="shared" ca="1" si="52"/>
        <v>0</v>
      </c>
      <c r="N109" s="10">
        <f t="shared" si="48"/>
        <v>910</v>
      </c>
      <c r="O109" s="15">
        <f t="shared" si="49"/>
        <v>138.6</v>
      </c>
      <c r="P109" s="15">
        <f t="shared" ca="1" si="53"/>
        <v>404.80000000000047</v>
      </c>
      <c r="Q109" s="15">
        <f t="shared" si="54"/>
        <v>57.4</v>
      </c>
      <c r="R109" s="15">
        <f t="shared" si="54"/>
        <v>320</v>
      </c>
      <c r="S109" s="15">
        <f t="shared" ca="1" si="42"/>
        <v>17.999999999999996</v>
      </c>
      <c r="U109" s="145">
        <f t="shared" si="50"/>
        <v>0.5</v>
      </c>
      <c r="X109" s="25"/>
      <c r="Y109" s="25"/>
      <c r="Z109" s="25"/>
      <c r="AA109" s="25"/>
      <c r="AB109" s="25"/>
      <c r="AC109" s="25"/>
      <c r="AD109" s="25"/>
      <c r="AE109" s="25"/>
      <c r="AF109" s="25"/>
      <c r="AG109" s="25"/>
      <c r="AH109" s="25"/>
      <c r="AI109" s="25"/>
      <c r="AJ109" s="25"/>
      <c r="AK109" s="25"/>
      <c r="AL109" s="25"/>
      <c r="AM109" s="25"/>
      <c r="AN109" s="25"/>
      <c r="AO109" s="25"/>
      <c r="AP109" s="25"/>
      <c r="AQ109" s="25"/>
    </row>
    <row r="110" spans="1:43" x14ac:dyDescent="0.15">
      <c r="A110" s="132">
        <f t="shared" si="39"/>
        <v>40035</v>
      </c>
      <c r="B110" s="32">
        <v>28</v>
      </c>
      <c r="C110" s="25">
        <f t="shared" si="44"/>
        <v>15</v>
      </c>
      <c r="D110" s="131">
        <f t="shared" ca="1" si="45"/>
        <v>4.3</v>
      </c>
      <c r="E110" s="25">
        <f t="shared" si="46"/>
        <v>31</v>
      </c>
      <c r="F110" s="63">
        <f t="shared" si="47"/>
        <v>1</v>
      </c>
      <c r="G110" s="15">
        <f t="shared" ca="1" si="35"/>
        <v>4.3</v>
      </c>
      <c r="H110" s="125">
        <v>0</v>
      </c>
      <c r="I110" s="137"/>
      <c r="J110" s="15">
        <f t="shared" ca="1" si="51"/>
        <v>58.45</v>
      </c>
      <c r="K110" s="8">
        <f t="shared" ca="1" si="40"/>
        <v>0.42171717171717177</v>
      </c>
      <c r="L110" s="9"/>
      <c r="M110" s="15">
        <f t="shared" ca="1" si="52"/>
        <v>0</v>
      </c>
      <c r="N110" s="10">
        <f t="shared" si="48"/>
        <v>910</v>
      </c>
      <c r="O110" s="15">
        <f t="shared" si="49"/>
        <v>138.6</v>
      </c>
      <c r="P110" s="15">
        <f t="shared" ca="1" si="53"/>
        <v>409.10000000000048</v>
      </c>
      <c r="Q110" s="15">
        <f t="shared" si="54"/>
        <v>57.4</v>
      </c>
      <c r="R110" s="15">
        <f t="shared" si="54"/>
        <v>320</v>
      </c>
      <c r="S110" s="15">
        <f t="shared" ca="1" si="42"/>
        <v>17.999999999999996</v>
      </c>
      <c r="U110" s="145">
        <f t="shared" si="50"/>
        <v>0.5</v>
      </c>
      <c r="X110" s="25"/>
      <c r="Y110" s="25"/>
      <c r="Z110" s="25"/>
      <c r="AA110" s="25"/>
      <c r="AB110" s="25"/>
      <c r="AC110" s="25"/>
      <c r="AD110" s="25"/>
      <c r="AE110" s="25"/>
      <c r="AF110" s="25"/>
      <c r="AG110" s="25"/>
      <c r="AH110" s="25"/>
      <c r="AI110" s="25"/>
      <c r="AJ110" s="25"/>
      <c r="AK110" s="25"/>
      <c r="AL110" s="25"/>
      <c r="AM110" s="25"/>
      <c r="AN110" s="25"/>
      <c r="AO110" s="25"/>
      <c r="AP110" s="25"/>
      <c r="AQ110" s="25"/>
    </row>
    <row r="111" spans="1:43" x14ac:dyDescent="0.15">
      <c r="A111" s="132">
        <f t="shared" si="39"/>
        <v>40036</v>
      </c>
      <c r="B111" s="32">
        <v>30</v>
      </c>
      <c r="C111" s="25">
        <f t="shared" si="44"/>
        <v>15</v>
      </c>
      <c r="D111" s="131">
        <f t="shared" ca="1" si="45"/>
        <v>4.3</v>
      </c>
      <c r="E111" s="25">
        <f t="shared" si="46"/>
        <v>32</v>
      </c>
      <c r="F111" s="63">
        <f t="shared" si="47"/>
        <v>1</v>
      </c>
      <c r="G111" s="15">
        <f t="shared" ca="1" si="35"/>
        <v>4.3</v>
      </c>
      <c r="H111" s="125">
        <v>0</v>
      </c>
      <c r="I111" s="137">
        <v>32</v>
      </c>
      <c r="J111" s="15">
        <f t="shared" ca="1" si="51"/>
        <v>30.75</v>
      </c>
      <c r="K111" s="8">
        <f t="shared" ca="1" si="40"/>
        <v>0.22186147186147187</v>
      </c>
      <c r="L111" s="9"/>
      <c r="M111" s="15">
        <f t="shared" ca="1" si="52"/>
        <v>0</v>
      </c>
      <c r="N111" s="10">
        <f t="shared" si="48"/>
        <v>910</v>
      </c>
      <c r="O111" s="15">
        <f t="shared" si="49"/>
        <v>138.6</v>
      </c>
      <c r="P111" s="15">
        <f t="shared" ca="1" si="53"/>
        <v>413.40000000000049</v>
      </c>
      <c r="Q111" s="15">
        <f t="shared" si="54"/>
        <v>57.4</v>
      </c>
      <c r="R111" s="15">
        <f t="shared" si="54"/>
        <v>352</v>
      </c>
      <c r="S111" s="15">
        <f t="shared" ca="1" si="42"/>
        <v>17.999999999999996</v>
      </c>
      <c r="U111" s="145">
        <f t="shared" si="50"/>
        <v>0.5</v>
      </c>
      <c r="X111" s="25"/>
      <c r="Y111" s="25"/>
      <c r="Z111" s="25"/>
      <c r="AA111" s="25"/>
      <c r="AB111" s="25"/>
      <c r="AC111" s="25"/>
      <c r="AD111" s="25"/>
      <c r="AE111" s="25"/>
      <c r="AF111" s="25"/>
      <c r="AG111" s="25"/>
      <c r="AH111" s="25"/>
      <c r="AI111" s="25"/>
      <c r="AJ111" s="25"/>
      <c r="AK111" s="25"/>
      <c r="AL111" s="25"/>
      <c r="AM111" s="25"/>
      <c r="AN111" s="25"/>
      <c r="AO111" s="25"/>
      <c r="AP111" s="25"/>
      <c r="AQ111" s="25"/>
    </row>
    <row r="112" spans="1:43" x14ac:dyDescent="0.15">
      <c r="A112" s="132">
        <f t="shared" si="39"/>
        <v>40037</v>
      </c>
      <c r="B112" s="32">
        <v>29</v>
      </c>
      <c r="C112" s="25">
        <f t="shared" si="44"/>
        <v>15</v>
      </c>
      <c r="D112" s="131">
        <f t="shared" ca="1" si="45"/>
        <v>4.3</v>
      </c>
      <c r="E112" s="25">
        <f t="shared" si="46"/>
        <v>33</v>
      </c>
      <c r="F112" s="63">
        <f t="shared" si="47"/>
        <v>1</v>
      </c>
      <c r="G112" s="15">
        <f t="shared" ca="1" si="35"/>
        <v>4.3</v>
      </c>
      <c r="H112" s="125">
        <v>0</v>
      </c>
      <c r="I112" s="137"/>
      <c r="J112" s="15">
        <f t="shared" ca="1" si="51"/>
        <v>35.049999999999997</v>
      </c>
      <c r="K112" s="8">
        <f t="shared" ca="1" si="40"/>
        <v>0.25288600288600288</v>
      </c>
      <c r="L112" s="9"/>
      <c r="M112" s="15">
        <f t="shared" ca="1" si="52"/>
        <v>0</v>
      </c>
      <c r="N112" s="10">
        <f t="shared" si="48"/>
        <v>910</v>
      </c>
      <c r="O112" s="15">
        <f t="shared" si="49"/>
        <v>138.6</v>
      </c>
      <c r="P112" s="15">
        <f t="shared" ca="1" si="53"/>
        <v>417.7000000000005</v>
      </c>
      <c r="Q112" s="15">
        <f t="shared" si="54"/>
        <v>57.4</v>
      </c>
      <c r="R112" s="15">
        <f t="shared" si="54"/>
        <v>352</v>
      </c>
      <c r="S112" s="15">
        <f t="shared" ca="1" si="42"/>
        <v>17.999999999999996</v>
      </c>
      <c r="U112" s="145">
        <f t="shared" si="50"/>
        <v>0.5</v>
      </c>
      <c r="X112" s="25"/>
      <c r="Y112" s="25"/>
      <c r="Z112" s="25"/>
      <c r="AA112" s="25"/>
      <c r="AB112" s="25"/>
      <c r="AC112" s="25"/>
      <c r="AD112" s="25"/>
      <c r="AE112" s="25"/>
      <c r="AF112" s="25"/>
      <c r="AG112" s="25"/>
      <c r="AH112" s="25"/>
      <c r="AI112" s="25"/>
      <c r="AJ112" s="25"/>
      <c r="AK112" s="25"/>
      <c r="AL112" s="25"/>
      <c r="AM112" s="25"/>
      <c r="AN112" s="25"/>
      <c r="AO112" s="25"/>
      <c r="AP112" s="25"/>
      <c r="AQ112" s="25"/>
    </row>
    <row r="113" spans="1:43" x14ac:dyDescent="0.15">
      <c r="A113" s="132">
        <f t="shared" si="39"/>
        <v>40038</v>
      </c>
      <c r="B113" s="32">
        <v>25</v>
      </c>
      <c r="C113" s="25">
        <f t="shared" si="44"/>
        <v>15</v>
      </c>
      <c r="D113" s="131">
        <f t="shared" ca="1" si="45"/>
        <v>3.3</v>
      </c>
      <c r="E113" s="25">
        <f t="shared" si="46"/>
        <v>34</v>
      </c>
      <c r="F113" s="63">
        <f t="shared" si="47"/>
        <v>1</v>
      </c>
      <c r="G113" s="15">
        <f t="shared" ca="1" si="35"/>
        <v>3.3</v>
      </c>
      <c r="H113" s="125">
        <v>0</v>
      </c>
      <c r="I113" s="137"/>
      <c r="J113" s="15">
        <f t="shared" ca="1" si="51"/>
        <v>38.349999999999994</v>
      </c>
      <c r="K113" s="8">
        <f t="shared" ca="1" si="40"/>
        <v>0.27669552669552666</v>
      </c>
      <c r="L113" s="9"/>
      <c r="M113" s="15">
        <f t="shared" ca="1" si="52"/>
        <v>0</v>
      </c>
      <c r="N113" s="10">
        <f t="shared" si="48"/>
        <v>910</v>
      </c>
      <c r="O113" s="15">
        <f t="shared" si="49"/>
        <v>138.6</v>
      </c>
      <c r="P113" s="15">
        <f t="shared" ca="1" si="53"/>
        <v>421.00000000000051</v>
      </c>
      <c r="Q113" s="15">
        <f t="shared" si="54"/>
        <v>57.4</v>
      </c>
      <c r="R113" s="15">
        <f t="shared" si="54"/>
        <v>352</v>
      </c>
      <c r="S113" s="15">
        <f t="shared" ca="1" si="42"/>
        <v>17.999999999999996</v>
      </c>
      <c r="U113" s="145">
        <f t="shared" si="50"/>
        <v>0.5</v>
      </c>
      <c r="X113" s="25"/>
      <c r="Y113" s="25"/>
      <c r="Z113" s="25"/>
      <c r="AA113" s="25"/>
      <c r="AB113" s="25"/>
      <c r="AC113" s="25"/>
      <c r="AD113" s="25"/>
      <c r="AE113" s="25"/>
      <c r="AF113" s="25"/>
      <c r="AG113" s="25"/>
      <c r="AH113" s="25"/>
      <c r="AI113" s="25"/>
      <c r="AJ113" s="25"/>
      <c r="AK113" s="25"/>
      <c r="AL113" s="25"/>
      <c r="AM113" s="25"/>
      <c r="AN113" s="25"/>
      <c r="AO113" s="25"/>
      <c r="AP113" s="25"/>
      <c r="AQ113" s="25"/>
    </row>
    <row r="114" spans="1:43" x14ac:dyDescent="0.15">
      <c r="A114" s="132">
        <f t="shared" si="39"/>
        <v>40039</v>
      </c>
      <c r="B114" s="32">
        <v>26</v>
      </c>
      <c r="C114" s="25">
        <f t="shared" si="44"/>
        <v>15</v>
      </c>
      <c r="D114" s="131">
        <f t="shared" ca="1" si="45"/>
        <v>3.3</v>
      </c>
      <c r="E114" s="25">
        <f t="shared" si="46"/>
        <v>35</v>
      </c>
      <c r="F114" s="63">
        <f t="shared" si="47"/>
        <v>1</v>
      </c>
      <c r="G114" s="15">
        <f t="shared" ca="1" si="35"/>
        <v>3.3</v>
      </c>
      <c r="H114" s="125">
        <v>0</v>
      </c>
      <c r="I114" s="137"/>
      <c r="J114" s="15">
        <f t="shared" ca="1" si="51"/>
        <v>41.649999999999991</v>
      </c>
      <c r="K114" s="8">
        <f t="shared" ca="1" si="40"/>
        <v>0.30050505050505044</v>
      </c>
      <c r="L114" s="9"/>
      <c r="M114" s="15">
        <f t="shared" ca="1" si="52"/>
        <v>0</v>
      </c>
      <c r="N114" s="10">
        <f t="shared" si="48"/>
        <v>910</v>
      </c>
      <c r="O114" s="15">
        <f t="shared" si="49"/>
        <v>138.6</v>
      </c>
      <c r="P114" s="15">
        <f t="shared" ca="1" si="53"/>
        <v>424.30000000000052</v>
      </c>
      <c r="Q114" s="15">
        <f t="shared" si="54"/>
        <v>57.4</v>
      </c>
      <c r="R114" s="15">
        <f t="shared" si="54"/>
        <v>352</v>
      </c>
      <c r="S114" s="15">
        <f t="shared" ca="1" si="42"/>
        <v>17.999999999999996</v>
      </c>
      <c r="U114" s="145">
        <f t="shared" si="50"/>
        <v>0.5</v>
      </c>
      <c r="X114" s="25"/>
      <c r="Y114" s="25"/>
      <c r="Z114" s="25"/>
      <c r="AA114" s="25"/>
      <c r="AB114" s="25"/>
      <c r="AC114" s="25"/>
      <c r="AD114" s="25"/>
      <c r="AE114" s="25"/>
      <c r="AF114" s="25"/>
      <c r="AG114" s="25"/>
      <c r="AH114" s="25"/>
      <c r="AI114" s="25"/>
      <c r="AJ114" s="25"/>
      <c r="AK114" s="25"/>
      <c r="AL114" s="25"/>
      <c r="AM114" s="25"/>
      <c r="AN114" s="25"/>
      <c r="AO114" s="25"/>
      <c r="AP114" s="25"/>
      <c r="AQ114" s="25"/>
    </row>
    <row r="115" spans="1:43" x14ac:dyDescent="0.15">
      <c r="A115" s="132">
        <f t="shared" si="39"/>
        <v>40040</v>
      </c>
      <c r="B115" s="32">
        <v>26</v>
      </c>
      <c r="C115" s="25">
        <f t="shared" si="44"/>
        <v>15</v>
      </c>
      <c r="D115" s="131">
        <f t="shared" ca="1" si="45"/>
        <v>3.3</v>
      </c>
      <c r="E115" s="25">
        <f t="shared" si="46"/>
        <v>36</v>
      </c>
      <c r="F115" s="63">
        <f t="shared" si="47"/>
        <v>1</v>
      </c>
      <c r="G115" s="15">
        <f t="shared" ca="1" si="35"/>
        <v>3.3</v>
      </c>
      <c r="H115" s="125">
        <v>0</v>
      </c>
      <c r="I115" s="137"/>
      <c r="J115" s="15">
        <f t="shared" si="51"/>
        <v>55.44</v>
      </c>
      <c r="K115" s="8">
        <f t="shared" si="40"/>
        <v>0.4</v>
      </c>
      <c r="L115" s="9">
        <v>0.4</v>
      </c>
      <c r="M115" s="15">
        <f t="shared" ca="1" si="52"/>
        <v>0</v>
      </c>
      <c r="N115" s="10">
        <f t="shared" si="48"/>
        <v>910</v>
      </c>
      <c r="O115" s="15">
        <f t="shared" si="49"/>
        <v>138.6</v>
      </c>
      <c r="P115" s="15">
        <f t="shared" ca="1" si="53"/>
        <v>427.60000000000053</v>
      </c>
      <c r="Q115" s="15">
        <f t="shared" si="54"/>
        <v>57.4</v>
      </c>
      <c r="R115" s="15">
        <f t="shared" si="54"/>
        <v>352</v>
      </c>
      <c r="S115" s="15">
        <f t="shared" ca="1" si="42"/>
        <v>17.999999999999996</v>
      </c>
      <c r="U115" s="145">
        <f t="shared" si="50"/>
        <v>0.5</v>
      </c>
      <c r="X115" s="25"/>
      <c r="Y115" s="25"/>
      <c r="Z115" s="25"/>
      <c r="AA115" s="25"/>
      <c r="AB115" s="25"/>
      <c r="AC115" s="25"/>
      <c r="AD115" s="25"/>
      <c r="AE115" s="25"/>
      <c r="AF115" s="25"/>
      <c r="AG115" s="25"/>
      <c r="AH115" s="25"/>
      <c r="AI115" s="25"/>
      <c r="AJ115" s="25"/>
      <c r="AK115" s="25"/>
      <c r="AL115" s="25"/>
      <c r="AM115" s="25"/>
      <c r="AN115" s="25"/>
      <c r="AO115" s="25"/>
      <c r="AP115" s="25"/>
      <c r="AQ115" s="25"/>
    </row>
    <row r="116" spans="1:43" x14ac:dyDescent="0.15">
      <c r="A116" s="132">
        <f t="shared" si="39"/>
        <v>40041</v>
      </c>
      <c r="B116" s="32">
        <v>27</v>
      </c>
      <c r="C116" s="25">
        <f t="shared" si="44"/>
        <v>16</v>
      </c>
      <c r="D116" s="131">
        <f t="shared" ca="1" si="45"/>
        <v>3.3</v>
      </c>
      <c r="E116" s="25">
        <f t="shared" si="46"/>
        <v>37</v>
      </c>
      <c r="F116" s="63">
        <f t="shared" si="47"/>
        <v>1</v>
      </c>
      <c r="G116" s="15">
        <f t="shared" ca="1" si="35"/>
        <v>3.3</v>
      </c>
      <c r="H116" s="125">
        <v>0</v>
      </c>
      <c r="I116" s="137"/>
      <c r="J116" s="15">
        <f t="shared" ca="1" si="51"/>
        <v>58.739999999999995</v>
      </c>
      <c r="K116" s="8">
        <f t="shared" ca="1" si="40"/>
        <v>0.4238095238095238</v>
      </c>
      <c r="L116" s="9"/>
      <c r="M116" s="15">
        <f t="shared" ca="1" si="52"/>
        <v>0</v>
      </c>
      <c r="N116" s="10">
        <f t="shared" si="48"/>
        <v>910</v>
      </c>
      <c r="O116" s="15">
        <f t="shared" si="49"/>
        <v>138.6</v>
      </c>
      <c r="P116" s="15">
        <f t="shared" ca="1" si="53"/>
        <v>430.90000000000055</v>
      </c>
      <c r="Q116" s="15">
        <f t="shared" si="54"/>
        <v>57.4</v>
      </c>
      <c r="R116" s="15">
        <f t="shared" si="54"/>
        <v>352</v>
      </c>
      <c r="S116" s="15">
        <f t="shared" ca="1" si="42"/>
        <v>17.999999999999996</v>
      </c>
      <c r="T116" s="25"/>
      <c r="U116" s="145">
        <f t="shared" si="50"/>
        <v>0.5</v>
      </c>
      <c r="X116" s="25"/>
      <c r="Y116" s="25"/>
      <c r="Z116" s="25"/>
      <c r="AA116" s="25"/>
      <c r="AB116" s="25"/>
      <c r="AC116" s="25"/>
      <c r="AD116" s="25"/>
      <c r="AE116" s="25"/>
      <c r="AF116" s="25"/>
      <c r="AG116" s="25"/>
      <c r="AH116" s="25"/>
      <c r="AI116" s="25"/>
      <c r="AJ116" s="25"/>
      <c r="AK116" s="25"/>
      <c r="AL116" s="25"/>
      <c r="AM116" s="25"/>
      <c r="AN116" s="25"/>
      <c r="AO116" s="25"/>
      <c r="AP116" s="25"/>
      <c r="AQ116" s="25"/>
    </row>
    <row r="117" spans="1:43" x14ac:dyDescent="0.15">
      <c r="A117" s="132">
        <f t="shared" si="39"/>
        <v>40042</v>
      </c>
      <c r="B117" s="32">
        <v>26</v>
      </c>
      <c r="C117" s="25">
        <f t="shared" si="44"/>
        <v>16</v>
      </c>
      <c r="D117" s="131">
        <f t="shared" ca="1" si="45"/>
        <v>2.5</v>
      </c>
      <c r="E117" s="25">
        <f t="shared" si="46"/>
        <v>38</v>
      </c>
      <c r="F117" s="63">
        <f t="shared" si="47"/>
        <v>1</v>
      </c>
      <c r="G117" s="15">
        <f t="shared" ca="1" si="35"/>
        <v>2.5</v>
      </c>
      <c r="H117" s="125">
        <v>0</v>
      </c>
      <c r="I117" s="137"/>
      <c r="J117" s="15">
        <f t="shared" ca="1" si="51"/>
        <v>61.239999999999995</v>
      </c>
      <c r="K117" s="8">
        <f t="shared" ca="1" si="40"/>
        <v>0.44184704184704182</v>
      </c>
      <c r="L117" s="9"/>
      <c r="M117" s="15">
        <f t="shared" ca="1" si="52"/>
        <v>0</v>
      </c>
      <c r="N117" s="10">
        <f t="shared" si="48"/>
        <v>910</v>
      </c>
      <c r="O117" s="15">
        <f t="shared" si="49"/>
        <v>138.6</v>
      </c>
      <c r="P117" s="15">
        <f t="shared" ca="1" si="53"/>
        <v>433.40000000000055</v>
      </c>
      <c r="Q117" s="15">
        <f t="shared" si="54"/>
        <v>57.4</v>
      </c>
      <c r="R117" s="15">
        <f t="shared" si="54"/>
        <v>352</v>
      </c>
      <c r="S117" s="15">
        <f t="shared" ca="1" si="42"/>
        <v>17.999999999999996</v>
      </c>
      <c r="T117" s="25"/>
      <c r="U117" s="145">
        <f t="shared" si="50"/>
        <v>0.5</v>
      </c>
      <c r="X117" s="25"/>
      <c r="Y117" s="25"/>
      <c r="Z117" s="25"/>
      <c r="AA117" s="25"/>
      <c r="AB117" s="25"/>
      <c r="AC117" s="25"/>
      <c r="AD117" s="25"/>
      <c r="AE117" s="25"/>
      <c r="AF117" s="25"/>
      <c r="AG117" s="25"/>
      <c r="AH117" s="25"/>
      <c r="AI117" s="25"/>
      <c r="AJ117" s="25"/>
      <c r="AK117" s="25"/>
      <c r="AL117" s="25"/>
      <c r="AM117" s="25"/>
      <c r="AN117" s="25"/>
      <c r="AO117" s="25"/>
      <c r="AP117" s="25"/>
      <c r="AQ117" s="25"/>
    </row>
    <row r="118" spans="1:43" x14ac:dyDescent="0.15">
      <c r="A118" s="132">
        <f t="shared" si="39"/>
        <v>40043</v>
      </c>
      <c r="B118" s="32">
        <v>25</v>
      </c>
      <c r="C118" s="25">
        <f t="shared" si="44"/>
        <v>16</v>
      </c>
      <c r="D118" s="131">
        <f t="shared" ca="1" si="45"/>
        <v>2.5</v>
      </c>
      <c r="E118" s="25">
        <f t="shared" si="46"/>
        <v>39</v>
      </c>
      <c r="F118" s="63">
        <f t="shared" si="47"/>
        <v>1</v>
      </c>
      <c r="G118" s="15">
        <f t="shared" ca="1" si="35"/>
        <v>2.5</v>
      </c>
      <c r="H118" s="125">
        <v>0</v>
      </c>
      <c r="I118" s="137">
        <v>32</v>
      </c>
      <c r="J118" s="15">
        <f t="shared" ca="1" si="51"/>
        <v>31.739999999999995</v>
      </c>
      <c r="K118" s="8">
        <f t="shared" ca="1" si="40"/>
        <v>0.22900432900432899</v>
      </c>
      <c r="L118" s="9"/>
      <c r="M118" s="15">
        <f t="shared" ca="1" si="52"/>
        <v>0</v>
      </c>
      <c r="N118" s="10">
        <f t="shared" si="48"/>
        <v>910</v>
      </c>
      <c r="O118" s="15">
        <f t="shared" si="49"/>
        <v>138.6</v>
      </c>
      <c r="P118" s="15">
        <f t="shared" ca="1" si="53"/>
        <v>435.90000000000055</v>
      </c>
      <c r="Q118" s="15">
        <f t="shared" si="54"/>
        <v>57.4</v>
      </c>
      <c r="R118" s="15">
        <f t="shared" si="54"/>
        <v>384</v>
      </c>
      <c r="S118" s="15">
        <f t="shared" ca="1" si="42"/>
        <v>17.999999999999996</v>
      </c>
      <c r="U118" s="145">
        <f t="shared" si="50"/>
        <v>0.5</v>
      </c>
      <c r="X118" s="25"/>
      <c r="Y118" s="25"/>
      <c r="Z118" s="25"/>
      <c r="AA118" s="25"/>
      <c r="AB118" s="25"/>
      <c r="AC118" s="25"/>
      <c r="AD118" s="25"/>
      <c r="AE118" s="25"/>
      <c r="AF118" s="25"/>
      <c r="AG118" s="25"/>
      <c r="AH118" s="25"/>
      <c r="AI118" s="25"/>
      <c r="AJ118" s="25"/>
      <c r="AK118" s="25"/>
      <c r="AL118" s="25"/>
      <c r="AM118" s="25"/>
      <c r="AN118" s="25"/>
      <c r="AO118" s="25"/>
      <c r="AP118" s="25"/>
      <c r="AQ118" s="25"/>
    </row>
    <row r="119" spans="1:43" x14ac:dyDescent="0.15">
      <c r="A119" s="132">
        <f t="shared" si="39"/>
        <v>40044</v>
      </c>
      <c r="B119" s="32">
        <v>27</v>
      </c>
      <c r="C119" s="25">
        <f t="shared" si="44"/>
        <v>16</v>
      </c>
      <c r="D119" s="131">
        <f t="shared" ca="1" si="45"/>
        <v>3.3</v>
      </c>
      <c r="E119" s="25">
        <f t="shared" si="46"/>
        <v>40</v>
      </c>
      <c r="F119" s="63">
        <f t="shared" si="47"/>
        <v>1</v>
      </c>
      <c r="G119" s="15">
        <f t="shared" ca="1" si="35"/>
        <v>3.3</v>
      </c>
      <c r="H119" s="125">
        <v>0</v>
      </c>
      <c r="I119" s="137"/>
      <c r="J119" s="15">
        <f t="shared" ca="1" si="51"/>
        <v>35.039999999999992</v>
      </c>
      <c r="K119" s="8">
        <f t="shared" ca="1" si="40"/>
        <v>0.25281385281385277</v>
      </c>
      <c r="L119" s="9"/>
      <c r="M119" s="15">
        <f t="shared" ca="1" si="52"/>
        <v>0</v>
      </c>
      <c r="N119" s="10">
        <f t="shared" si="48"/>
        <v>910</v>
      </c>
      <c r="O119" s="15">
        <f t="shared" si="49"/>
        <v>138.6</v>
      </c>
      <c r="P119" s="15">
        <f t="shared" ca="1" si="53"/>
        <v>439.20000000000056</v>
      </c>
      <c r="Q119" s="15">
        <f t="shared" si="54"/>
        <v>57.4</v>
      </c>
      <c r="R119" s="15">
        <f t="shared" si="54"/>
        <v>384</v>
      </c>
      <c r="S119" s="15">
        <f t="shared" ca="1" si="42"/>
        <v>17.999999999999996</v>
      </c>
      <c r="U119" s="145">
        <f t="shared" si="50"/>
        <v>0.5</v>
      </c>
      <c r="X119" s="25"/>
      <c r="Y119" s="25"/>
      <c r="Z119" s="25"/>
      <c r="AA119" s="25"/>
      <c r="AB119" s="25"/>
      <c r="AC119" s="25"/>
      <c r="AD119" s="25"/>
      <c r="AE119" s="25"/>
      <c r="AF119" s="25"/>
      <c r="AG119" s="25"/>
      <c r="AH119" s="25"/>
      <c r="AI119" s="25"/>
      <c r="AJ119" s="25"/>
      <c r="AK119" s="25"/>
      <c r="AL119" s="25"/>
      <c r="AM119" s="25"/>
      <c r="AN119" s="25"/>
      <c r="AO119" s="25"/>
      <c r="AP119" s="25"/>
      <c r="AQ119" s="25"/>
    </row>
    <row r="120" spans="1:43" x14ac:dyDescent="0.15">
      <c r="A120" s="132">
        <f t="shared" si="39"/>
        <v>40045</v>
      </c>
      <c r="B120" s="32">
        <v>28</v>
      </c>
      <c r="C120" s="25">
        <f t="shared" si="44"/>
        <v>16</v>
      </c>
      <c r="D120" s="131">
        <f t="shared" ca="1" si="45"/>
        <v>3.3</v>
      </c>
      <c r="E120" s="25">
        <f t="shared" si="46"/>
        <v>41</v>
      </c>
      <c r="F120" s="63">
        <f t="shared" si="47"/>
        <v>1</v>
      </c>
      <c r="G120" s="15">
        <f t="shared" ca="1" si="35"/>
        <v>3.3</v>
      </c>
      <c r="H120" s="125">
        <v>0</v>
      </c>
      <c r="I120" s="137"/>
      <c r="J120" s="15">
        <f t="shared" ca="1" si="51"/>
        <v>38.339999999999989</v>
      </c>
      <c r="K120" s="8">
        <f t="shared" ca="1" si="40"/>
        <v>0.27662337662337655</v>
      </c>
      <c r="L120" s="9"/>
      <c r="M120" s="15">
        <f t="shared" ca="1" si="52"/>
        <v>0</v>
      </c>
      <c r="N120" s="10">
        <f t="shared" si="48"/>
        <v>910</v>
      </c>
      <c r="O120" s="15">
        <f t="shared" si="49"/>
        <v>138.6</v>
      </c>
      <c r="P120" s="15">
        <f t="shared" ca="1" si="53"/>
        <v>442.50000000000057</v>
      </c>
      <c r="Q120" s="15">
        <f t="shared" si="54"/>
        <v>57.4</v>
      </c>
      <c r="R120" s="15">
        <f t="shared" si="54"/>
        <v>384</v>
      </c>
      <c r="S120" s="15">
        <f t="shared" ca="1" si="42"/>
        <v>17.999999999999996</v>
      </c>
      <c r="U120" s="145">
        <f t="shared" si="50"/>
        <v>0.5</v>
      </c>
      <c r="X120" s="25"/>
      <c r="Y120" s="25"/>
      <c r="Z120" s="25"/>
      <c r="AA120" s="25"/>
      <c r="AB120" s="25"/>
      <c r="AC120" s="25"/>
      <c r="AD120" s="25"/>
      <c r="AE120" s="25"/>
      <c r="AF120" s="25"/>
      <c r="AG120" s="25"/>
      <c r="AH120" s="25"/>
      <c r="AI120" s="25"/>
      <c r="AJ120" s="25"/>
      <c r="AK120" s="25"/>
      <c r="AL120" s="25"/>
      <c r="AM120" s="25"/>
      <c r="AN120" s="25"/>
      <c r="AO120" s="25"/>
      <c r="AP120" s="25"/>
      <c r="AQ120" s="25"/>
    </row>
    <row r="121" spans="1:43" x14ac:dyDescent="0.15">
      <c r="A121" s="132">
        <f t="shared" si="39"/>
        <v>40046</v>
      </c>
      <c r="B121" s="32">
        <v>28</v>
      </c>
      <c r="C121" s="25">
        <f t="shared" si="44"/>
        <v>16</v>
      </c>
      <c r="D121" s="131">
        <f t="shared" ca="1" si="45"/>
        <v>3.3</v>
      </c>
      <c r="E121" s="25">
        <f t="shared" si="46"/>
        <v>0</v>
      </c>
      <c r="F121" s="63">
        <f t="shared" si="47"/>
        <v>1</v>
      </c>
      <c r="G121" s="15">
        <f t="shared" ca="1" si="35"/>
        <v>3.3</v>
      </c>
      <c r="H121" s="125">
        <v>0</v>
      </c>
      <c r="I121" s="137"/>
      <c r="J121" s="15">
        <f t="shared" ca="1" si="51"/>
        <v>41.639999999999986</v>
      </c>
      <c r="K121" s="8">
        <f t="shared" ca="1" si="40"/>
        <v>0.30043290043290033</v>
      </c>
      <c r="L121" s="9"/>
      <c r="M121" s="15">
        <f t="shared" ca="1" si="52"/>
        <v>0</v>
      </c>
      <c r="N121" s="10">
        <f t="shared" si="48"/>
        <v>910</v>
      </c>
      <c r="O121" s="15">
        <f t="shared" si="49"/>
        <v>138.6</v>
      </c>
      <c r="P121" s="15">
        <f t="shared" ca="1" si="53"/>
        <v>445.80000000000058</v>
      </c>
      <c r="Q121" s="15">
        <f t="shared" si="54"/>
        <v>57.4</v>
      </c>
      <c r="R121" s="15">
        <f t="shared" si="54"/>
        <v>384</v>
      </c>
      <c r="S121" s="15">
        <f t="shared" ca="1" si="42"/>
        <v>17.999999999999996</v>
      </c>
      <c r="U121" s="145">
        <f t="shared" si="50"/>
        <v>0.5</v>
      </c>
      <c r="X121" s="25"/>
      <c r="Y121" s="25"/>
      <c r="Z121" s="25"/>
      <c r="AA121" s="25"/>
      <c r="AB121" s="25"/>
      <c r="AC121" s="25"/>
      <c r="AD121" s="25"/>
      <c r="AE121" s="25"/>
      <c r="AF121" s="25"/>
      <c r="AG121" s="25"/>
      <c r="AH121" s="25"/>
      <c r="AI121" s="25"/>
      <c r="AJ121" s="25"/>
      <c r="AK121" s="25"/>
      <c r="AL121" s="25"/>
      <c r="AM121" s="25"/>
      <c r="AN121" s="25"/>
      <c r="AO121" s="25"/>
      <c r="AP121" s="25"/>
      <c r="AQ121" s="25"/>
    </row>
    <row r="122" spans="1:43" x14ac:dyDescent="0.15">
      <c r="A122" s="132">
        <f t="shared" si="39"/>
        <v>40047</v>
      </c>
      <c r="B122" s="32">
        <v>28</v>
      </c>
      <c r="C122" s="25">
        <f t="shared" si="44"/>
        <v>16</v>
      </c>
      <c r="D122" s="131">
        <f t="shared" ca="1" si="45"/>
        <v>3.3</v>
      </c>
      <c r="E122" s="25">
        <f t="shared" si="46"/>
        <v>1</v>
      </c>
      <c r="F122" s="63">
        <f t="shared" si="47"/>
        <v>1</v>
      </c>
      <c r="G122" s="15">
        <f t="shared" ca="1" si="35"/>
        <v>3.3</v>
      </c>
      <c r="H122" s="125">
        <v>0</v>
      </c>
      <c r="I122" s="137"/>
      <c r="J122" s="15">
        <f t="shared" ca="1" si="51"/>
        <v>44.939999999999984</v>
      </c>
      <c r="K122" s="8">
        <f t="shared" ca="1" si="40"/>
        <v>0.32424242424242411</v>
      </c>
      <c r="L122" s="9"/>
      <c r="M122" s="15">
        <f t="shared" ca="1" si="52"/>
        <v>0</v>
      </c>
      <c r="N122" s="10">
        <f t="shared" si="48"/>
        <v>910</v>
      </c>
      <c r="O122" s="15">
        <f t="shared" si="49"/>
        <v>138.6</v>
      </c>
      <c r="P122" s="15">
        <f t="shared" ca="1" si="53"/>
        <v>449.10000000000059</v>
      </c>
      <c r="Q122" s="15">
        <f t="shared" ref="Q122:R137" si="55">Q121+H122</f>
        <v>57.4</v>
      </c>
      <c r="R122" s="15">
        <f t="shared" si="55"/>
        <v>384</v>
      </c>
      <c r="S122" s="15">
        <f t="shared" ca="1" si="42"/>
        <v>17.999999999999996</v>
      </c>
      <c r="U122" s="145">
        <f t="shared" si="50"/>
        <v>0.5</v>
      </c>
      <c r="X122" s="25"/>
      <c r="Y122" s="25"/>
      <c r="Z122" s="25"/>
      <c r="AA122" s="25"/>
      <c r="AB122" s="25"/>
      <c r="AC122" s="25"/>
      <c r="AD122" s="25"/>
      <c r="AE122" s="25"/>
      <c r="AF122" s="25"/>
      <c r="AG122" s="25"/>
      <c r="AH122" s="25"/>
      <c r="AI122" s="25"/>
      <c r="AJ122" s="25"/>
      <c r="AK122" s="25"/>
      <c r="AL122" s="25"/>
      <c r="AM122" s="25"/>
      <c r="AN122" s="25"/>
      <c r="AO122" s="25"/>
      <c r="AP122" s="25"/>
      <c r="AQ122" s="25"/>
    </row>
    <row r="123" spans="1:43" x14ac:dyDescent="0.15">
      <c r="A123" s="132">
        <f t="shared" si="39"/>
        <v>40048</v>
      </c>
      <c r="B123" s="32">
        <v>27</v>
      </c>
      <c r="C123" s="25">
        <f t="shared" si="44"/>
        <v>17</v>
      </c>
      <c r="D123" s="131">
        <f t="shared" ca="1" si="45"/>
        <v>2.5</v>
      </c>
      <c r="E123" s="25">
        <f t="shared" si="46"/>
        <v>2</v>
      </c>
      <c r="F123" s="63">
        <f t="shared" si="47"/>
        <v>1</v>
      </c>
      <c r="G123" s="15">
        <f t="shared" ca="1" si="35"/>
        <v>2.5</v>
      </c>
      <c r="H123" s="125">
        <v>0</v>
      </c>
      <c r="I123" s="137"/>
      <c r="J123" s="15">
        <f t="shared" ca="1" si="51"/>
        <v>47.439999999999984</v>
      </c>
      <c r="K123" s="8">
        <f t="shared" ca="1" si="40"/>
        <v>0.34227994227994218</v>
      </c>
      <c r="L123" s="9"/>
      <c r="M123" s="15">
        <f t="shared" ca="1" si="52"/>
        <v>0</v>
      </c>
      <c r="N123" s="10">
        <f t="shared" si="48"/>
        <v>910</v>
      </c>
      <c r="O123" s="15">
        <f t="shared" si="49"/>
        <v>138.6</v>
      </c>
      <c r="P123" s="15">
        <f t="shared" ca="1" si="53"/>
        <v>451.60000000000059</v>
      </c>
      <c r="Q123" s="15">
        <f t="shared" si="55"/>
        <v>57.4</v>
      </c>
      <c r="R123" s="15">
        <f t="shared" si="55"/>
        <v>384</v>
      </c>
      <c r="S123" s="15">
        <f t="shared" ca="1" si="42"/>
        <v>17.999999999999996</v>
      </c>
      <c r="U123" s="145">
        <f t="shared" si="50"/>
        <v>0.5</v>
      </c>
      <c r="X123" s="25"/>
      <c r="Y123" s="25"/>
      <c r="Z123" s="25"/>
      <c r="AA123" s="25"/>
      <c r="AB123" s="25"/>
      <c r="AC123" s="25"/>
      <c r="AD123" s="25"/>
      <c r="AE123" s="25"/>
      <c r="AF123" s="25"/>
      <c r="AG123" s="25"/>
      <c r="AH123" s="25"/>
      <c r="AI123" s="25"/>
      <c r="AJ123" s="25"/>
      <c r="AK123" s="25"/>
      <c r="AL123" s="25"/>
      <c r="AM123" s="25"/>
      <c r="AN123" s="25"/>
      <c r="AO123" s="25"/>
      <c r="AP123" s="25"/>
      <c r="AQ123" s="25"/>
    </row>
    <row r="124" spans="1:43" x14ac:dyDescent="0.15">
      <c r="A124" s="132">
        <f t="shared" si="39"/>
        <v>40049</v>
      </c>
      <c r="B124" s="32">
        <v>26</v>
      </c>
      <c r="C124" s="25">
        <f t="shared" si="44"/>
        <v>17</v>
      </c>
      <c r="D124" s="131">
        <f t="shared" ca="1" si="45"/>
        <v>2</v>
      </c>
      <c r="E124" s="25">
        <f t="shared" si="46"/>
        <v>3</v>
      </c>
      <c r="F124" s="63">
        <f t="shared" si="47"/>
        <v>1</v>
      </c>
      <c r="G124" s="15">
        <f t="shared" ca="1" si="35"/>
        <v>2</v>
      </c>
      <c r="H124" s="125">
        <v>0</v>
      </c>
      <c r="I124" s="137"/>
      <c r="J124" s="15">
        <f t="shared" ca="1" si="51"/>
        <v>49.439999999999984</v>
      </c>
      <c r="K124" s="8">
        <f t="shared" ca="1" si="40"/>
        <v>0.35670995670995659</v>
      </c>
      <c r="L124" s="9"/>
      <c r="M124" s="15">
        <f t="shared" ca="1" si="52"/>
        <v>0</v>
      </c>
      <c r="N124" s="10">
        <f t="shared" si="48"/>
        <v>910</v>
      </c>
      <c r="O124" s="15">
        <f t="shared" si="49"/>
        <v>138.6</v>
      </c>
      <c r="P124" s="15">
        <f t="shared" ca="1" si="53"/>
        <v>453.60000000000059</v>
      </c>
      <c r="Q124" s="15">
        <f t="shared" si="55"/>
        <v>57.4</v>
      </c>
      <c r="R124" s="15">
        <f t="shared" si="55"/>
        <v>384</v>
      </c>
      <c r="S124" s="15">
        <f t="shared" ca="1" si="42"/>
        <v>17.999999999999996</v>
      </c>
      <c r="U124" s="145">
        <f t="shared" si="50"/>
        <v>0.5</v>
      </c>
      <c r="X124" s="25"/>
      <c r="Y124" s="25"/>
      <c r="Z124" s="25"/>
      <c r="AA124" s="25"/>
      <c r="AB124" s="25"/>
      <c r="AC124" s="25"/>
      <c r="AD124" s="25"/>
      <c r="AE124" s="25"/>
      <c r="AF124" s="25"/>
      <c r="AG124" s="25"/>
      <c r="AH124" s="25"/>
      <c r="AI124" s="25"/>
      <c r="AJ124" s="25"/>
      <c r="AK124" s="25"/>
      <c r="AL124" s="25"/>
      <c r="AM124" s="25"/>
      <c r="AN124" s="25"/>
      <c r="AO124" s="25"/>
      <c r="AP124" s="25"/>
      <c r="AQ124" s="25"/>
    </row>
    <row r="125" spans="1:43" x14ac:dyDescent="0.15">
      <c r="A125" s="132">
        <f t="shared" si="39"/>
        <v>40050</v>
      </c>
      <c r="B125" s="32">
        <v>23</v>
      </c>
      <c r="C125" s="25">
        <f t="shared" si="44"/>
        <v>17</v>
      </c>
      <c r="D125" s="131">
        <f t="shared" ca="1" si="45"/>
        <v>2</v>
      </c>
      <c r="E125" s="25">
        <f t="shared" si="46"/>
        <v>4</v>
      </c>
      <c r="F125" s="63">
        <f t="shared" si="47"/>
        <v>1</v>
      </c>
      <c r="G125" s="15">
        <f t="shared" ca="1" si="35"/>
        <v>2</v>
      </c>
      <c r="H125" s="125">
        <v>0</v>
      </c>
      <c r="I125" s="137"/>
      <c r="J125" s="15">
        <f t="shared" ca="1" si="51"/>
        <v>51.439999999999984</v>
      </c>
      <c r="K125" s="8">
        <f t="shared" ca="1" si="40"/>
        <v>0.37113997113997105</v>
      </c>
      <c r="L125" s="9"/>
      <c r="M125" s="15">
        <f t="shared" ca="1" si="52"/>
        <v>0</v>
      </c>
      <c r="N125" s="10">
        <f t="shared" si="48"/>
        <v>910</v>
      </c>
      <c r="O125" s="15">
        <f t="shared" si="49"/>
        <v>138.6</v>
      </c>
      <c r="P125" s="15">
        <f t="shared" ca="1" si="53"/>
        <v>455.60000000000059</v>
      </c>
      <c r="Q125" s="15">
        <f t="shared" si="55"/>
        <v>57.4</v>
      </c>
      <c r="R125" s="15">
        <f t="shared" si="55"/>
        <v>384</v>
      </c>
      <c r="S125" s="15">
        <f t="shared" ca="1" si="42"/>
        <v>17.999999999999996</v>
      </c>
      <c r="T125" s="25"/>
      <c r="U125" s="145">
        <f t="shared" si="50"/>
        <v>0.5</v>
      </c>
      <c r="X125" s="25"/>
      <c r="Y125" s="25"/>
      <c r="Z125" s="25"/>
      <c r="AA125" s="25"/>
      <c r="AB125" s="25"/>
      <c r="AC125" s="25"/>
      <c r="AD125" s="25"/>
      <c r="AE125" s="25"/>
      <c r="AF125" s="25"/>
      <c r="AG125" s="25"/>
      <c r="AH125" s="25"/>
      <c r="AI125" s="25"/>
      <c r="AJ125" s="25"/>
      <c r="AK125" s="25"/>
      <c r="AL125" s="25"/>
      <c r="AM125" s="25"/>
      <c r="AN125" s="25"/>
      <c r="AO125" s="25"/>
      <c r="AP125" s="25"/>
      <c r="AQ125" s="25"/>
    </row>
    <row r="126" spans="1:43" x14ac:dyDescent="0.15">
      <c r="A126" s="132">
        <f t="shared" si="39"/>
        <v>40051</v>
      </c>
      <c r="B126" s="32">
        <v>26</v>
      </c>
      <c r="C126" s="25">
        <f t="shared" si="44"/>
        <v>17</v>
      </c>
      <c r="D126" s="131">
        <f t="shared" ca="1" si="45"/>
        <v>2</v>
      </c>
      <c r="E126" s="25">
        <f t="shared" si="46"/>
        <v>5</v>
      </c>
      <c r="F126" s="63">
        <f t="shared" si="47"/>
        <v>1</v>
      </c>
      <c r="G126" s="15">
        <f t="shared" ca="1" si="35"/>
        <v>2</v>
      </c>
      <c r="H126" s="125">
        <v>0</v>
      </c>
      <c r="I126" s="137"/>
      <c r="J126" s="15">
        <f t="shared" ca="1" si="51"/>
        <v>53.439999999999984</v>
      </c>
      <c r="K126" s="8">
        <f t="shared" ca="1" si="40"/>
        <v>0.38556998556998545</v>
      </c>
      <c r="L126" s="9"/>
      <c r="M126" s="15">
        <f t="shared" ca="1" si="52"/>
        <v>0</v>
      </c>
      <c r="N126" s="10">
        <f t="shared" si="48"/>
        <v>910</v>
      </c>
      <c r="O126" s="15">
        <f t="shared" si="49"/>
        <v>138.6</v>
      </c>
      <c r="P126" s="15">
        <f t="shared" ca="1" si="53"/>
        <v>457.60000000000059</v>
      </c>
      <c r="Q126" s="15">
        <f t="shared" si="55"/>
        <v>57.4</v>
      </c>
      <c r="R126" s="15">
        <f t="shared" si="55"/>
        <v>384</v>
      </c>
      <c r="S126" s="15">
        <f t="shared" ca="1" si="42"/>
        <v>17.999999999999996</v>
      </c>
      <c r="T126" s="25"/>
      <c r="U126" s="145">
        <f t="shared" si="50"/>
        <v>0.5</v>
      </c>
      <c r="X126" s="25"/>
      <c r="Y126" s="25"/>
      <c r="Z126" s="25"/>
      <c r="AA126" s="25"/>
      <c r="AB126" s="25"/>
      <c r="AC126" s="25"/>
      <c r="AD126" s="25"/>
      <c r="AE126" s="25"/>
      <c r="AF126" s="25"/>
      <c r="AG126" s="25"/>
      <c r="AH126" s="25"/>
      <c r="AI126" s="25"/>
      <c r="AJ126" s="25"/>
      <c r="AK126" s="25"/>
      <c r="AL126" s="25"/>
      <c r="AM126" s="25"/>
      <c r="AN126" s="25"/>
      <c r="AO126" s="25"/>
      <c r="AP126" s="25"/>
      <c r="AQ126" s="25"/>
    </row>
    <row r="127" spans="1:43" x14ac:dyDescent="0.15">
      <c r="A127" s="132">
        <f t="shared" si="39"/>
        <v>40052</v>
      </c>
      <c r="B127" s="32">
        <v>27</v>
      </c>
      <c r="C127" s="25">
        <f t="shared" si="44"/>
        <v>17</v>
      </c>
      <c r="D127" s="131">
        <f t="shared" ca="1" si="45"/>
        <v>2.5</v>
      </c>
      <c r="E127" s="25">
        <f t="shared" si="46"/>
        <v>6</v>
      </c>
      <c r="F127" s="63">
        <f t="shared" si="47"/>
        <v>1</v>
      </c>
      <c r="G127" s="15">
        <f t="shared" ca="1" si="35"/>
        <v>2.5</v>
      </c>
      <c r="H127" s="125">
        <v>0</v>
      </c>
      <c r="I127" s="137"/>
      <c r="J127" s="15">
        <f t="shared" ca="1" si="51"/>
        <v>55.939999999999984</v>
      </c>
      <c r="K127" s="8">
        <f t="shared" ca="1" si="40"/>
        <v>0.40360750360750353</v>
      </c>
      <c r="L127" s="9"/>
      <c r="M127" s="15">
        <f t="shared" ca="1" si="52"/>
        <v>0</v>
      </c>
      <c r="N127" s="10">
        <f t="shared" si="48"/>
        <v>910</v>
      </c>
      <c r="O127" s="15">
        <f t="shared" si="49"/>
        <v>138.6</v>
      </c>
      <c r="P127" s="15">
        <f t="shared" ca="1" si="53"/>
        <v>460.10000000000059</v>
      </c>
      <c r="Q127" s="15">
        <f t="shared" si="55"/>
        <v>57.4</v>
      </c>
      <c r="R127" s="15">
        <f t="shared" si="55"/>
        <v>384</v>
      </c>
      <c r="S127" s="15">
        <f t="shared" ca="1" si="42"/>
        <v>17.999999999999996</v>
      </c>
      <c r="T127" s="25"/>
      <c r="U127" s="145">
        <f t="shared" si="50"/>
        <v>0.5</v>
      </c>
      <c r="X127" s="25"/>
      <c r="Y127" s="25"/>
      <c r="Z127" s="25"/>
      <c r="AA127" s="25"/>
      <c r="AB127" s="25"/>
      <c r="AC127" s="25"/>
      <c r="AD127" s="25"/>
      <c r="AE127" s="25"/>
      <c r="AF127" s="25"/>
      <c r="AG127" s="25"/>
      <c r="AH127" s="25"/>
      <c r="AI127" s="25"/>
      <c r="AJ127" s="25"/>
      <c r="AK127" s="25"/>
      <c r="AL127" s="25"/>
      <c r="AM127" s="25"/>
      <c r="AN127" s="25"/>
      <c r="AO127" s="25"/>
      <c r="AP127" s="25"/>
      <c r="AQ127" s="25"/>
    </row>
    <row r="128" spans="1:43" x14ac:dyDescent="0.15">
      <c r="A128" s="132">
        <f t="shared" si="39"/>
        <v>40053</v>
      </c>
      <c r="B128" s="32">
        <v>27</v>
      </c>
      <c r="C128" s="25">
        <f t="shared" si="44"/>
        <v>17</v>
      </c>
      <c r="D128" s="131">
        <f t="shared" ca="1" si="45"/>
        <v>2.5</v>
      </c>
      <c r="E128" s="25">
        <f t="shared" si="46"/>
        <v>7</v>
      </c>
      <c r="F128" s="63">
        <f t="shared" si="47"/>
        <v>1</v>
      </c>
      <c r="G128" s="15">
        <f t="shared" ca="1" si="35"/>
        <v>2.5</v>
      </c>
      <c r="H128" s="125">
        <v>0</v>
      </c>
      <c r="I128" s="137"/>
      <c r="J128" s="15">
        <f t="shared" ca="1" si="51"/>
        <v>58.439999999999984</v>
      </c>
      <c r="K128" s="8">
        <f t="shared" ca="1" si="40"/>
        <v>0.42164502164502154</v>
      </c>
      <c r="L128" s="9"/>
      <c r="M128" s="15">
        <f t="shared" ca="1" si="52"/>
        <v>0</v>
      </c>
      <c r="N128" s="10">
        <f t="shared" si="48"/>
        <v>910</v>
      </c>
      <c r="O128" s="15">
        <f t="shared" si="49"/>
        <v>138.6</v>
      </c>
      <c r="P128" s="15">
        <f t="shared" ca="1" si="53"/>
        <v>462.60000000000059</v>
      </c>
      <c r="Q128" s="15">
        <f t="shared" si="55"/>
        <v>57.4</v>
      </c>
      <c r="R128" s="15">
        <f t="shared" si="55"/>
        <v>384</v>
      </c>
      <c r="S128" s="15">
        <f t="shared" ca="1" si="42"/>
        <v>17.999999999999996</v>
      </c>
      <c r="T128" s="25"/>
      <c r="U128" s="145">
        <f t="shared" si="50"/>
        <v>0.5</v>
      </c>
      <c r="X128" s="25"/>
      <c r="Y128" s="25"/>
      <c r="Z128" s="25"/>
      <c r="AA128" s="25"/>
      <c r="AB128" s="25"/>
      <c r="AC128" s="25"/>
      <c r="AD128" s="25"/>
      <c r="AE128" s="25"/>
      <c r="AF128" s="25"/>
      <c r="AG128" s="25"/>
      <c r="AH128" s="25"/>
      <c r="AI128" s="25"/>
      <c r="AJ128" s="25"/>
      <c r="AK128" s="25"/>
      <c r="AL128" s="25"/>
      <c r="AM128" s="25"/>
      <c r="AN128" s="25"/>
      <c r="AO128" s="25"/>
      <c r="AP128" s="25"/>
      <c r="AQ128" s="25"/>
    </row>
    <row r="129" spans="1:43" x14ac:dyDescent="0.15">
      <c r="A129" s="132">
        <f t="shared" si="39"/>
        <v>40054</v>
      </c>
      <c r="B129" s="32">
        <v>24</v>
      </c>
      <c r="C129" s="25">
        <f t="shared" si="44"/>
        <v>17</v>
      </c>
      <c r="D129" s="131">
        <f t="shared" ca="1" si="45"/>
        <v>2</v>
      </c>
      <c r="E129" s="25">
        <f t="shared" si="46"/>
        <v>8</v>
      </c>
      <c r="F129" s="63">
        <f t="shared" si="47"/>
        <v>1</v>
      </c>
      <c r="G129" s="15">
        <f t="shared" ca="1" si="35"/>
        <v>2</v>
      </c>
      <c r="H129" s="125">
        <v>0</v>
      </c>
      <c r="I129" s="137"/>
      <c r="J129" s="15">
        <f t="shared" ca="1" si="51"/>
        <v>60.439999999999984</v>
      </c>
      <c r="K129" s="8">
        <f t="shared" ca="1" si="40"/>
        <v>0.43607503607503595</v>
      </c>
      <c r="L129" s="9"/>
      <c r="M129" s="15">
        <f t="shared" ca="1" si="52"/>
        <v>0</v>
      </c>
      <c r="N129" s="10">
        <f t="shared" si="48"/>
        <v>910</v>
      </c>
      <c r="O129" s="15">
        <f t="shared" si="49"/>
        <v>138.6</v>
      </c>
      <c r="P129" s="15">
        <f t="shared" ca="1" si="53"/>
        <v>464.60000000000059</v>
      </c>
      <c r="Q129" s="15">
        <f t="shared" si="55"/>
        <v>57.4</v>
      </c>
      <c r="R129" s="15">
        <f t="shared" si="55"/>
        <v>384</v>
      </c>
      <c r="S129" s="15">
        <f t="shared" ca="1" si="42"/>
        <v>17.999999999999996</v>
      </c>
      <c r="T129" s="25"/>
      <c r="U129" s="145">
        <f t="shared" si="50"/>
        <v>0.5</v>
      </c>
      <c r="X129" s="25"/>
      <c r="Y129" s="25"/>
      <c r="Z129" s="25"/>
      <c r="AA129" s="25"/>
      <c r="AB129" s="25"/>
      <c r="AC129" s="25"/>
      <c r="AD129" s="25"/>
      <c r="AE129" s="25"/>
      <c r="AF129" s="25"/>
      <c r="AG129" s="25"/>
      <c r="AH129" s="25"/>
      <c r="AI129" s="25"/>
      <c r="AJ129" s="25"/>
      <c r="AK129" s="25"/>
      <c r="AL129" s="25"/>
      <c r="AM129" s="25"/>
      <c r="AN129" s="25"/>
      <c r="AO129" s="25"/>
      <c r="AP129" s="25"/>
      <c r="AQ129" s="25"/>
    </row>
    <row r="130" spans="1:43" x14ac:dyDescent="0.15">
      <c r="A130" s="132">
        <f t="shared" si="39"/>
        <v>40055</v>
      </c>
      <c r="B130" s="32">
        <v>27</v>
      </c>
      <c r="C130" s="25">
        <f t="shared" si="44"/>
        <v>18</v>
      </c>
      <c r="D130" s="131">
        <f t="shared" ca="1" si="45"/>
        <v>0</v>
      </c>
      <c r="E130" s="25">
        <f t="shared" si="46"/>
        <v>9</v>
      </c>
      <c r="F130" s="63">
        <f t="shared" si="47"/>
        <v>1</v>
      </c>
      <c r="G130" s="15">
        <f t="shared" ca="1" si="35"/>
        <v>0</v>
      </c>
      <c r="H130" s="125">
        <v>0</v>
      </c>
      <c r="I130" s="137"/>
      <c r="J130" s="15">
        <f t="shared" ca="1" si="51"/>
        <v>60.439999999999984</v>
      </c>
      <c r="K130" s="8">
        <f t="shared" ca="1" si="40"/>
        <v>0.43607503607503595</v>
      </c>
      <c r="L130" s="9"/>
      <c r="M130" s="15">
        <f t="shared" ca="1" si="52"/>
        <v>0</v>
      </c>
      <c r="N130" s="10">
        <f t="shared" si="48"/>
        <v>910</v>
      </c>
      <c r="O130" s="15">
        <f t="shared" si="49"/>
        <v>138.6</v>
      </c>
      <c r="P130" s="15">
        <f t="shared" ca="1" si="53"/>
        <v>464.60000000000059</v>
      </c>
      <c r="Q130" s="15">
        <f t="shared" si="55"/>
        <v>57.4</v>
      </c>
      <c r="R130" s="15">
        <f t="shared" si="55"/>
        <v>384</v>
      </c>
      <c r="S130" s="15">
        <f t="shared" ca="1" si="42"/>
        <v>17.999999999999996</v>
      </c>
      <c r="T130" s="25"/>
      <c r="U130" s="145">
        <f t="shared" si="50"/>
        <v>0.5</v>
      </c>
      <c r="X130" s="25"/>
      <c r="Y130" s="25"/>
      <c r="Z130" s="25"/>
      <c r="AA130" s="25"/>
      <c r="AB130" s="25"/>
      <c r="AC130" s="25"/>
      <c r="AD130" s="25"/>
      <c r="AE130" s="25"/>
      <c r="AF130" s="25"/>
      <c r="AG130" s="25"/>
      <c r="AH130" s="25"/>
      <c r="AI130" s="25"/>
      <c r="AJ130" s="25"/>
      <c r="AK130" s="25"/>
      <c r="AL130" s="25"/>
      <c r="AM130" s="25"/>
      <c r="AN130" s="25"/>
      <c r="AO130" s="25"/>
      <c r="AP130" s="25"/>
      <c r="AQ130" s="25"/>
    </row>
    <row r="131" spans="1:43" x14ac:dyDescent="0.15">
      <c r="A131" s="132">
        <f t="shared" si="39"/>
        <v>40056</v>
      </c>
      <c r="B131" s="32">
        <v>26</v>
      </c>
      <c r="C131" s="25">
        <f t="shared" si="44"/>
        <v>18</v>
      </c>
      <c r="D131" s="131">
        <f t="shared" ca="1" si="45"/>
        <v>0</v>
      </c>
      <c r="E131" s="25">
        <f t="shared" si="46"/>
        <v>10</v>
      </c>
      <c r="F131" s="63">
        <f t="shared" si="47"/>
        <v>1</v>
      </c>
      <c r="G131" s="15">
        <f t="shared" ca="1" si="35"/>
        <v>0</v>
      </c>
      <c r="H131" s="125">
        <v>0</v>
      </c>
      <c r="I131" s="137"/>
      <c r="J131" s="15">
        <f t="shared" ca="1" si="51"/>
        <v>60.439999999999984</v>
      </c>
      <c r="K131" s="8">
        <f t="shared" ca="1" si="40"/>
        <v>0.43607503607503595</v>
      </c>
      <c r="L131" s="9"/>
      <c r="M131" s="15">
        <f t="shared" ca="1" si="52"/>
        <v>0</v>
      </c>
      <c r="N131" s="10">
        <f t="shared" si="48"/>
        <v>910</v>
      </c>
      <c r="O131" s="15">
        <f t="shared" si="49"/>
        <v>138.6</v>
      </c>
      <c r="P131" s="15">
        <f t="shared" ca="1" si="53"/>
        <v>464.60000000000059</v>
      </c>
      <c r="Q131" s="15">
        <f t="shared" si="55"/>
        <v>57.4</v>
      </c>
      <c r="R131" s="15">
        <f t="shared" si="55"/>
        <v>384</v>
      </c>
      <c r="S131" s="15">
        <f t="shared" ca="1" si="42"/>
        <v>17.999999999999996</v>
      </c>
      <c r="T131" s="25"/>
      <c r="U131" s="145">
        <f t="shared" si="50"/>
        <v>0.5</v>
      </c>
      <c r="X131" s="25"/>
      <c r="Y131" s="25"/>
      <c r="Z131" s="25"/>
      <c r="AA131" s="25"/>
      <c r="AB131" s="25"/>
      <c r="AC131" s="25"/>
      <c r="AD131" s="25"/>
      <c r="AE131" s="25"/>
      <c r="AF131" s="25"/>
      <c r="AG131" s="25"/>
      <c r="AH131" s="25"/>
      <c r="AI131" s="25"/>
      <c r="AJ131" s="25"/>
      <c r="AK131" s="25"/>
      <c r="AL131" s="25"/>
      <c r="AM131" s="25"/>
      <c r="AN131" s="25"/>
      <c r="AO131" s="25"/>
      <c r="AP131" s="25"/>
      <c r="AQ131" s="25"/>
    </row>
    <row r="132" spans="1:43" x14ac:dyDescent="0.15">
      <c r="A132" s="132">
        <f t="shared" si="39"/>
        <v>40057</v>
      </c>
      <c r="B132" s="32">
        <v>23</v>
      </c>
      <c r="C132" s="25">
        <f t="shared" si="44"/>
        <v>18</v>
      </c>
      <c r="D132" s="131">
        <f t="shared" ca="1" si="45"/>
        <v>0</v>
      </c>
      <c r="E132" s="25">
        <f t="shared" si="46"/>
        <v>11</v>
      </c>
      <c r="F132" s="63">
        <f t="shared" si="47"/>
        <v>1</v>
      </c>
      <c r="G132" s="15">
        <f t="shared" ca="1" si="35"/>
        <v>0</v>
      </c>
      <c r="H132" s="125">
        <v>0</v>
      </c>
      <c r="I132" s="137"/>
      <c r="J132" s="15">
        <f t="shared" ca="1" si="51"/>
        <v>60.439999999999984</v>
      </c>
      <c r="K132" s="8">
        <f t="shared" ca="1" si="40"/>
        <v>0.43607503607503595</v>
      </c>
      <c r="L132" s="9"/>
      <c r="M132" s="15">
        <f t="shared" ca="1" si="52"/>
        <v>0</v>
      </c>
      <c r="N132" s="10">
        <f t="shared" si="48"/>
        <v>910</v>
      </c>
      <c r="O132" s="15">
        <f t="shared" si="49"/>
        <v>138.6</v>
      </c>
      <c r="P132" s="15">
        <f t="shared" ca="1" si="53"/>
        <v>464.60000000000059</v>
      </c>
      <c r="Q132" s="15">
        <f t="shared" si="55"/>
        <v>57.4</v>
      </c>
      <c r="R132" s="15">
        <f t="shared" si="55"/>
        <v>384</v>
      </c>
      <c r="S132" s="15">
        <f t="shared" ca="1" si="42"/>
        <v>17.999999999999996</v>
      </c>
      <c r="T132" s="25"/>
      <c r="U132" s="145">
        <f t="shared" si="50"/>
        <v>0.5</v>
      </c>
      <c r="X132" s="25"/>
      <c r="Y132" s="25"/>
      <c r="Z132" s="25"/>
      <c r="AA132" s="25"/>
      <c r="AB132" s="25"/>
      <c r="AC132" s="25"/>
      <c r="AD132" s="25"/>
      <c r="AE132" s="25"/>
      <c r="AF132" s="25"/>
      <c r="AG132" s="25"/>
      <c r="AH132" s="25"/>
      <c r="AI132" s="25"/>
      <c r="AJ132" s="25"/>
      <c r="AK132" s="25"/>
      <c r="AL132" s="25"/>
      <c r="AM132" s="25"/>
      <c r="AN132" s="25"/>
      <c r="AO132" s="25"/>
      <c r="AP132" s="25"/>
      <c r="AQ132" s="25"/>
    </row>
    <row r="133" spans="1:43" x14ac:dyDescent="0.15">
      <c r="A133" s="132">
        <f t="shared" si="39"/>
        <v>40058</v>
      </c>
      <c r="B133" s="32">
        <v>21</v>
      </c>
      <c r="C133" s="25">
        <f t="shared" si="44"/>
        <v>18</v>
      </c>
      <c r="D133" s="131">
        <f t="shared" ca="1" si="45"/>
        <v>0</v>
      </c>
      <c r="E133" s="25">
        <f t="shared" si="46"/>
        <v>12</v>
      </c>
      <c r="F133" s="63">
        <f t="shared" si="47"/>
        <v>1</v>
      </c>
      <c r="G133" s="15">
        <f t="shared" ca="1" si="35"/>
        <v>0</v>
      </c>
      <c r="H133" s="125">
        <v>0</v>
      </c>
      <c r="I133" s="137"/>
      <c r="J133" s="15">
        <f t="shared" ca="1" si="51"/>
        <v>60.439999999999984</v>
      </c>
      <c r="K133" s="8">
        <f t="shared" ca="1" si="40"/>
        <v>0.43607503607503595</v>
      </c>
      <c r="L133" s="9"/>
      <c r="M133" s="15">
        <f t="shared" ca="1" si="52"/>
        <v>0</v>
      </c>
      <c r="N133" s="10">
        <f t="shared" si="48"/>
        <v>910</v>
      </c>
      <c r="O133" s="15">
        <f t="shared" si="49"/>
        <v>138.6</v>
      </c>
      <c r="P133" s="15">
        <f t="shared" ca="1" si="53"/>
        <v>464.60000000000059</v>
      </c>
      <c r="Q133" s="15">
        <f t="shared" si="55"/>
        <v>57.4</v>
      </c>
      <c r="R133" s="15">
        <f t="shared" si="55"/>
        <v>384</v>
      </c>
      <c r="S133" s="15">
        <f t="shared" ca="1" si="42"/>
        <v>17.999999999999996</v>
      </c>
      <c r="T133" s="25"/>
      <c r="U133" s="145">
        <f t="shared" si="50"/>
        <v>0.5</v>
      </c>
      <c r="X133" s="25"/>
      <c r="Y133" s="25"/>
      <c r="Z133" s="25"/>
      <c r="AA133" s="25"/>
      <c r="AB133" s="25"/>
      <c r="AC133" s="25"/>
      <c r="AD133" s="25"/>
      <c r="AE133" s="25"/>
      <c r="AF133" s="25"/>
      <c r="AG133" s="25"/>
      <c r="AH133" s="25"/>
      <c r="AI133" s="25"/>
      <c r="AJ133" s="25"/>
      <c r="AK133" s="25"/>
      <c r="AL133" s="25"/>
      <c r="AM133" s="25"/>
      <c r="AN133" s="25"/>
      <c r="AO133" s="25"/>
      <c r="AP133" s="25"/>
      <c r="AQ133" s="25"/>
    </row>
    <row r="134" spans="1:43" x14ac:dyDescent="0.15">
      <c r="A134" s="132">
        <f t="shared" si="39"/>
        <v>40059</v>
      </c>
      <c r="B134" s="32">
        <v>22</v>
      </c>
      <c r="C134" s="25">
        <f t="shared" si="44"/>
        <v>18</v>
      </c>
      <c r="D134" s="131">
        <f t="shared" ca="1" si="45"/>
        <v>0</v>
      </c>
      <c r="E134" s="25">
        <f t="shared" si="46"/>
        <v>13</v>
      </c>
      <c r="F134" s="63">
        <f t="shared" si="47"/>
        <v>1</v>
      </c>
      <c r="G134" s="15">
        <f t="shared" ca="1" si="35"/>
        <v>0</v>
      </c>
      <c r="H134" s="125">
        <v>0</v>
      </c>
      <c r="I134" s="137"/>
      <c r="J134" s="15">
        <f t="shared" ca="1" si="51"/>
        <v>60.439999999999984</v>
      </c>
      <c r="K134" s="8">
        <f t="shared" ca="1" si="40"/>
        <v>0.43607503607503595</v>
      </c>
      <c r="L134" s="9"/>
      <c r="M134" s="15">
        <f t="shared" ca="1" si="52"/>
        <v>0</v>
      </c>
      <c r="N134" s="10">
        <f t="shared" si="48"/>
        <v>910</v>
      </c>
      <c r="O134" s="15">
        <f t="shared" si="49"/>
        <v>138.6</v>
      </c>
      <c r="P134" s="15">
        <f t="shared" ca="1" si="53"/>
        <v>464.60000000000059</v>
      </c>
      <c r="Q134" s="15">
        <f t="shared" si="55"/>
        <v>57.4</v>
      </c>
      <c r="R134" s="15">
        <f t="shared" si="55"/>
        <v>384</v>
      </c>
      <c r="S134" s="15">
        <f t="shared" ca="1" si="42"/>
        <v>17.999999999999996</v>
      </c>
      <c r="T134" s="25"/>
      <c r="U134" s="145">
        <f t="shared" si="50"/>
        <v>0.5</v>
      </c>
      <c r="X134" s="25"/>
      <c r="Y134" s="25"/>
      <c r="Z134" s="25"/>
      <c r="AA134" s="25"/>
      <c r="AB134" s="25"/>
      <c r="AC134" s="25"/>
      <c r="AD134" s="25"/>
      <c r="AE134" s="25"/>
      <c r="AF134" s="25"/>
      <c r="AG134" s="25"/>
      <c r="AH134" s="25"/>
      <c r="AI134" s="25"/>
      <c r="AJ134" s="25"/>
      <c r="AK134" s="25"/>
      <c r="AL134" s="25"/>
      <c r="AM134" s="25"/>
      <c r="AN134" s="25"/>
      <c r="AO134" s="25"/>
      <c r="AP134" s="25"/>
      <c r="AQ134" s="25"/>
    </row>
    <row r="135" spans="1:43" x14ac:dyDescent="0.15">
      <c r="A135" s="132">
        <f t="shared" si="39"/>
        <v>40060</v>
      </c>
      <c r="B135" s="32">
        <v>24</v>
      </c>
      <c r="C135" s="25">
        <f t="shared" si="44"/>
        <v>18</v>
      </c>
      <c r="D135" s="131">
        <f t="shared" ca="1" si="45"/>
        <v>0</v>
      </c>
      <c r="E135" s="25">
        <f t="shared" si="46"/>
        <v>14</v>
      </c>
      <c r="F135" s="63">
        <f t="shared" si="47"/>
        <v>1</v>
      </c>
      <c r="G135" s="15">
        <f t="shared" ca="1" si="35"/>
        <v>0</v>
      </c>
      <c r="H135" s="125">
        <v>0</v>
      </c>
      <c r="I135" s="137"/>
      <c r="J135" s="15">
        <f t="shared" ca="1" si="51"/>
        <v>60.439999999999984</v>
      </c>
      <c r="K135" s="8">
        <f t="shared" ca="1" si="40"/>
        <v>0.43607503607503595</v>
      </c>
      <c r="L135" s="9"/>
      <c r="M135" s="15">
        <f t="shared" ca="1" si="52"/>
        <v>0</v>
      </c>
      <c r="N135" s="10">
        <f t="shared" si="48"/>
        <v>910</v>
      </c>
      <c r="O135" s="15">
        <f t="shared" si="49"/>
        <v>138.6</v>
      </c>
      <c r="P135" s="15">
        <f t="shared" ca="1" si="53"/>
        <v>464.60000000000059</v>
      </c>
      <c r="Q135" s="15">
        <f t="shared" si="55"/>
        <v>57.4</v>
      </c>
      <c r="R135" s="15">
        <f t="shared" si="55"/>
        <v>384</v>
      </c>
      <c r="S135" s="15">
        <f t="shared" ca="1" si="42"/>
        <v>17.999999999999996</v>
      </c>
      <c r="T135" s="25"/>
      <c r="U135" s="145">
        <f t="shared" si="50"/>
        <v>0.5</v>
      </c>
      <c r="X135" s="25"/>
      <c r="Y135" s="25"/>
      <c r="Z135" s="25"/>
      <c r="AA135" s="25"/>
      <c r="AB135" s="25"/>
      <c r="AC135" s="25"/>
      <c r="AD135" s="25"/>
      <c r="AE135" s="25"/>
      <c r="AF135" s="25"/>
      <c r="AG135" s="25"/>
      <c r="AH135" s="25"/>
      <c r="AI135" s="25"/>
      <c r="AJ135" s="25"/>
      <c r="AK135" s="25"/>
      <c r="AL135" s="25"/>
      <c r="AM135" s="25"/>
      <c r="AN135" s="25"/>
      <c r="AO135" s="25"/>
      <c r="AP135" s="25"/>
      <c r="AQ135" s="25"/>
    </row>
    <row r="136" spans="1:43" x14ac:dyDescent="0.15">
      <c r="A136" s="132">
        <f t="shared" si="39"/>
        <v>40061</v>
      </c>
      <c r="B136" s="32">
        <v>24</v>
      </c>
      <c r="C136" s="25">
        <f t="shared" ref="C136:C161" si="56">IF(A136&lt;Emergence,0,INT((A136-Emergence)/7)+1)</f>
        <v>18</v>
      </c>
      <c r="D136" s="131">
        <f t="shared" ref="D136:D161" ca="1" si="57">IF(C136&gt;0,IF(K135&lt;=SWDPcritical,1,((1-K135)/(1-SWDPcritical)))*VLOOKUP(B136,INDIRECT(Crop),C136+1),0)</f>
        <v>0</v>
      </c>
      <c r="E136" s="25">
        <f t="shared" ref="E136:E161" si="58">IF(A136&lt;Alfalfa_Cut_1,"Uncut",A136-INDEX(Alfalfa_Cuts,1,MATCH(A136,Alfalfa_Cuts,1)))</f>
        <v>15</v>
      </c>
      <c r="F136" s="63">
        <f t="shared" ref="F136:F161" si="59">IF(AND(Crop="Alfalfa",AND(E136&gt;=0,E136&lt;=tacr)),((1-Kacr0)*(E136/tacr)+Kacr0),1)</f>
        <v>1</v>
      </c>
      <c r="G136" s="15">
        <f t="shared" ca="1" si="35"/>
        <v>0</v>
      </c>
      <c r="H136" s="125">
        <v>0</v>
      </c>
      <c r="I136" s="137"/>
      <c r="J136" s="15">
        <f t="shared" ca="1" si="51"/>
        <v>60.439999999999984</v>
      </c>
      <c r="K136" s="8">
        <f t="shared" ca="1" si="40"/>
        <v>0.43607503607503595</v>
      </c>
      <c r="L136" s="9"/>
      <c r="M136" s="15">
        <f t="shared" ca="1" si="52"/>
        <v>0</v>
      </c>
      <c r="N136" s="10">
        <f t="shared" ref="N136:N161" si="60">IF(VLOOKUP(Crop,CropInfo,4,FALSE)=1,VLOOKUP(Crop,CropInfo,3,FALSE),IF(A136&lt;=Emergence,RZinitial,IF(AND(A136&gt;Emergence,C136&lt;VLOOKUP(Crop,CropInfo,4,FALSE)),N135+(VLOOKUP(Crop,CropInfo,3,FALSE)-RZinitial)/((VLOOKUP(Crop,CropInfo,4,FALSE)-1)*7),VLOOKUP(Crop,CropInfo,3,FALSE))))</f>
        <v>910</v>
      </c>
      <c r="O136" s="15">
        <f t="shared" ref="O136:O161" si="61">IF(N136=MAX(Zbj),VLOOKUP(N136,AWHCsite,6),((N136-VLOOKUP((MATCH(N136,Zbj,1)-1),SoilProp,3))/(VLOOKUP(MATCH(N136,Zbj,1),SoilProp,3)-VLOOKUP((MATCH(N136,Zbj,1)-1),SoilProp,3)))*(VLOOKUP(MATCH(N136,Zbj,1),SoilProp,8)-VLOOKUP((MATCH(N136,Zbj,1)-1),SoilProp,8))+VLOOKUP((MATCH(N136,Zbj,1)-1),SoilProp,8))</f>
        <v>138.6</v>
      </c>
      <c r="P136" s="15">
        <f t="shared" ca="1" si="53"/>
        <v>464.60000000000059</v>
      </c>
      <c r="Q136" s="15">
        <f t="shared" si="55"/>
        <v>57.4</v>
      </c>
      <c r="R136" s="15">
        <f t="shared" si="55"/>
        <v>384</v>
      </c>
      <c r="S136" s="15">
        <f t="shared" ca="1" si="42"/>
        <v>17.999999999999996</v>
      </c>
      <c r="T136" s="25"/>
      <c r="U136" s="145">
        <f t="shared" ref="U136:U161" si="62">MAD</f>
        <v>0.5</v>
      </c>
      <c r="X136" s="25"/>
      <c r="Y136" s="25"/>
      <c r="Z136" s="25"/>
      <c r="AA136" s="25"/>
      <c r="AB136" s="25"/>
      <c r="AC136" s="25"/>
      <c r="AD136" s="25"/>
      <c r="AE136" s="25"/>
      <c r="AF136" s="25"/>
      <c r="AG136" s="25"/>
      <c r="AH136" s="25"/>
      <c r="AI136" s="25"/>
      <c r="AJ136" s="25"/>
      <c r="AK136" s="25"/>
      <c r="AL136" s="25"/>
      <c r="AM136" s="25"/>
      <c r="AN136" s="25"/>
      <c r="AO136" s="25"/>
      <c r="AP136" s="25"/>
      <c r="AQ136" s="25"/>
    </row>
    <row r="137" spans="1:43" x14ac:dyDescent="0.15">
      <c r="A137" s="132">
        <f t="shared" si="39"/>
        <v>40062</v>
      </c>
      <c r="B137" s="32">
        <v>28</v>
      </c>
      <c r="C137" s="25">
        <f t="shared" si="56"/>
        <v>19</v>
      </c>
      <c r="D137" s="131">
        <f t="shared" ca="1" si="57"/>
        <v>0</v>
      </c>
      <c r="E137" s="25">
        <f t="shared" si="58"/>
        <v>16</v>
      </c>
      <c r="F137" s="63">
        <f t="shared" si="59"/>
        <v>1</v>
      </c>
      <c r="G137" s="15">
        <f t="shared" ref="G137:G161" ca="1" si="63">D137*F137</f>
        <v>0</v>
      </c>
      <c r="H137" s="125">
        <v>0</v>
      </c>
      <c r="I137" s="137"/>
      <c r="J137" s="15">
        <f t="shared" ref="J137:J161" ca="1" si="64">IF(L137&lt;&gt;"",L137*O137,J136+IF(Crop="Alfalfa",G137,D137)+M137-H137-I137)</f>
        <v>60.439999999999984</v>
      </c>
      <c r="K137" s="8">
        <f t="shared" ca="1" si="40"/>
        <v>0.43607503607503595</v>
      </c>
      <c r="L137" s="9"/>
      <c r="M137" s="15">
        <f t="shared" ref="M137:M161" ca="1" si="65">IF((J136+IF(Crop="Alfalfa",G137,D137)-H137-I137)&lt;0,-J136-IF(Crop="Alfalfa",G137,D137)+H137+I137,0)</f>
        <v>0</v>
      </c>
      <c r="N137" s="10">
        <f t="shared" si="60"/>
        <v>910</v>
      </c>
      <c r="O137" s="15">
        <f t="shared" si="61"/>
        <v>138.6</v>
      </c>
      <c r="P137" s="15">
        <f t="shared" ref="P137:P161" ca="1" si="66">P136+IF(Crop="Alfalfa",G137,D137)</f>
        <v>464.60000000000059</v>
      </c>
      <c r="Q137" s="15">
        <f t="shared" si="55"/>
        <v>57.4</v>
      </c>
      <c r="R137" s="15">
        <f t="shared" si="55"/>
        <v>384</v>
      </c>
      <c r="S137" s="15">
        <f t="shared" ca="1" si="42"/>
        <v>17.999999999999996</v>
      </c>
      <c r="T137" s="25"/>
      <c r="U137" s="145">
        <f t="shared" si="62"/>
        <v>0.5</v>
      </c>
      <c r="X137" s="25"/>
      <c r="Y137" s="25"/>
      <c r="Z137" s="25"/>
      <c r="AA137" s="25"/>
      <c r="AB137" s="25"/>
      <c r="AC137" s="25"/>
      <c r="AD137" s="25"/>
      <c r="AE137" s="25"/>
      <c r="AF137" s="25"/>
      <c r="AG137" s="25"/>
      <c r="AH137" s="25"/>
      <c r="AI137" s="25"/>
      <c r="AJ137" s="25"/>
      <c r="AK137" s="25"/>
      <c r="AL137" s="25"/>
      <c r="AM137" s="25"/>
      <c r="AN137" s="25"/>
      <c r="AO137" s="25"/>
      <c r="AP137" s="25"/>
      <c r="AQ137" s="25"/>
    </row>
    <row r="138" spans="1:43" x14ac:dyDescent="0.15">
      <c r="A138" s="132">
        <f t="shared" ref="A138:A159" si="67">A137+1</f>
        <v>40063</v>
      </c>
      <c r="B138" s="32">
        <v>27</v>
      </c>
      <c r="C138" s="25">
        <f t="shared" si="56"/>
        <v>19</v>
      </c>
      <c r="D138" s="131">
        <f t="shared" ca="1" si="57"/>
        <v>0</v>
      </c>
      <c r="E138" s="25">
        <f t="shared" si="58"/>
        <v>17</v>
      </c>
      <c r="F138" s="63">
        <f t="shared" si="59"/>
        <v>1</v>
      </c>
      <c r="G138" s="15">
        <f t="shared" ca="1" si="63"/>
        <v>0</v>
      </c>
      <c r="H138" s="125">
        <v>0</v>
      </c>
      <c r="I138" s="137"/>
      <c r="J138" s="15">
        <f t="shared" ca="1" si="64"/>
        <v>60.439999999999984</v>
      </c>
      <c r="K138" s="8">
        <f t="shared" ref="K138:K159" ca="1" si="68">J138/O138</f>
        <v>0.43607503607503595</v>
      </c>
      <c r="L138" s="9"/>
      <c r="M138" s="15">
        <f t="shared" ca="1" si="65"/>
        <v>0</v>
      </c>
      <c r="N138" s="10">
        <f t="shared" si="60"/>
        <v>910</v>
      </c>
      <c r="O138" s="15">
        <f t="shared" si="61"/>
        <v>138.6</v>
      </c>
      <c r="P138" s="15">
        <f t="shared" ca="1" si="66"/>
        <v>464.60000000000059</v>
      </c>
      <c r="Q138" s="15">
        <f t="shared" ref="Q138:R153" si="69">Q137+H138</f>
        <v>57.4</v>
      </c>
      <c r="R138" s="15">
        <f t="shared" si="69"/>
        <v>384</v>
      </c>
      <c r="S138" s="15">
        <f t="shared" ref="S138:S161" ca="1" si="70">S137+M138</f>
        <v>17.999999999999996</v>
      </c>
      <c r="T138" s="25"/>
      <c r="U138" s="145">
        <f t="shared" si="62"/>
        <v>0.5</v>
      </c>
      <c r="X138" s="25"/>
      <c r="Y138" s="25"/>
      <c r="Z138" s="25"/>
      <c r="AA138" s="25"/>
      <c r="AB138" s="25"/>
      <c r="AC138" s="25"/>
      <c r="AD138" s="25"/>
      <c r="AE138" s="25"/>
      <c r="AF138" s="25"/>
      <c r="AG138" s="25"/>
      <c r="AH138" s="25"/>
      <c r="AI138" s="25"/>
      <c r="AJ138" s="25"/>
      <c r="AK138" s="25"/>
      <c r="AL138" s="25"/>
      <c r="AM138" s="25"/>
      <c r="AN138" s="25"/>
      <c r="AO138" s="25"/>
      <c r="AP138" s="25"/>
      <c r="AQ138" s="25"/>
    </row>
    <row r="139" spans="1:43" x14ac:dyDescent="0.15">
      <c r="A139" s="132">
        <f t="shared" si="67"/>
        <v>40064</v>
      </c>
      <c r="B139" s="32">
        <v>19</v>
      </c>
      <c r="C139" s="25">
        <f t="shared" si="56"/>
        <v>19</v>
      </c>
      <c r="D139" s="131">
        <f t="shared" ca="1" si="57"/>
        <v>0</v>
      </c>
      <c r="E139" s="25">
        <f t="shared" si="58"/>
        <v>18</v>
      </c>
      <c r="F139" s="63">
        <f t="shared" si="59"/>
        <v>1</v>
      </c>
      <c r="G139" s="15">
        <f t="shared" ca="1" si="63"/>
        <v>0</v>
      </c>
      <c r="H139" s="125">
        <v>0</v>
      </c>
      <c r="I139" s="137"/>
      <c r="J139" s="15">
        <f t="shared" ca="1" si="64"/>
        <v>60.439999999999984</v>
      </c>
      <c r="K139" s="8">
        <f t="shared" ca="1" si="68"/>
        <v>0.43607503607503595</v>
      </c>
      <c r="L139" s="9"/>
      <c r="M139" s="15">
        <f t="shared" ca="1" si="65"/>
        <v>0</v>
      </c>
      <c r="N139" s="10">
        <f t="shared" si="60"/>
        <v>910</v>
      </c>
      <c r="O139" s="15">
        <f t="shared" si="61"/>
        <v>138.6</v>
      </c>
      <c r="P139" s="15">
        <f t="shared" ca="1" si="66"/>
        <v>464.60000000000059</v>
      </c>
      <c r="Q139" s="15">
        <f t="shared" si="69"/>
        <v>57.4</v>
      </c>
      <c r="R139" s="15">
        <f t="shared" si="69"/>
        <v>384</v>
      </c>
      <c r="S139" s="15">
        <f t="shared" ca="1" si="70"/>
        <v>17.999999999999996</v>
      </c>
      <c r="T139" s="25"/>
      <c r="U139" s="145">
        <f t="shared" si="62"/>
        <v>0.5</v>
      </c>
      <c r="X139" s="25"/>
      <c r="Y139" s="25"/>
      <c r="Z139" s="25"/>
      <c r="AA139" s="25"/>
      <c r="AB139" s="25"/>
      <c r="AC139" s="25"/>
      <c r="AD139" s="25"/>
      <c r="AE139" s="25"/>
      <c r="AF139" s="25"/>
      <c r="AG139" s="25"/>
      <c r="AH139" s="25"/>
      <c r="AI139" s="25"/>
      <c r="AJ139" s="25"/>
      <c r="AK139" s="25"/>
      <c r="AL139" s="25"/>
      <c r="AM139" s="25"/>
      <c r="AN139" s="25"/>
      <c r="AO139" s="25"/>
      <c r="AP139" s="25"/>
      <c r="AQ139" s="25"/>
    </row>
    <row r="140" spans="1:43" x14ac:dyDescent="0.15">
      <c r="A140" s="132">
        <f t="shared" si="67"/>
        <v>40065</v>
      </c>
      <c r="B140" s="32">
        <v>19</v>
      </c>
      <c r="C140" s="25">
        <f t="shared" si="56"/>
        <v>19</v>
      </c>
      <c r="D140" s="131">
        <f t="shared" ca="1" si="57"/>
        <v>0</v>
      </c>
      <c r="E140" s="25">
        <f t="shared" si="58"/>
        <v>19</v>
      </c>
      <c r="F140" s="63">
        <f t="shared" si="59"/>
        <v>1</v>
      </c>
      <c r="G140" s="15">
        <f t="shared" ca="1" si="63"/>
        <v>0</v>
      </c>
      <c r="H140" s="125">
        <v>0</v>
      </c>
      <c r="I140" s="137"/>
      <c r="J140" s="15">
        <f t="shared" ca="1" si="64"/>
        <v>60.439999999999984</v>
      </c>
      <c r="K140" s="8">
        <f t="shared" ca="1" si="68"/>
        <v>0.43607503607503595</v>
      </c>
      <c r="L140" s="9"/>
      <c r="M140" s="15">
        <f t="shared" ca="1" si="65"/>
        <v>0</v>
      </c>
      <c r="N140" s="10">
        <f t="shared" si="60"/>
        <v>910</v>
      </c>
      <c r="O140" s="15">
        <f t="shared" si="61"/>
        <v>138.6</v>
      </c>
      <c r="P140" s="15">
        <f t="shared" ca="1" si="66"/>
        <v>464.60000000000059</v>
      </c>
      <c r="Q140" s="15">
        <f t="shared" si="69"/>
        <v>57.4</v>
      </c>
      <c r="R140" s="15">
        <f t="shared" si="69"/>
        <v>384</v>
      </c>
      <c r="S140" s="15">
        <f t="shared" ca="1" si="70"/>
        <v>17.999999999999996</v>
      </c>
      <c r="T140" s="25"/>
      <c r="U140" s="145">
        <f t="shared" si="62"/>
        <v>0.5</v>
      </c>
      <c r="X140" s="25"/>
      <c r="Y140" s="25"/>
      <c r="Z140" s="25"/>
      <c r="AA140" s="25"/>
      <c r="AB140" s="25"/>
      <c r="AC140" s="25"/>
      <c r="AD140" s="25"/>
      <c r="AE140" s="25"/>
      <c r="AF140" s="25"/>
      <c r="AG140" s="25"/>
      <c r="AH140" s="25"/>
      <c r="AI140" s="25"/>
      <c r="AJ140" s="25"/>
      <c r="AK140" s="25"/>
      <c r="AL140" s="25"/>
      <c r="AM140" s="25"/>
      <c r="AN140" s="25"/>
      <c r="AO140" s="25"/>
      <c r="AP140" s="25"/>
      <c r="AQ140" s="25"/>
    </row>
    <row r="141" spans="1:43" x14ac:dyDescent="0.15">
      <c r="A141" s="132">
        <f t="shared" si="67"/>
        <v>40066</v>
      </c>
      <c r="B141" s="32">
        <v>22</v>
      </c>
      <c r="C141" s="25">
        <f t="shared" si="56"/>
        <v>19</v>
      </c>
      <c r="D141" s="131">
        <f t="shared" ca="1" si="57"/>
        <v>0</v>
      </c>
      <c r="E141" s="25">
        <f t="shared" si="58"/>
        <v>20</v>
      </c>
      <c r="F141" s="63">
        <f t="shared" si="59"/>
        <v>1</v>
      </c>
      <c r="G141" s="15">
        <f t="shared" ca="1" si="63"/>
        <v>0</v>
      </c>
      <c r="H141" s="125">
        <v>0</v>
      </c>
      <c r="I141" s="137"/>
      <c r="J141" s="15">
        <f t="shared" ca="1" si="64"/>
        <v>60.439999999999984</v>
      </c>
      <c r="K141" s="8">
        <f t="shared" ca="1" si="68"/>
        <v>0.43607503607503595</v>
      </c>
      <c r="L141" s="9"/>
      <c r="M141" s="15">
        <f t="shared" ca="1" si="65"/>
        <v>0</v>
      </c>
      <c r="N141" s="10">
        <f t="shared" si="60"/>
        <v>910</v>
      </c>
      <c r="O141" s="15">
        <f t="shared" si="61"/>
        <v>138.6</v>
      </c>
      <c r="P141" s="15">
        <f t="shared" ca="1" si="66"/>
        <v>464.60000000000059</v>
      </c>
      <c r="Q141" s="15">
        <f t="shared" si="69"/>
        <v>57.4</v>
      </c>
      <c r="R141" s="15">
        <f t="shared" si="69"/>
        <v>384</v>
      </c>
      <c r="S141" s="15">
        <f t="shared" ca="1" si="70"/>
        <v>17.999999999999996</v>
      </c>
      <c r="T141" s="25"/>
      <c r="U141" s="145">
        <f t="shared" si="62"/>
        <v>0.5</v>
      </c>
      <c r="X141" s="25"/>
      <c r="Y141" s="25"/>
      <c r="Z141" s="25"/>
      <c r="AA141" s="25"/>
      <c r="AB141" s="25"/>
      <c r="AC141" s="25"/>
      <c r="AD141" s="25"/>
      <c r="AE141" s="25"/>
      <c r="AF141" s="25"/>
      <c r="AG141" s="25"/>
      <c r="AH141" s="25"/>
      <c r="AI141" s="25"/>
      <c r="AJ141" s="25"/>
      <c r="AK141" s="25"/>
      <c r="AL141" s="25"/>
      <c r="AM141" s="25"/>
      <c r="AN141" s="25"/>
      <c r="AO141" s="25"/>
      <c r="AP141" s="25"/>
      <c r="AQ141" s="25"/>
    </row>
    <row r="142" spans="1:43" x14ac:dyDescent="0.15">
      <c r="A142" s="132">
        <f t="shared" si="67"/>
        <v>40067</v>
      </c>
      <c r="B142" s="32">
        <v>23</v>
      </c>
      <c r="C142" s="25">
        <f t="shared" si="56"/>
        <v>19</v>
      </c>
      <c r="D142" s="131">
        <f t="shared" ca="1" si="57"/>
        <v>0</v>
      </c>
      <c r="E142" s="25">
        <f t="shared" si="58"/>
        <v>21</v>
      </c>
      <c r="F142" s="63">
        <f t="shared" si="59"/>
        <v>1</v>
      </c>
      <c r="G142" s="15">
        <f t="shared" ca="1" si="63"/>
        <v>0</v>
      </c>
      <c r="H142" s="125">
        <v>0</v>
      </c>
      <c r="I142" s="137"/>
      <c r="J142" s="15">
        <f t="shared" ca="1" si="64"/>
        <v>60.439999999999984</v>
      </c>
      <c r="K142" s="8">
        <f t="shared" ca="1" si="68"/>
        <v>0.43607503607503595</v>
      </c>
      <c r="L142" s="9"/>
      <c r="M142" s="15">
        <f t="shared" ca="1" si="65"/>
        <v>0</v>
      </c>
      <c r="N142" s="10">
        <f t="shared" si="60"/>
        <v>910</v>
      </c>
      <c r="O142" s="15">
        <f t="shared" si="61"/>
        <v>138.6</v>
      </c>
      <c r="P142" s="15">
        <f t="shared" ca="1" si="66"/>
        <v>464.60000000000059</v>
      </c>
      <c r="Q142" s="15">
        <f t="shared" si="69"/>
        <v>57.4</v>
      </c>
      <c r="R142" s="15">
        <f t="shared" si="69"/>
        <v>384</v>
      </c>
      <c r="S142" s="15">
        <f t="shared" ca="1" si="70"/>
        <v>17.999999999999996</v>
      </c>
      <c r="T142" s="25"/>
      <c r="U142" s="145">
        <f t="shared" si="62"/>
        <v>0.5</v>
      </c>
      <c r="X142" s="25"/>
      <c r="Y142" s="25"/>
      <c r="Z142" s="25"/>
      <c r="AA142" s="25"/>
      <c r="AB142" s="25"/>
      <c r="AC142" s="25"/>
      <c r="AD142" s="25"/>
      <c r="AE142" s="25"/>
      <c r="AF142" s="25"/>
      <c r="AG142" s="25"/>
      <c r="AH142" s="25"/>
      <c r="AI142" s="25"/>
      <c r="AJ142" s="25"/>
      <c r="AK142" s="25"/>
      <c r="AL142" s="25"/>
      <c r="AM142" s="25"/>
      <c r="AN142" s="25"/>
      <c r="AO142" s="25"/>
      <c r="AP142" s="25"/>
      <c r="AQ142" s="25"/>
    </row>
    <row r="143" spans="1:43" x14ac:dyDescent="0.15">
      <c r="A143" s="132">
        <f t="shared" si="67"/>
        <v>40068</v>
      </c>
      <c r="B143" s="32">
        <v>22</v>
      </c>
      <c r="C143" s="25">
        <f t="shared" si="56"/>
        <v>19</v>
      </c>
      <c r="D143" s="131">
        <f t="shared" ca="1" si="57"/>
        <v>0</v>
      </c>
      <c r="E143" s="25">
        <f t="shared" si="58"/>
        <v>22</v>
      </c>
      <c r="F143" s="63">
        <f t="shared" si="59"/>
        <v>1</v>
      </c>
      <c r="G143" s="15">
        <f t="shared" ca="1" si="63"/>
        <v>0</v>
      </c>
      <c r="H143" s="125">
        <v>0</v>
      </c>
      <c r="I143" s="137"/>
      <c r="J143" s="15">
        <f t="shared" ca="1" si="64"/>
        <v>60.439999999999984</v>
      </c>
      <c r="K143" s="8">
        <f t="shared" ca="1" si="68"/>
        <v>0.43607503607503595</v>
      </c>
      <c r="L143" s="9"/>
      <c r="M143" s="15">
        <f t="shared" ca="1" si="65"/>
        <v>0</v>
      </c>
      <c r="N143" s="10">
        <f t="shared" si="60"/>
        <v>910</v>
      </c>
      <c r="O143" s="15">
        <f t="shared" si="61"/>
        <v>138.6</v>
      </c>
      <c r="P143" s="15">
        <f t="shared" ca="1" si="66"/>
        <v>464.60000000000059</v>
      </c>
      <c r="Q143" s="15">
        <f t="shared" si="69"/>
        <v>57.4</v>
      </c>
      <c r="R143" s="15">
        <f t="shared" si="69"/>
        <v>384</v>
      </c>
      <c r="S143" s="15">
        <f t="shared" ca="1" si="70"/>
        <v>17.999999999999996</v>
      </c>
      <c r="T143" s="25"/>
      <c r="U143" s="145">
        <f t="shared" si="62"/>
        <v>0.5</v>
      </c>
      <c r="X143" s="25"/>
      <c r="Y143" s="25"/>
      <c r="Z143" s="25"/>
      <c r="AA143" s="25"/>
      <c r="AB143" s="25"/>
      <c r="AC143" s="25"/>
      <c r="AD143" s="25"/>
      <c r="AE143" s="25"/>
      <c r="AF143" s="25"/>
      <c r="AG143" s="25"/>
      <c r="AH143" s="25"/>
      <c r="AI143" s="25"/>
      <c r="AJ143" s="25"/>
      <c r="AK143" s="25"/>
      <c r="AL143" s="25"/>
      <c r="AM143" s="25"/>
      <c r="AN143" s="25"/>
      <c r="AO143" s="25"/>
      <c r="AP143" s="25"/>
      <c r="AQ143" s="25"/>
    </row>
    <row r="144" spans="1:43" x14ac:dyDescent="0.15">
      <c r="A144" s="132">
        <f t="shared" si="67"/>
        <v>40069</v>
      </c>
      <c r="B144" s="32">
        <v>29</v>
      </c>
      <c r="C144" s="25">
        <f t="shared" si="56"/>
        <v>20</v>
      </c>
      <c r="D144" s="131">
        <f t="shared" ca="1" si="57"/>
        <v>0</v>
      </c>
      <c r="E144" s="25">
        <f t="shared" si="58"/>
        <v>23</v>
      </c>
      <c r="F144" s="63">
        <f t="shared" si="59"/>
        <v>1</v>
      </c>
      <c r="G144" s="15">
        <f t="shared" ca="1" si="63"/>
        <v>0</v>
      </c>
      <c r="H144" s="125">
        <v>0</v>
      </c>
      <c r="I144" s="137"/>
      <c r="J144" s="15">
        <f t="shared" ca="1" si="64"/>
        <v>60.439999999999984</v>
      </c>
      <c r="K144" s="8">
        <f t="shared" ca="1" si="68"/>
        <v>0.43607503607503595</v>
      </c>
      <c r="L144" s="9"/>
      <c r="M144" s="15">
        <f t="shared" ca="1" si="65"/>
        <v>0</v>
      </c>
      <c r="N144" s="10">
        <f t="shared" si="60"/>
        <v>910</v>
      </c>
      <c r="O144" s="15">
        <f t="shared" si="61"/>
        <v>138.6</v>
      </c>
      <c r="P144" s="15">
        <f t="shared" ca="1" si="66"/>
        <v>464.60000000000059</v>
      </c>
      <c r="Q144" s="15">
        <f t="shared" si="69"/>
        <v>57.4</v>
      </c>
      <c r="R144" s="15">
        <f t="shared" si="69"/>
        <v>384</v>
      </c>
      <c r="S144" s="15">
        <f t="shared" ca="1" si="70"/>
        <v>17.999999999999996</v>
      </c>
      <c r="T144" s="25"/>
      <c r="U144" s="145">
        <f t="shared" si="62"/>
        <v>0.5</v>
      </c>
      <c r="X144" s="25"/>
      <c r="Y144" s="25"/>
      <c r="Z144" s="25"/>
      <c r="AA144" s="25"/>
      <c r="AB144" s="25"/>
      <c r="AC144" s="25"/>
      <c r="AD144" s="25"/>
      <c r="AE144" s="25"/>
      <c r="AF144" s="25"/>
      <c r="AG144" s="25"/>
      <c r="AH144" s="25"/>
      <c r="AI144" s="25"/>
      <c r="AJ144" s="25"/>
      <c r="AK144" s="25"/>
      <c r="AL144" s="25"/>
      <c r="AM144" s="25"/>
      <c r="AN144" s="25"/>
      <c r="AO144" s="25"/>
      <c r="AP144" s="25"/>
      <c r="AQ144" s="25"/>
    </row>
    <row r="145" spans="1:43" x14ac:dyDescent="0.15">
      <c r="A145" s="132">
        <f t="shared" si="67"/>
        <v>40070</v>
      </c>
      <c r="B145" s="32">
        <v>28</v>
      </c>
      <c r="C145" s="25">
        <f t="shared" si="56"/>
        <v>20</v>
      </c>
      <c r="D145" s="131">
        <f t="shared" ca="1" si="57"/>
        <v>0</v>
      </c>
      <c r="E145" s="25">
        <f t="shared" si="58"/>
        <v>24</v>
      </c>
      <c r="F145" s="63">
        <f t="shared" si="59"/>
        <v>1</v>
      </c>
      <c r="G145" s="15">
        <f t="shared" ca="1" si="63"/>
        <v>0</v>
      </c>
      <c r="H145" s="125">
        <v>0</v>
      </c>
      <c r="I145" s="137"/>
      <c r="J145" s="15">
        <f t="shared" ca="1" si="64"/>
        <v>60.439999999999984</v>
      </c>
      <c r="K145" s="8">
        <f t="shared" ca="1" si="68"/>
        <v>0.43607503607503595</v>
      </c>
      <c r="L145" s="9"/>
      <c r="M145" s="15">
        <f t="shared" ca="1" si="65"/>
        <v>0</v>
      </c>
      <c r="N145" s="10">
        <f t="shared" si="60"/>
        <v>910</v>
      </c>
      <c r="O145" s="15">
        <f t="shared" si="61"/>
        <v>138.6</v>
      </c>
      <c r="P145" s="15">
        <f t="shared" ca="1" si="66"/>
        <v>464.60000000000059</v>
      </c>
      <c r="Q145" s="15">
        <f t="shared" si="69"/>
        <v>57.4</v>
      </c>
      <c r="R145" s="15">
        <f t="shared" si="69"/>
        <v>384</v>
      </c>
      <c r="S145" s="15">
        <f t="shared" ca="1" si="70"/>
        <v>17.999999999999996</v>
      </c>
      <c r="T145" s="25"/>
      <c r="U145" s="145">
        <f t="shared" si="62"/>
        <v>0.5</v>
      </c>
      <c r="X145" s="25"/>
      <c r="Y145" s="25"/>
      <c r="Z145" s="25"/>
      <c r="AA145" s="25"/>
      <c r="AB145" s="25"/>
      <c r="AC145" s="25"/>
      <c r="AD145" s="25"/>
      <c r="AE145" s="25"/>
      <c r="AF145" s="25"/>
      <c r="AG145" s="25"/>
      <c r="AH145" s="25"/>
      <c r="AI145" s="25"/>
      <c r="AJ145" s="25"/>
      <c r="AK145" s="25"/>
      <c r="AL145" s="25"/>
      <c r="AM145" s="25"/>
      <c r="AN145" s="25"/>
      <c r="AO145" s="25"/>
      <c r="AP145" s="25"/>
      <c r="AQ145" s="25"/>
    </row>
    <row r="146" spans="1:43" x14ac:dyDescent="0.15">
      <c r="A146" s="132">
        <f t="shared" si="67"/>
        <v>40071</v>
      </c>
      <c r="B146" s="32">
        <v>26</v>
      </c>
      <c r="C146" s="25">
        <f t="shared" si="56"/>
        <v>20</v>
      </c>
      <c r="D146" s="131">
        <f t="shared" ca="1" si="57"/>
        <v>0</v>
      </c>
      <c r="E146" s="25">
        <f t="shared" si="58"/>
        <v>25</v>
      </c>
      <c r="F146" s="63">
        <f t="shared" si="59"/>
        <v>1</v>
      </c>
      <c r="G146" s="15">
        <f t="shared" ca="1" si="63"/>
        <v>0</v>
      </c>
      <c r="H146" s="125">
        <v>0</v>
      </c>
      <c r="I146" s="137"/>
      <c r="J146" s="15">
        <f t="shared" ca="1" si="64"/>
        <v>60.439999999999984</v>
      </c>
      <c r="K146" s="8">
        <f t="shared" ca="1" si="68"/>
        <v>0.43607503607503595</v>
      </c>
      <c r="L146" s="9"/>
      <c r="M146" s="15">
        <f t="shared" ca="1" si="65"/>
        <v>0</v>
      </c>
      <c r="N146" s="10">
        <f t="shared" si="60"/>
        <v>910</v>
      </c>
      <c r="O146" s="15">
        <f t="shared" si="61"/>
        <v>138.6</v>
      </c>
      <c r="P146" s="15">
        <f t="shared" ca="1" si="66"/>
        <v>464.60000000000059</v>
      </c>
      <c r="Q146" s="15">
        <f t="shared" si="69"/>
        <v>57.4</v>
      </c>
      <c r="R146" s="15">
        <f t="shared" si="69"/>
        <v>384</v>
      </c>
      <c r="S146" s="15">
        <f t="shared" ca="1" si="70"/>
        <v>17.999999999999996</v>
      </c>
      <c r="T146" s="25"/>
      <c r="U146" s="145">
        <f t="shared" si="62"/>
        <v>0.5</v>
      </c>
      <c r="X146" s="25"/>
      <c r="Y146" s="25"/>
      <c r="Z146" s="25"/>
      <c r="AA146" s="25"/>
      <c r="AB146" s="25"/>
      <c r="AC146" s="25"/>
      <c r="AD146" s="25"/>
      <c r="AE146" s="25"/>
      <c r="AF146" s="25"/>
      <c r="AG146" s="25"/>
      <c r="AH146" s="25"/>
      <c r="AI146" s="25"/>
      <c r="AJ146" s="25"/>
      <c r="AK146" s="25"/>
      <c r="AL146" s="25"/>
      <c r="AM146" s="25"/>
      <c r="AN146" s="25"/>
      <c r="AO146" s="25"/>
      <c r="AP146" s="25"/>
      <c r="AQ146" s="25"/>
    </row>
    <row r="147" spans="1:43" x14ac:dyDescent="0.15">
      <c r="A147" s="132">
        <f t="shared" si="67"/>
        <v>40072</v>
      </c>
      <c r="B147" s="32">
        <v>16</v>
      </c>
      <c r="C147" s="25">
        <f t="shared" si="56"/>
        <v>20</v>
      </c>
      <c r="D147" s="131">
        <f t="shared" ca="1" si="57"/>
        <v>0</v>
      </c>
      <c r="E147" s="25">
        <f t="shared" si="58"/>
        <v>26</v>
      </c>
      <c r="F147" s="63">
        <f t="shared" si="59"/>
        <v>1</v>
      </c>
      <c r="G147" s="15">
        <f t="shared" ca="1" si="63"/>
        <v>0</v>
      </c>
      <c r="H147" s="125">
        <v>0</v>
      </c>
      <c r="I147" s="137"/>
      <c r="J147" s="15">
        <f t="shared" ca="1" si="64"/>
        <v>60.439999999999984</v>
      </c>
      <c r="K147" s="8">
        <f t="shared" ca="1" si="68"/>
        <v>0.43607503607503595</v>
      </c>
      <c r="L147" s="9"/>
      <c r="M147" s="15">
        <f t="shared" ca="1" si="65"/>
        <v>0</v>
      </c>
      <c r="N147" s="10">
        <f t="shared" si="60"/>
        <v>910</v>
      </c>
      <c r="O147" s="15">
        <f t="shared" si="61"/>
        <v>138.6</v>
      </c>
      <c r="P147" s="15">
        <f t="shared" ca="1" si="66"/>
        <v>464.60000000000059</v>
      </c>
      <c r="Q147" s="15">
        <f t="shared" si="69"/>
        <v>57.4</v>
      </c>
      <c r="R147" s="15">
        <f t="shared" si="69"/>
        <v>384</v>
      </c>
      <c r="S147" s="15">
        <f t="shared" ca="1" si="70"/>
        <v>17.999999999999996</v>
      </c>
      <c r="T147" s="25"/>
      <c r="U147" s="145">
        <f t="shared" si="62"/>
        <v>0.5</v>
      </c>
      <c r="X147" s="25"/>
      <c r="Y147" s="25"/>
      <c r="Z147" s="25"/>
      <c r="AA147" s="25"/>
      <c r="AB147" s="25"/>
      <c r="AC147" s="25"/>
      <c r="AD147" s="25"/>
      <c r="AE147" s="25"/>
      <c r="AF147" s="25"/>
      <c r="AG147" s="25"/>
      <c r="AH147" s="25"/>
      <c r="AI147" s="25"/>
      <c r="AJ147" s="25"/>
      <c r="AK147" s="25"/>
      <c r="AL147" s="25"/>
      <c r="AM147" s="25"/>
      <c r="AN147" s="25"/>
      <c r="AO147" s="25"/>
      <c r="AP147" s="25"/>
      <c r="AQ147" s="25"/>
    </row>
    <row r="148" spans="1:43" x14ac:dyDescent="0.15">
      <c r="A148" s="132">
        <f t="shared" si="67"/>
        <v>40073</v>
      </c>
      <c r="B148" s="32">
        <v>12</v>
      </c>
      <c r="C148" s="25">
        <f t="shared" si="56"/>
        <v>20</v>
      </c>
      <c r="D148" s="131">
        <f t="shared" ca="1" si="57"/>
        <v>0</v>
      </c>
      <c r="E148" s="25">
        <f t="shared" si="58"/>
        <v>27</v>
      </c>
      <c r="F148" s="63">
        <f t="shared" si="59"/>
        <v>1</v>
      </c>
      <c r="G148" s="15">
        <f t="shared" ca="1" si="63"/>
        <v>0</v>
      </c>
      <c r="H148" s="125">
        <v>0</v>
      </c>
      <c r="I148" s="137"/>
      <c r="J148" s="15">
        <f t="shared" ca="1" si="64"/>
        <v>60.439999999999984</v>
      </c>
      <c r="K148" s="8">
        <f t="shared" ca="1" si="68"/>
        <v>0.43607503607503595</v>
      </c>
      <c r="L148" s="9"/>
      <c r="M148" s="15">
        <f t="shared" ca="1" si="65"/>
        <v>0</v>
      </c>
      <c r="N148" s="10">
        <f t="shared" si="60"/>
        <v>910</v>
      </c>
      <c r="O148" s="15">
        <f t="shared" si="61"/>
        <v>138.6</v>
      </c>
      <c r="P148" s="15">
        <f t="shared" ca="1" si="66"/>
        <v>464.60000000000059</v>
      </c>
      <c r="Q148" s="15">
        <f t="shared" si="69"/>
        <v>57.4</v>
      </c>
      <c r="R148" s="15">
        <f t="shared" si="69"/>
        <v>384</v>
      </c>
      <c r="S148" s="15">
        <f t="shared" ca="1" si="70"/>
        <v>17.999999999999996</v>
      </c>
      <c r="T148" s="25"/>
      <c r="U148" s="145">
        <f t="shared" si="62"/>
        <v>0.5</v>
      </c>
      <c r="X148" s="25"/>
      <c r="Y148" s="25"/>
      <c r="Z148" s="25"/>
      <c r="AA148" s="25"/>
      <c r="AB148" s="25"/>
      <c r="AC148" s="25"/>
      <c r="AD148" s="25"/>
      <c r="AE148" s="25"/>
      <c r="AF148" s="25"/>
      <c r="AG148" s="25"/>
      <c r="AH148" s="25"/>
      <c r="AI148" s="25"/>
      <c r="AJ148" s="25"/>
      <c r="AK148" s="25"/>
      <c r="AL148" s="25"/>
      <c r="AM148" s="25"/>
      <c r="AN148" s="25"/>
      <c r="AO148" s="25"/>
      <c r="AP148" s="25"/>
      <c r="AQ148" s="25"/>
    </row>
    <row r="149" spans="1:43" x14ac:dyDescent="0.15">
      <c r="A149" s="132">
        <f t="shared" si="67"/>
        <v>40074</v>
      </c>
      <c r="B149" s="32">
        <v>9</v>
      </c>
      <c r="C149" s="25">
        <f t="shared" si="56"/>
        <v>20</v>
      </c>
      <c r="D149" s="131">
        <f t="shared" ca="1" si="57"/>
        <v>0</v>
      </c>
      <c r="E149" s="25">
        <f t="shared" si="58"/>
        <v>28</v>
      </c>
      <c r="F149" s="63">
        <f t="shared" si="59"/>
        <v>1</v>
      </c>
      <c r="G149" s="15">
        <f t="shared" ca="1" si="63"/>
        <v>0</v>
      </c>
      <c r="H149" s="125">
        <v>0</v>
      </c>
      <c r="I149" s="137"/>
      <c r="J149" s="15">
        <f t="shared" ca="1" si="64"/>
        <v>60.439999999999984</v>
      </c>
      <c r="K149" s="8">
        <f t="shared" ca="1" si="68"/>
        <v>0.43607503607503595</v>
      </c>
      <c r="L149" s="9"/>
      <c r="M149" s="15">
        <f t="shared" ca="1" si="65"/>
        <v>0</v>
      </c>
      <c r="N149" s="10">
        <f t="shared" si="60"/>
        <v>910</v>
      </c>
      <c r="O149" s="15">
        <f t="shared" si="61"/>
        <v>138.6</v>
      </c>
      <c r="P149" s="15">
        <f t="shared" ca="1" si="66"/>
        <v>464.60000000000059</v>
      </c>
      <c r="Q149" s="15">
        <f t="shared" si="69"/>
        <v>57.4</v>
      </c>
      <c r="R149" s="15">
        <f t="shared" si="69"/>
        <v>384</v>
      </c>
      <c r="S149" s="15">
        <f t="shared" ca="1" si="70"/>
        <v>17.999999999999996</v>
      </c>
      <c r="T149" s="25"/>
      <c r="U149" s="145">
        <f t="shared" si="62"/>
        <v>0.5</v>
      </c>
      <c r="X149" s="25"/>
      <c r="Y149" s="25"/>
      <c r="Z149" s="25"/>
      <c r="AA149" s="25"/>
      <c r="AB149" s="25"/>
      <c r="AC149" s="25"/>
      <c r="AD149" s="25"/>
      <c r="AE149" s="25"/>
      <c r="AF149" s="25"/>
      <c r="AG149" s="25"/>
      <c r="AH149" s="25"/>
      <c r="AI149" s="25"/>
      <c r="AJ149" s="25"/>
      <c r="AK149" s="25"/>
      <c r="AL149" s="25"/>
      <c r="AM149" s="25"/>
      <c r="AN149" s="25"/>
      <c r="AO149" s="25"/>
      <c r="AP149" s="25"/>
      <c r="AQ149" s="25"/>
    </row>
    <row r="150" spans="1:43" x14ac:dyDescent="0.15">
      <c r="A150" s="132">
        <f t="shared" si="67"/>
        <v>40075</v>
      </c>
      <c r="B150" s="32">
        <v>9</v>
      </c>
      <c r="C150" s="25">
        <f t="shared" si="56"/>
        <v>20</v>
      </c>
      <c r="D150" s="131">
        <f t="shared" ca="1" si="57"/>
        <v>0</v>
      </c>
      <c r="E150" s="25">
        <f t="shared" si="58"/>
        <v>29</v>
      </c>
      <c r="F150" s="63">
        <f t="shared" si="59"/>
        <v>1</v>
      </c>
      <c r="G150" s="15">
        <f t="shared" ca="1" si="63"/>
        <v>0</v>
      </c>
      <c r="H150" s="125">
        <v>0</v>
      </c>
      <c r="I150" s="137"/>
      <c r="J150" s="15">
        <f t="shared" ca="1" si="64"/>
        <v>60.439999999999984</v>
      </c>
      <c r="K150" s="8">
        <f t="shared" ca="1" si="68"/>
        <v>0.43607503607503595</v>
      </c>
      <c r="L150" s="9"/>
      <c r="M150" s="15">
        <f t="shared" ca="1" si="65"/>
        <v>0</v>
      </c>
      <c r="N150" s="10">
        <f t="shared" si="60"/>
        <v>910</v>
      </c>
      <c r="O150" s="15">
        <f t="shared" si="61"/>
        <v>138.6</v>
      </c>
      <c r="P150" s="15">
        <f t="shared" ca="1" si="66"/>
        <v>464.60000000000059</v>
      </c>
      <c r="Q150" s="15">
        <f t="shared" si="69"/>
        <v>57.4</v>
      </c>
      <c r="R150" s="15">
        <f t="shared" si="69"/>
        <v>384</v>
      </c>
      <c r="S150" s="15">
        <f t="shared" ca="1" si="70"/>
        <v>17.999999999999996</v>
      </c>
      <c r="T150" s="25"/>
      <c r="U150" s="145">
        <f t="shared" si="62"/>
        <v>0.5</v>
      </c>
      <c r="X150" s="25"/>
      <c r="Y150" s="25"/>
      <c r="Z150" s="25"/>
      <c r="AA150" s="25"/>
      <c r="AB150" s="25"/>
      <c r="AC150" s="25"/>
      <c r="AD150" s="25"/>
      <c r="AE150" s="25"/>
      <c r="AF150" s="25"/>
      <c r="AG150" s="25"/>
      <c r="AH150" s="25"/>
      <c r="AI150" s="25"/>
      <c r="AJ150" s="25"/>
      <c r="AK150" s="25"/>
      <c r="AL150" s="25"/>
      <c r="AM150" s="25"/>
      <c r="AN150" s="25"/>
      <c r="AO150" s="25"/>
      <c r="AP150" s="25"/>
      <c r="AQ150" s="25"/>
    </row>
    <row r="151" spans="1:43" x14ac:dyDescent="0.15">
      <c r="A151" s="132">
        <f t="shared" si="67"/>
        <v>40076</v>
      </c>
      <c r="B151" s="32">
        <v>20</v>
      </c>
      <c r="C151" s="25">
        <f t="shared" si="56"/>
        <v>21</v>
      </c>
      <c r="D151" s="131">
        <f t="shared" ca="1" si="57"/>
        <v>0</v>
      </c>
      <c r="E151" s="25">
        <f t="shared" si="58"/>
        <v>30</v>
      </c>
      <c r="F151" s="63">
        <f t="shared" si="59"/>
        <v>1</v>
      </c>
      <c r="G151" s="15">
        <f t="shared" ca="1" si="63"/>
        <v>0</v>
      </c>
      <c r="H151" s="125">
        <v>0</v>
      </c>
      <c r="I151" s="137"/>
      <c r="J151" s="15">
        <f t="shared" ca="1" si="64"/>
        <v>60.439999999999984</v>
      </c>
      <c r="K151" s="8">
        <f t="shared" ca="1" si="68"/>
        <v>0.43607503607503595</v>
      </c>
      <c r="L151" s="9"/>
      <c r="M151" s="15">
        <f t="shared" ca="1" si="65"/>
        <v>0</v>
      </c>
      <c r="N151" s="10">
        <f t="shared" si="60"/>
        <v>910</v>
      </c>
      <c r="O151" s="15">
        <f t="shared" si="61"/>
        <v>138.6</v>
      </c>
      <c r="P151" s="15">
        <f t="shared" ca="1" si="66"/>
        <v>464.60000000000059</v>
      </c>
      <c r="Q151" s="15">
        <f t="shared" si="69"/>
        <v>57.4</v>
      </c>
      <c r="R151" s="15">
        <f t="shared" si="69"/>
        <v>384</v>
      </c>
      <c r="S151" s="15">
        <f t="shared" ca="1" si="70"/>
        <v>17.999999999999996</v>
      </c>
      <c r="T151" s="25"/>
      <c r="U151" s="145">
        <f t="shared" si="62"/>
        <v>0.5</v>
      </c>
      <c r="X151" s="25"/>
      <c r="Y151" s="25"/>
      <c r="Z151" s="25"/>
      <c r="AA151" s="25"/>
      <c r="AB151" s="25"/>
      <c r="AC151" s="25"/>
      <c r="AD151" s="25"/>
      <c r="AE151" s="25"/>
      <c r="AF151" s="25"/>
      <c r="AG151" s="25"/>
      <c r="AH151" s="25"/>
      <c r="AI151" s="25"/>
      <c r="AJ151" s="25"/>
      <c r="AK151" s="25"/>
      <c r="AL151" s="25"/>
      <c r="AM151" s="25"/>
      <c r="AN151" s="25"/>
      <c r="AO151" s="25"/>
      <c r="AP151" s="25"/>
      <c r="AQ151" s="25"/>
    </row>
    <row r="152" spans="1:43" x14ac:dyDescent="0.15">
      <c r="A152" s="132">
        <f t="shared" si="67"/>
        <v>40077</v>
      </c>
      <c r="B152" s="32">
        <v>19</v>
      </c>
      <c r="C152" s="25">
        <f t="shared" si="56"/>
        <v>21</v>
      </c>
      <c r="D152" s="131">
        <f t="shared" ca="1" si="57"/>
        <v>0</v>
      </c>
      <c r="E152" s="25">
        <f t="shared" si="58"/>
        <v>31</v>
      </c>
      <c r="F152" s="63">
        <f t="shared" si="59"/>
        <v>1</v>
      </c>
      <c r="G152" s="15">
        <f t="shared" ca="1" si="63"/>
        <v>0</v>
      </c>
      <c r="H152" s="125">
        <v>0</v>
      </c>
      <c r="I152" s="137"/>
      <c r="J152" s="15">
        <f t="shared" ca="1" si="64"/>
        <v>60.439999999999984</v>
      </c>
      <c r="K152" s="8">
        <f t="shared" ca="1" si="68"/>
        <v>0.43607503607503595</v>
      </c>
      <c r="L152" s="9"/>
      <c r="M152" s="15">
        <f t="shared" ca="1" si="65"/>
        <v>0</v>
      </c>
      <c r="N152" s="10">
        <f t="shared" si="60"/>
        <v>910</v>
      </c>
      <c r="O152" s="15">
        <f t="shared" si="61"/>
        <v>138.6</v>
      </c>
      <c r="P152" s="15">
        <f t="shared" ca="1" si="66"/>
        <v>464.60000000000059</v>
      </c>
      <c r="Q152" s="15">
        <f t="shared" si="69"/>
        <v>57.4</v>
      </c>
      <c r="R152" s="15">
        <f t="shared" si="69"/>
        <v>384</v>
      </c>
      <c r="S152" s="15">
        <f t="shared" ca="1" si="70"/>
        <v>17.999999999999996</v>
      </c>
      <c r="T152" s="25"/>
      <c r="U152" s="145">
        <f t="shared" si="62"/>
        <v>0.5</v>
      </c>
      <c r="X152" s="25"/>
      <c r="Y152" s="25"/>
      <c r="Z152" s="25"/>
      <c r="AA152" s="25"/>
      <c r="AB152" s="25"/>
      <c r="AC152" s="25"/>
      <c r="AD152" s="25"/>
      <c r="AE152" s="25"/>
      <c r="AF152" s="25"/>
      <c r="AG152" s="25"/>
      <c r="AH152" s="25"/>
      <c r="AI152" s="25"/>
      <c r="AJ152" s="25"/>
      <c r="AK152" s="25"/>
      <c r="AL152" s="25"/>
      <c r="AM152" s="25"/>
      <c r="AN152" s="25"/>
      <c r="AO152" s="25"/>
      <c r="AP152" s="25"/>
      <c r="AQ152" s="25"/>
    </row>
    <row r="153" spans="1:43" x14ac:dyDescent="0.15">
      <c r="A153" s="132">
        <f t="shared" si="67"/>
        <v>40078</v>
      </c>
      <c r="B153" s="32">
        <v>19</v>
      </c>
      <c r="C153" s="25">
        <f t="shared" si="56"/>
        <v>21</v>
      </c>
      <c r="D153" s="131">
        <f t="shared" ca="1" si="57"/>
        <v>0</v>
      </c>
      <c r="E153" s="25">
        <f t="shared" si="58"/>
        <v>32</v>
      </c>
      <c r="F153" s="63">
        <f t="shared" si="59"/>
        <v>1</v>
      </c>
      <c r="G153" s="15">
        <f t="shared" ca="1" si="63"/>
        <v>0</v>
      </c>
      <c r="H153" s="125">
        <v>0</v>
      </c>
      <c r="I153" s="137"/>
      <c r="J153" s="15">
        <f t="shared" ca="1" si="64"/>
        <v>60.439999999999984</v>
      </c>
      <c r="K153" s="8">
        <f t="shared" ca="1" si="68"/>
        <v>0.43607503607503595</v>
      </c>
      <c r="L153" s="9"/>
      <c r="M153" s="15">
        <f t="shared" ca="1" si="65"/>
        <v>0</v>
      </c>
      <c r="N153" s="10">
        <f t="shared" si="60"/>
        <v>910</v>
      </c>
      <c r="O153" s="15">
        <f t="shared" si="61"/>
        <v>138.6</v>
      </c>
      <c r="P153" s="15">
        <f t="shared" ca="1" si="66"/>
        <v>464.60000000000059</v>
      </c>
      <c r="Q153" s="15">
        <f t="shared" si="69"/>
        <v>57.4</v>
      </c>
      <c r="R153" s="15">
        <f t="shared" si="69"/>
        <v>384</v>
      </c>
      <c r="S153" s="15">
        <f t="shared" ca="1" si="70"/>
        <v>17.999999999999996</v>
      </c>
      <c r="T153" s="25"/>
      <c r="U153" s="145">
        <f t="shared" si="62"/>
        <v>0.5</v>
      </c>
      <c r="X153" s="25"/>
      <c r="Y153" s="25"/>
      <c r="Z153" s="25"/>
      <c r="AA153" s="25"/>
      <c r="AB153" s="25"/>
      <c r="AC153" s="25"/>
      <c r="AD153" s="25"/>
      <c r="AE153" s="25"/>
      <c r="AF153" s="25"/>
      <c r="AG153" s="25"/>
      <c r="AH153" s="25"/>
      <c r="AI153" s="25"/>
      <c r="AJ153" s="25"/>
      <c r="AK153" s="25"/>
      <c r="AL153" s="25"/>
      <c r="AM153" s="25"/>
      <c r="AN153" s="25"/>
      <c r="AO153" s="25"/>
      <c r="AP153" s="25"/>
      <c r="AQ153" s="25"/>
    </row>
    <row r="154" spans="1:43" x14ac:dyDescent="0.15">
      <c r="A154" s="132">
        <f t="shared" si="67"/>
        <v>40079</v>
      </c>
      <c r="B154" s="32">
        <v>19</v>
      </c>
      <c r="C154" s="25">
        <f t="shared" si="56"/>
        <v>21</v>
      </c>
      <c r="D154" s="131">
        <f t="shared" ca="1" si="57"/>
        <v>0</v>
      </c>
      <c r="E154" s="25">
        <f t="shared" si="58"/>
        <v>33</v>
      </c>
      <c r="F154" s="63">
        <f t="shared" si="59"/>
        <v>1</v>
      </c>
      <c r="G154" s="15">
        <f t="shared" ca="1" si="63"/>
        <v>0</v>
      </c>
      <c r="H154" s="125">
        <v>0</v>
      </c>
      <c r="I154" s="137"/>
      <c r="J154" s="15">
        <f t="shared" ca="1" si="64"/>
        <v>60.439999999999984</v>
      </c>
      <c r="K154" s="8">
        <f t="shared" ca="1" si="68"/>
        <v>0.43607503607503595</v>
      </c>
      <c r="L154" s="9"/>
      <c r="M154" s="15">
        <f t="shared" ca="1" si="65"/>
        <v>0</v>
      </c>
      <c r="N154" s="10">
        <f t="shared" si="60"/>
        <v>910</v>
      </c>
      <c r="O154" s="15">
        <f t="shared" si="61"/>
        <v>138.6</v>
      </c>
      <c r="P154" s="15">
        <f t="shared" ca="1" si="66"/>
        <v>464.60000000000059</v>
      </c>
      <c r="Q154" s="15">
        <f t="shared" ref="Q154:R161" si="71">Q153+H154</f>
        <v>57.4</v>
      </c>
      <c r="R154" s="15">
        <f t="shared" si="71"/>
        <v>384</v>
      </c>
      <c r="S154" s="15">
        <f t="shared" ca="1" si="70"/>
        <v>17.999999999999996</v>
      </c>
      <c r="T154" s="25"/>
      <c r="U154" s="145">
        <f t="shared" si="62"/>
        <v>0.5</v>
      </c>
      <c r="X154" s="25"/>
      <c r="Y154" s="25"/>
      <c r="Z154" s="25"/>
      <c r="AA154" s="25"/>
      <c r="AB154" s="25"/>
      <c r="AC154" s="25"/>
      <c r="AD154" s="25"/>
      <c r="AE154" s="25"/>
      <c r="AF154" s="25"/>
      <c r="AG154" s="25"/>
      <c r="AH154" s="25"/>
      <c r="AI154" s="25"/>
      <c r="AJ154" s="25"/>
      <c r="AK154" s="25"/>
      <c r="AL154" s="25"/>
      <c r="AM154" s="25"/>
      <c r="AN154" s="25"/>
      <c r="AO154" s="25"/>
      <c r="AP154" s="25"/>
      <c r="AQ154" s="25"/>
    </row>
    <row r="155" spans="1:43" x14ac:dyDescent="0.15">
      <c r="A155" s="132">
        <f t="shared" si="67"/>
        <v>40080</v>
      </c>
      <c r="B155" s="32">
        <v>19</v>
      </c>
      <c r="C155" s="25">
        <f t="shared" si="56"/>
        <v>21</v>
      </c>
      <c r="D155" s="131">
        <f t="shared" ca="1" si="57"/>
        <v>0</v>
      </c>
      <c r="E155" s="25">
        <f t="shared" si="58"/>
        <v>34</v>
      </c>
      <c r="F155" s="63">
        <f t="shared" si="59"/>
        <v>1</v>
      </c>
      <c r="G155" s="15">
        <f t="shared" ca="1" si="63"/>
        <v>0</v>
      </c>
      <c r="H155" s="125">
        <v>0</v>
      </c>
      <c r="I155" s="137"/>
      <c r="J155" s="15">
        <f t="shared" ca="1" si="64"/>
        <v>60.439999999999984</v>
      </c>
      <c r="K155" s="8">
        <f t="shared" ca="1" si="68"/>
        <v>0.43607503607503595</v>
      </c>
      <c r="L155" s="9"/>
      <c r="M155" s="15">
        <f t="shared" ca="1" si="65"/>
        <v>0</v>
      </c>
      <c r="N155" s="10">
        <f t="shared" si="60"/>
        <v>910</v>
      </c>
      <c r="O155" s="15">
        <f t="shared" si="61"/>
        <v>138.6</v>
      </c>
      <c r="P155" s="15">
        <f t="shared" ca="1" si="66"/>
        <v>464.60000000000059</v>
      </c>
      <c r="Q155" s="15">
        <f t="shared" si="71"/>
        <v>57.4</v>
      </c>
      <c r="R155" s="15">
        <f t="shared" si="71"/>
        <v>384</v>
      </c>
      <c r="S155" s="15">
        <f t="shared" ca="1" si="70"/>
        <v>17.999999999999996</v>
      </c>
      <c r="T155" s="25"/>
      <c r="U155" s="145">
        <f t="shared" si="62"/>
        <v>0.5</v>
      </c>
      <c r="X155" s="25"/>
      <c r="Y155" s="25"/>
      <c r="Z155" s="25"/>
      <c r="AA155" s="25"/>
      <c r="AB155" s="25"/>
      <c r="AC155" s="25"/>
      <c r="AD155" s="25"/>
      <c r="AE155" s="25"/>
      <c r="AF155" s="25"/>
      <c r="AG155" s="25"/>
      <c r="AH155" s="25"/>
      <c r="AI155" s="25"/>
      <c r="AJ155" s="25"/>
      <c r="AK155" s="25"/>
      <c r="AL155" s="25"/>
      <c r="AM155" s="25"/>
      <c r="AN155" s="25"/>
      <c r="AO155" s="25"/>
      <c r="AP155" s="25"/>
      <c r="AQ155" s="25"/>
    </row>
    <row r="156" spans="1:43" x14ac:dyDescent="0.15">
      <c r="A156" s="132">
        <f>A155+1</f>
        <v>40081</v>
      </c>
      <c r="B156" s="32">
        <v>18</v>
      </c>
      <c r="C156" s="25">
        <f t="shared" si="56"/>
        <v>21</v>
      </c>
      <c r="D156" s="131">
        <f t="shared" ca="1" si="57"/>
        <v>0</v>
      </c>
      <c r="E156" s="25">
        <f t="shared" si="58"/>
        <v>35</v>
      </c>
      <c r="F156" s="63">
        <f t="shared" si="59"/>
        <v>1</v>
      </c>
      <c r="G156" s="15">
        <f t="shared" ca="1" si="63"/>
        <v>0</v>
      </c>
      <c r="H156" s="125">
        <v>0</v>
      </c>
      <c r="I156" s="137"/>
      <c r="J156" s="15">
        <f t="shared" ca="1" si="64"/>
        <v>60.439999999999984</v>
      </c>
      <c r="K156" s="8">
        <f t="shared" ca="1" si="68"/>
        <v>0.43607503607503595</v>
      </c>
      <c r="L156" s="9"/>
      <c r="M156" s="15">
        <f t="shared" ca="1" si="65"/>
        <v>0</v>
      </c>
      <c r="N156" s="10">
        <f t="shared" si="60"/>
        <v>910</v>
      </c>
      <c r="O156" s="15">
        <f t="shared" si="61"/>
        <v>138.6</v>
      </c>
      <c r="P156" s="15">
        <f t="shared" ca="1" si="66"/>
        <v>464.60000000000059</v>
      </c>
      <c r="Q156" s="15">
        <f t="shared" si="71"/>
        <v>57.4</v>
      </c>
      <c r="R156" s="15">
        <f t="shared" si="71"/>
        <v>384</v>
      </c>
      <c r="S156" s="15">
        <f t="shared" ca="1" si="70"/>
        <v>17.999999999999996</v>
      </c>
      <c r="T156" s="25"/>
      <c r="U156" s="145">
        <f t="shared" si="62"/>
        <v>0.5</v>
      </c>
      <c r="X156" s="25"/>
      <c r="Y156" s="25"/>
      <c r="Z156" s="25"/>
      <c r="AA156" s="25"/>
      <c r="AB156" s="25"/>
      <c r="AC156" s="25"/>
      <c r="AD156" s="25"/>
      <c r="AE156" s="25"/>
      <c r="AF156" s="25"/>
      <c r="AG156" s="25"/>
      <c r="AH156" s="25"/>
      <c r="AI156" s="25"/>
      <c r="AJ156" s="25"/>
      <c r="AK156" s="25"/>
      <c r="AL156" s="25"/>
      <c r="AM156" s="25"/>
      <c r="AN156" s="25"/>
      <c r="AO156" s="25"/>
      <c r="AP156" s="25"/>
      <c r="AQ156" s="25"/>
    </row>
    <row r="157" spans="1:43" x14ac:dyDescent="0.15">
      <c r="A157" s="132">
        <f t="shared" si="67"/>
        <v>40082</v>
      </c>
      <c r="B157" s="32">
        <v>18</v>
      </c>
      <c r="C157" s="25">
        <f t="shared" si="56"/>
        <v>21</v>
      </c>
      <c r="D157" s="131">
        <f t="shared" ca="1" si="57"/>
        <v>0</v>
      </c>
      <c r="E157" s="25">
        <f t="shared" si="58"/>
        <v>36</v>
      </c>
      <c r="F157" s="63">
        <f t="shared" si="59"/>
        <v>1</v>
      </c>
      <c r="G157" s="15">
        <f t="shared" ca="1" si="63"/>
        <v>0</v>
      </c>
      <c r="H157" s="125">
        <v>0</v>
      </c>
      <c r="I157" s="137"/>
      <c r="J157" s="15">
        <f t="shared" ca="1" si="64"/>
        <v>60.439999999999984</v>
      </c>
      <c r="K157" s="8">
        <f t="shared" ca="1" si="68"/>
        <v>0.43607503607503595</v>
      </c>
      <c r="L157" s="9"/>
      <c r="M157" s="15">
        <f t="shared" ca="1" si="65"/>
        <v>0</v>
      </c>
      <c r="N157" s="10">
        <f t="shared" si="60"/>
        <v>910</v>
      </c>
      <c r="O157" s="15">
        <f t="shared" si="61"/>
        <v>138.6</v>
      </c>
      <c r="P157" s="15">
        <f t="shared" ca="1" si="66"/>
        <v>464.60000000000059</v>
      </c>
      <c r="Q157" s="15">
        <f t="shared" si="71"/>
        <v>57.4</v>
      </c>
      <c r="R157" s="15">
        <f t="shared" si="71"/>
        <v>384</v>
      </c>
      <c r="S157" s="15">
        <f t="shared" ca="1" si="70"/>
        <v>17.999999999999996</v>
      </c>
      <c r="T157" s="25"/>
      <c r="U157" s="145">
        <f t="shared" si="62"/>
        <v>0.5</v>
      </c>
      <c r="X157" s="25"/>
      <c r="Y157" s="25"/>
      <c r="Z157" s="25"/>
      <c r="AA157" s="25"/>
      <c r="AB157" s="25"/>
      <c r="AC157" s="25"/>
      <c r="AD157" s="25"/>
      <c r="AE157" s="25"/>
      <c r="AF157" s="25"/>
      <c r="AG157" s="25"/>
      <c r="AH157" s="25"/>
      <c r="AI157" s="25"/>
      <c r="AJ157" s="25"/>
      <c r="AK157" s="25"/>
      <c r="AL157" s="25"/>
      <c r="AM157" s="25"/>
      <c r="AN157" s="25"/>
      <c r="AO157" s="25"/>
      <c r="AP157" s="25"/>
      <c r="AQ157" s="25"/>
    </row>
    <row r="158" spans="1:43" x14ac:dyDescent="0.15">
      <c r="A158" s="132">
        <f t="shared" si="67"/>
        <v>40083</v>
      </c>
      <c r="B158" s="32">
        <v>18</v>
      </c>
      <c r="C158" s="25">
        <f t="shared" si="56"/>
        <v>22</v>
      </c>
      <c r="D158" s="131">
        <f t="shared" ca="1" si="57"/>
        <v>0</v>
      </c>
      <c r="E158" s="25">
        <f t="shared" si="58"/>
        <v>37</v>
      </c>
      <c r="F158" s="63">
        <f t="shared" si="59"/>
        <v>1</v>
      </c>
      <c r="G158" s="15">
        <f t="shared" ca="1" si="63"/>
        <v>0</v>
      </c>
      <c r="H158" s="125">
        <v>0</v>
      </c>
      <c r="I158" s="137"/>
      <c r="J158" s="15">
        <f t="shared" ca="1" si="64"/>
        <v>60.439999999999984</v>
      </c>
      <c r="K158" s="8">
        <f t="shared" ca="1" si="68"/>
        <v>0.43607503607503595</v>
      </c>
      <c r="L158" s="9"/>
      <c r="M158" s="15">
        <f t="shared" ca="1" si="65"/>
        <v>0</v>
      </c>
      <c r="N158" s="10">
        <f t="shared" si="60"/>
        <v>910</v>
      </c>
      <c r="O158" s="15">
        <f t="shared" si="61"/>
        <v>138.6</v>
      </c>
      <c r="P158" s="15">
        <f t="shared" ca="1" si="66"/>
        <v>464.60000000000059</v>
      </c>
      <c r="Q158" s="15">
        <f t="shared" si="71"/>
        <v>57.4</v>
      </c>
      <c r="R158" s="15">
        <f t="shared" si="71"/>
        <v>384</v>
      </c>
      <c r="S158" s="15">
        <f t="shared" ca="1" si="70"/>
        <v>17.999999999999996</v>
      </c>
      <c r="T158" s="25"/>
      <c r="U158" s="145">
        <f t="shared" si="62"/>
        <v>0.5</v>
      </c>
      <c r="X158" s="25"/>
      <c r="Y158" s="25"/>
      <c r="Z158" s="25"/>
      <c r="AA158" s="25"/>
      <c r="AB158" s="25"/>
      <c r="AC158" s="25"/>
      <c r="AD158" s="25"/>
      <c r="AE158" s="25"/>
      <c r="AF158" s="25"/>
      <c r="AG158" s="25"/>
      <c r="AH158" s="25"/>
      <c r="AI158" s="25"/>
      <c r="AJ158" s="25"/>
      <c r="AK158" s="25"/>
      <c r="AL158" s="25"/>
      <c r="AM158" s="25"/>
      <c r="AN158" s="25"/>
      <c r="AO158" s="25"/>
      <c r="AP158" s="25"/>
      <c r="AQ158" s="25"/>
    </row>
    <row r="159" spans="1:43" x14ac:dyDescent="0.15">
      <c r="A159" s="132">
        <f t="shared" si="67"/>
        <v>40084</v>
      </c>
      <c r="B159" s="32">
        <v>18</v>
      </c>
      <c r="C159" s="25">
        <f t="shared" si="56"/>
        <v>22</v>
      </c>
      <c r="D159" s="131">
        <f t="shared" ca="1" si="57"/>
        <v>0</v>
      </c>
      <c r="E159" s="25">
        <f t="shared" si="58"/>
        <v>38</v>
      </c>
      <c r="F159" s="63">
        <f t="shared" si="59"/>
        <v>1</v>
      </c>
      <c r="G159" s="15">
        <f t="shared" ca="1" si="63"/>
        <v>0</v>
      </c>
      <c r="H159" s="125">
        <v>0</v>
      </c>
      <c r="I159" s="137"/>
      <c r="J159" s="15">
        <f t="shared" ca="1" si="64"/>
        <v>60.439999999999984</v>
      </c>
      <c r="K159" s="8">
        <f t="shared" ca="1" si="68"/>
        <v>0.43607503607503595</v>
      </c>
      <c r="L159" s="9"/>
      <c r="M159" s="15">
        <f t="shared" ca="1" si="65"/>
        <v>0</v>
      </c>
      <c r="N159" s="10">
        <f t="shared" si="60"/>
        <v>910</v>
      </c>
      <c r="O159" s="15">
        <f t="shared" si="61"/>
        <v>138.6</v>
      </c>
      <c r="P159" s="15">
        <f t="shared" ca="1" si="66"/>
        <v>464.60000000000059</v>
      </c>
      <c r="Q159" s="15">
        <f t="shared" si="71"/>
        <v>57.4</v>
      </c>
      <c r="R159" s="15">
        <f t="shared" si="71"/>
        <v>384</v>
      </c>
      <c r="S159" s="15">
        <f t="shared" ca="1" si="70"/>
        <v>17.999999999999996</v>
      </c>
      <c r="T159" s="25"/>
      <c r="U159" s="145">
        <f t="shared" si="62"/>
        <v>0.5</v>
      </c>
      <c r="X159" s="25"/>
      <c r="Y159" s="25"/>
      <c r="Z159" s="25"/>
      <c r="AA159" s="25"/>
      <c r="AB159" s="25"/>
      <c r="AC159" s="25"/>
      <c r="AD159" s="25"/>
      <c r="AE159" s="25"/>
      <c r="AF159" s="25"/>
      <c r="AG159" s="25"/>
      <c r="AH159" s="25"/>
      <c r="AI159" s="25"/>
      <c r="AJ159" s="25"/>
      <c r="AK159" s="25"/>
      <c r="AL159" s="25"/>
      <c r="AM159" s="25"/>
      <c r="AN159" s="25"/>
      <c r="AO159" s="25"/>
      <c r="AP159" s="25"/>
      <c r="AQ159" s="25"/>
    </row>
    <row r="160" spans="1:43" x14ac:dyDescent="0.15">
      <c r="A160" s="132">
        <f>A159+1</f>
        <v>40085</v>
      </c>
      <c r="B160" s="32">
        <v>17</v>
      </c>
      <c r="C160" s="25">
        <f t="shared" si="56"/>
        <v>22</v>
      </c>
      <c r="D160" s="131">
        <f t="shared" ca="1" si="57"/>
        <v>0</v>
      </c>
      <c r="E160" s="25">
        <f t="shared" si="58"/>
        <v>39</v>
      </c>
      <c r="F160" s="63">
        <f t="shared" si="59"/>
        <v>1</v>
      </c>
      <c r="G160" s="15">
        <f t="shared" ca="1" si="63"/>
        <v>0</v>
      </c>
      <c r="H160" s="125">
        <v>0</v>
      </c>
      <c r="I160" s="137"/>
      <c r="J160" s="15">
        <f t="shared" ca="1" si="64"/>
        <v>60.439999999999984</v>
      </c>
      <c r="K160" s="8">
        <f ca="1">J160/O160</f>
        <v>0.43607503607503595</v>
      </c>
      <c r="L160" s="9"/>
      <c r="M160" s="15">
        <f t="shared" ca="1" si="65"/>
        <v>0</v>
      </c>
      <c r="N160" s="10">
        <f t="shared" si="60"/>
        <v>910</v>
      </c>
      <c r="O160" s="15">
        <f t="shared" si="61"/>
        <v>138.6</v>
      </c>
      <c r="P160" s="15">
        <f t="shared" ca="1" si="66"/>
        <v>464.60000000000059</v>
      </c>
      <c r="Q160" s="15">
        <f t="shared" si="71"/>
        <v>57.4</v>
      </c>
      <c r="R160" s="15">
        <f t="shared" si="71"/>
        <v>384</v>
      </c>
      <c r="S160" s="15">
        <f t="shared" ca="1" si="70"/>
        <v>17.999999999999996</v>
      </c>
      <c r="T160" s="25"/>
      <c r="U160" s="145">
        <f t="shared" si="62"/>
        <v>0.5</v>
      </c>
      <c r="X160" s="25"/>
      <c r="Y160" s="25"/>
      <c r="Z160" s="25"/>
      <c r="AA160" s="25"/>
      <c r="AB160" s="25"/>
      <c r="AC160" s="25"/>
      <c r="AD160" s="25"/>
      <c r="AE160" s="25"/>
      <c r="AF160" s="25"/>
      <c r="AG160" s="25"/>
      <c r="AH160" s="25"/>
      <c r="AI160" s="25"/>
      <c r="AJ160" s="25"/>
      <c r="AK160" s="25"/>
      <c r="AL160" s="25"/>
      <c r="AM160" s="25"/>
      <c r="AN160" s="25"/>
      <c r="AO160" s="25"/>
      <c r="AP160" s="25"/>
      <c r="AQ160" s="25"/>
    </row>
    <row r="161" spans="1:52" x14ac:dyDescent="0.15">
      <c r="A161" s="132">
        <f>A160+1</f>
        <v>40086</v>
      </c>
      <c r="B161" s="32">
        <v>17</v>
      </c>
      <c r="C161" s="25">
        <f t="shared" si="56"/>
        <v>22</v>
      </c>
      <c r="D161" s="131">
        <f t="shared" ca="1" si="57"/>
        <v>0</v>
      </c>
      <c r="E161" s="25">
        <f t="shared" si="58"/>
        <v>40</v>
      </c>
      <c r="F161" s="63">
        <f t="shared" si="59"/>
        <v>1</v>
      </c>
      <c r="G161" s="15">
        <f t="shared" ca="1" si="63"/>
        <v>0</v>
      </c>
      <c r="H161" s="125">
        <v>0</v>
      </c>
      <c r="I161" s="137"/>
      <c r="J161" s="15">
        <f t="shared" ca="1" si="64"/>
        <v>60.439999999999984</v>
      </c>
      <c r="K161" s="8">
        <f ca="1">J161/O161</f>
        <v>0.43607503607503595</v>
      </c>
      <c r="L161" s="9"/>
      <c r="M161" s="15">
        <f t="shared" ca="1" si="65"/>
        <v>0</v>
      </c>
      <c r="N161" s="10">
        <f t="shared" si="60"/>
        <v>910</v>
      </c>
      <c r="O161" s="15">
        <f t="shared" si="61"/>
        <v>138.6</v>
      </c>
      <c r="P161" s="15">
        <f t="shared" ca="1" si="66"/>
        <v>464.60000000000059</v>
      </c>
      <c r="Q161" s="15">
        <f t="shared" si="71"/>
        <v>57.4</v>
      </c>
      <c r="R161" s="15">
        <f t="shared" si="71"/>
        <v>384</v>
      </c>
      <c r="S161" s="15">
        <f t="shared" ca="1" si="70"/>
        <v>17.999999999999996</v>
      </c>
      <c r="T161" s="25"/>
      <c r="U161" s="145">
        <f t="shared" si="62"/>
        <v>0.5</v>
      </c>
      <c r="X161" s="25"/>
      <c r="Y161" s="25"/>
      <c r="Z161" s="25"/>
      <c r="AA161" s="25"/>
      <c r="AB161" s="25"/>
      <c r="AC161" s="25"/>
      <c r="AD161" s="25"/>
      <c r="AE161" s="25"/>
      <c r="AF161" s="25"/>
      <c r="AG161" s="25"/>
      <c r="AH161" s="25"/>
      <c r="AI161" s="25"/>
      <c r="AJ161" s="25"/>
      <c r="AK161" s="25"/>
      <c r="AL161" s="25"/>
      <c r="AM161" s="25"/>
      <c r="AN161" s="25"/>
      <c r="AO161" s="25"/>
      <c r="AP161" s="25"/>
      <c r="AQ161" s="25"/>
    </row>
    <row r="162" spans="1:52" x14ac:dyDescent="0.15">
      <c r="A162" s="21"/>
      <c r="B162" s="5"/>
      <c r="C162" s="25"/>
      <c r="D162" s="11"/>
      <c r="H162" s="22"/>
      <c r="I162" s="22"/>
      <c r="J162" s="11"/>
      <c r="K162" s="8"/>
      <c r="L162" s="9"/>
      <c r="M162" s="11"/>
      <c r="N162" s="15"/>
      <c r="O162" s="11"/>
      <c r="P162" s="11"/>
      <c r="Q162" s="10"/>
      <c r="R162" s="25"/>
      <c r="S162" s="25"/>
      <c r="T162" s="25"/>
      <c r="U162" s="25"/>
      <c r="V162" s="25"/>
      <c r="W162" s="25"/>
      <c r="X162" s="25"/>
      <c r="Y162" s="25"/>
      <c r="Z162" s="25"/>
      <c r="AA162" s="25"/>
      <c r="AB162" s="25"/>
      <c r="AC162" s="25"/>
      <c r="AD162" s="25"/>
      <c r="AE162" s="25"/>
      <c r="AF162" s="25"/>
      <c r="AG162" s="25"/>
      <c r="AH162" s="25"/>
      <c r="AI162" s="25"/>
      <c r="AJ162" s="25"/>
      <c r="AK162" s="25"/>
      <c r="AL162" s="25"/>
      <c r="AM162" s="25"/>
      <c r="AN162" s="25"/>
      <c r="AO162" s="25"/>
      <c r="AP162" s="25"/>
      <c r="AQ162" s="25"/>
    </row>
    <row r="163" spans="1:52" x14ac:dyDescent="0.15">
      <c r="A163" s="35" t="s">
        <v>47</v>
      </c>
      <c r="B163" s="24"/>
      <c r="C163" s="24"/>
      <c r="D163" s="138">
        <f ca="1">SUM(D8:D161)</f>
        <v>464.60000000000059</v>
      </c>
      <c r="E163" s="138"/>
      <c r="F163" s="138"/>
      <c r="G163" s="138">
        <f ca="1">SUM(G8:G161)</f>
        <v>464.60000000000059</v>
      </c>
      <c r="H163" s="138">
        <f>SUM(H8:H161)</f>
        <v>57.4</v>
      </c>
      <c r="I163" s="138">
        <f>SUM(I8:I161)</f>
        <v>384</v>
      </c>
      <c r="J163" s="37"/>
      <c r="K163" s="38"/>
      <c r="L163" s="39"/>
      <c r="M163" s="40">
        <f ca="1">SUM(M8:M161)</f>
        <v>17.999999999999996</v>
      </c>
      <c r="N163" s="36"/>
      <c r="O163" s="40"/>
      <c r="P163" s="40"/>
      <c r="Q163" s="41"/>
      <c r="R163" s="24"/>
      <c r="S163" s="24"/>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row>
    <row r="164" spans="1:52" x14ac:dyDescent="0.15">
      <c r="A164" s="4" t="s">
        <v>48</v>
      </c>
      <c r="B164" s="25"/>
      <c r="C164" s="25"/>
      <c r="D164" s="10"/>
      <c r="E164" s="10"/>
      <c r="F164" s="10"/>
      <c r="G164" s="10"/>
      <c r="H164" s="10">
        <f>COUNT(H8:H161)</f>
        <v>154</v>
      </c>
      <c r="I164" s="10">
        <f>COUNT(I8:I161)</f>
        <v>12</v>
      </c>
      <c r="J164" s="6"/>
      <c r="K164" s="42"/>
      <c r="L164" s="25">
        <f>COUNT(L8:L161)</f>
        <v>4</v>
      </c>
      <c r="M164" s="11"/>
      <c r="N164" s="15"/>
      <c r="O164" s="11"/>
      <c r="P164" s="11"/>
      <c r="Q164" s="16"/>
      <c r="R164" s="25"/>
      <c r="S164" s="25"/>
      <c r="T164" s="25"/>
      <c r="U164" s="25"/>
      <c r="V164" s="25"/>
      <c r="W164" s="25"/>
      <c r="X164" s="25"/>
      <c r="Y164" s="25"/>
      <c r="Z164" s="25"/>
      <c r="AA164" s="25"/>
      <c r="AB164" s="25"/>
      <c r="AC164" s="25"/>
      <c r="AD164" s="25"/>
      <c r="AE164" s="25"/>
      <c r="AF164" s="25"/>
      <c r="AG164" s="25"/>
      <c r="AH164" s="25"/>
      <c r="AI164" s="25"/>
      <c r="AJ164" s="25"/>
      <c r="AK164" s="25"/>
      <c r="AL164" s="25"/>
      <c r="AM164" s="25"/>
      <c r="AN164" s="25"/>
      <c r="AO164" s="25"/>
      <c r="AP164" s="25"/>
      <c r="AQ164" s="25"/>
    </row>
    <row r="165" spans="1:52" x14ac:dyDescent="0.15">
      <c r="A165" s="19" t="s">
        <v>49</v>
      </c>
      <c r="B165" s="26"/>
      <c r="C165" s="26"/>
      <c r="D165" s="139">
        <f ca="1">MAX(D8:D161)</f>
        <v>7.4</v>
      </c>
      <c r="E165" s="139"/>
      <c r="F165" s="139"/>
      <c r="G165" s="139">
        <f t="shared" ref="G165:M165" ca="1" si="72">MAX(G8:G161)</f>
        <v>7.4</v>
      </c>
      <c r="H165" s="139">
        <f t="shared" si="72"/>
        <v>32</v>
      </c>
      <c r="I165" s="139">
        <f t="shared" si="72"/>
        <v>32</v>
      </c>
      <c r="J165" s="45">
        <f t="shared" ca="1" si="72"/>
        <v>64.069142857142822</v>
      </c>
      <c r="K165" s="44">
        <f t="shared" ca="1" si="72"/>
        <v>0.46225932797361347</v>
      </c>
      <c r="L165" s="44">
        <f t="shared" si="72"/>
        <v>0.4</v>
      </c>
      <c r="M165" s="43">
        <f t="shared" ca="1" si="72"/>
        <v>14.599999999999998</v>
      </c>
      <c r="N165" s="45"/>
      <c r="O165" s="43"/>
      <c r="P165" s="43"/>
      <c r="Q165" s="46"/>
      <c r="R165" s="26"/>
      <c r="S165" s="26"/>
      <c r="T165" s="25"/>
      <c r="U165" s="25"/>
      <c r="V165" s="25"/>
      <c r="W165" s="25"/>
      <c r="X165" s="25"/>
      <c r="Y165" s="25"/>
      <c r="Z165" s="25"/>
      <c r="AA165" s="25"/>
      <c r="AB165" s="25"/>
      <c r="AC165" s="25"/>
      <c r="AD165" s="25"/>
      <c r="AE165" s="25"/>
      <c r="AF165" s="25"/>
      <c r="AG165" s="25"/>
      <c r="AH165" s="25"/>
      <c r="AI165" s="25"/>
      <c r="AJ165" s="25"/>
      <c r="AK165" s="25"/>
      <c r="AL165" s="25"/>
      <c r="AM165" s="25"/>
      <c r="AN165" s="25"/>
      <c r="AO165" s="25"/>
      <c r="AP165" s="25"/>
      <c r="AQ165" s="25"/>
    </row>
    <row r="166" spans="1:52" x14ac:dyDescent="0.15">
      <c r="A166" s="4"/>
      <c r="B166" s="25"/>
      <c r="C166" s="25"/>
      <c r="D166" s="17"/>
      <c r="E166" s="17"/>
      <c r="F166" s="17"/>
      <c r="G166" s="6"/>
      <c r="H166" s="18"/>
      <c r="I166" s="14"/>
      <c r="J166" s="17"/>
      <c r="K166" s="15"/>
      <c r="L166" s="11"/>
      <c r="M166" s="11"/>
      <c r="N166" s="16"/>
      <c r="O166" s="25"/>
      <c r="P166" s="25"/>
      <c r="Q166" s="25"/>
      <c r="R166" s="25"/>
      <c r="S166" s="25"/>
      <c r="T166" s="25"/>
      <c r="U166" s="25"/>
      <c r="V166" s="25"/>
      <c r="W166" s="25"/>
      <c r="X166" s="25"/>
      <c r="Y166" s="25"/>
      <c r="Z166" s="25"/>
      <c r="AA166" s="25"/>
      <c r="AB166" s="25"/>
      <c r="AC166" s="25"/>
      <c r="AD166" s="25"/>
      <c r="AE166" s="25"/>
      <c r="AF166" s="25"/>
      <c r="AG166" s="25"/>
      <c r="AH166" s="25"/>
      <c r="AI166" s="25"/>
      <c r="AJ166" s="25"/>
      <c r="AK166" s="25"/>
      <c r="AL166" s="25"/>
      <c r="AM166" s="25"/>
      <c r="AN166" s="25"/>
      <c r="AO166" s="25"/>
      <c r="AP166" s="25"/>
      <c r="AQ166" s="25"/>
    </row>
    <row r="167" spans="1:52" x14ac:dyDescent="0.15">
      <c r="A167" s="27" t="str">
        <f ca="1">HYPERLINK("#"&amp;MID(CELL("filename",A1),FIND("]",CELL("filename",A1))+1,256)&amp;"!"&amp;ADDRESS(ROW($B$8),COLUMN($B$8),1,TRUE),"Return to Cell B8")</f>
        <v>Return to Cell B8</v>
      </c>
      <c r="B167" s="25"/>
      <c r="C167" s="25"/>
      <c r="D167" s="17"/>
      <c r="E167" s="17"/>
      <c r="F167" s="17"/>
      <c r="G167" s="6"/>
      <c r="H167" s="18"/>
      <c r="I167" s="14"/>
      <c r="J167" s="17"/>
      <c r="K167" s="15"/>
      <c r="L167" s="11"/>
      <c r="M167" s="11"/>
      <c r="N167" s="16"/>
      <c r="O167" s="25"/>
      <c r="P167" s="25"/>
      <c r="Q167" s="25"/>
      <c r="R167" s="25"/>
      <c r="S167" s="25"/>
      <c r="T167" s="25"/>
      <c r="U167" s="25"/>
      <c r="V167" s="25"/>
      <c r="W167" s="25"/>
      <c r="X167" s="25"/>
      <c r="Y167" s="25"/>
      <c r="Z167" s="25"/>
      <c r="AA167" s="25"/>
      <c r="AB167" s="25"/>
      <c r="AC167" s="25"/>
      <c r="AD167" s="25"/>
      <c r="AE167" s="25"/>
      <c r="AF167" s="25"/>
      <c r="AG167" s="25"/>
      <c r="AH167" s="25"/>
      <c r="AI167" s="25"/>
      <c r="AJ167" s="25"/>
      <c r="AK167" s="25"/>
      <c r="AL167" s="25"/>
      <c r="AM167" s="25"/>
      <c r="AN167" s="25"/>
      <c r="AO167" s="25"/>
      <c r="AP167" s="25"/>
      <c r="AQ167" s="25"/>
    </row>
    <row r="168" spans="1:52" x14ac:dyDescent="0.15">
      <c r="A168" s="27"/>
      <c r="B168" s="25"/>
      <c r="C168" s="25"/>
      <c r="D168" s="17"/>
      <c r="E168" s="17"/>
      <c r="F168" s="17"/>
      <c r="G168" s="6"/>
      <c r="H168" s="18"/>
      <c r="I168" s="14"/>
      <c r="J168" s="17"/>
      <c r="K168" s="15"/>
      <c r="L168" s="11"/>
      <c r="M168" s="11"/>
      <c r="N168" s="16"/>
      <c r="O168" s="25"/>
      <c r="P168" s="25"/>
      <c r="Q168" s="25"/>
      <c r="R168" s="25"/>
      <c r="S168" s="25"/>
      <c r="T168" s="25"/>
      <c r="U168" s="25"/>
      <c r="V168" s="25"/>
      <c r="W168" s="25"/>
      <c r="X168" s="25"/>
      <c r="Y168" s="25"/>
      <c r="Z168" s="25"/>
      <c r="AA168" s="25"/>
      <c r="AB168" s="25"/>
      <c r="AC168" s="25"/>
      <c r="AD168" s="25"/>
      <c r="AE168" s="25"/>
      <c r="AF168" s="25"/>
      <c r="AG168" s="25"/>
      <c r="AH168" s="25"/>
      <c r="AI168" s="25"/>
      <c r="AJ168" s="25"/>
      <c r="AK168" s="25"/>
      <c r="AL168" s="25"/>
      <c r="AM168" s="25"/>
      <c r="AN168" s="25"/>
      <c r="AO168" s="25"/>
      <c r="AP168" s="25"/>
      <c r="AQ168" s="25"/>
    </row>
    <row r="169" spans="1:52" x14ac:dyDescent="0.15">
      <c r="A169" s="27"/>
      <c r="B169" s="25"/>
      <c r="C169" s="25"/>
      <c r="D169" s="17"/>
      <c r="E169" s="17"/>
      <c r="F169" s="17"/>
      <c r="G169" s="6"/>
      <c r="H169" s="18"/>
      <c r="I169" s="14"/>
      <c r="J169" s="17"/>
      <c r="K169" s="15"/>
      <c r="L169" s="11"/>
      <c r="M169" s="11"/>
      <c r="N169" s="16"/>
      <c r="O169" s="25"/>
      <c r="P169" s="25"/>
      <c r="Q169" s="25"/>
      <c r="R169" s="25"/>
      <c r="S169" s="25"/>
      <c r="T169" s="25"/>
      <c r="U169" s="25"/>
      <c r="V169" s="25"/>
      <c r="W169" s="25"/>
      <c r="X169" s="25"/>
      <c r="Y169" s="25"/>
      <c r="Z169" s="25"/>
      <c r="AA169" s="25"/>
      <c r="AB169" s="25"/>
      <c r="AC169" s="25"/>
      <c r="AD169" s="25"/>
      <c r="AE169" s="25"/>
      <c r="AF169" s="25"/>
      <c r="AG169" s="25"/>
      <c r="AH169" s="25"/>
      <c r="AI169" s="25"/>
      <c r="AJ169" s="25"/>
      <c r="AK169" s="25"/>
      <c r="AL169" s="25"/>
      <c r="AM169" s="25"/>
      <c r="AN169" s="25"/>
      <c r="AO169" s="25"/>
      <c r="AP169" s="25"/>
      <c r="AQ169" s="25"/>
    </row>
    <row r="170" spans="1:52" x14ac:dyDescent="0.15">
      <c r="A170" s="4"/>
      <c r="B170" s="25"/>
      <c r="C170" s="25"/>
      <c r="D170" s="17"/>
      <c r="E170" s="17"/>
      <c r="F170" s="17"/>
      <c r="G170" s="6"/>
      <c r="H170" s="18"/>
      <c r="I170" s="14"/>
      <c r="J170" s="17"/>
      <c r="K170" s="15"/>
      <c r="L170" s="11"/>
      <c r="M170" s="11"/>
      <c r="N170" s="16"/>
      <c r="O170" s="25"/>
      <c r="P170" s="25"/>
      <c r="Q170" s="25"/>
      <c r="R170" s="25"/>
      <c r="S170" s="25"/>
      <c r="T170" s="25"/>
      <c r="U170" s="25"/>
      <c r="V170" s="25"/>
      <c r="W170" s="25"/>
      <c r="X170" s="25"/>
      <c r="Y170" s="25"/>
      <c r="Z170" s="25"/>
      <c r="AA170" s="25" t="s">
        <v>50</v>
      </c>
      <c r="AB170" s="27" t="str">
        <f ca="1">HYPERLINK("#"&amp;MID(CELL("filename",H156),FIND("]",CELL("filename",H156))+1,256)&amp;"!"&amp;ADDRESS(ROW($B$8),COLUMN($B$8),1,TRUE),"Return to Cell B8")</f>
        <v>Return to Cell B8</v>
      </c>
      <c r="AC170" s="25"/>
      <c r="AD170" s="25"/>
      <c r="AE170" s="25"/>
      <c r="AF170" s="25"/>
      <c r="AG170" s="25"/>
      <c r="AH170" s="25"/>
      <c r="AI170" s="25"/>
      <c r="AJ170" s="25"/>
      <c r="AK170" s="25"/>
      <c r="AL170" s="25"/>
      <c r="AM170" s="25"/>
      <c r="AN170" s="25"/>
      <c r="AO170" s="25"/>
      <c r="AP170" s="25"/>
      <c r="AQ170" s="25"/>
    </row>
    <row r="171" spans="1:52" x14ac:dyDescent="0.15">
      <c r="A171" s="4"/>
      <c r="B171" s="25"/>
      <c r="C171" s="25"/>
      <c r="D171" s="17"/>
      <c r="E171" s="17"/>
      <c r="F171" s="17"/>
      <c r="G171" s="6"/>
      <c r="H171" s="18"/>
      <c r="I171" s="14"/>
      <c r="J171" s="17"/>
      <c r="K171" s="15"/>
      <c r="L171" s="11"/>
      <c r="M171" s="11"/>
      <c r="N171" s="16"/>
      <c r="O171" s="25"/>
      <c r="P171" s="25"/>
      <c r="Q171" s="25"/>
      <c r="R171" s="25"/>
      <c r="S171" s="25"/>
      <c r="T171" s="25"/>
      <c r="U171" s="25"/>
      <c r="V171" s="25"/>
      <c r="W171" s="25"/>
      <c r="X171" s="25"/>
      <c r="Y171" s="25"/>
      <c r="Z171" s="25"/>
      <c r="AA171" s="25"/>
      <c r="AB171" s="25"/>
      <c r="AC171" s="25"/>
      <c r="AD171" s="25"/>
      <c r="AE171" s="25"/>
      <c r="AF171" s="25"/>
      <c r="AG171" s="25"/>
      <c r="AH171" s="25"/>
      <c r="AI171" s="25"/>
      <c r="AJ171" s="25"/>
      <c r="AK171" s="25"/>
      <c r="AL171" s="25"/>
      <c r="AM171" s="25"/>
      <c r="AN171" s="25"/>
      <c r="AO171" s="25"/>
      <c r="AP171" s="25"/>
      <c r="AQ171" s="25"/>
    </row>
    <row r="172" spans="1:52" x14ac:dyDescent="0.15">
      <c r="AA172" s="66" t="s">
        <v>51</v>
      </c>
      <c r="AD172" s="27" t="str">
        <f ca="1">HYPERLINK("#"&amp;MID(CELL("filename",J158),FIND("]",CELL("filename",J158))+1,256)&amp;"!"&amp;ADDRESS(ROW($B$8),COLUMN($B$8),1,TRUE),"Return to Cell B8")</f>
        <v>Return to Cell B8</v>
      </c>
      <c r="AG172" s="33" t="s">
        <v>52</v>
      </c>
      <c r="AP172" s="13"/>
      <c r="AX172" s="6"/>
      <c r="AY172" s="6"/>
      <c r="AZ172" s="12"/>
    </row>
    <row r="173" spans="1:52" ht="56" x14ac:dyDescent="0.15">
      <c r="AA173" s="224" t="s">
        <v>53</v>
      </c>
      <c r="AB173" s="223" t="s">
        <v>54</v>
      </c>
      <c r="AC173" s="111" t="s">
        <v>55</v>
      </c>
      <c r="AD173" s="111" t="s">
        <v>56</v>
      </c>
      <c r="AE173" s="67" t="s">
        <v>57</v>
      </c>
      <c r="AP173" s="13"/>
      <c r="AX173" s="6"/>
      <c r="AY173" s="6"/>
      <c r="AZ173" s="12"/>
    </row>
    <row r="174" spans="1:52" x14ac:dyDescent="0.15">
      <c r="AA174" s="19"/>
      <c r="AB174" s="171" t="s">
        <v>42</v>
      </c>
      <c r="AC174" s="114" t="s">
        <v>44</v>
      </c>
      <c r="AD174" s="171" t="s">
        <v>42</v>
      </c>
      <c r="AP174" s="13"/>
      <c r="AX174" s="6"/>
      <c r="AY174" s="6"/>
      <c r="AZ174" s="12"/>
    </row>
    <row r="175" spans="1:52" ht="12.75" customHeight="1" x14ac:dyDescent="0.15">
      <c r="AA175" s="50" t="s">
        <v>58</v>
      </c>
      <c r="AB175" s="47">
        <v>1</v>
      </c>
      <c r="AC175" s="56">
        <v>1220</v>
      </c>
      <c r="AD175" s="57">
        <v>1</v>
      </c>
      <c r="AE175" s="373" t="s">
        <v>59</v>
      </c>
      <c r="AF175" s="374"/>
      <c r="AG175" s="374"/>
      <c r="AH175" s="374"/>
      <c r="AP175" s="13"/>
      <c r="AX175" s="6"/>
      <c r="AY175" s="6"/>
      <c r="AZ175" s="12"/>
    </row>
    <row r="176" spans="1:52" ht="12.75" customHeight="1" x14ac:dyDescent="0.15">
      <c r="AA176" s="51" t="s">
        <v>60</v>
      </c>
      <c r="AB176" s="48">
        <v>2</v>
      </c>
      <c r="AC176" s="58">
        <v>910</v>
      </c>
      <c r="AD176" s="59">
        <v>7</v>
      </c>
      <c r="AE176" s="373"/>
      <c r="AF176" s="374"/>
      <c r="AG176" s="374"/>
      <c r="AH176" s="374"/>
      <c r="AP176" s="13"/>
      <c r="AX176" s="6"/>
      <c r="AY176" s="6"/>
      <c r="AZ176" s="12"/>
    </row>
    <row r="177" spans="27:52" ht="12.75" customHeight="1" x14ac:dyDescent="0.15">
      <c r="AA177" s="51" t="s">
        <v>13</v>
      </c>
      <c r="AB177" s="48">
        <v>3</v>
      </c>
      <c r="AC177" s="58">
        <v>910</v>
      </c>
      <c r="AD177" s="59">
        <v>7</v>
      </c>
      <c r="AE177" s="373"/>
      <c r="AF177" s="374"/>
      <c r="AG177" s="374"/>
      <c r="AH177" s="374"/>
      <c r="AP177" s="13"/>
      <c r="AX177" s="6"/>
      <c r="AY177" s="6"/>
      <c r="AZ177" s="12"/>
    </row>
    <row r="178" spans="27:52" ht="12.75" customHeight="1" x14ac:dyDescent="0.15">
      <c r="AA178" s="51" t="s">
        <v>61</v>
      </c>
      <c r="AB178" s="48">
        <v>4</v>
      </c>
      <c r="AC178" s="58">
        <v>610</v>
      </c>
      <c r="AD178" s="59">
        <v>7</v>
      </c>
      <c r="AE178" s="373"/>
      <c r="AF178" s="374"/>
      <c r="AG178" s="374"/>
      <c r="AH178" s="374"/>
      <c r="AP178" s="13"/>
      <c r="AX178" s="6"/>
      <c r="AY178" s="6"/>
      <c r="AZ178" s="12"/>
    </row>
    <row r="179" spans="27:52" ht="12.75" customHeight="1" x14ac:dyDescent="0.15">
      <c r="AA179" s="51" t="s">
        <v>62</v>
      </c>
      <c r="AB179" s="48">
        <v>5</v>
      </c>
      <c r="AC179" s="58">
        <v>610</v>
      </c>
      <c r="AD179" s="59">
        <v>7</v>
      </c>
      <c r="AE179" s="373"/>
      <c r="AF179" s="374"/>
      <c r="AG179" s="374"/>
      <c r="AH179" s="374"/>
      <c r="AP179" s="13"/>
      <c r="AX179" s="6"/>
      <c r="AY179" s="6"/>
      <c r="AZ179" s="12"/>
    </row>
    <row r="180" spans="27:52" ht="12.75" customHeight="1" x14ac:dyDescent="0.15">
      <c r="AA180" s="51" t="s">
        <v>63</v>
      </c>
      <c r="AB180" s="48">
        <v>6</v>
      </c>
      <c r="AC180" s="58">
        <v>610</v>
      </c>
      <c r="AD180" s="59">
        <v>7</v>
      </c>
      <c r="AE180" s="373"/>
      <c r="AF180" s="374"/>
      <c r="AG180" s="374"/>
      <c r="AH180" s="374"/>
      <c r="AP180" s="13"/>
      <c r="AX180" s="6"/>
      <c r="AY180" s="6"/>
      <c r="AZ180" s="12"/>
    </row>
    <row r="181" spans="27:52" ht="12.75" customHeight="1" x14ac:dyDescent="0.15">
      <c r="AA181" s="142" t="s">
        <v>64</v>
      </c>
      <c r="AB181" s="48">
        <v>7</v>
      </c>
      <c r="AC181" s="58">
        <v>910</v>
      </c>
      <c r="AD181" s="59">
        <v>7</v>
      </c>
      <c r="AE181" s="373"/>
      <c r="AF181" s="374"/>
      <c r="AG181" s="374"/>
      <c r="AH181" s="374"/>
      <c r="AP181" s="13"/>
      <c r="AX181" s="6"/>
      <c r="AY181" s="6"/>
      <c r="AZ181" s="12"/>
    </row>
    <row r="182" spans="27:52" ht="12.75" customHeight="1" x14ac:dyDescent="0.15">
      <c r="AA182" s="51" t="s">
        <v>65</v>
      </c>
      <c r="AB182" s="48">
        <v>8</v>
      </c>
      <c r="AC182" s="58">
        <v>910</v>
      </c>
      <c r="AD182" s="59">
        <v>7</v>
      </c>
      <c r="AE182" s="373"/>
      <c r="AF182" s="374"/>
      <c r="AG182" s="374"/>
      <c r="AH182" s="374"/>
      <c r="AP182" s="13"/>
      <c r="AX182" s="6"/>
      <c r="AY182" s="6"/>
      <c r="AZ182" s="12"/>
    </row>
    <row r="183" spans="27:52" ht="12.75" customHeight="1" x14ac:dyDescent="0.15">
      <c r="AA183" s="52" t="s">
        <v>66</v>
      </c>
      <c r="AB183" s="49">
        <v>9</v>
      </c>
      <c r="AC183" s="60">
        <v>910</v>
      </c>
      <c r="AD183" s="61">
        <v>7</v>
      </c>
      <c r="AE183" s="373"/>
      <c r="AF183" s="374"/>
      <c r="AG183" s="374"/>
      <c r="AH183" s="374"/>
      <c r="AP183" s="13"/>
      <c r="AX183" s="6"/>
      <c r="AY183" s="6"/>
      <c r="AZ183" s="12"/>
    </row>
    <row r="184" spans="27:52" x14ac:dyDescent="0.15">
      <c r="AA184" s="4"/>
      <c r="AP184" s="13"/>
      <c r="AX184" s="6"/>
      <c r="AY184" s="6"/>
      <c r="AZ184" s="12"/>
    </row>
    <row r="185" spans="27:52" x14ac:dyDescent="0.15">
      <c r="AA185" s="64" t="s">
        <v>67</v>
      </c>
      <c r="AB185" s="64" t="s">
        <v>68</v>
      </c>
      <c r="AE185" s="101" t="s">
        <v>69</v>
      </c>
      <c r="AF185" s="101" t="s">
        <v>70</v>
      </c>
      <c r="AG185" s="102" t="s">
        <v>40</v>
      </c>
      <c r="AP185" s="13"/>
      <c r="AX185" s="6"/>
      <c r="AY185" s="6"/>
      <c r="AZ185" s="12"/>
    </row>
    <row r="186" spans="27:52" ht="15" x14ac:dyDescent="0.2">
      <c r="AA186" s="66" t="s">
        <v>71</v>
      </c>
      <c r="AB186" s="66" t="s">
        <v>72</v>
      </c>
      <c r="AE186" s="54">
        <v>102</v>
      </c>
      <c r="AF186" s="73" t="s">
        <v>44</v>
      </c>
      <c r="AG186" s="25"/>
    </row>
    <row r="187" spans="27:52" ht="15" x14ac:dyDescent="0.2">
      <c r="AA187" s="66" t="s">
        <v>73</v>
      </c>
      <c r="AB187" s="66" t="s">
        <v>74</v>
      </c>
      <c r="AE187" s="55">
        <v>0.5</v>
      </c>
      <c r="AF187" s="74" t="s">
        <v>42</v>
      </c>
      <c r="AG187" s="73"/>
    </row>
    <row r="188" spans="27:52" ht="15" x14ac:dyDescent="0.2">
      <c r="AA188" s="66" t="s">
        <v>75</v>
      </c>
      <c r="AB188" s="67" t="s">
        <v>76</v>
      </c>
      <c r="AE188" s="54">
        <v>0.6</v>
      </c>
      <c r="AF188" s="74" t="s">
        <v>42</v>
      </c>
      <c r="AG188" s="73"/>
    </row>
    <row r="189" spans="27:52" ht="15" x14ac:dyDescent="0.2">
      <c r="AA189" s="66" t="s">
        <v>77</v>
      </c>
      <c r="AB189" s="67" t="s">
        <v>78</v>
      </c>
      <c r="AE189" s="54">
        <v>21</v>
      </c>
      <c r="AF189" s="73" t="s">
        <v>45</v>
      </c>
      <c r="AG189" s="73"/>
    </row>
    <row r="190" spans="27:52" x14ac:dyDescent="0.15">
      <c r="AA190" s="66" t="s">
        <v>79</v>
      </c>
      <c r="AB190" s="67" t="s">
        <v>80</v>
      </c>
      <c r="AE190" s="55">
        <v>0.5</v>
      </c>
      <c r="AF190" s="74" t="s">
        <v>42</v>
      </c>
      <c r="AG190" s="73"/>
    </row>
    <row r="191" spans="27:52" x14ac:dyDescent="0.15">
      <c r="AA191" s="66"/>
      <c r="AG191" s="27"/>
      <c r="AM191" s="68"/>
      <c r="AN191" s="69"/>
    </row>
    <row r="192" spans="27:52" x14ac:dyDescent="0.15">
      <c r="AA192" s="27" t="str">
        <f ca="1">HYPERLINK("#"&amp;MID(CELL("filename",G179),FIND("]",CELL("filename",G179))+1,256)&amp;"!"&amp;ADDRESS(ROW($B$8),COLUMN($B$8),1,TRUE),"Return to Cell B8")</f>
        <v>Return to Cell B8</v>
      </c>
      <c r="AG192" s="27"/>
    </row>
    <row r="193" spans="27:34" x14ac:dyDescent="0.15">
      <c r="AA193" s="66"/>
      <c r="AG193" s="27"/>
    </row>
    <row r="194" spans="27:34" x14ac:dyDescent="0.15">
      <c r="AA194" s="66" t="s">
        <v>81</v>
      </c>
    </row>
    <row r="195" spans="27:34" x14ac:dyDescent="0.15">
      <c r="AA195" s="70" t="s">
        <v>82</v>
      </c>
      <c r="AB195" s="71" t="s">
        <v>83</v>
      </c>
      <c r="AC195" s="71"/>
      <c r="AD195" s="70" t="s">
        <v>84</v>
      </c>
      <c r="AE195" s="70" t="s">
        <v>85</v>
      </c>
      <c r="AF195" s="70" t="s">
        <v>84</v>
      </c>
      <c r="AG195" s="70" t="s">
        <v>85</v>
      </c>
      <c r="AH195" s="70" t="s">
        <v>86</v>
      </c>
    </row>
    <row r="196" spans="27:34" x14ac:dyDescent="0.15">
      <c r="AA196" s="67"/>
      <c r="AB196" s="72" t="s">
        <v>87</v>
      </c>
      <c r="AC196" s="73" t="s">
        <v>88</v>
      </c>
      <c r="AD196" s="74" t="s">
        <v>89</v>
      </c>
      <c r="AE196" s="73" t="s">
        <v>90</v>
      </c>
      <c r="AF196" s="73" t="s">
        <v>91</v>
      </c>
      <c r="AG196" s="73" t="s">
        <v>91</v>
      </c>
      <c r="AH196" s="73" t="s">
        <v>91</v>
      </c>
    </row>
    <row r="197" spans="27:34" x14ac:dyDescent="0.15">
      <c r="AA197" s="67"/>
      <c r="AB197" s="72" t="s">
        <v>44</v>
      </c>
      <c r="AC197" s="73" t="s">
        <v>44</v>
      </c>
      <c r="AD197" s="74" t="s">
        <v>42</v>
      </c>
      <c r="AE197" s="73" t="s">
        <v>44</v>
      </c>
      <c r="AF197" s="73" t="s">
        <v>92</v>
      </c>
      <c r="AG197" s="73" t="s">
        <v>44</v>
      </c>
      <c r="AH197" s="73" t="s">
        <v>44</v>
      </c>
    </row>
    <row r="198" spans="27:34" ht="14" thickBot="1" x14ac:dyDescent="0.2">
      <c r="AA198" s="75" t="s">
        <v>93</v>
      </c>
      <c r="AB198" s="75" t="s">
        <v>94</v>
      </c>
      <c r="AC198" s="74" t="s">
        <v>95</v>
      </c>
      <c r="AD198" s="74" t="s">
        <v>96</v>
      </c>
      <c r="AE198" s="74" t="s">
        <v>97</v>
      </c>
      <c r="AF198" s="74" t="s">
        <v>98</v>
      </c>
      <c r="AG198" s="74" t="s">
        <v>99</v>
      </c>
      <c r="AH198" s="74" t="s">
        <v>100</v>
      </c>
    </row>
    <row r="199" spans="27:34" x14ac:dyDescent="0.15">
      <c r="AA199" s="76">
        <v>0</v>
      </c>
      <c r="AB199" s="77">
        <v>0</v>
      </c>
      <c r="AC199" s="78">
        <v>0</v>
      </c>
      <c r="AD199" s="79" t="s">
        <v>101</v>
      </c>
      <c r="AE199" s="80">
        <f>AC199-AB199</f>
        <v>0</v>
      </c>
      <c r="AF199" s="81">
        <v>0</v>
      </c>
      <c r="AG199" s="116">
        <v>0</v>
      </c>
      <c r="AH199" s="121">
        <v>0</v>
      </c>
    </row>
    <row r="200" spans="27:34" x14ac:dyDescent="0.15">
      <c r="AA200" s="82">
        <v>1</v>
      </c>
      <c r="AB200" s="73">
        <v>0</v>
      </c>
      <c r="AC200" s="83">
        <v>100</v>
      </c>
      <c r="AD200" s="84" t="s">
        <v>102</v>
      </c>
      <c r="AE200" s="85">
        <f t="shared" ref="AE200:AE208" si="73">AC200-AB200</f>
        <v>100</v>
      </c>
      <c r="AF200" s="96">
        <f t="shared" ref="AF200:AF207" si="74">VLOOKUP(AD200,AWHC,COLUMNS(AA214:AB214),FALSE)</f>
        <v>7.0000000000000007E-2</v>
      </c>
      <c r="AG200" s="117">
        <f>AE200*AF200</f>
        <v>7.0000000000000009</v>
      </c>
      <c r="AH200" s="122">
        <f>AH199+AG200</f>
        <v>7.0000000000000009</v>
      </c>
    </row>
    <row r="201" spans="27:34" x14ac:dyDescent="0.15">
      <c r="AA201" s="82">
        <v>2</v>
      </c>
      <c r="AB201" s="73">
        <f>AC200</f>
        <v>100</v>
      </c>
      <c r="AC201" s="83">
        <v>200</v>
      </c>
      <c r="AD201" s="84" t="s">
        <v>103</v>
      </c>
      <c r="AE201" s="85">
        <f t="shared" si="73"/>
        <v>100</v>
      </c>
      <c r="AF201" s="96">
        <f t="shared" si="74"/>
        <v>0.09</v>
      </c>
      <c r="AG201" s="117">
        <f t="shared" ref="AG201:AG207" si="75">AE201*AF201</f>
        <v>9</v>
      </c>
      <c r="AH201" s="122">
        <f t="shared" ref="AH201:AH207" si="76">AH200+AG201</f>
        <v>16</v>
      </c>
    </row>
    <row r="202" spans="27:34" x14ac:dyDescent="0.15">
      <c r="AA202" s="82">
        <v>3</v>
      </c>
      <c r="AB202" s="73">
        <f t="shared" ref="AB202:AB207" si="77">AC201</f>
        <v>200</v>
      </c>
      <c r="AC202" s="83">
        <v>300</v>
      </c>
      <c r="AD202" s="84" t="s">
        <v>104</v>
      </c>
      <c r="AE202" s="85">
        <f t="shared" si="73"/>
        <v>100</v>
      </c>
      <c r="AF202" s="96">
        <f t="shared" si="74"/>
        <v>0.13</v>
      </c>
      <c r="AG202" s="117">
        <f t="shared" si="75"/>
        <v>13</v>
      </c>
      <c r="AH202" s="122">
        <f t="shared" si="76"/>
        <v>29</v>
      </c>
    </row>
    <row r="203" spans="27:34" x14ac:dyDescent="0.15">
      <c r="AA203" s="82">
        <v>4</v>
      </c>
      <c r="AB203" s="73">
        <f t="shared" si="77"/>
        <v>300</v>
      </c>
      <c r="AC203" s="83">
        <v>510</v>
      </c>
      <c r="AD203" s="84" t="s">
        <v>105</v>
      </c>
      <c r="AE203" s="85">
        <f t="shared" si="73"/>
        <v>210</v>
      </c>
      <c r="AF203" s="96">
        <f t="shared" si="74"/>
        <v>0.16</v>
      </c>
      <c r="AG203" s="117">
        <f t="shared" si="75"/>
        <v>33.6</v>
      </c>
      <c r="AH203" s="122">
        <f t="shared" si="76"/>
        <v>62.6</v>
      </c>
    </row>
    <row r="204" spans="27:34" x14ac:dyDescent="0.15">
      <c r="AA204" s="82">
        <v>5</v>
      </c>
      <c r="AB204" s="73">
        <f t="shared" si="77"/>
        <v>510</v>
      </c>
      <c r="AC204" s="83">
        <v>710</v>
      </c>
      <c r="AD204" s="84" t="s">
        <v>106</v>
      </c>
      <c r="AE204" s="85">
        <f t="shared" si="73"/>
        <v>200</v>
      </c>
      <c r="AF204" s="96">
        <f t="shared" si="74"/>
        <v>0.2</v>
      </c>
      <c r="AG204" s="117">
        <f t="shared" si="75"/>
        <v>40</v>
      </c>
      <c r="AH204" s="122">
        <f t="shared" si="76"/>
        <v>102.6</v>
      </c>
    </row>
    <row r="205" spans="27:34" x14ac:dyDescent="0.15">
      <c r="AA205" s="82">
        <v>6</v>
      </c>
      <c r="AB205" s="73">
        <f t="shared" si="77"/>
        <v>710</v>
      </c>
      <c r="AC205" s="83">
        <v>910</v>
      </c>
      <c r="AD205" s="84" t="s">
        <v>107</v>
      </c>
      <c r="AE205" s="85">
        <f t="shared" si="73"/>
        <v>200</v>
      </c>
      <c r="AF205" s="96">
        <f t="shared" si="74"/>
        <v>0.18</v>
      </c>
      <c r="AG205" s="117">
        <f t="shared" si="75"/>
        <v>36</v>
      </c>
      <c r="AH205" s="122">
        <f t="shared" si="76"/>
        <v>138.6</v>
      </c>
    </row>
    <row r="206" spans="27:34" x14ac:dyDescent="0.15">
      <c r="AA206" s="82">
        <v>7</v>
      </c>
      <c r="AB206" s="73">
        <f t="shared" si="77"/>
        <v>910</v>
      </c>
      <c r="AC206" s="83">
        <v>1020</v>
      </c>
      <c r="AD206" s="84" t="s">
        <v>108</v>
      </c>
      <c r="AE206" s="85">
        <f t="shared" si="73"/>
        <v>110</v>
      </c>
      <c r="AF206" s="96">
        <f t="shared" si="74"/>
        <v>0.16</v>
      </c>
      <c r="AG206" s="117">
        <f t="shared" si="75"/>
        <v>17.600000000000001</v>
      </c>
      <c r="AH206" s="122">
        <f t="shared" si="76"/>
        <v>156.19999999999999</v>
      </c>
    </row>
    <row r="207" spans="27:34" ht="14" thickBot="1" x14ac:dyDescent="0.2">
      <c r="AA207" s="82">
        <v>8</v>
      </c>
      <c r="AB207" s="73">
        <f t="shared" si="77"/>
        <v>1020</v>
      </c>
      <c r="AC207" s="87">
        <v>1220</v>
      </c>
      <c r="AD207" s="88" t="s">
        <v>109</v>
      </c>
      <c r="AE207" s="89">
        <f t="shared" si="73"/>
        <v>200</v>
      </c>
      <c r="AF207" s="112">
        <f t="shared" si="74"/>
        <v>0.04</v>
      </c>
      <c r="AG207" s="118">
        <f t="shared" si="75"/>
        <v>8</v>
      </c>
      <c r="AH207" s="123">
        <f t="shared" si="76"/>
        <v>164.2</v>
      </c>
    </row>
    <row r="208" spans="27:34" ht="14" thickBot="1" x14ac:dyDescent="0.2">
      <c r="AA208" s="91">
        <v>9</v>
      </c>
      <c r="AB208" s="92">
        <f>AC207</f>
        <v>1220</v>
      </c>
      <c r="AC208" s="92">
        <f>AC207</f>
        <v>1220</v>
      </c>
      <c r="AD208" s="93" t="s">
        <v>101</v>
      </c>
      <c r="AE208" s="94">
        <f t="shared" si="73"/>
        <v>0</v>
      </c>
      <c r="AF208" s="95">
        <v>0</v>
      </c>
      <c r="AG208" s="119">
        <v>0</v>
      </c>
      <c r="AH208" s="124">
        <f>AH207</f>
        <v>164.2</v>
      </c>
    </row>
    <row r="209" spans="27:34" x14ac:dyDescent="0.15">
      <c r="AA209" s="67"/>
      <c r="AB209" s="67" t="s">
        <v>86</v>
      </c>
      <c r="AC209" s="67"/>
      <c r="AD209" s="27" t="str">
        <f ca="1">HYPERLINK("#"&amp;MID(CELL("filename",J197),FIND("]",CELL("filename",J197))+1,256)&amp;"!"&amp;ADDRESS(ROW($B$8),COLUMN($B$8),1,TRUE),"Return to Cell B8")</f>
        <v>Return to Cell B8</v>
      </c>
      <c r="AE209" s="67"/>
      <c r="AF209" s="67"/>
      <c r="AG209" s="120">
        <f>SUM(AG200:AG207)</f>
        <v>164.2</v>
      </c>
      <c r="AH209" s="96"/>
    </row>
    <row r="210" spans="27:34" x14ac:dyDescent="0.15">
      <c r="AA210" s="4"/>
    </row>
    <row r="211" spans="27:34" x14ac:dyDescent="0.15">
      <c r="AA211" s="67" t="s">
        <v>110</v>
      </c>
      <c r="AB211" s="67"/>
      <c r="AC211" s="67"/>
      <c r="AD211" s="67"/>
    </row>
    <row r="212" spans="27:34" x14ac:dyDescent="0.15">
      <c r="AA212" s="97"/>
      <c r="AB212" s="70" t="s">
        <v>91</v>
      </c>
      <c r="AD212" s="67"/>
    </row>
    <row r="213" spans="27:34" x14ac:dyDescent="0.15">
      <c r="AA213" s="98" t="s">
        <v>111</v>
      </c>
      <c r="AB213" s="114" t="s">
        <v>92</v>
      </c>
      <c r="AD213" s="67"/>
    </row>
    <row r="214" spans="27:34" x14ac:dyDescent="0.15">
      <c r="AA214" s="67" t="s">
        <v>109</v>
      </c>
      <c r="AB214" s="96">
        <v>0.04</v>
      </c>
      <c r="AD214" s="67"/>
    </row>
    <row r="215" spans="27:34" x14ac:dyDescent="0.15">
      <c r="AA215" s="67" t="s">
        <v>102</v>
      </c>
      <c r="AB215" s="96">
        <v>7.0000000000000007E-2</v>
      </c>
      <c r="AD215" s="67"/>
    </row>
    <row r="216" spans="27:34" x14ac:dyDescent="0.15">
      <c r="AA216" s="67" t="s">
        <v>103</v>
      </c>
      <c r="AB216" s="96">
        <v>0.09</v>
      </c>
      <c r="AD216" s="67"/>
    </row>
    <row r="217" spans="27:34" x14ac:dyDescent="0.15">
      <c r="AA217" s="67" t="s">
        <v>104</v>
      </c>
      <c r="AB217" s="96">
        <v>0.13</v>
      </c>
      <c r="AD217" s="67"/>
    </row>
    <row r="218" spans="27:34" x14ac:dyDescent="0.15">
      <c r="AA218" s="67" t="s">
        <v>105</v>
      </c>
      <c r="AB218" s="96">
        <v>0.16</v>
      </c>
      <c r="AD218" s="67"/>
    </row>
    <row r="219" spans="27:34" x14ac:dyDescent="0.15">
      <c r="AA219" s="67" t="s">
        <v>106</v>
      </c>
      <c r="AB219" s="96">
        <v>0.2</v>
      </c>
      <c r="AD219" s="67"/>
    </row>
    <row r="220" spans="27:34" x14ac:dyDescent="0.15">
      <c r="AA220" s="67" t="s">
        <v>107</v>
      </c>
      <c r="AB220" s="96">
        <v>0.18</v>
      </c>
      <c r="AD220" s="67"/>
    </row>
    <row r="221" spans="27:34" x14ac:dyDescent="0.15">
      <c r="AA221" s="67" t="s">
        <v>108</v>
      </c>
      <c r="AB221" s="96">
        <v>0.16</v>
      </c>
      <c r="AD221" s="67"/>
    </row>
    <row r="222" spans="27:34" x14ac:dyDescent="0.15">
      <c r="AA222" s="98" t="s">
        <v>112</v>
      </c>
      <c r="AB222" s="99">
        <v>0</v>
      </c>
      <c r="AD222" s="67"/>
    </row>
    <row r="223" spans="27:34" x14ac:dyDescent="0.15">
      <c r="AA223" s="4"/>
    </row>
    <row r="224" spans="27:34" x14ac:dyDescent="0.15">
      <c r="AA224" s="27" t="str">
        <f ca="1">HYPERLINK("#"&amp;MID(CELL("filename",G212),FIND("]",CELL("filename",G212))+1,256)&amp;"!"&amp;ADDRESS(ROW($B$8),COLUMN($B$8),1,TRUE),"Return to Cell B8")</f>
        <v>Return to Cell B8</v>
      </c>
    </row>
    <row r="225" spans="27:75" x14ac:dyDescent="0.15">
      <c r="AA225" s="4"/>
      <c r="AD225" s="27"/>
    </row>
    <row r="226" spans="27:75" x14ac:dyDescent="0.15">
      <c r="AA226" s="4"/>
      <c r="AD226" s="27"/>
    </row>
    <row r="227" spans="27:75" x14ac:dyDescent="0.15">
      <c r="AA227" s="4"/>
      <c r="AD227" s="27"/>
    </row>
    <row r="228" spans="27:75" x14ac:dyDescent="0.15">
      <c r="AA228" s="4"/>
      <c r="AD228" s="27"/>
    </row>
    <row r="229" spans="27:75" x14ac:dyDescent="0.15">
      <c r="AA229" s="4"/>
      <c r="AD229" s="27"/>
    </row>
    <row r="230" spans="27:75" x14ac:dyDescent="0.15">
      <c r="AA230" s="4"/>
      <c r="AD230" s="27"/>
      <c r="BA230" s="67" t="s">
        <v>113</v>
      </c>
      <c r="BB230" s="67"/>
      <c r="BC230" s="27" t="str">
        <f ca="1">HYPERLINK("#"&amp;MID(CELL("filename",AI219),FIND("]",CELL("filename",AI219))+1,256)&amp;"!"&amp;ADDRESS(ROW($B$8),COLUMN($B$8),1,TRUE),"Return to Cell B8")</f>
        <v>Return to Cell B8</v>
      </c>
      <c r="BD230" s="67"/>
      <c r="BE230" s="67"/>
      <c r="BF230" s="67"/>
      <c r="BG230" s="67"/>
      <c r="BH230" s="67"/>
      <c r="BI230" s="67"/>
      <c r="BJ230" s="67"/>
      <c r="BK230" s="67"/>
      <c r="BL230" s="67"/>
      <c r="BM230" s="67"/>
      <c r="BN230" s="67"/>
      <c r="BO230" s="67"/>
      <c r="BP230" s="67"/>
      <c r="BQ230" s="67"/>
      <c r="BR230" s="67"/>
      <c r="BS230" s="67"/>
      <c r="BT230" s="67"/>
      <c r="BU230" s="67"/>
      <c r="BV230" s="67"/>
      <c r="BW230" s="67"/>
    </row>
    <row r="231" spans="27:75" x14ac:dyDescent="0.15">
      <c r="AA231" s="4"/>
      <c r="AD231" s="27"/>
      <c r="BA231" s="67"/>
      <c r="BB231" s="67"/>
      <c r="BC231" s="27"/>
      <c r="BD231" s="67"/>
      <c r="BE231" s="67"/>
      <c r="BF231" s="67"/>
      <c r="BG231" s="67"/>
      <c r="BH231" s="67"/>
      <c r="BI231" s="67"/>
      <c r="BJ231" s="67"/>
      <c r="BK231" s="67"/>
      <c r="BL231" s="67"/>
      <c r="BM231" s="67"/>
      <c r="BN231" s="67"/>
      <c r="BO231" s="67"/>
      <c r="BP231" s="67"/>
      <c r="BQ231" s="67"/>
      <c r="BR231" s="67"/>
      <c r="BS231" s="67"/>
      <c r="BT231" s="67"/>
      <c r="BU231" s="67"/>
      <c r="BV231" s="67"/>
      <c r="BW231" s="67"/>
    </row>
    <row r="232" spans="27:75" x14ac:dyDescent="0.15">
      <c r="AA232" s="4"/>
      <c r="AD232" s="27"/>
      <c r="BA232" s="141" t="s">
        <v>114</v>
      </c>
      <c r="BB232" s="67"/>
      <c r="BC232" s="67"/>
      <c r="BD232" s="67"/>
      <c r="BE232" s="67"/>
      <c r="BF232" s="67"/>
      <c r="BG232" s="67"/>
      <c r="BH232" s="67"/>
      <c r="BI232" s="67"/>
      <c r="BJ232" s="67"/>
      <c r="BK232" s="67"/>
      <c r="BL232" s="67"/>
      <c r="BM232" s="67"/>
      <c r="BN232" s="67"/>
      <c r="BO232" s="67"/>
      <c r="BP232" s="67"/>
      <c r="BQ232" s="67"/>
      <c r="BR232" s="67"/>
      <c r="BS232" s="67"/>
      <c r="BT232" s="67"/>
      <c r="BU232" s="67"/>
      <c r="BV232" s="67"/>
      <c r="BW232" s="67"/>
    </row>
    <row r="233" spans="27:75" x14ac:dyDescent="0.15">
      <c r="BA233" s="67" t="s">
        <v>115</v>
      </c>
      <c r="BB233" s="67"/>
      <c r="BC233" s="67" t="s">
        <v>116</v>
      </c>
      <c r="BD233" s="67"/>
      <c r="BE233" s="67"/>
      <c r="BF233" s="67"/>
      <c r="BG233" s="67"/>
      <c r="BH233" s="67"/>
      <c r="BI233" s="67"/>
      <c r="BJ233" s="67"/>
      <c r="BK233" s="67"/>
      <c r="BL233" s="67"/>
      <c r="BM233" s="67"/>
      <c r="BN233" s="67"/>
      <c r="BO233" s="67"/>
      <c r="BP233" s="67"/>
      <c r="BQ233" s="67"/>
      <c r="BR233" s="67"/>
      <c r="BS233" s="67"/>
      <c r="BT233" s="67"/>
      <c r="BU233" s="67"/>
      <c r="BV233" s="67"/>
      <c r="BW233" s="67"/>
    </row>
    <row r="234" spans="27:75" x14ac:dyDescent="0.15">
      <c r="BA234" s="67" t="s">
        <v>117</v>
      </c>
      <c r="BB234" s="67"/>
      <c r="BC234" s="27" t="s">
        <v>118</v>
      </c>
      <c r="BD234" s="67"/>
      <c r="BE234" s="67"/>
      <c r="BF234" s="67"/>
      <c r="BG234" s="67"/>
      <c r="BH234" s="67"/>
      <c r="BI234" s="67"/>
      <c r="BJ234" s="67"/>
      <c r="BK234" s="67"/>
      <c r="BL234" s="67"/>
      <c r="BM234" s="67"/>
      <c r="BN234" s="67"/>
      <c r="BO234" s="67"/>
      <c r="BP234" s="67"/>
      <c r="BQ234" s="67"/>
      <c r="BR234" s="67"/>
      <c r="BS234" s="67"/>
      <c r="BT234" s="67"/>
      <c r="BU234" s="67"/>
      <c r="BV234" s="67"/>
      <c r="BW234" s="67"/>
    </row>
    <row r="235" spans="27:75" x14ac:dyDescent="0.15">
      <c r="BA235" s="67"/>
      <c r="BB235" s="67"/>
      <c r="BC235" s="67"/>
      <c r="BD235" s="67"/>
      <c r="BE235" s="67"/>
      <c r="BF235" s="67"/>
      <c r="BG235" s="67"/>
      <c r="BH235" s="67"/>
      <c r="BI235" s="67"/>
      <c r="BJ235" s="67"/>
      <c r="BK235" s="67"/>
      <c r="BL235" s="67"/>
      <c r="BM235" s="67"/>
      <c r="BN235" s="67"/>
      <c r="BO235" s="67"/>
      <c r="BP235" s="67"/>
      <c r="BQ235" s="67"/>
      <c r="BR235" s="67"/>
      <c r="BS235" s="67"/>
      <c r="BT235" s="67"/>
      <c r="BU235" s="67"/>
      <c r="BV235" s="67"/>
      <c r="BW235" s="67"/>
    </row>
    <row r="236" spans="27:75" x14ac:dyDescent="0.15">
      <c r="BA236" s="67" t="s">
        <v>119</v>
      </c>
      <c r="BB236" s="67"/>
      <c r="BC236" s="67"/>
      <c r="BD236" s="67"/>
      <c r="BE236" s="67"/>
      <c r="BF236" s="67"/>
      <c r="BG236" s="67"/>
      <c r="BH236" s="67"/>
      <c r="BI236" s="67"/>
      <c r="BJ236" s="67"/>
      <c r="BK236" s="67"/>
      <c r="BL236" s="67"/>
      <c r="BM236" s="67"/>
      <c r="BN236" s="67"/>
      <c r="BO236" s="67"/>
      <c r="BP236" s="67"/>
      <c r="BQ236" s="67"/>
      <c r="BR236" s="67"/>
      <c r="BS236" s="67"/>
      <c r="BT236" s="67"/>
      <c r="BU236" s="67"/>
      <c r="BV236" s="67"/>
      <c r="BW236" s="67"/>
    </row>
    <row r="237" spans="27:75" x14ac:dyDescent="0.15">
      <c r="BA237" s="70" t="s">
        <v>120</v>
      </c>
      <c r="BB237" s="375" t="s">
        <v>121</v>
      </c>
      <c r="BC237" s="375"/>
      <c r="BD237" s="375"/>
      <c r="BE237" s="375"/>
      <c r="BF237" s="375"/>
      <c r="BG237" s="375"/>
      <c r="BH237" s="375"/>
      <c r="BI237" s="375"/>
      <c r="BJ237" s="375"/>
      <c r="BK237" s="375"/>
      <c r="BL237" s="375"/>
      <c r="BM237" s="375"/>
      <c r="BN237" s="375"/>
      <c r="BO237" s="375"/>
      <c r="BP237" s="375"/>
      <c r="BQ237" s="375"/>
      <c r="BR237" s="375"/>
      <c r="BS237" s="375"/>
      <c r="BT237" s="375"/>
      <c r="BU237" s="375"/>
      <c r="BV237" s="375"/>
      <c r="BW237" s="375"/>
    </row>
    <row r="238" spans="27:75" ht="15" x14ac:dyDescent="0.15">
      <c r="BA238" s="73" t="s">
        <v>122</v>
      </c>
      <c r="BB238" s="376" t="s">
        <v>123</v>
      </c>
      <c r="BC238" s="376"/>
      <c r="BD238" s="376"/>
      <c r="BE238" s="376"/>
      <c r="BF238" s="376"/>
      <c r="BG238" s="376"/>
      <c r="BH238" s="376"/>
      <c r="BI238" s="376"/>
      <c r="BJ238" s="376"/>
      <c r="BK238" s="376"/>
      <c r="BL238" s="376"/>
      <c r="BM238" s="376"/>
      <c r="BN238" s="376"/>
      <c r="BO238" s="376"/>
      <c r="BP238" s="376"/>
      <c r="BQ238" s="376"/>
      <c r="BR238" s="376"/>
      <c r="BS238" s="376" t="s">
        <v>124</v>
      </c>
      <c r="BT238" s="376"/>
      <c r="BU238" s="376"/>
      <c r="BV238" s="376"/>
      <c r="BW238" s="376"/>
    </row>
    <row r="239" spans="27:75" x14ac:dyDescent="0.15">
      <c r="BA239" s="114"/>
      <c r="BB239" s="113">
        <v>1</v>
      </c>
      <c r="BC239" s="113">
        <v>2</v>
      </c>
      <c r="BD239" s="113">
        <v>3</v>
      </c>
      <c r="BE239" s="113">
        <v>4</v>
      </c>
      <c r="BF239" s="113">
        <v>5</v>
      </c>
      <c r="BG239" s="113">
        <v>6</v>
      </c>
      <c r="BH239" s="113">
        <v>7</v>
      </c>
      <c r="BI239" s="113">
        <v>8</v>
      </c>
      <c r="BJ239" s="113">
        <v>9</v>
      </c>
      <c r="BK239" s="113">
        <v>10</v>
      </c>
      <c r="BL239" s="113">
        <v>11</v>
      </c>
      <c r="BM239" s="113">
        <v>12</v>
      </c>
      <c r="BN239" s="113">
        <v>13</v>
      </c>
      <c r="BO239" s="113">
        <v>14</v>
      </c>
      <c r="BP239" s="113">
        <v>15</v>
      </c>
      <c r="BQ239" s="113">
        <v>16</v>
      </c>
      <c r="BR239" s="103">
        <v>17</v>
      </c>
      <c r="BS239" s="104">
        <v>18</v>
      </c>
      <c r="BT239" s="113">
        <v>19</v>
      </c>
      <c r="BU239" s="113">
        <v>20</v>
      </c>
      <c r="BV239" s="113">
        <v>21</v>
      </c>
      <c r="BW239" s="103">
        <v>22</v>
      </c>
    </row>
    <row r="240" spans="27:75" x14ac:dyDescent="0.15">
      <c r="BA240" s="126">
        <v>0</v>
      </c>
      <c r="BB240" s="120">
        <v>0</v>
      </c>
      <c r="BC240" s="120">
        <v>0</v>
      </c>
      <c r="BD240" s="120">
        <v>0</v>
      </c>
      <c r="BE240" s="120">
        <v>0</v>
      </c>
      <c r="BF240" s="120">
        <v>0</v>
      </c>
      <c r="BG240" s="120">
        <v>0</v>
      </c>
      <c r="BH240" s="120">
        <v>0</v>
      </c>
      <c r="BI240" s="120">
        <v>0</v>
      </c>
      <c r="BJ240" s="120">
        <v>0</v>
      </c>
      <c r="BK240" s="120">
        <v>0</v>
      </c>
      <c r="BL240" s="120">
        <v>0</v>
      </c>
      <c r="BM240" s="120">
        <v>0</v>
      </c>
      <c r="BN240" s="120">
        <v>0</v>
      </c>
      <c r="BO240" s="120">
        <v>0</v>
      </c>
      <c r="BP240" s="120">
        <v>0</v>
      </c>
      <c r="BQ240" s="120">
        <v>0</v>
      </c>
      <c r="BR240" s="128">
        <v>0</v>
      </c>
      <c r="BS240" s="126">
        <v>0</v>
      </c>
      <c r="BT240" s="120">
        <v>0</v>
      </c>
      <c r="BU240" s="120">
        <v>0</v>
      </c>
      <c r="BV240" s="120">
        <v>0</v>
      </c>
      <c r="BW240" s="128">
        <v>0</v>
      </c>
    </row>
    <row r="241" spans="53:75" x14ac:dyDescent="0.15">
      <c r="BA241" s="126">
        <v>10</v>
      </c>
      <c r="BB241" s="120">
        <v>0.3</v>
      </c>
      <c r="BC241" s="120">
        <v>0.5</v>
      </c>
      <c r="BD241" s="120">
        <v>0.8</v>
      </c>
      <c r="BE241" s="120">
        <v>1</v>
      </c>
      <c r="BF241" s="120">
        <v>1.3</v>
      </c>
      <c r="BG241" s="120">
        <v>1.5</v>
      </c>
      <c r="BH241" s="120">
        <v>1.8</v>
      </c>
      <c r="BI241" s="120">
        <v>2</v>
      </c>
      <c r="BJ241" s="120">
        <v>2</v>
      </c>
      <c r="BK241" s="120">
        <v>2</v>
      </c>
      <c r="BL241" s="120">
        <v>2</v>
      </c>
      <c r="BM241" s="120">
        <v>2</v>
      </c>
      <c r="BN241" s="120">
        <v>1.8</v>
      </c>
      <c r="BO241" s="120">
        <v>1.8</v>
      </c>
      <c r="BP241" s="120">
        <v>1.5</v>
      </c>
      <c r="BQ241" s="120">
        <v>1</v>
      </c>
      <c r="BR241" s="128">
        <v>0.8</v>
      </c>
      <c r="BS241" s="126">
        <v>0</v>
      </c>
      <c r="BT241" s="120">
        <v>0</v>
      </c>
      <c r="BU241" s="120">
        <v>0</v>
      </c>
      <c r="BV241" s="120">
        <v>0</v>
      </c>
      <c r="BW241" s="128">
        <v>0</v>
      </c>
    </row>
    <row r="242" spans="53:75" x14ac:dyDescent="0.15">
      <c r="BA242" s="126">
        <v>15.6</v>
      </c>
      <c r="BB242" s="120">
        <v>0.5</v>
      </c>
      <c r="BC242" s="120">
        <v>0.8</v>
      </c>
      <c r="BD242" s="120">
        <v>1.3</v>
      </c>
      <c r="BE242" s="120">
        <v>1.5</v>
      </c>
      <c r="BF242" s="120">
        <v>2</v>
      </c>
      <c r="BG242" s="120">
        <v>2.5</v>
      </c>
      <c r="BH242" s="120">
        <v>3</v>
      </c>
      <c r="BI242" s="120">
        <v>3.6</v>
      </c>
      <c r="BJ242" s="120">
        <v>3.6</v>
      </c>
      <c r="BK242" s="120">
        <v>3.3</v>
      </c>
      <c r="BL242" s="120">
        <v>3.3</v>
      </c>
      <c r="BM242" s="120">
        <v>3.3</v>
      </c>
      <c r="BN242" s="120">
        <v>3</v>
      </c>
      <c r="BO242" s="120">
        <v>2.8</v>
      </c>
      <c r="BP242" s="120">
        <v>2.2999999999999998</v>
      </c>
      <c r="BQ242" s="120">
        <v>1.8</v>
      </c>
      <c r="BR242" s="128">
        <v>1.5</v>
      </c>
      <c r="BS242" s="126">
        <v>0</v>
      </c>
      <c r="BT242" s="120">
        <v>0</v>
      </c>
      <c r="BU242" s="120">
        <v>0</v>
      </c>
      <c r="BV242" s="120">
        <v>0</v>
      </c>
      <c r="BW242" s="128">
        <v>0</v>
      </c>
    </row>
    <row r="243" spans="53:75" x14ac:dyDescent="0.15">
      <c r="BA243" s="126">
        <v>21.1</v>
      </c>
      <c r="BB243" s="120">
        <v>0.8</v>
      </c>
      <c r="BC243" s="120">
        <v>1</v>
      </c>
      <c r="BD243" s="120">
        <v>1.5</v>
      </c>
      <c r="BE243" s="120">
        <v>2.2999999999999998</v>
      </c>
      <c r="BF243" s="120">
        <v>3</v>
      </c>
      <c r="BG243" s="120">
        <v>3.6</v>
      </c>
      <c r="BH243" s="120">
        <v>4.3</v>
      </c>
      <c r="BI243" s="120">
        <v>4.8</v>
      </c>
      <c r="BJ243" s="120">
        <v>4.8</v>
      </c>
      <c r="BK243" s="120">
        <v>4.8</v>
      </c>
      <c r="BL243" s="120">
        <v>4.5999999999999996</v>
      </c>
      <c r="BM243" s="120">
        <v>4.3</v>
      </c>
      <c r="BN243" s="120">
        <v>4.3</v>
      </c>
      <c r="BO243" s="120">
        <v>4.0999999999999996</v>
      </c>
      <c r="BP243" s="120">
        <v>3.3</v>
      </c>
      <c r="BQ243" s="120">
        <v>2.5</v>
      </c>
      <c r="BR243" s="128">
        <v>2</v>
      </c>
      <c r="BS243" s="126">
        <v>0</v>
      </c>
      <c r="BT243" s="120">
        <v>0</v>
      </c>
      <c r="BU243" s="120">
        <v>0</v>
      </c>
      <c r="BV243" s="120">
        <v>0</v>
      </c>
      <c r="BW243" s="128">
        <v>0</v>
      </c>
    </row>
    <row r="244" spans="53:75" x14ac:dyDescent="0.15">
      <c r="BA244" s="126">
        <v>26.7</v>
      </c>
      <c r="BB244" s="120">
        <v>1</v>
      </c>
      <c r="BC244" s="120">
        <v>1.5</v>
      </c>
      <c r="BD244" s="120">
        <v>2</v>
      </c>
      <c r="BE244" s="120">
        <v>2.8</v>
      </c>
      <c r="BF244" s="120">
        <v>3.8</v>
      </c>
      <c r="BG244" s="120">
        <v>4.8</v>
      </c>
      <c r="BH244" s="120">
        <v>5.6</v>
      </c>
      <c r="BI244" s="120">
        <v>6.1</v>
      </c>
      <c r="BJ244" s="120">
        <v>6.4</v>
      </c>
      <c r="BK244" s="120">
        <v>6.1</v>
      </c>
      <c r="BL244" s="120">
        <v>5.8</v>
      </c>
      <c r="BM244" s="120">
        <v>5.6</v>
      </c>
      <c r="BN244" s="120">
        <v>5.3</v>
      </c>
      <c r="BO244" s="120">
        <v>5.0999999999999996</v>
      </c>
      <c r="BP244" s="120">
        <v>4.3</v>
      </c>
      <c r="BQ244" s="120">
        <v>3.3</v>
      </c>
      <c r="BR244" s="128">
        <v>2.5</v>
      </c>
      <c r="BS244" s="126">
        <v>0</v>
      </c>
      <c r="BT244" s="120">
        <v>0</v>
      </c>
      <c r="BU244" s="120">
        <v>0</v>
      </c>
      <c r="BV244" s="120">
        <v>0</v>
      </c>
      <c r="BW244" s="128">
        <v>0</v>
      </c>
    </row>
    <row r="245" spans="53:75" x14ac:dyDescent="0.15">
      <c r="BA245" s="127">
        <v>32.200000000000003</v>
      </c>
      <c r="BB245" s="129">
        <v>1.3</v>
      </c>
      <c r="BC245" s="129">
        <v>1.8</v>
      </c>
      <c r="BD245" s="129">
        <v>2.5</v>
      </c>
      <c r="BE245" s="129">
        <v>3.6</v>
      </c>
      <c r="BF245" s="129">
        <v>4.5999999999999996</v>
      </c>
      <c r="BG245" s="129">
        <v>5.8</v>
      </c>
      <c r="BH245" s="129">
        <v>6.9</v>
      </c>
      <c r="BI245" s="129">
        <v>7.6</v>
      </c>
      <c r="BJ245" s="129">
        <v>7.6</v>
      </c>
      <c r="BK245" s="129">
        <v>7.4</v>
      </c>
      <c r="BL245" s="129">
        <v>7.4</v>
      </c>
      <c r="BM245" s="129">
        <v>6.9</v>
      </c>
      <c r="BN245" s="129">
        <v>6.6</v>
      </c>
      <c r="BO245" s="129">
        <v>6.4</v>
      </c>
      <c r="BP245" s="129">
        <v>5.0999999999999996</v>
      </c>
      <c r="BQ245" s="129">
        <v>4.0999999999999996</v>
      </c>
      <c r="BR245" s="130">
        <v>3</v>
      </c>
      <c r="BS245" s="127">
        <v>0</v>
      </c>
      <c r="BT245" s="129">
        <v>0</v>
      </c>
      <c r="BU245" s="129">
        <v>0</v>
      </c>
      <c r="BV245" s="129">
        <v>0</v>
      </c>
      <c r="BW245" s="130">
        <v>0</v>
      </c>
    </row>
    <row r="246" spans="53:75" x14ac:dyDescent="0.15">
      <c r="BA246" s="67"/>
      <c r="BB246" s="67"/>
      <c r="BC246" s="73" t="s">
        <v>125</v>
      </c>
      <c r="BD246" s="67"/>
      <c r="BE246" s="67"/>
      <c r="BF246" s="67"/>
      <c r="BG246" s="73" t="s">
        <v>125</v>
      </c>
      <c r="BH246" s="73" t="s">
        <v>125</v>
      </c>
      <c r="BI246" s="73" t="s">
        <v>125</v>
      </c>
      <c r="BJ246" s="73" t="s">
        <v>125</v>
      </c>
      <c r="BK246" s="67"/>
      <c r="BL246" s="73" t="s">
        <v>125</v>
      </c>
      <c r="BM246" s="67"/>
      <c r="BN246" s="67"/>
      <c r="BO246" s="73" t="s">
        <v>125</v>
      </c>
      <c r="BP246" s="73" t="s">
        <v>125</v>
      </c>
      <c r="BQ246" s="67"/>
      <c r="BR246" s="73" t="s">
        <v>125</v>
      </c>
      <c r="BS246" s="67"/>
      <c r="BT246" s="67"/>
      <c r="BU246" s="67"/>
      <c r="BV246" s="67"/>
      <c r="BW246" s="67"/>
    </row>
    <row r="247" spans="53:75" x14ac:dyDescent="0.15">
      <c r="BA247" s="67"/>
      <c r="BB247" s="67"/>
      <c r="BC247" s="73" t="s">
        <v>126</v>
      </c>
      <c r="BD247" s="67"/>
      <c r="BE247" s="67"/>
      <c r="BF247" s="67"/>
      <c r="BG247" s="73" t="s">
        <v>127</v>
      </c>
      <c r="BH247" s="73" t="s">
        <v>125</v>
      </c>
      <c r="BI247" s="73" t="s">
        <v>128</v>
      </c>
      <c r="BJ247" s="73" t="s">
        <v>125</v>
      </c>
      <c r="BK247" s="67"/>
      <c r="BL247" s="73" t="s">
        <v>129</v>
      </c>
      <c r="BM247" s="67"/>
      <c r="BN247" s="67"/>
      <c r="BO247" s="73" t="s">
        <v>130</v>
      </c>
      <c r="BP247" s="73" t="s">
        <v>125</v>
      </c>
      <c r="BQ247" s="67"/>
      <c r="BR247" s="73" t="s">
        <v>131</v>
      </c>
      <c r="BS247" s="67"/>
      <c r="BT247" s="67"/>
      <c r="BU247" s="67"/>
      <c r="BV247" s="67"/>
      <c r="BW247" s="67"/>
    </row>
    <row r="248" spans="53:75" x14ac:dyDescent="0.15">
      <c r="BA248" s="67"/>
      <c r="BB248" s="67"/>
      <c r="BC248" s="73" t="s">
        <v>132</v>
      </c>
      <c r="BD248" s="67"/>
      <c r="BE248" s="67"/>
      <c r="BF248" s="67"/>
      <c r="BG248" s="73" t="s">
        <v>132</v>
      </c>
      <c r="BH248" s="73" t="s">
        <v>125</v>
      </c>
      <c r="BI248" s="67"/>
      <c r="BJ248" s="73" t="s">
        <v>125</v>
      </c>
      <c r="BK248" s="67"/>
      <c r="BL248" s="73" t="s">
        <v>133</v>
      </c>
      <c r="BM248" s="67"/>
      <c r="BN248" s="67"/>
      <c r="BO248" s="73" t="s">
        <v>134</v>
      </c>
      <c r="BP248" s="73" t="s">
        <v>125</v>
      </c>
      <c r="BQ248" s="67"/>
      <c r="BR248" s="73" t="s">
        <v>135</v>
      </c>
      <c r="BS248" s="67"/>
      <c r="BT248" s="67"/>
      <c r="BU248" s="67"/>
      <c r="BV248" s="67"/>
      <c r="BW248" s="67"/>
    </row>
    <row r="249" spans="53:75" x14ac:dyDescent="0.15">
      <c r="BA249" s="67"/>
      <c r="BB249" s="67"/>
      <c r="BC249" s="67"/>
      <c r="BD249" s="67"/>
      <c r="BE249" s="67"/>
      <c r="BF249" s="67"/>
      <c r="BG249" s="67"/>
      <c r="BH249" s="73" t="s">
        <v>136</v>
      </c>
      <c r="BI249" s="67"/>
      <c r="BJ249" s="73" t="s">
        <v>137</v>
      </c>
      <c r="BK249" s="67"/>
      <c r="BL249" s="67"/>
      <c r="BM249" s="67"/>
      <c r="BN249" s="67"/>
      <c r="BO249" s="67"/>
      <c r="BP249" s="73" t="s">
        <v>134</v>
      </c>
      <c r="BQ249" s="67"/>
      <c r="BR249" s="67"/>
      <c r="BS249" s="67"/>
      <c r="BT249" s="67"/>
      <c r="BU249" s="67"/>
      <c r="BV249" s="67"/>
      <c r="BW249" s="67"/>
    </row>
    <row r="250" spans="53:75" x14ac:dyDescent="0.15">
      <c r="BA250" s="27" t="str">
        <f ca="1">HYPERLINK("#"&amp;MID(CELL("filename",AG238),FIND("]",CELL("filename",AG238))+1,256)&amp;"!"&amp;ADDRESS(ROW($B$8),COLUMN($B$8),1,TRUE),"Return to Cell B8")</f>
        <v>Return to Cell B8</v>
      </c>
      <c r="BB250" s="67"/>
      <c r="BC250" s="67"/>
      <c r="BD250" s="67"/>
      <c r="BE250" s="67"/>
      <c r="BF250" s="67"/>
      <c r="BG250" s="67"/>
      <c r="BH250" s="73"/>
      <c r="BI250" s="67"/>
      <c r="BJ250" s="73"/>
      <c r="BK250" s="67"/>
      <c r="BL250" s="67"/>
      <c r="BM250" s="67"/>
      <c r="BN250" s="67"/>
      <c r="BO250" s="67"/>
      <c r="BP250" s="73"/>
      <c r="BQ250" s="67"/>
      <c r="BR250" s="67"/>
      <c r="BS250" s="67"/>
      <c r="BT250" s="67"/>
      <c r="BU250" s="67"/>
      <c r="BV250" s="67"/>
      <c r="BW250" s="67"/>
    </row>
    <row r="251" spans="53:75" x14ac:dyDescent="0.15">
      <c r="BA251" s="66"/>
      <c r="BB251" s="67"/>
      <c r="BC251" s="67"/>
      <c r="BD251" s="67"/>
      <c r="BE251" s="67"/>
      <c r="BF251" s="67"/>
      <c r="BG251" s="67"/>
      <c r="BH251" s="67"/>
      <c r="BI251" s="67"/>
      <c r="BJ251" s="67"/>
      <c r="BK251" s="67"/>
      <c r="BL251" s="67"/>
      <c r="BM251" s="67"/>
      <c r="BN251" s="67"/>
      <c r="BO251" s="67"/>
      <c r="BP251" s="67"/>
      <c r="BQ251" s="67"/>
      <c r="BR251" s="67"/>
      <c r="BS251" s="67"/>
      <c r="BT251" s="67"/>
      <c r="BU251" s="67"/>
      <c r="BV251" s="67"/>
      <c r="BW251" s="67"/>
    </row>
    <row r="252" spans="53:75" x14ac:dyDescent="0.15">
      <c r="BA252" s="67" t="s">
        <v>138</v>
      </c>
      <c r="BB252" s="67"/>
      <c r="BC252" s="67"/>
      <c r="BD252" s="67"/>
      <c r="BE252" s="67"/>
      <c r="BF252" s="67"/>
      <c r="BG252" s="67"/>
      <c r="BH252" s="67"/>
      <c r="BI252" s="67"/>
      <c r="BJ252" s="67"/>
      <c r="BK252" s="67"/>
      <c r="BL252" s="67"/>
      <c r="BM252" s="67"/>
      <c r="BN252" s="67"/>
      <c r="BO252" s="67"/>
      <c r="BP252" s="67"/>
      <c r="BQ252" s="67"/>
      <c r="BR252" s="67"/>
      <c r="BS252" s="67"/>
      <c r="BT252" s="67"/>
      <c r="BU252" s="67"/>
      <c r="BV252" s="67"/>
      <c r="BW252" s="67"/>
    </row>
    <row r="253" spans="53:75" x14ac:dyDescent="0.15">
      <c r="BA253" s="70" t="s">
        <v>120</v>
      </c>
      <c r="BB253" s="375" t="s">
        <v>121</v>
      </c>
      <c r="BC253" s="375"/>
      <c r="BD253" s="375"/>
      <c r="BE253" s="375"/>
      <c r="BF253" s="375"/>
      <c r="BG253" s="375"/>
      <c r="BH253" s="375"/>
      <c r="BI253" s="375"/>
      <c r="BJ253" s="375"/>
      <c r="BK253" s="375"/>
      <c r="BL253" s="375"/>
      <c r="BM253" s="375"/>
      <c r="BN253" s="375"/>
      <c r="BO253" s="375"/>
      <c r="BP253" s="375"/>
      <c r="BQ253" s="375"/>
      <c r="BR253" s="375"/>
      <c r="BS253" s="375"/>
      <c r="BT253" s="375"/>
      <c r="BU253" s="375"/>
      <c r="BV253" s="375"/>
      <c r="BW253" s="375"/>
    </row>
    <row r="254" spans="53:75" ht="15" x14ac:dyDescent="0.15">
      <c r="BA254" s="73" t="s">
        <v>122</v>
      </c>
      <c r="BB254" s="376" t="s">
        <v>123</v>
      </c>
      <c r="BC254" s="376"/>
      <c r="BD254" s="376"/>
      <c r="BE254" s="376"/>
      <c r="BF254" s="376"/>
      <c r="BG254" s="376"/>
      <c r="BH254" s="376"/>
      <c r="BI254" s="376"/>
      <c r="BJ254" s="376"/>
      <c r="BK254" s="376"/>
      <c r="BL254" s="376"/>
      <c r="BM254" s="376"/>
      <c r="BN254" s="376"/>
      <c r="BO254" s="376"/>
      <c r="BP254" s="376" t="s">
        <v>124</v>
      </c>
      <c r="BQ254" s="376"/>
      <c r="BR254" s="376"/>
      <c r="BS254" s="376"/>
      <c r="BT254" s="376"/>
      <c r="BU254" s="376"/>
      <c r="BV254" s="376"/>
      <c r="BW254" s="376"/>
    </row>
    <row r="255" spans="53:75" x14ac:dyDescent="0.15">
      <c r="BA255" s="114"/>
      <c r="BB255" s="113">
        <v>1</v>
      </c>
      <c r="BC255" s="113">
        <v>2</v>
      </c>
      <c r="BD255" s="113">
        <v>3</v>
      </c>
      <c r="BE255" s="113">
        <v>4</v>
      </c>
      <c r="BF255" s="113">
        <v>5</v>
      </c>
      <c r="BG255" s="113">
        <v>6</v>
      </c>
      <c r="BH255" s="113">
        <v>7</v>
      </c>
      <c r="BI255" s="113">
        <v>8</v>
      </c>
      <c r="BJ255" s="113">
        <v>9</v>
      </c>
      <c r="BK255" s="113">
        <v>10</v>
      </c>
      <c r="BL255" s="113">
        <v>11</v>
      </c>
      <c r="BM255" s="113">
        <v>12</v>
      </c>
      <c r="BN255" s="113">
        <v>13</v>
      </c>
      <c r="BO255" s="103">
        <v>14</v>
      </c>
      <c r="BP255" s="104">
        <v>15</v>
      </c>
      <c r="BQ255" s="113">
        <v>16</v>
      </c>
      <c r="BR255" s="113">
        <v>17</v>
      </c>
      <c r="BS255" s="113">
        <v>18</v>
      </c>
      <c r="BT255" s="113">
        <v>19</v>
      </c>
      <c r="BU255" s="113">
        <v>20</v>
      </c>
      <c r="BV255" s="113">
        <v>21</v>
      </c>
      <c r="BW255" s="103">
        <v>22</v>
      </c>
    </row>
    <row r="256" spans="53:75" x14ac:dyDescent="0.15">
      <c r="BA256" s="126">
        <v>0</v>
      </c>
      <c r="BB256" s="120">
        <v>0</v>
      </c>
      <c r="BC256" s="120">
        <v>0</v>
      </c>
      <c r="BD256" s="120">
        <v>0</v>
      </c>
      <c r="BE256" s="120">
        <v>0</v>
      </c>
      <c r="BF256" s="120">
        <v>0</v>
      </c>
      <c r="BG256" s="120">
        <v>0</v>
      </c>
      <c r="BH256" s="120">
        <v>0</v>
      </c>
      <c r="BI256" s="120">
        <v>0</v>
      </c>
      <c r="BJ256" s="120">
        <v>0</v>
      </c>
      <c r="BK256" s="120">
        <v>0</v>
      </c>
      <c r="BL256" s="120">
        <v>0</v>
      </c>
      <c r="BM256" s="120">
        <v>0</v>
      </c>
      <c r="BN256" s="120">
        <v>0</v>
      </c>
      <c r="BO256" s="128">
        <v>0</v>
      </c>
      <c r="BP256" s="126">
        <v>0</v>
      </c>
      <c r="BQ256" s="120">
        <v>0</v>
      </c>
      <c r="BR256" s="120">
        <v>0</v>
      </c>
      <c r="BS256" s="120">
        <v>0</v>
      </c>
      <c r="BT256" s="120">
        <v>0</v>
      </c>
      <c r="BU256" s="120">
        <v>0</v>
      </c>
      <c r="BV256" s="120">
        <v>0</v>
      </c>
      <c r="BW256" s="128">
        <v>0</v>
      </c>
    </row>
    <row r="257" spans="25:75" x14ac:dyDescent="0.15">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BA257" s="126">
        <v>10</v>
      </c>
      <c r="BB257" s="120">
        <v>0.3</v>
      </c>
      <c r="BC257" s="120">
        <v>0.8</v>
      </c>
      <c r="BD257" s="120">
        <v>1</v>
      </c>
      <c r="BE257" s="120">
        <v>1.5</v>
      </c>
      <c r="BF257" s="120">
        <v>1.8</v>
      </c>
      <c r="BG257" s="120">
        <v>2</v>
      </c>
      <c r="BH257" s="120">
        <v>2</v>
      </c>
      <c r="BI257" s="120">
        <v>2</v>
      </c>
      <c r="BJ257" s="120">
        <v>2</v>
      </c>
      <c r="BK257" s="120">
        <v>2</v>
      </c>
      <c r="BL257" s="120">
        <v>1.8</v>
      </c>
      <c r="BM257" s="120">
        <v>1.5</v>
      </c>
      <c r="BN257" s="120">
        <v>1</v>
      </c>
      <c r="BO257" s="128">
        <v>0.8</v>
      </c>
      <c r="BP257" s="126">
        <v>0</v>
      </c>
      <c r="BQ257" s="120">
        <v>0</v>
      </c>
      <c r="BR257" s="120">
        <v>0</v>
      </c>
      <c r="BS257" s="120">
        <v>0</v>
      </c>
      <c r="BT257" s="120">
        <v>0</v>
      </c>
      <c r="BU257" s="120">
        <v>0</v>
      </c>
      <c r="BV257" s="120">
        <v>0</v>
      </c>
      <c r="BW257" s="128">
        <v>0</v>
      </c>
    </row>
    <row r="258" spans="25:75" x14ac:dyDescent="0.15">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BA258" s="126">
        <v>15.6</v>
      </c>
      <c r="BB258" s="120">
        <v>0.5</v>
      </c>
      <c r="BC258" s="120">
        <v>1</v>
      </c>
      <c r="BD258" s="120">
        <v>1.8</v>
      </c>
      <c r="BE258" s="120">
        <v>2.5</v>
      </c>
      <c r="BF258" s="120">
        <v>3</v>
      </c>
      <c r="BG258" s="120">
        <v>3.3</v>
      </c>
      <c r="BH258" s="120">
        <v>3.6</v>
      </c>
      <c r="BI258" s="120">
        <v>3.6</v>
      </c>
      <c r="BJ258" s="120">
        <v>3.6</v>
      </c>
      <c r="BK258" s="120">
        <v>3.6</v>
      </c>
      <c r="BL258" s="120">
        <v>3</v>
      </c>
      <c r="BM258" s="120">
        <v>2.5</v>
      </c>
      <c r="BN258" s="120">
        <v>1.8</v>
      </c>
      <c r="BO258" s="128">
        <v>1</v>
      </c>
      <c r="BP258" s="126">
        <v>0</v>
      </c>
      <c r="BQ258" s="120">
        <v>0</v>
      </c>
      <c r="BR258" s="120">
        <v>0</v>
      </c>
      <c r="BS258" s="120">
        <v>0</v>
      </c>
      <c r="BT258" s="120">
        <v>0</v>
      </c>
      <c r="BU258" s="120">
        <v>0</v>
      </c>
      <c r="BV258" s="120">
        <v>0</v>
      </c>
      <c r="BW258" s="128">
        <v>0</v>
      </c>
    </row>
    <row r="259" spans="25:75" x14ac:dyDescent="0.15">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BA259" s="126">
        <v>21.1</v>
      </c>
      <c r="BB259" s="120">
        <v>0.8</v>
      </c>
      <c r="BC259" s="120">
        <v>1.5</v>
      </c>
      <c r="BD259" s="120">
        <v>2.5</v>
      </c>
      <c r="BE259" s="120">
        <v>3.3</v>
      </c>
      <c r="BF259" s="120">
        <v>4.3</v>
      </c>
      <c r="BG259" s="120">
        <v>4.8</v>
      </c>
      <c r="BH259" s="120">
        <v>4.8</v>
      </c>
      <c r="BI259" s="120">
        <v>4.8</v>
      </c>
      <c r="BJ259" s="120">
        <v>4.8</v>
      </c>
      <c r="BK259" s="120">
        <v>4.8</v>
      </c>
      <c r="BL259" s="120">
        <v>4.3</v>
      </c>
      <c r="BM259" s="120">
        <v>3.6</v>
      </c>
      <c r="BN259" s="120">
        <v>2.5</v>
      </c>
      <c r="BO259" s="128">
        <v>1.5</v>
      </c>
      <c r="BP259" s="126">
        <v>0</v>
      </c>
      <c r="BQ259" s="120">
        <v>0</v>
      </c>
      <c r="BR259" s="120">
        <v>0</v>
      </c>
      <c r="BS259" s="120">
        <v>0</v>
      </c>
      <c r="BT259" s="120">
        <v>0</v>
      </c>
      <c r="BU259" s="120">
        <v>0</v>
      </c>
      <c r="BV259" s="120">
        <v>0</v>
      </c>
      <c r="BW259" s="128">
        <v>0</v>
      </c>
    </row>
    <row r="260" spans="25:75" x14ac:dyDescent="0.15">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c r="BA260" s="126">
        <v>26.7</v>
      </c>
      <c r="BB260" s="120">
        <v>1</v>
      </c>
      <c r="BC260" s="120">
        <v>2</v>
      </c>
      <c r="BD260" s="120">
        <v>3</v>
      </c>
      <c r="BE260" s="120">
        <v>4.3</v>
      </c>
      <c r="BF260" s="120">
        <v>5.6</v>
      </c>
      <c r="BG260" s="120">
        <v>6.1</v>
      </c>
      <c r="BH260" s="120">
        <v>6.1</v>
      </c>
      <c r="BI260" s="120">
        <v>6.4</v>
      </c>
      <c r="BJ260" s="120">
        <v>6.4</v>
      </c>
      <c r="BK260" s="120">
        <v>6.4</v>
      </c>
      <c r="BL260" s="120">
        <v>5.6</v>
      </c>
      <c r="BM260" s="120">
        <v>4.3</v>
      </c>
      <c r="BN260" s="120">
        <v>3</v>
      </c>
      <c r="BO260" s="128">
        <v>2</v>
      </c>
      <c r="BP260" s="126">
        <v>0</v>
      </c>
      <c r="BQ260" s="120">
        <v>0</v>
      </c>
      <c r="BR260" s="120">
        <v>0</v>
      </c>
      <c r="BS260" s="120">
        <v>0</v>
      </c>
      <c r="BT260" s="120">
        <v>0</v>
      </c>
      <c r="BU260" s="120">
        <v>0</v>
      </c>
      <c r="BV260" s="120">
        <v>0</v>
      </c>
      <c r="BW260" s="128">
        <v>0</v>
      </c>
    </row>
    <row r="261" spans="25:75" x14ac:dyDescent="0.15">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BA261" s="127">
        <v>32.200000000000003</v>
      </c>
      <c r="BB261" s="129">
        <v>1.3</v>
      </c>
      <c r="BC261" s="129">
        <v>2.5</v>
      </c>
      <c r="BD261" s="129">
        <v>3.8</v>
      </c>
      <c r="BE261" s="129">
        <v>5.3</v>
      </c>
      <c r="BF261" s="129">
        <v>6.6</v>
      </c>
      <c r="BG261" s="129">
        <v>7.4</v>
      </c>
      <c r="BH261" s="129">
        <v>7.6</v>
      </c>
      <c r="BI261" s="129">
        <v>7.6</v>
      </c>
      <c r="BJ261" s="129">
        <v>7.6</v>
      </c>
      <c r="BK261" s="129">
        <v>7.6</v>
      </c>
      <c r="BL261" s="129">
        <v>6.9</v>
      </c>
      <c r="BM261" s="129">
        <v>5.3</v>
      </c>
      <c r="BN261" s="129">
        <v>3.8</v>
      </c>
      <c r="BO261" s="130">
        <v>2.2999999999999998</v>
      </c>
      <c r="BP261" s="127">
        <v>0</v>
      </c>
      <c r="BQ261" s="129">
        <v>0</v>
      </c>
      <c r="BR261" s="129">
        <v>0</v>
      </c>
      <c r="BS261" s="129">
        <v>0</v>
      </c>
      <c r="BT261" s="129">
        <v>0</v>
      </c>
      <c r="BU261" s="129">
        <v>0</v>
      </c>
      <c r="BV261" s="129">
        <v>0</v>
      </c>
      <c r="BW261" s="130">
        <v>0</v>
      </c>
    </row>
    <row r="262" spans="25:75" x14ac:dyDescent="0.15">
      <c r="BA262" s="67"/>
      <c r="BB262" s="67"/>
      <c r="BC262" s="67"/>
      <c r="BD262" s="73" t="s">
        <v>125</v>
      </c>
      <c r="BE262" s="67"/>
      <c r="BF262" s="73" t="s">
        <v>125</v>
      </c>
      <c r="BG262" s="73" t="s">
        <v>125</v>
      </c>
      <c r="BH262" s="73" t="s">
        <v>125</v>
      </c>
      <c r="BI262" s="73" t="s">
        <v>125</v>
      </c>
      <c r="BJ262" s="73" t="s">
        <v>125</v>
      </c>
      <c r="BK262" s="67"/>
      <c r="BL262" s="73" t="s">
        <v>125</v>
      </c>
      <c r="BM262" s="73" t="s">
        <v>125</v>
      </c>
      <c r="BN262" s="67"/>
      <c r="BO262" s="67"/>
      <c r="BP262" s="67"/>
      <c r="BQ262" s="67"/>
      <c r="BR262" s="73"/>
      <c r="BS262" s="67"/>
      <c r="BT262" s="67"/>
      <c r="BU262" s="67"/>
      <c r="BV262" s="67"/>
      <c r="BW262" s="67"/>
    </row>
    <row r="263" spans="25:75" x14ac:dyDescent="0.15">
      <c r="BA263" s="67"/>
      <c r="BB263" s="67"/>
      <c r="BC263" s="67"/>
      <c r="BD263" s="73" t="s">
        <v>139</v>
      </c>
      <c r="BE263" s="67"/>
      <c r="BF263" s="73" t="s">
        <v>140</v>
      </c>
      <c r="BG263" s="73" t="s">
        <v>125</v>
      </c>
      <c r="BH263" s="73" t="s">
        <v>141</v>
      </c>
      <c r="BI263" s="73" t="s">
        <v>125</v>
      </c>
      <c r="BJ263" s="73" t="s">
        <v>130</v>
      </c>
      <c r="BK263" s="67"/>
      <c r="BL263" s="73" t="s">
        <v>130</v>
      </c>
      <c r="BM263" s="73" t="s">
        <v>125</v>
      </c>
      <c r="BN263" s="67"/>
      <c r="BO263" s="67"/>
      <c r="BP263" s="67"/>
      <c r="BQ263" s="67"/>
      <c r="BR263" s="73"/>
      <c r="BS263" s="67"/>
      <c r="BT263" s="67"/>
      <c r="BU263" s="67"/>
      <c r="BV263" s="67"/>
      <c r="BW263" s="67"/>
    </row>
    <row r="264" spans="25:75" x14ac:dyDescent="0.15">
      <c r="BA264" s="67"/>
      <c r="BB264" s="67"/>
      <c r="BC264" s="67"/>
      <c r="BD264" s="73" t="s">
        <v>142</v>
      </c>
      <c r="BE264" s="67"/>
      <c r="BF264" s="73"/>
      <c r="BG264" s="73" t="s">
        <v>125</v>
      </c>
      <c r="BH264" s="67"/>
      <c r="BI264" s="73" t="s">
        <v>125</v>
      </c>
      <c r="BJ264" s="73" t="s">
        <v>143</v>
      </c>
      <c r="BK264" s="67"/>
      <c r="BL264" s="73" t="s">
        <v>144</v>
      </c>
      <c r="BM264" s="73" t="s">
        <v>145</v>
      </c>
      <c r="BN264" s="67"/>
      <c r="BO264" s="67"/>
      <c r="BP264" s="67"/>
      <c r="BQ264" s="67"/>
      <c r="BR264" s="73"/>
      <c r="BS264" s="67"/>
      <c r="BT264" s="67"/>
      <c r="BU264" s="67"/>
      <c r="BV264" s="67"/>
      <c r="BW264" s="67"/>
    </row>
    <row r="265" spans="25:75" x14ac:dyDescent="0.15">
      <c r="BA265" s="67"/>
      <c r="BB265" s="67"/>
      <c r="BC265" s="67"/>
      <c r="BD265" s="67"/>
      <c r="BE265" s="67"/>
      <c r="BF265" s="67"/>
      <c r="BG265" s="73" t="s">
        <v>146</v>
      </c>
      <c r="BH265" s="67"/>
      <c r="BI265" s="73" t="s">
        <v>147</v>
      </c>
      <c r="BJ265" s="67"/>
      <c r="BK265" s="67"/>
      <c r="BL265" s="67"/>
      <c r="BM265" s="73" t="s">
        <v>144</v>
      </c>
      <c r="BN265" s="67"/>
      <c r="BO265" s="67"/>
      <c r="BP265" s="67"/>
      <c r="BQ265" s="67"/>
      <c r="BR265" s="67"/>
      <c r="BS265" s="67"/>
      <c r="BT265" s="67"/>
      <c r="BU265" s="67"/>
      <c r="BV265" s="67"/>
      <c r="BW265" s="67"/>
    </row>
    <row r="266" spans="25:75" x14ac:dyDescent="0.15">
      <c r="BA266" s="27" t="str">
        <f ca="1">HYPERLINK("#"&amp;MID(CELL("filename",AG254),FIND("]",CELL("filename",AG254))+1,256)&amp;"!"&amp;ADDRESS(ROW($B$8),COLUMN($B$8),1,TRUE),"Return to Cell B8")</f>
        <v>Return to Cell B8</v>
      </c>
      <c r="BB266" s="67"/>
      <c r="BC266" s="67"/>
      <c r="BD266" s="67"/>
      <c r="BE266" s="67"/>
      <c r="BF266" s="67"/>
      <c r="BG266" s="73"/>
      <c r="BH266" s="67"/>
      <c r="BI266" s="73"/>
      <c r="BJ266" s="67"/>
      <c r="BK266" s="67"/>
      <c r="BL266" s="67"/>
      <c r="BM266" s="73"/>
      <c r="BN266" s="67"/>
      <c r="BO266" s="67"/>
      <c r="BP266" s="67"/>
      <c r="BQ266" s="67"/>
      <c r="BR266" s="67"/>
      <c r="BS266" s="67"/>
      <c r="BT266" s="67"/>
      <c r="BU266" s="67"/>
      <c r="BV266" s="67"/>
      <c r="BW266" s="67"/>
    </row>
    <row r="267" spans="25:75" x14ac:dyDescent="0.15">
      <c r="BA267" s="66"/>
      <c r="BB267" s="67"/>
      <c r="BC267" s="67"/>
      <c r="BD267" s="67"/>
      <c r="BE267" s="67"/>
      <c r="BF267" s="67"/>
      <c r="BG267" s="67"/>
      <c r="BH267" s="67"/>
      <c r="BI267" s="67"/>
      <c r="BJ267" s="67"/>
      <c r="BK267" s="67"/>
      <c r="BL267" s="67"/>
      <c r="BM267" s="67"/>
      <c r="BN267" s="67"/>
      <c r="BO267" s="67"/>
      <c r="BP267" s="67"/>
      <c r="BQ267" s="67"/>
      <c r="BR267" s="67"/>
      <c r="BS267" s="67"/>
      <c r="BT267" s="67"/>
      <c r="BU267" s="67"/>
      <c r="BV267" s="67"/>
      <c r="BW267" s="67"/>
    </row>
    <row r="268" spans="25:75" x14ac:dyDescent="0.15">
      <c r="BA268" s="67" t="s">
        <v>148</v>
      </c>
      <c r="BB268" s="67"/>
      <c r="BC268" s="67"/>
      <c r="BD268" s="67"/>
      <c r="BE268" s="67"/>
      <c r="BF268" s="67"/>
      <c r="BG268" s="67"/>
      <c r="BH268" s="67"/>
      <c r="BI268" s="67"/>
      <c r="BJ268" s="67"/>
      <c r="BK268" s="67"/>
      <c r="BL268" s="67"/>
      <c r="BM268" s="67"/>
      <c r="BN268" s="67"/>
      <c r="BO268" s="67"/>
      <c r="BP268" s="67"/>
      <c r="BQ268" s="67"/>
      <c r="BR268" s="67"/>
      <c r="BS268" s="67"/>
      <c r="BT268" s="67"/>
      <c r="BU268" s="67"/>
      <c r="BV268" s="67"/>
      <c r="BW268" s="67"/>
    </row>
    <row r="269" spans="25:75" x14ac:dyDescent="0.15">
      <c r="BA269" s="70" t="s">
        <v>120</v>
      </c>
      <c r="BB269" s="375" t="s">
        <v>121</v>
      </c>
      <c r="BC269" s="375"/>
      <c r="BD269" s="375"/>
      <c r="BE269" s="375"/>
      <c r="BF269" s="375"/>
      <c r="BG269" s="375"/>
      <c r="BH269" s="375"/>
      <c r="BI269" s="375"/>
      <c r="BJ269" s="375"/>
      <c r="BK269" s="375"/>
      <c r="BL269" s="375"/>
      <c r="BM269" s="375"/>
      <c r="BN269" s="375"/>
      <c r="BO269" s="375"/>
      <c r="BP269" s="375"/>
      <c r="BQ269" s="375"/>
      <c r="BR269" s="375"/>
      <c r="BS269" s="375"/>
      <c r="BT269" s="375"/>
      <c r="BU269" s="375"/>
      <c r="BV269" s="375"/>
      <c r="BW269" s="375"/>
    </row>
    <row r="270" spans="25:75" ht="15" x14ac:dyDescent="0.15">
      <c r="BA270" s="73" t="s">
        <v>122</v>
      </c>
      <c r="BB270" s="375" t="s">
        <v>123</v>
      </c>
      <c r="BC270" s="375"/>
      <c r="BD270" s="375"/>
      <c r="BE270" s="375"/>
      <c r="BF270" s="375"/>
      <c r="BG270" s="375"/>
      <c r="BH270" s="375"/>
      <c r="BI270" s="375"/>
      <c r="BJ270" s="375"/>
      <c r="BK270" s="375"/>
      <c r="BL270" s="375"/>
      <c r="BM270" s="375"/>
      <c r="BN270" s="375"/>
      <c r="BO270" s="375" t="s">
        <v>124</v>
      </c>
      <c r="BP270" s="375"/>
      <c r="BQ270" s="375"/>
      <c r="BR270" s="375"/>
      <c r="BS270" s="375"/>
      <c r="BT270" s="375"/>
      <c r="BU270" s="375"/>
      <c r="BV270" s="375"/>
      <c r="BW270" s="375"/>
    </row>
    <row r="271" spans="25:75" x14ac:dyDescent="0.15">
      <c r="BA271" s="114"/>
      <c r="BB271" s="113">
        <v>1</v>
      </c>
      <c r="BC271" s="113">
        <v>2</v>
      </c>
      <c r="BD271" s="113">
        <v>3</v>
      </c>
      <c r="BE271" s="113">
        <v>4</v>
      </c>
      <c r="BF271" s="113">
        <v>5</v>
      </c>
      <c r="BG271" s="113">
        <v>6</v>
      </c>
      <c r="BH271" s="113">
        <v>7</v>
      </c>
      <c r="BI271" s="113">
        <v>8</v>
      </c>
      <c r="BJ271" s="113">
        <v>9</v>
      </c>
      <c r="BK271" s="113">
        <v>10</v>
      </c>
      <c r="BL271" s="113">
        <v>11</v>
      </c>
      <c r="BM271" s="113">
        <v>12</v>
      </c>
      <c r="BN271" s="103">
        <v>13</v>
      </c>
      <c r="BO271" s="104">
        <v>14</v>
      </c>
      <c r="BP271" s="113">
        <v>15</v>
      </c>
      <c r="BQ271" s="113">
        <v>16</v>
      </c>
      <c r="BR271" s="113">
        <v>17</v>
      </c>
      <c r="BS271" s="113">
        <v>18</v>
      </c>
      <c r="BT271" s="113">
        <v>19</v>
      </c>
      <c r="BU271" s="113">
        <v>20</v>
      </c>
      <c r="BV271" s="113">
        <v>21</v>
      </c>
      <c r="BW271" s="103">
        <v>22</v>
      </c>
    </row>
    <row r="272" spans="25:75" x14ac:dyDescent="0.15">
      <c r="BA272" s="126">
        <v>0</v>
      </c>
      <c r="BB272" s="120">
        <v>0</v>
      </c>
      <c r="BC272" s="120">
        <v>0</v>
      </c>
      <c r="BD272" s="120">
        <v>0</v>
      </c>
      <c r="BE272" s="120">
        <v>0</v>
      </c>
      <c r="BF272" s="120">
        <v>0</v>
      </c>
      <c r="BG272" s="120">
        <v>0</v>
      </c>
      <c r="BH272" s="120">
        <v>0</v>
      </c>
      <c r="BI272" s="120">
        <v>0</v>
      </c>
      <c r="BJ272" s="120">
        <v>0</v>
      </c>
      <c r="BK272" s="120">
        <v>0</v>
      </c>
      <c r="BL272" s="120">
        <v>0</v>
      </c>
      <c r="BM272" s="120">
        <v>0</v>
      </c>
      <c r="BN272" s="128">
        <v>0</v>
      </c>
      <c r="BO272" s="126">
        <v>0</v>
      </c>
      <c r="BP272" s="120">
        <v>0</v>
      </c>
      <c r="BQ272" s="120">
        <v>0</v>
      </c>
      <c r="BR272" s="120">
        <v>0</v>
      </c>
      <c r="BS272" s="120">
        <v>0</v>
      </c>
      <c r="BT272" s="120">
        <v>0</v>
      </c>
      <c r="BU272" s="120">
        <v>0</v>
      </c>
      <c r="BV272" s="120">
        <v>0</v>
      </c>
      <c r="BW272" s="128">
        <v>0</v>
      </c>
    </row>
    <row r="273" spans="25:75" x14ac:dyDescent="0.15">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BA273" s="126">
        <v>10</v>
      </c>
      <c r="BB273" s="120">
        <v>0.5</v>
      </c>
      <c r="BC273" s="120">
        <v>0.8</v>
      </c>
      <c r="BD273" s="120">
        <v>1.3</v>
      </c>
      <c r="BE273" s="120">
        <v>1.5</v>
      </c>
      <c r="BF273" s="120">
        <v>2</v>
      </c>
      <c r="BG273" s="120">
        <v>2</v>
      </c>
      <c r="BH273" s="120">
        <v>2</v>
      </c>
      <c r="BI273" s="120">
        <v>2</v>
      </c>
      <c r="BJ273" s="120">
        <v>2</v>
      </c>
      <c r="BK273" s="120">
        <v>1.8</v>
      </c>
      <c r="BL273" s="120">
        <v>1.5</v>
      </c>
      <c r="BM273" s="120">
        <v>1</v>
      </c>
      <c r="BN273" s="128">
        <v>0.5</v>
      </c>
      <c r="BO273" s="126">
        <v>0</v>
      </c>
      <c r="BP273" s="120">
        <v>0</v>
      </c>
      <c r="BQ273" s="120">
        <v>0</v>
      </c>
      <c r="BR273" s="120">
        <v>0</v>
      </c>
      <c r="BS273" s="120">
        <v>0</v>
      </c>
      <c r="BT273" s="120">
        <v>0</v>
      </c>
      <c r="BU273" s="120">
        <v>0</v>
      </c>
      <c r="BV273" s="120">
        <v>0</v>
      </c>
      <c r="BW273" s="128">
        <v>0</v>
      </c>
    </row>
    <row r="274" spans="25:75" x14ac:dyDescent="0.15">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c r="BA274" s="126">
        <v>15.6</v>
      </c>
      <c r="BB274" s="120">
        <v>0.8</v>
      </c>
      <c r="BC274" s="120">
        <v>1.3</v>
      </c>
      <c r="BD274" s="120">
        <v>2</v>
      </c>
      <c r="BE274" s="120">
        <v>2.5</v>
      </c>
      <c r="BF274" s="120">
        <v>3.3</v>
      </c>
      <c r="BG274" s="120">
        <v>3.3</v>
      </c>
      <c r="BH274" s="120">
        <v>3.3</v>
      </c>
      <c r="BI274" s="120">
        <v>3.6</v>
      </c>
      <c r="BJ274" s="120">
        <v>3.6</v>
      </c>
      <c r="BK274" s="120">
        <v>3</v>
      </c>
      <c r="BL274" s="120">
        <v>2.2999999999999998</v>
      </c>
      <c r="BM274" s="120">
        <v>1.5</v>
      </c>
      <c r="BN274" s="128">
        <v>0.8</v>
      </c>
      <c r="BO274" s="126">
        <v>0</v>
      </c>
      <c r="BP274" s="120">
        <v>0</v>
      </c>
      <c r="BQ274" s="120">
        <v>0</v>
      </c>
      <c r="BR274" s="120">
        <v>0</v>
      </c>
      <c r="BS274" s="120">
        <v>0</v>
      </c>
      <c r="BT274" s="120">
        <v>0</v>
      </c>
      <c r="BU274" s="120">
        <v>0</v>
      </c>
      <c r="BV274" s="120">
        <v>0</v>
      </c>
      <c r="BW274" s="128">
        <v>0</v>
      </c>
    </row>
    <row r="275" spans="25:75" x14ac:dyDescent="0.15">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BA275" s="126">
        <v>21.1</v>
      </c>
      <c r="BB275" s="120">
        <v>1</v>
      </c>
      <c r="BC275" s="120">
        <v>1.8</v>
      </c>
      <c r="BD275" s="120">
        <v>2.8</v>
      </c>
      <c r="BE275" s="120">
        <v>3.6</v>
      </c>
      <c r="BF275" s="120">
        <v>4.5999999999999996</v>
      </c>
      <c r="BG275" s="120">
        <v>4.5999999999999996</v>
      </c>
      <c r="BH275" s="120">
        <v>4.8</v>
      </c>
      <c r="BI275" s="120">
        <v>4.8</v>
      </c>
      <c r="BJ275" s="120">
        <v>4.8</v>
      </c>
      <c r="BK275" s="120">
        <v>4.3</v>
      </c>
      <c r="BL275" s="120">
        <v>3.3</v>
      </c>
      <c r="BM275" s="120">
        <v>2</v>
      </c>
      <c r="BN275" s="128">
        <v>1</v>
      </c>
      <c r="BO275" s="126">
        <v>0</v>
      </c>
      <c r="BP275" s="120">
        <v>0</v>
      </c>
      <c r="BQ275" s="120">
        <v>0</v>
      </c>
      <c r="BR275" s="120">
        <v>0</v>
      </c>
      <c r="BS275" s="120">
        <v>0</v>
      </c>
      <c r="BT275" s="120">
        <v>0</v>
      </c>
      <c r="BU275" s="120">
        <v>0</v>
      </c>
      <c r="BV275" s="120">
        <v>0</v>
      </c>
      <c r="BW275" s="128">
        <v>0</v>
      </c>
    </row>
    <row r="276" spans="25:75" x14ac:dyDescent="0.15">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c r="BA276" s="126">
        <v>26.7</v>
      </c>
      <c r="BB276" s="120">
        <v>1.3</v>
      </c>
      <c r="BC276" s="120">
        <v>2.2999999999999998</v>
      </c>
      <c r="BD276" s="120">
        <v>3.3</v>
      </c>
      <c r="BE276" s="120">
        <v>4.8</v>
      </c>
      <c r="BF276" s="120">
        <v>5.8</v>
      </c>
      <c r="BG276" s="120">
        <v>5.8</v>
      </c>
      <c r="BH276" s="120">
        <v>6.1</v>
      </c>
      <c r="BI276" s="120">
        <v>6.1</v>
      </c>
      <c r="BJ276" s="120">
        <v>6.4</v>
      </c>
      <c r="BK276" s="120">
        <v>5.6</v>
      </c>
      <c r="BL276" s="120">
        <v>4.3</v>
      </c>
      <c r="BM276" s="120">
        <v>2.8</v>
      </c>
      <c r="BN276" s="128">
        <v>1.3</v>
      </c>
      <c r="BO276" s="126">
        <v>0</v>
      </c>
      <c r="BP276" s="120">
        <v>0</v>
      </c>
      <c r="BQ276" s="120">
        <v>0</v>
      </c>
      <c r="BR276" s="120">
        <v>0</v>
      </c>
      <c r="BS276" s="120">
        <v>0</v>
      </c>
      <c r="BT276" s="120">
        <v>0</v>
      </c>
      <c r="BU276" s="120">
        <v>0</v>
      </c>
      <c r="BV276" s="120">
        <v>0</v>
      </c>
      <c r="BW276" s="128">
        <v>0</v>
      </c>
    </row>
    <row r="277" spans="25:75" x14ac:dyDescent="0.15">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BA277" s="127">
        <v>32.200000000000003</v>
      </c>
      <c r="BB277" s="129">
        <v>1.5</v>
      </c>
      <c r="BC277" s="129">
        <v>2.5</v>
      </c>
      <c r="BD277" s="129">
        <v>4.0999999999999996</v>
      </c>
      <c r="BE277" s="129">
        <v>5.8</v>
      </c>
      <c r="BF277" s="129">
        <v>7.1</v>
      </c>
      <c r="BG277" s="129">
        <v>7.4</v>
      </c>
      <c r="BH277" s="129">
        <v>7.4</v>
      </c>
      <c r="BI277" s="129">
        <v>7.6</v>
      </c>
      <c r="BJ277" s="129">
        <v>7.6</v>
      </c>
      <c r="BK277" s="129">
        <v>6.9</v>
      </c>
      <c r="BL277" s="129">
        <v>5.0999999999999996</v>
      </c>
      <c r="BM277" s="129">
        <v>3.3</v>
      </c>
      <c r="BN277" s="130">
        <v>1.5</v>
      </c>
      <c r="BO277" s="127">
        <v>0</v>
      </c>
      <c r="BP277" s="129">
        <v>0</v>
      </c>
      <c r="BQ277" s="129">
        <v>0</v>
      </c>
      <c r="BR277" s="129">
        <v>0</v>
      </c>
      <c r="BS277" s="129">
        <v>0</v>
      </c>
      <c r="BT277" s="129">
        <v>0</v>
      </c>
      <c r="BU277" s="129">
        <v>0</v>
      </c>
      <c r="BV277" s="129">
        <v>0</v>
      </c>
      <c r="BW277" s="130">
        <v>0</v>
      </c>
    </row>
    <row r="278" spans="25:75" x14ac:dyDescent="0.15">
      <c r="BA278" s="67"/>
      <c r="BB278" s="67"/>
      <c r="BC278" s="67"/>
      <c r="BD278" s="73" t="s">
        <v>125</v>
      </c>
      <c r="BE278" s="67"/>
      <c r="BF278" s="67"/>
      <c r="BG278" s="372" t="s">
        <v>125</v>
      </c>
      <c r="BH278" s="372"/>
      <c r="BI278" s="67"/>
      <c r="BJ278" s="372" t="s">
        <v>125</v>
      </c>
      <c r="BK278" s="372"/>
      <c r="BL278" s="67"/>
      <c r="BM278" s="67"/>
      <c r="BN278" s="67"/>
      <c r="BO278" s="67"/>
      <c r="BP278" s="67"/>
      <c r="BQ278" s="67"/>
      <c r="BR278" s="67"/>
      <c r="BS278" s="67"/>
      <c r="BT278" s="67"/>
      <c r="BU278" s="67"/>
      <c r="BV278" s="67"/>
      <c r="BW278" s="67"/>
    </row>
    <row r="279" spans="25:75" x14ac:dyDescent="0.15">
      <c r="BA279" s="67"/>
      <c r="BB279" s="67"/>
      <c r="BC279" s="67"/>
      <c r="BD279" s="107" t="s">
        <v>149</v>
      </c>
      <c r="BE279" s="67"/>
      <c r="BF279" s="67"/>
      <c r="BG279" s="372" t="s">
        <v>141</v>
      </c>
      <c r="BH279" s="372"/>
      <c r="BI279" s="67"/>
      <c r="BJ279" s="372" t="s">
        <v>143</v>
      </c>
      <c r="BK279" s="372"/>
      <c r="BL279" s="67"/>
      <c r="BM279" s="67"/>
      <c r="BN279" s="67"/>
      <c r="BO279" s="67"/>
      <c r="BP279" s="67"/>
      <c r="BQ279" s="67"/>
      <c r="BR279" s="67"/>
      <c r="BS279" s="67"/>
      <c r="BT279" s="67"/>
      <c r="BU279" s="67"/>
      <c r="BV279" s="67"/>
      <c r="BW279" s="67"/>
    </row>
    <row r="280" spans="25:75" x14ac:dyDescent="0.15">
      <c r="BA280" s="67"/>
      <c r="BB280" s="67"/>
      <c r="BC280" s="67"/>
      <c r="BD280" s="73" t="s">
        <v>132</v>
      </c>
      <c r="BE280" s="67"/>
      <c r="BF280" s="67"/>
      <c r="BG280" s="67"/>
      <c r="BH280" s="67"/>
      <c r="BI280" s="67"/>
      <c r="BJ280" s="67"/>
      <c r="BK280" s="67"/>
      <c r="BL280" s="67"/>
      <c r="BM280" s="67"/>
      <c r="BN280" s="67"/>
      <c r="BO280" s="67"/>
      <c r="BP280" s="67"/>
      <c r="BQ280" s="67"/>
      <c r="BR280" s="67"/>
      <c r="BS280" s="67"/>
      <c r="BT280" s="67"/>
      <c r="BU280" s="67"/>
      <c r="BV280" s="67"/>
      <c r="BW280" s="67"/>
    </row>
    <row r="281" spans="25:75" x14ac:dyDescent="0.15">
      <c r="BA281" s="27" t="str">
        <f ca="1">HYPERLINK("#"&amp;MID(CELL("filename",AG269),FIND("]",CELL("filename",AG269))+1,256)&amp;"!"&amp;ADDRESS(ROW($B$8),COLUMN($B$8),1,TRUE),"Return to Cell B8")</f>
        <v>Return to Cell B8</v>
      </c>
      <c r="BB281" s="67"/>
      <c r="BC281" s="67"/>
      <c r="BD281" s="73"/>
      <c r="BE281" s="67"/>
      <c r="BF281" s="67"/>
      <c r="BG281" s="67"/>
      <c r="BH281" s="67"/>
      <c r="BI281" s="67"/>
      <c r="BJ281" s="67"/>
      <c r="BK281" s="67"/>
      <c r="BL281" s="67"/>
      <c r="BM281" s="67"/>
      <c r="BN281" s="67"/>
      <c r="BO281" s="67"/>
      <c r="BP281" s="67"/>
      <c r="BQ281" s="67"/>
      <c r="BR281" s="67"/>
      <c r="BS281" s="67"/>
      <c r="BT281" s="67"/>
      <c r="BU281" s="67"/>
      <c r="BV281" s="67"/>
      <c r="BW281" s="67"/>
    </row>
    <row r="282" spans="25:75" x14ac:dyDescent="0.15">
      <c r="BA282" s="66"/>
      <c r="BB282" s="67"/>
      <c r="BC282" s="67"/>
      <c r="BD282" s="67"/>
      <c r="BE282" s="67"/>
      <c r="BF282" s="67"/>
      <c r="BG282" s="67"/>
      <c r="BH282" s="67"/>
      <c r="BI282" s="67"/>
      <c r="BJ282" s="67"/>
      <c r="BK282" s="67"/>
      <c r="BL282" s="67"/>
      <c r="BM282" s="67"/>
      <c r="BN282" s="67"/>
      <c r="BO282" s="67"/>
      <c r="BP282" s="67"/>
      <c r="BQ282" s="67"/>
      <c r="BR282" s="67"/>
      <c r="BS282" s="67"/>
      <c r="BT282" s="67"/>
      <c r="BU282" s="67"/>
      <c r="BV282" s="67"/>
      <c r="BW282" s="67"/>
    </row>
    <row r="283" spans="25:75" x14ac:dyDescent="0.15">
      <c r="BA283" s="67" t="s">
        <v>150</v>
      </c>
      <c r="BB283" s="67"/>
      <c r="BC283" s="67"/>
      <c r="BD283" s="67"/>
      <c r="BE283" s="67"/>
      <c r="BF283" s="67"/>
      <c r="BG283" s="67"/>
      <c r="BH283" s="67"/>
      <c r="BI283" s="67"/>
      <c r="BJ283" s="67"/>
      <c r="BK283" s="67"/>
      <c r="BL283" s="67"/>
      <c r="BM283" s="67"/>
      <c r="BN283" s="67"/>
      <c r="BO283" s="67"/>
      <c r="BP283" s="67"/>
      <c r="BQ283" s="67"/>
      <c r="BR283" s="67"/>
      <c r="BS283" s="67"/>
      <c r="BT283" s="67"/>
      <c r="BU283" s="67"/>
      <c r="BV283" s="67"/>
      <c r="BW283" s="67"/>
    </row>
    <row r="284" spans="25:75" x14ac:dyDescent="0.15">
      <c r="BA284" s="70" t="s">
        <v>120</v>
      </c>
      <c r="BB284" s="375" t="s">
        <v>121</v>
      </c>
      <c r="BC284" s="375"/>
      <c r="BD284" s="375"/>
      <c r="BE284" s="375"/>
      <c r="BF284" s="375"/>
      <c r="BG284" s="375"/>
      <c r="BH284" s="375"/>
      <c r="BI284" s="375"/>
      <c r="BJ284" s="375"/>
      <c r="BK284" s="375"/>
      <c r="BL284" s="375"/>
      <c r="BM284" s="375"/>
      <c r="BN284" s="375"/>
      <c r="BO284" s="375"/>
      <c r="BP284" s="375"/>
      <c r="BQ284" s="375"/>
      <c r="BR284" s="375"/>
      <c r="BS284" s="375"/>
      <c r="BT284" s="375"/>
      <c r="BU284" s="375"/>
      <c r="BV284" s="375"/>
      <c r="BW284" s="375"/>
    </row>
    <row r="285" spans="25:75" ht="15" x14ac:dyDescent="0.15">
      <c r="BA285" s="73" t="s">
        <v>122</v>
      </c>
      <c r="BB285" s="376" t="s">
        <v>123</v>
      </c>
      <c r="BC285" s="376"/>
      <c r="BD285" s="376"/>
      <c r="BE285" s="376"/>
      <c r="BF285" s="376"/>
      <c r="BG285" s="376"/>
      <c r="BH285" s="376"/>
      <c r="BI285" s="376"/>
      <c r="BJ285" s="376"/>
      <c r="BK285" s="376"/>
      <c r="BL285" s="376"/>
      <c r="BM285" s="376"/>
      <c r="BN285" s="376"/>
      <c r="BO285" s="376"/>
      <c r="BP285" s="376"/>
      <c r="BQ285" s="376"/>
      <c r="BR285" s="376" t="s">
        <v>124</v>
      </c>
      <c r="BS285" s="376"/>
      <c r="BT285" s="376"/>
      <c r="BU285" s="376"/>
      <c r="BV285" s="376"/>
      <c r="BW285" s="376"/>
    </row>
    <row r="286" spans="25:75" x14ac:dyDescent="0.15">
      <c r="BA286" s="114"/>
      <c r="BB286" s="113">
        <v>1</v>
      </c>
      <c r="BC286" s="113">
        <v>2</v>
      </c>
      <c r="BD286" s="113">
        <v>3</v>
      </c>
      <c r="BE286" s="113">
        <v>4</v>
      </c>
      <c r="BF286" s="113">
        <v>5</v>
      </c>
      <c r="BG286" s="113">
        <v>6</v>
      </c>
      <c r="BH286" s="113">
        <v>7</v>
      </c>
      <c r="BI286" s="113">
        <v>8</v>
      </c>
      <c r="BJ286" s="113">
        <v>9</v>
      </c>
      <c r="BK286" s="113">
        <v>10</v>
      </c>
      <c r="BL286" s="113">
        <v>11</v>
      </c>
      <c r="BM286" s="113">
        <v>12</v>
      </c>
      <c r="BN286" s="113">
        <v>13</v>
      </c>
      <c r="BO286" s="113">
        <v>14</v>
      </c>
      <c r="BP286" s="113">
        <v>15</v>
      </c>
      <c r="BQ286" s="103">
        <v>16</v>
      </c>
      <c r="BR286" s="104">
        <v>17</v>
      </c>
      <c r="BS286" s="113">
        <v>18</v>
      </c>
      <c r="BT286" s="113">
        <v>19</v>
      </c>
      <c r="BU286" s="113">
        <v>20</v>
      </c>
      <c r="BV286" s="113">
        <v>21</v>
      </c>
      <c r="BW286" s="103">
        <v>22</v>
      </c>
    </row>
    <row r="287" spans="25:75" x14ac:dyDescent="0.15">
      <c r="AU287" s="67" t="s">
        <v>151</v>
      </c>
      <c r="AV287">
        <v>0.1</v>
      </c>
      <c r="AY287">
        <v>1</v>
      </c>
      <c r="BA287" s="126">
        <v>0</v>
      </c>
      <c r="BB287" s="120">
        <v>0.1</v>
      </c>
      <c r="BC287" s="120">
        <v>0.2</v>
      </c>
      <c r="BD287" s="120">
        <v>0.4</v>
      </c>
      <c r="BE287" s="120">
        <v>0.6</v>
      </c>
      <c r="BF287" s="120">
        <v>0.9</v>
      </c>
      <c r="BG287" s="120">
        <v>1</v>
      </c>
      <c r="BH287" s="120">
        <v>1.1000000000000001</v>
      </c>
      <c r="BI287" s="120">
        <v>1.1000000000000001</v>
      </c>
      <c r="BJ287" s="120">
        <v>1.1000000000000001</v>
      </c>
      <c r="BK287" s="120">
        <v>1.1000000000000001</v>
      </c>
      <c r="BL287" s="120">
        <v>1.1000000000000001</v>
      </c>
      <c r="BM287" s="120">
        <v>1.1000000000000001</v>
      </c>
      <c r="BN287" s="120">
        <v>1.1000000000000001</v>
      </c>
      <c r="BO287" s="120">
        <v>1.1000000000000001</v>
      </c>
      <c r="BP287" s="120">
        <v>0.9</v>
      </c>
      <c r="BQ287" s="128">
        <v>0.9</v>
      </c>
      <c r="BR287" s="126">
        <v>0.2</v>
      </c>
      <c r="BS287" s="120">
        <v>0.2</v>
      </c>
      <c r="BT287" s="120">
        <v>0</v>
      </c>
      <c r="BU287" s="120">
        <v>0</v>
      </c>
      <c r="BV287" s="120">
        <v>0</v>
      </c>
      <c r="BW287" s="128">
        <v>0</v>
      </c>
    </row>
    <row r="288" spans="25:75" x14ac:dyDescent="0.15">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96" t="s">
        <v>152</v>
      </c>
      <c r="AV288" s="11">
        <v>0.2</v>
      </c>
      <c r="AW288" s="11"/>
      <c r="AY288">
        <v>2</v>
      </c>
      <c r="BA288" s="126">
        <v>10</v>
      </c>
      <c r="BB288" s="120">
        <v>0.1</v>
      </c>
      <c r="BC288" s="120">
        <v>0.2</v>
      </c>
      <c r="BD288" s="120">
        <v>0.4</v>
      </c>
      <c r="BE288" s="120">
        <v>0.6</v>
      </c>
      <c r="BF288" s="120">
        <v>0.9</v>
      </c>
      <c r="BG288" s="120">
        <v>1</v>
      </c>
      <c r="BH288" s="120">
        <v>1.1000000000000001</v>
      </c>
      <c r="BI288" s="120">
        <v>1.1000000000000001</v>
      </c>
      <c r="BJ288" s="120">
        <v>1.1000000000000001</v>
      </c>
      <c r="BK288" s="120">
        <v>1.1000000000000001</v>
      </c>
      <c r="BL288" s="120">
        <v>1.1000000000000001</v>
      </c>
      <c r="BM288" s="120">
        <v>1.1000000000000001</v>
      </c>
      <c r="BN288" s="120">
        <v>1.1000000000000001</v>
      </c>
      <c r="BO288" s="120">
        <v>1.1000000000000001</v>
      </c>
      <c r="BP288" s="120">
        <v>0.9</v>
      </c>
      <c r="BQ288" s="128">
        <v>0.9</v>
      </c>
      <c r="BR288" s="126">
        <v>0.2</v>
      </c>
      <c r="BS288" s="120">
        <v>0.2</v>
      </c>
      <c r="BT288" s="120">
        <v>0</v>
      </c>
      <c r="BU288" s="120">
        <v>0</v>
      </c>
      <c r="BV288" s="120">
        <v>0</v>
      </c>
      <c r="BW288" s="128">
        <v>0</v>
      </c>
    </row>
    <row r="289" spans="25:75" x14ac:dyDescent="0.15">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96" t="s">
        <v>153</v>
      </c>
      <c r="AV289" s="11">
        <v>0.4</v>
      </c>
      <c r="AW289" s="11"/>
      <c r="AY289">
        <v>3</v>
      </c>
      <c r="BA289" s="126">
        <v>15.6</v>
      </c>
      <c r="BB289" s="120">
        <v>0.1</v>
      </c>
      <c r="BC289" s="120">
        <v>0.2</v>
      </c>
      <c r="BD289" s="120">
        <v>0.4</v>
      </c>
      <c r="BE289" s="120">
        <v>0.6</v>
      </c>
      <c r="BF289" s="120">
        <v>0.9</v>
      </c>
      <c r="BG289" s="120">
        <v>1</v>
      </c>
      <c r="BH289" s="120">
        <v>1.1000000000000001</v>
      </c>
      <c r="BI289" s="120">
        <v>1.1000000000000001</v>
      </c>
      <c r="BJ289" s="120">
        <v>1.1000000000000001</v>
      </c>
      <c r="BK289" s="120">
        <v>1.1000000000000001</v>
      </c>
      <c r="BL289" s="120">
        <v>1.1000000000000001</v>
      </c>
      <c r="BM289" s="120">
        <v>1.1000000000000001</v>
      </c>
      <c r="BN289" s="120">
        <v>1.1000000000000001</v>
      </c>
      <c r="BO289" s="120">
        <v>1.1000000000000001</v>
      </c>
      <c r="BP289" s="120">
        <v>0.9</v>
      </c>
      <c r="BQ289" s="128">
        <v>0.9</v>
      </c>
      <c r="BR289" s="126">
        <v>0.2</v>
      </c>
      <c r="BS289" s="120">
        <v>0.2</v>
      </c>
      <c r="BT289" s="120">
        <v>0</v>
      </c>
      <c r="BU289" s="120">
        <v>0</v>
      </c>
      <c r="BV289" s="120">
        <v>0</v>
      </c>
      <c r="BW289" s="128">
        <v>0</v>
      </c>
    </row>
    <row r="290" spans="25:75" x14ac:dyDescent="0.15">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96" t="s">
        <v>154</v>
      </c>
      <c r="AV290" s="11">
        <v>0.6</v>
      </c>
      <c r="AW290" s="96" t="s">
        <v>155</v>
      </c>
      <c r="AX290">
        <v>30</v>
      </c>
      <c r="AY290">
        <v>4</v>
      </c>
      <c r="BA290" s="126">
        <v>21.1</v>
      </c>
      <c r="BB290" s="120">
        <v>0.1</v>
      </c>
      <c r="BC290" s="120">
        <v>0.2</v>
      </c>
      <c r="BD290" s="120">
        <v>0.4</v>
      </c>
      <c r="BE290" s="120">
        <v>0.6</v>
      </c>
      <c r="BF290" s="120">
        <v>0.9</v>
      </c>
      <c r="BG290" s="120">
        <v>1</v>
      </c>
      <c r="BH290" s="120">
        <v>1.1000000000000001</v>
      </c>
      <c r="BI290" s="120">
        <v>1.1000000000000001</v>
      </c>
      <c r="BJ290" s="120">
        <v>1.1000000000000001</v>
      </c>
      <c r="BK290" s="120">
        <v>1.1000000000000001</v>
      </c>
      <c r="BL290" s="120">
        <v>1.1000000000000001</v>
      </c>
      <c r="BM290" s="120">
        <v>1.1000000000000001</v>
      </c>
      <c r="BN290" s="120">
        <v>1.1000000000000001</v>
      </c>
      <c r="BO290" s="120">
        <v>1.1000000000000001</v>
      </c>
      <c r="BP290" s="120">
        <v>0.9</v>
      </c>
      <c r="BQ290" s="128">
        <v>0.9</v>
      </c>
      <c r="BR290" s="126">
        <v>0.2</v>
      </c>
      <c r="BS290" s="120">
        <v>0.2</v>
      </c>
      <c r="BT290" s="120">
        <v>0</v>
      </c>
      <c r="BU290" s="120">
        <v>0</v>
      </c>
      <c r="BV290" s="120">
        <v>0</v>
      </c>
      <c r="BW290" s="128">
        <v>0</v>
      </c>
    </row>
    <row r="291" spans="25:75" x14ac:dyDescent="0.15">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96" t="s">
        <v>156</v>
      </c>
      <c r="AV291" s="11">
        <v>0.9</v>
      </c>
      <c r="AW291" s="96">
        <v>5</v>
      </c>
      <c r="AX291" s="6">
        <f>AX290+AW291</f>
        <v>35</v>
      </c>
      <c r="AY291">
        <f>AX291/7</f>
        <v>5</v>
      </c>
      <c r="BA291" s="126">
        <v>26.7</v>
      </c>
      <c r="BB291" s="120">
        <v>0.1</v>
      </c>
      <c r="BC291" s="120">
        <v>0.2</v>
      </c>
      <c r="BD291" s="120">
        <v>0.4</v>
      </c>
      <c r="BE291" s="120">
        <v>0.6</v>
      </c>
      <c r="BF291" s="120">
        <v>0.9</v>
      </c>
      <c r="BG291" s="120">
        <v>1</v>
      </c>
      <c r="BH291" s="120">
        <v>1.1000000000000001</v>
      </c>
      <c r="BI291" s="120">
        <v>1.1000000000000001</v>
      </c>
      <c r="BJ291" s="120">
        <v>1.1000000000000001</v>
      </c>
      <c r="BK291" s="120">
        <v>1.1000000000000001</v>
      </c>
      <c r="BL291" s="120">
        <v>1.1000000000000001</v>
      </c>
      <c r="BM291" s="120">
        <v>1.1000000000000001</v>
      </c>
      <c r="BN291" s="120">
        <v>1.1000000000000001</v>
      </c>
      <c r="BO291" s="120">
        <v>1.1000000000000001</v>
      </c>
      <c r="BP291" s="120">
        <v>0.9</v>
      </c>
      <c r="BQ291" s="128">
        <v>0.9</v>
      </c>
      <c r="BR291" s="126">
        <v>0.2</v>
      </c>
      <c r="BS291" s="120">
        <v>0.2</v>
      </c>
      <c r="BT291" s="120">
        <v>0</v>
      </c>
      <c r="BU291" s="120">
        <v>0</v>
      </c>
      <c r="BV291" s="120">
        <v>0</v>
      </c>
      <c r="BW291" s="128">
        <v>0</v>
      </c>
    </row>
    <row r="292" spans="25:75" x14ac:dyDescent="0.15">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96" t="s">
        <v>157</v>
      </c>
      <c r="AV292" s="11">
        <v>1</v>
      </c>
      <c r="AW292" s="96">
        <v>10</v>
      </c>
      <c r="AX292" s="6">
        <f t="shared" ref="AX292:AX297" si="78">AX291+AW292</f>
        <v>45</v>
      </c>
      <c r="AY292">
        <v>6</v>
      </c>
      <c r="BA292" s="127">
        <v>32.200000000000003</v>
      </c>
      <c r="BB292" s="120">
        <v>0.1</v>
      </c>
      <c r="BC292" s="120">
        <v>0.2</v>
      </c>
      <c r="BD292" s="120">
        <v>0.4</v>
      </c>
      <c r="BE292" s="120">
        <v>0.6</v>
      </c>
      <c r="BF292" s="120">
        <v>0.9</v>
      </c>
      <c r="BG292" s="120">
        <v>1</v>
      </c>
      <c r="BH292" s="120">
        <v>1.1000000000000001</v>
      </c>
      <c r="BI292" s="120">
        <v>1.1000000000000001</v>
      </c>
      <c r="BJ292" s="120">
        <v>1.1000000000000001</v>
      </c>
      <c r="BK292" s="120">
        <v>1.1000000000000001</v>
      </c>
      <c r="BL292" s="120">
        <v>1.1000000000000001</v>
      </c>
      <c r="BM292" s="120">
        <v>1.1000000000000001</v>
      </c>
      <c r="BN292" s="120">
        <v>1.1000000000000001</v>
      </c>
      <c r="BO292" s="120">
        <v>1.1000000000000001</v>
      </c>
      <c r="BP292" s="120">
        <v>0.9</v>
      </c>
      <c r="BQ292" s="128">
        <v>0.9</v>
      </c>
      <c r="BR292" s="126">
        <v>0.2</v>
      </c>
      <c r="BS292" s="120">
        <v>0.2</v>
      </c>
      <c r="BT292" s="129">
        <v>0</v>
      </c>
      <c r="BU292" s="129">
        <v>0</v>
      </c>
      <c r="BV292" s="129">
        <v>0</v>
      </c>
      <c r="BW292" s="130">
        <v>0</v>
      </c>
    </row>
    <row r="293" spans="25:75" x14ac:dyDescent="0.15">
      <c r="AU293" s="96" t="s">
        <v>158</v>
      </c>
      <c r="AV293" s="11">
        <v>1.1000000000000001</v>
      </c>
      <c r="AW293" s="67">
        <v>10</v>
      </c>
      <c r="AX293" s="6">
        <f t="shared" si="78"/>
        <v>55</v>
      </c>
      <c r="AY293">
        <v>8</v>
      </c>
      <c r="BA293" s="67"/>
      <c r="BB293" s="67"/>
      <c r="BC293" s="73"/>
      <c r="BD293" s="67"/>
      <c r="BE293" s="73" t="s">
        <v>125</v>
      </c>
      <c r="BF293" s="67"/>
      <c r="BG293" s="73"/>
      <c r="BH293" s="73"/>
      <c r="BI293" s="73" t="s">
        <v>125</v>
      </c>
      <c r="BJ293" s="73"/>
      <c r="BK293" s="67"/>
      <c r="BL293" s="73"/>
      <c r="BM293" s="73" t="s">
        <v>125</v>
      </c>
      <c r="BN293" s="67"/>
      <c r="BO293" s="73"/>
      <c r="BP293" s="73" t="s">
        <v>125</v>
      </c>
      <c r="BQ293" s="67"/>
      <c r="BR293" s="67"/>
      <c r="BS293" s="67"/>
      <c r="BT293" s="67"/>
      <c r="BU293" s="67"/>
      <c r="BV293" s="67"/>
      <c r="BW293" s="67"/>
    </row>
    <row r="294" spans="25:75" x14ac:dyDescent="0.15">
      <c r="AU294" s="96" t="s">
        <v>159</v>
      </c>
      <c r="AV294" s="11">
        <v>1.1000000000000001</v>
      </c>
      <c r="AW294" s="96">
        <v>10</v>
      </c>
      <c r="AX294" s="6">
        <f t="shared" si="78"/>
        <v>65</v>
      </c>
      <c r="AY294">
        <v>9</v>
      </c>
      <c r="BA294" s="67"/>
      <c r="BB294" s="67"/>
      <c r="BC294" s="73"/>
      <c r="BD294" s="67"/>
      <c r="BE294" s="107" t="s">
        <v>160</v>
      </c>
      <c r="BF294" s="67"/>
      <c r="BG294" s="73"/>
      <c r="BH294" s="73"/>
      <c r="BI294" s="73" t="s">
        <v>147</v>
      </c>
      <c r="BJ294" s="73"/>
      <c r="BK294" s="67"/>
      <c r="BL294" s="73"/>
      <c r="BM294" s="73" t="s">
        <v>161</v>
      </c>
      <c r="BN294" s="67"/>
      <c r="BO294" s="73"/>
      <c r="BP294" s="73" t="s">
        <v>132</v>
      </c>
      <c r="BQ294" s="67"/>
      <c r="BR294" s="67"/>
      <c r="BS294" s="67"/>
      <c r="BT294" s="67"/>
      <c r="BU294" s="67"/>
      <c r="BV294" s="67"/>
      <c r="BW294" s="67"/>
    </row>
    <row r="295" spans="25:75" x14ac:dyDescent="0.15">
      <c r="AU295" s="96" t="s">
        <v>162</v>
      </c>
      <c r="AV295" s="11">
        <v>1.1000000000000001</v>
      </c>
      <c r="AW295" s="96">
        <v>15</v>
      </c>
      <c r="AX295" s="6">
        <f t="shared" si="78"/>
        <v>80</v>
      </c>
      <c r="AY295">
        <v>11</v>
      </c>
      <c r="BA295" s="67"/>
      <c r="BB295" s="67"/>
      <c r="BC295" s="73"/>
      <c r="BD295" s="67"/>
      <c r="BE295" s="73" t="s">
        <v>163</v>
      </c>
      <c r="BF295" s="67"/>
      <c r="BG295" s="73"/>
      <c r="BH295" s="73"/>
      <c r="BI295" s="67"/>
      <c r="BJ295" s="73"/>
      <c r="BK295" s="67"/>
      <c r="BL295" s="73"/>
      <c r="BM295" s="73" t="s">
        <v>164</v>
      </c>
      <c r="BN295" s="67"/>
      <c r="BO295" s="73"/>
      <c r="BP295" s="73" t="s">
        <v>165</v>
      </c>
      <c r="BQ295" s="67"/>
      <c r="BR295" s="67"/>
      <c r="BS295" s="67"/>
      <c r="BT295" s="67"/>
      <c r="BU295" s="67"/>
      <c r="BV295" s="67"/>
      <c r="BW295" s="67"/>
    </row>
    <row r="296" spans="25:75" x14ac:dyDescent="0.15">
      <c r="AU296" s="96" t="s">
        <v>166</v>
      </c>
      <c r="AV296" s="11">
        <v>1.1000000000000001</v>
      </c>
      <c r="AW296" s="96">
        <v>20</v>
      </c>
      <c r="AX296" s="6">
        <f t="shared" si="78"/>
        <v>100</v>
      </c>
      <c r="AY296">
        <v>14</v>
      </c>
      <c r="BA296" s="27" t="str">
        <f ca="1">HYPERLINK("#"&amp;MID(CELL("filename",AG284),FIND("]",CELL("filename",AG284))+1,256)&amp;"!"&amp;ADDRESS(ROW($B$8),COLUMN($B$8),1,TRUE),"Return to Cell B8")</f>
        <v>Return to Cell B8</v>
      </c>
      <c r="BB296" s="67"/>
      <c r="BC296" s="73"/>
      <c r="BD296" s="67"/>
      <c r="BE296" s="73"/>
      <c r="BF296" s="67"/>
      <c r="BG296" s="73"/>
      <c r="BH296" s="73"/>
      <c r="BI296" s="67"/>
      <c r="BJ296" s="73"/>
      <c r="BK296" s="67"/>
      <c r="BL296" s="73"/>
      <c r="BM296" s="73"/>
      <c r="BN296" s="67"/>
      <c r="BO296" s="73"/>
      <c r="BP296" s="73"/>
      <c r="BQ296" s="67"/>
      <c r="BR296" s="67"/>
      <c r="BS296" s="67"/>
      <c r="BT296" s="67"/>
      <c r="BU296" s="67"/>
      <c r="BV296" s="67"/>
      <c r="BW296" s="67"/>
    </row>
    <row r="297" spans="25:75" x14ac:dyDescent="0.15">
      <c r="AU297" s="96" t="s">
        <v>167</v>
      </c>
      <c r="AV297" s="11">
        <v>0.9</v>
      </c>
      <c r="AW297" s="96">
        <v>10</v>
      </c>
      <c r="AX297" s="6">
        <f t="shared" si="78"/>
        <v>110</v>
      </c>
      <c r="AY297">
        <v>16</v>
      </c>
      <c r="BA297" s="67"/>
      <c r="BB297" s="67"/>
      <c r="BC297" s="67"/>
      <c r="BD297" s="67"/>
      <c r="BE297" s="67"/>
      <c r="BF297" s="67"/>
      <c r="BG297" s="67"/>
      <c r="BH297" s="73"/>
      <c r="BI297" s="67"/>
      <c r="BJ297" s="73"/>
      <c r="BK297" s="67"/>
      <c r="BL297" s="67"/>
      <c r="BM297" s="67"/>
      <c r="BN297" s="67"/>
      <c r="BO297" s="67"/>
      <c r="BP297" s="73"/>
      <c r="BQ297" s="67"/>
      <c r="BR297" s="67"/>
      <c r="BS297" s="67"/>
      <c r="BT297" s="67"/>
      <c r="BU297" s="67"/>
      <c r="BV297" s="67"/>
      <c r="BW297" s="67"/>
    </row>
    <row r="298" spans="25:75" x14ac:dyDescent="0.15">
      <c r="AU298" s="96" t="s">
        <v>168</v>
      </c>
      <c r="AV298" s="11">
        <v>0.2</v>
      </c>
      <c r="BA298" s="67" t="s">
        <v>169</v>
      </c>
      <c r="BB298" s="67"/>
      <c r="BC298" s="67"/>
      <c r="BD298" s="67"/>
      <c r="BE298" s="67"/>
      <c r="BF298" s="67"/>
      <c r="BG298" s="67"/>
      <c r="BH298" s="67"/>
      <c r="BI298" s="67"/>
      <c r="BJ298" s="67"/>
      <c r="BK298" s="67"/>
      <c r="BL298" s="67"/>
      <c r="BM298" s="67"/>
      <c r="BN298" s="67"/>
      <c r="BO298" s="67"/>
      <c r="BP298" s="67"/>
      <c r="BQ298" s="67"/>
      <c r="BR298" s="67"/>
      <c r="BS298" s="67"/>
      <c r="BT298" s="67"/>
      <c r="BU298" s="67"/>
      <c r="BV298" s="67"/>
      <c r="BW298" s="67"/>
    </row>
    <row r="299" spans="25:75" x14ac:dyDescent="0.15">
      <c r="AU299" s="96" t="s">
        <v>170</v>
      </c>
      <c r="AV299" s="11">
        <v>0.1</v>
      </c>
      <c r="BA299" s="70" t="s">
        <v>120</v>
      </c>
      <c r="BB299" s="375" t="s">
        <v>121</v>
      </c>
      <c r="BC299" s="375"/>
      <c r="BD299" s="375"/>
      <c r="BE299" s="375"/>
      <c r="BF299" s="375"/>
      <c r="BG299" s="375"/>
      <c r="BH299" s="375"/>
      <c r="BI299" s="375"/>
      <c r="BJ299" s="375"/>
      <c r="BK299" s="375"/>
      <c r="BL299" s="375"/>
      <c r="BM299" s="375"/>
      <c r="BN299" s="375"/>
      <c r="BO299" s="375"/>
      <c r="BP299" s="375"/>
      <c r="BQ299" s="375"/>
      <c r="BR299" s="375"/>
      <c r="BS299" s="375"/>
      <c r="BT299" s="375"/>
      <c r="BU299" s="375"/>
      <c r="BV299" s="375"/>
      <c r="BW299" s="375"/>
    </row>
    <row r="300" spans="25:75" ht="15" x14ac:dyDescent="0.15">
      <c r="BA300" s="73" t="s">
        <v>122</v>
      </c>
      <c r="BB300" s="376" t="s">
        <v>123</v>
      </c>
      <c r="BC300" s="376"/>
      <c r="BD300" s="376"/>
      <c r="BE300" s="376"/>
      <c r="BF300" s="376"/>
      <c r="BG300" s="376"/>
      <c r="BH300" s="376"/>
      <c r="BI300" s="376"/>
      <c r="BJ300" s="376"/>
      <c r="BK300" s="376"/>
      <c r="BL300" s="376"/>
      <c r="BM300" s="376"/>
      <c r="BN300" s="376"/>
      <c r="BO300" s="376"/>
      <c r="BP300" s="376"/>
      <c r="BQ300" s="376" t="s">
        <v>124</v>
      </c>
      <c r="BR300" s="376"/>
      <c r="BS300" s="376"/>
      <c r="BT300" s="376"/>
      <c r="BU300" s="376"/>
      <c r="BV300" s="376"/>
      <c r="BW300" s="376"/>
    </row>
    <row r="301" spans="25:75" x14ac:dyDescent="0.15">
      <c r="BA301" s="114"/>
      <c r="BB301" s="113">
        <v>1</v>
      </c>
      <c r="BC301" s="113">
        <v>2</v>
      </c>
      <c r="BD301" s="113">
        <v>3</v>
      </c>
      <c r="BE301" s="113">
        <v>4</v>
      </c>
      <c r="BF301" s="113">
        <v>5</v>
      </c>
      <c r="BG301" s="113">
        <v>6</v>
      </c>
      <c r="BH301" s="113">
        <v>7</v>
      </c>
      <c r="BI301" s="113">
        <v>8</v>
      </c>
      <c r="BJ301" s="113">
        <v>9</v>
      </c>
      <c r="BK301" s="113">
        <v>10</v>
      </c>
      <c r="BL301" s="113">
        <v>11</v>
      </c>
      <c r="BM301" s="113">
        <v>12</v>
      </c>
      <c r="BN301" s="113">
        <v>13</v>
      </c>
      <c r="BO301" s="113">
        <v>14</v>
      </c>
      <c r="BP301" s="103">
        <v>15</v>
      </c>
      <c r="BQ301" s="104">
        <v>16</v>
      </c>
      <c r="BR301" s="113">
        <v>17</v>
      </c>
      <c r="BS301" s="113">
        <v>18</v>
      </c>
      <c r="BT301" s="113">
        <v>19</v>
      </c>
      <c r="BU301" s="113">
        <v>20</v>
      </c>
      <c r="BV301" s="113">
        <v>21</v>
      </c>
      <c r="BW301" s="103">
        <v>22</v>
      </c>
    </row>
    <row r="302" spans="25:75" x14ac:dyDescent="0.15">
      <c r="BA302" s="126">
        <v>0</v>
      </c>
      <c r="BB302" s="120">
        <v>0</v>
      </c>
      <c r="BC302" s="120">
        <v>0</v>
      </c>
      <c r="BD302" s="120">
        <v>0</v>
      </c>
      <c r="BE302" s="120">
        <v>0</v>
      </c>
      <c r="BF302" s="120">
        <v>0</v>
      </c>
      <c r="BG302" s="120">
        <v>0</v>
      </c>
      <c r="BH302" s="120">
        <v>0</v>
      </c>
      <c r="BI302" s="120">
        <v>0</v>
      </c>
      <c r="BJ302" s="120">
        <v>0</v>
      </c>
      <c r="BK302" s="120">
        <v>0</v>
      </c>
      <c r="BL302" s="120">
        <v>0</v>
      </c>
      <c r="BM302" s="120">
        <v>0</v>
      </c>
      <c r="BN302" s="120">
        <v>0</v>
      </c>
      <c r="BO302" s="120">
        <v>0</v>
      </c>
      <c r="BP302" s="128">
        <v>0</v>
      </c>
      <c r="BQ302" s="126">
        <v>0</v>
      </c>
      <c r="BR302" s="120">
        <v>0</v>
      </c>
      <c r="BS302" s="120">
        <v>0</v>
      </c>
      <c r="BT302" s="120">
        <v>0</v>
      </c>
      <c r="BU302" s="120">
        <v>0</v>
      </c>
      <c r="BV302" s="120">
        <v>0</v>
      </c>
      <c r="BW302" s="128">
        <v>0</v>
      </c>
    </row>
    <row r="303" spans="25:75" x14ac:dyDescent="0.15">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BA303" s="126">
        <v>10</v>
      </c>
      <c r="BB303" s="120">
        <v>0.3</v>
      </c>
      <c r="BC303" s="120">
        <v>0.8</v>
      </c>
      <c r="BD303" s="120">
        <v>1.3</v>
      </c>
      <c r="BE303" s="120">
        <v>1.5</v>
      </c>
      <c r="BF303" s="120">
        <v>2</v>
      </c>
      <c r="BG303" s="120">
        <v>2</v>
      </c>
      <c r="BH303" s="120">
        <v>2</v>
      </c>
      <c r="BI303" s="120">
        <v>2</v>
      </c>
      <c r="BJ303" s="120">
        <v>2</v>
      </c>
      <c r="BK303" s="120">
        <v>2</v>
      </c>
      <c r="BL303" s="120">
        <v>2</v>
      </c>
      <c r="BM303" s="120">
        <v>1.8</v>
      </c>
      <c r="BN303" s="120">
        <v>1.5</v>
      </c>
      <c r="BO303" s="120">
        <v>1</v>
      </c>
      <c r="BP303" s="128">
        <v>0.8</v>
      </c>
      <c r="BQ303" s="126">
        <v>0</v>
      </c>
      <c r="BR303" s="120">
        <v>0</v>
      </c>
      <c r="BS303" s="120">
        <v>0</v>
      </c>
      <c r="BT303" s="120">
        <v>0</v>
      </c>
      <c r="BU303" s="120">
        <v>0</v>
      </c>
      <c r="BV303" s="120">
        <v>0</v>
      </c>
      <c r="BW303" s="128">
        <v>0</v>
      </c>
    </row>
    <row r="304" spans="25:75" x14ac:dyDescent="0.15">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c r="BA304" s="126">
        <v>15.6</v>
      </c>
      <c r="BB304" s="120">
        <v>0.5</v>
      </c>
      <c r="BC304" s="120">
        <v>1.3</v>
      </c>
      <c r="BD304" s="120">
        <v>2</v>
      </c>
      <c r="BE304" s="120">
        <v>2.5</v>
      </c>
      <c r="BF304" s="120">
        <v>3</v>
      </c>
      <c r="BG304" s="120">
        <v>3.6</v>
      </c>
      <c r="BH304" s="120">
        <v>3.6</v>
      </c>
      <c r="BI304" s="120">
        <v>3.6</v>
      </c>
      <c r="BJ304" s="120">
        <v>3.3</v>
      </c>
      <c r="BK304" s="120">
        <v>3.3</v>
      </c>
      <c r="BL304" s="120">
        <v>3.3</v>
      </c>
      <c r="BM304" s="120">
        <v>3</v>
      </c>
      <c r="BN304" s="120">
        <v>2.5</v>
      </c>
      <c r="BO304" s="120">
        <v>1.8</v>
      </c>
      <c r="BP304" s="128">
        <v>1</v>
      </c>
      <c r="BQ304" s="126">
        <v>0</v>
      </c>
      <c r="BR304" s="120">
        <v>0</v>
      </c>
      <c r="BS304" s="120">
        <v>0</v>
      </c>
      <c r="BT304" s="120">
        <v>0</v>
      </c>
      <c r="BU304" s="120">
        <v>0</v>
      </c>
      <c r="BV304" s="120">
        <v>0</v>
      </c>
      <c r="BW304" s="128">
        <v>0</v>
      </c>
    </row>
    <row r="305" spans="25:75" x14ac:dyDescent="0.15">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BA305" s="126">
        <v>21.1</v>
      </c>
      <c r="BB305" s="120">
        <v>0.8</v>
      </c>
      <c r="BC305" s="120">
        <v>1.8</v>
      </c>
      <c r="BD305" s="120">
        <v>2.8</v>
      </c>
      <c r="BE305" s="120">
        <v>3.8</v>
      </c>
      <c r="BF305" s="120">
        <v>4.3</v>
      </c>
      <c r="BG305" s="120">
        <v>4.8</v>
      </c>
      <c r="BH305" s="120">
        <v>4.8</v>
      </c>
      <c r="BI305" s="120">
        <v>4.8</v>
      </c>
      <c r="BJ305" s="120">
        <v>4.8</v>
      </c>
      <c r="BK305" s="120">
        <v>4.5999999999999996</v>
      </c>
      <c r="BL305" s="120">
        <v>4.3</v>
      </c>
      <c r="BM305" s="120">
        <v>4.0999999999999996</v>
      </c>
      <c r="BN305" s="120">
        <v>3.3</v>
      </c>
      <c r="BO305" s="120">
        <v>2.5</v>
      </c>
      <c r="BP305" s="128">
        <v>1.5</v>
      </c>
      <c r="BQ305" s="126">
        <v>0</v>
      </c>
      <c r="BR305" s="120">
        <v>0</v>
      </c>
      <c r="BS305" s="120">
        <v>0</v>
      </c>
      <c r="BT305" s="120">
        <v>0</v>
      </c>
      <c r="BU305" s="120">
        <v>0</v>
      </c>
      <c r="BV305" s="120">
        <v>0</v>
      </c>
      <c r="BW305" s="128">
        <v>0</v>
      </c>
    </row>
    <row r="306" spans="25:75" x14ac:dyDescent="0.15">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c r="BA306" s="126">
        <v>26.7</v>
      </c>
      <c r="BB306" s="120">
        <v>0.8</v>
      </c>
      <c r="BC306" s="120">
        <v>2.2999999999999998</v>
      </c>
      <c r="BD306" s="120">
        <v>3.6</v>
      </c>
      <c r="BE306" s="120">
        <v>4.8</v>
      </c>
      <c r="BF306" s="120">
        <v>5.6</v>
      </c>
      <c r="BG306" s="120">
        <v>6.4</v>
      </c>
      <c r="BH306" s="120">
        <v>6.4</v>
      </c>
      <c r="BI306" s="120">
        <v>6.4</v>
      </c>
      <c r="BJ306" s="120">
        <v>6.1</v>
      </c>
      <c r="BK306" s="120">
        <v>5.8</v>
      </c>
      <c r="BL306" s="120">
        <v>5.6</v>
      </c>
      <c r="BM306" s="120">
        <v>5.3</v>
      </c>
      <c r="BN306" s="120">
        <v>4.3</v>
      </c>
      <c r="BO306" s="120">
        <v>3.3</v>
      </c>
      <c r="BP306" s="128">
        <v>1.8</v>
      </c>
      <c r="BQ306" s="126">
        <v>0</v>
      </c>
      <c r="BR306" s="120">
        <v>0</v>
      </c>
      <c r="BS306" s="120">
        <v>0</v>
      </c>
      <c r="BT306" s="120">
        <v>0</v>
      </c>
      <c r="BU306" s="120">
        <v>0</v>
      </c>
      <c r="BV306" s="120">
        <v>0</v>
      </c>
      <c r="BW306" s="128">
        <v>0</v>
      </c>
    </row>
    <row r="307" spans="25:75" x14ac:dyDescent="0.15">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BA307" s="127">
        <v>32.200000000000003</v>
      </c>
      <c r="BB307" s="129">
        <v>1</v>
      </c>
      <c r="BC307" s="129">
        <v>2.8</v>
      </c>
      <c r="BD307" s="129">
        <v>4.3</v>
      </c>
      <c r="BE307" s="129">
        <v>5.8</v>
      </c>
      <c r="BF307" s="129">
        <v>6.9</v>
      </c>
      <c r="BG307" s="129">
        <v>7.6</v>
      </c>
      <c r="BH307" s="129">
        <v>7.6</v>
      </c>
      <c r="BI307" s="129">
        <v>7.6</v>
      </c>
      <c r="BJ307" s="129">
        <v>7.4</v>
      </c>
      <c r="BK307" s="129">
        <v>7.4</v>
      </c>
      <c r="BL307" s="129">
        <v>6.9</v>
      </c>
      <c r="BM307" s="129">
        <v>6.6</v>
      </c>
      <c r="BN307" s="129">
        <v>5.3</v>
      </c>
      <c r="BO307" s="129">
        <v>3.8</v>
      </c>
      <c r="BP307" s="130">
        <v>2.2999999999999998</v>
      </c>
      <c r="BQ307" s="127">
        <v>0</v>
      </c>
      <c r="BR307" s="129">
        <v>0</v>
      </c>
      <c r="BS307" s="129">
        <v>0</v>
      </c>
      <c r="BT307" s="129">
        <v>0</v>
      </c>
      <c r="BU307" s="129">
        <v>0</v>
      </c>
      <c r="BV307" s="129">
        <v>0</v>
      </c>
      <c r="BW307" s="130">
        <v>0</v>
      </c>
    </row>
    <row r="308" spans="25:75" x14ac:dyDescent="0.15">
      <c r="BA308" s="67"/>
      <c r="BB308" s="67"/>
      <c r="BC308" s="67"/>
      <c r="BD308" s="67"/>
      <c r="BE308" s="67"/>
      <c r="BF308" s="372" t="s">
        <v>125</v>
      </c>
      <c r="BG308" s="372"/>
      <c r="BH308" s="372" t="s">
        <v>125</v>
      </c>
      <c r="BI308" s="372"/>
      <c r="BJ308" s="73"/>
      <c r="BK308" s="73" t="s">
        <v>125</v>
      </c>
      <c r="BL308" s="73"/>
      <c r="BM308" s="73" t="s">
        <v>125</v>
      </c>
      <c r="BN308" s="67"/>
      <c r="BO308" s="67"/>
      <c r="BP308" s="73" t="s">
        <v>125</v>
      </c>
      <c r="BQ308" s="67"/>
      <c r="BR308" s="67"/>
      <c r="BS308" s="67"/>
      <c r="BT308" s="67"/>
      <c r="BU308" s="67"/>
      <c r="BV308" s="67"/>
      <c r="BW308" s="67"/>
    </row>
    <row r="309" spans="25:75" x14ac:dyDescent="0.15">
      <c r="BA309" s="67"/>
      <c r="BB309" s="67"/>
      <c r="BC309" s="73"/>
      <c r="BD309" s="67"/>
      <c r="BE309" s="67"/>
      <c r="BF309" s="372" t="s">
        <v>171</v>
      </c>
      <c r="BG309" s="372"/>
      <c r="BH309" s="372" t="s">
        <v>172</v>
      </c>
      <c r="BI309" s="372"/>
      <c r="BJ309" s="73"/>
      <c r="BK309" s="108">
        <v>1</v>
      </c>
      <c r="BL309" s="73"/>
      <c r="BM309" s="73" t="s">
        <v>172</v>
      </c>
      <c r="BN309" s="67"/>
      <c r="BO309" s="67"/>
      <c r="BP309" s="73" t="s">
        <v>173</v>
      </c>
      <c r="BQ309" s="67"/>
      <c r="BR309" s="67"/>
      <c r="BS309" s="67"/>
      <c r="BT309" s="67"/>
      <c r="BU309" s="67"/>
      <c r="BV309" s="67"/>
      <c r="BW309" s="67"/>
    </row>
    <row r="310" spans="25:75" x14ac:dyDescent="0.15">
      <c r="BA310" s="67"/>
      <c r="BB310" s="67"/>
      <c r="BC310" s="73"/>
      <c r="BD310" s="67"/>
      <c r="BE310" s="67"/>
      <c r="BF310" s="67"/>
      <c r="BG310" s="73"/>
      <c r="BH310" s="372" t="s">
        <v>147</v>
      </c>
      <c r="BI310" s="377"/>
      <c r="BJ310" s="73"/>
      <c r="BK310" s="73" t="s">
        <v>174</v>
      </c>
      <c r="BL310" s="73"/>
      <c r="BM310" s="73" t="s">
        <v>175</v>
      </c>
      <c r="BN310" s="67"/>
      <c r="BO310" s="67"/>
      <c r="BP310" s="67"/>
      <c r="BQ310" s="67"/>
      <c r="BR310" s="67"/>
      <c r="BS310" s="67"/>
      <c r="BT310" s="67"/>
      <c r="BU310" s="67"/>
      <c r="BV310" s="67"/>
      <c r="BW310" s="67"/>
    </row>
    <row r="311" spans="25:75" x14ac:dyDescent="0.15">
      <c r="BA311" s="67"/>
      <c r="BB311" s="67"/>
      <c r="BC311" s="67"/>
      <c r="BD311" s="67"/>
      <c r="BE311" s="67"/>
      <c r="BF311" s="67"/>
      <c r="BG311" s="67"/>
      <c r="BH311" s="73"/>
      <c r="BI311" s="67"/>
      <c r="BJ311" s="73"/>
      <c r="BK311" s="67"/>
      <c r="BL311" s="67"/>
      <c r="BM311" s="73" t="s">
        <v>165</v>
      </c>
      <c r="BN311" s="67"/>
      <c r="BO311" s="67"/>
      <c r="BP311" s="67"/>
      <c r="BQ311" s="67"/>
      <c r="BR311" s="67"/>
      <c r="BS311" s="67"/>
      <c r="BT311" s="67"/>
      <c r="BU311" s="67"/>
      <c r="BV311" s="67"/>
      <c r="BW311" s="67"/>
    </row>
    <row r="312" spans="25:75" x14ac:dyDescent="0.15">
      <c r="BA312" s="27" t="str">
        <f ca="1">HYPERLINK("#"&amp;MID(CELL("filename",AG300),FIND("]",CELL("filename",AG300))+1,256)&amp;"!"&amp;ADDRESS(ROW($B$8),COLUMN($B$8),1,TRUE),"Return to Cell B8")</f>
        <v>Return to Cell B8</v>
      </c>
      <c r="BB312" s="67"/>
      <c r="BC312" s="67"/>
      <c r="BD312" s="67"/>
      <c r="BE312" s="67"/>
      <c r="BF312" s="67"/>
      <c r="BG312" s="67"/>
      <c r="BH312" s="73"/>
      <c r="BI312" s="67"/>
      <c r="BJ312" s="73"/>
      <c r="BK312" s="67"/>
      <c r="BL312" s="67"/>
      <c r="BM312" s="73"/>
      <c r="BN312" s="67"/>
      <c r="BO312" s="67"/>
      <c r="BP312" s="67"/>
      <c r="BQ312" s="67"/>
      <c r="BR312" s="67"/>
      <c r="BS312" s="67"/>
      <c r="BT312" s="67"/>
      <c r="BU312" s="67"/>
      <c r="BV312" s="67"/>
      <c r="BW312" s="67"/>
    </row>
    <row r="313" spans="25:75" x14ac:dyDescent="0.15">
      <c r="BA313" s="67"/>
      <c r="BB313" s="67"/>
      <c r="BC313" s="67"/>
      <c r="BD313" s="67"/>
      <c r="BE313" s="67"/>
      <c r="BF313" s="67"/>
      <c r="BG313" s="67"/>
      <c r="BH313" s="67"/>
      <c r="BI313" s="67"/>
      <c r="BJ313" s="67"/>
      <c r="BK313" s="67"/>
      <c r="BL313" s="67"/>
      <c r="BM313" s="67"/>
      <c r="BN313" s="67"/>
      <c r="BO313" s="67"/>
      <c r="BP313" s="67"/>
      <c r="BQ313" s="67"/>
      <c r="BR313" s="67"/>
      <c r="BS313" s="67"/>
      <c r="BT313" s="67"/>
      <c r="BU313" s="67"/>
      <c r="BV313" s="67"/>
      <c r="BW313" s="67"/>
    </row>
    <row r="314" spans="25:75" x14ac:dyDescent="0.15">
      <c r="BA314" s="67" t="s">
        <v>176</v>
      </c>
      <c r="BB314" s="67"/>
      <c r="BC314" s="67"/>
      <c r="BD314" s="67"/>
      <c r="BE314" s="67"/>
      <c r="BF314" s="67"/>
      <c r="BG314" s="67"/>
      <c r="BH314" s="67"/>
      <c r="BI314" s="67"/>
      <c r="BJ314" s="67"/>
      <c r="BK314" s="67"/>
      <c r="BL314" s="67"/>
      <c r="BM314" s="67"/>
      <c r="BN314" s="67"/>
      <c r="BO314" s="67"/>
      <c r="BP314" s="67"/>
      <c r="BQ314" s="67"/>
      <c r="BR314" s="67"/>
      <c r="BS314" s="67"/>
      <c r="BT314" s="67"/>
      <c r="BU314" s="67"/>
      <c r="BV314" s="67"/>
      <c r="BW314" s="67"/>
    </row>
    <row r="315" spans="25:75" x14ac:dyDescent="0.15">
      <c r="BA315" s="70" t="s">
        <v>120</v>
      </c>
      <c r="BB315" s="375" t="s">
        <v>121</v>
      </c>
      <c r="BC315" s="375"/>
      <c r="BD315" s="375"/>
      <c r="BE315" s="375"/>
      <c r="BF315" s="375"/>
      <c r="BG315" s="375"/>
      <c r="BH315" s="375"/>
      <c r="BI315" s="375"/>
      <c r="BJ315" s="375"/>
      <c r="BK315" s="375"/>
      <c r="BL315" s="375"/>
      <c r="BM315" s="375"/>
      <c r="BN315" s="375"/>
      <c r="BO315" s="375"/>
      <c r="BP315" s="375"/>
      <c r="BQ315" s="375"/>
      <c r="BR315" s="375"/>
      <c r="BS315" s="375"/>
      <c r="BT315" s="375"/>
      <c r="BU315" s="375"/>
      <c r="BV315" s="375"/>
      <c r="BW315" s="375"/>
    </row>
    <row r="316" spans="25:75" ht="15" x14ac:dyDescent="0.15">
      <c r="BA316" s="73" t="s">
        <v>122</v>
      </c>
      <c r="BB316" s="375" t="s">
        <v>177</v>
      </c>
      <c r="BC316" s="375"/>
      <c r="BD316" s="375"/>
      <c r="BE316" s="375"/>
      <c r="BF316" s="375"/>
      <c r="BG316" s="375"/>
      <c r="BH316" s="375"/>
      <c r="BI316" s="375"/>
      <c r="BJ316" s="375"/>
      <c r="BK316" s="375"/>
      <c r="BL316" s="375"/>
      <c r="BM316" s="375"/>
      <c r="BN316" s="375"/>
      <c r="BO316" s="375"/>
      <c r="BP316" s="375"/>
      <c r="BQ316" s="375" t="s">
        <v>124</v>
      </c>
      <c r="BR316" s="375"/>
      <c r="BS316" s="375"/>
      <c r="BT316" s="375"/>
      <c r="BU316" s="375"/>
      <c r="BV316" s="375"/>
      <c r="BW316" s="375"/>
    </row>
    <row r="317" spans="25:75" x14ac:dyDescent="0.15">
      <c r="BA317" s="114"/>
      <c r="BB317" s="113">
        <v>1</v>
      </c>
      <c r="BC317" s="113">
        <v>2</v>
      </c>
      <c r="BD317" s="113">
        <v>3</v>
      </c>
      <c r="BE317" s="113">
        <v>4</v>
      </c>
      <c r="BF317" s="113">
        <v>5</v>
      </c>
      <c r="BG317" s="113">
        <v>6</v>
      </c>
      <c r="BH317" s="113">
        <v>7</v>
      </c>
      <c r="BI317" s="113">
        <v>8</v>
      </c>
      <c r="BJ317" s="113">
        <v>9</v>
      </c>
      <c r="BK317" s="113">
        <v>10</v>
      </c>
      <c r="BL317" s="113">
        <v>11</v>
      </c>
      <c r="BM317" s="113">
        <v>12</v>
      </c>
      <c r="BN317" s="113">
        <v>13</v>
      </c>
      <c r="BO317" s="113">
        <v>14</v>
      </c>
      <c r="BP317" s="103">
        <v>15</v>
      </c>
      <c r="BQ317" s="104">
        <v>16</v>
      </c>
      <c r="BR317" s="113">
        <v>17</v>
      </c>
      <c r="BS317" s="113">
        <v>18</v>
      </c>
      <c r="BT317" s="113">
        <v>19</v>
      </c>
      <c r="BU317" s="113">
        <v>20</v>
      </c>
      <c r="BV317" s="113">
        <v>21</v>
      </c>
      <c r="BW317" s="103">
        <v>22</v>
      </c>
    </row>
    <row r="318" spans="25:75" x14ac:dyDescent="0.15">
      <c r="BA318" s="126">
        <v>0</v>
      </c>
      <c r="BB318" s="120">
        <v>0</v>
      </c>
      <c r="BC318" s="120">
        <v>0</v>
      </c>
      <c r="BD318" s="120">
        <v>0</v>
      </c>
      <c r="BE318" s="120">
        <v>0</v>
      </c>
      <c r="BF318" s="120">
        <v>0</v>
      </c>
      <c r="BG318" s="120">
        <v>0</v>
      </c>
      <c r="BH318" s="120">
        <v>0</v>
      </c>
      <c r="BI318" s="120">
        <v>0</v>
      </c>
      <c r="BJ318" s="120">
        <v>0</v>
      </c>
      <c r="BK318" s="120">
        <v>0</v>
      </c>
      <c r="BL318" s="120">
        <v>0</v>
      </c>
      <c r="BM318" s="120">
        <v>0</v>
      </c>
      <c r="BN318" s="120">
        <v>0</v>
      </c>
      <c r="BO318" s="120">
        <v>0</v>
      </c>
      <c r="BP318" s="128">
        <v>0</v>
      </c>
      <c r="BQ318" s="126">
        <v>0</v>
      </c>
      <c r="BR318" s="120">
        <v>0</v>
      </c>
      <c r="BS318" s="120">
        <v>0</v>
      </c>
      <c r="BT318" s="120">
        <v>0</v>
      </c>
      <c r="BU318" s="120">
        <v>0</v>
      </c>
      <c r="BV318" s="120">
        <v>0</v>
      </c>
      <c r="BW318" s="128">
        <v>0</v>
      </c>
    </row>
    <row r="319" spans="25:75" x14ac:dyDescent="0.15">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BA319" s="126">
        <v>10</v>
      </c>
      <c r="BB319" s="120">
        <v>0.5</v>
      </c>
      <c r="BC319" s="120">
        <v>0.8</v>
      </c>
      <c r="BD319" s="120">
        <v>1</v>
      </c>
      <c r="BE319" s="120">
        <v>1.3</v>
      </c>
      <c r="BF319" s="120">
        <v>1.8</v>
      </c>
      <c r="BG319" s="120">
        <v>2</v>
      </c>
      <c r="BH319" s="120">
        <v>2</v>
      </c>
      <c r="BI319" s="120">
        <v>2</v>
      </c>
      <c r="BJ319" s="120">
        <v>2</v>
      </c>
      <c r="BK319" s="120">
        <v>2</v>
      </c>
      <c r="BL319" s="120">
        <v>2</v>
      </c>
      <c r="BM319" s="120">
        <v>1.8</v>
      </c>
      <c r="BN319" s="120">
        <v>1.5</v>
      </c>
      <c r="BO319" s="120">
        <v>1.3</v>
      </c>
      <c r="BP319" s="128">
        <v>1</v>
      </c>
      <c r="BQ319" s="126">
        <v>0</v>
      </c>
      <c r="BR319" s="120">
        <v>0</v>
      </c>
      <c r="BS319" s="120">
        <v>0</v>
      </c>
      <c r="BT319" s="120">
        <v>0</v>
      </c>
      <c r="BU319" s="120">
        <v>0</v>
      </c>
      <c r="BV319" s="120">
        <v>0</v>
      </c>
      <c r="BW319" s="128">
        <v>0</v>
      </c>
    </row>
    <row r="320" spans="25:75" x14ac:dyDescent="0.15">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c r="BA320" s="126">
        <v>15.6</v>
      </c>
      <c r="BB320" s="120">
        <v>0.8</v>
      </c>
      <c r="BC320" s="120">
        <v>1</v>
      </c>
      <c r="BD320" s="120">
        <v>1.8</v>
      </c>
      <c r="BE320" s="120">
        <v>2.2999999999999998</v>
      </c>
      <c r="BF320" s="120">
        <v>2.8</v>
      </c>
      <c r="BG320" s="120">
        <v>3.3</v>
      </c>
      <c r="BH320" s="120">
        <v>3.6</v>
      </c>
      <c r="BI320" s="120">
        <v>3.6</v>
      </c>
      <c r="BJ320" s="120">
        <v>3.6</v>
      </c>
      <c r="BK320" s="120">
        <v>3.3</v>
      </c>
      <c r="BL320" s="120">
        <v>3.3</v>
      </c>
      <c r="BM320" s="120">
        <v>3</v>
      </c>
      <c r="BN320" s="120">
        <v>2.5</v>
      </c>
      <c r="BO320" s="120">
        <v>2.2999999999999998</v>
      </c>
      <c r="BP320" s="128">
        <v>1.8</v>
      </c>
      <c r="BQ320" s="126">
        <v>0</v>
      </c>
      <c r="BR320" s="120">
        <v>0</v>
      </c>
      <c r="BS320" s="120">
        <v>0</v>
      </c>
      <c r="BT320" s="120">
        <v>0</v>
      </c>
      <c r="BU320" s="120">
        <v>0</v>
      </c>
      <c r="BV320" s="120">
        <v>0</v>
      </c>
      <c r="BW320" s="128">
        <v>0</v>
      </c>
    </row>
    <row r="321" spans="25:75" x14ac:dyDescent="0.15">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BA321" s="126">
        <v>21.1</v>
      </c>
      <c r="BB321" s="120">
        <v>1</v>
      </c>
      <c r="BC321" s="120">
        <v>1.5</v>
      </c>
      <c r="BD321" s="120">
        <v>2.2999999999999998</v>
      </c>
      <c r="BE321" s="120">
        <v>3</v>
      </c>
      <c r="BF321" s="120">
        <v>3.8</v>
      </c>
      <c r="BG321" s="120">
        <v>4.3</v>
      </c>
      <c r="BH321" s="120">
        <v>4.8</v>
      </c>
      <c r="BI321" s="120">
        <v>4.8</v>
      </c>
      <c r="BJ321" s="120">
        <v>4.8</v>
      </c>
      <c r="BK321" s="120">
        <v>4.8</v>
      </c>
      <c r="BL321" s="120">
        <v>4.5999999999999996</v>
      </c>
      <c r="BM321" s="120">
        <v>4.3</v>
      </c>
      <c r="BN321" s="120">
        <v>3.6</v>
      </c>
      <c r="BO321" s="120">
        <v>3</v>
      </c>
      <c r="BP321" s="128">
        <v>2.5</v>
      </c>
      <c r="BQ321" s="126">
        <v>0</v>
      </c>
      <c r="BR321" s="120">
        <v>0</v>
      </c>
      <c r="BS321" s="120">
        <v>0</v>
      </c>
      <c r="BT321" s="120">
        <v>0</v>
      </c>
      <c r="BU321" s="120">
        <v>0</v>
      </c>
      <c r="BV321" s="120">
        <v>0</v>
      </c>
      <c r="BW321" s="128">
        <v>0</v>
      </c>
    </row>
    <row r="322" spans="25:75" x14ac:dyDescent="0.15">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c r="BA322" s="126">
        <v>26.7</v>
      </c>
      <c r="BB322" s="120">
        <v>1.3</v>
      </c>
      <c r="BC322" s="120">
        <v>2</v>
      </c>
      <c r="BD322" s="120">
        <v>3</v>
      </c>
      <c r="BE322" s="120">
        <v>4.0999999999999996</v>
      </c>
      <c r="BF322" s="120">
        <v>4.8</v>
      </c>
      <c r="BG322" s="120">
        <v>5.6</v>
      </c>
      <c r="BH322" s="120">
        <v>6.4</v>
      </c>
      <c r="BI322" s="120">
        <v>6.4</v>
      </c>
      <c r="BJ322" s="120">
        <v>6.4</v>
      </c>
      <c r="BK322" s="120">
        <v>6.1</v>
      </c>
      <c r="BL322" s="120">
        <v>5.8</v>
      </c>
      <c r="BM322" s="120">
        <v>5.3</v>
      </c>
      <c r="BN322" s="120">
        <v>4.5999999999999996</v>
      </c>
      <c r="BO322" s="120">
        <v>4.0999999999999996</v>
      </c>
      <c r="BP322" s="128">
        <v>3.3</v>
      </c>
      <c r="BQ322" s="126">
        <v>0</v>
      </c>
      <c r="BR322" s="120">
        <v>0</v>
      </c>
      <c r="BS322" s="120">
        <v>0</v>
      </c>
      <c r="BT322" s="120">
        <v>0</v>
      </c>
      <c r="BU322" s="120">
        <v>0</v>
      </c>
      <c r="BV322" s="120">
        <v>0</v>
      </c>
      <c r="BW322" s="128">
        <v>0</v>
      </c>
    </row>
    <row r="323" spans="25:75" x14ac:dyDescent="0.15">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BA323" s="127">
        <v>32.200000000000003</v>
      </c>
      <c r="BB323" s="129">
        <v>1.5</v>
      </c>
      <c r="BC323" s="129">
        <v>2.5</v>
      </c>
      <c r="BD323" s="129">
        <v>3.6</v>
      </c>
      <c r="BE323" s="129">
        <v>4.8</v>
      </c>
      <c r="BF323" s="129">
        <v>6.1</v>
      </c>
      <c r="BG323" s="129">
        <v>6.9</v>
      </c>
      <c r="BH323" s="129">
        <v>7.6</v>
      </c>
      <c r="BI323" s="129">
        <v>7.6</v>
      </c>
      <c r="BJ323" s="129">
        <v>7.6</v>
      </c>
      <c r="BK323" s="129">
        <v>7.4</v>
      </c>
      <c r="BL323" s="129">
        <v>7.4</v>
      </c>
      <c r="BM323" s="129">
        <v>6.6</v>
      </c>
      <c r="BN323" s="129">
        <v>5.8</v>
      </c>
      <c r="BO323" s="129">
        <v>4.8</v>
      </c>
      <c r="BP323" s="130">
        <v>4.0999999999999996</v>
      </c>
      <c r="BQ323" s="127">
        <v>0</v>
      </c>
      <c r="BR323" s="129">
        <v>0</v>
      </c>
      <c r="BS323" s="129">
        <v>0</v>
      </c>
      <c r="BT323" s="129">
        <v>0</v>
      </c>
      <c r="BU323" s="129">
        <v>0</v>
      </c>
      <c r="BV323" s="129">
        <v>0</v>
      </c>
      <c r="BW323" s="130">
        <v>0</v>
      </c>
    </row>
    <row r="324" spans="25:75" x14ac:dyDescent="0.15">
      <c r="BA324" s="67"/>
      <c r="BB324" s="67"/>
      <c r="BC324" s="372" t="s">
        <v>125</v>
      </c>
      <c r="BD324" s="377"/>
      <c r="BE324" s="73" t="s">
        <v>125</v>
      </c>
      <c r="BF324" s="67"/>
      <c r="BG324" s="73" t="s">
        <v>125</v>
      </c>
      <c r="BH324" s="73"/>
      <c r="BI324" s="73"/>
      <c r="BJ324" s="73"/>
      <c r="BK324" s="67"/>
      <c r="BL324" s="73"/>
      <c r="BM324" s="67"/>
      <c r="BN324" s="67"/>
      <c r="BO324" s="73"/>
      <c r="BP324" s="73"/>
      <c r="BQ324" s="67"/>
      <c r="BR324" s="73"/>
      <c r="BS324" s="67"/>
      <c r="BT324" s="67"/>
      <c r="BU324" s="67"/>
      <c r="BV324" s="67"/>
      <c r="BW324" s="67"/>
    </row>
    <row r="325" spans="25:75" x14ac:dyDescent="0.15">
      <c r="BA325" s="67"/>
      <c r="BB325" s="67"/>
      <c r="BC325" s="372" t="s">
        <v>178</v>
      </c>
      <c r="BD325" s="377"/>
      <c r="BE325" s="73" t="s">
        <v>179</v>
      </c>
      <c r="BF325" s="67"/>
      <c r="BG325" s="73" t="s">
        <v>180</v>
      </c>
      <c r="BH325" s="73"/>
      <c r="BI325" s="73"/>
      <c r="BJ325" s="73"/>
      <c r="BK325" s="67"/>
      <c r="BL325" s="73"/>
      <c r="BM325" s="67"/>
      <c r="BN325" s="67"/>
      <c r="BO325" s="73"/>
      <c r="BP325" s="73"/>
      <c r="BQ325" s="67"/>
      <c r="BR325" s="73"/>
      <c r="BS325" s="67"/>
      <c r="BT325" s="67"/>
      <c r="BU325" s="67"/>
      <c r="BV325" s="67"/>
      <c r="BW325" s="67"/>
    </row>
    <row r="326" spans="25:75" x14ac:dyDescent="0.15">
      <c r="BA326" s="67"/>
      <c r="BB326" s="67"/>
      <c r="BC326" s="73"/>
      <c r="BD326" s="67"/>
      <c r="BE326" s="67"/>
      <c r="BF326" s="67"/>
      <c r="BG326" s="73" t="s">
        <v>181</v>
      </c>
      <c r="BH326" s="73"/>
      <c r="BI326" s="67"/>
      <c r="BJ326" s="73"/>
      <c r="BK326" s="67"/>
      <c r="BL326" s="73"/>
      <c r="BM326" s="67"/>
      <c r="BN326" s="67"/>
      <c r="BO326" s="73"/>
      <c r="BP326" s="73"/>
      <c r="BQ326" s="67"/>
      <c r="BR326" s="73"/>
      <c r="BS326" s="67"/>
      <c r="BT326" s="67"/>
      <c r="BU326" s="67"/>
      <c r="BV326" s="67"/>
      <c r="BW326" s="67"/>
    </row>
    <row r="327" spans="25:75" x14ac:dyDescent="0.15">
      <c r="BA327" s="27" t="str">
        <f ca="1">HYPERLINK("#"&amp;MID(CELL("filename",AG315),FIND("]",CELL("filename",AG315))+1,256)&amp;"!"&amp;ADDRESS(ROW($B$8),COLUMN($B$8),1,TRUE),"Return to Cell B8")</f>
        <v>Return to Cell B8</v>
      </c>
      <c r="BB327" s="67"/>
      <c r="BC327" s="73"/>
      <c r="BD327" s="67"/>
      <c r="BE327" s="67"/>
      <c r="BF327" s="67"/>
      <c r="BG327" s="73"/>
      <c r="BH327" s="73"/>
      <c r="BI327" s="67"/>
      <c r="BJ327" s="73"/>
      <c r="BK327" s="67"/>
      <c r="BL327" s="73"/>
      <c r="BM327" s="67"/>
      <c r="BN327" s="67"/>
      <c r="BO327" s="73"/>
      <c r="BP327" s="73"/>
      <c r="BQ327" s="67"/>
      <c r="BR327" s="73"/>
      <c r="BS327" s="67"/>
      <c r="BT327" s="67"/>
      <c r="BU327" s="67"/>
      <c r="BV327" s="67"/>
      <c r="BW327" s="67"/>
    </row>
    <row r="328" spans="25:75" x14ac:dyDescent="0.15">
      <c r="BA328" s="67"/>
      <c r="BB328" s="67"/>
      <c r="BC328" s="67"/>
      <c r="BD328" s="67"/>
      <c r="BE328" s="67"/>
      <c r="BF328" s="67"/>
      <c r="BG328" s="67"/>
      <c r="BH328" s="67"/>
      <c r="BI328" s="67"/>
      <c r="BJ328" s="67"/>
      <c r="BK328" s="67"/>
      <c r="BL328" s="67"/>
      <c r="BM328" s="67"/>
      <c r="BN328" s="67"/>
      <c r="BO328" s="67"/>
      <c r="BP328" s="67"/>
      <c r="BQ328" s="67"/>
      <c r="BR328" s="67"/>
      <c r="BS328" s="67"/>
      <c r="BT328" s="67"/>
      <c r="BU328" s="67"/>
      <c r="BV328" s="67"/>
      <c r="BW328" s="67"/>
    </row>
    <row r="329" spans="25:75" x14ac:dyDescent="0.15">
      <c r="BA329" s="67" t="s">
        <v>182</v>
      </c>
      <c r="BB329" s="67"/>
      <c r="BC329" s="67"/>
      <c r="BD329" s="67"/>
      <c r="BE329" s="67"/>
      <c r="BF329" s="67"/>
      <c r="BG329" s="67"/>
      <c r="BH329" s="67"/>
      <c r="BI329" s="67"/>
      <c r="BJ329" s="67"/>
      <c r="BK329" s="67"/>
      <c r="BL329" s="67"/>
      <c r="BM329" s="67"/>
      <c r="BN329" s="67"/>
      <c r="BO329" s="67"/>
      <c r="BP329" s="67"/>
      <c r="BQ329" s="67"/>
      <c r="BR329" s="67"/>
      <c r="BS329" s="67"/>
      <c r="BT329" s="67"/>
      <c r="BU329" s="67"/>
      <c r="BV329" s="67"/>
      <c r="BW329" s="67"/>
    </row>
    <row r="330" spans="25:75" x14ac:dyDescent="0.15">
      <c r="BA330" s="70" t="s">
        <v>120</v>
      </c>
      <c r="BB330" s="375" t="s">
        <v>121</v>
      </c>
      <c r="BC330" s="375"/>
      <c r="BD330" s="375"/>
      <c r="BE330" s="375"/>
      <c r="BF330" s="375"/>
      <c r="BG330" s="375"/>
      <c r="BH330" s="375"/>
      <c r="BI330" s="375"/>
      <c r="BJ330" s="375"/>
      <c r="BK330" s="375"/>
      <c r="BL330" s="375"/>
      <c r="BM330" s="375"/>
      <c r="BN330" s="375"/>
      <c r="BO330" s="375"/>
      <c r="BP330" s="375"/>
      <c r="BQ330" s="375"/>
      <c r="BR330" s="375"/>
      <c r="BS330" s="375"/>
      <c r="BT330" s="375"/>
      <c r="BU330" s="375"/>
      <c r="BV330" s="375"/>
      <c r="BW330" s="375"/>
    </row>
    <row r="331" spans="25:75" ht="15" x14ac:dyDescent="0.15">
      <c r="BA331" s="73" t="s">
        <v>122</v>
      </c>
      <c r="BB331" s="376" t="s">
        <v>123</v>
      </c>
      <c r="BC331" s="376"/>
      <c r="BD331" s="376"/>
      <c r="BE331" s="376"/>
      <c r="BF331" s="376"/>
      <c r="BG331" s="376"/>
      <c r="BH331" s="376"/>
      <c r="BI331" s="376"/>
      <c r="BJ331" s="376"/>
      <c r="BK331" s="376"/>
      <c r="BL331" s="376"/>
      <c r="BM331" s="376"/>
      <c r="BN331" s="376"/>
      <c r="BO331" s="376" t="s">
        <v>124</v>
      </c>
      <c r="BP331" s="376"/>
      <c r="BQ331" s="376"/>
      <c r="BR331" s="376"/>
      <c r="BS331" s="376"/>
      <c r="BT331" s="376"/>
      <c r="BU331" s="376"/>
      <c r="BV331" s="376"/>
      <c r="BW331" s="376"/>
    </row>
    <row r="332" spans="25:75" x14ac:dyDescent="0.15">
      <c r="BA332" s="114"/>
      <c r="BB332" s="113">
        <v>1</v>
      </c>
      <c r="BC332" s="113">
        <v>2</v>
      </c>
      <c r="BD332" s="113">
        <v>3</v>
      </c>
      <c r="BE332" s="113">
        <v>4</v>
      </c>
      <c r="BF332" s="113">
        <v>5</v>
      </c>
      <c r="BG332" s="113">
        <v>6</v>
      </c>
      <c r="BH332" s="113">
        <v>7</v>
      </c>
      <c r="BI332" s="113">
        <v>8</v>
      </c>
      <c r="BJ332" s="113">
        <v>9</v>
      </c>
      <c r="BK332" s="113">
        <v>10</v>
      </c>
      <c r="BL332" s="113">
        <v>11</v>
      </c>
      <c r="BM332" s="113">
        <v>12</v>
      </c>
      <c r="BN332" s="103">
        <v>13</v>
      </c>
      <c r="BO332" s="104">
        <v>14</v>
      </c>
      <c r="BP332" s="113">
        <v>15</v>
      </c>
      <c r="BQ332" s="113">
        <v>16</v>
      </c>
      <c r="BR332" s="113">
        <v>17</v>
      </c>
      <c r="BS332" s="113">
        <v>18</v>
      </c>
      <c r="BT332" s="113">
        <v>19</v>
      </c>
      <c r="BU332" s="113">
        <v>20</v>
      </c>
      <c r="BV332" s="113">
        <v>21</v>
      </c>
      <c r="BW332" s="103">
        <v>22</v>
      </c>
    </row>
    <row r="333" spans="25:75" x14ac:dyDescent="0.15">
      <c r="BA333" s="126">
        <v>0</v>
      </c>
      <c r="BB333" s="120">
        <v>0</v>
      </c>
      <c r="BC333" s="120">
        <v>0</v>
      </c>
      <c r="BD333" s="120">
        <v>0</v>
      </c>
      <c r="BE333" s="120">
        <v>0</v>
      </c>
      <c r="BF333" s="120">
        <v>0</v>
      </c>
      <c r="BG333" s="120">
        <v>0</v>
      </c>
      <c r="BH333" s="120">
        <v>0</v>
      </c>
      <c r="BI333" s="120">
        <v>0</v>
      </c>
      <c r="BJ333" s="120">
        <v>0</v>
      </c>
      <c r="BK333" s="120">
        <v>0</v>
      </c>
      <c r="BL333" s="120">
        <v>0</v>
      </c>
      <c r="BM333" s="120">
        <v>0</v>
      </c>
      <c r="BN333" s="128">
        <v>0</v>
      </c>
      <c r="BO333" s="126">
        <v>0</v>
      </c>
      <c r="BP333" s="120">
        <v>0</v>
      </c>
      <c r="BQ333" s="120">
        <v>0</v>
      </c>
      <c r="BR333" s="120">
        <v>0</v>
      </c>
      <c r="BS333" s="120">
        <v>0</v>
      </c>
      <c r="BT333" s="120">
        <v>0</v>
      </c>
      <c r="BU333" s="120">
        <v>0</v>
      </c>
      <c r="BV333" s="120">
        <v>0</v>
      </c>
      <c r="BW333" s="128">
        <v>0</v>
      </c>
    </row>
    <row r="334" spans="25:75" x14ac:dyDescent="0.15">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c r="BA334" s="126">
        <v>10</v>
      </c>
      <c r="BB334" s="120">
        <v>0.5</v>
      </c>
      <c r="BC334" s="120">
        <v>0.8</v>
      </c>
      <c r="BD334" s="120">
        <v>1</v>
      </c>
      <c r="BE334" s="120">
        <v>1.3</v>
      </c>
      <c r="BF334" s="120">
        <v>1.5</v>
      </c>
      <c r="BG334" s="120">
        <v>2</v>
      </c>
      <c r="BH334" s="120">
        <v>2</v>
      </c>
      <c r="BI334" s="120">
        <v>2</v>
      </c>
      <c r="BJ334" s="120">
        <v>2</v>
      </c>
      <c r="BK334" s="120">
        <v>2</v>
      </c>
      <c r="BL334" s="120">
        <v>2</v>
      </c>
      <c r="BM334" s="120">
        <v>1.8</v>
      </c>
      <c r="BN334" s="128">
        <v>1.3</v>
      </c>
      <c r="BO334" s="126">
        <v>0</v>
      </c>
      <c r="BP334" s="120">
        <v>0</v>
      </c>
      <c r="BQ334" s="120">
        <v>0</v>
      </c>
      <c r="BR334" s="120">
        <v>0</v>
      </c>
      <c r="BS334" s="120">
        <v>0</v>
      </c>
      <c r="BT334" s="120">
        <v>0</v>
      </c>
      <c r="BU334" s="120">
        <v>0</v>
      </c>
      <c r="BV334" s="120">
        <v>0</v>
      </c>
      <c r="BW334" s="128">
        <v>0</v>
      </c>
    </row>
    <row r="335" spans="25:75" x14ac:dyDescent="0.15">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BA335" s="126">
        <v>15.6</v>
      </c>
      <c r="BB335" s="120">
        <v>1</v>
      </c>
      <c r="BC335" s="120">
        <v>1.3</v>
      </c>
      <c r="BD335" s="120">
        <v>1.5</v>
      </c>
      <c r="BE335" s="120">
        <v>2</v>
      </c>
      <c r="BF335" s="120">
        <v>2.8</v>
      </c>
      <c r="BG335" s="120">
        <v>3.3</v>
      </c>
      <c r="BH335" s="120">
        <v>3.6</v>
      </c>
      <c r="BI335" s="120">
        <v>3.6</v>
      </c>
      <c r="BJ335" s="120">
        <v>3.3</v>
      </c>
      <c r="BK335" s="120">
        <v>3.3</v>
      </c>
      <c r="BL335" s="120">
        <v>3.3</v>
      </c>
      <c r="BM335" s="120">
        <v>2.8</v>
      </c>
      <c r="BN335" s="128">
        <v>2</v>
      </c>
      <c r="BO335" s="126">
        <v>0</v>
      </c>
      <c r="BP335" s="120">
        <v>0</v>
      </c>
      <c r="BQ335" s="120">
        <v>0</v>
      </c>
      <c r="BR335" s="120">
        <v>0</v>
      </c>
      <c r="BS335" s="120">
        <v>0</v>
      </c>
      <c r="BT335" s="120">
        <v>0</v>
      </c>
      <c r="BU335" s="120">
        <v>0</v>
      </c>
      <c r="BV335" s="120">
        <v>0</v>
      </c>
      <c r="BW335" s="128">
        <v>0</v>
      </c>
    </row>
    <row r="336" spans="25:75" x14ac:dyDescent="0.15">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c r="BA336" s="126">
        <v>21.1</v>
      </c>
      <c r="BB336" s="120">
        <v>1.3</v>
      </c>
      <c r="BC336" s="120">
        <v>1.5</v>
      </c>
      <c r="BD336" s="120">
        <v>2.2999999999999998</v>
      </c>
      <c r="BE336" s="120">
        <v>3</v>
      </c>
      <c r="BF336" s="120">
        <v>3.8</v>
      </c>
      <c r="BG336" s="120">
        <v>4.5999999999999996</v>
      </c>
      <c r="BH336" s="120">
        <v>4.8</v>
      </c>
      <c r="BI336" s="120">
        <v>4.8</v>
      </c>
      <c r="BJ336" s="120">
        <v>4.8</v>
      </c>
      <c r="BK336" s="120">
        <v>4.5999999999999996</v>
      </c>
      <c r="BL336" s="120">
        <v>4.3</v>
      </c>
      <c r="BM336" s="120">
        <v>3.8</v>
      </c>
      <c r="BN336" s="128">
        <v>2.8</v>
      </c>
      <c r="BO336" s="126">
        <v>0</v>
      </c>
      <c r="BP336" s="120">
        <v>0</v>
      </c>
      <c r="BQ336" s="120">
        <v>0</v>
      </c>
      <c r="BR336" s="120">
        <v>0</v>
      </c>
      <c r="BS336" s="120">
        <v>0</v>
      </c>
      <c r="BT336" s="120">
        <v>0</v>
      </c>
      <c r="BU336" s="120">
        <v>0</v>
      </c>
      <c r="BV336" s="120">
        <v>0</v>
      </c>
      <c r="BW336" s="128">
        <v>0</v>
      </c>
    </row>
    <row r="337" spans="25:75" x14ac:dyDescent="0.15">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BA337" s="126">
        <v>26.7</v>
      </c>
      <c r="BB337" s="120">
        <v>1.5</v>
      </c>
      <c r="BC337" s="120">
        <v>2</v>
      </c>
      <c r="BD337" s="120">
        <v>2.8</v>
      </c>
      <c r="BE337" s="120">
        <v>3.8</v>
      </c>
      <c r="BF337" s="120">
        <v>4.8</v>
      </c>
      <c r="BG337" s="120">
        <v>5.8</v>
      </c>
      <c r="BH337" s="120">
        <v>6.4</v>
      </c>
      <c r="BI337" s="120">
        <v>6.4</v>
      </c>
      <c r="BJ337" s="120">
        <v>6.1</v>
      </c>
      <c r="BK337" s="120">
        <v>5.8</v>
      </c>
      <c r="BL337" s="120">
        <v>5.6</v>
      </c>
      <c r="BM337" s="120">
        <v>4.8</v>
      </c>
      <c r="BN337" s="128">
        <v>3.6</v>
      </c>
      <c r="BO337" s="126">
        <v>0</v>
      </c>
      <c r="BP337" s="120">
        <v>0</v>
      </c>
      <c r="BQ337" s="120">
        <v>0</v>
      </c>
      <c r="BR337" s="120">
        <v>0</v>
      </c>
      <c r="BS337" s="120">
        <v>0</v>
      </c>
      <c r="BT337" s="120">
        <v>0</v>
      </c>
      <c r="BU337" s="120">
        <v>0</v>
      </c>
      <c r="BV337" s="120">
        <v>0</v>
      </c>
      <c r="BW337" s="128">
        <v>0</v>
      </c>
    </row>
    <row r="338" spans="25:75" x14ac:dyDescent="0.15">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c r="BA338" s="127">
        <v>32.200000000000003</v>
      </c>
      <c r="BB338" s="129">
        <v>2</v>
      </c>
      <c r="BC338" s="129">
        <v>2.5</v>
      </c>
      <c r="BD338" s="129">
        <v>3.6</v>
      </c>
      <c r="BE338" s="129">
        <v>4.5999999999999996</v>
      </c>
      <c r="BF338" s="129">
        <v>5.8</v>
      </c>
      <c r="BG338" s="129">
        <v>7.1</v>
      </c>
      <c r="BH338" s="129">
        <v>7.6</v>
      </c>
      <c r="BI338" s="129">
        <v>7.6</v>
      </c>
      <c r="BJ338" s="129">
        <v>7.4</v>
      </c>
      <c r="BK338" s="129">
        <v>7.4</v>
      </c>
      <c r="BL338" s="129">
        <v>6.9</v>
      </c>
      <c r="BM338" s="129">
        <v>6.1</v>
      </c>
      <c r="BN338" s="130">
        <v>4.3</v>
      </c>
      <c r="BO338" s="127">
        <v>0</v>
      </c>
      <c r="BP338" s="129">
        <v>0</v>
      </c>
      <c r="BQ338" s="129">
        <v>0</v>
      </c>
      <c r="BR338" s="129">
        <v>0</v>
      </c>
      <c r="BS338" s="129">
        <v>0</v>
      </c>
      <c r="BT338" s="129">
        <v>0</v>
      </c>
      <c r="BU338" s="129">
        <v>0</v>
      </c>
      <c r="BV338" s="129">
        <v>0</v>
      </c>
      <c r="BW338" s="130">
        <v>0</v>
      </c>
    </row>
    <row r="339" spans="25:75" x14ac:dyDescent="0.15">
      <c r="BA339" s="67"/>
      <c r="BB339" s="67"/>
      <c r="BC339" s="67"/>
      <c r="BD339" s="67"/>
      <c r="BE339" s="73" t="s">
        <v>125</v>
      </c>
      <c r="BF339" s="73" t="s">
        <v>125</v>
      </c>
      <c r="BG339" s="73" t="s">
        <v>125</v>
      </c>
      <c r="BH339" s="67"/>
      <c r="BI339" s="73" t="s">
        <v>125</v>
      </c>
      <c r="BJ339" s="73"/>
      <c r="BK339" s="73" t="s">
        <v>125</v>
      </c>
      <c r="BL339" s="372" t="s">
        <v>125</v>
      </c>
      <c r="BM339" s="372"/>
      <c r="BN339" s="372" t="s">
        <v>125</v>
      </c>
      <c r="BO339" s="372"/>
      <c r="BP339" s="67"/>
      <c r="BQ339" s="67"/>
      <c r="BR339" s="67"/>
      <c r="BS339" s="67"/>
      <c r="BT339" s="67"/>
      <c r="BU339" s="67"/>
      <c r="BV339" s="67"/>
      <c r="BW339" s="67"/>
    </row>
    <row r="340" spans="25:75" x14ac:dyDescent="0.15">
      <c r="BA340" s="67"/>
      <c r="BB340" s="67"/>
      <c r="BC340" s="67"/>
      <c r="BD340" s="67"/>
      <c r="BE340" s="73">
        <v>4</v>
      </c>
      <c r="BF340" s="73" t="s">
        <v>125</v>
      </c>
      <c r="BG340" s="73" t="s">
        <v>147</v>
      </c>
      <c r="BH340" s="67"/>
      <c r="BI340" s="73" t="s">
        <v>183</v>
      </c>
      <c r="BJ340" s="73"/>
      <c r="BK340" s="73" t="s">
        <v>184</v>
      </c>
      <c r="BL340" s="372" t="s">
        <v>132</v>
      </c>
      <c r="BM340" s="372"/>
      <c r="BN340" s="372" t="s">
        <v>173</v>
      </c>
      <c r="BO340" s="372"/>
      <c r="BP340" s="73"/>
      <c r="BQ340" s="67"/>
      <c r="BR340" s="67"/>
      <c r="BS340" s="67"/>
      <c r="BT340" s="67"/>
      <c r="BU340" s="67"/>
      <c r="BV340" s="67"/>
      <c r="BW340" s="67"/>
    </row>
    <row r="341" spans="25:75" x14ac:dyDescent="0.15">
      <c r="BA341" s="67"/>
      <c r="BB341" s="67"/>
      <c r="BC341" s="67"/>
      <c r="BD341" s="67"/>
      <c r="BE341" s="73" t="s">
        <v>132</v>
      </c>
      <c r="BF341" s="73" t="s">
        <v>125</v>
      </c>
      <c r="BG341" s="73"/>
      <c r="BH341" s="67"/>
      <c r="BI341" s="67"/>
      <c r="BJ341" s="73"/>
      <c r="BK341" s="73" t="s">
        <v>185</v>
      </c>
      <c r="BL341" s="372" t="s">
        <v>186</v>
      </c>
      <c r="BM341" s="377"/>
      <c r="BN341" s="67"/>
      <c r="BO341" s="73"/>
      <c r="BP341" s="73"/>
      <c r="BQ341" s="67"/>
      <c r="BR341" s="67"/>
      <c r="BS341" s="67"/>
      <c r="BT341" s="67"/>
      <c r="BU341" s="67"/>
      <c r="BV341" s="67"/>
      <c r="BW341" s="67"/>
    </row>
    <row r="342" spans="25:75" x14ac:dyDescent="0.15">
      <c r="BA342" s="67"/>
      <c r="BB342" s="67"/>
      <c r="BC342" s="67"/>
      <c r="BD342" s="67"/>
      <c r="BE342" s="67"/>
      <c r="BF342" s="73" t="s">
        <v>187</v>
      </c>
      <c r="BG342" s="67"/>
      <c r="BH342" s="67"/>
      <c r="BI342" s="67"/>
      <c r="BJ342" s="73"/>
      <c r="BK342" s="67"/>
      <c r="BL342" s="67"/>
      <c r="BM342" s="67"/>
      <c r="BN342" s="67"/>
      <c r="BO342" s="67"/>
      <c r="BP342" s="73"/>
      <c r="BQ342" s="67"/>
      <c r="BR342" s="67"/>
      <c r="BS342" s="67"/>
      <c r="BT342" s="67"/>
      <c r="BU342" s="67"/>
      <c r="BV342" s="67"/>
      <c r="BW342" s="67"/>
    </row>
    <row r="343" spans="25:75" x14ac:dyDescent="0.15">
      <c r="BA343" s="67"/>
      <c r="BB343" s="67"/>
      <c r="BC343" s="67"/>
      <c r="BD343" s="67"/>
      <c r="BE343" s="67"/>
      <c r="BF343" s="73" t="s">
        <v>171</v>
      </c>
      <c r="BG343" s="67"/>
      <c r="BH343" s="67"/>
      <c r="BI343" s="67"/>
      <c r="BJ343" s="73"/>
      <c r="BK343" s="67"/>
      <c r="BL343" s="67"/>
      <c r="BM343" s="67"/>
      <c r="BN343" s="67"/>
      <c r="BO343" s="67"/>
      <c r="BP343" s="73"/>
      <c r="BQ343" s="67"/>
      <c r="BR343" s="67"/>
      <c r="BS343" s="67"/>
      <c r="BT343" s="67"/>
      <c r="BU343" s="67"/>
      <c r="BV343" s="67"/>
      <c r="BW343" s="67"/>
    </row>
    <row r="344" spans="25:75" x14ac:dyDescent="0.15">
      <c r="BA344" s="27" t="str">
        <f ca="1">HYPERLINK("#"&amp;MID(CELL("filename",AG332),FIND("]",CELL("filename",AG332))+1,256)&amp;"!"&amp;ADDRESS(ROW($B$8),COLUMN($B$8),1,TRUE),"Return to Cell B8")</f>
        <v>Return to Cell B8</v>
      </c>
      <c r="BB344" s="67"/>
      <c r="BC344" s="67"/>
      <c r="BD344" s="67"/>
      <c r="BE344" s="67"/>
      <c r="BF344" s="73"/>
      <c r="BG344" s="67"/>
      <c r="BH344" s="67"/>
      <c r="BI344" s="67"/>
      <c r="BJ344" s="73"/>
      <c r="BK344" s="67"/>
      <c r="BL344" s="67"/>
      <c r="BM344" s="67"/>
      <c r="BN344" s="67"/>
      <c r="BO344" s="67"/>
      <c r="BP344" s="73"/>
      <c r="BQ344" s="67"/>
      <c r="BR344" s="67"/>
      <c r="BS344" s="67"/>
      <c r="BT344" s="67"/>
      <c r="BU344" s="67"/>
      <c r="BV344" s="67"/>
      <c r="BW344" s="67"/>
    </row>
    <row r="345" spans="25:75" x14ac:dyDescent="0.15">
      <c r="BA345" s="67"/>
      <c r="BB345" s="67"/>
      <c r="BC345" s="67"/>
      <c r="BD345" s="67"/>
      <c r="BE345" s="67"/>
      <c r="BF345" s="67"/>
      <c r="BG345" s="67"/>
      <c r="BH345" s="67"/>
      <c r="BI345" s="67"/>
      <c r="BJ345" s="67"/>
      <c r="BK345" s="67"/>
      <c r="BL345" s="67"/>
      <c r="BM345" s="67"/>
      <c r="BN345" s="67"/>
      <c r="BO345" s="67"/>
      <c r="BP345" s="67"/>
      <c r="BQ345" s="67"/>
      <c r="BR345" s="67"/>
      <c r="BS345" s="67"/>
      <c r="BT345" s="67"/>
      <c r="BU345" s="67"/>
      <c r="BV345" s="67"/>
      <c r="BW345" s="67"/>
    </row>
    <row r="346" spans="25:75" x14ac:dyDescent="0.15">
      <c r="BA346" s="67" t="s">
        <v>188</v>
      </c>
      <c r="BB346" s="67"/>
      <c r="BC346" s="67"/>
      <c r="BD346" s="67"/>
      <c r="BE346" s="67"/>
      <c r="BF346" s="67"/>
      <c r="BG346" s="67"/>
      <c r="BH346" s="67"/>
      <c r="BI346" s="67"/>
      <c r="BJ346" s="67"/>
      <c r="BK346" s="67"/>
      <c r="BL346" s="67"/>
      <c r="BM346" s="67"/>
      <c r="BN346" s="67"/>
      <c r="BO346" s="67"/>
      <c r="BP346" s="67"/>
      <c r="BQ346" s="67"/>
      <c r="BR346" s="67"/>
      <c r="BS346" s="67"/>
      <c r="BT346" s="67"/>
      <c r="BU346" s="67"/>
      <c r="BV346" s="67"/>
      <c r="BW346" s="67"/>
    </row>
    <row r="347" spans="25:75" x14ac:dyDescent="0.15">
      <c r="BA347" s="70" t="s">
        <v>120</v>
      </c>
      <c r="BB347" s="375" t="s">
        <v>121</v>
      </c>
      <c r="BC347" s="375"/>
      <c r="BD347" s="375"/>
      <c r="BE347" s="375"/>
      <c r="BF347" s="375"/>
      <c r="BG347" s="375"/>
      <c r="BH347" s="375"/>
      <c r="BI347" s="375"/>
      <c r="BJ347" s="375"/>
      <c r="BK347" s="375"/>
      <c r="BL347" s="375"/>
      <c r="BM347" s="375"/>
      <c r="BN347" s="375"/>
      <c r="BO347" s="375"/>
      <c r="BP347" s="375"/>
      <c r="BQ347" s="375"/>
      <c r="BR347" s="375"/>
      <c r="BS347" s="375"/>
      <c r="BT347" s="375"/>
      <c r="BU347" s="375"/>
      <c r="BV347" s="375"/>
      <c r="BW347" s="375"/>
    </row>
    <row r="348" spans="25:75" ht="15" x14ac:dyDescent="0.15">
      <c r="BA348" s="73" t="s">
        <v>122</v>
      </c>
      <c r="BB348" s="376" t="s">
        <v>123</v>
      </c>
      <c r="BC348" s="376"/>
      <c r="BD348" s="376"/>
      <c r="BE348" s="376"/>
      <c r="BF348" s="376"/>
      <c r="BG348" s="376"/>
      <c r="BH348" s="376"/>
      <c r="BI348" s="376"/>
      <c r="BJ348" s="376"/>
      <c r="BK348" s="376"/>
      <c r="BL348" s="376"/>
      <c r="BM348" s="376"/>
      <c r="BN348" s="376"/>
      <c r="BO348" s="376"/>
      <c r="BP348" s="376"/>
      <c r="BQ348" s="376"/>
      <c r="BR348" s="376"/>
      <c r="BS348" s="376"/>
      <c r="BT348" s="376"/>
      <c r="BU348" s="376"/>
      <c r="BV348" s="375" t="s">
        <v>124</v>
      </c>
      <c r="BW348" s="375"/>
    </row>
    <row r="349" spans="25:75" x14ac:dyDescent="0.15">
      <c r="BA349" s="114"/>
      <c r="BB349" s="113">
        <v>1</v>
      </c>
      <c r="BC349" s="113">
        <v>2</v>
      </c>
      <c r="BD349" s="113">
        <v>3</v>
      </c>
      <c r="BE349" s="113">
        <v>4</v>
      </c>
      <c r="BF349" s="113">
        <v>5</v>
      </c>
      <c r="BG349" s="113">
        <v>6</v>
      </c>
      <c r="BH349" s="113">
        <v>7</v>
      </c>
      <c r="BI349" s="113">
        <v>8</v>
      </c>
      <c r="BJ349" s="113">
        <v>9</v>
      </c>
      <c r="BK349" s="113">
        <v>10</v>
      </c>
      <c r="BL349" s="113">
        <v>11</v>
      </c>
      <c r="BM349" s="113">
        <v>12</v>
      </c>
      <c r="BN349" s="113">
        <v>13</v>
      </c>
      <c r="BO349" s="113">
        <v>14</v>
      </c>
      <c r="BP349" s="113">
        <v>15</v>
      </c>
      <c r="BQ349" s="113">
        <v>16</v>
      </c>
      <c r="BR349" s="113">
        <v>17</v>
      </c>
      <c r="BS349" s="113">
        <v>18</v>
      </c>
      <c r="BT349" s="113">
        <v>19</v>
      </c>
      <c r="BU349" s="103">
        <v>20</v>
      </c>
      <c r="BV349" s="104">
        <v>21</v>
      </c>
      <c r="BW349" s="103">
        <v>22</v>
      </c>
    </row>
    <row r="350" spans="25:75" x14ac:dyDescent="0.15">
      <c r="BA350" s="126">
        <v>0</v>
      </c>
      <c r="BB350" s="120">
        <v>0</v>
      </c>
      <c r="BC350" s="120">
        <v>0</v>
      </c>
      <c r="BD350" s="120">
        <v>0</v>
      </c>
      <c r="BE350" s="120">
        <v>0</v>
      </c>
      <c r="BF350" s="120">
        <v>0</v>
      </c>
      <c r="BG350" s="120">
        <v>0</v>
      </c>
      <c r="BH350" s="120">
        <v>0</v>
      </c>
      <c r="BI350" s="120">
        <v>0</v>
      </c>
      <c r="BJ350" s="120">
        <v>0</v>
      </c>
      <c r="BK350" s="120">
        <v>0</v>
      </c>
      <c r="BL350" s="120">
        <v>0</v>
      </c>
      <c r="BM350" s="120">
        <v>0</v>
      </c>
      <c r="BN350" s="120">
        <v>0</v>
      </c>
      <c r="BO350" s="120">
        <v>0</v>
      </c>
      <c r="BP350" s="120">
        <v>0</v>
      </c>
      <c r="BQ350" s="120">
        <v>0</v>
      </c>
      <c r="BR350" s="120">
        <v>0</v>
      </c>
      <c r="BS350" s="120">
        <v>0</v>
      </c>
      <c r="BT350" s="120">
        <v>0</v>
      </c>
      <c r="BU350" s="128">
        <v>0</v>
      </c>
      <c r="BV350" s="126">
        <v>0</v>
      </c>
      <c r="BW350" s="128">
        <v>0</v>
      </c>
    </row>
    <row r="351" spans="25:75" x14ac:dyDescent="0.15">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BA351" s="126">
        <v>10</v>
      </c>
      <c r="BB351" s="120">
        <v>0.5</v>
      </c>
      <c r="BC351" s="120">
        <v>0.5</v>
      </c>
      <c r="BD351" s="120">
        <v>0.8</v>
      </c>
      <c r="BE351" s="120">
        <v>1</v>
      </c>
      <c r="BF351" s="120">
        <v>1.3</v>
      </c>
      <c r="BG351" s="120">
        <v>1.5</v>
      </c>
      <c r="BH351" s="120">
        <v>1.8</v>
      </c>
      <c r="BI351" s="120">
        <v>2</v>
      </c>
      <c r="BJ351" s="120">
        <v>2</v>
      </c>
      <c r="BK351" s="120">
        <v>2</v>
      </c>
      <c r="BL351" s="120">
        <v>2</v>
      </c>
      <c r="BM351" s="120">
        <v>2</v>
      </c>
      <c r="BN351" s="120">
        <v>2</v>
      </c>
      <c r="BO351" s="120">
        <v>1.8</v>
      </c>
      <c r="BP351" s="120">
        <v>1.8</v>
      </c>
      <c r="BQ351" s="120">
        <v>1.5</v>
      </c>
      <c r="BR351" s="120">
        <v>1.5</v>
      </c>
      <c r="BS351" s="120">
        <v>1.3</v>
      </c>
      <c r="BT351" s="120">
        <v>1.3</v>
      </c>
      <c r="BU351" s="128">
        <v>1.3</v>
      </c>
      <c r="BV351" s="126">
        <v>0</v>
      </c>
      <c r="BW351" s="128">
        <v>0</v>
      </c>
    </row>
    <row r="352" spans="25:75" x14ac:dyDescent="0.15">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c r="BA352" s="126">
        <v>15.6</v>
      </c>
      <c r="BB352" s="120">
        <v>0.5</v>
      </c>
      <c r="BC352" s="120">
        <v>1</v>
      </c>
      <c r="BD352" s="120">
        <v>1.3</v>
      </c>
      <c r="BE352" s="120">
        <v>1.5</v>
      </c>
      <c r="BF352" s="120">
        <v>2</v>
      </c>
      <c r="BG352" s="120">
        <v>2.5</v>
      </c>
      <c r="BH352" s="120">
        <v>2.8</v>
      </c>
      <c r="BI352" s="120">
        <v>3.3</v>
      </c>
      <c r="BJ352" s="120">
        <v>3.6</v>
      </c>
      <c r="BK352" s="120">
        <v>3.6</v>
      </c>
      <c r="BL352" s="120">
        <v>3.3</v>
      </c>
      <c r="BM352" s="120">
        <v>3.3</v>
      </c>
      <c r="BN352" s="120">
        <v>3.3</v>
      </c>
      <c r="BO352" s="120">
        <v>3</v>
      </c>
      <c r="BP352" s="120">
        <v>2.8</v>
      </c>
      <c r="BQ352" s="120">
        <v>2.5</v>
      </c>
      <c r="BR352" s="120">
        <v>2.5</v>
      </c>
      <c r="BS352" s="120">
        <v>2.2999999999999998</v>
      </c>
      <c r="BT352" s="120">
        <v>2</v>
      </c>
      <c r="BU352" s="128">
        <v>2</v>
      </c>
      <c r="BV352" s="126">
        <v>0</v>
      </c>
      <c r="BW352" s="128">
        <v>0</v>
      </c>
    </row>
    <row r="353" spans="25:75" x14ac:dyDescent="0.15">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BA353" s="126">
        <v>21.1</v>
      </c>
      <c r="BB353" s="120">
        <v>0.8</v>
      </c>
      <c r="BC353" s="120">
        <v>1.3</v>
      </c>
      <c r="BD353" s="120">
        <v>1.8</v>
      </c>
      <c r="BE353" s="120">
        <v>2.2999999999999998</v>
      </c>
      <c r="BF353" s="120">
        <v>2.8</v>
      </c>
      <c r="BG353" s="120">
        <v>3.6</v>
      </c>
      <c r="BH353" s="120">
        <v>4.0999999999999996</v>
      </c>
      <c r="BI353" s="120">
        <v>4.5999999999999996</v>
      </c>
      <c r="BJ353" s="120">
        <v>4.8</v>
      </c>
      <c r="BK353" s="120">
        <v>4.8</v>
      </c>
      <c r="BL353" s="120">
        <v>4.8</v>
      </c>
      <c r="BM353" s="120">
        <v>4.5999999999999996</v>
      </c>
      <c r="BN353" s="120">
        <v>4.3</v>
      </c>
      <c r="BO353" s="120">
        <v>4.3</v>
      </c>
      <c r="BP353" s="120">
        <v>4.0999999999999996</v>
      </c>
      <c r="BQ353" s="120">
        <v>3.8</v>
      </c>
      <c r="BR353" s="120">
        <v>3.6</v>
      </c>
      <c r="BS353" s="120">
        <v>3.3</v>
      </c>
      <c r="BT353" s="120">
        <v>3</v>
      </c>
      <c r="BU353" s="128">
        <v>2.8</v>
      </c>
      <c r="BV353" s="126">
        <v>0</v>
      </c>
      <c r="BW353" s="128">
        <v>0</v>
      </c>
    </row>
    <row r="354" spans="25:75" x14ac:dyDescent="0.15">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c r="BA354" s="126">
        <v>26.7</v>
      </c>
      <c r="BB354" s="120">
        <v>1</v>
      </c>
      <c r="BC354" s="120">
        <v>1.5</v>
      </c>
      <c r="BD354" s="120">
        <v>2.2999999999999998</v>
      </c>
      <c r="BE354" s="120">
        <v>3</v>
      </c>
      <c r="BF354" s="120">
        <v>3.8</v>
      </c>
      <c r="BG354" s="120">
        <v>4.3</v>
      </c>
      <c r="BH354" s="120">
        <v>5.0999999999999996</v>
      </c>
      <c r="BI354" s="120">
        <v>5.8</v>
      </c>
      <c r="BJ354" s="120">
        <v>6.1</v>
      </c>
      <c r="BK354" s="120">
        <v>6.4</v>
      </c>
      <c r="BL354" s="120">
        <v>6.1</v>
      </c>
      <c r="BM354" s="120">
        <v>5.8</v>
      </c>
      <c r="BN354" s="120">
        <v>5.6</v>
      </c>
      <c r="BO354" s="120">
        <v>5.3</v>
      </c>
      <c r="BP354" s="120">
        <v>5.0999999999999996</v>
      </c>
      <c r="BQ354" s="120">
        <v>4.8</v>
      </c>
      <c r="BR354" s="120">
        <v>4.3</v>
      </c>
      <c r="BS354" s="120">
        <v>4.0999999999999996</v>
      </c>
      <c r="BT354" s="120">
        <v>3.8</v>
      </c>
      <c r="BU354" s="128">
        <v>3.6</v>
      </c>
      <c r="BV354" s="126">
        <v>0</v>
      </c>
      <c r="BW354" s="128">
        <v>0</v>
      </c>
    </row>
    <row r="355" spans="25:75" x14ac:dyDescent="0.15">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BA355" s="127">
        <v>32.200000000000003</v>
      </c>
      <c r="BB355" s="129">
        <v>1.3</v>
      </c>
      <c r="BC355" s="129">
        <v>2</v>
      </c>
      <c r="BD355" s="129">
        <v>2.8</v>
      </c>
      <c r="BE355" s="129">
        <v>3.6</v>
      </c>
      <c r="BF355" s="129">
        <v>4.5999999999999996</v>
      </c>
      <c r="BG355" s="129">
        <v>5.3</v>
      </c>
      <c r="BH355" s="129">
        <v>6.4</v>
      </c>
      <c r="BI355" s="129">
        <v>7.1</v>
      </c>
      <c r="BJ355" s="129">
        <v>7.6</v>
      </c>
      <c r="BK355" s="129">
        <v>7.6</v>
      </c>
      <c r="BL355" s="129">
        <v>7.4</v>
      </c>
      <c r="BM355" s="129">
        <v>7.4</v>
      </c>
      <c r="BN355" s="129">
        <v>6.9</v>
      </c>
      <c r="BO355" s="129">
        <v>6.6</v>
      </c>
      <c r="BP355" s="129">
        <v>6.4</v>
      </c>
      <c r="BQ355" s="129">
        <v>5.8</v>
      </c>
      <c r="BR355" s="129">
        <v>5.3</v>
      </c>
      <c r="BS355" s="129">
        <v>5.0999999999999996</v>
      </c>
      <c r="BT355" s="129">
        <v>4.5999999999999996</v>
      </c>
      <c r="BU355" s="130">
        <v>4.3</v>
      </c>
      <c r="BV355" s="127">
        <v>0</v>
      </c>
      <c r="BW355" s="130">
        <v>0</v>
      </c>
    </row>
    <row r="356" spans="25:75" x14ac:dyDescent="0.15">
      <c r="BA356" s="67"/>
      <c r="BB356" s="67"/>
      <c r="BC356" s="73"/>
      <c r="BD356" s="67"/>
      <c r="BE356" s="372" t="s">
        <v>125</v>
      </c>
      <c r="BF356" s="372"/>
      <c r="BG356" s="372" t="s">
        <v>125</v>
      </c>
      <c r="BH356" s="372"/>
      <c r="BI356" s="73"/>
      <c r="BJ356" s="73"/>
      <c r="BK356" s="73" t="s">
        <v>125</v>
      </c>
      <c r="BL356" s="67"/>
      <c r="BM356" s="67"/>
      <c r="BN356" s="67"/>
      <c r="BO356" s="73"/>
      <c r="BP356" s="73"/>
      <c r="BQ356" s="67"/>
      <c r="BR356" s="73"/>
      <c r="BS356" s="67"/>
      <c r="BT356" s="67"/>
      <c r="BU356" s="67"/>
      <c r="BV356" s="67"/>
      <c r="BW356" s="67"/>
    </row>
    <row r="357" spans="25:75" x14ac:dyDescent="0.15">
      <c r="BA357" s="67"/>
      <c r="BB357" s="67"/>
      <c r="BC357" s="73"/>
      <c r="BD357" s="67"/>
      <c r="BE357" s="378" t="s">
        <v>189</v>
      </c>
      <c r="BF357" s="378"/>
      <c r="BG357" s="378" t="s">
        <v>190</v>
      </c>
      <c r="BH357" s="378"/>
      <c r="BI357" s="73"/>
      <c r="BJ357" s="73"/>
      <c r="BK357" s="73" t="s">
        <v>180</v>
      </c>
      <c r="BL357" s="67"/>
      <c r="BM357" s="67"/>
      <c r="BN357" s="67"/>
      <c r="BO357" s="73"/>
      <c r="BP357" s="73"/>
      <c r="BQ357" s="67"/>
      <c r="BR357" s="73"/>
      <c r="BS357" s="67"/>
      <c r="BT357" s="67"/>
      <c r="BU357" s="67"/>
      <c r="BV357" s="67"/>
      <c r="BW357" s="67"/>
    </row>
    <row r="358" spans="25:75" x14ac:dyDescent="0.15">
      <c r="BA358" s="67"/>
      <c r="BB358" s="67"/>
      <c r="BC358" s="73"/>
      <c r="BD358" s="67"/>
      <c r="BE358" s="372" t="s">
        <v>132</v>
      </c>
      <c r="BF358" s="372"/>
      <c r="BG358" s="372" t="s">
        <v>132</v>
      </c>
      <c r="BH358" s="372"/>
      <c r="BI358" s="67"/>
      <c r="BJ358" s="73"/>
      <c r="BK358" s="73" t="s">
        <v>181</v>
      </c>
      <c r="BL358" s="67"/>
      <c r="BM358" s="67"/>
      <c r="BN358" s="67"/>
      <c r="BO358" s="73"/>
      <c r="BP358" s="73"/>
      <c r="BQ358" s="67"/>
      <c r="BR358" s="73"/>
      <c r="BS358" s="67"/>
      <c r="BT358" s="67"/>
      <c r="BU358" s="67"/>
      <c r="BV358" s="67"/>
      <c r="BW358" s="67"/>
    </row>
    <row r="359" spans="25:75" x14ac:dyDescent="0.15">
      <c r="BA359" s="27" t="str">
        <f ca="1">HYPERLINK("#"&amp;MID(CELL("filename",AG347),FIND("]",CELL("filename",AG347))+1,256)&amp;"!"&amp;ADDRESS(ROW($B$8),COLUMN($B$8),1,TRUE),"Return to Cell B8")</f>
        <v>Return to Cell B8</v>
      </c>
      <c r="BB359" s="67"/>
      <c r="BC359" s="73"/>
      <c r="BD359" s="67"/>
      <c r="BE359" s="73"/>
      <c r="BF359" s="73"/>
      <c r="BG359" s="73"/>
      <c r="BH359" s="73"/>
      <c r="BI359" s="67"/>
      <c r="BJ359" s="73"/>
      <c r="BK359" s="73"/>
      <c r="BL359" s="67"/>
      <c r="BM359" s="67"/>
      <c r="BN359" s="67"/>
      <c r="BO359" s="73"/>
      <c r="BP359" s="73"/>
      <c r="BQ359" s="67"/>
      <c r="BR359" s="73"/>
      <c r="BS359" s="67"/>
      <c r="BT359" s="67"/>
      <c r="BU359" s="67"/>
      <c r="BV359" s="67"/>
      <c r="BW359" s="67"/>
    </row>
    <row r="360" spans="25:75" x14ac:dyDescent="0.15">
      <c r="BA360" s="67"/>
      <c r="BB360" s="67"/>
      <c r="BC360" s="67"/>
      <c r="BD360" s="67"/>
      <c r="BE360" s="67"/>
      <c r="BF360" s="67"/>
      <c r="BG360" s="67"/>
      <c r="BH360" s="67"/>
      <c r="BI360" s="67"/>
      <c r="BJ360" s="67"/>
      <c r="BK360" s="67"/>
      <c r="BL360" s="67"/>
      <c r="BM360" s="67"/>
      <c r="BN360" s="67"/>
      <c r="BO360" s="67"/>
      <c r="BP360" s="67"/>
      <c r="BQ360" s="67"/>
      <c r="BR360" s="67"/>
      <c r="BS360" s="67"/>
      <c r="BT360" s="67"/>
      <c r="BU360" s="67"/>
      <c r="BV360" s="67"/>
      <c r="BW360" s="67"/>
    </row>
    <row r="361" spans="25:75" x14ac:dyDescent="0.15">
      <c r="BA361" s="67" t="s">
        <v>191</v>
      </c>
      <c r="BB361" s="67"/>
      <c r="BC361" s="67"/>
      <c r="BD361" s="67"/>
      <c r="BE361" s="67"/>
      <c r="BF361" s="67"/>
      <c r="BG361" s="67"/>
      <c r="BH361" s="67"/>
      <c r="BI361" s="67"/>
      <c r="BJ361" s="67"/>
      <c r="BK361" s="67"/>
      <c r="BL361" s="67"/>
      <c r="BM361" s="67"/>
      <c r="BN361" s="67"/>
      <c r="BO361" s="67"/>
      <c r="BP361" s="67"/>
      <c r="BQ361" s="67"/>
      <c r="BR361" s="67"/>
      <c r="BS361" s="67"/>
      <c r="BT361" s="67"/>
      <c r="BU361" s="67"/>
      <c r="BV361" s="67"/>
      <c r="BW361" s="67"/>
    </row>
    <row r="362" spans="25:75" x14ac:dyDescent="0.15">
      <c r="BA362" s="70" t="s">
        <v>120</v>
      </c>
      <c r="BB362" s="375" t="s">
        <v>192</v>
      </c>
      <c r="BC362" s="375"/>
      <c r="BD362" s="375"/>
      <c r="BE362" s="375"/>
      <c r="BF362" s="375"/>
      <c r="BG362" s="375"/>
      <c r="BH362" s="375"/>
      <c r="BI362" s="375"/>
      <c r="BJ362" s="375"/>
      <c r="BK362" s="375"/>
      <c r="BL362" s="375"/>
      <c r="BM362" s="375"/>
      <c r="BN362" s="375"/>
      <c r="BO362" s="375"/>
      <c r="BP362" s="375"/>
      <c r="BQ362" s="375"/>
      <c r="BR362" s="375"/>
      <c r="BS362" s="375"/>
      <c r="BT362" s="375"/>
      <c r="BU362" s="375"/>
      <c r="BV362" s="375"/>
      <c r="BW362" s="375"/>
    </row>
    <row r="363" spans="25:75" ht="15" x14ac:dyDescent="0.15">
      <c r="BA363" s="73" t="s">
        <v>122</v>
      </c>
      <c r="BB363" s="375" t="s">
        <v>123</v>
      </c>
      <c r="BC363" s="375"/>
      <c r="BD363" s="375"/>
      <c r="BE363" s="375"/>
      <c r="BF363" s="375"/>
      <c r="BG363" s="375"/>
      <c r="BH363" s="375"/>
      <c r="BI363" s="375"/>
      <c r="BJ363" s="375"/>
      <c r="BK363" s="375"/>
      <c r="BL363" s="375"/>
      <c r="BM363" s="375"/>
      <c r="BN363" s="375"/>
      <c r="BO363" s="375"/>
      <c r="BP363" s="375"/>
      <c r="BQ363" s="375"/>
      <c r="BR363" s="375"/>
      <c r="BS363" s="375"/>
      <c r="BT363" s="375"/>
      <c r="BU363" s="375"/>
      <c r="BV363" s="375"/>
      <c r="BW363" s="375"/>
    </row>
    <row r="364" spans="25:75" x14ac:dyDescent="0.15">
      <c r="BA364" s="114"/>
      <c r="BB364" s="113">
        <v>1</v>
      </c>
      <c r="BC364" s="113">
        <v>2</v>
      </c>
      <c r="BD364" s="113">
        <v>3</v>
      </c>
      <c r="BE364" s="113">
        <v>4</v>
      </c>
      <c r="BF364" s="113">
        <v>5</v>
      </c>
      <c r="BG364" s="113">
        <v>6</v>
      </c>
      <c r="BH364" s="113">
        <v>7</v>
      </c>
      <c r="BI364" s="113">
        <v>8</v>
      </c>
      <c r="BJ364" s="113">
        <v>9</v>
      </c>
      <c r="BK364" s="113">
        <v>10</v>
      </c>
      <c r="BL364" s="113">
        <v>11</v>
      </c>
      <c r="BM364" s="113">
        <v>12</v>
      </c>
      <c r="BN364" s="113">
        <v>13</v>
      </c>
      <c r="BO364" s="113">
        <v>14</v>
      </c>
      <c r="BP364" s="113">
        <v>15</v>
      </c>
      <c r="BQ364" s="113">
        <v>16</v>
      </c>
      <c r="BR364" s="113">
        <v>17</v>
      </c>
      <c r="BS364" s="113">
        <v>18</v>
      </c>
      <c r="BT364" s="113">
        <v>19</v>
      </c>
      <c r="BU364" s="113">
        <v>20</v>
      </c>
      <c r="BV364" s="113">
        <v>21</v>
      </c>
      <c r="BW364" s="103">
        <v>22</v>
      </c>
    </row>
    <row r="365" spans="25:75" x14ac:dyDescent="0.15">
      <c r="BA365" s="126">
        <v>0</v>
      </c>
      <c r="BB365" s="120">
        <v>0</v>
      </c>
      <c r="BC365" s="120">
        <v>0</v>
      </c>
      <c r="BD365" s="120">
        <v>0</v>
      </c>
      <c r="BE365" s="120">
        <v>0</v>
      </c>
      <c r="BF365" s="120">
        <v>0</v>
      </c>
      <c r="BG365" s="120">
        <v>0</v>
      </c>
      <c r="BH365" s="120">
        <v>0</v>
      </c>
      <c r="BI365" s="120">
        <v>0</v>
      </c>
      <c r="BJ365" s="120">
        <v>0</v>
      </c>
      <c r="BK365" s="120">
        <v>0</v>
      </c>
      <c r="BL365" s="120">
        <v>0</v>
      </c>
      <c r="BM365" s="120">
        <v>0</v>
      </c>
      <c r="BN365" s="120">
        <v>0</v>
      </c>
      <c r="BO365" s="120">
        <v>0</v>
      </c>
      <c r="BP365" s="120">
        <v>0</v>
      </c>
      <c r="BQ365" s="120">
        <v>0</v>
      </c>
      <c r="BR365" s="120">
        <v>0</v>
      </c>
      <c r="BS365" s="120">
        <v>0</v>
      </c>
      <c r="BT365" s="120">
        <v>0</v>
      </c>
      <c r="BU365" s="120">
        <v>0</v>
      </c>
      <c r="BV365" s="120">
        <v>0</v>
      </c>
      <c r="BW365" s="128">
        <v>0</v>
      </c>
    </row>
    <row r="366" spans="25:75" x14ac:dyDescent="0.15">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1"/>
      <c r="AX366" s="11"/>
      <c r="AY366" s="11"/>
      <c r="AZ366" s="11"/>
      <c r="BA366" s="126">
        <v>10</v>
      </c>
      <c r="BB366" s="120">
        <v>1</v>
      </c>
      <c r="BC366" s="120">
        <v>1.3</v>
      </c>
      <c r="BD366" s="120">
        <v>1.5</v>
      </c>
      <c r="BE366" s="120">
        <v>1.8</v>
      </c>
      <c r="BF366" s="120">
        <v>2</v>
      </c>
      <c r="BG366" s="120">
        <v>2</v>
      </c>
      <c r="BH366" s="120">
        <v>2</v>
      </c>
      <c r="BI366" s="120">
        <v>2</v>
      </c>
      <c r="BJ366" s="120">
        <v>2</v>
      </c>
      <c r="BK366" s="120">
        <v>2</v>
      </c>
      <c r="BL366" s="120">
        <v>2</v>
      </c>
      <c r="BM366" s="120">
        <v>2</v>
      </c>
      <c r="BN366" s="120">
        <v>2</v>
      </c>
      <c r="BO366" s="120">
        <v>2</v>
      </c>
      <c r="BP366" s="120">
        <v>2</v>
      </c>
      <c r="BQ366" s="120">
        <v>1.8</v>
      </c>
      <c r="BR366" s="120">
        <v>1.8</v>
      </c>
      <c r="BS366" s="120">
        <v>1.5</v>
      </c>
      <c r="BT366" s="120">
        <v>1.5</v>
      </c>
      <c r="BU366" s="120">
        <v>1.3</v>
      </c>
      <c r="BV366" s="120">
        <v>1.3</v>
      </c>
      <c r="BW366" s="128">
        <v>1.3</v>
      </c>
    </row>
    <row r="367" spans="25:75" x14ac:dyDescent="0.15">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26">
        <v>15.6</v>
      </c>
      <c r="BB367" s="120">
        <v>1.8</v>
      </c>
      <c r="BC367" s="120">
        <v>2.2999999999999998</v>
      </c>
      <c r="BD367" s="120">
        <v>2.8</v>
      </c>
      <c r="BE367" s="120">
        <v>3</v>
      </c>
      <c r="BF367" s="120">
        <v>3.3</v>
      </c>
      <c r="BG367" s="120">
        <v>3.3</v>
      </c>
      <c r="BH367" s="120">
        <v>3.3</v>
      </c>
      <c r="BI367" s="120">
        <v>3.6</v>
      </c>
      <c r="BJ367" s="120">
        <v>3.6</v>
      </c>
      <c r="BK367" s="120">
        <v>3.6</v>
      </c>
      <c r="BL367" s="120">
        <v>3.6</v>
      </c>
      <c r="BM367" s="120">
        <v>3.6</v>
      </c>
      <c r="BN367" s="120">
        <v>3.3</v>
      </c>
      <c r="BO367" s="120">
        <v>3.3</v>
      </c>
      <c r="BP367" s="120">
        <v>3.3</v>
      </c>
      <c r="BQ367" s="120">
        <v>3</v>
      </c>
      <c r="BR367" s="120">
        <v>2.8</v>
      </c>
      <c r="BS367" s="120">
        <v>2.5</v>
      </c>
      <c r="BT367" s="120">
        <v>2.5</v>
      </c>
      <c r="BU367" s="120">
        <v>2.2999999999999998</v>
      </c>
      <c r="BV367" s="120">
        <v>2</v>
      </c>
      <c r="BW367" s="128">
        <v>2</v>
      </c>
    </row>
    <row r="368" spans="25:75" x14ac:dyDescent="0.15">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c r="AW368" s="11"/>
      <c r="AX368" s="11"/>
      <c r="AY368" s="11"/>
      <c r="AZ368" s="11"/>
      <c r="BA368" s="126">
        <v>21.1</v>
      </c>
      <c r="BB368" s="120">
        <v>2.2999999999999998</v>
      </c>
      <c r="BC368" s="120">
        <v>3</v>
      </c>
      <c r="BD368" s="120">
        <v>3.8</v>
      </c>
      <c r="BE368" s="120">
        <v>4.3</v>
      </c>
      <c r="BF368" s="120">
        <v>4.5999999999999996</v>
      </c>
      <c r="BG368" s="120">
        <v>4.5999999999999996</v>
      </c>
      <c r="BH368" s="120">
        <v>4.8</v>
      </c>
      <c r="BI368" s="120">
        <v>4.8</v>
      </c>
      <c r="BJ368" s="120">
        <v>4.8</v>
      </c>
      <c r="BK368" s="120">
        <v>4.8</v>
      </c>
      <c r="BL368" s="120">
        <v>4.8</v>
      </c>
      <c r="BM368" s="120">
        <v>4.8</v>
      </c>
      <c r="BN368" s="120">
        <v>4.8</v>
      </c>
      <c r="BO368" s="120">
        <v>4.5999999999999996</v>
      </c>
      <c r="BP368" s="120">
        <v>4.3</v>
      </c>
      <c r="BQ368" s="120">
        <v>4.3</v>
      </c>
      <c r="BR368" s="120">
        <v>4.0999999999999996</v>
      </c>
      <c r="BS368" s="120">
        <v>3.8</v>
      </c>
      <c r="BT368" s="120">
        <v>3.6</v>
      </c>
      <c r="BU368" s="120">
        <v>3.3</v>
      </c>
      <c r="BV368" s="120">
        <v>3</v>
      </c>
      <c r="BW368" s="128">
        <v>2.8</v>
      </c>
    </row>
    <row r="369" spans="2:75" x14ac:dyDescent="0.15">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c r="AY369" s="11"/>
      <c r="AZ369" s="11"/>
      <c r="BA369" s="126">
        <v>26.7</v>
      </c>
      <c r="BB369" s="120">
        <v>3</v>
      </c>
      <c r="BC369" s="120">
        <v>4.0999999999999996</v>
      </c>
      <c r="BD369" s="120">
        <v>4.8</v>
      </c>
      <c r="BE369" s="120">
        <v>5.6</v>
      </c>
      <c r="BF369" s="120">
        <v>5.8</v>
      </c>
      <c r="BG369" s="120">
        <v>5.8</v>
      </c>
      <c r="BH369" s="120">
        <v>6.1</v>
      </c>
      <c r="BI369" s="120">
        <v>6.1</v>
      </c>
      <c r="BJ369" s="120">
        <v>6.4</v>
      </c>
      <c r="BK369" s="120">
        <v>6.4</v>
      </c>
      <c r="BL369" s="120">
        <v>6.4</v>
      </c>
      <c r="BM369" s="120">
        <v>6.4</v>
      </c>
      <c r="BN369" s="120">
        <v>6.1</v>
      </c>
      <c r="BO369" s="120">
        <v>5.8</v>
      </c>
      <c r="BP369" s="120">
        <v>5.6</v>
      </c>
      <c r="BQ369" s="120">
        <v>5.3</v>
      </c>
      <c r="BR369" s="120">
        <v>5.0999999999999996</v>
      </c>
      <c r="BS369" s="120">
        <v>4.8</v>
      </c>
      <c r="BT369" s="120">
        <v>4.3</v>
      </c>
      <c r="BU369" s="120">
        <v>4.0999999999999996</v>
      </c>
      <c r="BV369" s="120">
        <v>3.8</v>
      </c>
      <c r="BW369" s="128">
        <v>3.6</v>
      </c>
    </row>
    <row r="370" spans="2:75" x14ac:dyDescent="0.15">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c r="AW370" s="11"/>
      <c r="AX370" s="11"/>
      <c r="AY370" s="11"/>
      <c r="AZ370" s="11"/>
      <c r="BA370" s="127">
        <v>32.200000000000003</v>
      </c>
      <c r="BB370" s="129">
        <v>3.8</v>
      </c>
      <c r="BC370" s="129">
        <v>4.8</v>
      </c>
      <c r="BD370" s="129">
        <v>5.8</v>
      </c>
      <c r="BE370" s="129">
        <v>6.9</v>
      </c>
      <c r="BF370" s="129">
        <v>7.1</v>
      </c>
      <c r="BG370" s="129">
        <v>7.4</v>
      </c>
      <c r="BH370" s="129">
        <v>7.4</v>
      </c>
      <c r="BI370" s="129">
        <v>7.6</v>
      </c>
      <c r="BJ370" s="129">
        <v>7.6</v>
      </c>
      <c r="BK370" s="129">
        <v>7.6</v>
      </c>
      <c r="BL370" s="129">
        <v>7.6</v>
      </c>
      <c r="BM370" s="129">
        <v>7.6</v>
      </c>
      <c r="BN370" s="129">
        <v>7.4</v>
      </c>
      <c r="BO370" s="129">
        <v>7.4</v>
      </c>
      <c r="BP370" s="129">
        <v>6.9</v>
      </c>
      <c r="BQ370" s="129">
        <v>6.6</v>
      </c>
      <c r="BR370" s="129">
        <v>6.4</v>
      </c>
      <c r="BS370" s="129">
        <v>5.8</v>
      </c>
      <c r="BT370" s="129">
        <v>5.3</v>
      </c>
      <c r="BU370" s="129">
        <v>5.0999999999999996</v>
      </c>
      <c r="BV370" s="129">
        <v>4.5999999999999996</v>
      </c>
      <c r="BW370" s="130">
        <v>4.3</v>
      </c>
    </row>
    <row r="371" spans="2:75" x14ac:dyDescent="0.15">
      <c r="BA371" s="67"/>
      <c r="BB371" s="67"/>
      <c r="BC371" s="67"/>
      <c r="BD371" s="67"/>
      <c r="BE371" s="67"/>
      <c r="BF371" s="67"/>
      <c r="BG371" s="67"/>
      <c r="BH371" s="67"/>
      <c r="BI371" s="67"/>
      <c r="BJ371" s="67"/>
      <c r="BK371" s="67"/>
      <c r="BL371" s="67"/>
      <c r="BM371" s="67"/>
      <c r="BN371" s="67"/>
      <c r="BO371" s="67"/>
      <c r="BP371" s="67"/>
      <c r="BQ371" s="67"/>
      <c r="BR371" s="67"/>
      <c r="BS371" s="67"/>
      <c r="BT371" s="67"/>
      <c r="BU371" s="67"/>
      <c r="BV371" s="67"/>
      <c r="BW371" s="67"/>
    </row>
    <row r="372" spans="2:75" x14ac:dyDescent="0.15">
      <c r="B372" s="11"/>
      <c r="C372" s="11"/>
      <c r="D372" s="11"/>
      <c r="E372" s="11"/>
      <c r="F372" s="11"/>
      <c r="G372" s="11"/>
      <c r="H372" s="11"/>
      <c r="I372" s="11"/>
      <c r="J372" s="11"/>
      <c r="K372" s="11"/>
      <c r="L372" s="11"/>
      <c r="M372" s="11"/>
      <c r="N372" s="11"/>
      <c r="O372" s="11"/>
      <c r="P372" s="11"/>
      <c r="Q372" s="11"/>
      <c r="R372" s="11"/>
      <c r="S372" s="11"/>
      <c r="T372" s="11"/>
      <c r="U372" s="11"/>
      <c r="V372" s="11"/>
      <c r="W372" s="11"/>
      <c r="BA372" s="27" t="str">
        <f ca="1">HYPERLINK("#"&amp;MID(CELL("filename",AG360),FIND("]",CELL("filename",AG360))+1,256)&amp;"!"&amp;ADDRESS(ROW($B$8),COLUMN($B$8),1,TRUE),"Return to Cell B8")</f>
        <v>Return to Cell B8</v>
      </c>
      <c r="BB372" s="67"/>
      <c r="BC372" s="67"/>
      <c r="BD372" s="67"/>
      <c r="BE372" s="67"/>
      <c r="BF372" s="67"/>
      <c r="BG372" s="67"/>
      <c r="BH372" s="67"/>
      <c r="BI372" s="67"/>
      <c r="BJ372" s="67"/>
      <c r="BK372" s="67"/>
      <c r="BL372" s="67"/>
      <c r="BM372" s="67"/>
      <c r="BN372" s="67"/>
      <c r="BO372" s="67"/>
      <c r="BP372" s="67"/>
      <c r="BQ372" s="67"/>
      <c r="BR372" s="67"/>
      <c r="BS372" s="67"/>
      <c r="BT372" s="67"/>
      <c r="BU372" s="67"/>
      <c r="BV372" s="67"/>
      <c r="BW372" s="67"/>
    </row>
    <row r="373" spans="2:75" x14ac:dyDescent="0.15">
      <c r="B373" s="11"/>
      <c r="C373" s="11"/>
      <c r="D373" s="11"/>
      <c r="E373" s="11"/>
      <c r="F373" s="11"/>
      <c r="G373" s="11"/>
      <c r="H373" s="11"/>
      <c r="I373" s="11"/>
      <c r="J373" s="11"/>
      <c r="K373" s="11"/>
      <c r="L373" s="11"/>
      <c r="M373" s="11"/>
      <c r="N373" s="11"/>
      <c r="O373" s="11"/>
      <c r="P373" s="11"/>
      <c r="Q373" s="11"/>
      <c r="R373" s="11"/>
      <c r="S373" s="11"/>
      <c r="T373" s="11"/>
      <c r="U373" s="11"/>
      <c r="V373" s="11"/>
      <c r="W373" s="11"/>
      <c r="BA373" s="27"/>
      <c r="BB373" s="67"/>
      <c r="BC373" s="67"/>
      <c r="BD373" s="67"/>
      <c r="BE373" s="67"/>
      <c r="BF373" s="67"/>
      <c r="BG373" s="67"/>
      <c r="BH373" s="67"/>
      <c r="BI373" s="67"/>
      <c r="BJ373" s="67"/>
      <c r="BK373" s="67"/>
      <c r="BL373" s="67"/>
      <c r="BM373" s="67"/>
      <c r="BN373" s="67"/>
      <c r="BO373" s="67"/>
      <c r="BP373" s="67"/>
      <c r="BQ373" s="67"/>
      <c r="BR373" s="67"/>
      <c r="BS373" s="67"/>
      <c r="BT373" s="67"/>
      <c r="BU373" s="67"/>
      <c r="BV373" s="67"/>
      <c r="BW373" s="67"/>
    </row>
    <row r="374" spans="2:75" x14ac:dyDescent="0.15">
      <c r="B374" s="11"/>
      <c r="C374" s="11"/>
      <c r="D374" s="11"/>
      <c r="E374" s="11"/>
      <c r="F374" s="11"/>
      <c r="G374" s="11"/>
      <c r="H374" s="11"/>
      <c r="I374" s="11"/>
      <c r="J374" s="11"/>
      <c r="K374" s="11"/>
      <c r="L374" s="11"/>
      <c r="M374" s="11"/>
      <c r="N374" s="11"/>
      <c r="O374" s="11"/>
      <c r="P374" s="11"/>
      <c r="Q374" s="11"/>
      <c r="R374" s="11"/>
      <c r="S374" s="11"/>
      <c r="T374" s="11"/>
      <c r="U374" s="11"/>
      <c r="V374" s="11"/>
      <c r="W374" s="11"/>
      <c r="BA374" s="27"/>
      <c r="BB374" s="67"/>
      <c r="BC374" s="67"/>
      <c r="BD374" s="67"/>
      <c r="BE374" s="67"/>
      <c r="BF374" s="67"/>
      <c r="BG374" s="67"/>
      <c r="BH374" s="67"/>
      <c r="BI374" s="67"/>
      <c r="BJ374" s="67"/>
      <c r="BK374" s="67"/>
      <c r="BL374" s="67"/>
      <c r="BM374" s="67"/>
      <c r="BN374" s="67"/>
      <c r="BO374" s="67"/>
      <c r="BP374" s="67"/>
      <c r="BQ374" s="67"/>
      <c r="BR374" s="67"/>
      <c r="BS374" s="67"/>
      <c r="BT374" s="67"/>
      <c r="BU374" s="67"/>
      <c r="BV374" s="67"/>
      <c r="BW374" s="67"/>
    </row>
    <row r="375" spans="2:75" x14ac:dyDescent="0.15">
      <c r="B375" s="11"/>
      <c r="C375" s="11"/>
      <c r="D375" s="11"/>
      <c r="E375" s="11"/>
      <c r="F375" s="11"/>
      <c r="G375" s="11"/>
      <c r="H375" s="11"/>
      <c r="I375" s="11"/>
      <c r="J375" s="11"/>
      <c r="K375" s="11"/>
      <c r="L375" s="11"/>
      <c r="M375" s="11"/>
      <c r="N375" s="11"/>
      <c r="O375" s="11"/>
      <c r="P375" s="11"/>
      <c r="Q375" s="11"/>
      <c r="R375" s="11"/>
      <c r="S375" s="11"/>
      <c r="T375" s="11"/>
      <c r="U375" s="11"/>
      <c r="V375" s="11"/>
      <c r="W375" s="11"/>
      <c r="BA375" s="27"/>
      <c r="BB375" s="67"/>
      <c r="BC375" s="67"/>
      <c r="BD375" s="67"/>
      <c r="BE375" s="67"/>
      <c r="BF375" s="67"/>
      <c r="BG375" s="67"/>
      <c r="BH375" s="67"/>
      <c r="BI375" s="67"/>
      <c r="BJ375" s="67"/>
      <c r="BK375" s="67"/>
      <c r="BL375" s="67"/>
      <c r="BM375" s="67"/>
      <c r="BN375" s="67"/>
      <c r="BO375" s="67"/>
      <c r="BP375" s="67"/>
      <c r="BQ375" s="67"/>
      <c r="BR375" s="67"/>
      <c r="BS375" s="67"/>
      <c r="BT375" s="67"/>
      <c r="BU375" s="67"/>
      <c r="BV375" s="67"/>
      <c r="BW375" s="67"/>
    </row>
    <row r="376" spans="2:75" x14ac:dyDescent="0.15">
      <c r="B376" s="11"/>
      <c r="C376" s="11"/>
      <c r="D376" s="11"/>
      <c r="E376" s="11"/>
      <c r="F376" s="11"/>
      <c r="G376" s="11"/>
      <c r="H376" s="11"/>
      <c r="I376" s="11"/>
      <c r="J376" s="11"/>
      <c r="K376" s="11"/>
      <c r="L376" s="11"/>
      <c r="M376" s="11"/>
      <c r="N376" s="11"/>
      <c r="O376" s="11"/>
      <c r="P376" s="11"/>
      <c r="Q376" s="11"/>
      <c r="R376" s="11"/>
      <c r="S376" s="11"/>
      <c r="T376" s="11"/>
      <c r="U376" s="11"/>
      <c r="V376" s="11"/>
      <c r="W376" s="11"/>
      <c r="BA376" s="27"/>
      <c r="BB376" s="67"/>
      <c r="BC376" s="67"/>
      <c r="BD376" s="67"/>
      <c r="BE376" s="67"/>
      <c r="BF376" s="67"/>
      <c r="BG376" s="67"/>
      <c r="BH376" s="67"/>
      <c r="BI376" s="67"/>
      <c r="BJ376" s="67"/>
      <c r="BK376" s="67"/>
      <c r="BL376" s="67"/>
      <c r="BM376" s="67"/>
      <c r="BN376" s="67"/>
      <c r="BO376" s="67"/>
      <c r="BP376" s="67"/>
      <c r="BQ376" s="67"/>
      <c r="BR376" s="67"/>
      <c r="BS376" s="67"/>
      <c r="BT376" s="67"/>
      <c r="BU376" s="67"/>
      <c r="BV376" s="67"/>
      <c r="BW376" s="67"/>
    </row>
    <row r="377" spans="2:75" x14ac:dyDescent="0.15">
      <c r="B377" s="11"/>
      <c r="C377" s="11"/>
      <c r="D377" s="11"/>
      <c r="E377" s="11"/>
      <c r="F377" s="11"/>
      <c r="G377" s="11"/>
      <c r="H377" s="11"/>
      <c r="I377" s="11"/>
      <c r="J377" s="11"/>
      <c r="K377" s="11"/>
      <c r="L377" s="11"/>
      <c r="M377" s="11"/>
      <c r="N377" s="11"/>
      <c r="O377" s="11"/>
      <c r="P377" s="11"/>
      <c r="Q377" s="11"/>
      <c r="R377" s="11"/>
      <c r="S377" s="11"/>
      <c r="T377" s="11"/>
      <c r="U377" s="11"/>
      <c r="V377" s="11"/>
      <c r="W377" s="11"/>
      <c r="BA377" s="27"/>
      <c r="BB377" s="67"/>
      <c r="BC377" s="67"/>
      <c r="BD377" s="67"/>
      <c r="BE377" s="67"/>
      <c r="BF377" s="67"/>
      <c r="BG377" s="67"/>
      <c r="BH377" s="67"/>
      <c r="BI377" s="67"/>
      <c r="BJ377" s="67"/>
      <c r="BK377" s="67"/>
      <c r="BL377" s="67"/>
      <c r="BM377" s="67"/>
      <c r="BN377" s="67"/>
      <c r="BO377" s="67"/>
      <c r="BP377" s="67"/>
      <c r="BQ377" s="67"/>
      <c r="BR377" s="67"/>
      <c r="BS377" s="67"/>
      <c r="BT377" s="67"/>
      <c r="BU377" s="67"/>
      <c r="BV377" s="67"/>
      <c r="BW377" s="67"/>
    </row>
    <row r="378" spans="2:75" x14ac:dyDescent="0.15">
      <c r="B378" s="11"/>
      <c r="C378" s="11"/>
      <c r="D378" s="11"/>
      <c r="E378" s="11"/>
      <c r="F378" s="11"/>
      <c r="G378" s="11"/>
      <c r="H378" s="11"/>
      <c r="I378" s="11"/>
      <c r="J378" s="11"/>
      <c r="K378" s="11"/>
      <c r="L378" s="11"/>
      <c r="M378" s="11"/>
      <c r="N378" s="11"/>
      <c r="O378" s="11"/>
      <c r="P378" s="11"/>
      <c r="Q378" s="11"/>
      <c r="R378" s="11"/>
      <c r="S378" s="11"/>
      <c r="T378" s="11"/>
      <c r="U378" s="11"/>
      <c r="V378" s="11"/>
      <c r="W378" s="11"/>
      <c r="BA378" s="27"/>
      <c r="BB378" s="67"/>
      <c r="BC378" s="67"/>
      <c r="BD378" s="67"/>
      <c r="BE378" s="67"/>
      <c r="BF378" s="67"/>
      <c r="BG378" s="67"/>
      <c r="BH378" s="67"/>
      <c r="BI378" s="67"/>
      <c r="BJ378" s="67"/>
      <c r="BK378" s="67"/>
      <c r="BL378" s="67"/>
      <c r="BM378" s="67"/>
      <c r="BN378" s="67"/>
      <c r="BO378" s="67"/>
      <c r="BP378" s="67"/>
      <c r="BQ378" s="67"/>
      <c r="BR378" s="67"/>
      <c r="BS378" s="67"/>
      <c r="BT378" s="67"/>
      <c r="BU378" s="67"/>
      <c r="BV378" s="67"/>
      <c r="BW378" s="67"/>
    </row>
    <row r="379" spans="2:75" x14ac:dyDescent="0.15">
      <c r="B379" s="11"/>
      <c r="C379" s="11"/>
      <c r="D379" s="11"/>
      <c r="E379" s="11"/>
      <c r="F379" s="11"/>
      <c r="G379" s="11"/>
      <c r="H379" s="11"/>
      <c r="I379" s="11"/>
      <c r="J379" s="11"/>
      <c r="K379" s="11"/>
      <c r="L379" s="11"/>
      <c r="M379" s="11"/>
      <c r="N379" s="11"/>
      <c r="O379" s="11"/>
      <c r="P379" s="11"/>
      <c r="Q379" s="11"/>
      <c r="R379" s="11"/>
      <c r="S379" s="11"/>
      <c r="T379" s="11"/>
      <c r="U379" s="11"/>
      <c r="V379" s="11"/>
      <c r="W379" s="11"/>
      <c r="BA379" s="27"/>
      <c r="BB379" s="67"/>
      <c r="BC379" s="67"/>
      <c r="BD379" s="67"/>
      <c r="BE379" s="67"/>
      <c r="BF379" s="67"/>
      <c r="BG379" s="67"/>
      <c r="BH379" s="67"/>
      <c r="BI379" s="67"/>
      <c r="BJ379" s="67"/>
      <c r="BK379" s="67"/>
      <c r="BL379" s="67"/>
      <c r="BM379" s="67"/>
      <c r="BN379" s="67"/>
      <c r="BO379" s="67"/>
      <c r="BP379" s="67"/>
      <c r="BQ379" s="67"/>
      <c r="BR379" s="67"/>
      <c r="BS379" s="67"/>
      <c r="BT379" s="67"/>
      <c r="BU379" s="67"/>
      <c r="BV379" s="67"/>
      <c r="BW379" s="67"/>
    </row>
    <row r="380" spans="2:75" x14ac:dyDescent="0.15">
      <c r="B380" s="11"/>
      <c r="C380" s="11"/>
      <c r="D380" s="11"/>
      <c r="E380" s="11"/>
      <c r="F380" s="11"/>
      <c r="G380" s="11"/>
      <c r="H380" s="11"/>
      <c r="I380" s="11"/>
      <c r="J380" s="11"/>
      <c r="K380" s="11"/>
      <c r="L380" s="11"/>
      <c r="M380" s="11"/>
      <c r="N380" s="11"/>
      <c r="O380" s="11"/>
      <c r="P380" s="11"/>
      <c r="Q380" s="11"/>
      <c r="R380" s="11"/>
      <c r="S380" s="11"/>
      <c r="T380" s="11"/>
      <c r="U380" s="11"/>
      <c r="V380" s="11"/>
      <c r="W380" s="11"/>
      <c r="BA380" s="27"/>
      <c r="BB380" s="67"/>
      <c r="BC380" s="67"/>
      <c r="BD380" s="67"/>
      <c r="BE380" s="67"/>
      <c r="BF380" s="67"/>
      <c r="BG380" s="67"/>
      <c r="BH380" s="67"/>
      <c r="BI380" s="67"/>
      <c r="BJ380" s="67"/>
      <c r="BK380" s="67"/>
      <c r="BL380" s="67"/>
      <c r="BM380" s="67"/>
      <c r="BN380" s="67"/>
      <c r="BO380" s="67"/>
      <c r="BP380" s="67"/>
      <c r="BQ380" s="67"/>
      <c r="BR380" s="67"/>
      <c r="BS380" s="67"/>
      <c r="BT380" s="67"/>
      <c r="BU380" s="67"/>
      <c r="BV380" s="67"/>
      <c r="BW380" s="67"/>
    </row>
    <row r="381" spans="2:75" x14ac:dyDescent="0.15">
      <c r="B381" s="11"/>
      <c r="C381" s="11"/>
      <c r="D381" s="11"/>
      <c r="E381" s="11"/>
      <c r="F381" s="11"/>
      <c r="G381" s="11"/>
      <c r="H381" s="11"/>
      <c r="I381" s="11"/>
      <c r="J381" s="11"/>
      <c r="K381" s="11"/>
      <c r="L381" s="11"/>
      <c r="M381" s="11"/>
      <c r="N381" s="11"/>
      <c r="O381" s="11"/>
      <c r="P381" s="11"/>
      <c r="Q381" s="11"/>
      <c r="R381" s="11"/>
      <c r="S381" s="11"/>
      <c r="T381" s="11"/>
      <c r="U381" s="11"/>
      <c r="V381" s="11"/>
      <c r="W381" s="11"/>
      <c r="BA381" s="27"/>
      <c r="BB381" s="67"/>
      <c r="BC381" s="67"/>
      <c r="BD381" s="67"/>
      <c r="BE381" s="67"/>
      <c r="BF381" s="67"/>
      <c r="BG381" s="67"/>
      <c r="BH381" s="67"/>
      <c r="BI381" s="67"/>
      <c r="BJ381" s="67"/>
      <c r="BK381" s="67"/>
      <c r="BL381" s="67"/>
      <c r="BM381" s="67"/>
      <c r="BN381" s="67"/>
      <c r="BO381" s="67"/>
      <c r="BP381" s="67"/>
      <c r="BQ381" s="67"/>
      <c r="BR381" s="67"/>
      <c r="BS381" s="67"/>
      <c r="BT381" s="67"/>
      <c r="BU381" s="67"/>
      <c r="BV381" s="67"/>
      <c r="BW381" s="67"/>
    </row>
    <row r="382" spans="2:75" x14ac:dyDescent="0.15">
      <c r="B382" s="11"/>
      <c r="C382" s="11"/>
      <c r="D382" s="11"/>
      <c r="E382" s="11"/>
      <c r="F382" s="11"/>
      <c r="G382" s="11"/>
      <c r="H382" s="11"/>
      <c r="I382" s="11"/>
      <c r="J382" s="11"/>
      <c r="K382" s="11"/>
      <c r="L382" s="11"/>
      <c r="M382" s="11"/>
      <c r="N382" s="11"/>
      <c r="O382" s="11"/>
      <c r="P382" s="11"/>
      <c r="Q382" s="11"/>
      <c r="R382" s="11"/>
      <c r="S382" s="11"/>
      <c r="T382" s="11"/>
      <c r="U382" s="11"/>
      <c r="V382" s="11"/>
      <c r="W382" s="11"/>
      <c r="BA382" s="27"/>
      <c r="BB382" s="67"/>
      <c r="BC382" s="67"/>
      <c r="BD382" s="67"/>
      <c r="BE382" s="67"/>
      <c r="BF382" s="67"/>
      <c r="BG382" s="67"/>
      <c r="BH382" s="67"/>
      <c r="BI382" s="67"/>
      <c r="BJ382" s="67"/>
      <c r="BK382" s="67"/>
      <c r="BL382" s="67"/>
      <c r="BM382" s="67"/>
      <c r="BN382" s="67"/>
      <c r="BO382" s="67"/>
      <c r="BP382" s="67"/>
      <c r="BQ382" s="67"/>
      <c r="BR382" s="67"/>
      <c r="BS382" s="67"/>
      <c r="BT382" s="67"/>
      <c r="BU382" s="67"/>
      <c r="BV382" s="67"/>
      <c r="BW382" s="67"/>
    </row>
    <row r="383" spans="2:75" x14ac:dyDescent="0.15">
      <c r="B383" s="11"/>
      <c r="C383" s="11"/>
      <c r="D383" s="11"/>
      <c r="E383" s="11"/>
      <c r="F383" s="11"/>
      <c r="G383" s="11"/>
      <c r="H383" s="11"/>
      <c r="I383" s="11"/>
      <c r="J383" s="11"/>
      <c r="K383" s="11"/>
      <c r="L383" s="11"/>
      <c r="M383" s="11"/>
      <c r="N383" s="11"/>
      <c r="O383" s="11"/>
      <c r="P383" s="11"/>
      <c r="Q383" s="11"/>
      <c r="R383" s="11"/>
      <c r="S383" s="11"/>
      <c r="T383" s="11"/>
      <c r="U383" s="11"/>
      <c r="V383" s="11"/>
      <c r="W383" s="11"/>
      <c r="BA383" s="27"/>
      <c r="BB383" s="67"/>
      <c r="BC383" s="67"/>
      <c r="BD383" s="67"/>
      <c r="BE383" s="67"/>
      <c r="BF383" s="67"/>
      <c r="BG383" s="67"/>
      <c r="BH383" s="67"/>
      <c r="BI383" s="67"/>
      <c r="BJ383" s="67"/>
      <c r="BK383" s="67"/>
      <c r="BL383" s="67"/>
      <c r="BM383" s="67"/>
      <c r="BN383" s="67"/>
      <c r="BO383" s="67"/>
      <c r="BP383" s="67"/>
      <c r="BQ383" s="67"/>
      <c r="BR383" s="67"/>
      <c r="BS383" s="67"/>
      <c r="BT383" s="67"/>
      <c r="BU383" s="67"/>
      <c r="BV383" s="67"/>
      <c r="BW383" s="67"/>
    </row>
    <row r="384" spans="2:75" x14ac:dyDescent="0.15">
      <c r="B384" s="11"/>
      <c r="C384" s="11"/>
      <c r="D384" s="11"/>
      <c r="E384" s="11"/>
      <c r="F384" s="11"/>
      <c r="G384" s="11"/>
      <c r="H384" s="11"/>
      <c r="I384" s="11"/>
      <c r="J384" s="11"/>
      <c r="K384" s="11"/>
      <c r="L384" s="11"/>
      <c r="M384" s="11"/>
      <c r="N384" s="11"/>
      <c r="O384" s="11"/>
      <c r="P384" s="11"/>
      <c r="Q384" s="11"/>
      <c r="R384" s="11"/>
      <c r="S384" s="11"/>
      <c r="T384" s="11"/>
      <c r="U384" s="11"/>
      <c r="V384" s="11"/>
      <c r="W384" s="11"/>
      <c r="BA384" s="27"/>
      <c r="BB384" s="67"/>
      <c r="BC384" s="67"/>
      <c r="BD384" s="67"/>
      <c r="BE384" s="67"/>
      <c r="BF384" s="67"/>
      <c r="BG384" s="67"/>
      <c r="BH384" s="67"/>
      <c r="BI384" s="67"/>
      <c r="BJ384" s="67"/>
      <c r="BK384" s="67"/>
      <c r="BL384" s="67"/>
      <c r="BM384" s="67"/>
      <c r="BN384" s="67"/>
      <c r="BO384" s="67"/>
      <c r="BP384" s="67"/>
      <c r="BQ384" s="67"/>
      <c r="BR384" s="67"/>
      <c r="BS384" s="67"/>
      <c r="BT384" s="67"/>
      <c r="BU384" s="67"/>
      <c r="BV384" s="67"/>
      <c r="BW384" s="67"/>
    </row>
    <row r="385" spans="2:93" x14ac:dyDescent="0.15">
      <c r="B385" s="11"/>
      <c r="C385" s="11"/>
      <c r="D385" s="11"/>
      <c r="E385" s="11"/>
      <c r="F385" s="11"/>
      <c r="G385" s="11"/>
      <c r="H385" s="11"/>
      <c r="I385" s="11"/>
      <c r="J385" s="11"/>
      <c r="K385" s="11"/>
      <c r="L385" s="11"/>
      <c r="M385" s="11"/>
      <c r="N385" s="11"/>
      <c r="O385" s="11"/>
      <c r="P385" s="11"/>
      <c r="Q385" s="11"/>
      <c r="R385" s="11"/>
      <c r="S385" s="11"/>
      <c r="T385" s="11"/>
      <c r="U385" s="11"/>
      <c r="V385" s="11"/>
      <c r="W385" s="11"/>
      <c r="BA385" s="27"/>
      <c r="BB385" s="67"/>
      <c r="BC385" s="67"/>
      <c r="BD385" s="67"/>
      <c r="BE385" s="67"/>
      <c r="BF385" s="67"/>
      <c r="BG385" s="67"/>
      <c r="BH385" s="67"/>
      <c r="BI385" s="67"/>
      <c r="BJ385" s="67"/>
      <c r="BK385" s="67"/>
      <c r="BL385" s="67"/>
      <c r="BM385" s="67"/>
      <c r="BN385" s="67"/>
      <c r="BO385" s="67"/>
      <c r="BP385" s="67"/>
      <c r="BQ385" s="67"/>
      <c r="BR385" s="67"/>
      <c r="BS385" s="67"/>
      <c r="BT385" s="67"/>
      <c r="BU385" s="67"/>
      <c r="BV385" s="67"/>
      <c r="BW385" s="67"/>
    </row>
    <row r="386" spans="2:93" x14ac:dyDescent="0.15">
      <c r="B386" s="11"/>
      <c r="C386" s="11"/>
      <c r="D386" s="11"/>
      <c r="E386" s="11"/>
      <c r="F386" s="11"/>
      <c r="G386" s="11"/>
      <c r="H386" s="11"/>
      <c r="I386" s="11"/>
      <c r="J386" s="11"/>
      <c r="K386" s="11"/>
      <c r="L386" s="11"/>
      <c r="M386" s="11"/>
      <c r="N386" s="11"/>
      <c r="O386" s="11"/>
      <c r="P386" s="11"/>
      <c r="Q386" s="11"/>
      <c r="R386" s="11"/>
      <c r="S386" s="11"/>
      <c r="T386" s="11"/>
      <c r="U386" s="11"/>
      <c r="V386" s="11"/>
      <c r="W386" s="11"/>
      <c r="BA386" s="27"/>
      <c r="BB386" s="67"/>
      <c r="BC386" s="67"/>
      <c r="BD386" s="67"/>
      <c r="BE386" s="67"/>
      <c r="BF386" s="67"/>
      <c r="BG386" s="67"/>
      <c r="BH386" s="67"/>
      <c r="BI386" s="67"/>
      <c r="BJ386" s="67"/>
      <c r="BK386" s="67"/>
      <c r="BL386" s="67"/>
      <c r="BM386" s="67"/>
      <c r="BN386" s="67"/>
      <c r="BO386" s="67"/>
      <c r="BP386" s="67"/>
      <c r="BQ386" s="67"/>
      <c r="BR386" s="67"/>
      <c r="BS386" s="67"/>
      <c r="BT386" s="67"/>
      <c r="BU386" s="67"/>
      <c r="BV386" s="67"/>
      <c r="BW386" s="67"/>
    </row>
    <row r="387" spans="2:93" x14ac:dyDescent="0.15">
      <c r="B387" s="11"/>
      <c r="C387" s="11"/>
      <c r="D387" s="11"/>
      <c r="E387" s="11"/>
      <c r="F387" s="11"/>
      <c r="G387" s="11"/>
      <c r="H387" s="11"/>
      <c r="I387" s="11"/>
      <c r="J387" s="11"/>
      <c r="K387" s="11"/>
      <c r="L387" s="11"/>
      <c r="M387" s="11"/>
      <c r="N387" s="11"/>
      <c r="O387" s="11"/>
      <c r="P387" s="11"/>
      <c r="Q387" s="11"/>
      <c r="R387" s="11"/>
      <c r="S387" s="11"/>
      <c r="T387" s="11"/>
      <c r="U387" s="11"/>
      <c r="V387" s="11"/>
      <c r="W387" s="11"/>
      <c r="BA387" s="27"/>
      <c r="BB387" s="67"/>
      <c r="BC387" s="67"/>
      <c r="BD387" s="67"/>
      <c r="BE387" s="67"/>
      <c r="BF387" s="67"/>
      <c r="BG387" s="67"/>
      <c r="BH387" s="67"/>
      <c r="BI387" s="67"/>
      <c r="BJ387" s="67"/>
      <c r="BK387" s="67"/>
      <c r="BL387" s="67"/>
      <c r="BM387" s="67"/>
      <c r="BN387" s="67"/>
      <c r="BO387" s="67"/>
      <c r="BP387" s="67"/>
      <c r="BQ387" s="67"/>
      <c r="BR387" s="67"/>
      <c r="BS387" s="67"/>
      <c r="BT387" s="67"/>
      <c r="BU387" s="67"/>
      <c r="BV387" s="67"/>
      <c r="BW387" s="67"/>
    </row>
    <row r="388" spans="2:93" x14ac:dyDescent="0.15">
      <c r="B388" s="11"/>
      <c r="C388" s="11"/>
      <c r="D388" s="11"/>
      <c r="E388" s="11"/>
      <c r="F388" s="11"/>
      <c r="G388" s="11"/>
      <c r="H388" s="11"/>
      <c r="I388" s="11"/>
      <c r="J388" s="11"/>
      <c r="K388" s="11"/>
      <c r="L388" s="11"/>
      <c r="M388" s="11"/>
      <c r="N388" s="11"/>
      <c r="O388" s="11"/>
      <c r="P388" s="11"/>
      <c r="Q388" s="11"/>
      <c r="R388" s="11"/>
      <c r="S388" s="11"/>
      <c r="T388" s="11"/>
      <c r="U388" s="11"/>
      <c r="V388" s="11"/>
      <c r="W388" s="11"/>
      <c r="BA388" s="27"/>
      <c r="BB388" s="67"/>
      <c r="BC388" s="67"/>
      <c r="BD388" s="67"/>
      <c r="BE388" s="67"/>
      <c r="BF388" s="67"/>
      <c r="BG388" s="67"/>
      <c r="BH388" s="67"/>
      <c r="BI388" s="67"/>
      <c r="BJ388" s="67"/>
      <c r="BK388" s="67"/>
      <c r="BL388" s="67"/>
      <c r="BM388" s="67"/>
      <c r="BN388" s="67"/>
      <c r="BO388" s="67"/>
      <c r="BP388" s="67"/>
      <c r="BQ388" s="67"/>
      <c r="BR388" s="67"/>
      <c r="BS388" s="67"/>
      <c r="BT388" s="67"/>
      <c r="BU388" s="67"/>
      <c r="BV388" s="67"/>
      <c r="BW388" s="67"/>
    </row>
    <row r="389" spans="2:93" x14ac:dyDescent="0.15">
      <c r="B389" s="11"/>
      <c r="C389" s="11"/>
      <c r="D389" s="11"/>
      <c r="E389" s="11"/>
      <c r="F389" s="11"/>
      <c r="G389" s="11"/>
      <c r="H389" s="11"/>
      <c r="I389" s="11"/>
      <c r="J389" s="11"/>
      <c r="K389" s="11"/>
      <c r="L389" s="11"/>
      <c r="M389" s="11"/>
      <c r="N389" s="11"/>
      <c r="O389" s="11"/>
      <c r="P389" s="11"/>
      <c r="Q389" s="11"/>
      <c r="R389" s="11"/>
      <c r="S389" s="11"/>
      <c r="T389" s="11"/>
      <c r="U389" s="11"/>
      <c r="V389" s="11"/>
      <c r="W389" s="11"/>
      <c r="BA389" s="27"/>
      <c r="BB389" s="67"/>
      <c r="BC389" s="67"/>
      <c r="BD389" s="67"/>
      <c r="BE389" s="67"/>
      <c r="BF389" s="67"/>
      <c r="BG389" s="67"/>
      <c r="BH389" s="67"/>
      <c r="BI389" s="67"/>
      <c r="BJ389" s="67"/>
      <c r="BK389" s="67"/>
      <c r="BL389" s="67"/>
      <c r="BM389" s="67"/>
      <c r="BN389" s="67"/>
      <c r="BO389" s="67"/>
      <c r="BP389" s="67"/>
      <c r="BQ389" s="67"/>
      <c r="BR389" s="67"/>
      <c r="BS389" s="67"/>
      <c r="BT389" s="67"/>
      <c r="BU389" s="67"/>
      <c r="BV389" s="67"/>
      <c r="BW389" s="67"/>
    </row>
    <row r="390" spans="2:93" x14ac:dyDescent="0.15">
      <c r="B390" s="11"/>
      <c r="C390" s="11"/>
      <c r="D390" s="11"/>
      <c r="E390" s="11"/>
      <c r="F390" s="11"/>
      <c r="G390" s="11"/>
      <c r="H390" s="11"/>
      <c r="I390" s="11"/>
      <c r="J390" s="11"/>
      <c r="K390" s="11"/>
      <c r="L390" s="11"/>
      <c r="M390" s="11"/>
      <c r="N390" s="11"/>
      <c r="O390" s="11"/>
      <c r="P390" s="11"/>
      <c r="Q390" s="11"/>
      <c r="R390" s="11"/>
      <c r="S390" s="11"/>
      <c r="T390" s="11"/>
      <c r="U390" s="11"/>
      <c r="V390" s="11"/>
      <c r="W390" s="11"/>
      <c r="BA390" s="27"/>
      <c r="BB390" s="67"/>
      <c r="BC390" s="67"/>
      <c r="BD390" s="67"/>
      <c r="BE390" s="67"/>
      <c r="BF390" s="67"/>
      <c r="BG390" s="67"/>
      <c r="BH390" s="67"/>
      <c r="BI390" s="67"/>
      <c r="BJ390" s="67"/>
      <c r="BK390" s="67"/>
      <c r="BL390" s="67"/>
      <c r="BM390" s="67"/>
      <c r="BN390" s="67"/>
      <c r="BO390" s="67"/>
      <c r="BP390" s="67"/>
      <c r="BQ390" s="67"/>
      <c r="BR390" s="67"/>
      <c r="BS390" s="67"/>
      <c r="BT390" s="67"/>
      <c r="BU390" s="67"/>
      <c r="BV390" s="67"/>
      <c r="BW390" s="67"/>
    </row>
    <row r="391" spans="2:93" x14ac:dyDescent="0.15">
      <c r="B391" s="11"/>
      <c r="C391" s="11"/>
      <c r="D391" s="11"/>
      <c r="E391" s="11"/>
      <c r="F391" s="11"/>
      <c r="G391" s="11"/>
      <c r="H391" s="11"/>
      <c r="I391" s="11"/>
      <c r="J391" s="11"/>
      <c r="K391" s="11"/>
      <c r="L391" s="11"/>
      <c r="M391" s="11"/>
      <c r="N391" s="11"/>
      <c r="O391" s="11"/>
      <c r="P391" s="11"/>
      <c r="Q391" s="11"/>
      <c r="R391" s="11"/>
      <c r="S391" s="11"/>
      <c r="T391" s="11"/>
      <c r="U391" s="11"/>
      <c r="V391" s="11"/>
      <c r="W391" s="11"/>
      <c r="BA391" s="27"/>
      <c r="BB391" s="67"/>
      <c r="BC391" s="67"/>
      <c r="BD391" s="67"/>
      <c r="BE391" s="67"/>
      <c r="BF391" s="67"/>
      <c r="BG391" s="67"/>
      <c r="BH391" s="67"/>
      <c r="BI391" s="67"/>
      <c r="BJ391" s="67"/>
      <c r="BK391" s="67"/>
      <c r="BL391" s="67"/>
      <c r="BM391" s="67"/>
      <c r="BN391" s="67"/>
      <c r="BO391" s="67"/>
      <c r="BP391" s="67"/>
      <c r="BQ391" s="67"/>
      <c r="BR391" s="67"/>
      <c r="BS391" s="67"/>
      <c r="BT391" s="67"/>
      <c r="BU391" s="67"/>
      <c r="BV391" s="67"/>
      <c r="BW391" s="67"/>
    </row>
    <row r="392" spans="2:93" x14ac:dyDescent="0.15">
      <c r="B392" s="11"/>
      <c r="C392" s="11"/>
      <c r="D392" s="11"/>
      <c r="E392" s="11"/>
      <c r="F392" s="11"/>
      <c r="G392" s="11"/>
      <c r="H392" s="11"/>
      <c r="I392" s="11"/>
      <c r="J392" s="11"/>
      <c r="K392" s="11"/>
      <c r="L392" s="11"/>
      <c r="M392" s="11"/>
      <c r="N392" s="11"/>
      <c r="O392" s="11"/>
      <c r="P392" s="11"/>
      <c r="Q392" s="11"/>
      <c r="R392" s="11"/>
      <c r="S392" s="11"/>
      <c r="T392" s="11"/>
      <c r="U392" s="11"/>
      <c r="V392" s="11"/>
      <c r="W392" s="11"/>
      <c r="BA392" s="27"/>
      <c r="BB392" s="67"/>
      <c r="BC392" s="67"/>
      <c r="BD392" s="67"/>
      <c r="BE392" s="67"/>
      <c r="BF392" s="67"/>
      <c r="BG392" s="67"/>
      <c r="BH392" s="67"/>
      <c r="BI392" s="67"/>
      <c r="BJ392" s="67"/>
      <c r="BK392" s="67"/>
      <c r="BL392" s="67"/>
      <c r="BM392" s="67"/>
      <c r="BN392" s="67"/>
      <c r="BO392" s="67"/>
      <c r="BP392" s="67"/>
      <c r="BQ392" s="67"/>
      <c r="BR392" s="67"/>
      <c r="BS392" s="67"/>
      <c r="BT392" s="67"/>
      <c r="BU392" s="67"/>
      <c r="BV392" s="67"/>
      <c r="BW392" s="67"/>
    </row>
    <row r="393" spans="2:93" x14ac:dyDescent="0.15">
      <c r="B393" s="11"/>
      <c r="C393" s="11"/>
      <c r="D393" s="11"/>
      <c r="E393" s="11"/>
      <c r="F393" s="11"/>
      <c r="G393" s="11"/>
      <c r="H393" s="11"/>
      <c r="I393" s="11"/>
      <c r="J393" s="11"/>
      <c r="K393" s="11"/>
      <c r="L393" s="11"/>
      <c r="M393" s="11"/>
      <c r="N393" s="11"/>
      <c r="O393" s="11"/>
      <c r="P393" s="11"/>
      <c r="Q393" s="11"/>
      <c r="R393" s="11"/>
      <c r="S393" s="11"/>
      <c r="T393" s="11"/>
      <c r="U393" s="11"/>
      <c r="V393" s="11"/>
      <c r="W393" s="11"/>
      <c r="BA393" s="27"/>
      <c r="BB393" s="67"/>
      <c r="BC393" s="67"/>
      <c r="BD393" s="67"/>
      <c r="BE393" s="67"/>
      <c r="BF393" s="67"/>
      <c r="BG393" s="67"/>
      <c r="BH393" s="67"/>
      <c r="BI393" s="67"/>
      <c r="BJ393" s="67"/>
      <c r="BK393" s="67"/>
      <c r="BL393" s="67"/>
      <c r="BM393" s="67"/>
      <c r="BN393" s="67"/>
      <c r="BO393" s="67"/>
      <c r="BP393" s="67"/>
      <c r="BQ393" s="67"/>
      <c r="BR393" s="67"/>
      <c r="BS393" s="67"/>
      <c r="BT393" s="67"/>
      <c r="BU393" s="67"/>
      <c r="BV393" s="67"/>
      <c r="BW393" s="67"/>
    </row>
    <row r="394" spans="2:93" x14ac:dyDescent="0.15">
      <c r="B394" s="11"/>
      <c r="C394" s="11"/>
      <c r="D394" s="11"/>
      <c r="E394" s="11"/>
      <c r="F394" s="11"/>
      <c r="G394" s="11"/>
      <c r="H394" s="11"/>
      <c r="I394" s="11"/>
      <c r="J394" s="11"/>
      <c r="K394" s="11"/>
      <c r="L394" s="11"/>
      <c r="M394" s="11"/>
      <c r="N394" s="11"/>
      <c r="O394" s="11"/>
      <c r="P394" s="11"/>
      <c r="Q394" s="11"/>
      <c r="R394" s="11"/>
      <c r="S394" s="11"/>
      <c r="T394" s="11"/>
      <c r="U394" s="11"/>
      <c r="V394" s="11"/>
      <c r="W394" s="11"/>
      <c r="BA394" s="27"/>
      <c r="BB394" s="67"/>
      <c r="BC394" s="67"/>
      <c r="BD394" s="67"/>
      <c r="BE394" s="67"/>
      <c r="BF394" s="67"/>
      <c r="BG394" s="67"/>
      <c r="BH394" s="67"/>
      <c r="BI394" s="67"/>
      <c r="BJ394" s="67"/>
      <c r="BK394" s="67"/>
      <c r="BL394" s="67"/>
      <c r="BM394" s="67"/>
      <c r="BN394" s="67"/>
      <c r="BO394" s="67"/>
      <c r="BP394" s="67"/>
      <c r="BQ394" s="67"/>
      <c r="BR394" s="67"/>
      <c r="BS394" s="67"/>
      <c r="BT394" s="67"/>
      <c r="BU394" s="67"/>
      <c r="BV394" s="67"/>
      <c r="BW394" s="67"/>
    </row>
    <row r="395" spans="2:93" x14ac:dyDescent="0.15">
      <c r="B395" s="11"/>
      <c r="C395" s="11"/>
      <c r="D395" s="11"/>
      <c r="E395" s="11"/>
      <c r="F395" s="11"/>
      <c r="G395" s="11"/>
      <c r="H395" s="11"/>
      <c r="I395" s="11"/>
      <c r="J395" s="11"/>
      <c r="K395" s="11"/>
      <c r="L395" s="11"/>
      <c r="M395" s="11"/>
      <c r="N395" s="11"/>
      <c r="O395" s="11"/>
      <c r="P395" s="11"/>
      <c r="Q395" s="11"/>
      <c r="R395" s="11"/>
      <c r="S395" s="11"/>
      <c r="T395" s="11"/>
      <c r="U395" s="11"/>
      <c r="V395" s="11"/>
      <c r="W395" s="11"/>
      <c r="BA395" s="27"/>
      <c r="BB395" s="67"/>
      <c r="BC395" s="67"/>
      <c r="BD395" s="67"/>
      <c r="BE395" s="67"/>
      <c r="BF395" s="67"/>
      <c r="BG395" s="67"/>
      <c r="BH395" s="67"/>
      <c r="BI395" s="67"/>
      <c r="BJ395" s="67"/>
      <c r="BK395" s="67"/>
      <c r="BL395" s="67"/>
      <c r="BM395" s="67"/>
      <c r="BN395" s="67"/>
      <c r="BO395" s="67"/>
      <c r="BP395" s="67"/>
      <c r="BQ395" s="67"/>
      <c r="BR395" s="67"/>
      <c r="BS395" s="67"/>
      <c r="BT395" s="67"/>
      <c r="BU395" s="67"/>
      <c r="BV395" s="67"/>
      <c r="BW395" s="67"/>
    </row>
    <row r="396" spans="2:93" x14ac:dyDescent="0.15">
      <c r="B396" s="11"/>
      <c r="C396" s="11"/>
      <c r="D396" s="11"/>
      <c r="E396" s="11"/>
      <c r="F396" s="11"/>
      <c r="G396" s="11"/>
      <c r="H396" s="11"/>
      <c r="I396" s="11"/>
      <c r="J396" s="11"/>
      <c r="K396" s="11"/>
      <c r="L396" s="11"/>
      <c r="M396" s="11"/>
      <c r="N396" s="11"/>
      <c r="O396" s="11"/>
      <c r="P396" s="11"/>
      <c r="Q396" s="11"/>
      <c r="R396" s="11"/>
      <c r="S396" s="11"/>
      <c r="T396" s="11"/>
      <c r="U396" s="11"/>
      <c r="V396" s="11"/>
      <c r="W396" s="11"/>
      <c r="BA396" s="27"/>
      <c r="BB396" s="67"/>
      <c r="BC396" s="67"/>
      <c r="BD396" s="67"/>
      <c r="BE396" s="67"/>
      <c r="BF396" s="67"/>
      <c r="BG396" s="67"/>
      <c r="BH396" s="67"/>
      <c r="BI396" s="67"/>
      <c r="BJ396" s="67"/>
      <c r="BK396" s="67"/>
      <c r="BL396" s="67"/>
      <c r="BM396" s="67"/>
      <c r="BN396" s="67"/>
      <c r="BO396" s="67"/>
      <c r="BP396" s="67"/>
      <c r="BQ396" s="67"/>
      <c r="BR396" s="67"/>
      <c r="BS396" s="67"/>
      <c r="BT396" s="67"/>
      <c r="BU396" s="67"/>
      <c r="BV396" s="67"/>
      <c r="BW396" s="67"/>
    </row>
    <row r="397" spans="2:93" x14ac:dyDescent="0.15">
      <c r="B397" s="11"/>
      <c r="C397" s="11"/>
      <c r="D397" s="11"/>
      <c r="E397" s="11"/>
      <c r="F397" s="11"/>
      <c r="G397" s="11"/>
      <c r="H397" s="11"/>
      <c r="I397" s="11"/>
      <c r="J397" s="11"/>
      <c r="K397" s="11"/>
      <c r="L397" s="11"/>
      <c r="M397" s="11"/>
      <c r="N397" s="11"/>
      <c r="O397" s="11"/>
      <c r="P397" s="11"/>
      <c r="Q397" s="11"/>
      <c r="R397" s="11"/>
      <c r="S397" s="11"/>
      <c r="T397" s="11"/>
      <c r="U397" s="11"/>
      <c r="V397" s="11"/>
      <c r="W397" s="11"/>
      <c r="BA397" s="27"/>
      <c r="BB397" s="67"/>
      <c r="BC397" s="67"/>
      <c r="BD397" s="67"/>
      <c r="BE397" s="67"/>
      <c r="BF397" s="67"/>
      <c r="BG397" s="67"/>
      <c r="BH397" s="67"/>
      <c r="BI397" s="67"/>
      <c r="BJ397" s="67"/>
      <c r="BK397" s="67"/>
      <c r="BL397" s="67"/>
      <c r="BM397" s="67"/>
      <c r="BN397" s="67"/>
      <c r="BO397" s="67"/>
      <c r="BP397" s="67"/>
      <c r="BQ397" s="67"/>
      <c r="BR397" s="67"/>
      <c r="BS397" s="67"/>
      <c r="BT397" s="67"/>
      <c r="BU397" s="67"/>
      <c r="BV397" s="67"/>
      <c r="BW397" s="67"/>
    </row>
    <row r="398" spans="2:93" x14ac:dyDescent="0.15">
      <c r="B398" s="11"/>
      <c r="C398" s="11"/>
      <c r="D398" s="11"/>
      <c r="E398" s="11"/>
      <c r="F398" s="11"/>
      <c r="G398" s="11"/>
      <c r="H398" s="11"/>
      <c r="I398" s="11"/>
      <c r="J398" s="11"/>
      <c r="K398" s="11"/>
      <c r="L398" s="11"/>
      <c r="M398" s="11"/>
      <c r="N398" s="11"/>
      <c r="O398" s="11"/>
      <c r="P398" s="11"/>
      <c r="Q398" s="11"/>
      <c r="R398" s="11"/>
      <c r="S398" s="11"/>
      <c r="T398" s="11"/>
      <c r="U398" s="11"/>
      <c r="V398" s="11"/>
      <c r="W398" s="11"/>
      <c r="BA398" s="27"/>
      <c r="BB398" s="67"/>
      <c r="BC398" s="67"/>
      <c r="BD398" s="67"/>
      <c r="BE398" s="67"/>
      <c r="BF398" s="67"/>
      <c r="BG398" s="67"/>
      <c r="BH398" s="67"/>
      <c r="BI398" s="67"/>
      <c r="BJ398" s="67"/>
      <c r="BK398" s="67"/>
      <c r="BL398" s="67"/>
      <c r="BM398" s="67"/>
      <c r="BN398" s="67"/>
      <c r="BO398" s="67"/>
      <c r="BP398" s="67"/>
      <c r="BQ398" s="67"/>
      <c r="BR398" s="67"/>
      <c r="BS398" s="67"/>
      <c r="BT398" s="67"/>
      <c r="BU398" s="67"/>
      <c r="BV398" s="67"/>
      <c r="BW398" s="67"/>
    </row>
    <row r="399" spans="2:93" x14ac:dyDescent="0.15">
      <c r="B399" s="11"/>
      <c r="C399" s="11"/>
      <c r="D399" s="11"/>
      <c r="E399" s="11"/>
      <c r="F399" s="11"/>
      <c r="G399" s="11"/>
      <c r="H399" s="11"/>
      <c r="I399" s="11"/>
      <c r="J399" s="11"/>
      <c r="K399" s="11"/>
      <c r="L399" s="11"/>
      <c r="M399" s="11"/>
      <c r="N399" s="11"/>
      <c r="O399" s="11"/>
      <c r="P399" s="11"/>
      <c r="Q399" s="11"/>
      <c r="R399" s="11"/>
      <c r="S399" s="11"/>
      <c r="T399" s="11"/>
      <c r="U399" s="11"/>
      <c r="V399" s="11"/>
      <c r="W399" s="11"/>
      <c r="BA399" s="27"/>
      <c r="BB399" s="67"/>
      <c r="BC399" s="67"/>
      <c r="BD399" s="67"/>
      <c r="BE399" s="67"/>
      <c r="BF399" s="67"/>
      <c r="BG399" s="67"/>
      <c r="BH399" s="67"/>
      <c r="BI399" s="67"/>
      <c r="BJ399" s="67"/>
      <c r="BK399" s="67"/>
      <c r="BL399" s="67"/>
      <c r="BM399" s="67"/>
      <c r="BN399" s="67"/>
      <c r="BO399" s="67"/>
      <c r="BP399" s="67"/>
      <c r="BQ399" s="67"/>
      <c r="BR399" s="67"/>
      <c r="BS399" s="67"/>
      <c r="BT399" s="67"/>
      <c r="BU399" s="67"/>
      <c r="BV399" s="67"/>
      <c r="BW399" s="67"/>
    </row>
    <row r="400" spans="2:93" x14ac:dyDescent="0.15">
      <c r="B400" s="11"/>
      <c r="C400" s="11"/>
      <c r="D400" s="11"/>
      <c r="E400" s="11"/>
      <c r="F400" s="11"/>
      <c r="G400" s="11"/>
      <c r="H400" s="11"/>
      <c r="I400" s="11"/>
      <c r="J400" s="11"/>
      <c r="K400" s="11"/>
      <c r="L400" s="11"/>
      <c r="M400" s="11"/>
      <c r="N400" s="11"/>
      <c r="O400" s="11"/>
      <c r="P400" s="11"/>
      <c r="Q400" s="11"/>
      <c r="R400" s="11"/>
      <c r="S400" s="11"/>
      <c r="T400" s="11"/>
      <c r="U400" s="11"/>
      <c r="V400" s="11"/>
      <c r="W400" s="11"/>
      <c r="CA400" s="67" t="s">
        <v>193</v>
      </c>
      <c r="CB400" s="27" t="str">
        <f ca="1">HYPERLINK("#"&amp;MID(CELL("filename",BH365),FIND("]",CELL("filename",BH365))+1,256)&amp;"!"&amp;ADDRESS(ROW($B$8),COLUMN($B$8),1,TRUE),"Return to Cell B8")</f>
        <v>Return to Cell B8</v>
      </c>
      <c r="CC400" s="11"/>
      <c r="CD400" s="11"/>
      <c r="CE400" s="11"/>
      <c r="CF400" s="11"/>
      <c r="CG400" s="11"/>
      <c r="CH400" s="11"/>
      <c r="CI400" s="11"/>
      <c r="CJ400" s="11"/>
      <c r="CK400" s="11"/>
      <c r="CL400" s="11"/>
      <c r="CM400" s="11"/>
      <c r="CN400" s="11"/>
      <c r="CO400" s="11"/>
    </row>
    <row r="401" spans="2:93" x14ac:dyDescent="0.15">
      <c r="B401" s="11"/>
      <c r="C401" s="11"/>
      <c r="D401" s="11"/>
      <c r="E401" s="11"/>
      <c r="F401" s="11"/>
      <c r="G401" s="11"/>
      <c r="H401" s="11"/>
      <c r="I401" s="11"/>
      <c r="J401" s="11"/>
      <c r="K401" s="11"/>
      <c r="L401" s="11"/>
      <c r="M401" s="11"/>
      <c r="N401" s="11"/>
      <c r="O401" s="11"/>
      <c r="P401" s="11"/>
      <c r="Q401" s="11"/>
      <c r="R401" s="11"/>
      <c r="S401" s="11"/>
      <c r="T401" s="11"/>
      <c r="U401" s="11"/>
      <c r="V401" s="11"/>
      <c r="W401" s="11"/>
      <c r="CB401" s="11"/>
      <c r="CC401" s="11"/>
      <c r="CD401" s="11"/>
      <c r="CE401" s="11"/>
      <c r="CF401" s="11"/>
      <c r="CG401" s="11"/>
      <c r="CH401" s="11"/>
      <c r="CI401" s="11"/>
      <c r="CJ401" s="11"/>
      <c r="CK401" s="11"/>
      <c r="CL401" s="11"/>
      <c r="CM401" s="11"/>
      <c r="CN401" s="11"/>
      <c r="CO401" s="11"/>
    </row>
    <row r="402" spans="2:93" x14ac:dyDescent="0.15">
      <c r="B402" s="11"/>
      <c r="C402" s="11"/>
      <c r="D402" s="11"/>
      <c r="E402" s="11"/>
      <c r="F402" s="11"/>
      <c r="G402" s="11"/>
      <c r="H402" s="11"/>
      <c r="I402" s="11"/>
      <c r="J402" s="11"/>
      <c r="K402" s="11"/>
      <c r="L402" s="11"/>
      <c r="M402" s="11"/>
      <c r="N402" s="11"/>
      <c r="O402" s="11"/>
      <c r="P402" s="11"/>
      <c r="Q402" s="11"/>
      <c r="R402" s="11"/>
      <c r="S402" s="11"/>
      <c r="T402" s="11"/>
      <c r="U402" s="11"/>
      <c r="V402" s="11"/>
      <c r="W402" s="11"/>
      <c r="CB402" s="11"/>
      <c r="CC402" s="11"/>
      <c r="CD402" s="11"/>
      <c r="CE402" s="11"/>
      <c r="CF402" s="11"/>
      <c r="CG402" s="11"/>
      <c r="CH402" s="11"/>
      <c r="CI402" s="11"/>
      <c r="CJ402" s="11"/>
      <c r="CK402" s="11"/>
      <c r="CL402" s="11"/>
      <c r="CM402" s="11"/>
      <c r="CN402" s="11"/>
      <c r="CO402" s="11"/>
    </row>
    <row r="403" spans="2:93" x14ac:dyDescent="0.15">
      <c r="B403" s="11"/>
      <c r="C403" s="11"/>
      <c r="D403" s="11"/>
      <c r="E403" s="11"/>
      <c r="F403" s="11"/>
      <c r="G403" s="11"/>
      <c r="H403" s="11"/>
      <c r="I403" s="11"/>
      <c r="J403" s="11"/>
      <c r="K403" s="11"/>
      <c r="L403" s="11"/>
      <c r="M403" s="11"/>
      <c r="N403" s="11"/>
      <c r="O403" s="11"/>
      <c r="P403" s="11"/>
      <c r="Q403" s="11"/>
      <c r="R403" s="11"/>
      <c r="S403" s="11"/>
      <c r="T403" s="11"/>
      <c r="U403" s="11"/>
      <c r="V403" s="11"/>
      <c r="W403" s="11"/>
      <c r="CB403" s="11"/>
      <c r="CC403" s="11"/>
      <c r="CD403" s="11"/>
      <c r="CE403" s="11"/>
      <c r="CF403" s="11"/>
      <c r="CG403" s="11"/>
      <c r="CH403" s="11"/>
      <c r="CI403" s="11"/>
      <c r="CJ403" s="11"/>
      <c r="CK403" s="11"/>
      <c r="CL403" s="11"/>
      <c r="CM403" s="11"/>
      <c r="CN403" s="11"/>
      <c r="CO403" s="11"/>
    </row>
    <row r="404" spans="2:93" x14ac:dyDescent="0.15">
      <c r="B404" s="11"/>
      <c r="C404" s="11"/>
      <c r="D404" s="11"/>
      <c r="E404" s="11"/>
      <c r="F404" s="11"/>
      <c r="G404" s="11"/>
      <c r="H404" s="11"/>
      <c r="I404" s="11"/>
      <c r="J404" s="11"/>
      <c r="K404" s="11"/>
      <c r="L404" s="11"/>
      <c r="M404" s="11"/>
      <c r="N404" s="11"/>
      <c r="O404" s="11"/>
      <c r="P404" s="11"/>
      <c r="Q404" s="11"/>
      <c r="R404" s="11"/>
      <c r="S404" s="11"/>
      <c r="T404" s="11"/>
      <c r="U404" s="11"/>
      <c r="V404" s="11"/>
      <c r="W404" s="11"/>
      <c r="CB404" s="11"/>
      <c r="CC404" s="11"/>
      <c r="CD404" s="11"/>
      <c r="CE404" s="11"/>
      <c r="CF404" s="11"/>
      <c r="CG404" s="11"/>
      <c r="CH404" s="11"/>
      <c r="CI404" s="11"/>
      <c r="CJ404" s="11"/>
      <c r="CK404" s="11"/>
      <c r="CL404" s="11"/>
      <c r="CM404" s="11"/>
      <c r="CN404" s="11"/>
      <c r="CO404" s="11"/>
    </row>
    <row r="405" spans="2:93" x14ac:dyDescent="0.15">
      <c r="B405" s="11"/>
      <c r="C405" s="11"/>
      <c r="D405" s="11"/>
      <c r="E405" s="11"/>
      <c r="F405" s="11"/>
      <c r="G405" s="11"/>
      <c r="H405" s="11"/>
      <c r="I405" s="11"/>
      <c r="J405" s="11"/>
      <c r="K405" s="11"/>
      <c r="L405" s="11"/>
      <c r="M405" s="11"/>
      <c r="N405" s="11"/>
      <c r="O405" s="11"/>
      <c r="P405" s="11"/>
      <c r="Q405" s="11"/>
      <c r="R405" s="11"/>
      <c r="S405" s="11"/>
      <c r="T405" s="11"/>
      <c r="U405" s="11"/>
      <c r="V405" s="11"/>
      <c r="W405" s="11"/>
      <c r="CB405" s="11"/>
      <c r="CC405" s="11"/>
      <c r="CD405" s="11"/>
      <c r="CE405" s="11"/>
      <c r="CF405" s="11"/>
      <c r="CG405" s="11"/>
      <c r="CH405" s="11"/>
      <c r="CI405" s="11"/>
      <c r="CJ405" s="11"/>
      <c r="CK405" s="11"/>
      <c r="CL405" s="11"/>
      <c r="CM405" s="11"/>
      <c r="CN405" s="11"/>
      <c r="CO405" s="11"/>
    </row>
    <row r="406" spans="2:93" x14ac:dyDescent="0.15">
      <c r="B406" s="11"/>
      <c r="C406" s="11"/>
      <c r="D406" s="11"/>
      <c r="E406" s="11"/>
      <c r="F406" s="11"/>
      <c r="G406" s="11"/>
      <c r="H406" s="11"/>
      <c r="I406" s="11"/>
      <c r="J406" s="11"/>
      <c r="K406" s="11"/>
      <c r="L406" s="11"/>
      <c r="M406" s="11"/>
      <c r="N406" s="11"/>
      <c r="O406" s="11"/>
      <c r="P406" s="11"/>
      <c r="Q406" s="11"/>
      <c r="R406" s="11"/>
      <c r="S406" s="11"/>
      <c r="T406" s="11"/>
      <c r="U406" s="11"/>
      <c r="V406" s="11"/>
      <c r="W406" s="11"/>
      <c r="CB406" s="11"/>
      <c r="CC406" s="11"/>
      <c r="CD406" s="11"/>
      <c r="CE406" s="11"/>
      <c r="CF406" s="11"/>
      <c r="CG406" s="11"/>
      <c r="CH406" s="11"/>
      <c r="CI406" s="11"/>
      <c r="CJ406" s="11"/>
      <c r="CK406" s="11"/>
      <c r="CL406" s="11"/>
      <c r="CM406" s="11"/>
      <c r="CN406" s="11"/>
      <c r="CO406" s="11"/>
    </row>
    <row r="407" spans="2:93" x14ac:dyDescent="0.15">
      <c r="B407" s="11"/>
      <c r="C407" s="11"/>
      <c r="D407" s="11"/>
      <c r="E407" s="11"/>
      <c r="F407" s="11"/>
      <c r="G407" s="11"/>
      <c r="H407" s="11"/>
      <c r="I407" s="11"/>
      <c r="J407" s="11"/>
      <c r="K407" s="11"/>
      <c r="L407" s="11"/>
      <c r="M407" s="11"/>
      <c r="N407" s="11"/>
      <c r="O407" s="11"/>
      <c r="P407" s="11"/>
      <c r="Q407" s="11"/>
      <c r="R407" s="11"/>
      <c r="S407" s="11"/>
      <c r="T407" s="11"/>
      <c r="U407" s="11"/>
      <c r="V407" s="11"/>
      <c r="W407" s="11"/>
      <c r="CB407" s="11"/>
      <c r="CC407" s="11"/>
      <c r="CD407" s="11"/>
      <c r="CE407" s="11"/>
      <c r="CF407" s="11"/>
      <c r="CG407" s="11"/>
      <c r="CH407" s="11"/>
      <c r="CI407" s="11"/>
      <c r="CJ407" s="11"/>
      <c r="CK407" s="11"/>
      <c r="CL407" s="11"/>
      <c r="CM407" s="11"/>
      <c r="CN407" s="11"/>
      <c r="CO407" s="11"/>
    </row>
    <row r="408" spans="2:93" x14ac:dyDescent="0.15">
      <c r="B408" s="11"/>
      <c r="C408" s="11"/>
      <c r="D408" s="11"/>
      <c r="E408" s="11"/>
      <c r="F408" s="11"/>
      <c r="G408" s="11"/>
      <c r="H408" s="11"/>
      <c r="I408" s="11"/>
      <c r="J408" s="11"/>
      <c r="K408" s="11"/>
      <c r="L408" s="11"/>
      <c r="M408" s="11"/>
      <c r="N408" s="11"/>
      <c r="O408" s="11"/>
      <c r="P408" s="11"/>
      <c r="Q408" s="11"/>
      <c r="R408" s="11"/>
      <c r="S408" s="11"/>
      <c r="T408" s="11"/>
      <c r="U408" s="11"/>
      <c r="V408" s="11"/>
      <c r="W408" s="11"/>
    </row>
    <row r="409" spans="2:93" x14ac:dyDescent="0.15">
      <c r="B409" s="11"/>
      <c r="C409" s="11"/>
      <c r="D409" s="11"/>
      <c r="E409" s="11"/>
      <c r="F409" s="11"/>
      <c r="G409" s="11"/>
      <c r="H409" s="11"/>
      <c r="I409" s="11"/>
      <c r="J409" s="11"/>
      <c r="K409" s="11"/>
      <c r="L409" s="11"/>
      <c r="M409" s="11"/>
      <c r="N409" s="11"/>
      <c r="O409" s="11"/>
      <c r="P409" s="11"/>
      <c r="Q409" s="11"/>
      <c r="R409" s="11"/>
      <c r="S409" s="11"/>
      <c r="T409" s="11"/>
      <c r="U409" s="11"/>
      <c r="V409" s="11"/>
      <c r="W409" s="11"/>
    </row>
    <row r="410" spans="2:93" x14ac:dyDescent="0.15">
      <c r="B410" s="11"/>
      <c r="C410" s="11"/>
      <c r="D410" s="11"/>
      <c r="E410" s="11"/>
      <c r="F410" s="11"/>
      <c r="G410" s="11"/>
      <c r="H410" s="11"/>
      <c r="I410" s="11"/>
      <c r="J410" s="11"/>
      <c r="K410" s="11"/>
      <c r="L410" s="11"/>
      <c r="M410" s="11"/>
      <c r="N410" s="11"/>
      <c r="O410" s="11"/>
      <c r="P410" s="11"/>
      <c r="Q410" s="11"/>
      <c r="R410" s="11"/>
      <c r="S410" s="11"/>
      <c r="T410" s="11"/>
      <c r="U410" s="11"/>
      <c r="V410" s="11"/>
      <c r="W410" s="11"/>
    </row>
    <row r="411" spans="2:93" x14ac:dyDescent="0.15">
      <c r="B411" s="11"/>
      <c r="C411" s="11"/>
      <c r="D411" s="11"/>
      <c r="E411" s="11"/>
      <c r="F411" s="11"/>
      <c r="G411" s="11"/>
      <c r="H411" s="11"/>
      <c r="I411" s="11"/>
      <c r="J411" s="11"/>
      <c r="K411" s="11"/>
      <c r="L411" s="11"/>
      <c r="M411" s="11"/>
      <c r="N411" s="11"/>
      <c r="O411" s="11"/>
      <c r="P411" s="11"/>
      <c r="Q411" s="11"/>
      <c r="R411" s="11"/>
      <c r="S411" s="11"/>
      <c r="T411" s="11"/>
      <c r="U411" s="11"/>
      <c r="V411" s="11"/>
      <c r="W411" s="11"/>
    </row>
    <row r="412" spans="2:93" x14ac:dyDescent="0.15">
      <c r="B412" s="11"/>
      <c r="C412" s="11"/>
      <c r="D412" s="11"/>
      <c r="E412" s="11"/>
      <c r="F412" s="11"/>
      <c r="G412" s="11"/>
      <c r="H412" s="11"/>
      <c r="I412" s="11"/>
      <c r="J412" s="11"/>
      <c r="K412" s="11"/>
      <c r="L412" s="11"/>
      <c r="M412" s="11"/>
      <c r="N412" s="11"/>
      <c r="O412" s="11"/>
      <c r="P412" s="11"/>
      <c r="Q412" s="11"/>
      <c r="R412" s="11"/>
      <c r="S412" s="11"/>
      <c r="T412" s="11"/>
      <c r="U412" s="11"/>
      <c r="V412" s="11"/>
      <c r="W412" s="11"/>
    </row>
    <row r="413" spans="2:93" x14ac:dyDescent="0.15">
      <c r="B413" s="11"/>
      <c r="C413" s="11"/>
      <c r="D413" s="11"/>
      <c r="E413" s="11"/>
      <c r="F413" s="11"/>
      <c r="G413" s="11"/>
      <c r="H413" s="11"/>
      <c r="I413" s="11"/>
      <c r="J413" s="11"/>
      <c r="K413" s="11"/>
      <c r="L413" s="11"/>
      <c r="M413" s="11"/>
      <c r="N413" s="11"/>
      <c r="O413" s="11"/>
      <c r="P413" s="11"/>
      <c r="Q413" s="11"/>
      <c r="R413" s="11"/>
      <c r="S413" s="11"/>
      <c r="T413" s="11"/>
      <c r="U413" s="11"/>
      <c r="V413" s="11"/>
      <c r="W413" s="11"/>
    </row>
    <row r="414" spans="2:93" x14ac:dyDescent="0.15">
      <c r="B414" s="11"/>
      <c r="C414" s="11"/>
      <c r="D414" s="11"/>
      <c r="E414" s="11"/>
      <c r="F414" s="11"/>
      <c r="G414" s="11"/>
      <c r="H414" s="11"/>
      <c r="I414" s="11"/>
      <c r="J414" s="11"/>
      <c r="K414" s="11"/>
      <c r="L414" s="11"/>
      <c r="M414" s="11"/>
      <c r="N414" s="11"/>
      <c r="O414" s="11"/>
      <c r="P414" s="11"/>
      <c r="Q414" s="11"/>
      <c r="R414" s="11"/>
      <c r="S414" s="11"/>
      <c r="T414" s="11"/>
      <c r="U414" s="11"/>
      <c r="V414" s="11"/>
      <c r="W414" s="11"/>
    </row>
    <row r="415" spans="2:93" x14ac:dyDescent="0.15">
      <c r="B415" s="11"/>
      <c r="C415" s="11"/>
      <c r="D415" s="11"/>
      <c r="E415" s="11"/>
      <c r="F415" s="11"/>
      <c r="G415" s="11"/>
      <c r="H415" s="11"/>
      <c r="I415" s="11"/>
      <c r="J415" s="11"/>
      <c r="K415" s="11"/>
      <c r="L415" s="11"/>
      <c r="M415" s="11"/>
      <c r="N415" s="11"/>
      <c r="O415" s="11"/>
      <c r="P415" s="11"/>
      <c r="Q415" s="11"/>
      <c r="R415" s="11"/>
      <c r="S415" s="11"/>
      <c r="T415" s="11"/>
      <c r="U415" s="11"/>
      <c r="V415" s="11"/>
      <c r="W415" s="11"/>
    </row>
    <row r="416" spans="2:93" x14ac:dyDescent="0.15">
      <c r="B416" s="11"/>
      <c r="C416" s="11"/>
      <c r="D416" s="11"/>
      <c r="E416" s="11"/>
      <c r="F416" s="11"/>
      <c r="G416" s="11"/>
      <c r="H416" s="11"/>
      <c r="I416" s="11"/>
      <c r="J416" s="11"/>
      <c r="K416" s="11"/>
      <c r="L416" s="11"/>
      <c r="M416" s="11"/>
      <c r="N416" s="11"/>
      <c r="O416" s="11"/>
      <c r="P416" s="11"/>
      <c r="Q416" s="11"/>
      <c r="R416" s="11"/>
      <c r="S416" s="11"/>
      <c r="T416" s="11"/>
      <c r="U416" s="11"/>
      <c r="V416" s="11"/>
      <c r="W416" s="11"/>
    </row>
    <row r="417" spans="2:23" x14ac:dyDescent="0.15">
      <c r="B417" s="11"/>
      <c r="C417" s="11"/>
      <c r="D417" s="11"/>
      <c r="E417" s="11"/>
      <c r="F417" s="11"/>
      <c r="G417" s="11"/>
      <c r="H417" s="11"/>
      <c r="I417" s="11"/>
      <c r="J417" s="11"/>
      <c r="K417" s="11"/>
      <c r="L417" s="11"/>
      <c r="M417" s="11"/>
      <c r="N417" s="11"/>
      <c r="O417" s="11"/>
      <c r="P417" s="11"/>
      <c r="Q417" s="11"/>
      <c r="R417" s="11"/>
      <c r="S417" s="11"/>
      <c r="T417" s="11"/>
      <c r="U417" s="11"/>
      <c r="V417" s="11"/>
      <c r="W417" s="11"/>
    </row>
    <row r="418" spans="2:23" x14ac:dyDescent="0.15">
      <c r="B418" s="11"/>
      <c r="C418" s="11"/>
      <c r="D418" s="11"/>
      <c r="E418" s="11"/>
      <c r="F418" s="11"/>
      <c r="G418" s="11"/>
      <c r="H418" s="11"/>
      <c r="I418" s="11"/>
      <c r="J418" s="11"/>
      <c r="K418" s="11"/>
      <c r="L418" s="11"/>
      <c r="M418" s="11"/>
      <c r="N418" s="11"/>
      <c r="O418" s="11"/>
      <c r="P418" s="11"/>
      <c r="Q418" s="11"/>
      <c r="R418" s="11"/>
      <c r="S418" s="11"/>
      <c r="T418" s="11"/>
      <c r="U418" s="11"/>
      <c r="V418" s="11"/>
      <c r="W418" s="11"/>
    </row>
    <row r="419" spans="2:23" x14ac:dyDescent="0.15">
      <c r="B419" s="11"/>
      <c r="C419" s="11"/>
      <c r="D419" s="11"/>
      <c r="E419" s="11"/>
      <c r="F419" s="11"/>
      <c r="G419" s="11"/>
      <c r="H419" s="11"/>
      <c r="I419" s="11"/>
      <c r="J419" s="11"/>
      <c r="K419" s="11"/>
      <c r="L419" s="11"/>
      <c r="M419" s="11"/>
      <c r="N419" s="11"/>
      <c r="O419" s="11"/>
      <c r="P419" s="11"/>
      <c r="Q419" s="11"/>
      <c r="R419" s="11"/>
      <c r="S419" s="11"/>
      <c r="T419" s="11"/>
      <c r="U419" s="11"/>
      <c r="V419" s="11"/>
      <c r="W419" s="11"/>
    </row>
    <row r="420" spans="2:23" x14ac:dyDescent="0.15">
      <c r="B420" s="11"/>
      <c r="C420" s="11"/>
      <c r="D420" s="11"/>
      <c r="E420" s="11"/>
      <c r="F420" s="11"/>
      <c r="G420" s="11"/>
      <c r="H420" s="11"/>
      <c r="I420" s="11"/>
      <c r="J420" s="11"/>
      <c r="K420" s="11"/>
      <c r="L420" s="11"/>
      <c r="M420" s="11"/>
      <c r="N420" s="11"/>
      <c r="O420" s="11"/>
      <c r="P420" s="11"/>
      <c r="Q420" s="11"/>
      <c r="R420" s="11"/>
      <c r="S420" s="11"/>
      <c r="T420" s="11"/>
      <c r="U420" s="11"/>
      <c r="V420" s="11"/>
      <c r="W420" s="11"/>
    </row>
    <row r="421" spans="2:23" x14ac:dyDescent="0.15">
      <c r="B421" s="11"/>
      <c r="C421" s="11"/>
      <c r="D421" s="11"/>
      <c r="E421" s="11"/>
      <c r="F421" s="11"/>
      <c r="G421" s="11"/>
      <c r="H421" s="11"/>
      <c r="I421" s="11"/>
      <c r="J421" s="11"/>
      <c r="K421" s="11"/>
      <c r="L421" s="11"/>
      <c r="M421" s="11"/>
      <c r="N421" s="11"/>
      <c r="O421" s="11"/>
      <c r="P421" s="11"/>
      <c r="Q421" s="11"/>
      <c r="R421" s="11"/>
      <c r="S421" s="11"/>
      <c r="T421" s="11"/>
      <c r="U421" s="11"/>
      <c r="V421" s="11"/>
      <c r="W421" s="11"/>
    </row>
    <row r="422" spans="2:23" x14ac:dyDescent="0.15">
      <c r="B422" s="11"/>
      <c r="C422" s="11"/>
      <c r="D422" s="11"/>
      <c r="E422" s="11"/>
      <c r="F422" s="11"/>
      <c r="G422" s="11"/>
      <c r="H422" s="11"/>
      <c r="I422" s="11"/>
      <c r="J422" s="11"/>
      <c r="K422" s="11"/>
      <c r="L422" s="11"/>
      <c r="M422" s="11"/>
      <c r="N422" s="11"/>
      <c r="O422" s="11"/>
      <c r="P422" s="11"/>
      <c r="Q422" s="11"/>
      <c r="R422" s="11"/>
      <c r="S422" s="11"/>
      <c r="T422" s="11"/>
      <c r="U422" s="11"/>
      <c r="V422" s="11"/>
      <c r="W422" s="11"/>
    </row>
    <row r="423" spans="2:23" x14ac:dyDescent="0.15">
      <c r="B423" s="11"/>
      <c r="C423" s="11"/>
      <c r="D423" s="11"/>
      <c r="E423" s="11"/>
      <c r="F423" s="11"/>
      <c r="G423" s="11"/>
      <c r="H423" s="11"/>
      <c r="I423" s="11"/>
      <c r="J423" s="11"/>
      <c r="K423" s="11"/>
      <c r="L423" s="11"/>
      <c r="M423" s="11"/>
      <c r="N423" s="11"/>
      <c r="O423" s="11"/>
      <c r="P423" s="11"/>
      <c r="Q423" s="11"/>
      <c r="R423" s="11"/>
      <c r="S423" s="11"/>
      <c r="T423" s="11"/>
      <c r="U423" s="11"/>
      <c r="V423" s="11"/>
      <c r="W423" s="11"/>
    </row>
    <row r="424" spans="2:23" x14ac:dyDescent="0.15">
      <c r="B424" s="11"/>
      <c r="C424" s="11"/>
      <c r="D424" s="11"/>
      <c r="E424" s="11"/>
      <c r="F424" s="11"/>
      <c r="G424" s="11"/>
      <c r="H424" s="11"/>
      <c r="I424" s="11"/>
      <c r="J424" s="11"/>
      <c r="K424" s="11"/>
      <c r="L424" s="11"/>
      <c r="M424" s="11"/>
      <c r="N424" s="11"/>
      <c r="O424" s="11"/>
      <c r="P424" s="11"/>
      <c r="Q424" s="11"/>
      <c r="R424" s="11"/>
      <c r="S424" s="11"/>
      <c r="T424" s="11"/>
      <c r="U424" s="11"/>
      <c r="V424" s="11"/>
      <c r="W424" s="11"/>
    </row>
    <row r="425" spans="2:23" x14ac:dyDescent="0.15">
      <c r="B425" s="11"/>
      <c r="C425" s="11"/>
      <c r="D425" s="11"/>
      <c r="E425" s="11"/>
      <c r="F425" s="11"/>
      <c r="G425" s="11"/>
      <c r="H425" s="11"/>
      <c r="I425" s="11"/>
      <c r="J425" s="11"/>
      <c r="K425" s="11"/>
      <c r="L425" s="11"/>
      <c r="M425" s="11"/>
      <c r="N425" s="11"/>
      <c r="O425" s="11"/>
      <c r="P425" s="11"/>
      <c r="Q425" s="11"/>
      <c r="R425" s="11"/>
      <c r="S425" s="11"/>
      <c r="T425" s="11"/>
      <c r="U425" s="11"/>
      <c r="V425" s="11"/>
      <c r="W425" s="11"/>
    </row>
    <row r="426" spans="2:23" x14ac:dyDescent="0.15">
      <c r="B426" s="11"/>
      <c r="C426" s="11"/>
      <c r="D426" s="11"/>
      <c r="E426" s="11"/>
      <c r="F426" s="11"/>
      <c r="G426" s="11"/>
      <c r="H426" s="11"/>
      <c r="I426" s="11"/>
      <c r="J426" s="11"/>
      <c r="K426" s="11"/>
      <c r="L426" s="11"/>
      <c r="M426" s="11"/>
      <c r="N426" s="11"/>
      <c r="O426" s="11"/>
      <c r="P426" s="11"/>
      <c r="Q426" s="11"/>
      <c r="R426" s="11"/>
      <c r="S426" s="11"/>
      <c r="T426" s="11"/>
      <c r="U426" s="11"/>
      <c r="V426" s="11"/>
      <c r="W426" s="11"/>
    </row>
    <row r="427" spans="2:23" x14ac:dyDescent="0.15">
      <c r="B427" s="11"/>
      <c r="C427" s="11"/>
      <c r="D427" s="11"/>
      <c r="E427" s="11"/>
      <c r="F427" s="11"/>
      <c r="G427" s="11"/>
      <c r="H427" s="11"/>
      <c r="I427" s="11"/>
      <c r="J427" s="11"/>
      <c r="K427" s="11"/>
      <c r="L427" s="11"/>
      <c r="M427" s="11"/>
      <c r="N427" s="11"/>
      <c r="O427" s="11"/>
      <c r="P427" s="11"/>
      <c r="Q427" s="11"/>
      <c r="R427" s="11"/>
      <c r="S427" s="11"/>
      <c r="T427" s="11"/>
      <c r="U427" s="11"/>
      <c r="V427" s="11"/>
      <c r="W427" s="11"/>
    </row>
    <row r="428" spans="2:23" x14ac:dyDescent="0.15">
      <c r="P428" s="11"/>
      <c r="Q428" s="11"/>
      <c r="R428" s="11"/>
      <c r="S428" s="11"/>
      <c r="T428" s="11"/>
      <c r="U428" s="11"/>
      <c r="V428" s="11"/>
      <c r="W428" s="11"/>
    </row>
    <row r="429" spans="2:23" x14ac:dyDescent="0.15">
      <c r="P429" s="11"/>
      <c r="Q429" s="11"/>
      <c r="R429" s="11"/>
      <c r="S429" s="11"/>
      <c r="T429" s="11"/>
      <c r="U429" s="11"/>
      <c r="V429" s="11"/>
      <c r="W429" s="11"/>
    </row>
    <row r="430" spans="2:23" x14ac:dyDescent="0.15">
      <c r="P430" s="11"/>
      <c r="Q430" s="11"/>
      <c r="R430" s="11"/>
      <c r="S430" s="11"/>
      <c r="T430" s="11"/>
      <c r="U430" s="11"/>
      <c r="V430" s="11"/>
      <c r="W430" s="11"/>
    </row>
    <row r="431" spans="2:23" x14ac:dyDescent="0.15">
      <c r="P431" s="11"/>
      <c r="Q431" s="11"/>
      <c r="R431" s="11"/>
      <c r="S431" s="11"/>
      <c r="T431" s="11"/>
      <c r="U431" s="11"/>
      <c r="V431" s="11"/>
      <c r="W431" s="11"/>
    </row>
    <row r="432" spans="2:23" x14ac:dyDescent="0.15">
      <c r="P432" s="11"/>
      <c r="Q432" s="11"/>
      <c r="R432" s="11"/>
      <c r="S432" s="11"/>
      <c r="T432" s="11"/>
      <c r="U432" s="11"/>
      <c r="V432" s="11"/>
      <c r="W432" s="11"/>
    </row>
    <row r="433" spans="16:79" x14ac:dyDescent="0.15">
      <c r="P433" s="11"/>
      <c r="Q433" s="11"/>
      <c r="R433" s="11"/>
      <c r="S433" s="11"/>
      <c r="T433" s="11"/>
      <c r="U433" s="11"/>
      <c r="V433" s="11"/>
      <c r="W433" s="11"/>
    </row>
    <row r="434" spans="16:79" x14ac:dyDescent="0.15">
      <c r="P434" s="11"/>
      <c r="Q434" s="11"/>
      <c r="R434" s="11"/>
      <c r="S434" s="11"/>
      <c r="T434" s="11"/>
      <c r="U434" s="11"/>
      <c r="V434" s="11"/>
      <c r="W434" s="11"/>
    </row>
    <row r="435" spans="16:79" x14ac:dyDescent="0.15">
      <c r="P435" s="11"/>
      <c r="Q435" s="11"/>
      <c r="R435" s="11"/>
      <c r="S435" s="11"/>
      <c r="T435" s="11"/>
      <c r="U435" s="11"/>
      <c r="V435" s="11"/>
      <c r="W435" s="11"/>
    </row>
    <row r="437" spans="16:79" x14ac:dyDescent="0.15">
      <c r="CA437" s="27" t="str">
        <f ca="1">HYPERLINK("#"&amp;MID(CELL("filename",BG425),FIND("]",CELL("filename",BG425))+1,256)&amp;"!"&amp;ADDRESS(ROW($B$8),COLUMN($B$8),1,TRUE),"Return to Cell B8")</f>
        <v>Return to Cell B8</v>
      </c>
    </row>
    <row r="474" spans="79:88" x14ac:dyDescent="0.15">
      <c r="CA474" s="67" t="s">
        <v>194</v>
      </c>
      <c r="CC474">
        <v>14</v>
      </c>
      <c r="CH474" s="67" t="s">
        <v>195</v>
      </c>
      <c r="CJ474" s="143">
        <f>A9+Chart_Start_Date-1</f>
        <v>40001</v>
      </c>
    </row>
    <row r="475" spans="79:88" x14ac:dyDescent="0.15">
      <c r="CJ475">
        <v>68</v>
      </c>
    </row>
    <row r="476" spans="79:88" x14ac:dyDescent="0.15">
      <c r="CA476" s="27" t="str">
        <f ca="1">HYPERLINK("#"&amp;MID(CELL("filename",BG466),FIND("]",CELL("filename",BG466))+1,256)&amp;"!"&amp;ADDRESS(ROW($B$8),COLUMN($B$8),1,TRUE),"Return to Cell B8")</f>
        <v>Return to Cell B8</v>
      </c>
    </row>
  </sheetData>
  <mergeCells count="49">
    <mergeCell ref="BE358:BF358"/>
    <mergeCell ref="BG358:BH358"/>
    <mergeCell ref="BB362:BW362"/>
    <mergeCell ref="BB363:BW363"/>
    <mergeCell ref="BB348:BU348"/>
    <mergeCell ref="BV348:BW348"/>
    <mergeCell ref="BE356:BF356"/>
    <mergeCell ref="BG356:BH356"/>
    <mergeCell ref="BE357:BF357"/>
    <mergeCell ref="BG357:BH357"/>
    <mergeCell ref="BB347:BW347"/>
    <mergeCell ref="BB316:BP316"/>
    <mergeCell ref="BQ316:BW316"/>
    <mergeCell ref="BC324:BD324"/>
    <mergeCell ref="BC325:BD325"/>
    <mergeCell ref="BB330:BW330"/>
    <mergeCell ref="BB331:BN331"/>
    <mergeCell ref="BO331:BW331"/>
    <mergeCell ref="BL339:BM339"/>
    <mergeCell ref="BN339:BO339"/>
    <mergeCell ref="BL340:BM340"/>
    <mergeCell ref="BN340:BO340"/>
    <mergeCell ref="BL341:BM341"/>
    <mergeCell ref="BB315:BW315"/>
    <mergeCell ref="BB284:BW284"/>
    <mergeCell ref="BB285:BQ285"/>
    <mergeCell ref="BR285:BW285"/>
    <mergeCell ref="BB299:BW299"/>
    <mergeCell ref="BB300:BP300"/>
    <mergeCell ref="BQ300:BW300"/>
    <mergeCell ref="BF308:BG308"/>
    <mergeCell ref="BH308:BI308"/>
    <mergeCell ref="BF309:BG309"/>
    <mergeCell ref="BH309:BI309"/>
    <mergeCell ref="BH310:BI310"/>
    <mergeCell ref="BG279:BH279"/>
    <mergeCell ref="BJ279:BK279"/>
    <mergeCell ref="AE175:AH183"/>
    <mergeCell ref="BB237:BW237"/>
    <mergeCell ref="BB238:BR238"/>
    <mergeCell ref="BS238:BW238"/>
    <mergeCell ref="BB253:BW253"/>
    <mergeCell ref="BB254:BO254"/>
    <mergeCell ref="BP254:BW254"/>
    <mergeCell ref="BB269:BW269"/>
    <mergeCell ref="BB270:BN270"/>
    <mergeCell ref="BO270:BW270"/>
    <mergeCell ref="BG278:BH278"/>
    <mergeCell ref="BJ278:BK278"/>
  </mergeCells>
  <conditionalFormatting sqref="E4">
    <cfRule type="expression" dxfId="11" priority="2">
      <formula>$E$4&lt;$L$4</formula>
    </cfRule>
  </conditionalFormatting>
  <conditionalFormatting sqref="E6:G161">
    <cfRule type="expression" dxfId="10" priority="3">
      <formula>Crop&lt;&gt;"Alfalfa"</formula>
    </cfRule>
  </conditionalFormatting>
  <conditionalFormatting sqref="F4">
    <cfRule type="expression" dxfId="9" priority="5">
      <formula>OR($F$4&lt;$E$4,$F$4&gt;$G$4)</formula>
    </cfRule>
  </conditionalFormatting>
  <conditionalFormatting sqref="G4">
    <cfRule type="expression" dxfId="8" priority="4">
      <formula>OR($G$4&lt;$E$4,$G$4&lt;$F$4,$G$4&gt;$A$161)</formula>
    </cfRule>
  </conditionalFormatting>
  <conditionalFormatting sqref="K8:K161">
    <cfRule type="expression" dxfId="7" priority="1">
      <formula>K8&gt;MAD</formula>
    </cfRule>
  </conditionalFormatting>
  <dataValidations xWindow="279" yWindow="1004" count="37">
    <dataValidation type="time" allowBlank="1" showInputMessage="1" showErrorMessage="1" errorTitle="Cut date." error="Enter the date of the first cutting. It must be on or after the emergence (green up date) and before or on Sept 30 of the current year." promptTitle="First cut date." prompt="Enter the date of the first cutting. It must be on or after the emergence (green up date) and before or on Sept 30 of the current year." sqref="E4" xr:uid="{00000000-0002-0000-0000-000000000000}">
      <formula1>L4</formula1>
      <formula2>A161</formula2>
    </dataValidation>
    <dataValidation type="whole" allowBlank="1" showInputMessage="1" showErrorMessage="1" errorTitle="Bottom of soil horizon 7." error="Enter a whole number greater than or equal to the bottom of the layer above and less than the maximum of RZmax listed below." promptTitle="Bottom of soil horizon 7." prompt="Enter a whole number greater than or equal to the bottom of the layer above and less than the maximum of RZmax listed below." sqref="AC206" xr:uid="{00000000-0002-0000-0000-000001000000}">
      <formula1>AC205</formula1>
      <formula2>$AC$207</formula2>
    </dataValidation>
    <dataValidation type="whole" allowBlank="1" showInputMessage="1" showErrorMessage="1" errorTitle="Bottom of soil horizon 6." error="Enter a whole number greater than or equal to the bottom of the layer above and less than the maximum of RZmax listed below." promptTitle="Bottom of soil horizon 6." prompt="Enter a whole number greater than or equal to the bottom of the layer above and less than the maximum of RZmax listed below." sqref="AC205" xr:uid="{00000000-0002-0000-0000-000002000000}">
      <formula1>AC204</formula1>
      <formula2>$AC$207</formula2>
    </dataValidation>
    <dataValidation type="whole" allowBlank="1" showInputMessage="1" showErrorMessage="1" errorTitle="Bottom of soil horizon 5." error="Enter a whole number greater than or equal to the bottom of the layer above and less than the maximum of RZmax listed below." promptTitle="Bottom of soil horizon 5." prompt="Enter a whole number greater than or equal to the bottom of the layer above and less than the maximum of RZmax listed below." sqref="AC204" xr:uid="{00000000-0002-0000-0000-000003000000}">
      <formula1>AC203</formula1>
      <formula2>$AC$207</formula2>
    </dataValidation>
    <dataValidation type="whole" allowBlank="1" showInputMessage="1" showErrorMessage="1" errorTitle="Bottom of soil horizon 4." error="Enter a whole number greater than or equal to the bottom of the layer above and less than the maximum of RZmax listed below." promptTitle="Bottom of soil horizon 4." prompt="Enter a whole number greater than or equal to the bottom of the layer above and less than the maximum of RZmax listed below." sqref="AC203" xr:uid="{00000000-0002-0000-0000-000004000000}">
      <formula1>AC202</formula1>
      <formula2>$AC$207</formula2>
    </dataValidation>
    <dataValidation type="whole" allowBlank="1" showInputMessage="1" showErrorMessage="1" errorTitle="Bottom of soil horizon 3." error="Enter a whole number greater than or equal to the bottom of the layer above and less than the maximum of RZmax listed below." promptTitle="Bottom of soil horizon 3." prompt="Enter a whole number greater than or equal to the bottom of the layer above and less than the maximum of RZmax listed below." sqref="AC202" xr:uid="{00000000-0002-0000-0000-000005000000}">
      <formula1>AC201</formula1>
      <formula2>$AC$207</formula2>
    </dataValidation>
    <dataValidation type="whole" allowBlank="1" showInputMessage="1" showErrorMessage="1" errorTitle="Bottom of soil horizon 1." error="Enter a whole number greater than or equal to the bottom of the layer above and less than the maximum of RZmax listed below." promptTitle="Bottom of soil horizon 1." prompt="Enter a whole number greater than or equal to the bottom of the layer above and less than the maximum of RZmax listed below." sqref="AC200" xr:uid="{00000000-0002-0000-0000-000006000000}">
      <formula1>AC199</formula1>
      <formula2>$AC$207</formula2>
    </dataValidation>
    <dataValidation type="whole" allowBlank="1" showInputMessage="1" showErrorMessage="1" errorTitle="Bottom of soil horizon 2." error="Enter a whole number greater than or equal to the bottom of the layer above and less than the maximum of RZmax listed below." promptTitle="Bottom of soil horizon 2." prompt="Enter a whole number greater than or equal to the bottom of the layer above and less than the maximum of RZmax listed below." sqref="AC201" xr:uid="{00000000-0002-0000-0000-000007000000}">
      <formula1>AC200</formula1>
      <formula2>$AC$207</formula2>
    </dataValidation>
    <dataValidation type="decimal" allowBlank="1" showInputMessage="1" showErrorMessage="1" errorTitle="RZinitial" error="Enter a value between zero and the maximum root zone depth allowed for any crop." promptTitle="RZinitial" prompt="Enter a value between zero and the maximum root zone depth allowed for any crop." sqref="AE186" xr:uid="{00000000-0002-0000-0000-000008000000}">
      <formula1>0</formula1>
      <formula2>MAX(AC175:AC183)</formula2>
    </dataValidation>
    <dataValidation type="date" allowBlank="1" showInputMessage="1" showErrorMessage="1" errorTitle="Cut date." error="Enter the date of the second cutting. It must be on or after the date of the first cutting and on or before Sept 30 of the current year." promptTitle="Second cut date." prompt="Enter the date of the second cutting. It must be on or after the date of the first cutting and on or before Sept 30 of the current year." sqref="F4" xr:uid="{00000000-0002-0000-0000-000009000000}">
      <formula1>E4</formula1>
      <formula2>$A$161</formula2>
    </dataValidation>
    <dataValidation type="date" allowBlank="1" showInputMessage="1" showErrorMessage="1" errorTitle="Cut date." error="Enter the date of the third cutting. It must be on or after the date of the second cutting and on or before Sept 30 of the current year." promptTitle="Third cut date." prompt="Enter the date of the third cutting. It must be on or after the date of the second cutting and on or before Sept 30 of the current year." sqref="G4" xr:uid="{00000000-0002-0000-0000-00000A000000}">
      <formula1>F4</formula1>
      <formula2>$A$161</formula2>
    </dataValidation>
    <dataValidation type="decimal" allowBlank="1" showInputMessage="1" showErrorMessage="1" errorTitle="Management Allowed Depletion" error="Enter the management allowed depletion (MAD), which is the target value of the soil-water deficit (SWDP) at the time of irrigation._x000a__x000a_The value must be between 0% and 100%." promptTitle="Management Allowed Depletion" prompt="Enter the management allowed depletion (MAD), which is the target value of the soil-water deficit (SWDP) at the time of irrigation._x000a__x000a_The value must be between 0% and 100%." sqref="AE190" xr:uid="{00000000-0002-0000-0000-00000B000000}">
      <formula1>0</formula1>
      <formula2>1</formula2>
    </dataValidation>
    <dataValidation type="decimal" allowBlank="1" showInputMessage="1" showErrorMessage="1" errorTitle="SWDPcritical" error="Enter the critical value of soil-water deficit (SWDP) above which ET becomes limiting. A value of 50% is recommended but other values between 0 and 1 (0% and 100%) are valid." promptTitle="SWDPcritical" prompt="Enter the critical value of soil-water deficit (SWDP) above which ET becomes limiting. A value of 50% is recommended but other values between 0 and 1 (0% and 100%) are valid." sqref="AE187" xr:uid="{00000000-0002-0000-0000-00000C000000}">
      <formula1>0</formula1>
      <formula2>1</formula2>
    </dataValidation>
    <dataValidation type="decimal" operator="greaterThanOrEqual" allowBlank="1" showInputMessage="1" showErrorMessage="1" errorTitle="Rain Entry" error="Leave blank (computed as zero) or enter a value greater than or equal to zero." promptTitle="Rain Entry" prompt="Leave blank (computed as zero) or enter a value greater than or equal to zero." sqref="H8:H161" xr:uid="{00000000-0002-0000-0000-00000D000000}">
      <formula1>0</formula1>
    </dataValidation>
    <dataValidation type="decimal" operator="greaterThanOrEqual" allowBlank="1" showInputMessage="1" showErrorMessage="1" errorTitle="Irrigation Entry" error="Leave blank (computed as zero) or enter a value greater than or equal to zero." promptTitle="Irrigation Entry" prompt="Leave blank (computed as zero) or enter a value greater than or equal to zero." sqref="I8:I161" xr:uid="{00000000-0002-0000-0000-00000E000000}">
      <formula1>0</formula1>
    </dataValidation>
    <dataValidation type="decimal" errorStyle="warning" allowBlank="1" showInputMessage="1" showErrorMessage="1" errorTitle="SMD" error="Your input must be between 0 and 1 (0% and 100%)." promptTitle="SMD" prompt="If you want to adjust the soil moisture deficit (SMD), enter an SMD value as a percentage between 0% and 100%." sqref="L162" xr:uid="{00000000-0002-0000-0000-00000F000000}">
      <formula1>0</formula1>
      <formula2>100</formula2>
    </dataValidation>
    <dataValidation type="decimal" errorStyle="warning" allowBlank="1" showInputMessage="1" showErrorMessage="1" errorTitle="SWD" error="Your input must be between 0 and 1 (0% and 100%)." promptTitle="SWD" prompt="Enter a soil-water deficit (SWD) as a percentage." sqref="L8:L161" xr:uid="{00000000-0002-0000-0000-000010000000}">
      <formula1>0</formula1>
      <formula2>1</formula2>
    </dataValidation>
    <dataValidation type="decimal" allowBlank="1" showInputMessage="1" showErrorMessage="1" errorTitle="Week of Root Zone Maximum" error="A value of 7 is recommended for crops other than alfalfa._x000a__x000a_Values less than 1 or greater than 22 are out of limits for this spreadsheet and most North Dakota growing conditions." promptTitle="Week of Root Zone Maximum" prompt="A value of 7 is recommended for crops other than alfalfa._x000a__x000a_Values less than 1 or greater than 22 are out of limits for this spreadsheet and most North Dakota growing conditions." sqref="AD176:AD183" xr:uid="{00000000-0002-0000-0000-000011000000}">
      <formula1>1</formula1>
      <formula2>22</formula2>
    </dataValidation>
    <dataValidation type="decimal" allowBlank="1" showInputMessage="1" showErrorMessage="1" errorTitle="Week of Root Zone Maximum" error="A value of 7 is recommended for newly-seeded alfalfa or 1 for established alfalfa._x000a__x000a_Values less than 1 or greater than 22 are out of limits for this spreadsheet and most North Dakota growing conditions." promptTitle="Week of Root Zone Maximum" prompt="A value of 7 is recommended for newly-seeded alfalfa or 1 for established alfalfa._x000a__x000a_Values less than 1 or greater than 22 are out of limits for this spreadsheet and most North Dakota growing conditions." sqref="AD175" xr:uid="{00000000-0002-0000-0000-000012000000}">
      <formula1>1</formula1>
      <formula2>22</formula2>
    </dataValidation>
    <dataValidation type="whole" operator="equal" allowBlank="1" showInputMessage="1" showErrorMessage="1" errorTitle="Top of soil" error="This value must be left at zero (0) to represent the soil surface with zero depth." promptTitle="Top of soil" prompt="This value must be left at zero (0) to represent the soil surface with zero depth." sqref="AC199" xr:uid="{00000000-0002-0000-0000-000013000000}">
      <formula1>0</formula1>
    </dataValidation>
    <dataValidation type="whole" operator="equal" allowBlank="1" showInputMessage="1" showErrorMessage="1" errorTitle="Bottom of Root Zone (48&quot;)" error="This value is fixed at 48&quot;. Use Data Validation to change it." promptTitle="Bottom of Root Zone (48&quot;)" prompt="This value is fixed at 48&quot;. Use Data Validation to change it." sqref="AC208" xr:uid="{00000000-0002-0000-0000-000014000000}">
      <formula1>48</formula1>
    </dataValidation>
    <dataValidation type="list" allowBlank="1" showInputMessage="1" showErrorMessage="1" errorTitle="Soil Type" error="Choose a soil type for the eighth soil horizon." promptTitle="Soil Type" prompt="Choose a soil type for the eighth soil horizon." sqref="AD207" xr:uid="{00000000-0002-0000-0000-000015000000}">
      <formula1>$AA$214:$AA$222</formula1>
    </dataValidation>
    <dataValidation type="list" allowBlank="1" showInputMessage="1" showErrorMessage="1" errorTitle="Soil Type" error="Choose a soil type for the seventh soil horizon." promptTitle="Soil Type" prompt="Choose a soil type for the seventh soil horizon." sqref="AD206" xr:uid="{00000000-0002-0000-0000-000016000000}">
      <formula1>$AA$214:$AA$222</formula1>
    </dataValidation>
    <dataValidation type="list" allowBlank="1" showInputMessage="1" showErrorMessage="1" errorTitle="Soil Type" error="Choose a soil type for the fifth soil horizon." promptTitle="Soil Type" prompt="Choose a soil type for the fifth soil horizon." sqref="AD204" xr:uid="{00000000-0002-0000-0000-000017000000}">
      <formula1>$AA$214:$AA$222</formula1>
    </dataValidation>
    <dataValidation type="list" allowBlank="1" showInputMessage="1" showErrorMessage="1" errorTitle="Soil Type" error="Choose a soil type for the fourth soil horizon." promptTitle="Soil Type" prompt="Choose a soil type for the fourth soil horizon." sqref="AD203" xr:uid="{00000000-0002-0000-0000-000018000000}">
      <formula1>$AA$214:$AA$222</formula1>
    </dataValidation>
    <dataValidation type="list" allowBlank="1" showInputMessage="1" showErrorMessage="1" errorTitle="Soil Type" error="Choose a soil type for the third soil horizon." promptTitle="Soil Type" prompt="Choose a soil type for the third soil horizon." sqref="AD202" xr:uid="{00000000-0002-0000-0000-000019000000}">
      <formula1>$AA$214:$AA$222</formula1>
    </dataValidation>
    <dataValidation type="list" allowBlank="1" showInputMessage="1" showErrorMessage="1" errorTitle="Soil Type" error="Choose a soil type for the second soil horizon." promptTitle="Soil Type" prompt="Choose a soil type for the second soil horizon." sqref="AD201" xr:uid="{00000000-0002-0000-0000-00001A000000}">
      <formula1>$AA$214:$AA$222</formula1>
    </dataValidation>
    <dataValidation type="list" showInputMessage="1" showErrorMessage="1" errorTitle="Soil Type" error="Choose a soil type for the first soil horizon." promptTitle="Soil Type" prompt="Choose a soil type for the first soil horizon." sqref="AD200" xr:uid="{00000000-0002-0000-0000-00001B000000}">
      <formula1>$AA$214:$AA$222</formula1>
    </dataValidation>
    <dataValidation type="list" allowBlank="1" showInputMessage="1" showErrorMessage="1" errorTitle="Soil Type" error="Choose a soil type for the sixth soil horizon." promptTitle="Soil Type" prompt="Choose a soil type for the sixth soil horizon." sqref="AD205" xr:uid="{00000000-0002-0000-0000-00001C000000}">
      <formula1>$AA$214:$AA$222</formula1>
    </dataValidation>
    <dataValidation type="whole" allowBlank="1" showInputMessage="1" showErrorMessage="1" errorTitle="Alfalfa Cut ET Recovery Period" error="Enter the time in days for alfalfa ET to recover to full ET during the cut &amp; regrowth period._x000a__x000a_The value must be at least 0 and not more than 35 days." promptTitle="Alfalfa Cut ET Recovery Period" prompt="Enter the time in days for alfalfa ET to recover to full ET during the cut &amp; regrowth period._x000a__x000a_The value must be at least 0 and not more than 35 days." sqref="AE189" xr:uid="{00000000-0002-0000-0000-00001D000000}">
      <formula1>0</formula1>
      <formula2>35</formula2>
    </dataValidation>
    <dataValidation type="decimal" allowBlank="1" showInputMessage="1" showErrorMessage="1" errorTitle="Alfalfa Cut ET Factor" error="Enter a number between 0 and 1 to represent the fraction of ET remaining on the day of alfalfa cutting. For example, if alfalfa ET is 60% of its normal value due to cutting, enter 0.6." promptTitle="Alfalfa Cut ET Factor" prompt="Enter a number between 0 and 1 to represent the fraction of ET remaining on the day of alfalfa cutting. For example, if alfalfa ET is 60% of its normal value due to cutting, enter 0.6." sqref="AE188" xr:uid="{00000000-0002-0000-0000-00001E000000}">
      <formula1>0</formula1>
      <formula2>1</formula2>
    </dataValidation>
    <dataValidation type="date" showInputMessage="1" showErrorMessage="1" errorTitle="Emergence Date" error="The emergence date must not be earlier than 5/1 nor later than 9/30 for a given year." promptTitle="Emergence Date" prompt="Enter the crop emergence date in mm/dd/yyyy format. _x000a__x000a_Example: 3 May 2009 would be entered as 5/3/2009._x000a__x000a_For established alfalfa, use 5/1/yyyy, where yyyy is the appropriate year." sqref="L4" xr:uid="{00000000-0002-0000-0000-00001F000000}">
      <formula1>122</formula1>
      <formula2>73323</formula2>
    </dataValidation>
    <dataValidation type="list" allowBlank="1" showInputMessage="1" showErrorMessage="1" errorTitle="Crop" error="Choose a crop type from the list. To activate the list, select the drop-down arrow at the right of the cell. " promptTitle="Crop" prompt="Choose a crop type from the list. To activate the list, select the drop-down arrow at the right of the cell. " sqref="L3" xr:uid="{00000000-0002-0000-0000-000020000000}">
      <formula1>$AA$175:$AA$183</formula1>
    </dataValidation>
    <dataValidation type="whole" allowBlank="1" showInputMessage="1" showErrorMessage="1" errorTitle="Root Zone Maximum" error="Enter a whole number (no decimals) such as those from Table 2 of Lundstrom and Stegman's (1988) &quot;Irrigation Scheduling by the Checkbook Method.&quot;_x000a__x000a_The value must be between 0 and 1220 mm." promptTitle="Root Zone Maximum" prompt="Enter a whole number (no decimals) such as those from Table 2 of Lundstrom and Stegman's (1988) &quot;Irrigation Scheduling by the Checkbook Method.&quot;_x000a__x000a_The value must be between 0 and 1220 mm." sqref="AC175:AC183" xr:uid="{00000000-0002-0000-0000-000021000000}">
      <formula1>RZinitial</formula1>
      <formula2>1220</formula2>
    </dataValidation>
    <dataValidation type="whole" operator="equal" allowBlank="1" showInputMessage="1" showErrorMessage="1" errorTitle="Bottom of Root Zone (48&quot;)" error="RZmax. This value is fixed at 1220 mm. Use Data Validation to change it." promptTitle="RZmax = Bottom of Root Zone" prompt="RZmax. This value is fixed at 1220 mm. Use Data Validation to change it." sqref="AC207" xr:uid="{00000000-0002-0000-0000-000022000000}">
      <formula1>1220</formula1>
    </dataValidation>
    <dataValidation type="whole" allowBlank="1" showInputMessage="1" showErrorMessage="1" errorTitle="Start Date" error="Enter a whole number between 1 and 153 (inclusive)." promptTitle="Start Date" prompt="Enter a whole number between 1 and 153 (inclusive)." sqref="CJ475" xr:uid="{00000000-0002-0000-0000-000023000000}">
      <formula1>1</formula1>
      <formula2>153</formula2>
    </dataValidation>
    <dataValidation type="whole" allowBlank="1" showInputMessage="1" showErrorMessage="1" errorTitle="Interval Width" error="Enter a whole number between 1 and 153 (inclusive)." promptTitle="Interval Width" prompt="Enter a whole number between 1 and 153 (inclusive)." sqref="CC474" xr:uid="{00000000-0002-0000-0000-000024000000}">
      <formula1>1</formula1>
      <formula2>153</formula2>
    </dataValidation>
  </dataValidations>
  <hyperlinks>
    <hyperlink ref="P2" r:id="rId1" display="Click for NDAWN" xr:uid="{00000000-0004-0000-0000-000000000000}"/>
    <hyperlink ref="P3" r:id="rId2" xr:uid="{00000000-0004-0000-0000-000001000000}"/>
    <hyperlink ref="BC234" r:id="rId3" xr:uid="{00000000-0004-0000-0000-000002000000}"/>
  </hyperlinks>
  <printOptions headings="1" gridLines="1"/>
  <pageMargins left="0.5" right="0.5" top="0.5" bottom="0.5" header="0.25" footer="0.25"/>
  <pageSetup scale="80" fitToHeight="6" orientation="landscape" cellComments="asDisplayed" r:id="rId4"/>
  <headerFooter alignWithMargins="0">
    <oddHeader>&amp;R&amp;P of &amp;N</oddHeader>
    <oddFooter>&amp;L&amp;Z&amp;F &amp;A&amp;R&amp;D &amp;T</oddFooter>
  </headerFooter>
  <rowBreaks count="9" manualBreakCount="9">
    <brk id="39" max="16383" man="1"/>
    <brk id="69" max="16383" man="1"/>
    <brk id="100" max="16383" man="1"/>
    <brk id="131" max="16383" man="1"/>
    <brk id="165" max="16383" man="1"/>
    <brk id="209" max="16383" man="1"/>
    <brk id="267" max="25" man="1"/>
    <brk id="312" max="16383" man="1"/>
    <brk id="359" max="25" man="1"/>
  </rowBreaks>
  <drawing r:id="rId5"/>
  <legacyDrawing r:id="rId6"/>
  <mc:AlternateContent xmlns:mc="http://schemas.openxmlformats.org/markup-compatibility/2006">
    <mc:Choice Requires="x14">
      <controls>
        <mc:AlternateContent xmlns:mc="http://schemas.openxmlformats.org/markup-compatibility/2006">
          <mc:Choice Requires="x14">
            <control shapeId="3127" r:id="rId7" name="Scroll Bar 55">
              <controlPr defaultSize="0" autoPict="0">
                <anchor moveWithCells="1">
                  <from>
                    <xdr:col>81</xdr:col>
                    <xdr:colOff>38100</xdr:colOff>
                    <xdr:row>473</xdr:row>
                    <xdr:rowOff>38100</xdr:rowOff>
                  </from>
                  <to>
                    <xdr:col>84</xdr:col>
                    <xdr:colOff>177800</xdr:colOff>
                    <xdr:row>474</xdr:row>
                    <xdr:rowOff>139700</xdr:rowOff>
                  </to>
                </anchor>
              </controlPr>
            </control>
          </mc:Choice>
        </mc:AlternateContent>
        <mc:AlternateContent xmlns:mc="http://schemas.openxmlformats.org/markup-compatibility/2006">
          <mc:Choice Requires="x14">
            <control shapeId="3128" r:id="rId8" name="Scroll Bar 56">
              <controlPr defaultSize="0" autoPict="0">
                <anchor moveWithCells="1">
                  <from>
                    <xdr:col>88</xdr:col>
                    <xdr:colOff>50800</xdr:colOff>
                    <xdr:row>473</xdr:row>
                    <xdr:rowOff>50800</xdr:rowOff>
                  </from>
                  <to>
                    <xdr:col>91</xdr:col>
                    <xdr:colOff>203200</xdr:colOff>
                    <xdr:row>474</xdr:row>
                    <xdr:rowOff>152400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9C879-38BB-8F45-88E0-9B1453A8E47E}">
  <dimension ref="A1:C32"/>
  <sheetViews>
    <sheetView workbookViewId="0">
      <selection activeCell="B3" sqref="B3"/>
    </sheetView>
  </sheetViews>
  <sheetFormatPr baseColWidth="10" defaultColWidth="11.5" defaultRowHeight="13" x14ac:dyDescent="0.15"/>
  <sheetData>
    <row r="1" spans="1:2" x14ac:dyDescent="0.15">
      <c r="A1" s="67" t="s">
        <v>196</v>
      </c>
    </row>
    <row r="2" spans="1:2" x14ac:dyDescent="0.15">
      <c r="A2" s="67" t="s">
        <v>197</v>
      </c>
      <c r="B2" s="67" t="s">
        <v>198</v>
      </c>
    </row>
    <row r="3" spans="1:2" x14ac:dyDescent="0.15">
      <c r="B3" s="67" t="s">
        <v>199</v>
      </c>
    </row>
    <row r="4" spans="1:2" x14ac:dyDescent="0.15">
      <c r="B4" s="67" t="s">
        <v>200</v>
      </c>
    </row>
    <row r="5" spans="1:2" x14ac:dyDescent="0.15">
      <c r="B5" s="67" t="s">
        <v>201</v>
      </c>
    </row>
    <row r="6" spans="1:2" x14ac:dyDescent="0.15">
      <c r="B6" s="67" t="s">
        <v>202</v>
      </c>
    </row>
    <row r="7" spans="1:2" x14ac:dyDescent="0.15">
      <c r="B7" s="67" t="s">
        <v>203</v>
      </c>
    </row>
    <row r="8" spans="1:2" x14ac:dyDescent="0.15">
      <c r="B8" s="67" t="s">
        <v>204</v>
      </c>
    </row>
    <row r="9" spans="1:2" x14ac:dyDescent="0.15">
      <c r="B9" s="67" t="s">
        <v>205</v>
      </c>
    </row>
    <row r="10" spans="1:2" x14ac:dyDescent="0.15">
      <c r="B10" s="67" t="s">
        <v>206</v>
      </c>
    </row>
    <row r="11" spans="1:2" x14ac:dyDescent="0.15">
      <c r="B11" s="67" t="s">
        <v>207</v>
      </c>
    </row>
    <row r="12" spans="1:2" x14ac:dyDescent="0.15">
      <c r="A12" s="67" t="s">
        <v>208</v>
      </c>
      <c r="B12" s="67" t="s">
        <v>209</v>
      </c>
    </row>
    <row r="13" spans="1:2" x14ac:dyDescent="0.15">
      <c r="B13" s="67" t="s">
        <v>210</v>
      </c>
    </row>
    <row r="14" spans="1:2" x14ac:dyDescent="0.15">
      <c r="B14" s="67" t="s">
        <v>211</v>
      </c>
    </row>
    <row r="15" spans="1:2" x14ac:dyDescent="0.15">
      <c r="B15" s="67" t="s">
        <v>212</v>
      </c>
    </row>
    <row r="16" spans="1:2" x14ac:dyDescent="0.15">
      <c r="B16" s="67" t="s">
        <v>213</v>
      </c>
    </row>
    <row r="17" spans="1:3" x14ac:dyDescent="0.15">
      <c r="C17" s="67" t="s">
        <v>214</v>
      </c>
    </row>
    <row r="18" spans="1:3" x14ac:dyDescent="0.15">
      <c r="B18" s="67" t="s">
        <v>215</v>
      </c>
    </row>
    <row r="19" spans="1:3" x14ac:dyDescent="0.15">
      <c r="A19" s="67" t="s">
        <v>216</v>
      </c>
      <c r="B19" s="67" t="s">
        <v>217</v>
      </c>
    </row>
    <row r="20" spans="1:3" x14ac:dyDescent="0.15">
      <c r="B20" s="67" t="s">
        <v>199</v>
      </c>
    </row>
    <row r="21" spans="1:3" x14ac:dyDescent="0.15">
      <c r="B21" s="67" t="s">
        <v>200</v>
      </c>
    </row>
    <row r="22" spans="1:3" x14ac:dyDescent="0.15">
      <c r="B22" s="67" t="s">
        <v>218</v>
      </c>
    </row>
    <row r="23" spans="1:3" x14ac:dyDescent="0.15">
      <c r="B23" s="67" t="s">
        <v>219</v>
      </c>
    </row>
    <row r="24" spans="1:3" x14ac:dyDescent="0.15">
      <c r="B24" s="67" t="s">
        <v>203</v>
      </c>
    </row>
    <row r="25" spans="1:3" x14ac:dyDescent="0.15">
      <c r="B25" s="67" t="s">
        <v>204</v>
      </c>
    </row>
    <row r="26" spans="1:3" x14ac:dyDescent="0.15">
      <c r="B26" s="67" t="s">
        <v>205</v>
      </c>
    </row>
    <row r="27" spans="1:3" x14ac:dyDescent="0.15">
      <c r="B27" s="67" t="s">
        <v>220</v>
      </c>
    </row>
    <row r="28" spans="1:3" x14ac:dyDescent="0.15">
      <c r="B28" s="67" t="s">
        <v>221</v>
      </c>
    </row>
    <row r="29" spans="1:3" x14ac:dyDescent="0.15">
      <c r="A29" s="67" t="s">
        <v>222</v>
      </c>
      <c r="B29" s="67" t="s">
        <v>223</v>
      </c>
    </row>
    <row r="30" spans="1:3" x14ac:dyDescent="0.15">
      <c r="B30" s="67" t="s">
        <v>224</v>
      </c>
    </row>
    <row r="31" spans="1:3" x14ac:dyDescent="0.15">
      <c r="A31" t="s">
        <v>225</v>
      </c>
      <c r="B31" t="s">
        <v>226</v>
      </c>
    </row>
    <row r="32" spans="1:3" x14ac:dyDescent="0.15">
      <c r="A32" t="s">
        <v>227</v>
      </c>
      <c r="B32" t="s">
        <v>228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5BE2-9C12-A848-A214-3A9DA3174667}">
  <dimension ref="A1:E3720"/>
  <sheetViews>
    <sheetView zoomScaleNormal="100" workbookViewId="0">
      <selection activeCell="C3355" sqref="C3355:D3387"/>
    </sheetView>
  </sheetViews>
  <sheetFormatPr baseColWidth="10" defaultColWidth="10.83203125" defaultRowHeight="16" x14ac:dyDescent="0.2"/>
  <cols>
    <col min="1" max="1" width="27.1640625" style="265" customWidth="1"/>
    <col min="2" max="3" width="16" style="266" customWidth="1"/>
    <col min="4" max="4" width="20.6640625" style="266" customWidth="1"/>
    <col min="5" max="16384" width="10.83203125" style="196"/>
  </cols>
  <sheetData>
    <row r="1" spans="1:4" x14ac:dyDescent="0.2">
      <c r="A1" s="265" t="s">
        <v>229</v>
      </c>
      <c r="B1" s="266" t="s">
        <v>230</v>
      </c>
      <c r="C1" s="266" t="s">
        <v>231</v>
      </c>
      <c r="D1" s="266" t="s">
        <v>232</v>
      </c>
    </row>
    <row r="2" spans="1:4" x14ac:dyDescent="0.2">
      <c r="A2" s="284" t="s">
        <v>443</v>
      </c>
      <c r="B2" s="285">
        <v>84.748467824310524</v>
      </c>
      <c r="C2" s="267">
        <f t="shared" ref="C2:C65" si="0">MONTH(A2)</f>
        <v>5</v>
      </c>
      <c r="D2" s="267">
        <f t="shared" ref="D2:D65" si="1">DAY(A2)</f>
        <v>1</v>
      </c>
    </row>
    <row r="3" spans="1:4" x14ac:dyDescent="0.2">
      <c r="A3" s="284" t="s">
        <v>444</v>
      </c>
      <c r="B3" s="285">
        <v>85.310265577119509</v>
      </c>
      <c r="C3" s="267">
        <f t="shared" si="0"/>
        <v>5</v>
      </c>
      <c r="D3" s="267">
        <f t="shared" si="1"/>
        <v>1</v>
      </c>
    </row>
    <row r="4" spans="1:4" x14ac:dyDescent="0.2">
      <c r="A4" s="284" t="s">
        <v>445</v>
      </c>
      <c r="B4" s="285">
        <v>84.444444444444443</v>
      </c>
      <c r="C4" s="267">
        <f t="shared" si="0"/>
        <v>5</v>
      </c>
      <c r="D4" s="267">
        <f t="shared" si="1"/>
        <v>1</v>
      </c>
    </row>
    <row r="5" spans="1:4" x14ac:dyDescent="0.2">
      <c r="A5" s="284" t="s">
        <v>446</v>
      </c>
      <c r="B5" s="285">
        <v>84.180286006128711</v>
      </c>
      <c r="C5" s="267">
        <f t="shared" si="0"/>
        <v>5</v>
      </c>
      <c r="D5" s="267">
        <f t="shared" si="1"/>
        <v>1</v>
      </c>
    </row>
    <row r="6" spans="1:4" x14ac:dyDescent="0.2">
      <c r="A6" s="284" t="s">
        <v>447</v>
      </c>
      <c r="B6" s="285">
        <v>86.206896551724142</v>
      </c>
      <c r="C6" s="267">
        <f t="shared" si="0"/>
        <v>5</v>
      </c>
      <c r="D6" s="267">
        <f t="shared" si="1"/>
        <v>1</v>
      </c>
    </row>
    <row r="7" spans="1:4" x14ac:dyDescent="0.2">
      <c r="A7" s="284" t="s">
        <v>448</v>
      </c>
      <c r="B7" s="285">
        <v>88.233665559246958</v>
      </c>
      <c r="C7" s="267">
        <f t="shared" si="0"/>
        <v>5</v>
      </c>
      <c r="D7" s="267">
        <f t="shared" si="1"/>
        <v>1</v>
      </c>
    </row>
    <row r="8" spans="1:4" x14ac:dyDescent="0.2">
      <c r="A8" s="284" t="s">
        <v>449</v>
      </c>
      <c r="B8" s="285">
        <v>84.320486815415819</v>
      </c>
      <c r="C8" s="267">
        <f t="shared" si="0"/>
        <v>5</v>
      </c>
      <c r="D8" s="267">
        <f t="shared" si="1"/>
        <v>1</v>
      </c>
    </row>
    <row r="9" spans="1:4" x14ac:dyDescent="0.2">
      <c r="A9" s="284" t="s">
        <v>450</v>
      </c>
      <c r="B9" s="285">
        <v>82.083667468591287</v>
      </c>
      <c r="C9" s="267">
        <f t="shared" si="0"/>
        <v>5</v>
      </c>
      <c r="D9" s="267">
        <f t="shared" si="1"/>
        <v>1</v>
      </c>
    </row>
    <row r="10" spans="1:4" x14ac:dyDescent="0.2">
      <c r="A10" s="284" t="s">
        <v>451</v>
      </c>
      <c r="B10" s="285">
        <v>83.93234672304439</v>
      </c>
      <c r="C10" s="267">
        <f t="shared" si="0"/>
        <v>5</v>
      </c>
      <c r="D10" s="267">
        <f t="shared" si="1"/>
        <v>1</v>
      </c>
    </row>
    <row r="11" spans="1:4" x14ac:dyDescent="0.2">
      <c r="A11" s="284" t="s">
        <v>452</v>
      </c>
      <c r="B11" s="285">
        <v>83.167907361455747</v>
      </c>
      <c r="C11" s="267">
        <f t="shared" si="0"/>
        <v>5</v>
      </c>
      <c r="D11" s="267">
        <f t="shared" si="1"/>
        <v>1</v>
      </c>
    </row>
    <row r="12" spans="1:4" x14ac:dyDescent="0.2">
      <c r="A12" s="284" t="s">
        <v>453</v>
      </c>
      <c r="B12" s="285">
        <v>78.614733470601692</v>
      </c>
      <c r="C12" s="267">
        <f t="shared" si="0"/>
        <v>5</v>
      </c>
      <c r="D12" s="267">
        <f t="shared" si="1"/>
        <v>1</v>
      </c>
    </row>
    <row r="13" spans="1:4" x14ac:dyDescent="0.2">
      <c r="A13" s="284" t="s">
        <v>454</v>
      </c>
      <c r="B13" s="285">
        <v>81.483762597984324</v>
      </c>
      <c r="C13" s="267">
        <f t="shared" si="0"/>
        <v>5</v>
      </c>
      <c r="D13" s="267">
        <f t="shared" si="1"/>
        <v>1</v>
      </c>
    </row>
    <row r="14" spans="1:4" x14ac:dyDescent="0.2">
      <c r="A14" s="284" t="s">
        <v>455</v>
      </c>
      <c r="B14" s="285">
        <v>82.261422787738582</v>
      </c>
      <c r="C14" s="267">
        <f t="shared" si="0"/>
        <v>5</v>
      </c>
      <c r="D14" s="267">
        <f t="shared" si="1"/>
        <v>1</v>
      </c>
    </row>
    <row r="15" spans="1:4" x14ac:dyDescent="0.2">
      <c r="A15" s="284" t="s">
        <v>456</v>
      </c>
      <c r="B15" s="285">
        <v>83.870967741935488</v>
      </c>
      <c r="C15" s="267">
        <f t="shared" si="0"/>
        <v>5</v>
      </c>
      <c r="D15" s="267">
        <f t="shared" si="1"/>
        <v>1</v>
      </c>
    </row>
    <row r="16" spans="1:4" x14ac:dyDescent="0.2">
      <c r="A16" s="284" t="s">
        <v>457</v>
      </c>
      <c r="B16" s="285">
        <v>89.126984126984127</v>
      </c>
      <c r="C16" s="267">
        <f t="shared" si="0"/>
        <v>5</v>
      </c>
      <c r="D16" s="267">
        <f t="shared" si="1"/>
        <v>1</v>
      </c>
    </row>
    <row r="17" spans="1:4" x14ac:dyDescent="0.2">
      <c r="A17" s="284" t="s">
        <v>458</v>
      </c>
      <c r="B17" s="285">
        <v>89.816408491107296</v>
      </c>
      <c r="C17" s="267">
        <f t="shared" si="0"/>
        <v>5</v>
      </c>
      <c r="D17" s="267">
        <f t="shared" si="1"/>
        <v>1</v>
      </c>
    </row>
    <row r="18" spans="1:4" x14ac:dyDescent="0.2">
      <c r="A18" s="284" t="s">
        <v>459</v>
      </c>
      <c r="B18" s="285">
        <v>87.337979946197123</v>
      </c>
      <c r="C18" s="267">
        <f t="shared" si="0"/>
        <v>5</v>
      </c>
      <c r="D18" s="267">
        <f t="shared" si="1"/>
        <v>1</v>
      </c>
    </row>
    <row r="19" spans="1:4" x14ac:dyDescent="0.2">
      <c r="A19" s="284" t="s">
        <v>460</v>
      </c>
      <c r="B19" s="285">
        <v>88.595360824742272</v>
      </c>
      <c r="C19" s="267">
        <f t="shared" si="0"/>
        <v>5</v>
      </c>
      <c r="D19" s="267">
        <f t="shared" si="1"/>
        <v>1</v>
      </c>
    </row>
    <row r="20" spans="1:4" x14ac:dyDescent="0.2">
      <c r="A20" s="284" t="s">
        <v>461</v>
      </c>
      <c r="B20" s="285">
        <v>88.503850385038504</v>
      </c>
      <c r="C20" s="267">
        <f t="shared" si="0"/>
        <v>5</v>
      </c>
      <c r="D20" s="267">
        <f t="shared" si="1"/>
        <v>1</v>
      </c>
    </row>
    <row r="21" spans="1:4" x14ac:dyDescent="0.2">
      <c r="A21" s="284" t="s">
        <v>462</v>
      </c>
      <c r="B21" s="285">
        <v>87.864077669902912</v>
      </c>
      <c r="C21" s="267">
        <f t="shared" si="0"/>
        <v>5</v>
      </c>
      <c r="D21" s="267">
        <f t="shared" si="1"/>
        <v>1</v>
      </c>
    </row>
    <row r="22" spans="1:4" x14ac:dyDescent="0.2">
      <c r="A22" s="284" t="s">
        <v>463</v>
      </c>
      <c r="B22" s="285">
        <v>89.224262232048446</v>
      </c>
      <c r="C22" s="267">
        <f t="shared" si="0"/>
        <v>5</v>
      </c>
      <c r="D22" s="267">
        <f t="shared" si="1"/>
        <v>1</v>
      </c>
    </row>
    <row r="23" spans="1:4" x14ac:dyDescent="0.2">
      <c r="A23" s="284" t="s">
        <v>464</v>
      </c>
      <c r="B23" s="285">
        <v>92.464646464646478</v>
      </c>
      <c r="C23" s="267">
        <f t="shared" si="0"/>
        <v>5</v>
      </c>
      <c r="D23" s="267">
        <f t="shared" si="1"/>
        <v>1</v>
      </c>
    </row>
    <row r="24" spans="1:4" x14ac:dyDescent="0.2">
      <c r="A24" s="284" t="s">
        <v>465</v>
      </c>
      <c r="B24" s="285">
        <v>92.464646464646478</v>
      </c>
      <c r="C24" s="267">
        <f t="shared" si="0"/>
        <v>5</v>
      </c>
      <c r="D24" s="267">
        <f t="shared" si="1"/>
        <v>1</v>
      </c>
    </row>
    <row r="25" spans="1:4" x14ac:dyDescent="0.2">
      <c r="A25" s="284" t="s">
        <v>466</v>
      </c>
      <c r="B25" s="285">
        <v>84.884974838245853</v>
      </c>
      <c r="C25" s="267">
        <f t="shared" si="0"/>
        <v>5</v>
      </c>
      <c r="D25" s="267">
        <f t="shared" si="1"/>
        <v>1</v>
      </c>
    </row>
    <row r="26" spans="1:4" x14ac:dyDescent="0.2">
      <c r="A26" s="284" t="s">
        <v>467</v>
      </c>
      <c r="B26" s="285">
        <v>75.581889228678207</v>
      </c>
      <c r="C26" s="267">
        <f t="shared" si="0"/>
        <v>5</v>
      </c>
      <c r="D26" s="267">
        <f t="shared" si="1"/>
        <v>2</v>
      </c>
    </row>
    <row r="27" spans="1:4" x14ac:dyDescent="0.2">
      <c r="A27" s="284" t="s">
        <v>468</v>
      </c>
      <c r="B27" s="285">
        <v>74.433096763025787</v>
      </c>
      <c r="C27" s="267">
        <f t="shared" si="0"/>
        <v>5</v>
      </c>
      <c r="D27" s="267">
        <f t="shared" si="1"/>
        <v>2</v>
      </c>
    </row>
    <row r="28" spans="1:4" x14ac:dyDescent="0.2">
      <c r="A28" s="284" t="s">
        <v>469</v>
      </c>
      <c r="B28" s="285">
        <v>73.213958600476275</v>
      </c>
      <c r="C28" s="267">
        <f t="shared" si="0"/>
        <v>5</v>
      </c>
      <c r="D28" s="267">
        <f t="shared" si="1"/>
        <v>2</v>
      </c>
    </row>
    <row r="29" spans="1:4" x14ac:dyDescent="0.2">
      <c r="A29" s="284" t="s">
        <v>470</v>
      </c>
      <c r="B29" s="285">
        <v>73.628712871287121</v>
      </c>
      <c r="C29" s="267">
        <f t="shared" si="0"/>
        <v>5</v>
      </c>
      <c r="D29" s="267">
        <f t="shared" si="1"/>
        <v>2</v>
      </c>
    </row>
    <row r="30" spans="1:4" x14ac:dyDescent="0.2">
      <c r="A30" s="284" t="s">
        <v>471</v>
      </c>
      <c r="B30" s="285">
        <v>73.066595059076263</v>
      </c>
      <c r="C30" s="267">
        <f t="shared" si="0"/>
        <v>5</v>
      </c>
      <c r="D30" s="267">
        <f t="shared" si="1"/>
        <v>2</v>
      </c>
    </row>
    <row r="31" spans="1:4" x14ac:dyDescent="0.2">
      <c r="A31" s="284" t="s">
        <v>472</v>
      </c>
      <c r="B31" s="285">
        <v>75.546496514238441</v>
      </c>
      <c r="C31" s="267">
        <f t="shared" si="0"/>
        <v>5</v>
      </c>
      <c r="D31" s="267">
        <f t="shared" si="1"/>
        <v>2</v>
      </c>
    </row>
    <row r="32" spans="1:4" x14ac:dyDescent="0.2">
      <c r="A32" s="284" t="s">
        <v>473</v>
      </c>
      <c r="B32" s="285">
        <v>78.048128342246002</v>
      </c>
      <c r="C32" s="267">
        <f t="shared" si="0"/>
        <v>5</v>
      </c>
      <c r="D32" s="267">
        <f t="shared" si="1"/>
        <v>2</v>
      </c>
    </row>
    <row r="33" spans="1:4" x14ac:dyDescent="0.2">
      <c r="A33" s="284" t="s">
        <v>474</v>
      </c>
      <c r="B33" s="285">
        <v>78.544061302681982</v>
      </c>
      <c r="C33" s="267">
        <f t="shared" si="0"/>
        <v>5</v>
      </c>
      <c r="D33" s="267">
        <f t="shared" si="1"/>
        <v>2</v>
      </c>
    </row>
    <row r="34" spans="1:4" x14ac:dyDescent="0.2">
      <c r="A34" s="284" t="s">
        <v>475</v>
      </c>
      <c r="B34" s="285">
        <v>76.086956521739125</v>
      </c>
      <c r="C34" s="267">
        <f t="shared" si="0"/>
        <v>5</v>
      </c>
      <c r="D34" s="267">
        <f t="shared" si="1"/>
        <v>2</v>
      </c>
    </row>
    <row r="35" spans="1:4" x14ac:dyDescent="0.2">
      <c r="A35" s="284" t="s">
        <v>476</v>
      </c>
      <c r="B35" s="285">
        <v>73.234693877551024</v>
      </c>
      <c r="C35" s="267">
        <f t="shared" si="0"/>
        <v>5</v>
      </c>
      <c r="D35" s="267">
        <f t="shared" si="1"/>
        <v>2</v>
      </c>
    </row>
    <row r="36" spans="1:4" x14ac:dyDescent="0.2">
      <c r="A36" s="284" t="s">
        <v>477</v>
      </c>
      <c r="B36" s="285">
        <v>71.851432880844641</v>
      </c>
      <c r="C36" s="267">
        <f t="shared" si="0"/>
        <v>5</v>
      </c>
      <c r="D36" s="267">
        <f t="shared" si="1"/>
        <v>2</v>
      </c>
    </row>
    <row r="37" spans="1:4" x14ac:dyDescent="0.2">
      <c r="A37" s="284" t="s">
        <v>478</v>
      </c>
      <c r="B37" s="285">
        <v>68.232569679927224</v>
      </c>
      <c r="C37" s="267">
        <f t="shared" si="0"/>
        <v>5</v>
      </c>
      <c r="D37" s="267">
        <f t="shared" si="1"/>
        <v>2</v>
      </c>
    </row>
    <row r="38" spans="1:4" x14ac:dyDescent="0.2">
      <c r="A38" s="284" t="s">
        <v>479</v>
      </c>
      <c r="B38" s="285">
        <v>63.475127190503116</v>
      </c>
      <c r="C38" s="267">
        <f t="shared" si="0"/>
        <v>5</v>
      </c>
      <c r="D38" s="267">
        <f t="shared" si="1"/>
        <v>2</v>
      </c>
    </row>
    <row r="39" spans="1:4" x14ac:dyDescent="0.2">
      <c r="A39" s="284" t="s">
        <v>480</v>
      </c>
      <c r="B39" s="285">
        <v>58.673169585145146</v>
      </c>
      <c r="C39" s="267">
        <f t="shared" si="0"/>
        <v>5</v>
      </c>
      <c r="D39" s="267">
        <f t="shared" si="1"/>
        <v>2</v>
      </c>
    </row>
    <row r="40" spans="1:4" x14ac:dyDescent="0.2">
      <c r="A40" s="284" t="s">
        <v>481</v>
      </c>
      <c r="B40" s="285">
        <v>53.834115805946787</v>
      </c>
      <c r="C40" s="267">
        <f t="shared" si="0"/>
        <v>5</v>
      </c>
      <c r="D40" s="267">
        <f t="shared" si="1"/>
        <v>2</v>
      </c>
    </row>
    <row r="41" spans="1:4" x14ac:dyDescent="0.2">
      <c r="A41" s="284" t="s">
        <v>482</v>
      </c>
      <c r="B41" s="285">
        <v>48.993107176645495</v>
      </c>
      <c r="C41" s="267">
        <f t="shared" si="0"/>
        <v>5</v>
      </c>
      <c r="D41" s="267">
        <f t="shared" si="1"/>
        <v>2</v>
      </c>
    </row>
    <row r="42" spans="1:4" x14ac:dyDescent="0.2">
      <c r="A42" s="284" t="s">
        <v>483</v>
      </c>
      <c r="B42" s="285">
        <v>49.04689608636977</v>
      </c>
      <c r="C42" s="267">
        <f t="shared" si="0"/>
        <v>5</v>
      </c>
      <c r="D42" s="267">
        <f t="shared" si="1"/>
        <v>2</v>
      </c>
    </row>
    <row r="43" spans="1:4" x14ac:dyDescent="0.2">
      <c r="A43" s="284" t="s">
        <v>484</v>
      </c>
      <c r="B43" s="285">
        <v>60.459817729908863</v>
      </c>
      <c r="C43" s="267">
        <f t="shared" si="0"/>
        <v>5</v>
      </c>
      <c r="D43" s="267">
        <f t="shared" si="1"/>
        <v>2</v>
      </c>
    </row>
    <row r="44" spans="1:4" x14ac:dyDescent="0.2">
      <c r="A44" s="284" t="s">
        <v>485</v>
      </c>
      <c r="B44" s="285">
        <v>70.298036465638162</v>
      </c>
      <c r="C44" s="267">
        <f t="shared" si="0"/>
        <v>5</v>
      </c>
      <c r="D44" s="267">
        <f t="shared" si="1"/>
        <v>2</v>
      </c>
    </row>
    <row r="45" spans="1:4" x14ac:dyDescent="0.2">
      <c r="A45" s="284" t="s">
        <v>486</v>
      </c>
      <c r="B45" s="285">
        <v>77.722001038601348</v>
      </c>
      <c r="C45" s="267">
        <f t="shared" si="0"/>
        <v>5</v>
      </c>
      <c r="D45" s="267">
        <f t="shared" si="1"/>
        <v>2</v>
      </c>
    </row>
    <row r="46" spans="1:4" x14ac:dyDescent="0.2">
      <c r="A46" s="284" t="s">
        <v>487</v>
      </c>
      <c r="B46" s="285">
        <v>83.585434173669455</v>
      </c>
      <c r="C46" s="267">
        <f t="shared" si="0"/>
        <v>5</v>
      </c>
      <c r="D46" s="267">
        <f t="shared" si="1"/>
        <v>2</v>
      </c>
    </row>
    <row r="47" spans="1:4" x14ac:dyDescent="0.2">
      <c r="A47" s="284" t="s">
        <v>488</v>
      </c>
      <c r="B47" s="285">
        <v>82.473247324732483</v>
      </c>
      <c r="C47" s="267">
        <f t="shared" si="0"/>
        <v>5</v>
      </c>
      <c r="D47" s="267">
        <f t="shared" si="1"/>
        <v>2</v>
      </c>
    </row>
    <row r="48" spans="1:4" x14ac:dyDescent="0.2">
      <c r="A48" s="284" t="s">
        <v>489</v>
      </c>
      <c r="B48" s="285">
        <v>74.868504102672006</v>
      </c>
      <c r="C48" s="267">
        <f t="shared" si="0"/>
        <v>5</v>
      </c>
      <c r="D48" s="267">
        <f t="shared" si="1"/>
        <v>2</v>
      </c>
    </row>
    <row r="49" spans="1:4" x14ac:dyDescent="0.2">
      <c r="A49" s="284" t="s">
        <v>490</v>
      </c>
      <c r="B49" s="285">
        <v>73.966359196961463</v>
      </c>
      <c r="C49" s="267">
        <f t="shared" si="0"/>
        <v>5</v>
      </c>
      <c r="D49" s="267">
        <f t="shared" si="1"/>
        <v>2</v>
      </c>
    </row>
    <row r="50" spans="1:4" x14ac:dyDescent="0.2">
      <c r="A50" s="284" t="s">
        <v>491</v>
      </c>
      <c r="B50" s="285">
        <v>79.421368861024035</v>
      </c>
      <c r="C50" s="267">
        <f t="shared" si="0"/>
        <v>5</v>
      </c>
      <c r="D50" s="267">
        <f t="shared" si="1"/>
        <v>3</v>
      </c>
    </row>
    <row r="51" spans="1:4" x14ac:dyDescent="0.2">
      <c r="A51" s="284" t="s">
        <v>492</v>
      </c>
      <c r="B51" s="285">
        <v>81.992899042914473</v>
      </c>
      <c r="C51" s="267">
        <f t="shared" si="0"/>
        <v>5</v>
      </c>
      <c r="D51" s="267">
        <f t="shared" si="1"/>
        <v>3</v>
      </c>
    </row>
    <row r="52" spans="1:4" x14ac:dyDescent="0.2">
      <c r="A52" s="284" t="s">
        <v>493</v>
      </c>
      <c r="B52" s="285">
        <v>81.666666666666671</v>
      </c>
      <c r="C52" s="267">
        <f t="shared" si="0"/>
        <v>5</v>
      </c>
      <c r="D52" s="267">
        <f t="shared" si="1"/>
        <v>3</v>
      </c>
    </row>
    <row r="53" spans="1:4" x14ac:dyDescent="0.2">
      <c r="A53" s="284" t="s">
        <v>494</v>
      </c>
      <c r="B53" s="285">
        <v>80.243902439024396</v>
      </c>
      <c r="C53" s="267">
        <f t="shared" si="0"/>
        <v>5</v>
      </c>
      <c r="D53" s="267">
        <f t="shared" si="1"/>
        <v>3</v>
      </c>
    </row>
    <row r="54" spans="1:4" x14ac:dyDescent="0.2">
      <c r="A54" s="284" t="s">
        <v>495</v>
      </c>
      <c r="B54" s="285">
        <v>80.706075533661732</v>
      </c>
      <c r="C54" s="267">
        <f t="shared" si="0"/>
        <v>5</v>
      </c>
      <c r="D54" s="267">
        <f t="shared" si="1"/>
        <v>3</v>
      </c>
    </row>
    <row r="55" spans="1:4" x14ac:dyDescent="0.2">
      <c r="A55" s="284" t="s">
        <v>496</v>
      </c>
      <c r="B55" s="285">
        <v>82.161089052750995</v>
      </c>
      <c r="C55" s="267">
        <f t="shared" si="0"/>
        <v>5</v>
      </c>
      <c r="D55" s="267">
        <f t="shared" si="1"/>
        <v>3</v>
      </c>
    </row>
    <row r="56" spans="1:4" x14ac:dyDescent="0.2">
      <c r="A56" s="284" t="s">
        <v>497</v>
      </c>
      <c r="B56" s="285">
        <v>85.092592592592581</v>
      </c>
      <c r="C56" s="267">
        <f t="shared" si="0"/>
        <v>5</v>
      </c>
      <c r="D56" s="267">
        <f t="shared" si="1"/>
        <v>3</v>
      </c>
    </row>
    <row r="57" spans="1:4" x14ac:dyDescent="0.2">
      <c r="A57" s="284" t="s">
        <v>498</v>
      </c>
      <c r="B57" s="285">
        <v>82.973272399944605</v>
      </c>
      <c r="C57" s="267">
        <f t="shared" si="0"/>
        <v>5</v>
      </c>
      <c r="D57" s="267">
        <f t="shared" si="1"/>
        <v>3</v>
      </c>
    </row>
    <row r="58" spans="1:4" x14ac:dyDescent="0.2">
      <c r="A58" s="284" t="s">
        <v>499</v>
      </c>
      <c r="B58" s="285">
        <v>78.507807981492192</v>
      </c>
      <c r="C58" s="267">
        <f t="shared" si="0"/>
        <v>5</v>
      </c>
      <c r="D58" s="267">
        <f t="shared" si="1"/>
        <v>3</v>
      </c>
    </row>
    <row r="59" spans="1:4" x14ac:dyDescent="0.2">
      <c r="A59" s="284" t="s">
        <v>500</v>
      </c>
      <c r="B59" s="285">
        <v>74.766619519094775</v>
      </c>
      <c r="C59" s="267">
        <f t="shared" si="0"/>
        <v>5</v>
      </c>
      <c r="D59" s="267">
        <f t="shared" si="1"/>
        <v>3</v>
      </c>
    </row>
    <row r="60" spans="1:4" x14ac:dyDescent="0.2">
      <c r="A60" s="284" t="s">
        <v>501</v>
      </c>
      <c r="B60" s="285">
        <v>72.5720551378446</v>
      </c>
      <c r="C60" s="267">
        <f t="shared" si="0"/>
        <v>5</v>
      </c>
      <c r="D60" s="267">
        <f t="shared" si="1"/>
        <v>3</v>
      </c>
    </row>
    <row r="61" spans="1:4" x14ac:dyDescent="0.2">
      <c r="A61" s="284" t="s">
        <v>502</v>
      </c>
      <c r="B61" s="285">
        <v>67.886178861788608</v>
      </c>
      <c r="C61" s="267">
        <f t="shared" si="0"/>
        <v>5</v>
      </c>
      <c r="D61" s="267">
        <f t="shared" si="1"/>
        <v>3</v>
      </c>
    </row>
    <row r="62" spans="1:4" x14ac:dyDescent="0.2">
      <c r="A62" s="284" t="s">
        <v>503</v>
      </c>
      <c r="B62" s="285">
        <v>62.446695095948833</v>
      </c>
      <c r="C62" s="267">
        <f t="shared" si="0"/>
        <v>5</v>
      </c>
      <c r="D62" s="267">
        <f t="shared" si="1"/>
        <v>3</v>
      </c>
    </row>
    <row r="63" spans="1:4" x14ac:dyDescent="0.2">
      <c r="A63" s="284" t="s">
        <v>504</v>
      </c>
      <c r="B63" s="285">
        <v>55.859616573902287</v>
      </c>
      <c r="C63" s="267">
        <f t="shared" si="0"/>
        <v>5</v>
      </c>
      <c r="D63" s="267">
        <f t="shared" si="1"/>
        <v>3</v>
      </c>
    </row>
    <row r="64" spans="1:4" x14ac:dyDescent="0.2">
      <c r="A64" s="284" t="s">
        <v>505</v>
      </c>
      <c r="B64" s="285">
        <v>50.321852060982494</v>
      </c>
      <c r="C64" s="267">
        <f t="shared" si="0"/>
        <v>5</v>
      </c>
      <c r="D64" s="267">
        <f t="shared" si="1"/>
        <v>3</v>
      </c>
    </row>
    <row r="65" spans="1:4" x14ac:dyDescent="0.2">
      <c r="A65" s="284" t="s">
        <v>506</v>
      </c>
      <c r="B65" s="285">
        <v>45.545712260807946</v>
      </c>
      <c r="C65" s="267">
        <f t="shared" si="0"/>
        <v>5</v>
      </c>
      <c r="D65" s="267">
        <f t="shared" si="1"/>
        <v>3</v>
      </c>
    </row>
    <row r="66" spans="1:4" x14ac:dyDescent="0.2">
      <c r="A66" s="284" t="s">
        <v>507</v>
      </c>
      <c r="B66" s="285">
        <v>41.542145593869733</v>
      </c>
      <c r="C66" s="267">
        <f t="shared" ref="C66:C129" si="2">MONTH(A66)</f>
        <v>5</v>
      </c>
      <c r="D66" s="267">
        <f t="shared" ref="D66:D129" si="3">DAY(A66)</f>
        <v>3</v>
      </c>
    </row>
    <row r="67" spans="1:4" x14ac:dyDescent="0.2">
      <c r="A67" s="284" t="s">
        <v>508</v>
      </c>
      <c r="B67" s="285">
        <v>40.617349821103502</v>
      </c>
      <c r="C67" s="267">
        <f t="shared" si="2"/>
        <v>5</v>
      </c>
      <c r="D67" s="267">
        <f t="shared" si="3"/>
        <v>3</v>
      </c>
    </row>
    <row r="68" spans="1:4" x14ac:dyDescent="0.2">
      <c r="A68" s="284" t="s">
        <v>509</v>
      </c>
      <c r="B68" s="285">
        <v>42.487886382623223</v>
      </c>
      <c r="C68" s="267">
        <f t="shared" si="2"/>
        <v>5</v>
      </c>
      <c r="D68" s="267">
        <f t="shared" si="3"/>
        <v>3</v>
      </c>
    </row>
    <row r="69" spans="1:4" x14ac:dyDescent="0.2">
      <c r="A69" s="284" t="s">
        <v>510</v>
      </c>
      <c r="B69" s="285">
        <v>45.025673940949929</v>
      </c>
      <c r="C69" s="267">
        <f t="shared" si="2"/>
        <v>5</v>
      </c>
      <c r="D69" s="267">
        <f t="shared" si="3"/>
        <v>3</v>
      </c>
    </row>
    <row r="70" spans="1:4" x14ac:dyDescent="0.2">
      <c r="A70" s="284" t="s">
        <v>511</v>
      </c>
      <c r="B70" s="285">
        <v>57.287183165949308</v>
      </c>
      <c r="C70" s="267">
        <f t="shared" si="2"/>
        <v>5</v>
      </c>
      <c r="D70" s="267">
        <f t="shared" si="3"/>
        <v>3</v>
      </c>
    </row>
    <row r="71" spans="1:4" x14ac:dyDescent="0.2">
      <c r="A71" s="284" t="s">
        <v>512</v>
      </c>
      <c r="B71" s="285">
        <v>65.714840714840719</v>
      </c>
      <c r="C71" s="267">
        <f t="shared" si="2"/>
        <v>5</v>
      </c>
      <c r="D71" s="267">
        <f t="shared" si="3"/>
        <v>3</v>
      </c>
    </row>
    <row r="72" spans="1:4" x14ac:dyDescent="0.2">
      <c r="A72" s="284" t="s">
        <v>513</v>
      </c>
      <c r="B72" s="285">
        <v>70.363752977826636</v>
      </c>
      <c r="C72" s="267">
        <f t="shared" si="2"/>
        <v>5</v>
      </c>
      <c r="D72" s="267">
        <f t="shared" si="3"/>
        <v>3</v>
      </c>
    </row>
    <row r="73" spans="1:4" x14ac:dyDescent="0.2">
      <c r="A73" s="284" t="s">
        <v>514</v>
      </c>
      <c r="B73" s="285">
        <v>74.347587719298247</v>
      </c>
      <c r="C73" s="267">
        <f t="shared" si="2"/>
        <v>5</v>
      </c>
      <c r="D73" s="267">
        <f t="shared" si="3"/>
        <v>3</v>
      </c>
    </row>
    <row r="74" spans="1:4" x14ac:dyDescent="0.2">
      <c r="A74" s="284" t="s">
        <v>515</v>
      </c>
      <c r="B74" s="285">
        <v>84.384729930959793</v>
      </c>
      <c r="C74" s="267">
        <f t="shared" si="2"/>
        <v>5</v>
      </c>
      <c r="D74" s="267">
        <f t="shared" si="3"/>
        <v>4</v>
      </c>
    </row>
    <row r="75" spans="1:4" x14ac:dyDescent="0.2">
      <c r="A75" s="284" t="s">
        <v>516</v>
      </c>
      <c r="B75" s="285">
        <v>88.559814169570274</v>
      </c>
      <c r="C75" s="267">
        <f t="shared" si="2"/>
        <v>5</v>
      </c>
      <c r="D75" s="267">
        <f t="shared" si="3"/>
        <v>4</v>
      </c>
    </row>
    <row r="76" spans="1:4" x14ac:dyDescent="0.2">
      <c r="A76" s="284" t="s">
        <v>517</v>
      </c>
      <c r="B76" s="285">
        <v>90.631348648226279</v>
      </c>
      <c r="C76" s="267">
        <f t="shared" si="2"/>
        <v>5</v>
      </c>
      <c r="D76" s="267">
        <f t="shared" si="3"/>
        <v>4</v>
      </c>
    </row>
    <row r="77" spans="1:4" x14ac:dyDescent="0.2">
      <c r="A77" s="284" t="s">
        <v>518</v>
      </c>
      <c r="B77" s="285">
        <v>91.024165707710011</v>
      </c>
      <c r="C77" s="267">
        <f t="shared" si="2"/>
        <v>5</v>
      </c>
      <c r="D77" s="267">
        <f t="shared" si="3"/>
        <v>4</v>
      </c>
    </row>
    <row r="78" spans="1:4" x14ac:dyDescent="0.2">
      <c r="A78" s="284" t="s">
        <v>519</v>
      </c>
      <c r="B78" s="285">
        <v>93.196964087375051</v>
      </c>
      <c r="C78" s="267">
        <f t="shared" si="2"/>
        <v>5</v>
      </c>
      <c r="D78" s="267">
        <f t="shared" si="3"/>
        <v>4</v>
      </c>
    </row>
    <row r="79" spans="1:4" x14ac:dyDescent="0.2">
      <c r="A79" s="284" t="s">
        <v>520</v>
      </c>
      <c r="B79" s="285">
        <v>93.797564687975665</v>
      </c>
      <c r="C79" s="267">
        <f t="shared" si="2"/>
        <v>5</v>
      </c>
      <c r="D79" s="267">
        <f t="shared" si="3"/>
        <v>4</v>
      </c>
    </row>
    <row r="80" spans="1:4" x14ac:dyDescent="0.2">
      <c r="A80" s="284" t="s">
        <v>521</v>
      </c>
      <c r="B80" s="285">
        <v>93.205345379258432</v>
      </c>
      <c r="C80" s="267">
        <f t="shared" si="2"/>
        <v>5</v>
      </c>
      <c r="D80" s="267">
        <f t="shared" si="3"/>
        <v>4</v>
      </c>
    </row>
    <row r="81" spans="1:4" x14ac:dyDescent="0.2">
      <c r="A81" s="284" t="s">
        <v>522</v>
      </c>
      <c r="B81" s="285">
        <v>80.75842696629212</v>
      </c>
      <c r="C81" s="267">
        <f t="shared" si="2"/>
        <v>5</v>
      </c>
      <c r="D81" s="267">
        <f t="shared" si="3"/>
        <v>4</v>
      </c>
    </row>
    <row r="82" spans="1:4" x14ac:dyDescent="0.2">
      <c r="A82" s="284" t="s">
        <v>523</v>
      </c>
      <c r="B82" s="285">
        <v>59.27604038414183</v>
      </c>
      <c r="C82" s="267">
        <f t="shared" si="2"/>
        <v>5</v>
      </c>
      <c r="D82" s="267">
        <f t="shared" si="3"/>
        <v>4</v>
      </c>
    </row>
    <row r="83" spans="1:4" x14ac:dyDescent="0.2">
      <c r="A83" s="284" t="s">
        <v>524</v>
      </c>
      <c r="B83" s="285">
        <v>48.76543209876543</v>
      </c>
      <c r="C83" s="267">
        <f t="shared" si="2"/>
        <v>5</v>
      </c>
      <c r="D83" s="267">
        <f t="shared" si="3"/>
        <v>4</v>
      </c>
    </row>
    <row r="84" spans="1:4" x14ac:dyDescent="0.2">
      <c r="A84" s="284" t="s">
        <v>525</v>
      </c>
      <c r="B84" s="285">
        <v>40.206185567010309</v>
      </c>
      <c r="C84" s="267">
        <f t="shared" si="2"/>
        <v>5</v>
      </c>
      <c r="D84" s="267">
        <f t="shared" si="3"/>
        <v>4</v>
      </c>
    </row>
    <row r="85" spans="1:4" x14ac:dyDescent="0.2">
      <c r="A85" s="284" t="s">
        <v>526</v>
      </c>
      <c r="B85" s="285">
        <v>40.059489541354829</v>
      </c>
      <c r="C85" s="267">
        <f t="shared" si="2"/>
        <v>5</v>
      </c>
      <c r="D85" s="267">
        <f t="shared" si="3"/>
        <v>4</v>
      </c>
    </row>
    <row r="86" spans="1:4" x14ac:dyDescent="0.2">
      <c r="A86" s="284" t="s">
        <v>527</v>
      </c>
      <c r="B86" s="285">
        <v>35.040277418799008</v>
      </c>
      <c r="C86" s="267">
        <f t="shared" si="2"/>
        <v>5</v>
      </c>
      <c r="D86" s="267">
        <f t="shared" si="3"/>
        <v>4</v>
      </c>
    </row>
    <row r="87" spans="1:4" x14ac:dyDescent="0.2">
      <c r="A87" s="284" t="s">
        <v>528</v>
      </c>
      <c r="B87" s="285">
        <v>33.217708272091244</v>
      </c>
      <c r="C87" s="267">
        <f t="shared" si="2"/>
        <v>5</v>
      </c>
      <c r="D87" s="267">
        <f t="shared" si="3"/>
        <v>4</v>
      </c>
    </row>
    <row r="88" spans="1:4" x14ac:dyDescent="0.2">
      <c r="A88" s="284" t="s">
        <v>529</v>
      </c>
      <c r="B88" s="285">
        <v>31.03448275862069</v>
      </c>
      <c r="C88" s="267">
        <f t="shared" si="2"/>
        <v>5</v>
      </c>
      <c r="D88" s="267">
        <f t="shared" si="3"/>
        <v>4</v>
      </c>
    </row>
    <row r="89" spans="1:4" x14ac:dyDescent="0.2">
      <c r="A89" s="284" t="s">
        <v>530</v>
      </c>
      <c r="B89" s="285">
        <v>29.7244623655914</v>
      </c>
      <c r="C89" s="267">
        <f t="shared" si="2"/>
        <v>5</v>
      </c>
      <c r="D89" s="267">
        <f t="shared" si="3"/>
        <v>4</v>
      </c>
    </row>
    <row r="90" spans="1:4" x14ac:dyDescent="0.2">
      <c r="A90" s="284" t="s">
        <v>531</v>
      </c>
      <c r="B90" s="285">
        <v>28.53362591971085</v>
      </c>
      <c r="C90" s="267">
        <f t="shared" si="2"/>
        <v>5</v>
      </c>
      <c r="D90" s="267">
        <f t="shared" si="3"/>
        <v>4</v>
      </c>
    </row>
    <row r="91" spans="1:4" x14ac:dyDescent="0.2">
      <c r="A91" s="284" t="s">
        <v>532</v>
      </c>
      <c r="B91" s="285">
        <v>28.915021293070073</v>
      </c>
      <c r="C91" s="267">
        <f t="shared" si="2"/>
        <v>5</v>
      </c>
      <c r="D91" s="267">
        <f t="shared" si="3"/>
        <v>4</v>
      </c>
    </row>
    <row r="92" spans="1:4" x14ac:dyDescent="0.2">
      <c r="A92" s="284" t="s">
        <v>533</v>
      </c>
      <c r="B92" s="285">
        <v>28.199999999999996</v>
      </c>
      <c r="C92" s="267">
        <f t="shared" si="2"/>
        <v>5</v>
      </c>
      <c r="D92" s="267">
        <f t="shared" si="3"/>
        <v>4</v>
      </c>
    </row>
    <row r="93" spans="1:4" x14ac:dyDescent="0.2">
      <c r="A93" s="284" t="s">
        <v>534</v>
      </c>
      <c r="B93" s="285">
        <v>31.591928251121075</v>
      </c>
      <c r="C93" s="267">
        <f t="shared" si="2"/>
        <v>5</v>
      </c>
      <c r="D93" s="267">
        <f t="shared" si="3"/>
        <v>4</v>
      </c>
    </row>
    <row r="94" spans="1:4" x14ac:dyDescent="0.2">
      <c r="A94" s="284" t="s">
        <v>535</v>
      </c>
      <c r="B94" s="285">
        <v>39.560810810810807</v>
      </c>
      <c r="C94" s="267">
        <f t="shared" si="2"/>
        <v>5</v>
      </c>
      <c r="D94" s="267">
        <f t="shared" si="3"/>
        <v>4</v>
      </c>
    </row>
    <row r="95" spans="1:4" x14ac:dyDescent="0.2">
      <c r="A95" s="284" t="s">
        <v>536</v>
      </c>
      <c r="B95" s="285">
        <v>42.78305963699222</v>
      </c>
      <c r="C95" s="267">
        <f t="shared" si="2"/>
        <v>5</v>
      </c>
      <c r="D95" s="267">
        <f t="shared" si="3"/>
        <v>4</v>
      </c>
    </row>
    <row r="96" spans="1:4" x14ac:dyDescent="0.2">
      <c r="A96" s="284" t="s">
        <v>537</v>
      </c>
      <c r="B96" s="285">
        <v>45.728905597326651</v>
      </c>
      <c r="C96" s="267">
        <f t="shared" si="2"/>
        <v>5</v>
      </c>
      <c r="D96" s="267">
        <f t="shared" si="3"/>
        <v>4</v>
      </c>
    </row>
    <row r="97" spans="1:4" x14ac:dyDescent="0.2">
      <c r="A97" s="284" t="s">
        <v>538</v>
      </c>
      <c r="B97" s="285">
        <v>50.508187464709209</v>
      </c>
      <c r="C97" s="267">
        <f t="shared" si="2"/>
        <v>5</v>
      </c>
      <c r="D97" s="267">
        <f t="shared" si="3"/>
        <v>4</v>
      </c>
    </row>
    <row r="98" spans="1:4" x14ac:dyDescent="0.2">
      <c r="A98" s="284" t="s">
        <v>539</v>
      </c>
      <c r="B98" s="285">
        <v>53.764619883040936</v>
      </c>
      <c r="C98" s="267">
        <f t="shared" si="2"/>
        <v>5</v>
      </c>
      <c r="D98" s="267">
        <f t="shared" si="3"/>
        <v>5</v>
      </c>
    </row>
    <row r="99" spans="1:4" x14ac:dyDescent="0.2">
      <c r="A99" s="284" t="s">
        <v>540</v>
      </c>
      <c r="B99" s="285">
        <v>56.991982732038238</v>
      </c>
      <c r="C99" s="267">
        <f t="shared" si="2"/>
        <v>5</v>
      </c>
      <c r="D99" s="267">
        <f t="shared" si="3"/>
        <v>5</v>
      </c>
    </row>
    <row r="100" spans="1:4" x14ac:dyDescent="0.2">
      <c r="A100" s="284" t="s">
        <v>541</v>
      </c>
      <c r="B100" s="285">
        <v>55.417507894600611</v>
      </c>
      <c r="C100" s="267">
        <f t="shared" si="2"/>
        <v>5</v>
      </c>
      <c r="D100" s="267">
        <f t="shared" si="3"/>
        <v>5</v>
      </c>
    </row>
    <row r="101" spans="1:4" x14ac:dyDescent="0.2">
      <c r="A101" s="284" t="s">
        <v>542</v>
      </c>
      <c r="B101" s="285">
        <v>55.477408354646208</v>
      </c>
      <c r="C101" s="267">
        <f t="shared" si="2"/>
        <v>5</v>
      </c>
      <c r="D101" s="267">
        <f t="shared" si="3"/>
        <v>5</v>
      </c>
    </row>
    <row r="102" spans="1:4" x14ac:dyDescent="0.2">
      <c r="A102" s="284" t="s">
        <v>543</v>
      </c>
      <c r="B102" s="285">
        <v>57.035045107564187</v>
      </c>
      <c r="C102" s="267">
        <f t="shared" si="2"/>
        <v>5</v>
      </c>
      <c r="D102" s="267">
        <f t="shared" si="3"/>
        <v>5</v>
      </c>
    </row>
    <row r="103" spans="1:4" x14ac:dyDescent="0.2">
      <c r="A103" s="284" t="s">
        <v>544</v>
      </c>
      <c r="B103" s="285">
        <v>56.926445351795962</v>
      </c>
      <c r="C103" s="267">
        <f t="shared" si="2"/>
        <v>5</v>
      </c>
      <c r="D103" s="267">
        <f t="shared" si="3"/>
        <v>5</v>
      </c>
    </row>
    <row r="104" spans="1:4" x14ac:dyDescent="0.2">
      <c r="A104" s="284" t="s">
        <v>545</v>
      </c>
      <c r="B104" s="285">
        <v>55.247252747252745</v>
      </c>
      <c r="C104" s="267">
        <f t="shared" si="2"/>
        <v>5</v>
      </c>
      <c r="D104" s="267">
        <f t="shared" si="3"/>
        <v>5</v>
      </c>
    </row>
    <row r="105" spans="1:4" x14ac:dyDescent="0.2">
      <c r="A105" s="284" t="s">
        <v>546</v>
      </c>
      <c r="B105" s="285">
        <v>49.24876454646899</v>
      </c>
      <c r="C105" s="267">
        <f t="shared" si="2"/>
        <v>5</v>
      </c>
      <c r="D105" s="267">
        <f t="shared" si="3"/>
        <v>5</v>
      </c>
    </row>
    <row r="106" spans="1:4" x14ac:dyDescent="0.2">
      <c r="A106" s="284" t="s">
        <v>547</v>
      </c>
      <c r="B106" s="285">
        <v>46.167794970986456</v>
      </c>
      <c r="C106" s="267">
        <f t="shared" si="2"/>
        <v>5</v>
      </c>
      <c r="D106" s="267">
        <f t="shared" si="3"/>
        <v>5</v>
      </c>
    </row>
    <row r="107" spans="1:4" x14ac:dyDescent="0.2">
      <c r="A107" s="284" t="s">
        <v>548</v>
      </c>
      <c r="B107" s="285">
        <v>42.805958678059589</v>
      </c>
      <c r="C107" s="267">
        <f t="shared" si="2"/>
        <v>5</v>
      </c>
      <c r="D107" s="267">
        <f t="shared" si="3"/>
        <v>5</v>
      </c>
    </row>
    <row r="108" spans="1:4" x14ac:dyDescent="0.2">
      <c r="A108" s="284" t="s">
        <v>549</v>
      </c>
      <c r="B108" s="285">
        <v>37.231425702811251</v>
      </c>
      <c r="C108" s="267">
        <f t="shared" si="2"/>
        <v>5</v>
      </c>
      <c r="D108" s="267">
        <f t="shared" si="3"/>
        <v>5</v>
      </c>
    </row>
    <row r="109" spans="1:4" x14ac:dyDescent="0.2">
      <c r="A109" s="284" t="s">
        <v>550</v>
      </c>
      <c r="B109" s="285">
        <v>32.838669249173975</v>
      </c>
      <c r="C109" s="267">
        <f t="shared" si="2"/>
        <v>5</v>
      </c>
      <c r="D109" s="267">
        <f t="shared" si="3"/>
        <v>5</v>
      </c>
    </row>
    <row r="110" spans="1:4" x14ac:dyDescent="0.2">
      <c r="A110" s="284" t="s">
        <v>551</v>
      </c>
      <c r="B110" s="285">
        <v>30.717811993723767</v>
      </c>
      <c r="C110" s="267">
        <f t="shared" si="2"/>
        <v>5</v>
      </c>
      <c r="D110" s="267">
        <f t="shared" si="3"/>
        <v>5</v>
      </c>
    </row>
    <row r="111" spans="1:4" x14ac:dyDescent="0.2">
      <c r="A111" s="284" t="s">
        <v>552</v>
      </c>
      <c r="B111" s="285">
        <v>29.531073380490135</v>
      </c>
      <c r="C111" s="267">
        <f t="shared" si="2"/>
        <v>5</v>
      </c>
      <c r="D111" s="267">
        <f t="shared" si="3"/>
        <v>5</v>
      </c>
    </row>
    <row r="112" spans="1:4" x14ac:dyDescent="0.2">
      <c r="A112" s="284" t="s">
        <v>553</v>
      </c>
      <c r="B112" s="285">
        <v>28.853699702217781</v>
      </c>
      <c r="C112" s="267">
        <f t="shared" si="2"/>
        <v>5</v>
      </c>
      <c r="D112" s="267">
        <f t="shared" si="3"/>
        <v>5</v>
      </c>
    </row>
    <row r="113" spans="1:4" x14ac:dyDescent="0.2">
      <c r="A113" s="284" t="s">
        <v>554</v>
      </c>
      <c r="B113" s="285">
        <v>27.95527156549521</v>
      </c>
      <c r="C113" s="267">
        <f t="shared" si="2"/>
        <v>5</v>
      </c>
      <c r="D113" s="267">
        <f t="shared" si="3"/>
        <v>5</v>
      </c>
    </row>
    <row r="114" spans="1:4" x14ac:dyDescent="0.2">
      <c r="A114" s="284" t="s">
        <v>555</v>
      </c>
      <c r="B114" s="285">
        <v>26.457750530722379</v>
      </c>
      <c r="C114" s="267">
        <f t="shared" si="2"/>
        <v>5</v>
      </c>
      <c r="D114" s="267">
        <f t="shared" si="3"/>
        <v>5</v>
      </c>
    </row>
    <row r="115" spans="1:4" x14ac:dyDescent="0.2">
      <c r="A115" s="284" t="s">
        <v>556</v>
      </c>
      <c r="B115" s="285">
        <v>26.263994936107924</v>
      </c>
      <c r="C115" s="267">
        <f t="shared" si="2"/>
        <v>5</v>
      </c>
      <c r="D115" s="267">
        <f t="shared" si="3"/>
        <v>5</v>
      </c>
    </row>
    <row r="116" spans="1:4" x14ac:dyDescent="0.2">
      <c r="A116" s="284" t="s">
        <v>557</v>
      </c>
      <c r="B116" s="285">
        <v>27.947742404744588</v>
      </c>
      <c r="C116" s="267">
        <f t="shared" si="2"/>
        <v>5</v>
      </c>
      <c r="D116" s="267">
        <f t="shared" si="3"/>
        <v>5</v>
      </c>
    </row>
    <row r="117" spans="1:4" x14ac:dyDescent="0.2">
      <c r="A117" s="284" t="s">
        <v>558</v>
      </c>
      <c r="B117" s="285">
        <v>32.106060606060609</v>
      </c>
      <c r="C117" s="267">
        <f t="shared" si="2"/>
        <v>5</v>
      </c>
      <c r="D117" s="267">
        <f t="shared" si="3"/>
        <v>5</v>
      </c>
    </row>
    <row r="118" spans="1:4" x14ac:dyDescent="0.2">
      <c r="A118" s="284" t="s">
        <v>559</v>
      </c>
      <c r="B118" s="285">
        <v>35.40053868175427</v>
      </c>
      <c r="C118" s="267">
        <f t="shared" si="2"/>
        <v>5</v>
      </c>
      <c r="D118" s="267">
        <f t="shared" si="3"/>
        <v>5</v>
      </c>
    </row>
    <row r="119" spans="1:4" x14ac:dyDescent="0.2">
      <c r="A119" s="284" t="s">
        <v>560</v>
      </c>
      <c r="B119" s="285">
        <v>38.028182157521471</v>
      </c>
      <c r="C119" s="267">
        <f t="shared" si="2"/>
        <v>5</v>
      </c>
      <c r="D119" s="267">
        <f t="shared" si="3"/>
        <v>5</v>
      </c>
    </row>
    <row r="120" spans="1:4" x14ac:dyDescent="0.2">
      <c r="A120" s="284" t="s">
        <v>561</v>
      </c>
      <c r="B120" s="285">
        <v>40.681625653422593</v>
      </c>
      <c r="C120" s="267">
        <f t="shared" si="2"/>
        <v>5</v>
      </c>
      <c r="D120" s="267">
        <f t="shared" si="3"/>
        <v>5</v>
      </c>
    </row>
    <row r="121" spans="1:4" x14ac:dyDescent="0.2">
      <c r="A121" s="284" t="s">
        <v>562</v>
      </c>
      <c r="B121" s="285">
        <v>43.963830138407495</v>
      </c>
      <c r="C121" s="267">
        <f t="shared" si="2"/>
        <v>5</v>
      </c>
      <c r="D121" s="267">
        <f t="shared" si="3"/>
        <v>5</v>
      </c>
    </row>
    <row r="122" spans="1:4" x14ac:dyDescent="0.2">
      <c r="A122" s="284" t="s">
        <v>563</v>
      </c>
      <c r="B122" s="285">
        <v>50.533344650991708</v>
      </c>
      <c r="C122" s="267">
        <f t="shared" si="2"/>
        <v>5</v>
      </c>
      <c r="D122" s="267">
        <f t="shared" si="3"/>
        <v>6</v>
      </c>
    </row>
    <row r="123" spans="1:4" x14ac:dyDescent="0.2">
      <c r="A123" s="284" t="s">
        <v>564</v>
      </c>
      <c r="B123" s="285">
        <v>51.194697737250927</v>
      </c>
      <c r="C123" s="267">
        <f t="shared" si="2"/>
        <v>5</v>
      </c>
      <c r="D123" s="267">
        <f t="shared" si="3"/>
        <v>6</v>
      </c>
    </row>
    <row r="124" spans="1:4" x14ac:dyDescent="0.2">
      <c r="A124" s="284" t="s">
        <v>565</v>
      </c>
      <c r="B124" s="285">
        <v>53.706761950516452</v>
      </c>
      <c r="C124" s="267">
        <f t="shared" si="2"/>
        <v>5</v>
      </c>
      <c r="D124" s="267">
        <f t="shared" si="3"/>
        <v>6</v>
      </c>
    </row>
    <row r="125" spans="1:4" x14ac:dyDescent="0.2">
      <c r="A125" s="284" t="s">
        <v>566</v>
      </c>
      <c r="B125" s="285">
        <v>55.188323917137474</v>
      </c>
      <c r="C125" s="267">
        <f t="shared" si="2"/>
        <v>5</v>
      </c>
      <c r="D125" s="267">
        <f t="shared" si="3"/>
        <v>6</v>
      </c>
    </row>
    <row r="126" spans="1:4" x14ac:dyDescent="0.2">
      <c r="A126" s="284" t="s">
        <v>567</v>
      </c>
      <c r="B126" s="285">
        <v>57.147988505747122</v>
      </c>
      <c r="C126" s="267">
        <f t="shared" si="2"/>
        <v>5</v>
      </c>
      <c r="D126" s="267">
        <f t="shared" si="3"/>
        <v>6</v>
      </c>
    </row>
    <row r="127" spans="1:4" x14ac:dyDescent="0.2">
      <c r="A127" s="284" t="s">
        <v>568</v>
      </c>
      <c r="B127" s="285">
        <v>60.297934184573862</v>
      </c>
      <c r="C127" s="267">
        <f t="shared" si="2"/>
        <v>5</v>
      </c>
      <c r="D127" s="267">
        <f t="shared" si="3"/>
        <v>6</v>
      </c>
    </row>
    <row r="128" spans="1:4" x14ac:dyDescent="0.2">
      <c r="A128" s="284" t="s">
        <v>569</v>
      </c>
      <c r="B128" s="285">
        <v>61.834319526627226</v>
      </c>
      <c r="C128" s="267">
        <f t="shared" si="2"/>
        <v>5</v>
      </c>
      <c r="D128" s="267">
        <f t="shared" si="3"/>
        <v>6</v>
      </c>
    </row>
    <row r="129" spans="1:4" x14ac:dyDescent="0.2">
      <c r="A129" s="284" t="s">
        <v>570</v>
      </c>
      <c r="B129" s="285">
        <v>61.690368455074349</v>
      </c>
      <c r="C129" s="267">
        <f t="shared" si="2"/>
        <v>5</v>
      </c>
      <c r="D129" s="267">
        <f t="shared" si="3"/>
        <v>6</v>
      </c>
    </row>
    <row r="130" spans="1:4" x14ac:dyDescent="0.2">
      <c r="A130" s="284" t="s">
        <v>571</v>
      </c>
      <c r="B130" s="285">
        <v>59.171518615458574</v>
      </c>
      <c r="C130" s="267">
        <f t="shared" ref="C130:C193" si="4">MONTH(A130)</f>
        <v>5</v>
      </c>
      <c r="D130" s="267">
        <f t="shared" ref="D130:D193" si="5">DAY(A130)</f>
        <v>6</v>
      </c>
    </row>
    <row r="131" spans="1:4" x14ac:dyDescent="0.2">
      <c r="A131" s="284" t="s">
        <v>572</v>
      </c>
      <c r="B131" s="285">
        <v>58.168316831683164</v>
      </c>
      <c r="C131" s="267">
        <f t="shared" si="4"/>
        <v>5</v>
      </c>
      <c r="D131" s="267">
        <f t="shared" si="5"/>
        <v>6</v>
      </c>
    </row>
    <row r="132" spans="1:4" x14ac:dyDescent="0.2">
      <c r="A132" s="284" t="s">
        <v>573</v>
      </c>
      <c r="B132" s="285">
        <v>56.223666787047073</v>
      </c>
      <c r="C132" s="267">
        <f t="shared" si="4"/>
        <v>5</v>
      </c>
      <c r="D132" s="267">
        <f t="shared" si="5"/>
        <v>6</v>
      </c>
    </row>
    <row r="133" spans="1:4" x14ac:dyDescent="0.2">
      <c r="A133" s="284" t="s">
        <v>574</v>
      </c>
      <c r="B133" s="285">
        <v>55.082172510807659</v>
      </c>
      <c r="C133" s="267">
        <f t="shared" si="4"/>
        <v>5</v>
      </c>
      <c r="D133" s="267">
        <f t="shared" si="5"/>
        <v>6</v>
      </c>
    </row>
    <row r="134" spans="1:4" x14ac:dyDescent="0.2">
      <c r="A134" s="284" t="s">
        <v>575</v>
      </c>
      <c r="B134" s="285">
        <v>52.646251202207878</v>
      </c>
      <c r="C134" s="267">
        <f t="shared" si="4"/>
        <v>5</v>
      </c>
      <c r="D134" s="267">
        <f t="shared" si="5"/>
        <v>6</v>
      </c>
    </row>
    <row r="135" spans="1:4" x14ac:dyDescent="0.2">
      <c r="A135" s="284" t="s">
        <v>576</v>
      </c>
      <c r="B135" s="285">
        <v>49.219651095732402</v>
      </c>
      <c r="C135" s="267">
        <f t="shared" si="4"/>
        <v>5</v>
      </c>
      <c r="D135" s="267">
        <f t="shared" si="5"/>
        <v>6</v>
      </c>
    </row>
    <row r="136" spans="1:4" x14ac:dyDescent="0.2">
      <c r="A136" s="284" t="s">
        <v>577</v>
      </c>
      <c r="B136" s="285">
        <v>48.629534499137954</v>
      </c>
      <c r="C136" s="267">
        <f t="shared" si="4"/>
        <v>5</v>
      </c>
      <c r="D136" s="267">
        <f t="shared" si="5"/>
        <v>6</v>
      </c>
    </row>
    <row r="137" spans="1:4" x14ac:dyDescent="0.2">
      <c r="A137" s="284" t="s">
        <v>578</v>
      </c>
      <c r="B137" s="285">
        <v>48.118536542973843</v>
      </c>
      <c r="C137" s="267">
        <f t="shared" si="4"/>
        <v>5</v>
      </c>
      <c r="D137" s="267">
        <f t="shared" si="5"/>
        <v>6</v>
      </c>
    </row>
    <row r="138" spans="1:4" x14ac:dyDescent="0.2">
      <c r="A138" s="284" t="s">
        <v>579</v>
      </c>
      <c r="B138" s="285">
        <v>47.050625464155168</v>
      </c>
      <c r="C138" s="267">
        <f t="shared" si="4"/>
        <v>5</v>
      </c>
      <c r="D138" s="267">
        <f t="shared" si="5"/>
        <v>6</v>
      </c>
    </row>
    <row r="139" spans="1:4" x14ac:dyDescent="0.2">
      <c r="A139" s="284" t="s">
        <v>580</v>
      </c>
      <c r="B139" s="285">
        <v>50.004744083074172</v>
      </c>
      <c r="C139" s="267">
        <f t="shared" si="4"/>
        <v>5</v>
      </c>
      <c r="D139" s="267">
        <f t="shared" si="5"/>
        <v>6</v>
      </c>
    </row>
    <row r="140" spans="1:4" x14ac:dyDescent="0.2">
      <c r="A140" s="284" t="s">
        <v>581</v>
      </c>
      <c r="B140" s="285">
        <v>53.568309276454912</v>
      </c>
      <c r="C140" s="267">
        <f t="shared" si="4"/>
        <v>5</v>
      </c>
      <c r="D140" s="267">
        <f t="shared" si="5"/>
        <v>6</v>
      </c>
    </row>
    <row r="141" spans="1:4" x14ac:dyDescent="0.2">
      <c r="A141" s="284" t="s">
        <v>582</v>
      </c>
      <c r="B141" s="285">
        <v>58.395401447300543</v>
      </c>
      <c r="C141" s="267">
        <f t="shared" si="4"/>
        <v>5</v>
      </c>
      <c r="D141" s="267">
        <f t="shared" si="5"/>
        <v>6</v>
      </c>
    </row>
    <row r="142" spans="1:4" x14ac:dyDescent="0.2">
      <c r="A142" s="284" t="s">
        <v>583</v>
      </c>
      <c r="B142" s="285">
        <v>63.267401642888032</v>
      </c>
      <c r="C142" s="267">
        <f t="shared" si="4"/>
        <v>5</v>
      </c>
      <c r="D142" s="267">
        <f t="shared" si="5"/>
        <v>6</v>
      </c>
    </row>
    <row r="143" spans="1:4" x14ac:dyDescent="0.2">
      <c r="A143" s="284" t="s">
        <v>584</v>
      </c>
      <c r="B143" s="285">
        <v>66.469460602855634</v>
      </c>
      <c r="C143" s="267">
        <f t="shared" si="4"/>
        <v>5</v>
      </c>
      <c r="D143" s="267">
        <f t="shared" si="5"/>
        <v>6</v>
      </c>
    </row>
    <row r="144" spans="1:4" x14ac:dyDescent="0.2">
      <c r="A144" s="284" t="s">
        <v>585</v>
      </c>
      <c r="B144" s="285">
        <v>69.388446111371564</v>
      </c>
      <c r="C144" s="267">
        <f t="shared" si="4"/>
        <v>5</v>
      </c>
      <c r="D144" s="267">
        <f t="shared" si="5"/>
        <v>6</v>
      </c>
    </row>
    <row r="145" spans="1:4" x14ac:dyDescent="0.2">
      <c r="A145" s="284" t="s">
        <v>586</v>
      </c>
      <c r="B145" s="285">
        <v>73.857983671919499</v>
      </c>
      <c r="C145" s="267">
        <f t="shared" si="4"/>
        <v>5</v>
      </c>
      <c r="D145" s="267">
        <f t="shared" si="5"/>
        <v>6</v>
      </c>
    </row>
    <row r="146" spans="1:4" x14ac:dyDescent="0.2">
      <c r="A146" s="284" t="s">
        <v>587</v>
      </c>
      <c r="B146" s="285">
        <v>80.85585585585585</v>
      </c>
      <c r="C146" s="267">
        <f t="shared" si="4"/>
        <v>5</v>
      </c>
      <c r="D146" s="267">
        <f t="shared" si="5"/>
        <v>7</v>
      </c>
    </row>
    <row r="147" spans="1:4" x14ac:dyDescent="0.2">
      <c r="A147" s="284" t="s">
        <v>588</v>
      </c>
      <c r="B147" s="285">
        <v>81.082726295071325</v>
      </c>
      <c r="C147" s="267">
        <f t="shared" si="4"/>
        <v>5</v>
      </c>
      <c r="D147" s="267">
        <f t="shared" si="5"/>
        <v>7</v>
      </c>
    </row>
    <row r="148" spans="1:4" x14ac:dyDescent="0.2">
      <c r="A148" s="284" t="s">
        <v>589</v>
      </c>
      <c r="B148" s="285">
        <v>80.496872418269788</v>
      </c>
      <c r="C148" s="267">
        <f t="shared" si="4"/>
        <v>5</v>
      </c>
      <c r="D148" s="267">
        <f t="shared" si="5"/>
        <v>7</v>
      </c>
    </row>
    <row r="149" spans="1:4" x14ac:dyDescent="0.2">
      <c r="A149" s="284" t="s">
        <v>590</v>
      </c>
      <c r="B149" s="285">
        <v>80.668290043290042</v>
      </c>
      <c r="C149" s="267">
        <f t="shared" si="4"/>
        <v>5</v>
      </c>
      <c r="D149" s="267">
        <f t="shared" si="5"/>
        <v>7</v>
      </c>
    </row>
    <row r="150" spans="1:4" x14ac:dyDescent="0.2">
      <c r="A150" s="284" t="s">
        <v>591</v>
      </c>
      <c r="B150" s="285">
        <v>87.952704021866452</v>
      </c>
      <c r="C150" s="267">
        <f t="shared" si="4"/>
        <v>5</v>
      </c>
      <c r="D150" s="267">
        <f t="shared" si="5"/>
        <v>7</v>
      </c>
    </row>
    <row r="151" spans="1:4" x14ac:dyDescent="0.2">
      <c r="A151" s="284" t="s">
        <v>592</v>
      </c>
      <c r="B151" s="285">
        <v>89.318557903588953</v>
      </c>
      <c r="C151" s="267">
        <f t="shared" si="4"/>
        <v>5</v>
      </c>
      <c r="D151" s="267">
        <f t="shared" si="5"/>
        <v>7</v>
      </c>
    </row>
    <row r="152" spans="1:4" x14ac:dyDescent="0.2">
      <c r="A152" s="284" t="s">
        <v>593</v>
      </c>
      <c r="B152" s="285">
        <v>89.037433155080208</v>
      </c>
      <c r="C152" s="267">
        <f t="shared" si="4"/>
        <v>5</v>
      </c>
      <c r="D152" s="267">
        <f t="shared" si="5"/>
        <v>7</v>
      </c>
    </row>
    <row r="153" spans="1:4" x14ac:dyDescent="0.2">
      <c r="A153" s="284" t="s">
        <v>594</v>
      </c>
      <c r="B153" s="285">
        <v>90.269985974754547</v>
      </c>
      <c r="C153" s="267">
        <f t="shared" si="4"/>
        <v>5</v>
      </c>
      <c r="D153" s="267">
        <f t="shared" si="5"/>
        <v>7</v>
      </c>
    </row>
    <row r="154" spans="1:4" x14ac:dyDescent="0.2">
      <c r="A154" s="284" t="s">
        <v>595</v>
      </c>
      <c r="B154" s="285">
        <v>86.581098407949568</v>
      </c>
      <c r="C154" s="267">
        <f t="shared" si="4"/>
        <v>5</v>
      </c>
      <c r="D154" s="267">
        <f t="shared" si="5"/>
        <v>7</v>
      </c>
    </row>
    <row r="155" spans="1:4" x14ac:dyDescent="0.2">
      <c r="A155" s="284" t="s">
        <v>596</v>
      </c>
      <c r="B155" s="285">
        <v>81.551626054802313</v>
      </c>
      <c r="C155" s="267">
        <f t="shared" si="4"/>
        <v>5</v>
      </c>
      <c r="D155" s="267">
        <f t="shared" si="5"/>
        <v>7</v>
      </c>
    </row>
    <row r="156" spans="1:4" x14ac:dyDescent="0.2">
      <c r="A156" s="284" t="s">
        <v>597</v>
      </c>
      <c r="B156" s="285">
        <v>67.448156682027658</v>
      </c>
      <c r="C156" s="267">
        <f t="shared" si="4"/>
        <v>5</v>
      </c>
      <c r="D156" s="267">
        <f t="shared" si="5"/>
        <v>7</v>
      </c>
    </row>
    <row r="157" spans="1:4" x14ac:dyDescent="0.2">
      <c r="A157" s="284" t="s">
        <v>598</v>
      </c>
      <c r="B157" s="285">
        <v>65.574115825191868</v>
      </c>
      <c r="C157" s="267">
        <f t="shared" si="4"/>
        <v>5</v>
      </c>
      <c r="D157" s="267">
        <f t="shared" si="5"/>
        <v>7</v>
      </c>
    </row>
    <row r="158" spans="1:4" x14ac:dyDescent="0.2">
      <c r="A158" s="284" t="s">
        <v>599</v>
      </c>
      <c r="B158" s="285">
        <v>64.507524764411585</v>
      </c>
      <c r="C158" s="267">
        <f t="shared" si="4"/>
        <v>5</v>
      </c>
      <c r="D158" s="267">
        <f t="shared" si="5"/>
        <v>7</v>
      </c>
    </row>
    <row r="159" spans="1:4" x14ac:dyDescent="0.2">
      <c r="A159" s="284" t="s">
        <v>600</v>
      </c>
      <c r="B159" s="285">
        <v>63.431372549019613</v>
      </c>
      <c r="C159" s="267">
        <f t="shared" si="4"/>
        <v>5</v>
      </c>
      <c r="D159" s="267">
        <f t="shared" si="5"/>
        <v>7</v>
      </c>
    </row>
    <row r="160" spans="1:4" x14ac:dyDescent="0.2">
      <c r="A160" s="284" t="s">
        <v>601</v>
      </c>
      <c r="B160" s="285">
        <v>61.781998348472342</v>
      </c>
      <c r="C160" s="267">
        <f t="shared" si="4"/>
        <v>5</v>
      </c>
      <c r="D160" s="267">
        <f t="shared" si="5"/>
        <v>7</v>
      </c>
    </row>
    <row r="161" spans="1:4" x14ac:dyDescent="0.2">
      <c r="A161" s="284" t="s">
        <v>602</v>
      </c>
      <c r="B161" s="285">
        <v>61.353327816150497</v>
      </c>
      <c r="C161" s="267">
        <f t="shared" si="4"/>
        <v>5</v>
      </c>
      <c r="D161" s="267">
        <f t="shared" si="5"/>
        <v>7</v>
      </c>
    </row>
    <row r="162" spans="1:4" x14ac:dyDescent="0.2">
      <c r="A162" s="284" t="s">
        <v>603</v>
      </c>
      <c r="B162" s="285">
        <v>61.386982303777373</v>
      </c>
      <c r="C162" s="267">
        <f t="shared" si="4"/>
        <v>5</v>
      </c>
      <c r="D162" s="267">
        <f t="shared" si="5"/>
        <v>7</v>
      </c>
    </row>
    <row r="163" spans="1:4" x14ac:dyDescent="0.2">
      <c r="A163" s="284" t="s">
        <v>604</v>
      </c>
      <c r="B163" s="285">
        <v>66.380792966127416</v>
      </c>
      <c r="C163" s="267">
        <f t="shared" si="4"/>
        <v>5</v>
      </c>
      <c r="D163" s="267">
        <f t="shared" si="5"/>
        <v>7</v>
      </c>
    </row>
    <row r="164" spans="1:4" x14ac:dyDescent="0.2">
      <c r="A164" s="284" t="s">
        <v>605</v>
      </c>
      <c r="B164" s="285">
        <v>73.779928972390877</v>
      </c>
      <c r="C164" s="267">
        <f t="shared" si="4"/>
        <v>5</v>
      </c>
      <c r="D164" s="267">
        <f t="shared" si="5"/>
        <v>7</v>
      </c>
    </row>
    <row r="165" spans="1:4" x14ac:dyDescent="0.2">
      <c r="A165" s="284" t="s">
        <v>606</v>
      </c>
      <c r="B165" s="285">
        <v>74.816176470588232</v>
      </c>
      <c r="C165" s="267">
        <f t="shared" si="4"/>
        <v>5</v>
      </c>
      <c r="D165" s="267">
        <f t="shared" si="5"/>
        <v>7</v>
      </c>
    </row>
    <row r="166" spans="1:4" x14ac:dyDescent="0.2">
      <c r="A166" s="284" t="s">
        <v>607</v>
      </c>
      <c r="B166" s="285">
        <v>79.150440664070516</v>
      </c>
      <c r="C166" s="267">
        <f t="shared" si="4"/>
        <v>5</v>
      </c>
      <c r="D166" s="267">
        <f t="shared" si="5"/>
        <v>7</v>
      </c>
    </row>
    <row r="167" spans="1:4" x14ac:dyDescent="0.2">
      <c r="A167" s="284" t="s">
        <v>608</v>
      </c>
      <c r="B167" s="285">
        <v>81.479141503298337</v>
      </c>
      <c r="C167" s="267">
        <f t="shared" si="4"/>
        <v>5</v>
      </c>
      <c r="D167" s="267">
        <f t="shared" si="5"/>
        <v>7</v>
      </c>
    </row>
    <row r="168" spans="1:4" x14ac:dyDescent="0.2">
      <c r="A168" s="284" t="s">
        <v>609</v>
      </c>
      <c r="B168" s="285">
        <v>81.482817543193477</v>
      </c>
      <c r="C168" s="267">
        <f t="shared" si="4"/>
        <v>5</v>
      </c>
      <c r="D168" s="267">
        <f t="shared" si="5"/>
        <v>7</v>
      </c>
    </row>
    <row r="169" spans="1:4" x14ac:dyDescent="0.2">
      <c r="A169" s="284" t="s">
        <v>610</v>
      </c>
      <c r="B169" s="285">
        <v>84.56842274656529</v>
      </c>
      <c r="C169" s="267">
        <f t="shared" si="4"/>
        <v>5</v>
      </c>
      <c r="D169" s="267">
        <f t="shared" si="5"/>
        <v>7</v>
      </c>
    </row>
    <row r="170" spans="1:4" x14ac:dyDescent="0.2">
      <c r="A170" s="284" t="s">
        <v>611</v>
      </c>
      <c r="B170" s="285">
        <v>88.637711809764525</v>
      </c>
      <c r="C170" s="267">
        <f t="shared" si="4"/>
        <v>5</v>
      </c>
      <c r="D170" s="267">
        <f t="shared" si="5"/>
        <v>8</v>
      </c>
    </row>
    <row r="171" spans="1:4" x14ac:dyDescent="0.2">
      <c r="A171" s="284" t="s">
        <v>612</v>
      </c>
      <c r="B171" s="285">
        <v>88.706886082098606</v>
      </c>
      <c r="C171" s="267">
        <f t="shared" si="4"/>
        <v>5</v>
      </c>
      <c r="D171" s="267">
        <f t="shared" si="5"/>
        <v>8</v>
      </c>
    </row>
    <row r="172" spans="1:4" x14ac:dyDescent="0.2">
      <c r="A172" s="284" t="s">
        <v>613</v>
      </c>
      <c r="B172" s="285">
        <v>79.788359788359784</v>
      </c>
      <c r="C172" s="267">
        <f t="shared" si="4"/>
        <v>5</v>
      </c>
      <c r="D172" s="267">
        <f t="shared" si="5"/>
        <v>8</v>
      </c>
    </row>
    <row r="173" spans="1:4" x14ac:dyDescent="0.2">
      <c r="A173" s="284" t="s">
        <v>614</v>
      </c>
      <c r="B173" s="285">
        <v>62.206572769953056</v>
      </c>
      <c r="C173" s="267">
        <f t="shared" si="4"/>
        <v>5</v>
      </c>
      <c r="D173" s="267">
        <f t="shared" si="5"/>
        <v>8</v>
      </c>
    </row>
    <row r="174" spans="1:4" x14ac:dyDescent="0.2">
      <c r="A174" s="284" t="s">
        <v>615</v>
      </c>
      <c r="B174" s="285">
        <v>60.36866359447005</v>
      </c>
      <c r="C174" s="267">
        <f t="shared" si="4"/>
        <v>5</v>
      </c>
      <c r="D174" s="267">
        <f t="shared" si="5"/>
        <v>8</v>
      </c>
    </row>
    <row r="175" spans="1:4" x14ac:dyDescent="0.2">
      <c r="A175" s="284" t="s">
        <v>616</v>
      </c>
      <c r="B175" s="285">
        <v>61.016770826757579</v>
      </c>
      <c r="C175" s="267">
        <f t="shared" si="4"/>
        <v>5</v>
      </c>
      <c r="D175" s="267">
        <f t="shared" si="5"/>
        <v>8</v>
      </c>
    </row>
    <row r="176" spans="1:4" x14ac:dyDescent="0.2">
      <c r="A176" s="284" t="s">
        <v>617</v>
      </c>
      <c r="B176" s="285">
        <v>79.777506857665344</v>
      </c>
      <c r="C176" s="267">
        <f t="shared" si="4"/>
        <v>5</v>
      </c>
      <c r="D176" s="267">
        <f t="shared" si="5"/>
        <v>8</v>
      </c>
    </row>
    <row r="177" spans="1:4" x14ac:dyDescent="0.2">
      <c r="A177" s="284" t="s">
        <v>618</v>
      </c>
      <c r="B177" s="285">
        <v>82.796879132504628</v>
      </c>
      <c r="C177" s="267">
        <f t="shared" si="4"/>
        <v>5</v>
      </c>
      <c r="D177" s="267">
        <f t="shared" si="5"/>
        <v>8</v>
      </c>
    </row>
    <row r="178" spans="1:4" x14ac:dyDescent="0.2">
      <c r="A178" s="284" t="s">
        <v>619</v>
      </c>
      <c r="B178" s="285">
        <v>84.025161788853467</v>
      </c>
      <c r="C178" s="267">
        <f t="shared" si="4"/>
        <v>5</v>
      </c>
      <c r="D178" s="267">
        <f t="shared" si="5"/>
        <v>8</v>
      </c>
    </row>
    <row r="179" spans="1:4" x14ac:dyDescent="0.2">
      <c r="A179" s="284" t="s">
        <v>620</v>
      </c>
      <c r="B179" s="285">
        <v>82.233009708737853</v>
      </c>
      <c r="C179" s="267">
        <f t="shared" si="4"/>
        <v>5</v>
      </c>
      <c r="D179" s="267">
        <f t="shared" si="5"/>
        <v>8</v>
      </c>
    </row>
    <row r="180" spans="1:4" x14ac:dyDescent="0.2">
      <c r="A180" s="284" t="s">
        <v>621</v>
      </c>
      <c r="B180" s="285">
        <v>73.11210661045024</v>
      </c>
      <c r="C180" s="267">
        <f t="shared" si="4"/>
        <v>5</v>
      </c>
      <c r="D180" s="267">
        <f t="shared" si="5"/>
        <v>8</v>
      </c>
    </row>
    <row r="181" spans="1:4" x14ac:dyDescent="0.2">
      <c r="A181" s="284" t="s">
        <v>622</v>
      </c>
      <c r="B181" s="285">
        <v>69.623474087673529</v>
      </c>
      <c r="C181" s="267">
        <f t="shared" si="4"/>
        <v>5</v>
      </c>
      <c r="D181" s="267">
        <f t="shared" si="5"/>
        <v>8</v>
      </c>
    </row>
    <row r="182" spans="1:4" x14ac:dyDescent="0.2">
      <c r="A182" s="284" t="s">
        <v>623</v>
      </c>
      <c r="B182" s="285">
        <v>60.263369160166306</v>
      </c>
      <c r="C182" s="267">
        <f t="shared" si="4"/>
        <v>5</v>
      </c>
      <c r="D182" s="267">
        <f t="shared" si="5"/>
        <v>8</v>
      </c>
    </row>
    <row r="183" spans="1:4" x14ac:dyDescent="0.2">
      <c r="A183" s="284" t="s">
        <v>624</v>
      </c>
      <c r="B183" s="285">
        <v>54.075838065579774</v>
      </c>
      <c r="C183" s="267">
        <f t="shared" si="4"/>
        <v>5</v>
      </c>
      <c r="D183" s="267">
        <f t="shared" si="5"/>
        <v>8</v>
      </c>
    </row>
    <row r="184" spans="1:4" x14ac:dyDescent="0.2">
      <c r="A184" s="284" t="s">
        <v>625</v>
      </c>
      <c r="B184" s="285">
        <v>54.002858832807561</v>
      </c>
      <c r="C184" s="267">
        <f t="shared" si="4"/>
        <v>5</v>
      </c>
      <c r="D184" s="267">
        <f t="shared" si="5"/>
        <v>8</v>
      </c>
    </row>
    <row r="185" spans="1:4" x14ac:dyDescent="0.2">
      <c r="A185" s="284" t="s">
        <v>626</v>
      </c>
      <c r="B185" s="285">
        <v>57.794926478841617</v>
      </c>
      <c r="C185" s="267">
        <f t="shared" si="4"/>
        <v>5</v>
      </c>
      <c r="D185" s="267">
        <f t="shared" si="5"/>
        <v>8</v>
      </c>
    </row>
    <row r="186" spans="1:4" x14ac:dyDescent="0.2">
      <c r="A186" s="284" t="s">
        <v>627</v>
      </c>
      <c r="B186" s="285">
        <v>57.111146598530823</v>
      </c>
      <c r="C186" s="267">
        <f t="shared" si="4"/>
        <v>5</v>
      </c>
      <c r="D186" s="267">
        <f t="shared" si="5"/>
        <v>8</v>
      </c>
    </row>
    <row r="187" spans="1:4" x14ac:dyDescent="0.2">
      <c r="A187" s="284" t="s">
        <v>628</v>
      </c>
      <c r="B187" s="285">
        <v>61.056090336912256</v>
      </c>
      <c r="C187" s="267">
        <f t="shared" si="4"/>
        <v>5</v>
      </c>
      <c r="D187" s="267">
        <f t="shared" si="5"/>
        <v>8</v>
      </c>
    </row>
    <row r="188" spans="1:4" x14ac:dyDescent="0.2">
      <c r="A188" s="284" t="s">
        <v>629</v>
      </c>
      <c r="B188" s="285">
        <v>74.823295417187182</v>
      </c>
      <c r="C188" s="267">
        <f t="shared" si="4"/>
        <v>5</v>
      </c>
      <c r="D188" s="267">
        <f t="shared" si="5"/>
        <v>8</v>
      </c>
    </row>
    <row r="189" spans="1:4" x14ac:dyDescent="0.2">
      <c r="A189" s="284" t="s">
        <v>630</v>
      </c>
      <c r="B189" s="285">
        <v>81.10683525746748</v>
      </c>
      <c r="C189" s="267">
        <f t="shared" si="4"/>
        <v>5</v>
      </c>
      <c r="D189" s="267">
        <f t="shared" si="5"/>
        <v>8</v>
      </c>
    </row>
    <row r="190" spans="1:4" x14ac:dyDescent="0.2">
      <c r="A190" s="284" t="s">
        <v>631</v>
      </c>
      <c r="B190" s="285">
        <v>83.156028368794324</v>
      </c>
      <c r="C190" s="267">
        <f t="shared" si="4"/>
        <v>5</v>
      </c>
      <c r="D190" s="267">
        <f t="shared" si="5"/>
        <v>8</v>
      </c>
    </row>
    <row r="191" spans="1:4" x14ac:dyDescent="0.2">
      <c r="A191" s="284" t="s">
        <v>632</v>
      </c>
      <c r="B191" s="285">
        <v>87.026528338671497</v>
      </c>
      <c r="C191" s="267">
        <f t="shared" si="4"/>
        <v>5</v>
      </c>
      <c r="D191" s="267">
        <f t="shared" si="5"/>
        <v>8</v>
      </c>
    </row>
    <row r="192" spans="1:4" x14ac:dyDescent="0.2">
      <c r="A192" s="284" t="s">
        <v>633</v>
      </c>
      <c r="B192" s="285">
        <v>86.607142857142861</v>
      </c>
      <c r="C192" s="267">
        <f t="shared" si="4"/>
        <v>5</v>
      </c>
      <c r="D192" s="267">
        <f t="shared" si="5"/>
        <v>8</v>
      </c>
    </row>
    <row r="193" spans="1:4" x14ac:dyDescent="0.2">
      <c r="A193" s="284" t="s">
        <v>634</v>
      </c>
      <c r="B193" s="285">
        <v>86.791125541125552</v>
      </c>
      <c r="C193" s="267">
        <f t="shared" si="4"/>
        <v>5</v>
      </c>
      <c r="D193" s="267">
        <f t="shared" si="5"/>
        <v>8</v>
      </c>
    </row>
    <row r="194" spans="1:4" x14ac:dyDescent="0.2">
      <c r="A194" s="284" t="s">
        <v>635</v>
      </c>
      <c r="B194" s="285">
        <v>88.613782051282044</v>
      </c>
      <c r="C194" s="267">
        <f t="shared" ref="C194:C257" si="6">MONTH(A194)</f>
        <v>5</v>
      </c>
      <c r="D194" s="267">
        <f t="shared" ref="D194:D257" si="7">DAY(A194)</f>
        <v>9</v>
      </c>
    </row>
    <row r="195" spans="1:4" x14ac:dyDescent="0.2">
      <c r="A195" s="284" t="s">
        <v>636</v>
      </c>
      <c r="B195" s="285">
        <v>87.822510822510822</v>
      </c>
      <c r="C195" s="267">
        <f t="shared" si="6"/>
        <v>5</v>
      </c>
      <c r="D195" s="267">
        <f t="shared" si="7"/>
        <v>9</v>
      </c>
    </row>
    <row r="196" spans="1:4" x14ac:dyDescent="0.2">
      <c r="A196" s="284" t="s">
        <v>637</v>
      </c>
      <c r="B196" s="285">
        <v>86.60149374435089</v>
      </c>
      <c r="C196" s="267">
        <f t="shared" si="6"/>
        <v>5</v>
      </c>
      <c r="D196" s="267">
        <f t="shared" si="7"/>
        <v>9</v>
      </c>
    </row>
    <row r="197" spans="1:4" x14ac:dyDescent="0.2">
      <c r="A197" s="284" t="s">
        <v>638</v>
      </c>
      <c r="B197" s="285">
        <v>91.366906474820155</v>
      </c>
      <c r="C197" s="267">
        <f t="shared" si="6"/>
        <v>5</v>
      </c>
      <c r="D197" s="267">
        <f t="shared" si="7"/>
        <v>9</v>
      </c>
    </row>
    <row r="198" spans="1:4" x14ac:dyDescent="0.2">
      <c r="A198" s="284" t="s">
        <v>639</v>
      </c>
      <c r="B198" s="285">
        <v>93.968812877263588</v>
      </c>
      <c r="C198" s="267">
        <f t="shared" si="6"/>
        <v>5</v>
      </c>
      <c r="D198" s="267">
        <f t="shared" si="7"/>
        <v>9</v>
      </c>
    </row>
    <row r="199" spans="1:4" x14ac:dyDescent="0.2">
      <c r="A199" s="284" t="s">
        <v>640</v>
      </c>
      <c r="B199" s="285">
        <v>92.855684833639529</v>
      </c>
      <c r="C199" s="267">
        <f t="shared" si="6"/>
        <v>5</v>
      </c>
      <c r="D199" s="267">
        <f t="shared" si="7"/>
        <v>9</v>
      </c>
    </row>
    <row r="200" spans="1:4" x14ac:dyDescent="0.2">
      <c r="A200" s="284" t="s">
        <v>641</v>
      </c>
      <c r="B200" s="285">
        <v>92.634074558534991</v>
      </c>
      <c r="C200" s="267">
        <f t="shared" si="6"/>
        <v>5</v>
      </c>
      <c r="D200" s="267">
        <f t="shared" si="7"/>
        <v>9</v>
      </c>
    </row>
    <row r="201" spans="1:4" x14ac:dyDescent="0.2">
      <c r="A201" s="284" t="s">
        <v>642</v>
      </c>
      <c r="B201" s="285">
        <v>87.265037593984957</v>
      </c>
      <c r="C201" s="267">
        <f t="shared" si="6"/>
        <v>5</v>
      </c>
      <c r="D201" s="267">
        <f t="shared" si="7"/>
        <v>9</v>
      </c>
    </row>
    <row r="202" spans="1:4" x14ac:dyDescent="0.2">
      <c r="A202" s="284" t="s">
        <v>643</v>
      </c>
      <c r="B202" s="285">
        <v>82.749822820694533</v>
      </c>
      <c r="C202" s="267">
        <f t="shared" si="6"/>
        <v>5</v>
      </c>
      <c r="D202" s="267">
        <f t="shared" si="7"/>
        <v>9</v>
      </c>
    </row>
    <row r="203" spans="1:4" x14ac:dyDescent="0.2">
      <c r="A203" s="284" t="s">
        <v>644</v>
      </c>
      <c r="B203" s="285">
        <v>74.401646574536898</v>
      </c>
      <c r="C203" s="267">
        <f t="shared" si="6"/>
        <v>5</v>
      </c>
      <c r="D203" s="267">
        <f t="shared" si="7"/>
        <v>9</v>
      </c>
    </row>
    <row r="204" spans="1:4" x14ac:dyDescent="0.2">
      <c r="A204" s="284" t="s">
        <v>645</v>
      </c>
      <c r="B204" s="285">
        <v>62.214285714285715</v>
      </c>
      <c r="C204" s="267">
        <f t="shared" si="6"/>
        <v>5</v>
      </c>
      <c r="D204" s="267">
        <f t="shared" si="7"/>
        <v>9</v>
      </c>
    </row>
    <row r="205" spans="1:4" x14ac:dyDescent="0.2">
      <c r="A205" s="284" t="s">
        <v>646</v>
      </c>
      <c r="B205" s="285">
        <v>56.85769800889387</v>
      </c>
      <c r="C205" s="267">
        <f t="shared" si="6"/>
        <v>5</v>
      </c>
      <c r="D205" s="267">
        <f t="shared" si="7"/>
        <v>9</v>
      </c>
    </row>
    <row r="206" spans="1:4" x14ac:dyDescent="0.2">
      <c r="A206" s="284" t="s">
        <v>647</v>
      </c>
      <c r="B206" s="285">
        <v>47.209254071999169</v>
      </c>
      <c r="C206" s="267">
        <f t="shared" si="6"/>
        <v>5</v>
      </c>
      <c r="D206" s="267">
        <f t="shared" si="7"/>
        <v>9</v>
      </c>
    </row>
    <row r="207" spans="1:4" x14ac:dyDescent="0.2">
      <c r="A207" s="284" t="s">
        <v>648</v>
      </c>
      <c r="B207" s="285">
        <v>42.129066585588333</v>
      </c>
      <c r="C207" s="267">
        <f t="shared" si="6"/>
        <v>5</v>
      </c>
      <c r="D207" s="267">
        <f t="shared" si="7"/>
        <v>9</v>
      </c>
    </row>
    <row r="208" spans="1:4" x14ac:dyDescent="0.2">
      <c r="A208" s="284" t="s">
        <v>649</v>
      </c>
      <c r="B208" s="285">
        <v>36.772958295620697</v>
      </c>
      <c r="C208" s="267">
        <f t="shared" si="6"/>
        <v>5</v>
      </c>
      <c r="D208" s="267">
        <f t="shared" si="7"/>
        <v>9</v>
      </c>
    </row>
    <row r="209" spans="1:4" x14ac:dyDescent="0.2">
      <c r="A209" s="284" t="s">
        <v>650</v>
      </c>
      <c r="B209" s="285">
        <v>32.440227655228234</v>
      </c>
      <c r="C209" s="267">
        <f t="shared" si="6"/>
        <v>5</v>
      </c>
      <c r="D209" s="267">
        <f t="shared" si="7"/>
        <v>9</v>
      </c>
    </row>
    <row r="210" spans="1:4" x14ac:dyDescent="0.2">
      <c r="A210" s="284" t="s">
        <v>651</v>
      </c>
      <c r="B210" s="285">
        <v>31.928986506451299</v>
      </c>
      <c r="C210" s="267">
        <f t="shared" si="6"/>
        <v>5</v>
      </c>
      <c r="D210" s="267">
        <f t="shared" si="7"/>
        <v>9</v>
      </c>
    </row>
    <row r="211" spans="1:4" x14ac:dyDescent="0.2">
      <c r="A211" s="284" t="s">
        <v>652</v>
      </c>
      <c r="B211" s="285">
        <v>32.749969328916698</v>
      </c>
      <c r="C211" s="267">
        <f t="shared" si="6"/>
        <v>5</v>
      </c>
      <c r="D211" s="267">
        <f t="shared" si="7"/>
        <v>9</v>
      </c>
    </row>
    <row r="212" spans="1:4" x14ac:dyDescent="0.2">
      <c r="A212" s="284" t="s">
        <v>653</v>
      </c>
      <c r="B212" s="285">
        <v>33.04195804195804</v>
      </c>
      <c r="C212" s="267">
        <f t="shared" si="6"/>
        <v>5</v>
      </c>
      <c r="D212" s="267">
        <f t="shared" si="7"/>
        <v>9</v>
      </c>
    </row>
    <row r="213" spans="1:4" x14ac:dyDescent="0.2">
      <c r="A213" s="284" t="s">
        <v>654</v>
      </c>
      <c r="B213" s="285">
        <v>34.763242375601934</v>
      </c>
      <c r="C213" s="267">
        <f t="shared" si="6"/>
        <v>5</v>
      </c>
      <c r="D213" s="267">
        <f t="shared" si="7"/>
        <v>9</v>
      </c>
    </row>
    <row r="214" spans="1:4" x14ac:dyDescent="0.2">
      <c r="A214" s="284" t="s">
        <v>655</v>
      </c>
      <c r="B214" s="285">
        <v>44.543970814132109</v>
      </c>
      <c r="C214" s="267">
        <f t="shared" si="6"/>
        <v>5</v>
      </c>
      <c r="D214" s="267">
        <f t="shared" si="7"/>
        <v>9</v>
      </c>
    </row>
    <row r="215" spans="1:4" x14ac:dyDescent="0.2">
      <c r="A215" s="284" t="s">
        <v>656</v>
      </c>
      <c r="B215" s="285">
        <v>59.169278996865209</v>
      </c>
      <c r="C215" s="267">
        <f t="shared" si="6"/>
        <v>5</v>
      </c>
      <c r="D215" s="267">
        <f t="shared" si="7"/>
        <v>9</v>
      </c>
    </row>
    <row r="216" spans="1:4" x14ac:dyDescent="0.2">
      <c r="A216" s="284" t="s">
        <v>657</v>
      </c>
      <c r="B216" s="285">
        <v>72.224128073184673</v>
      </c>
      <c r="C216" s="267">
        <f t="shared" si="6"/>
        <v>5</v>
      </c>
      <c r="D216" s="267">
        <f t="shared" si="7"/>
        <v>9</v>
      </c>
    </row>
    <row r="217" spans="1:4" x14ac:dyDescent="0.2">
      <c r="A217" s="284" t="s">
        <v>658</v>
      </c>
      <c r="B217" s="285">
        <v>78.897801009372742</v>
      </c>
      <c r="C217" s="267">
        <f t="shared" si="6"/>
        <v>5</v>
      </c>
      <c r="D217" s="267">
        <f t="shared" si="7"/>
        <v>9</v>
      </c>
    </row>
    <row r="218" spans="1:4" x14ac:dyDescent="0.2">
      <c r="A218" s="284" t="s">
        <v>659</v>
      </c>
      <c r="B218" s="285">
        <v>81.851570415400204</v>
      </c>
      <c r="C218" s="267">
        <f t="shared" si="6"/>
        <v>5</v>
      </c>
      <c r="D218" s="267">
        <f t="shared" si="7"/>
        <v>10</v>
      </c>
    </row>
    <row r="219" spans="1:4" x14ac:dyDescent="0.2">
      <c r="A219" s="284" t="s">
        <v>660</v>
      </c>
      <c r="B219" s="285">
        <v>83.335162423178218</v>
      </c>
      <c r="C219" s="267">
        <f t="shared" si="6"/>
        <v>5</v>
      </c>
      <c r="D219" s="267">
        <f t="shared" si="7"/>
        <v>10</v>
      </c>
    </row>
    <row r="220" spans="1:4" x14ac:dyDescent="0.2">
      <c r="A220" s="284" t="s">
        <v>661</v>
      </c>
      <c r="B220" s="285">
        <v>83.730158730158735</v>
      </c>
      <c r="C220" s="267">
        <f t="shared" si="6"/>
        <v>5</v>
      </c>
      <c r="D220" s="267">
        <f t="shared" si="7"/>
        <v>10</v>
      </c>
    </row>
    <row r="221" spans="1:4" x14ac:dyDescent="0.2">
      <c r="A221" s="284" t="s">
        <v>662</v>
      </c>
      <c r="B221" s="285">
        <v>84.076369452219126</v>
      </c>
      <c r="C221" s="267">
        <f t="shared" si="6"/>
        <v>5</v>
      </c>
      <c r="D221" s="267">
        <f t="shared" si="7"/>
        <v>10</v>
      </c>
    </row>
    <row r="222" spans="1:4" x14ac:dyDescent="0.2">
      <c r="A222" s="284" t="s">
        <v>663</v>
      </c>
      <c r="B222" s="285">
        <v>79.971590909090907</v>
      </c>
      <c r="C222" s="267">
        <f t="shared" si="6"/>
        <v>5</v>
      </c>
      <c r="D222" s="267">
        <f t="shared" si="7"/>
        <v>10</v>
      </c>
    </row>
    <row r="223" spans="1:4" x14ac:dyDescent="0.2">
      <c r="A223" s="284" t="s">
        <v>664</v>
      </c>
      <c r="B223" s="285">
        <v>79.437487577022466</v>
      </c>
      <c r="C223" s="267">
        <f t="shared" si="6"/>
        <v>5</v>
      </c>
      <c r="D223" s="267">
        <f t="shared" si="7"/>
        <v>10</v>
      </c>
    </row>
    <row r="224" spans="1:4" x14ac:dyDescent="0.2">
      <c r="A224" s="284" t="s">
        <v>665</v>
      </c>
      <c r="B224" s="285">
        <v>83.832273230088504</v>
      </c>
      <c r="C224" s="267">
        <f t="shared" si="6"/>
        <v>5</v>
      </c>
      <c r="D224" s="267">
        <f t="shared" si="7"/>
        <v>10</v>
      </c>
    </row>
    <row r="225" spans="1:4" x14ac:dyDescent="0.2">
      <c r="A225" s="284" t="s">
        <v>666</v>
      </c>
      <c r="B225" s="285">
        <v>66.224424552429667</v>
      </c>
      <c r="C225" s="267">
        <f t="shared" si="6"/>
        <v>5</v>
      </c>
      <c r="D225" s="267">
        <f t="shared" si="7"/>
        <v>10</v>
      </c>
    </row>
    <row r="226" spans="1:4" x14ac:dyDescent="0.2">
      <c r="A226" s="284" t="s">
        <v>667</v>
      </c>
      <c r="B226" s="285">
        <v>44.067958841828187</v>
      </c>
      <c r="C226" s="267">
        <f t="shared" si="6"/>
        <v>5</v>
      </c>
      <c r="D226" s="267">
        <f t="shared" si="7"/>
        <v>10</v>
      </c>
    </row>
    <row r="227" spans="1:4" x14ac:dyDescent="0.2">
      <c r="A227" s="284" t="s">
        <v>668</v>
      </c>
      <c r="B227" s="285">
        <v>37.321499800558428</v>
      </c>
      <c r="C227" s="267">
        <f t="shared" si="6"/>
        <v>5</v>
      </c>
      <c r="D227" s="267">
        <f t="shared" si="7"/>
        <v>10</v>
      </c>
    </row>
    <row r="228" spans="1:4" x14ac:dyDescent="0.2">
      <c r="A228" s="284" t="s">
        <v>669</v>
      </c>
      <c r="B228" s="285">
        <v>32.018917465439252</v>
      </c>
      <c r="C228" s="267">
        <f t="shared" si="6"/>
        <v>5</v>
      </c>
      <c r="D228" s="267">
        <f t="shared" si="7"/>
        <v>10</v>
      </c>
    </row>
    <row r="229" spans="1:4" x14ac:dyDescent="0.2">
      <c r="A229" s="284" t="s">
        <v>670</v>
      </c>
      <c r="B229" s="285">
        <v>30.060728744939272</v>
      </c>
      <c r="C229" s="267">
        <f t="shared" si="6"/>
        <v>5</v>
      </c>
      <c r="D229" s="267">
        <f t="shared" si="7"/>
        <v>10</v>
      </c>
    </row>
    <row r="230" spans="1:4" x14ac:dyDescent="0.2">
      <c r="A230" s="284" t="s">
        <v>671</v>
      </c>
      <c r="B230" s="285">
        <v>26.505587812948743</v>
      </c>
      <c r="C230" s="267">
        <f t="shared" si="6"/>
        <v>5</v>
      </c>
      <c r="D230" s="267">
        <f t="shared" si="7"/>
        <v>10</v>
      </c>
    </row>
    <row r="231" spans="1:4" x14ac:dyDescent="0.2">
      <c r="A231" s="284" t="s">
        <v>672</v>
      </c>
      <c r="B231" s="285">
        <v>24.963328084215981</v>
      </c>
      <c r="C231" s="267">
        <f t="shared" si="6"/>
        <v>5</v>
      </c>
      <c r="D231" s="267">
        <f t="shared" si="7"/>
        <v>10</v>
      </c>
    </row>
    <row r="232" spans="1:4" x14ac:dyDescent="0.2">
      <c r="A232" s="284" t="s">
        <v>673</v>
      </c>
      <c r="B232" s="285">
        <v>23.983653024772853</v>
      </c>
      <c r="C232" s="267">
        <f t="shared" si="6"/>
        <v>5</v>
      </c>
      <c r="D232" s="267">
        <f t="shared" si="7"/>
        <v>10</v>
      </c>
    </row>
    <row r="233" spans="1:4" x14ac:dyDescent="0.2">
      <c r="A233" s="284" t="s">
        <v>674</v>
      </c>
      <c r="B233" s="285">
        <v>23.811951288586805</v>
      </c>
      <c r="C233" s="267">
        <f t="shared" si="6"/>
        <v>5</v>
      </c>
      <c r="D233" s="267">
        <f t="shared" si="7"/>
        <v>10</v>
      </c>
    </row>
    <row r="234" spans="1:4" x14ac:dyDescent="0.2">
      <c r="A234" s="284" t="s">
        <v>675</v>
      </c>
      <c r="B234" s="285">
        <v>22.414803927235493</v>
      </c>
      <c r="C234" s="267">
        <f t="shared" si="6"/>
        <v>5</v>
      </c>
      <c r="D234" s="267">
        <f t="shared" si="7"/>
        <v>10</v>
      </c>
    </row>
    <row r="235" spans="1:4" x14ac:dyDescent="0.2">
      <c r="A235" s="284" t="s">
        <v>676</v>
      </c>
      <c r="B235" s="285">
        <v>21.904928027377007</v>
      </c>
      <c r="C235" s="267">
        <f t="shared" si="6"/>
        <v>5</v>
      </c>
      <c r="D235" s="267">
        <f t="shared" si="7"/>
        <v>10</v>
      </c>
    </row>
    <row r="236" spans="1:4" x14ac:dyDescent="0.2">
      <c r="A236" s="284" t="s">
        <v>677</v>
      </c>
      <c r="B236" s="285">
        <v>23.33359146612975</v>
      </c>
      <c r="C236" s="267">
        <f t="shared" si="6"/>
        <v>5</v>
      </c>
      <c r="D236" s="267">
        <f t="shared" si="7"/>
        <v>10</v>
      </c>
    </row>
    <row r="237" spans="1:4" x14ac:dyDescent="0.2">
      <c r="A237" s="284" t="s">
        <v>678</v>
      </c>
      <c r="B237" s="285">
        <v>26.676178492787493</v>
      </c>
      <c r="C237" s="267">
        <f t="shared" si="6"/>
        <v>5</v>
      </c>
      <c r="D237" s="267">
        <f t="shared" si="7"/>
        <v>10</v>
      </c>
    </row>
    <row r="238" spans="1:4" x14ac:dyDescent="0.2">
      <c r="A238" s="284" t="s">
        <v>679</v>
      </c>
      <c r="B238" s="285">
        <v>36.277478889799411</v>
      </c>
      <c r="C238" s="267">
        <f t="shared" si="6"/>
        <v>5</v>
      </c>
      <c r="D238" s="267">
        <f t="shared" si="7"/>
        <v>10</v>
      </c>
    </row>
    <row r="239" spans="1:4" x14ac:dyDescent="0.2">
      <c r="A239" s="284" t="s">
        <v>680</v>
      </c>
      <c r="B239" s="285">
        <v>50.737103953914641</v>
      </c>
      <c r="C239" s="267">
        <f t="shared" si="6"/>
        <v>5</v>
      </c>
      <c r="D239" s="267">
        <f t="shared" si="7"/>
        <v>10</v>
      </c>
    </row>
    <row r="240" spans="1:4" x14ac:dyDescent="0.2">
      <c r="A240" s="284" t="s">
        <v>681</v>
      </c>
      <c r="B240" s="285">
        <v>60.94047619047619</v>
      </c>
      <c r="C240" s="267">
        <f t="shared" si="6"/>
        <v>5</v>
      </c>
      <c r="D240" s="267">
        <f t="shared" si="7"/>
        <v>10</v>
      </c>
    </row>
    <row r="241" spans="1:4" x14ac:dyDescent="0.2">
      <c r="A241" s="284" t="s">
        <v>682</v>
      </c>
      <c r="B241" s="285">
        <v>63.834490317866283</v>
      </c>
      <c r="C241" s="267">
        <f t="shared" si="6"/>
        <v>5</v>
      </c>
      <c r="D241" s="267">
        <f t="shared" si="7"/>
        <v>10</v>
      </c>
    </row>
    <row r="242" spans="1:4" x14ac:dyDescent="0.2">
      <c r="A242" s="284" t="s">
        <v>683</v>
      </c>
      <c r="B242" s="285">
        <v>62.840452719970799</v>
      </c>
      <c r="C242" s="267">
        <f t="shared" si="6"/>
        <v>5</v>
      </c>
      <c r="D242" s="267">
        <f t="shared" si="7"/>
        <v>11</v>
      </c>
    </row>
    <row r="243" spans="1:4" x14ac:dyDescent="0.2">
      <c r="A243" s="284" t="s">
        <v>684</v>
      </c>
      <c r="B243" s="285">
        <v>64.434406173536615</v>
      </c>
      <c r="C243" s="267">
        <f t="shared" si="6"/>
        <v>5</v>
      </c>
      <c r="D243" s="267">
        <f t="shared" si="7"/>
        <v>11</v>
      </c>
    </row>
    <row r="244" spans="1:4" x14ac:dyDescent="0.2">
      <c r="A244" s="284" t="s">
        <v>685</v>
      </c>
      <c r="B244" s="285">
        <v>66.672714078374455</v>
      </c>
      <c r="C244" s="267">
        <f t="shared" si="6"/>
        <v>5</v>
      </c>
      <c r="D244" s="267">
        <f t="shared" si="7"/>
        <v>11</v>
      </c>
    </row>
    <row r="245" spans="1:4" x14ac:dyDescent="0.2">
      <c r="A245" s="284" t="s">
        <v>686</v>
      </c>
      <c r="B245" s="285">
        <v>69.20430107526883</v>
      </c>
      <c r="C245" s="267">
        <f t="shared" si="6"/>
        <v>5</v>
      </c>
      <c r="D245" s="267">
        <f t="shared" si="7"/>
        <v>11</v>
      </c>
    </row>
    <row r="246" spans="1:4" x14ac:dyDescent="0.2">
      <c r="A246" s="284" t="s">
        <v>687</v>
      </c>
      <c r="B246" s="285">
        <v>75.693635497193696</v>
      </c>
      <c r="C246" s="267">
        <f t="shared" si="6"/>
        <v>5</v>
      </c>
      <c r="D246" s="267">
        <f t="shared" si="7"/>
        <v>11</v>
      </c>
    </row>
    <row r="247" spans="1:4" x14ac:dyDescent="0.2">
      <c r="A247" s="284" t="s">
        <v>688</v>
      </c>
      <c r="B247" s="285">
        <v>75.887819449054092</v>
      </c>
      <c r="C247" s="267">
        <f t="shared" si="6"/>
        <v>5</v>
      </c>
      <c r="D247" s="267">
        <f t="shared" si="7"/>
        <v>11</v>
      </c>
    </row>
    <row r="248" spans="1:4" x14ac:dyDescent="0.2">
      <c r="A248" s="284" t="s">
        <v>689</v>
      </c>
      <c r="B248" s="285">
        <v>75.035721575831815</v>
      </c>
      <c r="C248" s="267">
        <f t="shared" si="6"/>
        <v>5</v>
      </c>
      <c r="D248" s="267">
        <f t="shared" si="7"/>
        <v>11</v>
      </c>
    </row>
    <row r="249" spans="1:4" x14ac:dyDescent="0.2">
      <c r="A249" s="284" t="s">
        <v>690</v>
      </c>
      <c r="B249" s="285">
        <v>72.604166666666671</v>
      </c>
      <c r="C249" s="267">
        <f t="shared" si="6"/>
        <v>5</v>
      </c>
      <c r="D249" s="267">
        <f t="shared" si="7"/>
        <v>11</v>
      </c>
    </row>
    <row r="250" spans="1:4" x14ac:dyDescent="0.2">
      <c r="A250" s="284" t="s">
        <v>691</v>
      </c>
      <c r="B250" s="285">
        <v>53.46967846967847</v>
      </c>
      <c r="C250" s="267">
        <f t="shared" si="6"/>
        <v>5</v>
      </c>
      <c r="D250" s="267">
        <f t="shared" si="7"/>
        <v>11</v>
      </c>
    </row>
    <row r="251" spans="1:4" x14ac:dyDescent="0.2">
      <c r="A251" s="284" t="s">
        <v>692</v>
      </c>
      <c r="B251" s="285">
        <v>40.683976810164054</v>
      </c>
      <c r="C251" s="267">
        <f t="shared" si="6"/>
        <v>5</v>
      </c>
      <c r="D251" s="267">
        <f t="shared" si="7"/>
        <v>11</v>
      </c>
    </row>
    <row r="252" spans="1:4" x14ac:dyDescent="0.2">
      <c r="A252" s="284" t="s">
        <v>693</v>
      </c>
      <c r="B252" s="285">
        <v>34.101775956284158</v>
      </c>
      <c r="C252" s="267">
        <f t="shared" si="6"/>
        <v>5</v>
      </c>
      <c r="D252" s="267">
        <f t="shared" si="7"/>
        <v>11</v>
      </c>
    </row>
    <row r="253" spans="1:4" x14ac:dyDescent="0.2">
      <c r="A253" s="284" t="s">
        <v>694</v>
      </c>
      <c r="B253" s="285">
        <v>30.145738232432837</v>
      </c>
      <c r="C253" s="267">
        <f t="shared" si="6"/>
        <v>5</v>
      </c>
      <c r="D253" s="267">
        <f t="shared" si="7"/>
        <v>11</v>
      </c>
    </row>
    <row r="254" spans="1:4" x14ac:dyDescent="0.2">
      <c r="A254" s="284" t="s">
        <v>695</v>
      </c>
      <c r="B254" s="285">
        <v>25.046145625880413</v>
      </c>
      <c r="C254" s="267">
        <f t="shared" si="6"/>
        <v>5</v>
      </c>
      <c r="D254" s="267">
        <f t="shared" si="7"/>
        <v>11</v>
      </c>
    </row>
    <row r="255" spans="1:4" x14ac:dyDescent="0.2">
      <c r="A255" s="284" t="s">
        <v>696</v>
      </c>
      <c r="B255" s="285">
        <v>23.368903001883098</v>
      </c>
      <c r="C255" s="267">
        <f t="shared" si="6"/>
        <v>5</v>
      </c>
      <c r="D255" s="267">
        <f t="shared" si="7"/>
        <v>11</v>
      </c>
    </row>
    <row r="256" spans="1:4" x14ac:dyDescent="0.2">
      <c r="A256" s="284" t="s">
        <v>697</v>
      </c>
      <c r="B256" s="285">
        <v>22.571910847772916</v>
      </c>
      <c r="C256" s="267">
        <f t="shared" si="6"/>
        <v>5</v>
      </c>
      <c r="D256" s="267">
        <f t="shared" si="7"/>
        <v>11</v>
      </c>
    </row>
    <row r="257" spans="1:4" x14ac:dyDescent="0.2">
      <c r="A257" s="284" t="s">
        <v>698</v>
      </c>
      <c r="B257" s="285">
        <v>23.730158730158731</v>
      </c>
      <c r="C257" s="267">
        <f t="shared" si="6"/>
        <v>5</v>
      </c>
      <c r="D257" s="267">
        <f t="shared" si="7"/>
        <v>11</v>
      </c>
    </row>
    <row r="258" spans="1:4" x14ac:dyDescent="0.2">
      <c r="A258" s="284" t="s">
        <v>699</v>
      </c>
      <c r="B258" s="285">
        <v>24.294871794871796</v>
      </c>
      <c r="C258" s="267">
        <f t="shared" ref="C258:C321" si="8">MONTH(A258)</f>
        <v>5</v>
      </c>
      <c r="D258" s="267">
        <f t="shared" ref="D258:D321" si="9">DAY(A258)</f>
        <v>11</v>
      </c>
    </row>
    <row r="259" spans="1:4" x14ac:dyDescent="0.2">
      <c r="A259" s="284" t="s">
        <v>700</v>
      </c>
      <c r="B259" s="285">
        <v>25.064622965386327</v>
      </c>
      <c r="C259" s="267">
        <f t="shared" si="8"/>
        <v>5</v>
      </c>
      <c r="D259" s="267">
        <f t="shared" si="9"/>
        <v>11</v>
      </c>
    </row>
    <row r="260" spans="1:4" x14ac:dyDescent="0.2">
      <c r="A260" s="284" t="s">
        <v>701</v>
      </c>
      <c r="B260" s="285">
        <v>29.355352230224725</v>
      </c>
      <c r="C260" s="267">
        <f t="shared" si="8"/>
        <v>5</v>
      </c>
      <c r="D260" s="267">
        <f t="shared" si="9"/>
        <v>11</v>
      </c>
    </row>
    <row r="261" spans="1:4" x14ac:dyDescent="0.2">
      <c r="A261" s="284" t="s">
        <v>702</v>
      </c>
      <c r="B261" s="285">
        <v>33.390324214792301</v>
      </c>
      <c r="C261" s="267">
        <f t="shared" si="8"/>
        <v>5</v>
      </c>
      <c r="D261" s="267">
        <f t="shared" si="9"/>
        <v>11</v>
      </c>
    </row>
    <row r="262" spans="1:4" x14ac:dyDescent="0.2">
      <c r="A262" s="284" t="s">
        <v>703</v>
      </c>
      <c r="B262" s="285">
        <v>37.848045367917074</v>
      </c>
      <c r="C262" s="267">
        <f t="shared" si="8"/>
        <v>5</v>
      </c>
      <c r="D262" s="267">
        <f t="shared" si="9"/>
        <v>11</v>
      </c>
    </row>
    <row r="263" spans="1:4" x14ac:dyDescent="0.2">
      <c r="A263" s="284" t="s">
        <v>704</v>
      </c>
      <c r="B263" s="285">
        <v>43.33779217121937</v>
      </c>
      <c r="C263" s="267">
        <f t="shared" si="8"/>
        <v>5</v>
      </c>
      <c r="D263" s="267">
        <f t="shared" si="9"/>
        <v>11</v>
      </c>
    </row>
    <row r="264" spans="1:4" x14ac:dyDescent="0.2">
      <c r="A264" s="284" t="s">
        <v>705</v>
      </c>
      <c r="B264" s="285">
        <v>42.511312217194572</v>
      </c>
      <c r="C264" s="267">
        <f t="shared" si="8"/>
        <v>5</v>
      </c>
      <c r="D264" s="267">
        <f t="shared" si="9"/>
        <v>11</v>
      </c>
    </row>
    <row r="265" spans="1:4" x14ac:dyDescent="0.2">
      <c r="A265" s="284" t="s">
        <v>706</v>
      </c>
      <c r="B265" s="285">
        <v>46.430225633560511</v>
      </c>
      <c r="C265" s="267">
        <f t="shared" si="8"/>
        <v>5</v>
      </c>
      <c r="D265" s="267">
        <f t="shared" si="9"/>
        <v>11</v>
      </c>
    </row>
    <row r="266" spans="1:4" x14ac:dyDescent="0.2">
      <c r="A266" s="284" t="s">
        <v>707</v>
      </c>
      <c r="B266" s="285">
        <v>51.198049992471013</v>
      </c>
      <c r="C266" s="267">
        <f t="shared" si="8"/>
        <v>5</v>
      </c>
      <c r="D266" s="267">
        <f t="shared" si="9"/>
        <v>12</v>
      </c>
    </row>
    <row r="267" spans="1:4" x14ac:dyDescent="0.2">
      <c r="A267" s="284" t="s">
        <v>708</v>
      </c>
      <c r="B267" s="285">
        <v>59.009433962264147</v>
      </c>
      <c r="C267" s="267">
        <f t="shared" si="8"/>
        <v>5</v>
      </c>
      <c r="D267" s="267">
        <f t="shared" si="9"/>
        <v>12</v>
      </c>
    </row>
    <row r="268" spans="1:4" x14ac:dyDescent="0.2">
      <c r="A268" s="284" t="s">
        <v>709</v>
      </c>
      <c r="B268" s="285">
        <v>63.725222146274774</v>
      </c>
      <c r="C268" s="267">
        <f t="shared" si="8"/>
        <v>5</v>
      </c>
      <c r="D268" s="267">
        <f t="shared" si="9"/>
        <v>12</v>
      </c>
    </row>
    <row r="269" spans="1:4" x14ac:dyDescent="0.2">
      <c r="A269" s="284" t="s">
        <v>710</v>
      </c>
      <c r="B269" s="285">
        <v>67.460508995173313</v>
      </c>
      <c r="C269" s="267">
        <f t="shared" si="8"/>
        <v>5</v>
      </c>
      <c r="D269" s="267">
        <f t="shared" si="9"/>
        <v>12</v>
      </c>
    </row>
    <row r="270" spans="1:4" x14ac:dyDescent="0.2">
      <c r="A270" s="284" t="s">
        <v>711</v>
      </c>
      <c r="B270" s="285">
        <v>75.156155768070988</v>
      </c>
      <c r="C270" s="267">
        <f t="shared" si="8"/>
        <v>5</v>
      </c>
      <c r="D270" s="267">
        <f t="shared" si="9"/>
        <v>12</v>
      </c>
    </row>
    <row r="271" spans="1:4" x14ac:dyDescent="0.2">
      <c r="A271" s="284" t="s">
        <v>712</v>
      </c>
      <c r="B271" s="285">
        <v>79.411411411411422</v>
      </c>
      <c r="C271" s="267">
        <f t="shared" si="8"/>
        <v>5</v>
      </c>
      <c r="D271" s="267">
        <f t="shared" si="9"/>
        <v>12</v>
      </c>
    </row>
    <row r="272" spans="1:4" x14ac:dyDescent="0.2">
      <c r="A272" s="284" t="s">
        <v>713</v>
      </c>
      <c r="B272" s="285">
        <v>83.40577581987273</v>
      </c>
      <c r="C272" s="267">
        <f t="shared" si="8"/>
        <v>5</v>
      </c>
      <c r="D272" s="267">
        <f t="shared" si="9"/>
        <v>12</v>
      </c>
    </row>
    <row r="273" spans="1:4" x14ac:dyDescent="0.2">
      <c r="A273" s="284" t="s">
        <v>714</v>
      </c>
      <c r="B273" s="285">
        <v>83.876969812037217</v>
      </c>
      <c r="C273" s="267">
        <f t="shared" si="8"/>
        <v>5</v>
      </c>
      <c r="D273" s="267">
        <f t="shared" si="9"/>
        <v>12</v>
      </c>
    </row>
    <row r="274" spans="1:4" x14ac:dyDescent="0.2">
      <c r="A274" s="284" t="s">
        <v>715</v>
      </c>
      <c r="B274" s="285">
        <v>83.82949442271476</v>
      </c>
      <c r="C274" s="267">
        <f t="shared" si="8"/>
        <v>5</v>
      </c>
      <c r="D274" s="267">
        <f t="shared" si="9"/>
        <v>12</v>
      </c>
    </row>
    <row r="275" spans="1:4" x14ac:dyDescent="0.2">
      <c r="A275" s="284" t="s">
        <v>716</v>
      </c>
      <c r="B275" s="285">
        <v>78.665269042627529</v>
      </c>
      <c r="C275" s="267">
        <f t="shared" si="8"/>
        <v>5</v>
      </c>
      <c r="D275" s="267">
        <f t="shared" si="9"/>
        <v>12</v>
      </c>
    </row>
    <row r="276" spans="1:4" x14ac:dyDescent="0.2">
      <c r="A276" s="284" t="s">
        <v>717</v>
      </c>
      <c r="B276" s="285">
        <v>70.204235282870059</v>
      </c>
      <c r="C276" s="267">
        <f t="shared" si="8"/>
        <v>5</v>
      </c>
      <c r="D276" s="267">
        <f t="shared" si="9"/>
        <v>12</v>
      </c>
    </row>
    <row r="277" spans="1:4" x14ac:dyDescent="0.2">
      <c r="A277" s="284" t="s">
        <v>718</v>
      </c>
      <c r="B277" s="285">
        <v>65.42981727574751</v>
      </c>
      <c r="C277" s="267">
        <f t="shared" si="8"/>
        <v>5</v>
      </c>
      <c r="D277" s="267">
        <f t="shared" si="9"/>
        <v>12</v>
      </c>
    </row>
    <row r="278" spans="1:4" x14ac:dyDescent="0.2">
      <c r="A278" s="284" t="s">
        <v>719</v>
      </c>
      <c r="B278" s="285">
        <v>60.980942899808007</v>
      </c>
      <c r="C278" s="267">
        <f t="shared" si="8"/>
        <v>5</v>
      </c>
      <c r="D278" s="267">
        <f t="shared" si="9"/>
        <v>12</v>
      </c>
    </row>
    <row r="279" spans="1:4" x14ac:dyDescent="0.2">
      <c r="A279" s="284" t="s">
        <v>720</v>
      </c>
      <c r="B279" s="285">
        <v>56.549259517247641</v>
      </c>
      <c r="C279" s="267">
        <f t="shared" si="8"/>
        <v>5</v>
      </c>
      <c r="D279" s="267">
        <f t="shared" si="9"/>
        <v>12</v>
      </c>
    </row>
    <row r="280" spans="1:4" x14ac:dyDescent="0.2">
      <c r="A280" s="284" t="s">
        <v>721</v>
      </c>
      <c r="B280" s="285">
        <v>53.670951630982273</v>
      </c>
      <c r="C280" s="267">
        <f t="shared" si="8"/>
        <v>5</v>
      </c>
      <c r="D280" s="267">
        <f t="shared" si="9"/>
        <v>12</v>
      </c>
    </row>
    <row r="281" spans="1:4" x14ac:dyDescent="0.2">
      <c r="A281" s="284" t="s">
        <v>722</v>
      </c>
      <c r="B281" s="285">
        <v>55.99921626895037</v>
      </c>
      <c r="C281" s="267">
        <f t="shared" si="8"/>
        <v>5</v>
      </c>
      <c r="D281" s="267">
        <f t="shared" si="9"/>
        <v>12</v>
      </c>
    </row>
    <row r="282" spans="1:4" x14ac:dyDescent="0.2">
      <c r="A282" s="284" t="s">
        <v>723</v>
      </c>
      <c r="B282" s="285">
        <v>56.700435439438365</v>
      </c>
      <c r="C282" s="267">
        <f t="shared" si="8"/>
        <v>5</v>
      </c>
      <c r="D282" s="267">
        <f t="shared" si="9"/>
        <v>12</v>
      </c>
    </row>
    <row r="283" spans="1:4" x14ac:dyDescent="0.2">
      <c r="A283" s="284" t="s">
        <v>724</v>
      </c>
      <c r="B283" s="285">
        <v>54.910703772029663</v>
      </c>
      <c r="C283" s="267">
        <f t="shared" si="8"/>
        <v>5</v>
      </c>
      <c r="D283" s="267">
        <f t="shared" si="9"/>
        <v>12</v>
      </c>
    </row>
    <row r="284" spans="1:4" x14ac:dyDescent="0.2">
      <c r="A284" s="284" t="s">
        <v>725</v>
      </c>
      <c r="B284" s="285">
        <v>57.5480382518545</v>
      </c>
      <c r="C284" s="267">
        <f t="shared" si="8"/>
        <v>5</v>
      </c>
      <c r="D284" s="267">
        <f t="shared" si="9"/>
        <v>12</v>
      </c>
    </row>
    <row r="285" spans="1:4" x14ac:dyDescent="0.2">
      <c r="A285" s="284" t="s">
        <v>726</v>
      </c>
      <c r="B285" s="285">
        <v>58.528001534330649</v>
      </c>
      <c r="C285" s="267">
        <f t="shared" si="8"/>
        <v>5</v>
      </c>
      <c r="D285" s="267">
        <f t="shared" si="9"/>
        <v>12</v>
      </c>
    </row>
    <row r="286" spans="1:4" x14ac:dyDescent="0.2">
      <c r="A286" s="284" t="s">
        <v>727</v>
      </c>
      <c r="B286" s="285">
        <v>66.071495625398967</v>
      </c>
      <c r="C286" s="267">
        <f t="shared" si="8"/>
        <v>5</v>
      </c>
      <c r="D286" s="267">
        <f t="shared" si="9"/>
        <v>12</v>
      </c>
    </row>
    <row r="287" spans="1:4" x14ac:dyDescent="0.2">
      <c r="A287" s="284" t="s">
        <v>728</v>
      </c>
      <c r="B287" s="285">
        <v>75.695816864295125</v>
      </c>
      <c r="C287" s="267">
        <f t="shared" si="8"/>
        <v>5</v>
      </c>
      <c r="D287" s="267">
        <f t="shared" si="9"/>
        <v>12</v>
      </c>
    </row>
    <row r="288" spans="1:4" x14ac:dyDescent="0.2">
      <c r="A288" s="284" t="s">
        <v>729</v>
      </c>
      <c r="B288" s="285">
        <v>80.834879406307977</v>
      </c>
      <c r="C288" s="267">
        <f t="shared" si="8"/>
        <v>5</v>
      </c>
      <c r="D288" s="267">
        <f t="shared" si="9"/>
        <v>12</v>
      </c>
    </row>
    <row r="289" spans="1:4" x14ac:dyDescent="0.2">
      <c r="A289" s="284" t="s">
        <v>730</v>
      </c>
      <c r="B289" s="285">
        <v>86.740302106233599</v>
      </c>
      <c r="C289" s="267">
        <f t="shared" si="8"/>
        <v>5</v>
      </c>
      <c r="D289" s="267">
        <f t="shared" si="9"/>
        <v>12</v>
      </c>
    </row>
    <row r="290" spans="1:4" x14ac:dyDescent="0.2">
      <c r="A290" s="284" t="s">
        <v>731</v>
      </c>
      <c r="B290" s="285">
        <v>89.461580086580085</v>
      </c>
      <c r="C290" s="267">
        <f t="shared" si="8"/>
        <v>5</v>
      </c>
      <c r="D290" s="267">
        <f t="shared" si="9"/>
        <v>13</v>
      </c>
    </row>
    <row r="291" spans="1:4" x14ac:dyDescent="0.2">
      <c r="A291" s="284" t="s">
        <v>732</v>
      </c>
      <c r="B291" s="285">
        <v>92.169480726345967</v>
      </c>
      <c r="C291" s="267">
        <f t="shared" si="8"/>
        <v>5</v>
      </c>
      <c r="D291" s="267">
        <f t="shared" si="9"/>
        <v>13</v>
      </c>
    </row>
    <row r="292" spans="1:4" x14ac:dyDescent="0.2">
      <c r="A292" s="284" t="s">
        <v>733</v>
      </c>
      <c r="B292" s="285">
        <v>92.990501146413351</v>
      </c>
      <c r="C292" s="267">
        <f t="shared" si="8"/>
        <v>5</v>
      </c>
      <c r="D292" s="267">
        <f t="shared" si="9"/>
        <v>13</v>
      </c>
    </row>
    <row r="293" spans="1:4" x14ac:dyDescent="0.2">
      <c r="A293" s="284" t="s">
        <v>734</v>
      </c>
      <c r="B293" s="285">
        <v>92.954545454545439</v>
      </c>
      <c r="C293" s="267">
        <f t="shared" si="8"/>
        <v>5</v>
      </c>
      <c r="D293" s="267">
        <f t="shared" si="9"/>
        <v>13</v>
      </c>
    </row>
    <row r="294" spans="1:4" x14ac:dyDescent="0.2">
      <c r="A294" s="284" t="s">
        <v>735</v>
      </c>
      <c r="B294" s="285">
        <v>92.997778288516059</v>
      </c>
      <c r="C294" s="267">
        <f t="shared" si="8"/>
        <v>5</v>
      </c>
      <c r="D294" s="267">
        <f t="shared" si="9"/>
        <v>13</v>
      </c>
    </row>
    <row r="295" spans="1:4" x14ac:dyDescent="0.2">
      <c r="A295" s="284" t="s">
        <v>736</v>
      </c>
      <c r="B295" s="285">
        <v>93.058535667231325</v>
      </c>
      <c r="C295" s="267">
        <f t="shared" si="8"/>
        <v>5</v>
      </c>
      <c r="D295" s="267">
        <f t="shared" si="9"/>
        <v>13</v>
      </c>
    </row>
    <row r="296" spans="1:4" x14ac:dyDescent="0.2">
      <c r="A296" s="284" t="s">
        <v>737</v>
      </c>
      <c r="B296" s="285">
        <v>92.094785864304626</v>
      </c>
      <c r="C296" s="267">
        <f t="shared" si="8"/>
        <v>5</v>
      </c>
      <c r="D296" s="267">
        <f t="shared" si="9"/>
        <v>13</v>
      </c>
    </row>
    <row r="297" spans="1:4" x14ac:dyDescent="0.2">
      <c r="A297" s="284" t="s">
        <v>738</v>
      </c>
      <c r="B297" s="285">
        <v>92.741817650496785</v>
      </c>
      <c r="C297" s="267">
        <f t="shared" si="8"/>
        <v>5</v>
      </c>
      <c r="D297" s="267">
        <f t="shared" si="9"/>
        <v>13</v>
      </c>
    </row>
    <row r="298" spans="1:4" x14ac:dyDescent="0.2">
      <c r="A298" s="284" t="s">
        <v>739</v>
      </c>
      <c r="B298" s="285">
        <v>94.408369408369424</v>
      </c>
      <c r="C298" s="267">
        <f t="shared" si="8"/>
        <v>5</v>
      </c>
      <c r="D298" s="267">
        <f t="shared" si="9"/>
        <v>13</v>
      </c>
    </row>
    <row r="299" spans="1:4" x14ac:dyDescent="0.2">
      <c r="A299" s="284" t="s">
        <v>740</v>
      </c>
      <c r="B299" s="285">
        <v>93.302309434461336</v>
      </c>
      <c r="C299" s="267">
        <f t="shared" si="8"/>
        <v>5</v>
      </c>
      <c r="D299" s="267">
        <f t="shared" si="9"/>
        <v>13</v>
      </c>
    </row>
    <row r="300" spans="1:4" x14ac:dyDescent="0.2">
      <c r="A300" s="284" t="s">
        <v>741</v>
      </c>
      <c r="B300" s="285">
        <v>89.378959827334128</v>
      </c>
      <c r="C300" s="267">
        <f t="shared" si="8"/>
        <v>5</v>
      </c>
      <c r="D300" s="267">
        <f t="shared" si="9"/>
        <v>13</v>
      </c>
    </row>
    <row r="301" spans="1:4" x14ac:dyDescent="0.2">
      <c r="A301" s="284" t="s">
        <v>742</v>
      </c>
      <c r="B301" s="285">
        <v>84.773073022312389</v>
      </c>
      <c r="C301" s="267">
        <f t="shared" si="8"/>
        <v>5</v>
      </c>
      <c r="D301" s="267">
        <f t="shared" si="9"/>
        <v>13</v>
      </c>
    </row>
    <row r="302" spans="1:4" x14ac:dyDescent="0.2">
      <c r="A302" s="284" t="s">
        <v>743</v>
      </c>
      <c r="B302" s="285">
        <v>73.802884615384613</v>
      </c>
      <c r="C302" s="267">
        <f t="shared" si="8"/>
        <v>5</v>
      </c>
      <c r="D302" s="267">
        <f t="shared" si="9"/>
        <v>13</v>
      </c>
    </row>
    <row r="303" spans="1:4" x14ac:dyDescent="0.2">
      <c r="A303" s="284" t="s">
        <v>744</v>
      </c>
      <c r="B303" s="285">
        <v>67.09368961151462</v>
      </c>
      <c r="C303" s="267">
        <f t="shared" si="8"/>
        <v>5</v>
      </c>
      <c r="D303" s="267">
        <f t="shared" si="9"/>
        <v>13</v>
      </c>
    </row>
    <row r="304" spans="1:4" x14ac:dyDescent="0.2">
      <c r="A304" s="284" t="s">
        <v>745</v>
      </c>
      <c r="B304" s="285">
        <v>62.386734324030435</v>
      </c>
      <c r="C304" s="267">
        <f t="shared" si="8"/>
        <v>5</v>
      </c>
      <c r="D304" s="267">
        <f t="shared" si="9"/>
        <v>13</v>
      </c>
    </row>
    <row r="305" spans="1:4" x14ac:dyDescent="0.2">
      <c r="A305" s="284" t="s">
        <v>746</v>
      </c>
      <c r="B305" s="285">
        <v>61.134662769164848</v>
      </c>
      <c r="C305" s="267">
        <f t="shared" si="8"/>
        <v>5</v>
      </c>
      <c r="D305" s="267">
        <f t="shared" si="9"/>
        <v>13</v>
      </c>
    </row>
    <row r="306" spans="1:4" x14ac:dyDescent="0.2">
      <c r="A306" s="284" t="s">
        <v>747</v>
      </c>
      <c r="B306" s="285">
        <v>58.623936130149886</v>
      </c>
      <c r="C306" s="267">
        <f t="shared" si="8"/>
        <v>5</v>
      </c>
      <c r="D306" s="267">
        <f t="shared" si="9"/>
        <v>13</v>
      </c>
    </row>
    <row r="307" spans="1:4" x14ac:dyDescent="0.2">
      <c r="A307" s="284" t="s">
        <v>748</v>
      </c>
      <c r="B307" s="285">
        <v>62.325316867078321</v>
      </c>
      <c r="C307" s="267">
        <f t="shared" si="8"/>
        <v>5</v>
      </c>
      <c r="D307" s="267">
        <f t="shared" si="9"/>
        <v>13</v>
      </c>
    </row>
    <row r="308" spans="1:4" x14ac:dyDescent="0.2">
      <c r="A308" s="284" t="s">
        <v>749</v>
      </c>
      <c r="B308" s="285">
        <v>70.793650793650812</v>
      </c>
      <c r="C308" s="267">
        <f t="shared" si="8"/>
        <v>5</v>
      </c>
      <c r="D308" s="267">
        <f t="shared" si="9"/>
        <v>13</v>
      </c>
    </row>
    <row r="309" spans="1:4" x14ac:dyDescent="0.2">
      <c r="A309" s="284" t="s">
        <v>750</v>
      </c>
      <c r="B309" s="285">
        <v>71.335843990351805</v>
      </c>
      <c r="C309" s="267">
        <f t="shared" si="8"/>
        <v>5</v>
      </c>
      <c r="D309" s="267">
        <f t="shared" si="9"/>
        <v>13</v>
      </c>
    </row>
    <row r="310" spans="1:4" x14ac:dyDescent="0.2">
      <c r="A310" s="284" t="s">
        <v>751</v>
      </c>
      <c r="B310" s="285">
        <v>70.237206823027719</v>
      </c>
      <c r="C310" s="267">
        <f t="shared" si="8"/>
        <v>5</v>
      </c>
      <c r="D310" s="267">
        <f t="shared" si="9"/>
        <v>13</v>
      </c>
    </row>
    <row r="311" spans="1:4" x14ac:dyDescent="0.2">
      <c r="A311" s="284" t="s">
        <v>752</v>
      </c>
      <c r="B311" s="285">
        <v>69.125188536953246</v>
      </c>
      <c r="C311" s="267">
        <f t="shared" si="8"/>
        <v>5</v>
      </c>
      <c r="D311" s="267">
        <f t="shared" si="9"/>
        <v>13</v>
      </c>
    </row>
    <row r="312" spans="1:4" x14ac:dyDescent="0.2">
      <c r="A312" s="284" t="s">
        <v>753</v>
      </c>
      <c r="B312" s="285">
        <v>65.713821138211387</v>
      </c>
      <c r="C312" s="267">
        <f t="shared" si="8"/>
        <v>5</v>
      </c>
      <c r="D312" s="267">
        <f t="shared" si="9"/>
        <v>13</v>
      </c>
    </row>
    <row r="313" spans="1:4" x14ac:dyDescent="0.2">
      <c r="A313" s="284" t="s">
        <v>754</v>
      </c>
      <c r="B313" s="285">
        <v>64.915951359084403</v>
      </c>
      <c r="C313" s="267">
        <f t="shared" si="8"/>
        <v>5</v>
      </c>
      <c r="D313" s="267">
        <f t="shared" si="9"/>
        <v>13</v>
      </c>
    </row>
    <row r="314" spans="1:4" x14ac:dyDescent="0.2">
      <c r="A314" s="284" t="s">
        <v>755</v>
      </c>
      <c r="B314" s="285">
        <v>66.81319318313561</v>
      </c>
      <c r="C314" s="267">
        <f t="shared" si="8"/>
        <v>5</v>
      </c>
      <c r="D314" s="267">
        <f t="shared" si="9"/>
        <v>14</v>
      </c>
    </row>
    <row r="315" spans="1:4" x14ac:dyDescent="0.2">
      <c r="A315" s="284" t="s">
        <v>756</v>
      </c>
      <c r="B315" s="285">
        <v>66.59125188536953</v>
      </c>
      <c r="C315" s="267">
        <f t="shared" si="8"/>
        <v>5</v>
      </c>
      <c r="D315" s="267">
        <f t="shared" si="9"/>
        <v>14</v>
      </c>
    </row>
    <row r="316" spans="1:4" x14ac:dyDescent="0.2">
      <c r="A316" s="284" t="s">
        <v>757</v>
      </c>
      <c r="B316" s="285">
        <v>67.426317974263185</v>
      </c>
      <c r="C316" s="267">
        <f t="shared" si="8"/>
        <v>5</v>
      </c>
      <c r="D316" s="267">
        <f t="shared" si="9"/>
        <v>14</v>
      </c>
    </row>
    <row r="317" spans="1:4" x14ac:dyDescent="0.2">
      <c r="A317" s="284" t="s">
        <v>758</v>
      </c>
      <c r="B317" s="285">
        <v>67.511520737327203</v>
      </c>
      <c r="C317" s="267">
        <f t="shared" si="8"/>
        <v>5</v>
      </c>
      <c r="D317" s="267">
        <f t="shared" si="9"/>
        <v>14</v>
      </c>
    </row>
    <row r="318" spans="1:4" x14ac:dyDescent="0.2">
      <c r="A318" s="284" t="s">
        <v>759</v>
      </c>
      <c r="B318" s="285">
        <v>66.826859192984017</v>
      </c>
      <c r="C318" s="267">
        <f t="shared" si="8"/>
        <v>5</v>
      </c>
      <c r="D318" s="267">
        <f t="shared" si="9"/>
        <v>14</v>
      </c>
    </row>
    <row r="319" spans="1:4" x14ac:dyDescent="0.2">
      <c r="A319" s="284" t="s">
        <v>760</v>
      </c>
      <c r="B319" s="285">
        <v>61.838643321852274</v>
      </c>
      <c r="C319" s="267">
        <f t="shared" si="8"/>
        <v>5</v>
      </c>
      <c r="D319" s="267">
        <f t="shared" si="9"/>
        <v>14</v>
      </c>
    </row>
    <row r="320" spans="1:4" x14ac:dyDescent="0.2">
      <c r="A320" s="284" t="s">
        <v>761</v>
      </c>
      <c r="B320" s="285">
        <v>71.05943152454779</v>
      </c>
      <c r="C320" s="267">
        <f t="shared" si="8"/>
        <v>5</v>
      </c>
      <c r="D320" s="267">
        <f t="shared" si="9"/>
        <v>14</v>
      </c>
    </row>
    <row r="321" spans="1:4" x14ac:dyDescent="0.2">
      <c r="A321" s="284" t="s">
        <v>762</v>
      </c>
      <c r="B321" s="285">
        <v>67.72639691714835</v>
      </c>
      <c r="C321" s="267">
        <f t="shared" si="8"/>
        <v>5</v>
      </c>
      <c r="D321" s="267">
        <f t="shared" si="9"/>
        <v>14</v>
      </c>
    </row>
    <row r="322" spans="1:4" x14ac:dyDescent="0.2">
      <c r="A322" s="284" t="s">
        <v>763</v>
      </c>
      <c r="B322" s="285">
        <v>67.882944806809206</v>
      </c>
      <c r="C322" s="267">
        <f t="shared" ref="C322:C385" si="10">MONTH(A322)</f>
        <v>5</v>
      </c>
      <c r="D322" s="267">
        <f t="shared" ref="D322:D385" si="11">DAY(A322)</f>
        <v>14</v>
      </c>
    </row>
    <row r="323" spans="1:4" x14ac:dyDescent="0.2">
      <c r="A323" s="284" t="s">
        <v>764</v>
      </c>
      <c r="B323" s="285">
        <v>60.630536737884313</v>
      </c>
      <c r="C323" s="267">
        <f t="shared" si="10"/>
        <v>5</v>
      </c>
      <c r="D323" s="267">
        <f t="shared" si="11"/>
        <v>14</v>
      </c>
    </row>
    <row r="324" spans="1:4" x14ac:dyDescent="0.2">
      <c r="A324" s="284" t="s">
        <v>765</v>
      </c>
      <c r="B324" s="285">
        <v>58.040027605245001</v>
      </c>
      <c r="C324" s="267">
        <f t="shared" si="10"/>
        <v>5</v>
      </c>
      <c r="D324" s="267">
        <f t="shared" si="11"/>
        <v>14</v>
      </c>
    </row>
    <row r="325" spans="1:4" x14ac:dyDescent="0.2">
      <c r="A325" s="284" t="s">
        <v>766</v>
      </c>
      <c r="B325" s="285">
        <v>61.852551532832756</v>
      </c>
      <c r="C325" s="267">
        <f t="shared" si="10"/>
        <v>5</v>
      </c>
      <c r="D325" s="267">
        <f t="shared" si="11"/>
        <v>14</v>
      </c>
    </row>
    <row r="326" spans="1:4" x14ac:dyDescent="0.2">
      <c r="A326" s="284" t="s">
        <v>767</v>
      </c>
      <c r="B326" s="285">
        <v>60.887650085763291</v>
      </c>
      <c r="C326" s="267">
        <f t="shared" si="10"/>
        <v>5</v>
      </c>
      <c r="D326" s="267">
        <f t="shared" si="11"/>
        <v>14</v>
      </c>
    </row>
    <row r="327" spans="1:4" x14ac:dyDescent="0.2">
      <c r="A327" s="284" t="s">
        <v>768</v>
      </c>
      <c r="B327" s="285">
        <v>56.636092890683528</v>
      </c>
      <c r="C327" s="267">
        <f t="shared" si="10"/>
        <v>5</v>
      </c>
      <c r="D327" s="267">
        <f t="shared" si="11"/>
        <v>14</v>
      </c>
    </row>
    <row r="328" spans="1:4" x14ac:dyDescent="0.2">
      <c r="A328" s="284" t="s">
        <v>769</v>
      </c>
      <c r="B328" s="285">
        <v>53.864378059495422</v>
      </c>
      <c r="C328" s="267">
        <f t="shared" si="10"/>
        <v>5</v>
      </c>
      <c r="D328" s="267">
        <f t="shared" si="11"/>
        <v>14</v>
      </c>
    </row>
    <row r="329" spans="1:4" x14ac:dyDescent="0.2">
      <c r="A329" s="284" t="s">
        <v>770</v>
      </c>
      <c r="B329" s="285">
        <v>52.97524314765694</v>
      </c>
      <c r="C329" s="267">
        <f t="shared" si="10"/>
        <v>5</v>
      </c>
      <c r="D329" s="267">
        <f t="shared" si="11"/>
        <v>14</v>
      </c>
    </row>
    <row r="330" spans="1:4" x14ac:dyDescent="0.2">
      <c r="A330" s="284" t="s">
        <v>771</v>
      </c>
      <c r="B330" s="285">
        <v>52.590476190476195</v>
      </c>
      <c r="C330" s="267">
        <f t="shared" si="10"/>
        <v>5</v>
      </c>
      <c r="D330" s="267">
        <f t="shared" si="11"/>
        <v>14</v>
      </c>
    </row>
    <row r="331" spans="1:4" x14ac:dyDescent="0.2">
      <c r="A331" s="284" t="s">
        <v>772</v>
      </c>
      <c r="B331" s="285">
        <v>52.924423450958599</v>
      </c>
      <c r="C331" s="267">
        <f t="shared" si="10"/>
        <v>5</v>
      </c>
      <c r="D331" s="267">
        <f t="shared" si="11"/>
        <v>14</v>
      </c>
    </row>
    <row r="332" spans="1:4" x14ac:dyDescent="0.2">
      <c r="A332" s="284" t="s">
        <v>773</v>
      </c>
      <c r="B332" s="285">
        <v>57.937206572769952</v>
      </c>
      <c r="C332" s="267">
        <f t="shared" si="10"/>
        <v>5</v>
      </c>
      <c r="D332" s="267">
        <f t="shared" si="11"/>
        <v>14</v>
      </c>
    </row>
    <row r="333" spans="1:4" x14ac:dyDescent="0.2">
      <c r="A333" s="284" t="s">
        <v>774</v>
      </c>
      <c r="B333" s="285">
        <v>56.428571428571423</v>
      </c>
      <c r="C333" s="267">
        <f t="shared" si="10"/>
        <v>5</v>
      </c>
      <c r="D333" s="267">
        <f t="shared" si="11"/>
        <v>14</v>
      </c>
    </row>
    <row r="334" spans="1:4" x14ac:dyDescent="0.2">
      <c r="A334" s="284" t="s">
        <v>775</v>
      </c>
      <c r="B334" s="285">
        <v>50.39399624765479</v>
      </c>
      <c r="C334" s="267">
        <f t="shared" si="10"/>
        <v>5</v>
      </c>
      <c r="D334" s="267">
        <f t="shared" si="11"/>
        <v>14</v>
      </c>
    </row>
    <row r="335" spans="1:4" x14ac:dyDescent="0.2">
      <c r="A335" s="284" t="s">
        <v>776</v>
      </c>
      <c r="B335" s="285">
        <v>42.058375634517766</v>
      </c>
      <c r="C335" s="267">
        <f t="shared" si="10"/>
        <v>5</v>
      </c>
      <c r="D335" s="267">
        <f t="shared" si="11"/>
        <v>14</v>
      </c>
    </row>
    <row r="336" spans="1:4" x14ac:dyDescent="0.2">
      <c r="A336" s="284" t="s">
        <v>777</v>
      </c>
      <c r="B336" s="285">
        <v>48.842592592592595</v>
      </c>
      <c r="C336" s="267">
        <f t="shared" si="10"/>
        <v>5</v>
      </c>
      <c r="D336" s="267">
        <f t="shared" si="11"/>
        <v>14</v>
      </c>
    </row>
    <row r="337" spans="1:4" x14ac:dyDescent="0.2">
      <c r="A337" s="284" t="s">
        <v>778</v>
      </c>
      <c r="B337" s="285">
        <v>54.343409139516652</v>
      </c>
      <c r="C337" s="267">
        <f t="shared" si="10"/>
        <v>5</v>
      </c>
      <c r="D337" s="267">
        <f t="shared" si="11"/>
        <v>14</v>
      </c>
    </row>
    <row r="338" spans="1:4" x14ac:dyDescent="0.2">
      <c r="A338" s="284" t="s">
        <v>779</v>
      </c>
      <c r="B338" s="285">
        <v>49.425526024363236</v>
      </c>
      <c r="C338" s="267">
        <f t="shared" si="10"/>
        <v>5</v>
      </c>
      <c r="D338" s="267">
        <f t="shared" si="11"/>
        <v>15</v>
      </c>
    </row>
    <row r="339" spans="1:4" x14ac:dyDescent="0.2">
      <c r="A339" s="284" t="s">
        <v>780</v>
      </c>
      <c r="B339" s="285">
        <v>57.453416149068318</v>
      </c>
      <c r="C339" s="267">
        <f t="shared" si="10"/>
        <v>5</v>
      </c>
      <c r="D339" s="267">
        <f t="shared" si="11"/>
        <v>15</v>
      </c>
    </row>
    <row r="340" spans="1:4" x14ac:dyDescent="0.2">
      <c r="A340" s="284" t="s">
        <v>781</v>
      </c>
      <c r="B340" s="285">
        <v>57.496633248541073</v>
      </c>
      <c r="C340" s="267">
        <f t="shared" si="10"/>
        <v>5</v>
      </c>
      <c r="D340" s="267">
        <f t="shared" si="11"/>
        <v>15</v>
      </c>
    </row>
    <row r="341" spans="1:4" x14ac:dyDescent="0.2">
      <c r="A341" s="284" t="s">
        <v>782</v>
      </c>
      <c r="B341" s="285">
        <v>58.827927306188172</v>
      </c>
      <c r="C341" s="267">
        <f t="shared" si="10"/>
        <v>5</v>
      </c>
      <c r="D341" s="267">
        <f t="shared" si="11"/>
        <v>15</v>
      </c>
    </row>
    <row r="342" spans="1:4" x14ac:dyDescent="0.2">
      <c r="A342" s="284" t="s">
        <v>783</v>
      </c>
      <c r="B342" s="285">
        <v>58.127270596507671</v>
      </c>
      <c r="C342" s="267">
        <f t="shared" si="10"/>
        <v>5</v>
      </c>
      <c r="D342" s="267">
        <f t="shared" si="11"/>
        <v>15</v>
      </c>
    </row>
    <row r="343" spans="1:4" x14ac:dyDescent="0.2">
      <c r="A343" s="284" t="s">
        <v>784</v>
      </c>
      <c r="B343" s="285">
        <v>60.262995685227033</v>
      </c>
      <c r="C343" s="267">
        <f t="shared" si="10"/>
        <v>5</v>
      </c>
      <c r="D343" s="267">
        <f t="shared" si="11"/>
        <v>15</v>
      </c>
    </row>
    <row r="344" spans="1:4" x14ac:dyDescent="0.2">
      <c r="A344" s="284" t="s">
        <v>785</v>
      </c>
      <c r="B344" s="285">
        <v>61.437908496732021</v>
      </c>
      <c r="C344" s="267">
        <f t="shared" si="10"/>
        <v>5</v>
      </c>
      <c r="D344" s="267">
        <f t="shared" si="11"/>
        <v>15</v>
      </c>
    </row>
    <row r="345" spans="1:4" x14ac:dyDescent="0.2">
      <c r="A345" s="284" t="s">
        <v>786</v>
      </c>
      <c r="B345" s="285">
        <v>61.437908496732021</v>
      </c>
      <c r="C345" s="267">
        <f t="shared" si="10"/>
        <v>5</v>
      </c>
      <c r="D345" s="267">
        <f t="shared" si="11"/>
        <v>15</v>
      </c>
    </row>
    <row r="346" spans="1:4" x14ac:dyDescent="0.2">
      <c r="A346" s="284" t="s">
        <v>787</v>
      </c>
      <c r="B346" s="285">
        <v>60.327172827172824</v>
      </c>
      <c r="C346" s="267">
        <f t="shared" si="10"/>
        <v>5</v>
      </c>
      <c r="D346" s="267">
        <f t="shared" si="11"/>
        <v>15</v>
      </c>
    </row>
    <row r="347" spans="1:4" x14ac:dyDescent="0.2">
      <c r="A347" s="284" t="s">
        <v>788</v>
      </c>
      <c r="B347" s="285">
        <v>57.257331211639013</v>
      </c>
      <c r="C347" s="267">
        <f t="shared" si="10"/>
        <v>5</v>
      </c>
      <c r="D347" s="267">
        <f t="shared" si="11"/>
        <v>15</v>
      </c>
    </row>
    <row r="348" spans="1:4" x14ac:dyDescent="0.2">
      <c r="A348" s="284" t="s">
        <v>789</v>
      </c>
      <c r="B348" s="285">
        <v>53.872175512348917</v>
      </c>
      <c r="C348" s="267">
        <f t="shared" si="10"/>
        <v>5</v>
      </c>
      <c r="D348" s="267">
        <f t="shared" si="11"/>
        <v>15</v>
      </c>
    </row>
    <row r="349" spans="1:4" x14ac:dyDescent="0.2">
      <c r="A349" s="284" t="s">
        <v>790</v>
      </c>
      <c r="B349" s="285">
        <v>48.576850094876662</v>
      </c>
      <c r="C349" s="267">
        <f t="shared" si="10"/>
        <v>5</v>
      </c>
      <c r="D349" s="267">
        <f t="shared" si="11"/>
        <v>15</v>
      </c>
    </row>
    <row r="350" spans="1:4" x14ac:dyDescent="0.2">
      <c r="A350" s="284" t="s">
        <v>791</v>
      </c>
      <c r="B350" s="285">
        <v>41.854103343465042</v>
      </c>
      <c r="C350" s="267">
        <f t="shared" si="10"/>
        <v>5</v>
      </c>
      <c r="D350" s="267">
        <f t="shared" si="11"/>
        <v>15</v>
      </c>
    </row>
    <row r="351" spans="1:4" x14ac:dyDescent="0.2">
      <c r="A351" s="284" t="s">
        <v>792</v>
      </c>
      <c r="B351" s="285">
        <v>34.897891963109359</v>
      </c>
      <c r="C351" s="267">
        <f t="shared" si="10"/>
        <v>5</v>
      </c>
      <c r="D351" s="267">
        <f t="shared" si="11"/>
        <v>15</v>
      </c>
    </row>
    <row r="352" spans="1:4" x14ac:dyDescent="0.2">
      <c r="A352" s="284" t="s">
        <v>793</v>
      </c>
      <c r="B352" s="285">
        <v>30.531781121972983</v>
      </c>
      <c r="C352" s="267">
        <f t="shared" si="10"/>
        <v>5</v>
      </c>
      <c r="D352" s="267">
        <f t="shared" si="11"/>
        <v>15</v>
      </c>
    </row>
    <row r="353" spans="1:4" x14ac:dyDescent="0.2">
      <c r="A353" s="284" t="s">
        <v>794</v>
      </c>
      <c r="B353" s="285">
        <v>27.877561486833009</v>
      </c>
      <c r="C353" s="267">
        <f t="shared" si="10"/>
        <v>5</v>
      </c>
      <c r="D353" s="267">
        <f t="shared" si="11"/>
        <v>15</v>
      </c>
    </row>
    <row r="354" spans="1:4" x14ac:dyDescent="0.2">
      <c r="A354" s="284" t="s">
        <v>795</v>
      </c>
      <c r="B354" s="285">
        <v>27.722706846418188</v>
      </c>
      <c r="C354" s="267">
        <f t="shared" si="10"/>
        <v>5</v>
      </c>
      <c r="D354" s="267">
        <f t="shared" si="11"/>
        <v>15</v>
      </c>
    </row>
    <row r="355" spans="1:4" x14ac:dyDescent="0.2">
      <c r="A355" s="284" t="s">
        <v>796</v>
      </c>
      <c r="B355" s="285">
        <v>27.465960080457993</v>
      </c>
      <c r="C355" s="267">
        <f t="shared" si="10"/>
        <v>5</v>
      </c>
      <c r="D355" s="267">
        <f t="shared" si="11"/>
        <v>15</v>
      </c>
    </row>
    <row r="356" spans="1:4" x14ac:dyDescent="0.2">
      <c r="A356" s="284" t="s">
        <v>797</v>
      </c>
      <c r="B356" s="285">
        <v>26.682609955991254</v>
      </c>
      <c r="C356" s="267">
        <f t="shared" si="10"/>
        <v>5</v>
      </c>
      <c r="D356" s="267">
        <f t="shared" si="11"/>
        <v>15</v>
      </c>
    </row>
    <row r="357" spans="1:4" x14ac:dyDescent="0.2">
      <c r="A357" s="284" t="s">
        <v>798</v>
      </c>
      <c r="B357" s="285">
        <v>42.126124177148682</v>
      </c>
      <c r="C357" s="267">
        <f t="shared" si="10"/>
        <v>5</v>
      </c>
      <c r="D357" s="267">
        <f t="shared" si="11"/>
        <v>15</v>
      </c>
    </row>
    <row r="358" spans="1:4" x14ac:dyDescent="0.2">
      <c r="A358" s="284" t="s">
        <v>799</v>
      </c>
      <c r="B358" s="285">
        <v>52.623072833599146</v>
      </c>
      <c r="C358" s="267">
        <f t="shared" si="10"/>
        <v>5</v>
      </c>
      <c r="D358" s="267">
        <f t="shared" si="11"/>
        <v>15</v>
      </c>
    </row>
    <row r="359" spans="1:4" x14ac:dyDescent="0.2">
      <c r="A359" s="284" t="s">
        <v>800</v>
      </c>
      <c r="B359" s="285">
        <v>54.915940961351268</v>
      </c>
      <c r="C359" s="267">
        <f t="shared" si="10"/>
        <v>5</v>
      </c>
      <c r="D359" s="267">
        <f t="shared" si="11"/>
        <v>15</v>
      </c>
    </row>
    <row r="360" spans="1:4" x14ac:dyDescent="0.2">
      <c r="A360" s="284" t="s">
        <v>801</v>
      </c>
      <c r="B360" s="285">
        <v>65.078869536641463</v>
      </c>
      <c r="C360" s="267">
        <f t="shared" si="10"/>
        <v>5</v>
      </c>
      <c r="D360" s="267">
        <f t="shared" si="11"/>
        <v>15</v>
      </c>
    </row>
    <row r="361" spans="1:4" x14ac:dyDescent="0.2">
      <c r="A361" s="284" t="s">
        <v>802</v>
      </c>
      <c r="B361" s="285">
        <v>71.490218642117384</v>
      </c>
      <c r="C361" s="267">
        <f t="shared" si="10"/>
        <v>5</v>
      </c>
      <c r="D361" s="267">
        <f t="shared" si="11"/>
        <v>15</v>
      </c>
    </row>
    <row r="362" spans="1:4" x14ac:dyDescent="0.2">
      <c r="A362" s="284" t="s">
        <v>803</v>
      </c>
      <c r="B362" s="285">
        <v>72.151898734177223</v>
      </c>
      <c r="C362" s="267">
        <f t="shared" si="10"/>
        <v>5</v>
      </c>
      <c r="D362" s="267">
        <f t="shared" si="11"/>
        <v>16</v>
      </c>
    </row>
    <row r="363" spans="1:4" x14ac:dyDescent="0.2">
      <c r="A363" s="284" t="s">
        <v>804</v>
      </c>
      <c r="B363" s="285">
        <v>78.759398496240607</v>
      </c>
      <c r="C363" s="267">
        <f t="shared" si="10"/>
        <v>5</v>
      </c>
      <c r="D363" s="267">
        <f t="shared" si="11"/>
        <v>16</v>
      </c>
    </row>
    <row r="364" spans="1:4" x14ac:dyDescent="0.2">
      <c r="A364" s="284" t="s">
        <v>805</v>
      </c>
      <c r="B364" s="285">
        <v>77.483443708609258</v>
      </c>
      <c r="C364" s="267">
        <f t="shared" si="10"/>
        <v>5</v>
      </c>
      <c r="D364" s="267">
        <f t="shared" si="11"/>
        <v>16</v>
      </c>
    </row>
    <row r="365" spans="1:4" x14ac:dyDescent="0.2">
      <c r="A365" s="284" t="s">
        <v>806</v>
      </c>
      <c r="B365" s="285">
        <v>74.68077738821799</v>
      </c>
      <c r="C365" s="267">
        <f t="shared" si="10"/>
        <v>5</v>
      </c>
      <c r="D365" s="267">
        <f t="shared" si="11"/>
        <v>16</v>
      </c>
    </row>
    <row r="366" spans="1:4" x14ac:dyDescent="0.2">
      <c r="A366" s="284" t="s">
        <v>807</v>
      </c>
      <c r="B366" s="285">
        <v>74.0970072239422</v>
      </c>
      <c r="C366" s="267">
        <f t="shared" si="10"/>
        <v>5</v>
      </c>
      <c r="D366" s="267">
        <f t="shared" si="11"/>
        <v>16</v>
      </c>
    </row>
    <row r="367" spans="1:4" x14ac:dyDescent="0.2">
      <c r="A367" s="284" t="s">
        <v>808</v>
      </c>
      <c r="B367" s="285">
        <v>75.98684210526315</v>
      </c>
      <c r="C367" s="267">
        <f t="shared" si="10"/>
        <v>5</v>
      </c>
      <c r="D367" s="267">
        <f t="shared" si="11"/>
        <v>16</v>
      </c>
    </row>
    <row r="368" spans="1:4" x14ac:dyDescent="0.2">
      <c r="A368" s="284" t="s">
        <v>809</v>
      </c>
      <c r="B368" s="285">
        <v>77.124183006535944</v>
      </c>
      <c r="C368" s="267">
        <f t="shared" si="10"/>
        <v>5</v>
      </c>
      <c r="D368" s="267">
        <f t="shared" si="11"/>
        <v>16</v>
      </c>
    </row>
    <row r="369" spans="1:4" x14ac:dyDescent="0.2">
      <c r="A369" s="284" t="s">
        <v>810</v>
      </c>
      <c r="B369" s="285">
        <v>76.492202520828869</v>
      </c>
      <c r="C369" s="267">
        <f t="shared" si="10"/>
        <v>5</v>
      </c>
      <c r="D369" s="267">
        <f t="shared" si="11"/>
        <v>16</v>
      </c>
    </row>
    <row r="370" spans="1:4" x14ac:dyDescent="0.2">
      <c r="A370" s="284" t="s">
        <v>811</v>
      </c>
      <c r="B370" s="285">
        <v>67.910804158554058</v>
      </c>
      <c r="C370" s="267">
        <f t="shared" si="10"/>
        <v>5</v>
      </c>
      <c r="D370" s="267">
        <f t="shared" si="11"/>
        <v>16</v>
      </c>
    </row>
    <row r="371" spans="1:4" x14ac:dyDescent="0.2">
      <c r="A371" s="284" t="s">
        <v>812</v>
      </c>
      <c r="B371" s="285">
        <v>58.863004505800021</v>
      </c>
      <c r="C371" s="267">
        <f t="shared" si="10"/>
        <v>5</v>
      </c>
      <c r="D371" s="267">
        <f t="shared" si="11"/>
        <v>16</v>
      </c>
    </row>
    <row r="372" spans="1:4" x14ac:dyDescent="0.2">
      <c r="A372" s="284" t="s">
        <v>813</v>
      </c>
      <c r="B372" s="285">
        <v>37.440809298321142</v>
      </c>
      <c r="C372" s="267">
        <f t="shared" si="10"/>
        <v>5</v>
      </c>
      <c r="D372" s="267">
        <f t="shared" si="11"/>
        <v>16</v>
      </c>
    </row>
    <row r="373" spans="1:4" x14ac:dyDescent="0.2">
      <c r="A373" s="284" t="s">
        <v>814</v>
      </c>
      <c r="B373" s="285">
        <v>34.656754772393541</v>
      </c>
      <c r="C373" s="267">
        <f t="shared" si="10"/>
        <v>5</v>
      </c>
      <c r="D373" s="267">
        <f t="shared" si="11"/>
        <v>16</v>
      </c>
    </row>
    <row r="374" spans="1:4" x14ac:dyDescent="0.2">
      <c r="A374" s="284" t="s">
        <v>815</v>
      </c>
      <c r="B374" s="285">
        <v>32.387694639658264</v>
      </c>
      <c r="C374" s="267">
        <f t="shared" si="10"/>
        <v>5</v>
      </c>
      <c r="D374" s="267">
        <f t="shared" si="11"/>
        <v>16</v>
      </c>
    </row>
    <row r="375" spans="1:4" x14ac:dyDescent="0.2">
      <c r="A375" s="284" t="s">
        <v>816</v>
      </c>
      <c r="B375" s="285">
        <v>35.774058577405853</v>
      </c>
      <c r="C375" s="267">
        <f t="shared" si="10"/>
        <v>5</v>
      </c>
      <c r="D375" s="267">
        <f t="shared" si="11"/>
        <v>16</v>
      </c>
    </row>
    <row r="376" spans="1:4" x14ac:dyDescent="0.2">
      <c r="A376" s="284" t="s">
        <v>817</v>
      </c>
      <c r="B376" s="285">
        <v>37.494605809128629</v>
      </c>
      <c r="C376" s="267">
        <f t="shared" si="10"/>
        <v>5</v>
      </c>
      <c r="D376" s="267">
        <f t="shared" si="11"/>
        <v>16</v>
      </c>
    </row>
    <row r="377" spans="1:4" x14ac:dyDescent="0.2">
      <c r="A377" s="284" t="s">
        <v>818</v>
      </c>
      <c r="B377" s="285">
        <v>32.954496534504287</v>
      </c>
      <c r="C377" s="267">
        <f t="shared" si="10"/>
        <v>5</v>
      </c>
      <c r="D377" s="267">
        <f t="shared" si="11"/>
        <v>16</v>
      </c>
    </row>
    <row r="378" spans="1:4" x14ac:dyDescent="0.2">
      <c r="A378" s="284" t="s">
        <v>819</v>
      </c>
      <c r="B378" s="285">
        <v>31.59318564012576</v>
      </c>
      <c r="C378" s="267">
        <f t="shared" si="10"/>
        <v>5</v>
      </c>
      <c r="D378" s="267">
        <f t="shared" si="11"/>
        <v>16</v>
      </c>
    </row>
    <row r="379" spans="1:4" x14ac:dyDescent="0.2">
      <c r="A379" s="284" t="s">
        <v>820</v>
      </c>
      <c r="B379" s="285">
        <v>29.806560134566862</v>
      </c>
      <c r="C379" s="267">
        <f t="shared" si="10"/>
        <v>5</v>
      </c>
      <c r="D379" s="267">
        <f t="shared" si="11"/>
        <v>16</v>
      </c>
    </row>
    <row r="380" spans="1:4" x14ac:dyDescent="0.2">
      <c r="A380" s="284" t="s">
        <v>821</v>
      </c>
      <c r="B380" s="285">
        <v>30.521613617699025</v>
      </c>
      <c r="C380" s="267">
        <f t="shared" si="10"/>
        <v>5</v>
      </c>
      <c r="D380" s="267">
        <f t="shared" si="11"/>
        <v>16</v>
      </c>
    </row>
    <row r="381" spans="1:4" x14ac:dyDescent="0.2">
      <c r="A381" s="284" t="s">
        <v>822</v>
      </c>
      <c r="B381" s="285">
        <v>34.169936777850445</v>
      </c>
      <c r="C381" s="267">
        <f t="shared" si="10"/>
        <v>5</v>
      </c>
      <c r="D381" s="267">
        <f t="shared" si="11"/>
        <v>16</v>
      </c>
    </row>
    <row r="382" spans="1:4" x14ac:dyDescent="0.2">
      <c r="A382" s="284" t="s">
        <v>823</v>
      </c>
      <c r="B382" s="285">
        <v>44.76828523438693</v>
      </c>
      <c r="C382" s="267">
        <f t="shared" si="10"/>
        <v>5</v>
      </c>
      <c r="D382" s="267">
        <f t="shared" si="11"/>
        <v>16</v>
      </c>
    </row>
    <row r="383" spans="1:4" x14ac:dyDescent="0.2">
      <c r="A383" s="284" t="s">
        <v>824</v>
      </c>
      <c r="B383" s="285">
        <v>53.864168618266973</v>
      </c>
      <c r="C383" s="267">
        <f t="shared" si="10"/>
        <v>5</v>
      </c>
      <c r="D383" s="267">
        <f t="shared" si="11"/>
        <v>16</v>
      </c>
    </row>
    <row r="384" spans="1:4" x14ac:dyDescent="0.2">
      <c r="A384" s="284" t="s">
        <v>825</v>
      </c>
      <c r="B384" s="285">
        <v>60.134408602150543</v>
      </c>
      <c r="C384" s="267">
        <f t="shared" si="10"/>
        <v>5</v>
      </c>
      <c r="D384" s="267">
        <f t="shared" si="11"/>
        <v>16</v>
      </c>
    </row>
    <row r="385" spans="1:4" x14ac:dyDescent="0.2">
      <c r="A385" s="284" t="s">
        <v>826</v>
      </c>
      <c r="B385" s="285">
        <v>70.780942281472491</v>
      </c>
      <c r="C385" s="267">
        <f t="shared" si="10"/>
        <v>5</v>
      </c>
      <c r="D385" s="267">
        <f t="shared" si="11"/>
        <v>16</v>
      </c>
    </row>
    <row r="386" spans="1:4" x14ac:dyDescent="0.2">
      <c r="A386" s="284" t="s">
        <v>827</v>
      </c>
      <c r="B386" s="285">
        <v>71.25</v>
      </c>
      <c r="C386" s="267">
        <f t="shared" ref="C386:C449" si="12">MONTH(A386)</f>
        <v>5</v>
      </c>
      <c r="D386" s="267">
        <f t="shared" ref="D386:D449" si="13">DAY(A386)</f>
        <v>17</v>
      </c>
    </row>
    <row r="387" spans="1:4" x14ac:dyDescent="0.2">
      <c r="A387" s="284" t="s">
        <v>828</v>
      </c>
      <c r="B387" s="285">
        <v>72.812638091029612</v>
      </c>
      <c r="C387" s="267">
        <f t="shared" si="12"/>
        <v>5</v>
      </c>
      <c r="D387" s="267">
        <f t="shared" si="13"/>
        <v>17</v>
      </c>
    </row>
    <row r="388" spans="1:4" x14ac:dyDescent="0.2">
      <c r="A388" s="284" t="s">
        <v>829</v>
      </c>
      <c r="B388" s="285">
        <v>80.351808828410228</v>
      </c>
      <c r="C388" s="267">
        <f t="shared" si="12"/>
        <v>5</v>
      </c>
      <c r="D388" s="267">
        <f t="shared" si="13"/>
        <v>17</v>
      </c>
    </row>
    <row r="389" spans="1:4" x14ac:dyDescent="0.2">
      <c r="A389" s="284" t="s">
        <v>830</v>
      </c>
      <c r="B389" s="285">
        <v>85.039370078740163</v>
      </c>
      <c r="C389" s="267">
        <f t="shared" si="12"/>
        <v>5</v>
      </c>
      <c r="D389" s="267">
        <f t="shared" si="13"/>
        <v>17</v>
      </c>
    </row>
    <row r="390" spans="1:4" x14ac:dyDescent="0.2">
      <c r="A390" s="284" t="s">
        <v>831</v>
      </c>
      <c r="B390" s="285">
        <v>82.893823733518389</v>
      </c>
      <c r="C390" s="267">
        <f t="shared" si="12"/>
        <v>5</v>
      </c>
      <c r="D390" s="267">
        <f t="shared" si="13"/>
        <v>17</v>
      </c>
    </row>
    <row r="391" spans="1:4" x14ac:dyDescent="0.2">
      <c r="A391" s="284" t="s">
        <v>832</v>
      </c>
      <c r="B391" s="285">
        <v>80.725806451612897</v>
      </c>
      <c r="C391" s="267">
        <f t="shared" si="12"/>
        <v>5</v>
      </c>
      <c r="D391" s="267">
        <f t="shared" si="13"/>
        <v>17</v>
      </c>
    </row>
    <row r="392" spans="1:4" x14ac:dyDescent="0.2">
      <c r="A392" s="284" t="s">
        <v>833</v>
      </c>
      <c r="B392" s="285">
        <v>83.353174603174608</v>
      </c>
      <c r="C392" s="267">
        <f t="shared" si="12"/>
        <v>5</v>
      </c>
      <c r="D392" s="267">
        <f t="shared" si="13"/>
        <v>17</v>
      </c>
    </row>
    <row r="393" spans="1:4" x14ac:dyDescent="0.2">
      <c r="A393" s="284" t="s">
        <v>834</v>
      </c>
      <c r="B393" s="285">
        <v>78.657767500525537</v>
      </c>
      <c r="C393" s="267">
        <f t="shared" si="12"/>
        <v>5</v>
      </c>
      <c r="D393" s="267">
        <f t="shared" si="13"/>
        <v>17</v>
      </c>
    </row>
    <row r="394" spans="1:4" x14ac:dyDescent="0.2">
      <c r="A394" s="284" t="s">
        <v>835</v>
      </c>
      <c r="B394" s="285">
        <v>71.101364522417157</v>
      </c>
      <c r="C394" s="267">
        <f t="shared" si="12"/>
        <v>5</v>
      </c>
      <c r="D394" s="267">
        <f t="shared" si="13"/>
        <v>17</v>
      </c>
    </row>
    <row r="395" spans="1:4" x14ac:dyDescent="0.2">
      <c r="A395" s="284" t="s">
        <v>836</v>
      </c>
      <c r="B395" s="285">
        <v>58.216374269005854</v>
      </c>
      <c r="C395" s="267">
        <f t="shared" si="12"/>
        <v>5</v>
      </c>
      <c r="D395" s="267">
        <f t="shared" si="13"/>
        <v>17</v>
      </c>
    </row>
    <row r="396" spans="1:4" x14ac:dyDescent="0.2">
      <c r="A396" s="284" t="s">
        <v>837</v>
      </c>
      <c r="B396" s="285">
        <v>49.643590020520577</v>
      </c>
      <c r="C396" s="267">
        <f t="shared" si="12"/>
        <v>5</v>
      </c>
      <c r="D396" s="267">
        <f t="shared" si="13"/>
        <v>17</v>
      </c>
    </row>
    <row r="397" spans="1:4" x14ac:dyDescent="0.2">
      <c r="A397" s="284" t="s">
        <v>838</v>
      </c>
      <c r="B397" s="285">
        <v>43.859116953151336</v>
      </c>
      <c r="C397" s="267">
        <f t="shared" si="12"/>
        <v>5</v>
      </c>
      <c r="D397" s="267">
        <f t="shared" si="13"/>
        <v>17</v>
      </c>
    </row>
    <row r="398" spans="1:4" x14ac:dyDescent="0.2">
      <c r="A398" s="284" t="s">
        <v>839</v>
      </c>
      <c r="B398" s="285">
        <v>39.00234182741923</v>
      </c>
      <c r="C398" s="267">
        <f t="shared" si="12"/>
        <v>5</v>
      </c>
      <c r="D398" s="267">
        <f t="shared" si="13"/>
        <v>17</v>
      </c>
    </row>
    <row r="399" spans="1:4" x14ac:dyDescent="0.2">
      <c r="A399" s="284" t="s">
        <v>840</v>
      </c>
      <c r="B399" s="285">
        <v>34.937934415322928</v>
      </c>
      <c r="C399" s="267">
        <f t="shared" si="12"/>
        <v>5</v>
      </c>
      <c r="D399" s="267">
        <f t="shared" si="13"/>
        <v>17</v>
      </c>
    </row>
    <row r="400" spans="1:4" x14ac:dyDescent="0.2">
      <c r="A400" s="284" t="s">
        <v>841</v>
      </c>
      <c r="B400" s="285">
        <v>32.74650132296216</v>
      </c>
      <c r="C400" s="267">
        <f t="shared" si="12"/>
        <v>5</v>
      </c>
      <c r="D400" s="267">
        <f t="shared" si="13"/>
        <v>17</v>
      </c>
    </row>
    <row r="401" spans="1:4" x14ac:dyDescent="0.2">
      <c r="A401" s="284" t="s">
        <v>842</v>
      </c>
      <c r="B401" s="285">
        <v>31.39582050087887</v>
      </c>
      <c r="C401" s="267">
        <f t="shared" si="12"/>
        <v>5</v>
      </c>
      <c r="D401" s="267">
        <f t="shared" si="13"/>
        <v>17</v>
      </c>
    </row>
    <row r="402" spans="1:4" x14ac:dyDescent="0.2">
      <c r="A402" s="284" t="s">
        <v>843</v>
      </c>
      <c r="B402" s="285">
        <v>30.169136356832812</v>
      </c>
      <c r="C402" s="267">
        <f t="shared" si="12"/>
        <v>5</v>
      </c>
      <c r="D402" s="267">
        <f t="shared" si="13"/>
        <v>17</v>
      </c>
    </row>
    <row r="403" spans="1:4" x14ac:dyDescent="0.2">
      <c r="A403" s="284" t="s">
        <v>844</v>
      </c>
      <c r="B403" s="285">
        <v>28.62687747035573</v>
      </c>
      <c r="C403" s="267">
        <f t="shared" si="12"/>
        <v>5</v>
      </c>
      <c r="D403" s="267">
        <f t="shared" si="13"/>
        <v>17</v>
      </c>
    </row>
    <row r="404" spans="1:4" x14ac:dyDescent="0.2">
      <c r="A404" s="284" t="s">
        <v>845</v>
      </c>
      <c r="B404" s="285">
        <v>28.981523133569912</v>
      </c>
      <c r="C404" s="267">
        <f t="shared" si="12"/>
        <v>5</v>
      </c>
      <c r="D404" s="267">
        <f t="shared" si="13"/>
        <v>17</v>
      </c>
    </row>
    <row r="405" spans="1:4" x14ac:dyDescent="0.2">
      <c r="A405" s="284" t="s">
        <v>846</v>
      </c>
      <c r="B405" s="285">
        <v>31.978132950109721</v>
      </c>
      <c r="C405" s="267">
        <f t="shared" si="12"/>
        <v>5</v>
      </c>
      <c r="D405" s="267">
        <f t="shared" si="13"/>
        <v>17</v>
      </c>
    </row>
    <row r="406" spans="1:4" x14ac:dyDescent="0.2">
      <c r="A406" s="284" t="s">
        <v>847</v>
      </c>
      <c r="B406" s="285">
        <v>37.766367137355587</v>
      </c>
      <c r="C406" s="267">
        <f t="shared" si="12"/>
        <v>5</v>
      </c>
      <c r="D406" s="267">
        <f t="shared" si="13"/>
        <v>17</v>
      </c>
    </row>
    <row r="407" spans="1:4" x14ac:dyDescent="0.2">
      <c r="A407" s="284" t="s">
        <v>848</v>
      </c>
      <c r="B407" s="285">
        <v>38.975095785440615</v>
      </c>
      <c r="C407" s="267">
        <f t="shared" si="12"/>
        <v>5</v>
      </c>
      <c r="D407" s="267">
        <f t="shared" si="13"/>
        <v>17</v>
      </c>
    </row>
    <row r="408" spans="1:4" x14ac:dyDescent="0.2">
      <c r="A408" s="284" t="s">
        <v>849</v>
      </c>
      <c r="B408" s="285">
        <v>39.727663640707121</v>
      </c>
      <c r="C408" s="267">
        <f t="shared" si="12"/>
        <v>5</v>
      </c>
      <c r="D408" s="267">
        <f t="shared" si="13"/>
        <v>17</v>
      </c>
    </row>
    <row r="409" spans="1:4" x14ac:dyDescent="0.2">
      <c r="A409" s="284" t="s">
        <v>850</v>
      </c>
      <c r="B409" s="285">
        <v>42.587735731235171</v>
      </c>
      <c r="C409" s="267">
        <f t="shared" si="12"/>
        <v>5</v>
      </c>
      <c r="D409" s="267">
        <f t="shared" si="13"/>
        <v>17</v>
      </c>
    </row>
    <row r="410" spans="1:4" x14ac:dyDescent="0.2">
      <c r="A410" s="284" t="s">
        <v>851</v>
      </c>
      <c r="B410" s="285">
        <v>44.407924979314146</v>
      </c>
      <c r="C410" s="267">
        <f t="shared" si="12"/>
        <v>5</v>
      </c>
      <c r="D410" s="267">
        <f t="shared" si="13"/>
        <v>18</v>
      </c>
    </row>
    <row r="411" spans="1:4" x14ac:dyDescent="0.2">
      <c r="A411" s="284" t="s">
        <v>852</v>
      </c>
      <c r="B411" s="285">
        <v>43.555123846527444</v>
      </c>
      <c r="C411" s="267">
        <f t="shared" si="12"/>
        <v>5</v>
      </c>
      <c r="D411" s="267">
        <f t="shared" si="13"/>
        <v>18</v>
      </c>
    </row>
    <row r="412" spans="1:4" x14ac:dyDescent="0.2">
      <c r="A412" s="284" t="s">
        <v>853</v>
      </c>
      <c r="B412" s="285">
        <v>45.388931256128117</v>
      </c>
      <c r="C412" s="267">
        <f t="shared" si="12"/>
        <v>5</v>
      </c>
      <c r="D412" s="267">
        <f t="shared" si="13"/>
        <v>18</v>
      </c>
    </row>
    <row r="413" spans="1:4" x14ac:dyDescent="0.2">
      <c r="A413" s="284" t="s">
        <v>854</v>
      </c>
      <c r="B413" s="285">
        <v>45.353729638756988</v>
      </c>
      <c r="C413" s="267">
        <f t="shared" si="12"/>
        <v>5</v>
      </c>
      <c r="D413" s="267">
        <f t="shared" si="13"/>
        <v>18</v>
      </c>
    </row>
    <row r="414" spans="1:4" x14ac:dyDescent="0.2">
      <c r="A414" s="284" t="s">
        <v>855</v>
      </c>
      <c r="B414" s="285">
        <v>50.670289855072461</v>
      </c>
      <c r="C414" s="267">
        <f t="shared" si="12"/>
        <v>5</v>
      </c>
      <c r="D414" s="267">
        <f t="shared" si="13"/>
        <v>18</v>
      </c>
    </row>
    <row r="415" spans="1:4" x14ac:dyDescent="0.2">
      <c r="A415" s="284" t="s">
        <v>856</v>
      </c>
      <c r="B415" s="285">
        <v>54.549962806843538</v>
      </c>
      <c r="C415" s="267">
        <f t="shared" si="12"/>
        <v>5</v>
      </c>
      <c r="D415" s="267">
        <f t="shared" si="13"/>
        <v>18</v>
      </c>
    </row>
    <row r="416" spans="1:4" x14ac:dyDescent="0.2">
      <c r="A416" s="284" t="s">
        <v>857</v>
      </c>
      <c r="B416" s="285">
        <v>56.046312178387652</v>
      </c>
      <c r="C416" s="267">
        <f t="shared" si="12"/>
        <v>5</v>
      </c>
      <c r="D416" s="267">
        <f t="shared" si="13"/>
        <v>18</v>
      </c>
    </row>
    <row r="417" spans="1:4" x14ac:dyDescent="0.2">
      <c r="A417" s="284" t="s">
        <v>858</v>
      </c>
      <c r="B417" s="285">
        <v>50.862068965517238</v>
      </c>
      <c r="C417" s="267">
        <f t="shared" si="12"/>
        <v>5</v>
      </c>
      <c r="D417" s="267">
        <f t="shared" si="13"/>
        <v>18</v>
      </c>
    </row>
    <row r="418" spans="1:4" x14ac:dyDescent="0.2">
      <c r="A418" s="284" t="s">
        <v>859</v>
      </c>
      <c r="B418" s="285">
        <v>46.214106343487281</v>
      </c>
      <c r="C418" s="267">
        <f t="shared" si="12"/>
        <v>5</v>
      </c>
      <c r="D418" s="267">
        <f t="shared" si="13"/>
        <v>18</v>
      </c>
    </row>
    <row r="419" spans="1:4" x14ac:dyDescent="0.2">
      <c r="A419" s="284" t="s">
        <v>860</v>
      </c>
      <c r="B419" s="285">
        <v>40.996204933586341</v>
      </c>
      <c r="C419" s="267">
        <f t="shared" si="12"/>
        <v>5</v>
      </c>
      <c r="D419" s="267">
        <f t="shared" si="13"/>
        <v>18</v>
      </c>
    </row>
    <row r="420" spans="1:4" x14ac:dyDescent="0.2">
      <c r="A420" s="284" t="s">
        <v>861</v>
      </c>
      <c r="B420" s="285">
        <v>35.966318076870841</v>
      </c>
      <c r="C420" s="267">
        <f t="shared" si="12"/>
        <v>5</v>
      </c>
      <c r="D420" s="267">
        <f t="shared" si="13"/>
        <v>18</v>
      </c>
    </row>
    <row r="421" spans="1:4" x14ac:dyDescent="0.2">
      <c r="A421" s="284" t="s">
        <v>862</v>
      </c>
      <c r="B421" s="285">
        <v>32.831201836366617</v>
      </c>
      <c r="C421" s="267">
        <f t="shared" si="12"/>
        <v>5</v>
      </c>
      <c r="D421" s="267">
        <f t="shared" si="13"/>
        <v>18</v>
      </c>
    </row>
    <row r="422" spans="1:4" x14ac:dyDescent="0.2">
      <c r="A422" s="284" t="s">
        <v>863</v>
      </c>
      <c r="B422" s="285">
        <v>28.276107189499264</v>
      </c>
      <c r="C422" s="267">
        <f t="shared" si="12"/>
        <v>5</v>
      </c>
      <c r="D422" s="267">
        <f t="shared" si="13"/>
        <v>18</v>
      </c>
    </row>
    <row r="423" spans="1:4" x14ac:dyDescent="0.2">
      <c r="A423" s="284" t="s">
        <v>864</v>
      </c>
      <c r="B423" s="285">
        <v>24.345561102669851</v>
      </c>
      <c r="C423" s="267">
        <f t="shared" si="12"/>
        <v>5</v>
      </c>
      <c r="D423" s="267">
        <f t="shared" si="13"/>
        <v>18</v>
      </c>
    </row>
    <row r="424" spans="1:4" x14ac:dyDescent="0.2">
      <c r="A424" s="284" t="s">
        <v>865</v>
      </c>
      <c r="B424" s="285">
        <v>23.363490551852038</v>
      </c>
      <c r="C424" s="267">
        <f t="shared" si="12"/>
        <v>5</v>
      </c>
      <c r="D424" s="267">
        <f t="shared" si="13"/>
        <v>18</v>
      </c>
    </row>
    <row r="425" spans="1:4" x14ac:dyDescent="0.2">
      <c r="A425" s="284" t="s">
        <v>866</v>
      </c>
      <c r="B425" s="285">
        <v>20.965669988925804</v>
      </c>
      <c r="C425" s="267">
        <f t="shared" si="12"/>
        <v>5</v>
      </c>
      <c r="D425" s="267">
        <f t="shared" si="13"/>
        <v>18</v>
      </c>
    </row>
    <row r="426" spans="1:4" x14ac:dyDescent="0.2">
      <c r="A426" s="284" t="s">
        <v>867</v>
      </c>
      <c r="B426" s="285">
        <v>18.371565955100916</v>
      </c>
      <c r="C426" s="267">
        <f t="shared" si="12"/>
        <v>5</v>
      </c>
      <c r="D426" s="267">
        <f t="shared" si="13"/>
        <v>18</v>
      </c>
    </row>
    <row r="427" spans="1:4" x14ac:dyDescent="0.2">
      <c r="A427" s="284" t="s">
        <v>868</v>
      </c>
      <c r="B427" s="285">
        <v>17.742673992673993</v>
      </c>
      <c r="C427" s="267">
        <f t="shared" si="12"/>
        <v>5</v>
      </c>
      <c r="D427" s="267">
        <f t="shared" si="13"/>
        <v>18</v>
      </c>
    </row>
    <row r="428" spans="1:4" x14ac:dyDescent="0.2">
      <c r="A428" s="284" t="s">
        <v>869</v>
      </c>
      <c r="B428" s="285">
        <v>18.089253908569162</v>
      </c>
      <c r="C428" s="267">
        <f t="shared" si="12"/>
        <v>5</v>
      </c>
      <c r="D428" s="267">
        <f t="shared" si="13"/>
        <v>18</v>
      </c>
    </row>
    <row r="429" spans="1:4" x14ac:dyDescent="0.2">
      <c r="A429" s="284" t="s">
        <v>870</v>
      </c>
      <c r="B429" s="285">
        <v>21.628621441074557</v>
      </c>
      <c r="C429" s="267">
        <f t="shared" si="12"/>
        <v>5</v>
      </c>
      <c r="D429" s="267">
        <f t="shared" si="13"/>
        <v>18</v>
      </c>
    </row>
    <row r="430" spans="1:4" x14ac:dyDescent="0.2">
      <c r="A430" s="284" t="s">
        <v>871</v>
      </c>
      <c r="B430" s="285">
        <v>35.83199227550692</v>
      </c>
      <c r="C430" s="267">
        <f t="shared" si="12"/>
        <v>5</v>
      </c>
      <c r="D430" s="267">
        <f t="shared" si="13"/>
        <v>18</v>
      </c>
    </row>
    <row r="431" spans="1:4" x14ac:dyDescent="0.2">
      <c r="A431" s="284" t="s">
        <v>872</v>
      </c>
      <c r="B431" s="285">
        <v>40.429505135387487</v>
      </c>
      <c r="C431" s="267">
        <f t="shared" si="12"/>
        <v>5</v>
      </c>
      <c r="D431" s="267">
        <f t="shared" si="13"/>
        <v>18</v>
      </c>
    </row>
    <row r="432" spans="1:4" x14ac:dyDescent="0.2">
      <c r="A432" s="284" t="s">
        <v>873</v>
      </c>
      <c r="B432" s="285">
        <v>41.818996415770613</v>
      </c>
      <c r="C432" s="267">
        <f t="shared" si="12"/>
        <v>5</v>
      </c>
      <c r="D432" s="267">
        <f t="shared" si="13"/>
        <v>18</v>
      </c>
    </row>
    <row r="433" spans="1:4" x14ac:dyDescent="0.2">
      <c r="A433" s="284" t="s">
        <v>874</v>
      </c>
      <c r="B433" s="285">
        <v>43.857677902621724</v>
      </c>
      <c r="C433" s="267">
        <f t="shared" si="12"/>
        <v>5</v>
      </c>
      <c r="D433" s="267">
        <f t="shared" si="13"/>
        <v>18</v>
      </c>
    </row>
    <row r="434" spans="1:4" x14ac:dyDescent="0.2">
      <c r="A434" s="284" t="s">
        <v>875</v>
      </c>
      <c r="B434" s="285">
        <v>51.57379518072289</v>
      </c>
      <c r="C434" s="267">
        <f t="shared" si="12"/>
        <v>5</v>
      </c>
      <c r="D434" s="267">
        <f t="shared" si="13"/>
        <v>19</v>
      </c>
    </row>
    <row r="435" spans="1:4" x14ac:dyDescent="0.2">
      <c r="A435" s="284" t="s">
        <v>876</v>
      </c>
      <c r="B435" s="285">
        <v>54.26950636942675</v>
      </c>
      <c r="C435" s="267">
        <f t="shared" si="12"/>
        <v>5</v>
      </c>
      <c r="D435" s="267">
        <f t="shared" si="13"/>
        <v>19</v>
      </c>
    </row>
    <row r="436" spans="1:4" x14ac:dyDescent="0.2">
      <c r="A436" s="284" t="s">
        <v>877</v>
      </c>
      <c r="B436" s="285">
        <v>57.021103896103895</v>
      </c>
      <c r="C436" s="267">
        <f t="shared" si="12"/>
        <v>5</v>
      </c>
      <c r="D436" s="267">
        <f t="shared" si="13"/>
        <v>19</v>
      </c>
    </row>
    <row r="437" spans="1:4" x14ac:dyDescent="0.2">
      <c r="A437" s="284" t="s">
        <v>878</v>
      </c>
      <c r="B437" s="285">
        <v>55.964761334729914</v>
      </c>
      <c r="C437" s="267">
        <f t="shared" si="12"/>
        <v>5</v>
      </c>
      <c r="D437" s="267">
        <f t="shared" si="13"/>
        <v>19</v>
      </c>
    </row>
    <row r="438" spans="1:4" x14ac:dyDescent="0.2">
      <c r="A438" s="284" t="s">
        <v>879</v>
      </c>
      <c r="B438" s="285">
        <v>58.256987577639748</v>
      </c>
      <c r="C438" s="267">
        <f t="shared" si="12"/>
        <v>5</v>
      </c>
      <c r="D438" s="267">
        <f t="shared" si="13"/>
        <v>19</v>
      </c>
    </row>
    <row r="439" spans="1:4" x14ac:dyDescent="0.2">
      <c r="A439" s="284" t="s">
        <v>880</v>
      </c>
      <c r="B439" s="285">
        <v>60.566435793328552</v>
      </c>
      <c r="C439" s="267">
        <f t="shared" si="12"/>
        <v>5</v>
      </c>
      <c r="D439" s="267">
        <f t="shared" si="13"/>
        <v>19</v>
      </c>
    </row>
    <row r="440" spans="1:4" x14ac:dyDescent="0.2">
      <c r="A440" s="284" t="s">
        <v>881</v>
      </c>
      <c r="B440" s="285">
        <v>61.148219406831956</v>
      </c>
      <c r="C440" s="267">
        <f t="shared" si="12"/>
        <v>5</v>
      </c>
      <c r="D440" s="267">
        <f t="shared" si="13"/>
        <v>19</v>
      </c>
    </row>
    <row r="441" spans="1:4" x14ac:dyDescent="0.2">
      <c r="A441" s="284" t="s">
        <v>882</v>
      </c>
      <c r="B441" s="285">
        <v>58.862627130783551</v>
      </c>
      <c r="C441" s="267">
        <f t="shared" si="12"/>
        <v>5</v>
      </c>
      <c r="D441" s="267">
        <f t="shared" si="13"/>
        <v>19</v>
      </c>
    </row>
    <row r="442" spans="1:4" x14ac:dyDescent="0.2">
      <c r="A442" s="284" t="s">
        <v>883</v>
      </c>
      <c r="B442" s="285">
        <v>55.594202898550719</v>
      </c>
      <c r="C442" s="267">
        <f t="shared" si="12"/>
        <v>5</v>
      </c>
      <c r="D442" s="267">
        <f t="shared" si="13"/>
        <v>19</v>
      </c>
    </row>
    <row r="443" spans="1:4" x14ac:dyDescent="0.2">
      <c r="A443" s="284" t="s">
        <v>884</v>
      </c>
      <c r="B443" s="285">
        <v>51.305187174752398</v>
      </c>
      <c r="C443" s="267">
        <f t="shared" si="12"/>
        <v>5</v>
      </c>
      <c r="D443" s="267">
        <f t="shared" si="13"/>
        <v>19</v>
      </c>
    </row>
    <row r="444" spans="1:4" x14ac:dyDescent="0.2">
      <c r="A444" s="284" t="s">
        <v>885</v>
      </c>
      <c r="B444" s="285">
        <v>43.721584758605758</v>
      </c>
      <c r="C444" s="267">
        <f t="shared" si="12"/>
        <v>5</v>
      </c>
      <c r="D444" s="267">
        <f t="shared" si="13"/>
        <v>19</v>
      </c>
    </row>
    <row r="445" spans="1:4" x14ac:dyDescent="0.2">
      <c r="A445" s="284" t="s">
        <v>886</v>
      </c>
      <c r="B445" s="285">
        <v>41.699111215982384</v>
      </c>
      <c r="C445" s="267">
        <f t="shared" si="12"/>
        <v>5</v>
      </c>
      <c r="D445" s="267">
        <f t="shared" si="13"/>
        <v>19</v>
      </c>
    </row>
    <row r="446" spans="1:4" x14ac:dyDescent="0.2">
      <c r="A446" s="284" t="s">
        <v>887</v>
      </c>
      <c r="B446" s="285">
        <v>40.661433373864533</v>
      </c>
      <c r="C446" s="267">
        <f t="shared" si="12"/>
        <v>5</v>
      </c>
      <c r="D446" s="267">
        <f t="shared" si="13"/>
        <v>19</v>
      </c>
    </row>
    <row r="447" spans="1:4" x14ac:dyDescent="0.2">
      <c r="A447" s="284" t="s">
        <v>888</v>
      </c>
      <c r="B447" s="285">
        <v>39.346504927241469</v>
      </c>
      <c r="C447" s="267">
        <f t="shared" si="12"/>
        <v>5</v>
      </c>
      <c r="D447" s="267">
        <f t="shared" si="13"/>
        <v>19</v>
      </c>
    </row>
    <row r="448" spans="1:4" x14ac:dyDescent="0.2">
      <c r="A448" s="284" t="s">
        <v>889</v>
      </c>
      <c r="B448" s="285">
        <v>50.886917960088695</v>
      </c>
      <c r="C448" s="267">
        <f t="shared" si="12"/>
        <v>5</v>
      </c>
      <c r="D448" s="267">
        <f t="shared" si="13"/>
        <v>19</v>
      </c>
    </row>
    <row r="449" spans="1:4" x14ac:dyDescent="0.2">
      <c r="A449" s="284" t="s">
        <v>890</v>
      </c>
      <c r="B449" s="285">
        <v>87.024024024024015</v>
      </c>
      <c r="C449" s="267">
        <f t="shared" si="12"/>
        <v>5</v>
      </c>
      <c r="D449" s="267">
        <f t="shared" si="13"/>
        <v>19</v>
      </c>
    </row>
    <row r="450" spans="1:4" x14ac:dyDescent="0.2">
      <c r="A450" s="284" t="s">
        <v>891</v>
      </c>
      <c r="B450" s="285">
        <v>88.741883116883116</v>
      </c>
      <c r="C450" s="267">
        <f t="shared" ref="C450:C513" si="14">MONTH(A450)</f>
        <v>5</v>
      </c>
      <c r="D450" s="267">
        <f t="shared" ref="D450:D513" si="15">DAY(A450)</f>
        <v>19</v>
      </c>
    </row>
    <row r="451" spans="1:4" x14ac:dyDescent="0.2">
      <c r="A451" s="284" t="s">
        <v>892</v>
      </c>
      <c r="B451" s="285">
        <v>90.316133352271578</v>
      </c>
      <c r="C451" s="267">
        <f t="shared" si="14"/>
        <v>5</v>
      </c>
      <c r="D451" s="267">
        <f t="shared" si="15"/>
        <v>19</v>
      </c>
    </row>
    <row r="452" spans="1:4" x14ac:dyDescent="0.2">
      <c r="A452" s="284" t="s">
        <v>893</v>
      </c>
      <c r="B452" s="285">
        <v>83.888565934803012</v>
      </c>
      <c r="C452" s="267">
        <f t="shared" si="14"/>
        <v>5</v>
      </c>
      <c r="D452" s="267">
        <f t="shared" si="15"/>
        <v>19</v>
      </c>
    </row>
    <row r="453" spans="1:4" x14ac:dyDescent="0.2">
      <c r="A453" s="284" t="s">
        <v>894</v>
      </c>
      <c r="B453" s="285">
        <v>85.540228780159566</v>
      </c>
      <c r="C453" s="267">
        <f t="shared" si="14"/>
        <v>5</v>
      </c>
      <c r="D453" s="267">
        <f t="shared" si="15"/>
        <v>19</v>
      </c>
    </row>
    <row r="454" spans="1:4" x14ac:dyDescent="0.2">
      <c r="A454" s="284" t="s">
        <v>895</v>
      </c>
      <c r="B454" s="285">
        <v>86.014230097999729</v>
      </c>
      <c r="C454" s="267">
        <f t="shared" si="14"/>
        <v>5</v>
      </c>
      <c r="D454" s="267">
        <f t="shared" si="15"/>
        <v>19</v>
      </c>
    </row>
    <row r="455" spans="1:4" x14ac:dyDescent="0.2">
      <c r="A455" s="284" t="s">
        <v>896</v>
      </c>
      <c r="B455" s="285">
        <v>81.028713298791018</v>
      </c>
      <c r="C455" s="267">
        <f t="shared" si="14"/>
        <v>5</v>
      </c>
      <c r="D455" s="267">
        <f t="shared" si="15"/>
        <v>19</v>
      </c>
    </row>
    <row r="456" spans="1:4" x14ac:dyDescent="0.2">
      <c r="A456" s="284" t="s">
        <v>897</v>
      </c>
      <c r="B456" s="285">
        <v>77.988633394303633</v>
      </c>
      <c r="C456" s="267">
        <f t="shared" si="14"/>
        <v>5</v>
      </c>
      <c r="D456" s="267">
        <f t="shared" si="15"/>
        <v>19</v>
      </c>
    </row>
    <row r="457" spans="1:4" x14ac:dyDescent="0.2">
      <c r="A457" s="284" t="s">
        <v>898</v>
      </c>
      <c r="B457" s="285">
        <v>78.245947130129991</v>
      </c>
      <c r="C457" s="267">
        <f t="shared" si="14"/>
        <v>5</v>
      </c>
      <c r="D457" s="267">
        <f t="shared" si="15"/>
        <v>19</v>
      </c>
    </row>
    <row r="458" spans="1:4" x14ac:dyDescent="0.2">
      <c r="A458" s="284" t="s">
        <v>899</v>
      </c>
      <c r="B458" s="285">
        <v>77.771880160415179</v>
      </c>
      <c r="C458" s="267">
        <f t="shared" si="14"/>
        <v>5</v>
      </c>
      <c r="D458" s="267">
        <f t="shared" si="15"/>
        <v>20</v>
      </c>
    </row>
    <row r="459" spans="1:4" x14ac:dyDescent="0.2">
      <c r="A459" s="284" t="s">
        <v>900</v>
      </c>
      <c r="B459" s="285">
        <v>76.722284338178369</v>
      </c>
      <c r="C459" s="267">
        <f t="shared" si="14"/>
        <v>5</v>
      </c>
      <c r="D459" s="267">
        <f t="shared" si="15"/>
        <v>20</v>
      </c>
    </row>
    <row r="460" spans="1:4" x14ac:dyDescent="0.2">
      <c r="A460" s="284" t="s">
        <v>901</v>
      </c>
      <c r="B460" s="285">
        <v>80.78992418684274</v>
      </c>
      <c r="C460" s="267">
        <f t="shared" si="14"/>
        <v>5</v>
      </c>
      <c r="D460" s="267">
        <f t="shared" si="15"/>
        <v>20</v>
      </c>
    </row>
    <row r="461" spans="1:4" x14ac:dyDescent="0.2">
      <c r="A461" s="284" t="s">
        <v>902</v>
      </c>
      <c r="B461" s="285">
        <v>86.64295708955224</v>
      </c>
      <c r="C461" s="267">
        <f t="shared" si="14"/>
        <v>5</v>
      </c>
      <c r="D461" s="267">
        <f t="shared" si="15"/>
        <v>20</v>
      </c>
    </row>
    <row r="462" spans="1:4" x14ac:dyDescent="0.2">
      <c r="A462" s="284" t="s">
        <v>903</v>
      </c>
      <c r="B462" s="285">
        <v>85.375206611570263</v>
      </c>
      <c r="C462" s="267">
        <f t="shared" si="14"/>
        <v>5</v>
      </c>
      <c r="D462" s="267">
        <f t="shared" si="15"/>
        <v>20</v>
      </c>
    </row>
    <row r="463" spans="1:4" x14ac:dyDescent="0.2">
      <c r="A463" s="284" t="s">
        <v>904</v>
      </c>
      <c r="B463" s="285">
        <v>88.213304851998785</v>
      </c>
      <c r="C463" s="267">
        <f t="shared" si="14"/>
        <v>5</v>
      </c>
      <c r="D463" s="267">
        <f t="shared" si="15"/>
        <v>20</v>
      </c>
    </row>
    <row r="464" spans="1:4" x14ac:dyDescent="0.2">
      <c r="A464" s="284" t="s">
        <v>905</v>
      </c>
      <c r="B464" s="285">
        <v>84.888255587220641</v>
      </c>
      <c r="C464" s="267">
        <f t="shared" si="14"/>
        <v>5</v>
      </c>
      <c r="D464" s="267">
        <f t="shared" si="15"/>
        <v>20</v>
      </c>
    </row>
    <row r="465" spans="1:4" x14ac:dyDescent="0.2">
      <c r="A465" s="284" t="s">
        <v>906</v>
      </c>
      <c r="B465" s="285">
        <v>80.593939393939394</v>
      </c>
      <c r="C465" s="267">
        <f t="shared" si="14"/>
        <v>5</v>
      </c>
      <c r="D465" s="267">
        <f t="shared" si="15"/>
        <v>20</v>
      </c>
    </row>
    <row r="466" spans="1:4" x14ac:dyDescent="0.2">
      <c r="A466" s="284" t="s">
        <v>907</v>
      </c>
      <c r="B466" s="285">
        <v>76.817226890756302</v>
      </c>
      <c r="C466" s="267">
        <f t="shared" si="14"/>
        <v>5</v>
      </c>
      <c r="D466" s="267">
        <f t="shared" si="15"/>
        <v>20</v>
      </c>
    </row>
    <row r="467" spans="1:4" x14ac:dyDescent="0.2">
      <c r="A467" s="284" t="s">
        <v>908</v>
      </c>
      <c r="B467" s="285">
        <v>73.923841059602665</v>
      </c>
      <c r="C467" s="267">
        <f t="shared" si="14"/>
        <v>5</v>
      </c>
      <c r="D467" s="267">
        <f t="shared" si="15"/>
        <v>20</v>
      </c>
    </row>
    <row r="468" spans="1:4" x14ac:dyDescent="0.2">
      <c r="A468" s="284" t="s">
        <v>909</v>
      </c>
      <c r="B468" s="285">
        <v>70.515613652868552</v>
      </c>
      <c r="C468" s="267">
        <f t="shared" si="14"/>
        <v>5</v>
      </c>
      <c r="D468" s="267">
        <f t="shared" si="15"/>
        <v>20</v>
      </c>
    </row>
    <row r="469" spans="1:4" x14ac:dyDescent="0.2">
      <c r="A469" s="284" t="s">
        <v>910</v>
      </c>
      <c r="B469" s="285">
        <v>66.202277525873114</v>
      </c>
      <c r="C469" s="267">
        <f t="shared" si="14"/>
        <v>5</v>
      </c>
      <c r="D469" s="267">
        <f t="shared" si="15"/>
        <v>20</v>
      </c>
    </row>
    <row r="470" spans="1:4" x14ac:dyDescent="0.2">
      <c r="A470" s="284" t="s">
        <v>911</v>
      </c>
      <c r="B470" s="285">
        <v>60.950641537233722</v>
      </c>
      <c r="C470" s="267">
        <f t="shared" si="14"/>
        <v>5</v>
      </c>
      <c r="D470" s="267">
        <f t="shared" si="15"/>
        <v>20</v>
      </c>
    </row>
    <row r="471" spans="1:4" x14ac:dyDescent="0.2">
      <c r="A471" s="284" t="s">
        <v>912</v>
      </c>
      <c r="B471" s="285">
        <v>57.257349979863079</v>
      </c>
      <c r="C471" s="267">
        <f t="shared" si="14"/>
        <v>5</v>
      </c>
      <c r="D471" s="267">
        <f t="shared" si="15"/>
        <v>20</v>
      </c>
    </row>
    <row r="472" spans="1:4" x14ac:dyDescent="0.2">
      <c r="A472" s="284" t="s">
        <v>913</v>
      </c>
      <c r="B472" s="285">
        <v>54.546991210277227</v>
      </c>
      <c r="C472" s="267">
        <f t="shared" si="14"/>
        <v>5</v>
      </c>
      <c r="D472" s="267">
        <f t="shared" si="15"/>
        <v>20</v>
      </c>
    </row>
    <row r="473" spans="1:4" x14ac:dyDescent="0.2">
      <c r="A473" s="284" t="s">
        <v>914</v>
      </c>
      <c r="B473" s="285">
        <v>53.255063173541437</v>
      </c>
      <c r="C473" s="267">
        <f t="shared" si="14"/>
        <v>5</v>
      </c>
      <c r="D473" s="267">
        <f t="shared" si="15"/>
        <v>20</v>
      </c>
    </row>
    <row r="474" spans="1:4" x14ac:dyDescent="0.2">
      <c r="A474" s="284" t="s">
        <v>915</v>
      </c>
      <c r="B474" s="285">
        <v>50.823779001534717</v>
      </c>
      <c r="C474" s="267">
        <f t="shared" si="14"/>
        <v>5</v>
      </c>
      <c r="D474" s="267">
        <f t="shared" si="15"/>
        <v>20</v>
      </c>
    </row>
    <row r="475" spans="1:4" x14ac:dyDescent="0.2">
      <c r="A475" s="284" t="s">
        <v>916</v>
      </c>
      <c r="B475" s="285">
        <v>44.774257919680721</v>
      </c>
      <c r="C475" s="267">
        <f t="shared" si="14"/>
        <v>5</v>
      </c>
      <c r="D475" s="267">
        <f t="shared" si="15"/>
        <v>20</v>
      </c>
    </row>
    <row r="476" spans="1:4" x14ac:dyDescent="0.2">
      <c r="A476" s="284" t="s">
        <v>917</v>
      </c>
      <c r="B476" s="285">
        <v>36.887699564586356</v>
      </c>
      <c r="C476" s="267">
        <f t="shared" si="14"/>
        <v>5</v>
      </c>
      <c r="D476" s="267">
        <f t="shared" si="15"/>
        <v>20</v>
      </c>
    </row>
    <row r="477" spans="1:4" x14ac:dyDescent="0.2">
      <c r="A477" s="284" t="s">
        <v>918</v>
      </c>
      <c r="B477" s="285">
        <v>37.745098039215684</v>
      </c>
      <c r="C477" s="267">
        <f t="shared" si="14"/>
        <v>5</v>
      </c>
      <c r="D477" s="267">
        <f t="shared" si="15"/>
        <v>20</v>
      </c>
    </row>
    <row r="478" spans="1:4" x14ac:dyDescent="0.2">
      <c r="A478" s="284" t="s">
        <v>919</v>
      </c>
      <c r="B478" s="285">
        <v>55.093125769429335</v>
      </c>
      <c r="C478" s="267">
        <f t="shared" si="14"/>
        <v>5</v>
      </c>
      <c r="D478" s="267">
        <f t="shared" si="15"/>
        <v>20</v>
      </c>
    </row>
    <row r="479" spans="1:4" x14ac:dyDescent="0.2">
      <c r="A479" s="284" t="s">
        <v>920</v>
      </c>
      <c r="B479" s="285">
        <v>68.148148148148138</v>
      </c>
      <c r="C479" s="267">
        <f t="shared" si="14"/>
        <v>5</v>
      </c>
      <c r="D479" s="267">
        <f t="shared" si="15"/>
        <v>20</v>
      </c>
    </row>
    <row r="480" spans="1:4" x14ac:dyDescent="0.2">
      <c r="A480" s="284" t="s">
        <v>921</v>
      </c>
      <c r="B480" s="285">
        <v>75.472887767969723</v>
      </c>
      <c r="C480" s="267">
        <f t="shared" si="14"/>
        <v>5</v>
      </c>
      <c r="D480" s="267">
        <f t="shared" si="15"/>
        <v>20</v>
      </c>
    </row>
    <row r="481" spans="1:4" x14ac:dyDescent="0.2">
      <c r="A481" s="284" t="s">
        <v>922</v>
      </c>
      <c r="B481" s="285">
        <v>82.982036795596116</v>
      </c>
      <c r="C481" s="267">
        <f t="shared" si="14"/>
        <v>5</v>
      </c>
      <c r="D481" s="267">
        <f t="shared" si="15"/>
        <v>20</v>
      </c>
    </row>
    <row r="482" spans="1:4" x14ac:dyDescent="0.2">
      <c r="A482" s="284" t="s">
        <v>923</v>
      </c>
      <c r="B482" s="285">
        <v>86.429156429156421</v>
      </c>
      <c r="C482" s="267">
        <f t="shared" si="14"/>
        <v>5</v>
      </c>
      <c r="D482" s="267">
        <f t="shared" si="15"/>
        <v>21</v>
      </c>
    </row>
    <row r="483" spans="1:4" x14ac:dyDescent="0.2">
      <c r="A483" s="284" t="s">
        <v>924</v>
      </c>
      <c r="B483" s="285">
        <v>86.118494383949241</v>
      </c>
      <c r="C483" s="267">
        <f t="shared" si="14"/>
        <v>5</v>
      </c>
      <c r="D483" s="267">
        <f t="shared" si="15"/>
        <v>21</v>
      </c>
    </row>
    <row r="484" spans="1:4" x14ac:dyDescent="0.2">
      <c r="A484" s="284" t="s">
        <v>925</v>
      </c>
      <c r="B484" s="285">
        <v>83.569641367806497</v>
      </c>
      <c r="C484" s="267">
        <f t="shared" si="14"/>
        <v>5</v>
      </c>
      <c r="D484" s="267">
        <f t="shared" si="15"/>
        <v>21</v>
      </c>
    </row>
    <row r="485" spans="1:4" x14ac:dyDescent="0.2">
      <c r="A485" s="284" t="s">
        <v>926</v>
      </c>
      <c r="B485" s="285">
        <v>89.609689124252242</v>
      </c>
      <c r="C485" s="267">
        <f t="shared" si="14"/>
        <v>5</v>
      </c>
      <c r="D485" s="267">
        <f t="shared" si="15"/>
        <v>21</v>
      </c>
    </row>
    <row r="486" spans="1:4" x14ac:dyDescent="0.2">
      <c r="A486" s="284" t="s">
        <v>927</v>
      </c>
      <c r="B486" s="285">
        <v>90.472822792483328</v>
      </c>
      <c r="C486" s="267">
        <f t="shared" si="14"/>
        <v>5</v>
      </c>
      <c r="D486" s="267">
        <f t="shared" si="15"/>
        <v>21</v>
      </c>
    </row>
    <row r="487" spans="1:4" x14ac:dyDescent="0.2">
      <c r="A487" s="284" t="s">
        <v>928</v>
      </c>
      <c r="B487" s="285">
        <v>88.472811805134427</v>
      </c>
      <c r="C487" s="267">
        <f t="shared" si="14"/>
        <v>5</v>
      </c>
      <c r="D487" s="267">
        <f t="shared" si="15"/>
        <v>21</v>
      </c>
    </row>
    <row r="488" spans="1:4" x14ac:dyDescent="0.2">
      <c r="A488" s="284" t="s">
        <v>929</v>
      </c>
      <c r="B488" s="285">
        <v>86.002569722621132</v>
      </c>
      <c r="C488" s="267">
        <f t="shared" si="14"/>
        <v>5</v>
      </c>
      <c r="D488" s="267">
        <f t="shared" si="15"/>
        <v>21</v>
      </c>
    </row>
    <row r="489" spans="1:4" x14ac:dyDescent="0.2">
      <c r="A489" s="284" t="s">
        <v>930</v>
      </c>
      <c r="B489" s="285">
        <v>71.794871794871796</v>
      </c>
      <c r="C489" s="267">
        <f t="shared" si="14"/>
        <v>5</v>
      </c>
      <c r="D489" s="267">
        <f t="shared" si="15"/>
        <v>21</v>
      </c>
    </row>
    <row r="490" spans="1:4" x14ac:dyDescent="0.2">
      <c r="A490" s="284" t="s">
        <v>931</v>
      </c>
      <c r="B490" s="285">
        <v>58.297413793103459</v>
      </c>
      <c r="C490" s="267">
        <f t="shared" si="14"/>
        <v>5</v>
      </c>
      <c r="D490" s="267">
        <f t="shared" si="15"/>
        <v>21</v>
      </c>
    </row>
    <row r="491" spans="1:4" x14ac:dyDescent="0.2">
      <c r="A491" s="284" t="s">
        <v>932</v>
      </c>
      <c r="B491" s="285">
        <v>49.306643519498671</v>
      </c>
      <c r="C491" s="267">
        <f t="shared" si="14"/>
        <v>5</v>
      </c>
      <c r="D491" s="267">
        <f t="shared" si="15"/>
        <v>21</v>
      </c>
    </row>
    <row r="492" spans="1:4" x14ac:dyDescent="0.2">
      <c r="A492" s="284" t="s">
        <v>933</v>
      </c>
      <c r="B492" s="285">
        <v>38.965567765567769</v>
      </c>
      <c r="C492" s="267">
        <f t="shared" si="14"/>
        <v>5</v>
      </c>
      <c r="D492" s="267">
        <f t="shared" si="15"/>
        <v>21</v>
      </c>
    </row>
    <row r="493" spans="1:4" x14ac:dyDescent="0.2">
      <c r="A493" s="284" t="s">
        <v>934</v>
      </c>
      <c r="B493" s="285">
        <v>30.839822024471633</v>
      </c>
      <c r="C493" s="267">
        <f t="shared" si="14"/>
        <v>5</v>
      </c>
      <c r="D493" s="267">
        <f t="shared" si="15"/>
        <v>21</v>
      </c>
    </row>
    <row r="494" spans="1:4" x14ac:dyDescent="0.2">
      <c r="A494" s="284" t="s">
        <v>935</v>
      </c>
      <c r="B494" s="285">
        <v>29.613938435434715</v>
      </c>
      <c r="C494" s="267">
        <f t="shared" si="14"/>
        <v>5</v>
      </c>
      <c r="D494" s="267">
        <f t="shared" si="15"/>
        <v>21</v>
      </c>
    </row>
    <row r="495" spans="1:4" x14ac:dyDescent="0.2">
      <c r="A495" s="284" t="s">
        <v>936</v>
      </c>
      <c r="B495" s="285">
        <v>29.551420589320543</v>
      </c>
      <c r="C495" s="267">
        <f t="shared" si="14"/>
        <v>5</v>
      </c>
      <c r="D495" s="267">
        <f t="shared" si="15"/>
        <v>21</v>
      </c>
    </row>
    <row r="496" spans="1:4" x14ac:dyDescent="0.2">
      <c r="A496" s="284" t="s">
        <v>937</v>
      </c>
      <c r="B496" s="285">
        <v>27.076229446086231</v>
      </c>
      <c r="C496" s="267">
        <f t="shared" si="14"/>
        <v>5</v>
      </c>
      <c r="D496" s="267">
        <f t="shared" si="15"/>
        <v>21</v>
      </c>
    </row>
    <row r="497" spans="1:4" x14ac:dyDescent="0.2">
      <c r="A497" s="284" t="s">
        <v>938</v>
      </c>
      <c r="B497" s="285">
        <v>24.562367115520907</v>
      </c>
      <c r="C497" s="267">
        <f t="shared" si="14"/>
        <v>5</v>
      </c>
      <c r="D497" s="267">
        <f t="shared" si="15"/>
        <v>21</v>
      </c>
    </row>
    <row r="498" spans="1:4" x14ac:dyDescent="0.2">
      <c r="A498" s="284" t="s">
        <v>939</v>
      </c>
      <c r="B498" s="285">
        <v>22.174375767498976</v>
      </c>
      <c r="C498" s="267">
        <f t="shared" si="14"/>
        <v>5</v>
      </c>
      <c r="D498" s="267">
        <f t="shared" si="15"/>
        <v>21</v>
      </c>
    </row>
    <row r="499" spans="1:4" x14ac:dyDescent="0.2">
      <c r="A499" s="284" t="s">
        <v>940</v>
      </c>
      <c r="B499" s="285">
        <v>20.502684615983192</v>
      </c>
      <c r="C499" s="267">
        <f t="shared" si="14"/>
        <v>5</v>
      </c>
      <c r="D499" s="267">
        <f t="shared" si="15"/>
        <v>21</v>
      </c>
    </row>
    <row r="500" spans="1:4" x14ac:dyDescent="0.2">
      <c r="A500" s="284" t="s">
        <v>941</v>
      </c>
      <c r="B500" s="285">
        <v>22.09297725024728</v>
      </c>
      <c r="C500" s="267">
        <f t="shared" si="14"/>
        <v>5</v>
      </c>
      <c r="D500" s="267">
        <f t="shared" si="15"/>
        <v>21</v>
      </c>
    </row>
    <row r="501" spans="1:4" x14ac:dyDescent="0.2">
      <c r="A501" s="284" t="s">
        <v>942</v>
      </c>
      <c r="B501" s="285">
        <v>29.816012432947311</v>
      </c>
      <c r="C501" s="267">
        <f t="shared" si="14"/>
        <v>5</v>
      </c>
      <c r="D501" s="267">
        <f t="shared" si="15"/>
        <v>21</v>
      </c>
    </row>
    <row r="502" spans="1:4" x14ac:dyDescent="0.2">
      <c r="A502" s="284" t="s">
        <v>943</v>
      </c>
      <c r="B502" s="285">
        <v>40.747617920340893</v>
      </c>
      <c r="C502" s="267">
        <f t="shared" si="14"/>
        <v>5</v>
      </c>
      <c r="D502" s="267">
        <f t="shared" si="15"/>
        <v>21</v>
      </c>
    </row>
    <row r="503" spans="1:4" x14ac:dyDescent="0.2">
      <c r="A503" s="284" t="s">
        <v>944</v>
      </c>
      <c r="B503" s="285">
        <v>52.114060963618492</v>
      </c>
      <c r="C503" s="267">
        <f t="shared" si="14"/>
        <v>5</v>
      </c>
      <c r="D503" s="267">
        <f t="shared" si="15"/>
        <v>21</v>
      </c>
    </row>
    <row r="504" spans="1:4" x14ac:dyDescent="0.2">
      <c r="A504" s="284" t="s">
        <v>945</v>
      </c>
      <c r="B504" s="285">
        <v>56.589810712847367</v>
      </c>
      <c r="C504" s="267">
        <f t="shared" si="14"/>
        <v>5</v>
      </c>
      <c r="D504" s="267">
        <f t="shared" si="15"/>
        <v>21</v>
      </c>
    </row>
    <row r="505" spans="1:4" x14ac:dyDescent="0.2">
      <c r="A505" s="284" t="s">
        <v>946</v>
      </c>
      <c r="B505" s="285">
        <v>58.471537427162701</v>
      </c>
      <c r="C505" s="267">
        <f t="shared" si="14"/>
        <v>5</v>
      </c>
      <c r="D505" s="267">
        <f t="shared" si="15"/>
        <v>21</v>
      </c>
    </row>
    <row r="506" spans="1:4" x14ac:dyDescent="0.2">
      <c r="A506" s="284" t="s">
        <v>947</v>
      </c>
      <c r="B506" s="285">
        <v>59.522192727946177</v>
      </c>
      <c r="C506" s="267">
        <f t="shared" si="14"/>
        <v>5</v>
      </c>
      <c r="D506" s="267">
        <f t="shared" si="15"/>
        <v>22</v>
      </c>
    </row>
    <row r="507" spans="1:4" x14ac:dyDescent="0.2">
      <c r="A507" s="284" t="s">
        <v>948</v>
      </c>
      <c r="B507" s="285">
        <v>69.798866195542445</v>
      </c>
      <c r="C507" s="267">
        <f t="shared" si="14"/>
        <v>5</v>
      </c>
      <c r="D507" s="267">
        <f t="shared" si="15"/>
        <v>22</v>
      </c>
    </row>
    <row r="508" spans="1:4" x14ac:dyDescent="0.2">
      <c r="A508" s="284" t="s">
        <v>949</v>
      </c>
      <c r="B508" s="285">
        <v>80.086467586467592</v>
      </c>
      <c r="C508" s="267">
        <f t="shared" si="14"/>
        <v>5</v>
      </c>
      <c r="D508" s="267">
        <f t="shared" si="15"/>
        <v>22</v>
      </c>
    </row>
    <row r="509" spans="1:4" x14ac:dyDescent="0.2">
      <c r="A509" s="284" t="s">
        <v>950</v>
      </c>
      <c r="B509" s="285">
        <v>83.89649753030983</v>
      </c>
      <c r="C509" s="267">
        <f t="shared" si="14"/>
        <v>5</v>
      </c>
      <c r="D509" s="267">
        <f t="shared" si="15"/>
        <v>22</v>
      </c>
    </row>
    <row r="510" spans="1:4" x14ac:dyDescent="0.2">
      <c r="A510" s="284" t="s">
        <v>951</v>
      </c>
      <c r="B510" s="285">
        <v>84.232794839931358</v>
      </c>
      <c r="C510" s="267">
        <f t="shared" si="14"/>
        <v>5</v>
      </c>
      <c r="D510" s="267">
        <f t="shared" si="15"/>
        <v>22</v>
      </c>
    </row>
    <row r="511" spans="1:4" x14ac:dyDescent="0.2">
      <c r="A511" s="284" t="s">
        <v>952</v>
      </c>
      <c r="B511" s="285">
        <v>87.351581052368459</v>
      </c>
      <c r="C511" s="267">
        <f t="shared" si="14"/>
        <v>5</v>
      </c>
      <c r="D511" s="267">
        <f t="shared" si="15"/>
        <v>22</v>
      </c>
    </row>
    <row r="512" spans="1:4" x14ac:dyDescent="0.2">
      <c r="A512" s="284" t="s">
        <v>953</v>
      </c>
      <c r="B512" s="285">
        <v>82.248263888888886</v>
      </c>
      <c r="C512" s="267">
        <f t="shared" si="14"/>
        <v>5</v>
      </c>
      <c r="D512" s="267">
        <f t="shared" si="15"/>
        <v>22</v>
      </c>
    </row>
    <row r="513" spans="1:4" x14ac:dyDescent="0.2">
      <c r="A513" s="284" t="s">
        <v>954</v>
      </c>
      <c r="B513" s="285">
        <v>59.681634592539794</v>
      </c>
      <c r="C513" s="267">
        <f t="shared" si="14"/>
        <v>5</v>
      </c>
      <c r="D513" s="267">
        <f t="shared" si="15"/>
        <v>22</v>
      </c>
    </row>
    <row r="514" spans="1:4" x14ac:dyDescent="0.2">
      <c r="A514" s="284" t="s">
        <v>955</v>
      </c>
      <c r="B514" s="285">
        <v>51.864419419792682</v>
      </c>
      <c r="C514" s="267">
        <f t="shared" ref="C514:C577" si="16">MONTH(A514)</f>
        <v>5</v>
      </c>
      <c r="D514" s="267">
        <f t="shared" ref="D514:D577" si="17">DAY(A514)</f>
        <v>22</v>
      </c>
    </row>
    <row r="515" spans="1:4" x14ac:dyDescent="0.2">
      <c r="A515" s="284" t="s">
        <v>956</v>
      </c>
      <c r="B515" s="285">
        <v>44.638054683998206</v>
      </c>
      <c r="C515" s="267">
        <f t="shared" si="16"/>
        <v>5</v>
      </c>
      <c r="D515" s="267">
        <f t="shared" si="17"/>
        <v>22</v>
      </c>
    </row>
    <row r="516" spans="1:4" x14ac:dyDescent="0.2">
      <c r="A516" s="284" t="s">
        <v>957</v>
      </c>
      <c r="B516" s="285">
        <v>35.754275244299677</v>
      </c>
      <c r="C516" s="267">
        <f t="shared" si="16"/>
        <v>5</v>
      </c>
      <c r="D516" s="267">
        <f t="shared" si="17"/>
        <v>22</v>
      </c>
    </row>
    <row r="517" spans="1:4" x14ac:dyDescent="0.2">
      <c r="A517" s="284" t="s">
        <v>958</v>
      </c>
      <c r="B517" s="285">
        <v>30.362636762483845</v>
      </c>
      <c r="C517" s="267">
        <f t="shared" si="16"/>
        <v>5</v>
      </c>
      <c r="D517" s="267">
        <f t="shared" si="17"/>
        <v>22</v>
      </c>
    </row>
    <row r="518" spans="1:4" x14ac:dyDescent="0.2">
      <c r="A518" s="284" t="s">
        <v>959</v>
      </c>
      <c r="B518" s="285">
        <v>25.683376798995461</v>
      </c>
      <c r="C518" s="267">
        <f t="shared" si="16"/>
        <v>5</v>
      </c>
      <c r="D518" s="267">
        <f t="shared" si="17"/>
        <v>22</v>
      </c>
    </row>
    <row r="519" spans="1:4" x14ac:dyDescent="0.2">
      <c r="A519" s="284" t="s">
        <v>960</v>
      </c>
      <c r="B519" s="285">
        <v>25.418994413407823</v>
      </c>
      <c r="C519" s="267">
        <f t="shared" si="16"/>
        <v>5</v>
      </c>
      <c r="D519" s="267">
        <f t="shared" si="17"/>
        <v>22</v>
      </c>
    </row>
    <row r="520" spans="1:4" x14ac:dyDescent="0.2">
      <c r="A520" s="284" t="s">
        <v>961</v>
      </c>
      <c r="B520" s="285">
        <v>24.184782608695649</v>
      </c>
      <c r="C520" s="267">
        <f t="shared" si="16"/>
        <v>5</v>
      </c>
      <c r="D520" s="267">
        <f t="shared" si="17"/>
        <v>22</v>
      </c>
    </row>
    <row r="521" spans="1:4" x14ac:dyDescent="0.2">
      <c r="A521" s="284" t="s">
        <v>962</v>
      </c>
      <c r="B521" s="285">
        <v>24.143598349550437</v>
      </c>
      <c r="C521" s="267">
        <f t="shared" si="16"/>
        <v>5</v>
      </c>
      <c r="D521" s="267">
        <f t="shared" si="17"/>
        <v>22</v>
      </c>
    </row>
    <row r="522" spans="1:4" x14ac:dyDescent="0.2">
      <c r="A522" s="284" t="s">
        <v>963</v>
      </c>
      <c r="B522" s="285">
        <v>24.712643678160919</v>
      </c>
      <c r="C522" s="267">
        <f t="shared" si="16"/>
        <v>5</v>
      </c>
      <c r="D522" s="267">
        <f t="shared" si="17"/>
        <v>22</v>
      </c>
    </row>
    <row r="523" spans="1:4" x14ac:dyDescent="0.2">
      <c r="A523" s="284" t="s">
        <v>964</v>
      </c>
      <c r="B523" s="285">
        <v>23.679094277841529</v>
      </c>
      <c r="C523" s="267">
        <f t="shared" si="16"/>
        <v>5</v>
      </c>
      <c r="D523" s="267">
        <f t="shared" si="17"/>
        <v>22</v>
      </c>
    </row>
    <row r="524" spans="1:4" x14ac:dyDescent="0.2">
      <c r="A524" s="284" t="s">
        <v>965</v>
      </c>
      <c r="B524" s="285">
        <v>21.386843211143798</v>
      </c>
      <c r="C524" s="267">
        <f t="shared" si="16"/>
        <v>5</v>
      </c>
      <c r="D524" s="267">
        <f t="shared" si="17"/>
        <v>22</v>
      </c>
    </row>
    <row r="525" spans="1:4" x14ac:dyDescent="0.2">
      <c r="A525" s="284" t="s">
        <v>966</v>
      </c>
      <c r="B525" s="285">
        <v>25.170447816745337</v>
      </c>
      <c r="C525" s="267">
        <f t="shared" si="16"/>
        <v>5</v>
      </c>
      <c r="D525" s="267">
        <f t="shared" si="17"/>
        <v>22</v>
      </c>
    </row>
    <row r="526" spans="1:4" x14ac:dyDescent="0.2">
      <c r="A526" s="284" t="s">
        <v>967</v>
      </c>
      <c r="B526" s="285">
        <v>40.959144589849984</v>
      </c>
      <c r="C526" s="267">
        <f t="shared" si="16"/>
        <v>5</v>
      </c>
      <c r="D526" s="267">
        <f t="shared" si="17"/>
        <v>22</v>
      </c>
    </row>
    <row r="527" spans="1:4" x14ac:dyDescent="0.2">
      <c r="A527" s="284" t="s">
        <v>968</v>
      </c>
      <c r="B527" s="285">
        <v>41.054964539007088</v>
      </c>
      <c r="C527" s="267">
        <f t="shared" si="16"/>
        <v>5</v>
      </c>
      <c r="D527" s="267">
        <f t="shared" si="17"/>
        <v>22</v>
      </c>
    </row>
    <row r="528" spans="1:4" x14ac:dyDescent="0.2">
      <c r="A528" s="284" t="s">
        <v>969</v>
      </c>
      <c r="B528" s="285">
        <v>46.44556687259977</v>
      </c>
      <c r="C528" s="267">
        <f t="shared" si="16"/>
        <v>5</v>
      </c>
      <c r="D528" s="267">
        <f t="shared" si="17"/>
        <v>22</v>
      </c>
    </row>
    <row r="529" spans="1:4" x14ac:dyDescent="0.2">
      <c r="A529" s="284" t="s">
        <v>970</v>
      </c>
      <c r="B529" s="285">
        <v>64.765120726751135</v>
      </c>
      <c r="C529" s="267">
        <f t="shared" si="16"/>
        <v>5</v>
      </c>
      <c r="D529" s="267">
        <f t="shared" si="17"/>
        <v>22</v>
      </c>
    </row>
    <row r="530" spans="1:4" x14ac:dyDescent="0.2">
      <c r="A530" s="284" t="s">
        <v>971</v>
      </c>
      <c r="B530" s="285">
        <v>68.447949099769858</v>
      </c>
      <c r="C530" s="267">
        <f t="shared" si="16"/>
        <v>5</v>
      </c>
      <c r="D530" s="267">
        <f t="shared" si="17"/>
        <v>23</v>
      </c>
    </row>
    <row r="531" spans="1:4" x14ac:dyDescent="0.2">
      <c r="A531" s="284" t="s">
        <v>972</v>
      </c>
      <c r="B531" s="285">
        <v>70.173131711593257</v>
      </c>
      <c r="C531" s="267">
        <f t="shared" si="16"/>
        <v>5</v>
      </c>
      <c r="D531" s="267">
        <f t="shared" si="17"/>
        <v>23</v>
      </c>
    </row>
    <row r="532" spans="1:4" x14ac:dyDescent="0.2">
      <c r="A532" s="284" t="s">
        <v>973</v>
      </c>
      <c r="B532" s="285">
        <v>60.450715015321762</v>
      </c>
      <c r="C532" s="267">
        <f t="shared" si="16"/>
        <v>5</v>
      </c>
      <c r="D532" s="267">
        <f t="shared" si="17"/>
        <v>23</v>
      </c>
    </row>
    <row r="533" spans="1:4" x14ac:dyDescent="0.2">
      <c r="A533" s="284" t="s">
        <v>974</v>
      </c>
      <c r="B533" s="285">
        <v>70.761957510780547</v>
      </c>
      <c r="C533" s="267">
        <f t="shared" si="16"/>
        <v>5</v>
      </c>
      <c r="D533" s="267">
        <f t="shared" si="17"/>
        <v>23</v>
      </c>
    </row>
    <row r="534" spans="1:4" x14ac:dyDescent="0.2">
      <c r="A534" s="284" t="s">
        <v>975</v>
      </c>
      <c r="B534" s="285">
        <v>72.505027652086483</v>
      </c>
      <c r="C534" s="267">
        <f t="shared" si="16"/>
        <v>5</v>
      </c>
      <c r="D534" s="267">
        <f t="shared" si="17"/>
        <v>23</v>
      </c>
    </row>
    <row r="535" spans="1:4" x14ac:dyDescent="0.2">
      <c r="A535" s="284" t="s">
        <v>976</v>
      </c>
      <c r="B535" s="285">
        <v>80.348172953806753</v>
      </c>
      <c r="C535" s="267">
        <f t="shared" si="16"/>
        <v>5</v>
      </c>
      <c r="D535" s="267">
        <f t="shared" si="17"/>
        <v>23</v>
      </c>
    </row>
    <row r="536" spans="1:4" x14ac:dyDescent="0.2">
      <c r="A536" s="284" t="s">
        <v>977</v>
      </c>
      <c r="B536" s="285">
        <v>76.962401727157925</v>
      </c>
      <c r="C536" s="267">
        <f t="shared" si="16"/>
        <v>5</v>
      </c>
      <c r="D536" s="267">
        <f t="shared" si="17"/>
        <v>23</v>
      </c>
    </row>
    <row r="537" spans="1:4" x14ac:dyDescent="0.2">
      <c r="A537" s="284" t="s">
        <v>978</v>
      </c>
      <c r="B537" s="285">
        <v>62.778907119694111</v>
      </c>
      <c r="C537" s="267">
        <f t="shared" si="16"/>
        <v>5</v>
      </c>
      <c r="D537" s="267">
        <f t="shared" si="17"/>
        <v>23</v>
      </c>
    </row>
    <row r="538" spans="1:4" x14ac:dyDescent="0.2">
      <c r="A538" s="284" t="s">
        <v>979</v>
      </c>
      <c r="B538" s="285">
        <v>54.215508320751837</v>
      </c>
      <c r="C538" s="267">
        <f t="shared" si="16"/>
        <v>5</v>
      </c>
      <c r="D538" s="267">
        <f t="shared" si="17"/>
        <v>23</v>
      </c>
    </row>
    <row r="539" spans="1:4" x14ac:dyDescent="0.2">
      <c r="A539" s="284" t="s">
        <v>980</v>
      </c>
      <c r="B539" s="285">
        <v>47.059555408095548</v>
      </c>
      <c r="C539" s="267">
        <f t="shared" si="16"/>
        <v>5</v>
      </c>
      <c r="D539" s="267">
        <f t="shared" si="17"/>
        <v>23</v>
      </c>
    </row>
    <row r="540" spans="1:4" x14ac:dyDescent="0.2">
      <c r="A540" s="284" t="s">
        <v>981</v>
      </c>
      <c r="B540" s="285">
        <v>40.610014256707132</v>
      </c>
      <c r="C540" s="267">
        <f t="shared" si="16"/>
        <v>5</v>
      </c>
      <c r="D540" s="267">
        <f t="shared" si="17"/>
        <v>23</v>
      </c>
    </row>
    <row r="541" spans="1:4" x14ac:dyDescent="0.2">
      <c r="A541" s="284" t="s">
        <v>982</v>
      </c>
      <c r="B541" s="285">
        <v>35.119810221270754</v>
      </c>
      <c r="C541" s="267">
        <f t="shared" si="16"/>
        <v>5</v>
      </c>
      <c r="D541" s="267">
        <f t="shared" si="17"/>
        <v>23</v>
      </c>
    </row>
    <row r="542" spans="1:4" x14ac:dyDescent="0.2">
      <c r="A542" s="284" t="s">
        <v>983</v>
      </c>
      <c r="B542" s="285">
        <v>29.351198038230862</v>
      </c>
      <c r="C542" s="267">
        <f t="shared" si="16"/>
        <v>5</v>
      </c>
      <c r="D542" s="267">
        <f t="shared" si="17"/>
        <v>23</v>
      </c>
    </row>
    <row r="543" spans="1:4" x14ac:dyDescent="0.2">
      <c r="A543" s="284" t="s">
        <v>984</v>
      </c>
      <c r="B543" s="285">
        <v>27.051776649746195</v>
      </c>
      <c r="C543" s="267">
        <f t="shared" si="16"/>
        <v>5</v>
      </c>
      <c r="D543" s="267">
        <f t="shared" si="17"/>
        <v>23</v>
      </c>
    </row>
    <row r="544" spans="1:4" x14ac:dyDescent="0.2">
      <c r="A544" s="284" t="s">
        <v>985</v>
      </c>
      <c r="B544" s="285">
        <v>25.714594258948033</v>
      </c>
      <c r="C544" s="267">
        <f t="shared" si="16"/>
        <v>5</v>
      </c>
      <c r="D544" s="267">
        <f t="shared" si="17"/>
        <v>23</v>
      </c>
    </row>
    <row r="545" spans="1:4" x14ac:dyDescent="0.2">
      <c r="A545" s="284" t="s">
        <v>986</v>
      </c>
      <c r="B545" s="285">
        <v>25.094458438287155</v>
      </c>
      <c r="C545" s="267">
        <f t="shared" si="16"/>
        <v>5</v>
      </c>
      <c r="D545" s="267">
        <f t="shared" si="17"/>
        <v>23</v>
      </c>
    </row>
    <row r="546" spans="1:4" x14ac:dyDescent="0.2">
      <c r="A546" s="284" t="s">
        <v>987</v>
      </c>
      <c r="B546" s="285">
        <v>24.184709501584965</v>
      </c>
      <c r="C546" s="267">
        <f t="shared" si="16"/>
        <v>5</v>
      </c>
      <c r="D546" s="267">
        <f t="shared" si="17"/>
        <v>23</v>
      </c>
    </row>
    <row r="547" spans="1:4" x14ac:dyDescent="0.2">
      <c r="A547" s="284" t="s">
        <v>988</v>
      </c>
      <c r="B547" s="285">
        <v>23.030924563341873</v>
      </c>
      <c r="C547" s="267">
        <f t="shared" si="16"/>
        <v>5</v>
      </c>
      <c r="D547" s="267">
        <f t="shared" si="17"/>
        <v>23</v>
      </c>
    </row>
    <row r="548" spans="1:4" x14ac:dyDescent="0.2">
      <c r="A548" s="284" t="s">
        <v>989</v>
      </c>
      <c r="B548" s="285">
        <v>22.934683451924833</v>
      </c>
      <c r="C548" s="267">
        <f t="shared" si="16"/>
        <v>5</v>
      </c>
      <c r="D548" s="267">
        <f t="shared" si="17"/>
        <v>23</v>
      </c>
    </row>
    <row r="549" spans="1:4" x14ac:dyDescent="0.2">
      <c r="A549" s="284" t="s">
        <v>990</v>
      </c>
      <c r="B549" s="285">
        <v>24.654031587697425</v>
      </c>
      <c r="C549" s="267">
        <f t="shared" si="16"/>
        <v>5</v>
      </c>
      <c r="D549" s="267">
        <f t="shared" si="17"/>
        <v>23</v>
      </c>
    </row>
    <row r="550" spans="1:4" x14ac:dyDescent="0.2">
      <c r="A550" s="284" t="s">
        <v>991</v>
      </c>
      <c r="B550" s="285">
        <v>42.441077441077439</v>
      </c>
      <c r="C550" s="267">
        <f t="shared" si="16"/>
        <v>5</v>
      </c>
      <c r="D550" s="267">
        <f t="shared" si="17"/>
        <v>23</v>
      </c>
    </row>
    <row r="551" spans="1:4" x14ac:dyDescent="0.2">
      <c r="A551" s="284" t="s">
        <v>992</v>
      </c>
      <c r="B551" s="285">
        <v>58.216521636413745</v>
      </c>
      <c r="C551" s="267">
        <f t="shared" si="16"/>
        <v>5</v>
      </c>
      <c r="D551" s="267">
        <f t="shared" si="17"/>
        <v>23</v>
      </c>
    </row>
    <row r="552" spans="1:4" x14ac:dyDescent="0.2">
      <c r="A552" s="284" t="s">
        <v>993</v>
      </c>
      <c r="B552" s="285">
        <v>63.215441516412398</v>
      </c>
      <c r="C552" s="267">
        <f t="shared" si="16"/>
        <v>5</v>
      </c>
      <c r="D552" s="267">
        <f t="shared" si="17"/>
        <v>23</v>
      </c>
    </row>
    <row r="553" spans="1:4" x14ac:dyDescent="0.2">
      <c r="A553" s="284" t="s">
        <v>994</v>
      </c>
      <c r="B553" s="285">
        <v>62.68656716417911</v>
      </c>
      <c r="C553" s="267">
        <f t="shared" si="16"/>
        <v>5</v>
      </c>
      <c r="D553" s="267">
        <f t="shared" si="17"/>
        <v>23</v>
      </c>
    </row>
    <row r="554" spans="1:4" x14ac:dyDescent="0.2">
      <c r="A554" s="284" t="s">
        <v>995</v>
      </c>
      <c r="B554" s="285">
        <v>59.792929292929294</v>
      </c>
      <c r="C554" s="267">
        <f t="shared" si="16"/>
        <v>5</v>
      </c>
      <c r="D554" s="267">
        <f t="shared" si="17"/>
        <v>24</v>
      </c>
    </row>
    <row r="555" spans="1:4" x14ac:dyDescent="0.2">
      <c r="A555" s="284" t="s">
        <v>996</v>
      </c>
      <c r="B555" s="285">
        <v>61.547040012898719</v>
      </c>
      <c r="C555" s="267">
        <f t="shared" si="16"/>
        <v>5</v>
      </c>
      <c r="D555" s="267">
        <f t="shared" si="17"/>
        <v>24</v>
      </c>
    </row>
    <row r="556" spans="1:4" x14ac:dyDescent="0.2">
      <c r="A556" s="284" t="s">
        <v>997</v>
      </c>
      <c r="B556" s="285">
        <v>72.35346889952153</v>
      </c>
      <c r="C556" s="267">
        <f t="shared" si="16"/>
        <v>5</v>
      </c>
      <c r="D556" s="267">
        <f t="shared" si="17"/>
        <v>24</v>
      </c>
    </row>
    <row r="557" spans="1:4" x14ac:dyDescent="0.2">
      <c r="A557" s="284" t="s">
        <v>998</v>
      </c>
      <c r="B557" s="285">
        <v>78.181818181818187</v>
      </c>
      <c r="C557" s="267">
        <f t="shared" si="16"/>
        <v>5</v>
      </c>
      <c r="D557" s="267">
        <f t="shared" si="17"/>
        <v>24</v>
      </c>
    </row>
    <row r="558" spans="1:4" x14ac:dyDescent="0.2">
      <c r="A558" s="284" t="s">
        <v>999</v>
      </c>
      <c r="B558" s="285">
        <v>81.21957156767283</v>
      </c>
      <c r="C558" s="267">
        <f t="shared" si="16"/>
        <v>5</v>
      </c>
      <c r="D558" s="267">
        <f t="shared" si="17"/>
        <v>24</v>
      </c>
    </row>
    <row r="559" spans="1:4" x14ac:dyDescent="0.2">
      <c r="A559" s="284" t="s">
        <v>1000</v>
      </c>
      <c r="B559" s="285">
        <v>81.788079470198682</v>
      </c>
      <c r="C559" s="267">
        <f t="shared" si="16"/>
        <v>5</v>
      </c>
      <c r="D559" s="267">
        <f t="shared" si="17"/>
        <v>24</v>
      </c>
    </row>
    <row r="560" spans="1:4" x14ac:dyDescent="0.2">
      <c r="A560" s="284" t="s">
        <v>1001</v>
      </c>
      <c r="B560" s="285">
        <v>81.940828402366861</v>
      </c>
      <c r="C560" s="267">
        <f t="shared" si="16"/>
        <v>5</v>
      </c>
      <c r="D560" s="267">
        <f t="shared" si="17"/>
        <v>24</v>
      </c>
    </row>
    <row r="561" spans="1:4" x14ac:dyDescent="0.2">
      <c r="A561" s="284" t="s">
        <v>1002</v>
      </c>
      <c r="B561" s="285">
        <v>64.173526983914513</v>
      </c>
      <c r="C561" s="267">
        <f t="shared" si="16"/>
        <v>5</v>
      </c>
      <c r="D561" s="267">
        <f t="shared" si="17"/>
        <v>24</v>
      </c>
    </row>
    <row r="562" spans="1:4" x14ac:dyDescent="0.2">
      <c r="A562" s="284" t="s">
        <v>1003</v>
      </c>
      <c r="B562" s="285">
        <v>49.854559748427675</v>
      </c>
      <c r="C562" s="267">
        <f t="shared" si="16"/>
        <v>5</v>
      </c>
      <c r="D562" s="267">
        <f t="shared" si="17"/>
        <v>24</v>
      </c>
    </row>
    <row r="563" spans="1:4" x14ac:dyDescent="0.2">
      <c r="A563" s="284" t="s">
        <v>1004</v>
      </c>
      <c r="B563" s="285">
        <v>40.24418740507069</v>
      </c>
      <c r="C563" s="267">
        <f t="shared" si="16"/>
        <v>5</v>
      </c>
      <c r="D563" s="267">
        <f t="shared" si="17"/>
        <v>24</v>
      </c>
    </row>
    <row r="564" spans="1:4" x14ac:dyDescent="0.2">
      <c r="A564" s="284" t="s">
        <v>1005</v>
      </c>
      <c r="B564" s="285">
        <v>35.805232729384244</v>
      </c>
      <c r="C564" s="267">
        <f t="shared" si="16"/>
        <v>5</v>
      </c>
      <c r="D564" s="267">
        <f t="shared" si="17"/>
        <v>24</v>
      </c>
    </row>
    <row r="565" spans="1:4" x14ac:dyDescent="0.2">
      <c r="A565" s="284" t="s">
        <v>1006</v>
      </c>
      <c r="B565" s="285">
        <v>27.639408866995076</v>
      </c>
      <c r="C565" s="267">
        <f t="shared" si="16"/>
        <v>5</v>
      </c>
      <c r="D565" s="267">
        <f t="shared" si="17"/>
        <v>24</v>
      </c>
    </row>
    <row r="566" spans="1:4" x14ac:dyDescent="0.2">
      <c r="A566" s="284" t="s">
        <v>1007</v>
      </c>
      <c r="B566" s="285">
        <v>25.471540469973888</v>
      </c>
      <c r="C566" s="267">
        <f t="shared" si="16"/>
        <v>5</v>
      </c>
      <c r="D566" s="267">
        <f t="shared" si="17"/>
        <v>24</v>
      </c>
    </row>
    <row r="567" spans="1:4" x14ac:dyDescent="0.2">
      <c r="A567" s="284" t="s">
        <v>1008</v>
      </c>
      <c r="B567" s="285">
        <v>23.060800083970769</v>
      </c>
      <c r="C567" s="267">
        <f t="shared" si="16"/>
        <v>5</v>
      </c>
      <c r="D567" s="267">
        <f t="shared" si="17"/>
        <v>24</v>
      </c>
    </row>
    <row r="568" spans="1:4" x14ac:dyDescent="0.2">
      <c r="A568" s="284" t="s">
        <v>1009</v>
      </c>
      <c r="B568" s="285">
        <v>22.389972532688631</v>
      </c>
      <c r="C568" s="267">
        <f t="shared" si="16"/>
        <v>5</v>
      </c>
      <c r="D568" s="267">
        <f t="shared" si="17"/>
        <v>24</v>
      </c>
    </row>
    <row r="569" spans="1:4" x14ac:dyDescent="0.2">
      <c r="A569" s="284" t="s">
        <v>1010</v>
      </c>
      <c r="B569" s="285">
        <v>22.692164179104481</v>
      </c>
      <c r="C569" s="267">
        <f t="shared" si="16"/>
        <v>5</v>
      </c>
      <c r="D569" s="267">
        <f t="shared" si="17"/>
        <v>24</v>
      </c>
    </row>
    <row r="570" spans="1:4" x14ac:dyDescent="0.2">
      <c r="A570" s="284" t="s">
        <v>1011</v>
      </c>
      <c r="B570" s="285">
        <v>24.442355889724311</v>
      </c>
      <c r="C570" s="267">
        <f t="shared" si="16"/>
        <v>5</v>
      </c>
      <c r="D570" s="267">
        <f t="shared" si="17"/>
        <v>24</v>
      </c>
    </row>
    <row r="571" spans="1:4" x14ac:dyDescent="0.2">
      <c r="A571" s="284" t="s">
        <v>1012</v>
      </c>
      <c r="B571" s="285">
        <v>26.596497184732478</v>
      </c>
      <c r="C571" s="267">
        <f t="shared" si="16"/>
        <v>5</v>
      </c>
      <c r="D571" s="267">
        <f t="shared" si="17"/>
        <v>24</v>
      </c>
    </row>
    <row r="572" spans="1:4" x14ac:dyDescent="0.2">
      <c r="A572" s="284" t="s">
        <v>1013</v>
      </c>
      <c r="B572" s="285">
        <v>30.357142857142861</v>
      </c>
      <c r="C572" s="267">
        <f t="shared" si="16"/>
        <v>5</v>
      </c>
      <c r="D572" s="267">
        <f t="shared" si="17"/>
        <v>24</v>
      </c>
    </row>
    <row r="573" spans="1:4" x14ac:dyDescent="0.2">
      <c r="A573" s="284" t="s">
        <v>1014</v>
      </c>
      <c r="B573" s="285">
        <v>41.183360769912625</v>
      </c>
      <c r="C573" s="267">
        <f t="shared" si="16"/>
        <v>5</v>
      </c>
      <c r="D573" s="267">
        <f t="shared" si="17"/>
        <v>24</v>
      </c>
    </row>
    <row r="574" spans="1:4" x14ac:dyDescent="0.2">
      <c r="A574" s="284" t="s">
        <v>1015</v>
      </c>
      <c r="B574" s="285">
        <v>52.058184792418771</v>
      </c>
      <c r="C574" s="267">
        <f t="shared" si="16"/>
        <v>5</v>
      </c>
      <c r="D574" s="267">
        <f t="shared" si="17"/>
        <v>24</v>
      </c>
    </row>
    <row r="575" spans="1:4" x14ac:dyDescent="0.2">
      <c r="A575" s="284" t="s">
        <v>1016</v>
      </c>
      <c r="B575" s="285">
        <v>53.476996298254889</v>
      </c>
      <c r="C575" s="267">
        <f t="shared" si="16"/>
        <v>5</v>
      </c>
      <c r="D575" s="267">
        <f t="shared" si="17"/>
        <v>24</v>
      </c>
    </row>
    <row r="576" spans="1:4" x14ac:dyDescent="0.2">
      <c r="A576" s="284" t="s">
        <v>1017</v>
      </c>
      <c r="B576" s="285">
        <v>50</v>
      </c>
      <c r="C576" s="267">
        <f t="shared" si="16"/>
        <v>5</v>
      </c>
      <c r="D576" s="267">
        <f t="shared" si="17"/>
        <v>24</v>
      </c>
    </row>
    <row r="577" spans="1:4" x14ac:dyDescent="0.2">
      <c r="A577" s="284" t="s">
        <v>1018</v>
      </c>
      <c r="B577" s="285">
        <v>51.020084566596189</v>
      </c>
      <c r="C577" s="267">
        <f t="shared" si="16"/>
        <v>5</v>
      </c>
      <c r="D577" s="267">
        <f t="shared" si="17"/>
        <v>24</v>
      </c>
    </row>
    <row r="578" spans="1:4" x14ac:dyDescent="0.2">
      <c r="A578" s="284" t="s">
        <v>1019</v>
      </c>
      <c r="B578" s="285">
        <v>46.694525072565312</v>
      </c>
      <c r="C578" s="267">
        <f t="shared" ref="C578:C641" si="18">MONTH(A578)</f>
        <v>5</v>
      </c>
      <c r="D578" s="267">
        <f t="shared" ref="D578:D641" si="19">DAY(A578)</f>
        <v>25</v>
      </c>
    </row>
    <row r="579" spans="1:4" x14ac:dyDescent="0.2">
      <c r="A579" s="284" t="s">
        <v>1020</v>
      </c>
      <c r="B579" s="285">
        <v>32.785105227860626</v>
      </c>
      <c r="C579" s="267">
        <f t="shared" si="18"/>
        <v>5</v>
      </c>
      <c r="D579" s="267">
        <f t="shared" si="19"/>
        <v>25</v>
      </c>
    </row>
    <row r="580" spans="1:4" x14ac:dyDescent="0.2">
      <c r="A580" s="284" t="s">
        <v>1021</v>
      </c>
      <c r="B580" s="285">
        <v>33.70157268891446</v>
      </c>
      <c r="C580" s="267">
        <f t="shared" si="18"/>
        <v>5</v>
      </c>
      <c r="D580" s="267">
        <f t="shared" si="19"/>
        <v>25</v>
      </c>
    </row>
    <row r="581" spans="1:4" x14ac:dyDescent="0.2">
      <c r="A581" s="284" t="s">
        <v>1022</v>
      </c>
      <c r="B581" s="285">
        <v>29.439670605084139</v>
      </c>
      <c r="C581" s="267">
        <f t="shared" si="18"/>
        <v>5</v>
      </c>
      <c r="D581" s="267">
        <f t="shared" si="19"/>
        <v>25</v>
      </c>
    </row>
    <row r="582" spans="1:4" x14ac:dyDescent="0.2">
      <c r="A582" s="284" t="s">
        <v>1023</v>
      </c>
      <c r="B582" s="285">
        <v>33.604505632040045</v>
      </c>
      <c r="C582" s="267">
        <f t="shared" si="18"/>
        <v>5</v>
      </c>
      <c r="D582" s="267">
        <f t="shared" si="19"/>
        <v>25</v>
      </c>
    </row>
    <row r="583" spans="1:4" x14ac:dyDescent="0.2">
      <c r="A583" s="284" t="s">
        <v>1024</v>
      </c>
      <c r="B583" s="285">
        <v>41.500871551361428</v>
      </c>
      <c r="C583" s="267">
        <f t="shared" si="18"/>
        <v>5</v>
      </c>
      <c r="D583" s="267">
        <f t="shared" si="19"/>
        <v>25</v>
      </c>
    </row>
    <row r="584" spans="1:4" x14ac:dyDescent="0.2">
      <c r="A584" s="284" t="s">
        <v>1025</v>
      </c>
      <c r="B584" s="285">
        <v>46.56110674009966</v>
      </c>
      <c r="C584" s="267">
        <f t="shared" si="18"/>
        <v>5</v>
      </c>
      <c r="D584" s="267">
        <f t="shared" si="19"/>
        <v>25</v>
      </c>
    </row>
    <row r="585" spans="1:4" x14ac:dyDescent="0.2">
      <c r="A585" s="284" t="s">
        <v>1026</v>
      </c>
      <c r="B585" s="285">
        <v>49.993169398907099</v>
      </c>
      <c r="C585" s="267">
        <f t="shared" si="18"/>
        <v>5</v>
      </c>
      <c r="D585" s="267">
        <f t="shared" si="19"/>
        <v>25</v>
      </c>
    </row>
    <row r="586" spans="1:4" x14ac:dyDescent="0.2">
      <c r="A586" s="284" t="s">
        <v>1027</v>
      </c>
      <c r="B586" s="285">
        <v>50.376280201437211</v>
      </c>
      <c r="C586" s="267">
        <f t="shared" si="18"/>
        <v>5</v>
      </c>
      <c r="D586" s="267">
        <f t="shared" si="19"/>
        <v>25</v>
      </c>
    </row>
    <row r="587" spans="1:4" x14ac:dyDescent="0.2">
      <c r="A587" s="284" t="s">
        <v>1028</v>
      </c>
      <c r="B587" s="285">
        <v>48.075993850208647</v>
      </c>
      <c r="C587" s="267">
        <f t="shared" si="18"/>
        <v>5</v>
      </c>
      <c r="D587" s="267">
        <f t="shared" si="19"/>
        <v>25</v>
      </c>
    </row>
    <row r="588" spans="1:4" x14ac:dyDescent="0.2">
      <c r="A588" s="284" t="s">
        <v>1029</v>
      </c>
      <c r="B588" s="285">
        <v>42.711453430323779</v>
      </c>
      <c r="C588" s="267">
        <f t="shared" si="18"/>
        <v>5</v>
      </c>
      <c r="D588" s="267">
        <f t="shared" si="19"/>
        <v>25</v>
      </c>
    </row>
    <row r="589" spans="1:4" x14ac:dyDescent="0.2">
      <c r="A589" s="284" t="s">
        <v>1030</v>
      </c>
      <c r="B589" s="285">
        <v>37.976190476190474</v>
      </c>
      <c r="C589" s="267">
        <f t="shared" si="18"/>
        <v>5</v>
      </c>
      <c r="D589" s="267">
        <f t="shared" si="19"/>
        <v>25</v>
      </c>
    </row>
    <row r="590" spans="1:4" x14ac:dyDescent="0.2">
      <c r="A590" s="284" t="s">
        <v>1031</v>
      </c>
      <c r="B590" s="285">
        <v>36.344791195537468</v>
      </c>
      <c r="C590" s="267">
        <f t="shared" si="18"/>
        <v>5</v>
      </c>
      <c r="D590" s="267">
        <f t="shared" si="19"/>
        <v>25</v>
      </c>
    </row>
    <row r="591" spans="1:4" x14ac:dyDescent="0.2">
      <c r="A591" s="284" t="s">
        <v>1032</v>
      </c>
      <c r="B591" s="285">
        <v>30.477214457034158</v>
      </c>
      <c r="C591" s="267">
        <f t="shared" si="18"/>
        <v>5</v>
      </c>
      <c r="D591" s="267">
        <f t="shared" si="19"/>
        <v>25</v>
      </c>
    </row>
    <row r="592" spans="1:4" x14ac:dyDescent="0.2">
      <c r="A592" s="284" t="s">
        <v>1033</v>
      </c>
      <c r="B592" s="285">
        <v>25.928422251756217</v>
      </c>
      <c r="C592" s="267">
        <f t="shared" si="18"/>
        <v>5</v>
      </c>
      <c r="D592" s="267">
        <f t="shared" si="19"/>
        <v>25</v>
      </c>
    </row>
    <row r="593" spans="1:4" x14ac:dyDescent="0.2">
      <c r="A593" s="284" t="s">
        <v>1034</v>
      </c>
      <c r="B593" s="285">
        <v>24.094719125464508</v>
      </c>
      <c r="C593" s="267">
        <f t="shared" si="18"/>
        <v>5</v>
      </c>
      <c r="D593" s="267">
        <f t="shared" si="19"/>
        <v>25</v>
      </c>
    </row>
    <row r="594" spans="1:4" x14ac:dyDescent="0.2">
      <c r="A594" s="284" t="s">
        <v>1035</v>
      </c>
      <c r="B594" s="285">
        <v>22.915569453587885</v>
      </c>
      <c r="C594" s="267">
        <f t="shared" si="18"/>
        <v>5</v>
      </c>
      <c r="D594" s="267">
        <f t="shared" si="19"/>
        <v>25</v>
      </c>
    </row>
    <row r="595" spans="1:4" x14ac:dyDescent="0.2">
      <c r="A595" s="284" t="s">
        <v>1036</v>
      </c>
      <c r="B595" s="285">
        <v>23.402774444391106</v>
      </c>
      <c r="C595" s="267">
        <f t="shared" si="18"/>
        <v>5</v>
      </c>
      <c r="D595" s="267">
        <f t="shared" si="19"/>
        <v>25</v>
      </c>
    </row>
    <row r="596" spans="1:4" x14ac:dyDescent="0.2">
      <c r="A596" s="284" t="s">
        <v>1037</v>
      </c>
      <c r="B596" s="285">
        <v>24.870091371974613</v>
      </c>
      <c r="C596" s="267">
        <f t="shared" si="18"/>
        <v>5</v>
      </c>
      <c r="D596" s="267">
        <f t="shared" si="19"/>
        <v>25</v>
      </c>
    </row>
    <row r="597" spans="1:4" x14ac:dyDescent="0.2">
      <c r="A597" s="284" t="s">
        <v>1038</v>
      </c>
      <c r="B597" s="285">
        <v>27.569226377390812</v>
      </c>
      <c r="C597" s="267">
        <f t="shared" si="18"/>
        <v>5</v>
      </c>
      <c r="D597" s="267">
        <f t="shared" si="19"/>
        <v>25</v>
      </c>
    </row>
    <row r="598" spans="1:4" x14ac:dyDescent="0.2">
      <c r="A598" s="284" t="s">
        <v>1039</v>
      </c>
      <c r="B598" s="285">
        <v>31.176174585518304</v>
      </c>
      <c r="C598" s="267">
        <f t="shared" si="18"/>
        <v>5</v>
      </c>
      <c r="D598" s="267">
        <f t="shared" si="19"/>
        <v>25</v>
      </c>
    </row>
    <row r="599" spans="1:4" x14ac:dyDescent="0.2">
      <c r="A599" s="284" t="s">
        <v>1040</v>
      </c>
      <c r="B599" s="285">
        <v>39.392243247147192</v>
      </c>
      <c r="C599" s="267">
        <f t="shared" si="18"/>
        <v>5</v>
      </c>
      <c r="D599" s="267">
        <f t="shared" si="19"/>
        <v>25</v>
      </c>
    </row>
    <row r="600" spans="1:4" x14ac:dyDescent="0.2">
      <c r="A600" s="284" t="s">
        <v>1041</v>
      </c>
      <c r="B600" s="285">
        <v>43.513832658569498</v>
      </c>
      <c r="C600" s="267">
        <f t="shared" si="18"/>
        <v>5</v>
      </c>
      <c r="D600" s="267">
        <f t="shared" si="19"/>
        <v>25</v>
      </c>
    </row>
    <row r="601" spans="1:4" x14ac:dyDescent="0.2">
      <c r="A601" s="284" t="s">
        <v>1042</v>
      </c>
      <c r="B601" s="285">
        <v>42.995076818606236</v>
      </c>
      <c r="C601" s="267">
        <f t="shared" si="18"/>
        <v>5</v>
      </c>
      <c r="D601" s="267">
        <f t="shared" si="19"/>
        <v>25</v>
      </c>
    </row>
    <row r="602" spans="1:4" x14ac:dyDescent="0.2">
      <c r="A602" s="284" t="s">
        <v>1043</v>
      </c>
      <c r="B602" s="285">
        <v>43.811252268602544</v>
      </c>
      <c r="C602" s="267">
        <f t="shared" si="18"/>
        <v>5</v>
      </c>
      <c r="D602" s="267">
        <f t="shared" si="19"/>
        <v>26</v>
      </c>
    </row>
    <row r="603" spans="1:4" x14ac:dyDescent="0.2">
      <c r="A603" s="284" t="s">
        <v>1044</v>
      </c>
      <c r="B603" s="285">
        <v>49.839272093276669</v>
      </c>
      <c r="C603" s="267">
        <f t="shared" si="18"/>
        <v>5</v>
      </c>
      <c r="D603" s="267">
        <f t="shared" si="19"/>
        <v>26</v>
      </c>
    </row>
    <row r="604" spans="1:4" x14ac:dyDescent="0.2">
      <c r="A604" s="284" t="s">
        <v>1045</v>
      </c>
      <c r="B604" s="285">
        <v>53.491586538461533</v>
      </c>
      <c r="C604" s="267">
        <f t="shared" si="18"/>
        <v>5</v>
      </c>
      <c r="D604" s="267">
        <f t="shared" si="19"/>
        <v>26</v>
      </c>
    </row>
    <row r="605" spans="1:4" x14ac:dyDescent="0.2">
      <c r="A605" s="284" t="s">
        <v>1046</v>
      </c>
      <c r="B605" s="285">
        <v>56.985013970027936</v>
      </c>
      <c r="C605" s="267">
        <f t="shared" si="18"/>
        <v>5</v>
      </c>
      <c r="D605" s="267">
        <f t="shared" si="19"/>
        <v>26</v>
      </c>
    </row>
    <row r="606" spans="1:4" x14ac:dyDescent="0.2">
      <c r="A606" s="284" t="s">
        <v>1047</v>
      </c>
      <c r="B606" s="285">
        <v>60.932203389830505</v>
      </c>
      <c r="C606" s="267">
        <f t="shared" si="18"/>
        <v>5</v>
      </c>
      <c r="D606" s="267">
        <f t="shared" si="19"/>
        <v>26</v>
      </c>
    </row>
    <row r="607" spans="1:4" x14ac:dyDescent="0.2">
      <c r="A607" s="284" t="s">
        <v>1048</v>
      </c>
      <c r="B607" s="285">
        <v>65.987460815047015</v>
      </c>
      <c r="C607" s="267">
        <f t="shared" si="18"/>
        <v>5</v>
      </c>
      <c r="D607" s="267">
        <f t="shared" si="19"/>
        <v>26</v>
      </c>
    </row>
    <row r="608" spans="1:4" x14ac:dyDescent="0.2">
      <c r="A608" s="284" t="s">
        <v>1049</v>
      </c>
      <c r="B608" s="285">
        <v>69.188034188034194</v>
      </c>
      <c r="C608" s="267">
        <f t="shared" si="18"/>
        <v>5</v>
      </c>
      <c r="D608" s="267">
        <f t="shared" si="19"/>
        <v>26</v>
      </c>
    </row>
    <row r="609" spans="1:4" x14ac:dyDescent="0.2">
      <c r="A609" s="284" t="s">
        <v>1050</v>
      </c>
      <c r="B609" s="285">
        <v>65.211640211640201</v>
      </c>
      <c r="C609" s="267">
        <f t="shared" si="18"/>
        <v>5</v>
      </c>
      <c r="D609" s="267">
        <f t="shared" si="19"/>
        <v>26</v>
      </c>
    </row>
    <row r="610" spans="1:4" x14ac:dyDescent="0.2">
      <c r="A610" s="284" t="s">
        <v>1051</v>
      </c>
      <c r="B610" s="285">
        <v>52.604484774452487</v>
      </c>
      <c r="C610" s="267">
        <f t="shared" si="18"/>
        <v>5</v>
      </c>
      <c r="D610" s="267">
        <f t="shared" si="19"/>
        <v>26</v>
      </c>
    </row>
    <row r="611" spans="1:4" x14ac:dyDescent="0.2">
      <c r="A611" s="284" t="s">
        <v>1052</v>
      </c>
      <c r="B611" s="285">
        <v>43.628246753246756</v>
      </c>
      <c r="C611" s="267">
        <f t="shared" si="18"/>
        <v>5</v>
      </c>
      <c r="D611" s="267">
        <f t="shared" si="19"/>
        <v>26</v>
      </c>
    </row>
    <row r="612" spans="1:4" x14ac:dyDescent="0.2">
      <c r="A612" s="284" t="s">
        <v>1053</v>
      </c>
      <c r="B612" s="285">
        <v>39.322563835330904</v>
      </c>
      <c r="C612" s="267">
        <f t="shared" si="18"/>
        <v>5</v>
      </c>
      <c r="D612" s="267">
        <f t="shared" si="19"/>
        <v>26</v>
      </c>
    </row>
    <row r="613" spans="1:4" x14ac:dyDescent="0.2">
      <c r="A613" s="284" t="s">
        <v>1054</v>
      </c>
      <c r="B613" s="285">
        <v>33.218923165991235</v>
      </c>
      <c r="C613" s="267">
        <f t="shared" si="18"/>
        <v>5</v>
      </c>
      <c r="D613" s="267">
        <f t="shared" si="19"/>
        <v>26</v>
      </c>
    </row>
    <row r="614" spans="1:4" x14ac:dyDescent="0.2">
      <c r="A614" s="284" t="s">
        <v>1055</v>
      </c>
      <c r="B614" s="285">
        <v>29.389873417721518</v>
      </c>
      <c r="C614" s="267">
        <f t="shared" si="18"/>
        <v>5</v>
      </c>
      <c r="D614" s="267">
        <f t="shared" si="19"/>
        <v>26</v>
      </c>
    </row>
    <row r="615" spans="1:4" x14ac:dyDescent="0.2">
      <c r="A615" s="284" t="s">
        <v>1056</v>
      </c>
      <c r="B615" s="285">
        <v>24.502404114950242</v>
      </c>
      <c r="C615" s="267">
        <f t="shared" si="18"/>
        <v>5</v>
      </c>
      <c r="D615" s="267">
        <f t="shared" si="19"/>
        <v>26</v>
      </c>
    </row>
    <row r="616" spans="1:4" x14ac:dyDescent="0.2">
      <c r="A616" s="284" t="s">
        <v>1057</v>
      </c>
      <c r="B616" s="285">
        <v>20.83921143063845</v>
      </c>
      <c r="C616" s="267">
        <f t="shared" si="18"/>
        <v>5</v>
      </c>
      <c r="D616" s="267">
        <f t="shared" si="19"/>
        <v>26</v>
      </c>
    </row>
    <row r="617" spans="1:4" x14ac:dyDescent="0.2">
      <c r="A617" s="284" t="s">
        <v>1058</v>
      </c>
      <c r="B617" s="285">
        <v>18.784878292402233</v>
      </c>
      <c r="C617" s="267">
        <f t="shared" si="18"/>
        <v>5</v>
      </c>
      <c r="D617" s="267">
        <f t="shared" si="19"/>
        <v>26</v>
      </c>
    </row>
    <row r="618" spans="1:4" x14ac:dyDescent="0.2">
      <c r="A618" s="284" t="s">
        <v>1059</v>
      </c>
      <c r="B618" s="285">
        <v>16.938110749185668</v>
      </c>
      <c r="C618" s="267">
        <f t="shared" si="18"/>
        <v>5</v>
      </c>
      <c r="D618" s="267">
        <f t="shared" si="19"/>
        <v>26</v>
      </c>
    </row>
    <row r="619" spans="1:4" x14ac:dyDescent="0.2">
      <c r="A619" s="284" t="s">
        <v>1060</v>
      </c>
      <c r="B619" s="285">
        <v>16.129032258064516</v>
      </c>
      <c r="C619" s="267">
        <f t="shared" si="18"/>
        <v>5</v>
      </c>
      <c r="D619" s="267">
        <f t="shared" si="19"/>
        <v>26</v>
      </c>
    </row>
    <row r="620" spans="1:4" x14ac:dyDescent="0.2">
      <c r="A620" s="284" t="s">
        <v>1061</v>
      </c>
      <c r="B620" s="285">
        <v>17.633996438344266</v>
      </c>
      <c r="C620" s="267">
        <f t="shared" si="18"/>
        <v>5</v>
      </c>
      <c r="D620" s="267">
        <f t="shared" si="19"/>
        <v>26</v>
      </c>
    </row>
    <row r="621" spans="1:4" x14ac:dyDescent="0.2">
      <c r="A621" s="284" t="s">
        <v>1062</v>
      </c>
      <c r="B621" s="285">
        <v>19.742808386153094</v>
      </c>
      <c r="C621" s="267">
        <f t="shared" si="18"/>
        <v>5</v>
      </c>
      <c r="D621" s="267">
        <f t="shared" si="19"/>
        <v>26</v>
      </c>
    </row>
    <row r="622" spans="1:4" x14ac:dyDescent="0.2">
      <c r="A622" s="284" t="s">
        <v>1063</v>
      </c>
      <c r="B622" s="285">
        <v>23.679126823143051</v>
      </c>
      <c r="C622" s="267">
        <f t="shared" si="18"/>
        <v>5</v>
      </c>
      <c r="D622" s="267">
        <f t="shared" si="19"/>
        <v>26</v>
      </c>
    </row>
    <row r="623" spans="1:4" x14ac:dyDescent="0.2">
      <c r="A623" s="284" t="s">
        <v>1064</v>
      </c>
      <c r="B623" s="285">
        <v>25.984423676012458</v>
      </c>
      <c r="C623" s="267">
        <f t="shared" si="18"/>
        <v>5</v>
      </c>
      <c r="D623" s="267">
        <f t="shared" si="19"/>
        <v>26</v>
      </c>
    </row>
    <row r="624" spans="1:4" x14ac:dyDescent="0.2">
      <c r="A624" s="284" t="s">
        <v>1065</v>
      </c>
      <c r="B624" s="285">
        <v>27.95797167656464</v>
      </c>
      <c r="C624" s="267">
        <f t="shared" si="18"/>
        <v>5</v>
      </c>
      <c r="D624" s="267">
        <f t="shared" si="19"/>
        <v>26</v>
      </c>
    </row>
    <row r="625" spans="1:4" x14ac:dyDescent="0.2">
      <c r="A625" s="284" t="s">
        <v>1066</v>
      </c>
      <c r="B625" s="285">
        <v>27.84628378378379</v>
      </c>
      <c r="C625" s="267">
        <f t="shared" si="18"/>
        <v>5</v>
      </c>
      <c r="D625" s="267">
        <f t="shared" si="19"/>
        <v>26</v>
      </c>
    </row>
    <row r="626" spans="1:4" x14ac:dyDescent="0.2">
      <c r="A626" s="284" t="s">
        <v>1067</v>
      </c>
      <c r="B626" s="285">
        <v>28.156626506024097</v>
      </c>
      <c r="C626" s="267">
        <f t="shared" si="18"/>
        <v>5</v>
      </c>
      <c r="D626" s="267">
        <f t="shared" si="19"/>
        <v>27</v>
      </c>
    </row>
    <row r="627" spans="1:4" x14ac:dyDescent="0.2">
      <c r="A627" s="284" t="s">
        <v>1068</v>
      </c>
      <c r="B627" s="285">
        <v>30.333944037308459</v>
      </c>
      <c r="C627" s="267">
        <f t="shared" si="18"/>
        <v>5</v>
      </c>
      <c r="D627" s="267">
        <f t="shared" si="19"/>
        <v>27</v>
      </c>
    </row>
    <row r="628" spans="1:4" x14ac:dyDescent="0.2">
      <c r="A628" s="284" t="s">
        <v>1069</v>
      </c>
      <c r="B628" s="285">
        <v>34.282220591831745</v>
      </c>
      <c r="C628" s="267">
        <f t="shared" si="18"/>
        <v>5</v>
      </c>
      <c r="D628" s="267">
        <f t="shared" si="19"/>
        <v>27</v>
      </c>
    </row>
    <row r="629" spans="1:4" x14ac:dyDescent="0.2">
      <c r="A629" s="284" t="s">
        <v>1070</v>
      </c>
      <c r="B629" s="285">
        <v>37.737520128824478</v>
      </c>
      <c r="C629" s="267">
        <f t="shared" si="18"/>
        <v>5</v>
      </c>
      <c r="D629" s="267">
        <f t="shared" si="19"/>
        <v>27</v>
      </c>
    </row>
    <row r="630" spans="1:4" x14ac:dyDescent="0.2">
      <c r="A630" s="284" t="s">
        <v>1071</v>
      </c>
      <c r="B630" s="285">
        <v>43.884375000000006</v>
      </c>
      <c r="C630" s="267">
        <f t="shared" si="18"/>
        <v>5</v>
      </c>
      <c r="D630" s="267">
        <f t="shared" si="19"/>
        <v>27</v>
      </c>
    </row>
    <row r="631" spans="1:4" x14ac:dyDescent="0.2">
      <c r="A631" s="284" t="s">
        <v>1072</v>
      </c>
      <c r="B631" s="285">
        <v>47.183739837398377</v>
      </c>
      <c r="C631" s="267">
        <f t="shared" si="18"/>
        <v>5</v>
      </c>
      <c r="D631" s="267">
        <f t="shared" si="19"/>
        <v>27</v>
      </c>
    </row>
    <row r="632" spans="1:4" x14ac:dyDescent="0.2">
      <c r="A632" s="284" t="s">
        <v>1073</v>
      </c>
      <c r="B632" s="285">
        <v>48.680597014925368</v>
      </c>
      <c r="C632" s="267">
        <f t="shared" si="18"/>
        <v>5</v>
      </c>
      <c r="D632" s="267">
        <f t="shared" si="19"/>
        <v>27</v>
      </c>
    </row>
    <row r="633" spans="1:4" x14ac:dyDescent="0.2">
      <c r="A633" s="284" t="s">
        <v>1074</v>
      </c>
      <c r="B633" s="285">
        <v>45.684637942702466</v>
      </c>
      <c r="C633" s="267">
        <f t="shared" si="18"/>
        <v>5</v>
      </c>
      <c r="D633" s="267">
        <f t="shared" si="19"/>
        <v>27</v>
      </c>
    </row>
    <row r="634" spans="1:4" x14ac:dyDescent="0.2">
      <c r="A634" s="284" t="s">
        <v>1075</v>
      </c>
      <c r="B634" s="285">
        <v>41.386351942372009</v>
      </c>
      <c r="C634" s="267">
        <f t="shared" si="18"/>
        <v>5</v>
      </c>
      <c r="D634" s="267">
        <f t="shared" si="19"/>
        <v>27</v>
      </c>
    </row>
    <row r="635" spans="1:4" x14ac:dyDescent="0.2">
      <c r="A635" s="284" t="s">
        <v>1076</v>
      </c>
      <c r="B635" s="285">
        <v>36.298850574712645</v>
      </c>
      <c r="C635" s="267">
        <f t="shared" si="18"/>
        <v>5</v>
      </c>
      <c r="D635" s="267">
        <f t="shared" si="19"/>
        <v>27</v>
      </c>
    </row>
    <row r="636" spans="1:4" x14ac:dyDescent="0.2">
      <c r="A636" s="284" t="s">
        <v>1077</v>
      </c>
      <c r="B636" s="285">
        <v>30.666225324987963</v>
      </c>
      <c r="C636" s="267">
        <f t="shared" si="18"/>
        <v>5</v>
      </c>
      <c r="D636" s="267">
        <f t="shared" si="19"/>
        <v>27</v>
      </c>
    </row>
    <row r="637" spans="1:4" x14ac:dyDescent="0.2">
      <c r="A637" s="284" t="s">
        <v>1078</v>
      </c>
      <c r="B637" s="285">
        <v>24.487140232700554</v>
      </c>
      <c r="C637" s="267">
        <f t="shared" si="18"/>
        <v>5</v>
      </c>
      <c r="D637" s="267">
        <f t="shared" si="19"/>
        <v>27</v>
      </c>
    </row>
    <row r="638" spans="1:4" x14ac:dyDescent="0.2">
      <c r="A638" s="284" t="s">
        <v>1079</v>
      </c>
      <c r="B638" s="285">
        <v>19.936642493680807</v>
      </c>
      <c r="C638" s="267">
        <f t="shared" si="18"/>
        <v>5</v>
      </c>
      <c r="D638" s="267">
        <f t="shared" si="19"/>
        <v>27</v>
      </c>
    </row>
    <row r="639" spans="1:4" x14ac:dyDescent="0.2">
      <c r="A639" s="284" t="s">
        <v>1080</v>
      </c>
      <c r="B639" s="285">
        <v>18.952295941655592</v>
      </c>
      <c r="C639" s="267">
        <f t="shared" si="18"/>
        <v>5</v>
      </c>
      <c r="D639" s="267">
        <f t="shared" si="19"/>
        <v>27</v>
      </c>
    </row>
    <row r="640" spans="1:4" x14ac:dyDescent="0.2">
      <c r="A640" s="284" t="s">
        <v>1081</v>
      </c>
      <c r="B640" s="285">
        <v>20.664313027292778</v>
      </c>
      <c r="C640" s="267">
        <f t="shared" si="18"/>
        <v>5</v>
      </c>
      <c r="D640" s="267">
        <f t="shared" si="19"/>
        <v>27</v>
      </c>
    </row>
    <row r="641" spans="1:4" x14ac:dyDescent="0.2">
      <c r="A641" s="284" t="s">
        <v>1082</v>
      </c>
      <c r="B641" s="285">
        <v>20.840267027863778</v>
      </c>
      <c r="C641" s="267">
        <f t="shared" si="18"/>
        <v>5</v>
      </c>
      <c r="D641" s="267">
        <f t="shared" si="19"/>
        <v>27</v>
      </c>
    </row>
    <row r="642" spans="1:4" x14ac:dyDescent="0.2">
      <c r="A642" s="284" t="s">
        <v>1083</v>
      </c>
      <c r="B642" s="285">
        <v>19.587960727506839</v>
      </c>
      <c r="C642" s="267">
        <f t="shared" ref="C642:C705" si="20">MONTH(A642)</f>
        <v>5</v>
      </c>
      <c r="D642" s="267">
        <f t="shared" ref="D642:D705" si="21">DAY(A642)</f>
        <v>27</v>
      </c>
    </row>
    <row r="643" spans="1:4" x14ac:dyDescent="0.2">
      <c r="A643" s="284" t="s">
        <v>1084</v>
      </c>
      <c r="B643" s="285">
        <v>22.03969251238081</v>
      </c>
      <c r="C643" s="267">
        <f t="shared" si="20"/>
        <v>5</v>
      </c>
      <c r="D643" s="267">
        <f t="shared" si="21"/>
        <v>27</v>
      </c>
    </row>
    <row r="644" spans="1:4" x14ac:dyDescent="0.2">
      <c r="A644" s="284" t="s">
        <v>1085</v>
      </c>
      <c r="B644" s="285">
        <v>22.541727140783742</v>
      </c>
      <c r="C644" s="267">
        <f t="shared" si="20"/>
        <v>5</v>
      </c>
      <c r="D644" s="267">
        <f t="shared" si="21"/>
        <v>27</v>
      </c>
    </row>
    <row r="645" spans="1:4" x14ac:dyDescent="0.2">
      <c r="A645" s="284" t="s">
        <v>1086</v>
      </c>
      <c r="B645" s="285">
        <v>27.040741616823802</v>
      </c>
      <c r="C645" s="267">
        <f t="shared" si="20"/>
        <v>5</v>
      </c>
      <c r="D645" s="267">
        <f t="shared" si="21"/>
        <v>27</v>
      </c>
    </row>
    <row r="646" spans="1:4" x14ac:dyDescent="0.2">
      <c r="A646" s="284" t="s">
        <v>1087</v>
      </c>
      <c r="B646" s="285">
        <v>33.4573386550192</v>
      </c>
      <c r="C646" s="267">
        <f t="shared" si="20"/>
        <v>5</v>
      </c>
      <c r="D646" s="267">
        <f t="shared" si="21"/>
        <v>27</v>
      </c>
    </row>
    <row r="647" spans="1:4" x14ac:dyDescent="0.2">
      <c r="A647" s="284" t="s">
        <v>1088</v>
      </c>
      <c r="B647" s="285">
        <v>37.871974239395961</v>
      </c>
      <c r="C647" s="267">
        <f t="shared" si="20"/>
        <v>5</v>
      </c>
      <c r="D647" s="267">
        <f t="shared" si="21"/>
        <v>27</v>
      </c>
    </row>
    <row r="648" spans="1:4" x14ac:dyDescent="0.2">
      <c r="A648" s="284" t="s">
        <v>1089</v>
      </c>
      <c r="B648" s="285">
        <v>38.778280542986423</v>
      </c>
      <c r="C648" s="267">
        <f t="shared" si="20"/>
        <v>5</v>
      </c>
      <c r="D648" s="267">
        <f t="shared" si="21"/>
        <v>27</v>
      </c>
    </row>
    <row r="649" spans="1:4" x14ac:dyDescent="0.2">
      <c r="A649" s="284" t="s">
        <v>1090</v>
      </c>
      <c r="B649" s="285">
        <v>46.333769633507856</v>
      </c>
      <c r="C649" s="267">
        <f t="shared" si="20"/>
        <v>5</v>
      </c>
      <c r="D649" s="267">
        <f t="shared" si="21"/>
        <v>27</v>
      </c>
    </row>
    <row r="650" spans="1:4" x14ac:dyDescent="0.2">
      <c r="A650" s="284" t="s">
        <v>1091</v>
      </c>
      <c r="B650" s="285">
        <v>54.907099366015942</v>
      </c>
      <c r="C650" s="267">
        <f t="shared" si="20"/>
        <v>5</v>
      </c>
      <c r="D650" s="267">
        <f t="shared" si="21"/>
        <v>28</v>
      </c>
    </row>
    <row r="651" spans="1:4" x14ac:dyDescent="0.2">
      <c r="A651" s="284" t="s">
        <v>1092</v>
      </c>
      <c r="B651" s="285">
        <v>44.042633161512029</v>
      </c>
      <c r="C651" s="267">
        <f t="shared" si="20"/>
        <v>5</v>
      </c>
      <c r="D651" s="267">
        <f t="shared" si="21"/>
        <v>28</v>
      </c>
    </row>
    <row r="652" spans="1:4" x14ac:dyDescent="0.2">
      <c r="A652" s="284" t="s">
        <v>1093</v>
      </c>
      <c r="B652" s="285">
        <v>46.941678520625885</v>
      </c>
      <c r="C652" s="267">
        <f t="shared" si="20"/>
        <v>5</v>
      </c>
      <c r="D652" s="267">
        <f t="shared" si="21"/>
        <v>28</v>
      </c>
    </row>
    <row r="653" spans="1:4" x14ac:dyDescent="0.2">
      <c r="A653" s="284" t="s">
        <v>1094</v>
      </c>
      <c r="B653" s="285">
        <v>52.709415584415588</v>
      </c>
      <c r="C653" s="267">
        <f t="shared" si="20"/>
        <v>5</v>
      </c>
      <c r="D653" s="267">
        <f t="shared" si="21"/>
        <v>28</v>
      </c>
    </row>
    <row r="654" spans="1:4" x14ac:dyDescent="0.2">
      <c r="A654" s="284" t="s">
        <v>1095</v>
      </c>
      <c r="B654" s="285">
        <v>57.620480897492904</v>
      </c>
      <c r="C654" s="267">
        <f t="shared" si="20"/>
        <v>5</v>
      </c>
      <c r="D654" s="267">
        <f t="shared" si="21"/>
        <v>28</v>
      </c>
    </row>
    <row r="655" spans="1:4" x14ac:dyDescent="0.2">
      <c r="A655" s="284" t="s">
        <v>1096</v>
      </c>
      <c r="B655" s="285">
        <v>55.717737722048071</v>
      </c>
      <c r="C655" s="267">
        <f t="shared" si="20"/>
        <v>5</v>
      </c>
      <c r="D655" s="267">
        <f t="shared" si="21"/>
        <v>28</v>
      </c>
    </row>
    <row r="656" spans="1:4" x14ac:dyDescent="0.2">
      <c r="A656" s="284" t="s">
        <v>1097</v>
      </c>
      <c r="B656" s="285">
        <v>56.132688186010263</v>
      </c>
      <c r="C656" s="267">
        <f t="shared" si="20"/>
        <v>5</v>
      </c>
      <c r="D656" s="267">
        <f t="shared" si="21"/>
        <v>28</v>
      </c>
    </row>
    <row r="657" spans="1:4" x14ac:dyDescent="0.2">
      <c r="A657" s="284" t="s">
        <v>1098</v>
      </c>
      <c r="B657" s="285">
        <v>54.579093432007404</v>
      </c>
      <c r="C657" s="267">
        <f t="shared" si="20"/>
        <v>5</v>
      </c>
      <c r="D657" s="267">
        <f t="shared" si="21"/>
        <v>28</v>
      </c>
    </row>
    <row r="658" spans="1:4" x14ac:dyDescent="0.2">
      <c r="A658" s="284" t="s">
        <v>1099</v>
      </c>
      <c r="B658" s="285">
        <v>47.661317855923528</v>
      </c>
      <c r="C658" s="267">
        <f t="shared" si="20"/>
        <v>5</v>
      </c>
      <c r="D658" s="267">
        <f t="shared" si="21"/>
        <v>28</v>
      </c>
    </row>
    <row r="659" spans="1:4" x14ac:dyDescent="0.2">
      <c r="A659" s="284" t="s">
        <v>1100</v>
      </c>
      <c r="B659" s="285">
        <v>40.205598968211824</v>
      </c>
      <c r="C659" s="267">
        <f t="shared" si="20"/>
        <v>5</v>
      </c>
      <c r="D659" s="267">
        <f t="shared" si="21"/>
        <v>28</v>
      </c>
    </row>
    <row r="660" spans="1:4" x14ac:dyDescent="0.2">
      <c r="A660" s="284" t="s">
        <v>1101</v>
      </c>
      <c r="B660" s="285">
        <v>32.582341183627364</v>
      </c>
      <c r="C660" s="267">
        <f t="shared" si="20"/>
        <v>5</v>
      </c>
      <c r="D660" s="267">
        <f t="shared" si="21"/>
        <v>28</v>
      </c>
    </row>
    <row r="661" spans="1:4" x14ac:dyDescent="0.2">
      <c r="A661" s="284" t="s">
        <v>1102</v>
      </c>
      <c r="B661" s="285">
        <v>28.774261603375528</v>
      </c>
      <c r="C661" s="267">
        <f t="shared" si="20"/>
        <v>5</v>
      </c>
      <c r="D661" s="267">
        <f t="shared" si="21"/>
        <v>28</v>
      </c>
    </row>
    <row r="662" spans="1:4" x14ac:dyDescent="0.2">
      <c r="A662" s="284" t="s">
        <v>1103</v>
      </c>
      <c r="B662" s="285">
        <v>25.462962962962962</v>
      </c>
      <c r="C662" s="267">
        <f t="shared" si="20"/>
        <v>5</v>
      </c>
      <c r="D662" s="267">
        <f t="shared" si="21"/>
        <v>28</v>
      </c>
    </row>
    <row r="663" spans="1:4" x14ac:dyDescent="0.2">
      <c r="A663" s="284" t="s">
        <v>1104</v>
      </c>
      <c r="B663" s="285">
        <v>24.057449865258896</v>
      </c>
      <c r="C663" s="267">
        <f t="shared" si="20"/>
        <v>5</v>
      </c>
      <c r="D663" s="267">
        <f t="shared" si="21"/>
        <v>28</v>
      </c>
    </row>
    <row r="664" spans="1:4" x14ac:dyDescent="0.2">
      <c r="A664" s="284" t="s">
        <v>1105</v>
      </c>
      <c r="B664" s="285">
        <v>22.081421110935274</v>
      </c>
      <c r="C664" s="267">
        <f t="shared" si="20"/>
        <v>5</v>
      </c>
      <c r="D664" s="267">
        <f t="shared" si="21"/>
        <v>28</v>
      </c>
    </row>
    <row r="665" spans="1:4" x14ac:dyDescent="0.2">
      <c r="A665" s="284" t="s">
        <v>1106</v>
      </c>
      <c r="B665" s="285">
        <v>21.044762024678924</v>
      </c>
      <c r="C665" s="267">
        <f t="shared" si="20"/>
        <v>5</v>
      </c>
      <c r="D665" s="267">
        <f t="shared" si="21"/>
        <v>28</v>
      </c>
    </row>
    <row r="666" spans="1:4" x14ac:dyDescent="0.2">
      <c r="A666" s="284" t="s">
        <v>1107</v>
      </c>
      <c r="B666" s="285">
        <v>21.046288906624103</v>
      </c>
      <c r="C666" s="267">
        <f t="shared" si="20"/>
        <v>5</v>
      </c>
      <c r="D666" s="267">
        <f t="shared" si="21"/>
        <v>28</v>
      </c>
    </row>
    <row r="667" spans="1:4" x14ac:dyDescent="0.2">
      <c r="A667" s="284" t="s">
        <v>1108</v>
      </c>
      <c r="B667" s="285">
        <v>21.502998500749626</v>
      </c>
      <c r="C667" s="267">
        <f t="shared" si="20"/>
        <v>5</v>
      </c>
      <c r="D667" s="267">
        <f t="shared" si="21"/>
        <v>28</v>
      </c>
    </row>
    <row r="668" spans="1:4" x14ac:dyDescent="0.2">
      <c r="A668" s="284" t="s">
        <v>1109</v>
      </c>
      <c r="B668" s="285">
        <v>21.665138761563462</v>
      </c>
      <c r="C668" s="267">
        <f t="shared" si="20"/>
        <v>5</v>
      </c>
      <c r="D668" s="267">
        <f t="shared" si="21"/>
        <v>28</v>
      </c>
    </row>
    <row r="669" spans="1:4" x14ac:dyDescent="0.2">
      <c r="A669" s="284" t="s">
        <v>1110</v>
      </c>
      <c r="B669" s="285">
        <v>24.585841187513306</v>
      </c>
      <c r="C669" s="267">
        <f t="shared" si="20"/>
        <v>5</v>
      </c>
      <c r="D669" s="267">
        <f t="shared" si="21"/>
        <v>28</v>
      </c>
    </row>
    <row r="670" spans="1:4" x14ac:dyDescent="0.2">
      <c r="A670" s="284" t="s">
        <v>1111</v>
      </c>
      <c r="B670" s="285">
        <v>31.731239007230798</v>
      </c>
      <c r="C670" s="267">
        <f t="shared" si="20"/>
        <v>5</v>
      </c>
      <c r="D670" s="267">
        <f t="shared" si="21"/>
        <v>28</v>
      </c>
    </row>
    <row r="671" spans="1:4" x14ac:dyDescent="0.2">
      <c r="A671" s="284" t="s">
        <v>1112</v>
      </c>
      <c r="B671" s="285">
        <v>40.917286454811816</v>
      </c>
      <c r="C671" s="267">
        <f t="shared" si="20"/>
        <v>5</v>
      </c>
      <c r="D671" s="267">
        <f t="shared" si="21"/>
        <v>28</v>
      </c>
    </row>
    <row r="672" spans="1:4" x14ac:dyDescent="0.2">
      <c r="A672" s="284" t="s">
        <v>1113</v>
      </c>
      <c r="B672" s="285">
        <v>45.229555236728842</v>
      </c>
      <c r="C672" s="267">
        <f t="shared" si="20"/>
        <v>5</v>
      </c>
      <c r="D672" s="267">
        <f t="shared" si="21"/>
        <v>28</v>
      </c>
    </row>
    <row r="673" spans="1:4" x14ac:dyDescent="0.2">
      <c r="A673" s="284" t="s">
        <v>1114</v>
      </c>
      <c r="B673" s="285">
        <v>42.770866155991371</v>
      </c>
      <c r="C673" s="267">
        <f t="shared" si="20"/>
        <v>5</v>
      </c>
      <c r="D673" s="267">
        <f t="shared" si="21"/>
        <v>28</v>
      </c>
    </row>
    <row r="674" spans="1:4" x14ac:dyDescent="0.2">
      <c r="A674" s="284" t="s">
        <v>1115</v>
      </c>
      <c r="B674" s="285">
        <v>43.340402104318741</v>
      </c>
      <c r="C674" s="267">
        <f t="shared" si="20"/>
        <v>5</v>
      </c>
      <c r="D674" s="267">
        <f t="shared" si="21"/>
        <v>29</v>
      </c>
    </row>
    <row r="675" spans="1:4" x14ac:dyDescent="0.2">
      <c r="A675" s="284" t="s">
        <v>1116</v>
      </c>
      <c r="B675" s="285">
        <v>48.930980054527197</v>
      </c>
      <c r="C675" s="267">
        <f t="shared" si="20"/>
        <v>5</v>
      </c>
      <c r="D675" s="267">
        <f t="shared" si="21"/>
        <v>29</v>
      </c>
    </row>
    <row r="676" spans="1:4" x14ac:dyDescent="0.2">
      <c r="A676" s="284" t="s">
        <v>1117</v>
      </c>
      <c r="B676" s="285">
        <v>53.415321352421572</v>
      </c>
      <c r="C676" s="267">
        <f t="shared" si="20"/>
        <v>5</v>
      </c>
      <c r="D676" s="267">
        <f t="shared" si="21"/>
        <v>29</v>
      </c>
    </row>
    <row r="677" spans="1:4" x14ac:dyDescent="0.2">
      <c r="A677" s="284" t="s">
        <v>1118</v>
      </c>
      <c r="B677" s="285">
        <v>54.353741496598644</v>
      </c>
      <c r="C677" s="267">
        <f t="shared" si="20"/>
        <v>5</v>
      </c>
      <c r="D677" s="267">
        <f t="shared" si="21"/>
        <v>29</v>
      </c>
    </row>
    <row r="678" spans="1:4" x14ac:dyDescent="0.2">
      <c r="A678" s="284" t="s">
        <v>1119</v>
      </c>
      <c r="B678" s="285">
        <v>64.594148183105247</v>
      </c>
      <c r="C678" s="267">
        <f t="shared" si="20"/>
        <v>5</v>
      </c>
      <c r="D678" s="267">
        <f t="shared" si="21"/>
        <v>29</v>
      </c>
    </row>
    <row r="679" spans="1:4" x14ac:dyDescent="0.2">
      <c r="A679" s="284" t="s">
        <v>1120</v>
      </c>
      <c r="B679" s="285">
        <v>68.81722901535349</v>
      </c>
      <c r="C679" s="267">
        <f t="shared" si="20"/>
        <v>5</v>
      </c>
      <c r="D679" s="267">
        <f t="shared" si="21"/>
        <v>29</v>
      </c>
    </row>
    <row r="680" spans="1:4" x14ac:dyDescent="0.2">
      <c r="A680" s="284" t="s">
        <v>1121</v>
      </c>
      <c r="B680" s="285">
        <v>62.088907469342253</v>
      </c>
      <c r="C680" s="267">
        <f t="shared" si="20"/>
        <v>5</v>
      </c>
      <c r="D680" s="267">
        <f t="shared" si="21"/>
        <v>29</v>
      </c>
    </row>
    <row r="681" spans="1:4" x14ac:dyDescent="0.2">
      <c r="A681" s="284" t="s">
        <v>1122</v>
      </c>
      <c r="B681" s="285">
        <v>47.748917748917748</v>
      </c>
      <c r="C681" s="267">
        <f t="shared" si="20"/>
        <v>5</v>
      </c>
      <c r="D681" s="267">
        <f t="shared" si="21"/>
        <v>29</v>
      </c>
    </row>
    <row r="682" spans="1:4" x14ac:dyDescent="0.2">
      <c r="A682" s="284" t="s">
        <v>1123</v>
      </c>
      <c r="B682" s="285">
        <v>42.246434759429562</v>
      </c>
      <c r="C682" s="267">
        <f t="shared" si="20"/>
        <v>5</v>
      </c>
      <c r="D682" s="267">
        <f t="shared" si="21"/>
        <v>29</v>
      </c>
    </row>
    <row r="683" spans="1:4" x14ac:dyDescent="0.2">
      <c r="A683" s="284" t="s">
        <v>1124</v>
      </c>
      <c r="B683" s="285">
        <v>34.753662557173044</v>
      </c>
      <c r="C683" s="267">
        <f t="shared" si="20"/>
        <v>5</v>
      </c>
      <c r="D683" s="267">
        <f t="shared" si="21"/>
        <v>29</v>
      </c>
    </row>
    <row r="684" spans="1:4" x14ac:dyDescent="0.2">
      <c r="A684" s="284" t="s">
        <v>1125</v>
      </c>
      <c r="B684" s="285">
        <v>31.091315818511937</v>
      </c>
      <c r="C684" s="267">
        <f t="shared" si="20"/>
        <v>5</v>
      </c>
      <c r="D684" s="267">
        <f t="shared" si="21"/>
        <v>29</v>
      </c>
    </row>
    <row r="685" spans="1:4" x14ac:dyDescent="0.2">
      <c r="A685" s="284" t="s">
        <v>1126</v>
      </c>
      <c r="B685" s="285">
        <v>23.279650357444233</v>
      </c>
      <c r="C685" s="267">
        <f t="shared" si="20"/>
        <v>5</v>
      </c>
      <c r="D685" s="267">
        <f t="shared" si="21"/>
        <v>29</v>
      </c>
    </row>
    <row r="686" spans="1:4" x14ac:dyDescent="0.2">
      <c r="A686" s="284" t="s">
        <v>1127</v>
      </c>
      <c r="B686" s="285">
        <v>21.996404393381837</v>
      </c>
      <c r="C686" s="267">
        <f t="shared" si="20"/>
        <v>5</v>
      </c>
      <c r="D686" s="267">
        <f t="shared" si="21"/>
        <v>29</v>
      </c>
    </row>
    <row r="687" spans="1:4" x14ac:dyDescent="0.2">
      <c r="A687" s="284" t="s">
        <v>1128</v>
      </c>
      <c r="B687" s="285">
        <v>21.081234256926951</v>
      </c>
      <c r="C687" s="267">
        <f t="shared" si="20"/>
        <v>5</v>
      </c>
      <c r="D687" s="267">
        <f t="shared" si="21"/>
        <v>29</v>
      </c>
    </row>
    <row r="688" spans="1:4" x14ac:dyDescent="0.2">
      <c r="A688" s="284" t="s">
        <v>1129</v>
      </c>
      <c r="B688" s="285">
        <v>19.683532486930545</v>
      </c>
      <c r="C688" s="267">
        <f t="shared" si="20"/>
        <v>5</v>
      </c>
      <c r="D688" s="267">
        <f t="shared" si="21"/>
        <v>29</v>
      </c>
    </row>
    <row r="689" spans="1:4" x14ac:dyDescent="0.2">
      <c r="A689" s="284" t="s">
        <v>1130</v>
      </c>
      <c r="B689" s="285">
        <v>18.409347482501694</v>
      </c>
      <c r="C689" s="267">
        <f t="shared" si="20"/>
        <v>5</v>
      </c>
      <c r="D689" s="267">
        <f t="shared" si="21"/>
        <v>29</v>
      </c>
    </row>
    <row r="690" spans="1:4" x14ac:dyDescent="0.2">
      <c r="A690" s="284" t="s">
        <v>1131</v>
      </c>
      <c r="B690" s="285">
        <v>18.339719029374201</v>
      </c>
      <c r="C690" s="267">
        <f t="shared" si="20"/>
        <v>5</v>
      </c>
      <c r="D690" s="267">
        <f t="shared" si="21"/>
        <v>29</v>
      </c>
    </row>
    <row r="691" spans="1:4" x14ac:dyDescent="0.2">
      <c r="A691" s="284" t="s">
        <v>1132</v>
      </c>
      <c r="B691" s="285">
        <v>19.355981170801357</v>
      </c>
      <c r="C691" s="267">
        <f t="shared" si="20"/>
        <v>5</v>
      </c>
      <c r="D691" s="267">
        <f t="shared" si="21"/>
        <v>29</v>
      </c>
    </row>
    <row r="692" spans="1:4" x14ac:dyDescent="0.2">
      <c r="A692" s="284" t="s">
        <v>1133</v>
      </c>
      <c r="B692" s="285">
        <v>20.522263836870579</v>
      </c>
      <c r="C692" s="267">
        <f t="shared" si="20"/>
        <v>5</v>
      </c>
      <c r="D692" s="267">
        <f t="shared" si="21"/>
        <v>29</v>
      </c>
    </row>
    <row r="693" spans="1:4" x14ac:dyDescent="0.2">
      <c r="A693" s="284" t="s">
        <v>1134</v>
      </c>
      <c r="B693" s="285">
        <v>22.221993009672115</v>
      </c>
      <c r="C693" s="267">
        <f t="shared" si="20"/>
        <v>5</v>
      </c>
      <c r="D693" s="267">
        <f t="shared" si="21"/>
        <v>29</v>
      </c>
    </row>
    <row r="694" spans="1:4" x14ac:dyDescent="0.2">
      <c r="A694" s="284" t="s">
        <v>1135</v>
      </c>
      <c r="B694" s="285">
        <v>32.002688172043008</v>
      </c>
      <c r="C694" s="267">
        <f t="shared" si="20"/>
        <v>5</v>
      </c>
      <c r="D694" s="267">
        <f t="shared" si="21"/>
        <v>29</v>
      </c>
    </row>
    <row r="695" spans="1:4" x14ac:dyDescent="0.2">
      <c r="A695" s="284" t="s">
        <v>1136</v>
      </c>
      <c r="B695" s="285">
        <v>40.193201271704581</v>
      </c>
      <c r="C695" s="267">
        <f t="shared" si="20"/>
        <v>5</v>
      </c>
      <c r="D695" s="267">
        <f t="shared" si="21"/>
        <v>29</v>
      </c>
    </row>
    <row r="696" spans="1:4" x14ac:dyDescent="0.2">
      <c r="A696" s="284" t="s">
        <v>1137</v>
      </c>
      <c r="B696" s="285">
        <v>44.184762605815237</v>
      </c>
      <c r="C696" s="267">
        <f t="shared" si="20"/>
        <v>5</v>
      </c>
      <c r="D696" s="267">
        <f t="shared" si="21"/>
        <v>29</v>
      </c>
    </row>
    <row r="697" spans="1:4" x14ac:dyDescent="0.2">
      <c r="A697" s="284" t="s">
        <v>1138</v>
      </c>
      <c r="B697" s="285">
        <v>48.926000899685107</v>
      </c>
      <c r="C697" s="267">
        <f t="shared" si="20"/>
        <v>5</v>
      </c>
      <c r="D697" s="267">
        <f t="shared" si="21"/>
        <v>29</v>
      </c>
    </row>
    <row r="698" spans="1:4" x14ac:dyDescent="0.2">
      <c r="A698" s="284" t="s">
        <v>1139</v>
      </c>
      <c r="B698" s="285">
        <v>50.110127939937172</v>
      </c>
      <c r="C698" s="267">
        <f t="shared" si="20"/>
        <v>5</v>
      </c>
      <c r="D698" s="267">
        <f t="shared" si="21"/>
        <v>30</v>
      </c>
    </row>
    <row r="699" spans="1:4" x14ac:dyDescent="0.2">
      <c r="A699" s="284" t="s">
        <v>1140</v>
      </c>
      <c r="B699" s="285">
        <v>52.761497549275205</v>
      </c>
      <c r="C699" s="267">
        <f t="shared" si="20"/>
        <v>5</v>
      </c>
      <c r="D699" s="267">
        <f t="shared" si="21"/>
        <v>30</v>
      </c>
    </row>
    <row r="700" spans="1:4" x14ac:dyDescent="0.2">
      <c r="A700" s="284" t="s">
        <v>1141</v>
      </c>
      <c r="B700" s="285">
        <v>55.967604433077582</v>
      </c>
      <c r="C700" s="267">
        <f t="shared" si="20"/>
        <v>5</v>
      </c>
      <c r="D700" s="267">
        <f t="shared" si="21"/>
        <v>30</v>
      </c>
    </row>
    <row r="701" spans="1:4" x14ac:dyDescent="0.2">
      <c r="A701" s="284" t="s">
        <v>1142</v>
      </c>
      <c r="B701" s="285">
        <v>56.575123152709352</v>
      </c>
      <c r="C701" s="267">
        <f t="shared" si="20"/>
        <v>5</v>
      </c>
      <c r="D701" s="267">
        <f t="shared" si="21"/>
        <v>30</v>
      </c>
    </row>
    <row r="702" spans="1:4" x14ac:dyDescent="0.2">
      <c r="A702" s="284" t="s">
        <v>1143</v>
      </c>
      <c r="B702" s="285">
        <v>57.836734693877546</v>
      </c>
      <c r="C702" s="267">
        <f t="shared" si="20"/>
        <v>5</v>
      </c>
      <c r="D702" s="267">
        <f t="shared" si="21"/>
        <v>30</v>
      </c>
    </row>
    <row r="703" spans="1:4" x14ac:dyDescent="0.2">
      <c r="A703" s="284" t="s">
        <v>1144</v>
      </c>
      <c r="B703" s="285">
        <v>63.59447004608294</v>
      </c>
      <c r="C703" s="267">
        <f t="shared" si="20"/>
        <v>5</v>
      </c>
      <c r="D703" s="267">
        <f t="shared" si="21"/>
        <v>30</v>
      </c>
    </row>
    <row r="704" spans="1:4" x14ac:dyDescent="0.2">
      <c r="A704" s="284" t="s">
        <v>1145</v>
      </c>
      <c r="B704" s="285">
        <v>61.587999482736329</v>
      </c>
      <c r="C704" s="267">
        <f t="shared" si="20"/>
        <v>5</v>
      </c>
      <c r="D704" s="267">
        <f t="shared" si="21"/>
        <v>30</v>
      </c>
    </row>
    <row r="705" spans="1:4" x14ac:dyDescent="0.2">
      <c r="A705" s="284" t="s">
        <v>1146</v>
      </c>
      <c r="B705" s="285">
        <v>52.705436156763589</v>
      </c>
      <c r="C705" s="267">
        <f t="shared" si="20"/>
        <v>5</v>
      </c>
      <c r="D705" s="267">
        <f t="shared" si="21"/>
        <v>30</v>
      </c>
    </row>
    <row r="706" spans="1:4" x14ac:dyDescent="0.2">
      <c r="A706" s="284" t="s">
        <v>1147</v>
      </c>
      <c r="B706" s="285">
        <v>44.034119140948491</v>
      </c>
      <c r="C706" s="267">
        <f t="shared" ref="C706:C769" si="22">MONTH(A706)</f>
        <v>5</v>
      </c>
      <c r="D706" s="267">
        <f t="shared" ref="D706:D769" si="23">DAY(A706)</f>
        <v>30</v>
      </c>
    </row>
    <row r="707" spans="1:4" x14ac:dyDescent="0.2">
      <c r="A707" s="284" t="s">
        <v>1148</v>
      </c>
      <c r="B707" s="285">
        <v>40.707826776410187</v>
      </c>
      <c r="C707" s="267">
        <f t="shared" si="22"/>
        <v>5</v>
      </c>
      <c r="D707" s="267">
        <f t="shared" si="23"/>
        <v>30</v>
      </c>
    </row>
    <row r="708" spans="1:4" x14ac:dyDescent="0.2">
      <c r="A708" s="284" t="s">
        <v>1149</v>
      </c>
      <c r="B708" s="285">
        <v>29.390196078431376</v>
      </c>
      <c r="C708" s="267">
        <f t="shared" si="22"/>
        <v>5</v>
      </c>
      <c r="D708" s="267">
        <f t="shared" si="23"/>
        <v>30</v>
      </c>
    </row>
    <row r="709" spans="1:4" x14ac:dyDescent="0.2">
      <c r="A709" s="284" t="s">
        <v>1150</v>
      </c>
      <c r="B709" s="285">
        <v>25.669146163138151</v>
      </c>
      <c r="C709" s="267">
        <f t="shared" si="22"/>
        <v>5</v>
      </c>
      <c r="D709" s="267">
        <f t="shared" si="23"/>
        <v>30</v>
      </c>
    </row>
    <row r="710" spans="1:4" x14ac:dyDescent="0.2">
      <c r="A710" s="284" t="s">
        <v>1151</v>
      </c>
      <c r="B710" s="285">
        <v>25.10999579393097</v>
      </c>
      <c r="C710" s="267">
        <f t="shared" si="22"/>
        <v>5</v>
      </c>
      <c r="D710" s="267">
        <f t="shared" si="23"/>
        <v>30</v>
      </c>
    </row>
    <row r="711" spans="1:4" x14ac:dyDescent="0.2">
      <c r="A711" s="284" t="s">
        <v>1152</v>
      </c>
      <c r="B711" s="285">
        <v>28.849160105732881</v>
      </c>
      <c r="C711" s="267">
        <f t="shared" si="22"/>
        <v>5</v>
      </c>
      <c r="D711" s="267">
        <f t="shared" si="23"/>
        <v>30</v>
      </c>
    </row>
    <row r="712" spans="1:4" x14ac:dyDescent="0.2">
      <c r="A712" s="284" t="s">
        <v>1153</v>
      </c>
      <c r="B712" s="285">
        <v>30.226792505986754</v>
      </c>
      <c r="C712" s="267">
        <f t="shared" si="22"/>
        <v>5</v>
      </c>
      <c r="D712" s="267">
        <f t="shared" si="23"/>
        <v>30</v>
      </c>
    </row>
    <row r="713" spans="1:4" x14ac:dyDescent="0.2">
      <c r="A713" s="284" t="s">
        <v>1154</v>
      </c>
      <c r="B713" s="285">
        <v>30.497452999252122</v>
      </c>
      <c r="C713" s="267">
        <f t="shared" si="22"/>
        <v>5</v>
      </c>
      <c r="D713" s="267">
        <f t="shared" si="23"/>
        <v>30</v>
      </c>
    </row>
    <row r="714" spans="1:4" x14ac:dyDescent="0.2">
      <c r="A714" s="284" t="s">
        <v>1155</v>
      </c>
      <c r="B714" s="285">
        <v>29.059358491407174</v>
      </c>
      <c r="C714" s="267">
        <f t="shared" si="22"/>
        <v>5</v>
      </c>
      <c r="D714" s="267">
        <f t="shared" si="23"/>
        <v>30</v>
      </c>
    </row>
    <row r="715" spans="1:4" x14ac:dyDescent="0.2">
      <c r="A715" s="284" t="s">
        <v>1156</v>
      </c>
      <c r="B715" s="285">
        <v>30.179587854006456</v>
      </c>
      <c r="C715" s="267">
        <f t="shared" si="22"/>
        <v>5</v>
      </c>
      <c r="D715" s="267">
        <f t="shared" si="23"/>
        <v>30</v>
      </c>
    </row>
    <row r="716" spans="1:4" x14ac:dyDescent="0.2">
      <c r="A716" s="284" t="s">
        <v>1157</v>
      </c>
      <c r="B716" s="285">
        <v>31.492208167109144</v>
      </c>
      <c r="C716" s="267">
        <f t="shared" si="22"/>
        <v>5</v>
      </c>
      <c r="D716" s="267">
        <f t="shared" si="23"/>
        <v>30</v>
      </c>
    </row>
    <row r="717" spans="1:4" x14ac:dyDescent="0.2">
      <c r="A717" s="284" t="s">
        <v>1158</v>
      </c>
      <c r="B717" s="285">
        <v>41.063265496514873</v>
      </c>
      <c r="C717" s="267">
        <f t="shared" si="22"/>
        <v>5</v>
      </c>
      <c r="D717" s="267">
        <f t="shared" si="23"/>
        <v>30</v>
      </c>
    </row>
    <row r="718" spans="1:4" x14ac:dyDescent="0.2">
      <c r="A718" s="284" t="s">
        <v>1159</v>
      </c>
      <c r="B718" s="285">
        <v>47.751394516878307</v>
      </c>
      <c r="C718" s="267">
        <f t="shared" si="22"/>
        <v>5</v>
      </c>
      <c r="D718" s="267">
        <f t="shared" si="23"/>
        <v>30</v>
      </c>
    </row>
    <row r="719" spans="1:4" x14ac:dyDescent="0.2">
      <c r="A719" s="284" t="s">
        <v>1160</v>
      </c>
      <c r="B719" s="285">
        <v>51.23981900452489</v>
      </c>
      <c r="C719" s="267">
        <f t="shared" si="22"/>
        <v>5</v>
      </c>
      <c r="D719" s="267">
        <f t="shared" si="23"/>
        <v>30</v>
      </c>
    </row>
    <row r="720" spans="1:4" x14ac:dyDescent="0.2">
      <c r="A720" s="284" t="s">
        <v>1161</v>
      </c>
      <c r="B720" s="285">
        <v>59.776568501920615</v>
      </c>
      <c r="C720" s="267">
        <f t="shared" si="22"/>
        <v>5</v>
      </c>
      <c r="D720" s="267">
        <f t="shared" si="23"/>
        <v>30</v>
      </c>
    </row>
    <row r="721" spans="1:4" x14ac:dyDescent="0.2">
      <c r="A721" s="284" t="s">
        <v>1162</v>
      </c>
      <c r="B721" s="285">
        <v>62.674622050903523</v>
      </c>
      <c r="C721" s="267">
        <f t="shared" si="22"/>
        <v>5</v>
      </c>
      <c r="D721" s="267">
        <f t="shared" si="23"/>
        <v>30</v>
      </c>
    </row>
    <row r="722" spans="1:4" x14ac:dyDescent="0.2">
      <c r="A722" s="284" t="s">
        <v>1163</v>
      </c>
      <c r="B722" s="285">
        <v>63.300646918624452</v>
      </c>
      <c r="C722" s="267">
        <f t="shared" si="22"/>
        <v>5</v>
      </c>
      <c r="D722" s="267">
        <f t="shared" si="23"/>
        <v>31</v>
      </c>
    </row>
    <row r="723" spans="1:4" x14ac:dyDescent="0.2">
      <c r="A723" s="284" t="s">
        <v>1164</v>
      </c>
      <c r="B723" s="285">
        <v>69.112526272861317</v>
      </c>
      <c r="C723" s="267">
        <f t="shared" si="22"/>
        <v>5</v>
      </c>
      <c r="D723" s="267">
        <f t="shared" si="23"/>
        <v>31</v>
      </c>
    </row>
    <row r="724" spans="1:4" x14ac:dyDescent="0.2">
      <c r="A724" s="284" t="s">
        <v>1165</v>
      </c>
      <c r="B724" s="285">
        <v>71.399888087949705</v>
      </c>
      <c r="C724" s="267">
        <f t="shared" si="22"/>
        <v>5</v>
      </c>
      <c r="D724" s="267">
        <f t="shared" si="23"/>
        <v>31</v>
      </c>
    </row>
    <row r="725" spans="1:4" x14ac:dyDescent="0.2">
      <c r="A725" s="284" t="s">
        <v>1166</v>
      </c>
      <c r="B725" s="285">
        <v>74.047916553485081</v>
      </c>
      <c r="C725" s="267">
        <f t="shared" si="22"/>
        <v>5</v>
      </c>
      <c r="D725" s="267">
        <f t="shared" si="23"/>
        <v>31</v>
      </c>
    </row>
    <row r="726" spans="1:4" x14ac:dyDescent="0.2">
      <c r="A726" s="284" t="s">
        <v>1167</v>
      </c>
      <c r="B726" s="285">
        <v>76.769406392694066</v>
      </c>
      <c r="C726" s="267">
        <f t="shared" si="22"/>
        <v>5</v>
      </c>
      <c r="D726" s="267">
        <f t="shared" si="23"/>
        <v>31</v>
      </c>
    </row>
    <row r="727" spans="1:4" x14ac:dyDescent="0.2">
      <c r="A727" s="284" t="s">
        <v>1168</v>
      </c>
      <c r="B727" s="285">
        <v>78.959276018099558</v>
      </c>
      <c r="C727" s="267">
        <f t="shared" si="22"/>
        <v>5</v>
      </c>
      <c r="D727" s="267">
        <f t="shared" si="23"/>
        <v>31</v>
      </c>
    </row>
    <row r="728" spans="1:4" x14ac:dyDescent="0.2">
      <c r="A728" s="284" t="s">
        <v>1169</v>
      </c>
      <c r="B728" s="285">
        <v>73.583119828978937</v>
      </c>
      <c r="C728" s="267">
        <f t="shared" si="22"/>
        <v>5</v>
      </c>
      <c r="D728" s="267">
        <f t="shared" si="23"/>
        <v>31</v>
      </c>
    </row>
    <row r="729" spans="1:4" x14ac:dyDescent="0.2">
      <c r="A729" s="284" t="s">
        <v>1170</v>
      </c>
      <c r="B729" s="285">
        <v>63.049006010171055</v>
      </c>
      <c r="C729" s="267">
        <f t="shared" si="22"/>
        <v>5</v>
      </c>
      <c r="D729" s="267">
        <f t="shared" si="23"/>
        <v>31</v>
      </c>
    </row>
    <row r="730" spans="1:4" x14ac:dyDescent="0.2">
      <c r="A730" s="284" t="s">
        <v>1171</v>
      </c>
      <c r="B730" s="285">
        <v>58.117963668984075</v>
      </c>
      <c r="C730" s="267">
        <f t="shared" si="22"/>
        <v>5</v>
      </c>
      <c r="D730" s="267">
        <f t="shared" si="23"/>
        <v>31</v>
      </c>
    </row>
    <row r="731" spans="1:4" x14ac:dyDescent="0.2">
      <c r="A731" s="284" t="s">
        <v>1172</v>
      </c>
      <c r="B731" s="285">
        <v>53.59039057982443</v>
      </c>
      <c r="C731" s="267">
        <f t="shared" si="22"/>
        <v>5</v>
      </c>
      <c r="D731" s="267">
        <f t="shared" si="23"/>
        <v>31</v>
      </c>
    </row>
    <row r="732" spans="1:4" x14ac:dyDescent="0.2">
      <c r="A732" s="284" t="s">
        <v>1173</v>
      </c>
      <c r="B732" s="285">
        <v>48.257315656870148</v>
      </c>
      <c r="C732" s="267">
        <f t="shared" si="22"/>
        <v>5</v>
      </c>
      <c r="D732" s="267">
        <f t="shared" si="23"/>
        <v>31</v>
      </c>
    </row>
    <row r="733" spans="1:4" x14ac:dyDescent="0.2">
      <c r="A733" s="284" t="s">
        <v>1174</v>
      </c>
      <c r="B733" s="285">
        <v>41.121903836813992</v>
      </c>
      <c r="C733" s="267">
        <f t="shared" si="22"/>
        <v>5</v>
      </c>
      <c r="D733" s="267">
        <f t="shared" si="23"/>
        <v>31</v>
      </c>
    </row>
    <row r="734" spans="1:4" x14ac:dyDescent="0.2">
      <c r="A734" s="284" t="s">
        <v>1175</v>
      </c>
      <c r="B734" s="285">
        <v>42.924591768087581</v>
      </c>
      <c r="C734" s="267">
        <f t="shared" si="22"/>
        <v>5</v>
      </c>
      <c r="D734" s="267">
        <f t="shared" si="23"/>
        <v>31</v>
      </c>
    </row>
    <row r="735" spans="1:4" x14ac:dyDescent="0.2">
      <c r="A735" s="284" t="s">
        <v>1176</v>
      </c>
      <c r="B735" s="285">
        <v>38.347720117802375</v>
      </c>
      <c r="C735" s="267">
        <f t="shared" si="22"/>
        <v>5</v>
      </c>
      <c r="D735" s="267">
        <f t="shared" si="23"/>
        <v>31</v>
      </c>
    </row>
    <row r="736" spans="1:4" x14ac:dyDescent="0.2">
      <c r="A736" s="284" t="s">
        <v>1177</v>
      </c>
      <c r="B736" s="285">
        <v>32.900175025127368</v>
      </c>
      <c r="C736" s="267">
        <f t="shared" si="22"/>
        <v>5</v>
      </c>
      <c r="D736" s="267">
        <f t="shared" si="23"/>
        <v>31</v>
      </c>
    </row>
    <row r="737" spans="1:4" x14ac:dyDescent="0.2">
      <c r="A737" s="284" t="s">
        <v>1178</v>
      </c>
      <c r="B737" s="285">
        <v>31.610691660157947</v>
      </c>
      <c r="C737" s="267">
        <f t="shared" si="22"/>
        <v>5</v>
      </c>
      <c r="D737" s="267">
        <f t="shared" si="23"/>
        <v>31</v>
      </c>
    </row>
    <row r="738" spans="1:4" x14ac:dyDescent="0.2">
      <c r="A738" s="284" t="s">
        <v>1179</v>
      </c>
      <c r="B738" s="285">
        <v>30.685896105106615</v>
      </c>
      <c r="C738" s="267">
        <f t="shared" si="22"/>
        <v>5</v>
      </c>
      <c r="D738" s="267">
        <f t="shared" si="23"/>
        <v>31</v>
      </c>
    </row>
    <row r="739" spans="1:4" x14ac:dyDescent="0.2">
      <c r="A739" s="284" t="s">
        <v>1180</v>
      </c>
      <c r="B739" s="285">
        <v>36.574074074074076</v>
      </c>
      <c r="C739" s="267">
        <f t="shared" si="22"/>
        <v>5</v>
      </c>
      <c r="D739" s="267">
        <f t="shared" si="23"/>
        <v>31</v>
      </c>
    </row>
    <row r="740" spans="1:4" x14ac:dyDescent="0.2">
      <c r="A740" s="284" t="s">
        <v>1181</v>
      </c>
      <c r="B740" s="285">
        <v>49.492253075377718</v>
      </c>
      <c r="C740" s="267">
        <f t="shared" si="22"/>
        <v>5</v>
      </c>
      <c r="D740" s="267">
        <f t="shared" si="23"/>
        <v>31</v>
      </c>
    </row>
    <row r="741" spans="1:4" x14ac:dyDescent="0.2">
      <c r="A741" s="284" t="s">
        <v>1182</v>
      </c>
      <c r="B741" s="285">
        <v>40.565254518715307</v>
      </c>
      <c r="C741" s="267">
        <f t="shared" si="22"/>
        <v>5</v>
      </c>
      <c r="D741" s="267">
        <f t="shared" si="23"/>
        <v>31</v>
      </c>
    </row>
    <row r="742" spans="1:4" x14ac:dyDescent="0.2">
      <c r="A742" s="284" t="s">
        <v>1183</v>
      </c>
      <c r="B742" s="285">
        <v>48.266297912245989</v>
      </c>
      <c r="C742" s="267">
        <f t="shared" si="22"/>
        <v>5</v>
      </c>
      <c r="D742" s="267">
        <f t="shared" si="23"/>
        <v>31</v>
      </c>
    </row>
    <row r="743" spans="1:4" x14ac:dyDescent="0.2">
      <c r="A743" s="284" t="s">
        <v>1184</v>
      </c>
      <c r="B743" s="285">
        <v>55.006029544769362</v>
      </c>
      <c r="C743" s="267">
        <f t="shared" si="22"/>
        <v>5</v>
      </c>
      <c r="D743" s="267">
        <f t="shared" si="23"/>
        <v>31</v>
      </c>
    </row>
    <row r="744" spans="1:4" x14ac:dyDescent="0.2">
      <c r="A744" s="284" t="s">
        <v>1185</v>
      </c>
      <c r="B744" s="285">
        <v>60.274327122153217</v>
      </c>
      <c r="C744" s="267">
        <f t="shared" si="22"/>
        <v>5</v>
      </c>
      <c r="D744" s="267">
        <f t="shared" si="23"/>
        <v>31</v>
      </c>
    </row>
    <row r="745" spans="1:4" x14ac:dyDescent="0.2">
      <c r="A745" s="284" t="s">
        <v>1186</v>
      </c>
      <c r="B745" s="285">
        <v>77.996962217581171</v>
      </c>
      <c r="C745" s="267">
        <f t="shared" si="22"/>
        <v>6</v>
      </c>
      <c r="D745" s="267">
        <f t="shared" si="23"/>
        <v>1</v>
      </c>
    </row>
    <row r="746" spans="1:4" x14ac:dyDescent="0.2">
      <c r="A746" s="284" t="s">
        <v>1187</v>
      </c>
      <c r="B746" s="285">
        <v>80.352784134248679</v>
      </c>
      <c r="C746" s="267">
        <f t="shared" si="22"/>
        <v>6</v>
      </c>
      <c r="D746" s="267">
        <f t="shared" si="23"/>
        <v>1</v>
      </c>
    </row>
    <row r="747" spans="1:4" x14ac:dyDescent="0.2">
      <c r="A747" s="284" t="s">
        <v>1188</v>
      </c>
      <c r="B747" s="285">
        <v>81.72884811416921</v>
      </c>
      <c r="C747" s="267">
        <f t="shared" si="22"/>
        <v>6</v>
      </c>
      <c r="D747" s="267">
        <f t="shared" si="23"/>
        <v>1</v>
      </c>
    </row>
    <row r="748" spans="1:4" x14ac:dyDescent="0.2">
      <c r="A748" s="284" t="s">
        <v>1189</v>
      </c>
      <c r="B748" s="285">
        <v>84.82209215904868</v>
      </c>
      <c r="C748" s="267">
        <f t="shared" si="22"/>
        <v>6</v>
      </c>
      <c r="D748" s="267">
        <f t="shared" si="23"/>
        <v>1</v>
      </c>
    </row>
    <row r="749" spans="1:4" x14ac:dyDescent="0.2">
      <c r="A749" s="284" t="s">
        <v>1190</v>
      </c>
      <c r="B749" s="285">
        <v>87.285987565758006</v>
      </c>
      <c r="C749" s="267">
        <f t="shared" si="22"/>
        <v>6</v>
      </c>
      <c r="D749" s="267">
        <f t="shared" si="23"/>
        <v>1</v>
      </c>
    </row>
    <row r="750" spans="1:4" x14ac:dyDescent="0.2">
      <c r="A750" s="284" t="s">
        <v>1191</v>
      </c>
      <c r="B750" s="285">
        <v>88.834776334776336</v>
      </c>
      <c r="C750" s="267">
        <f t="shared" si="22"/>
        <v>6</v>
      </c>
      <c r="D750" s="267">
        <f t="shared" si="23"/>
        <v>1</v>
      </c>
    </row>
    <row r="751" spans="1:4" x14ac:dyDescent="0.2">
      <c r="A751" s="284" t="s">
        <v>1192</v>
      </c>
      <c r="B751" s="285">
        <v>86.268434612651035</v>
      </c>
      <c r="C751" s="267">
        <f t="shared" si="22"/>
        <v>6</v>
      </c>
      <c r="D751" s="267">
        <f t="shared" si="23"/>
        <v>1</v>
      </c>
    </row>
    <row r="752" spans="1:4" x14ac:dyDescent="0.2">
      <c r="A752" s="284" t="s">
        <v>1193</v>
      </c>
      <c r="B752" s="285">
        <v>70.462654304911723</v>
      </c>
      <c r="C752" s="267">
        <f t="shared" si="22"/>
        <v>6</v>
      </c>
      <c r="D752" s="267">
        <f t="shared" si="23"/>
        <v>1</v>
      </c>
    </row>
    <row r="753" spans="1:4" x14ac:dyDescent="0.2">
      <c r="A753" s="284" t="s">
        <v>1194</v>
      </c>
      <c r="B753" s="285">
        <v>58.254365576017641</v>
      </c>
      <c r="C753" s="267">
        <f t="shared" si="22"/>
        <v>6</v>
      </c>
      <c r="D753" s="267">
        <f t="shared" si="23"/>
        <v>1</v>
      </c>
    </row>
    <row r="754" spans="1:4" x14ac:dyDescent="0.2">
      <c r="A754" s="284" t="s">
        <v>1195</v>
      </c>
      <c r="B754" s="285">
        <v>51.812857243666642</v>
      </c>
      <c r="C754" s="267">
        <f t="shared" si="22"/>
        <v>6</v>
      </c>
      <c r="D754" s="267">
        <f t="shared" si="23"/>
        <v>1</v>
      </c>
    </row>
    <row r="755" spans="1:4" x14ac:dyDescent="0.2">
      <c r="A755" s="284" t="s">
        <v>1196</v>
      </c>
      <c r="B755" s="285">
        <v>45.802158207254074</v>
      </c>
      <c r="C755" s="267">
        <f t="shared" si="22"/>
        <v>6</v>
      </c>
      <c r="D755" s="267">
        <f t="shared" si="23"/>
        <v>1</v>
      </c>
    </row>
    <row r="756" spans="1:4" x14ac:dyDescent="0.2">
      <c r="A756" s="284" t="s">
        <v>1197</v>
      </c>
      <c r="B756" s="285">
        <v>41.816021280306998</v>
      </c>
      <c r="C756" s="267">
        <f t="shared" si="22"/>
        <v>6</v>
      </c>
      <c r="D756" s="267">
        <f t="shared" si="23"/>
        <v>1</v>
      </c>
    </row>
    <row r="757" spans="1:4" x14ac:dyDescent="0.2">
      <c r="A757" s="284" t="s">
        <v>1198</v>
      </c>
      <c r="B757" s="285">
        <v>35.094883090477808</v>
      </c>
      <c r="C757" s="267">
        <f t="shared" si="22"/>
        <v>6</v>
      </c>
      <c r="D757" s="267">
        <f t="shared" si="23"/>
        <v>1</v>
      </c>
    </row>
    <row r="758" spans="1:4" x14ac:dyDescent="0.2">
      <c r="A758" s="284" t="s">
        <v>1199</v>
      </c>
      <c r="B758" s="285">
        <v>31.571831208860786</v>
      </c>
      <c r="C758" s="267">
        <f t="shared" si="22"/>
        <v>6</v>
      </c>
      <c r="D758" s="267">
        <f t="shared" si="23"/>
        <v>1</v>
      </c>
    </row>
    <row r="759" spans="1:4" x14ac:dyDescent="0.2">
      <c r="A759" s="284" t="s">
        <v>1200</v>
      </c>
      <c r="B759" s="285">
        <v>29.786878542314302</v>
      </c>
      <c r="C759" s="267">
        <f t="shared" si="22"/>
        <v>6</v>
      </c>
      <c r="D759" s="267">
        <f t="shared" si="23"/>
        <v>1</v>
      </c>
    </row>
    <row r="760" spans="1:4" x14ac:dyDescent="0.2">
      <c r="A760" s="284" t="s">
        <v>1201</v>
      </c>
      <c r="B760" s="285">
        <v>28.159185213127117</v>
      </c>
      <c r="C760" s="267">
        <f t="shared" si="22"/>
        <v>6</v>
      </c>
      <c r="D760" s="267">
        <f t="shared" si="23"/>
        <v>1</v>
      </c>
    </row>
    <row r="761" spans="1:4" x14ac:dyDescent="0.2">
      <c r="A761" s="284" t="s">
        <v>1202</v>
      </c>
      <c r="B761" s="285">
        <v>27.933604564791683</v>
      </c>
      <c r="C761" s="267">
        <f t="shared" si="22"/>
        <v>6</v>
      </c>
      <c r="D761" s="267">
        <f t="shared" si="23"/>
        <v>1</v>
      </c>
    </row>
    <row r="762" spans="1:4" x14ac:dyDescent="0.2">
      <c r="A762" s="284" t="s">
        <v>1203</v>
      </c>
      <c r="B762" s="285">
        <v>26.027776430845819</v>
      </c>
      <c r="C762" s="267">
        <f t="shared" si="22"/>
        <v>6</v>
      </c>
      <c r="D762" s="267">
        <f t="shared" si="23"/>
        <v>1</v>
      </c>
    </row>
    <row r="763" spans="1:4" x14ac:dyDescent="0.2">
      <c r="A763" s="284" t="s">
        <v>1204</v>
      </c>
      <c r="B763" s="285">
        <v>24.394814098043394</v>
      </c>
      <c r="C763" s="267">
        <f t="shared" si="22"/>
        <v>6</v>
      </c>
      <c r="D763" s="267">
        <f t="shared" si="23"/>
        <v>1</v>
      </c>
    </row>
    <row r="764" spans="1:4" x14ac:dyDescent="0.2">
      <c r="A764" s="284" t="s">
        <v>1205</v>
      </c>
      <c r="B764" s="285">
        <v>29.850531991258435</v>
      </c>
      <c r="C764" s="267">
        <f t="shared" si="22"/>
        <v>6</v>
      </c>
      <c r="D764" s="267">
        <f t="shared" si="23"/>
        <v>1</v>
      </c>
    </row>
    <row r="765" spans="1:4" x14ac:dyDescent="0.2">
      <c r="A765" s="284" t="s">
        <v>1206</v>
      </c>
      <c r="B765" s="285">
        <v>46.714975845410621</v>
      </c>
      <c r="C765" s="267">
        <f t="shared" si="22"/>
        <v>6</v>
      </c>
      <c r="D765" s="267">
        <f t="shared" si="23"/>
        <v>1</v>
      </c>
    </row>
    <row r="766" spans="1:4" x14ac:dyDescent="0.2">
      <c r="A766" s="284" t="s">
        <v>1207</v>
      </c>
      <c r="B766" s="285">
        <v>53.588514341996827</v>
      </c>
      <c r="C766" s="267">
        <f t="shared" si="22"/>
        <v>6</v>
      </c>
      <c r="D766" s="267">
        <f t="shared" si="23"/>
        <v>1</v>
      </c>
    </row>
    <row r="767" spans="1:4" x14ac:dyDescent="0.2">
      <c r="A767" s="284" t="s">
        <v>1208</v>
      </c>
      <c r="B767" s="285">
        <v>60.40832419511834</v>
      </c>
      <c r="C767" s="267">
        <f t="shared" si="22"/>
        <v>6</v>
      </c>
      <c r="D767" s="267">
        <f t="shared" si="23"/>
        <v>1</v>
      </c>
    </row>
    <row r="768" spans="1:4" x14ac:dyDescent="0.2">
      <c r="A768" s="284" t="s">
        <v>1209</v>
      </c>
      <c r="B768" s="285">
        <v>65.528126088470913</v>
      </c>
      <c r="C768" s="267">
        <f t="shared" si="22"/>
        <v>6</v>
      </c>
      <c r="D768" s="267">
        <f t="shared" si="23"/>
        <v>1</v>
      </c>
    </row>
    <row r="769" spans="1:4" x14ac:dyDescent="0.2">
      <c r="A769" s="284" t="s">
        <v>1210</v>
      </c>
      <c r="B769" s="285">
        <v>70.238095238095241</v>
      </c>
      <c r="C769" s="267">
        <f t="shared" si="22"/>
        <v>6</v>
      </c>
      <c r="D769" s="267">
        <f t="shared" si="23"/>
        <v>2</v>
      </c>
    </row>
    <row r="770" spans="1:4" x14ac:dyDescent="0.2">
      <c r="A770" s="284" t="s">
        <v>1211</v>
      </c>
      <c r="B770" s="285">
        <v>73.634792626728114</v>
      </c>
      <c r="C770" s="267">
        <f t="shared" ref="C770:C833" si="24">MONTH(A770)</f>
        <v>6</v>
      </c>
      <c r="D770" s="267">
        <f t="shared" ref="D770:D833" si="25">DAY(A770)</f>
        <v>2</v>
      </c>
    </row>
    <row r="771" spans="1:4" x14ac:dyDescent="0.2">
      <c r="A771" s="284" t="s">
        <v>1212</v>
      </c>
      <c r="B771" s="285">
        <v>75.225476522547652</v>
      </c>
      <c r="C771" s="267">
        <f t="shared" si="24"/>
        <v>6</v>
      </c>
      <c r="D771" s="267">
        <f t="shared" si="25"/>
        <v>2</v>
      </c>
    </row>
    <row r="772" spans="1:4" x14ac:dyDescent="0.2">
      <c r="A772" s="284" t="s">
        <v>1213</v>
      </c>
      <c r="B772" s="285">
        <v>76.278169014084511</v>
      </c>
      <c r="C772" s="267">
        <f t="shared" si="24"/>
        <v>6</v>
      </c>
      <c r="D772" s="267">
        <f t="shared" si="25"/>
        <v>2</v>
      </c>
    </row>
    <row r="773" spans="1:4" x14ac:dyDescent="0.2">
      <c r="A773" s="284" t="s">
        <v>1214</v>
      </c>
      <c r="B773" s="285">
        <v>79.637305699481857</v>
      </c>
      <c r="C773" s="267">
        <f t="shared" si="24"/>
        <v>6</v>
      </c>
      <c r="D773" s="267">
        <f t="shared" si="25"/>
        <v>2</v>
      </c>
    </row>
    <row r="774" spans="1:4" x14ac:dyDescent="0.2">
      <c r="A774" s="284" t="s">
        <v>1215</v>
      </c>
      <c r="B774" s="285">
        <v>78.684422921711061</v>
      </c>
      <c r="C774" s="267">
        <f t="shared" si="24"/>
        <v>6</v>
      </c>
      <c r="D774" s="267">
        <f t="shared" si="25"/>
        <v>2</v>
      </c>
    </row>
    <row r="775" spans="1:4" x14ac:dyDescent="0.2">
      <c r="A775" s="284" t="s">
        <v>1216</v>
      </c>
      <c r="B775" s="285">
        <v>67.242990654205613</v>
      </c>
      <c r="C775" s="267">
        <f t="shared" si="24"/>
        <v>6</v>
      </c>
      <c r="D775" s="267">
        <f t="shared" si="25"/>
        <v>2</v>
      </c>
    </row>
    <row r="776" spans="1:4" x14ac:dyDescent="0.2">
      <c r="A776" s="284" t="s">
        <v>1217</v>
      </c>
      <c r="B776" s="285">
        <v>56.376644400200959</v>
      </c>
      <c r="C776" s="267">
        <f t="shared" si="24"/>
        <v>6</v>
      </c>
      <c r="D776" s="267">
        <f t="shared" si="25"/>
        <v>2</v>
      </c>
    </row>
    <row r="777" spans="1:4" x14ac:dyDescent="0.2">
      <c r="A777" s="284" t="s">
        <v>1218</v>
      </c>
      <c r="B777" s="285">
        <v>45.81226399069682</v>
      </c>
      <c r="C777" s="267">
        <f t="shared" si="24"/>
        <v>6</v>
      </c>
      <c r="D777" s="267">
        <f t="shared" si="25"/>
        <v>2</v>
      </c>
    </row>
    <row r="778" spans="1:4" x14ac:dyDescent="0.2">
      <c r="A778" s="284" t="s">
        <v>1219</v>
      </c>
      <c r="B778" s="285">
        <v>38.08360526410155</v>
      </c>
      <c r="C778" s="267">
        <f t="shared" si="24"/>
        <v>6</v>
      </c>
      <c r="D778" s="267">
        <f t="shared" si="25"/>
        <v>2</v>
      </c>
    </row>
    <row r="779" spans="1:4" x14ac:dyDescent="0.2">
      <c r="A779" s="284" t="s">
        <v>1220</v>
      </c>
      <c r="B779" s="285">
        <v>34.418846929652808</v>
      </c>
      <c r="C779" s="267">
        <f t="shared" si="24"/>
        <v>6</v>
      </c>
      <c r="D779" s="267">
        <f t="shared" si="25"/>
        <v>2</v>
      </c>
    </row>
    <row r="780" spans="1:4" x14ac:dyDescent="0.2">
      <c r="A780" s="284" t="s">
        <v>1221</v>
      </c>
      <c r="B780" s="285">
        <v>25.498528931023209</v>
      </c>
      <c r="C780" s="267">
        <f t="shared" si="24"/>
        <v>6</v>
      </c>
      <c r="D780" s="267">
        <f t="shared" si="25"/>
        <v>2</v>
      </c>
    </row>
    <row r="781" spans="1:4" x14ac:dyDescent="0.2">
      <c r="A781" s="284" t="s">
        <v>1222</v>
      </c>
      <c r="B781" s="285">
        <v>18.384067652143095</v>
      </c>
      <c r="C781" s="267">
        <f t="shared" si="24"/>
        <v>6</v>
      </c>
      <c r="D781" s="267">
        <f t="shared" si="25"/>
        <v>2</v>
      </c>
    </row>
    <row r="782" spans="1:4" x14ac:dyDescent="0.2">
      <c r="A782" s="284" t="s">
        <v>1223</v>
      </c>
      <c r="B782" s="285">
        <v>15.690819800014184</v>
      </c>
      <c r="C782" s="267">
        <f t="shared" si="24"/>
        <v>6</v>
      </c>
      <c r="D782" s="267">
        <f t="shared" si="25"/>
        <v>2</v>
      </c>
    </row>
    <row r="783" spans="1:4" x14ac:dyDescent="0.2">
      <c r="A783" s="284" t="s">
        <v>1224</v>
      </c>
      <c r="B783" s="285">
        <v>17.458538771851188</v>
      </c>
      <c r="C783" s="267">
        <f t="shared" si="24"/>
        <v>6</v>
      </c>
      <c r="D783" s="267">
        <f t="shared" si="25"/>
        <v>2</v>
      </c>
    </row>
    <row r="784" spans="1:4" x14ac:dyDescent="0.2">
      <c r="A784" s="284" t="s">
        <v>1225</v>
      </c>
      <c r="B784" s="285">
        <v>17.138211382113823</v>
      </c>
      <c r="C784" s="267">
        <f t="shared" si="24"/>
        <v>6</v>
      </c>
      <c r="D784" s="267">
        <f t="shared" si="25"/>
        <v>2</v>
      </c>
    </row>
    <row r="785" spans="1:4" x14ac:dyDescent="0.2">
      <c r="A785" s="284" t="s">
        <v>1226</v>
      </c>
      <c r="B785" s="285">
        <v>18.72814936804302</v>
      </c>
      <c r="C785" s="267">
        <f t="shared" si="24"/>
        <v>6</v>
      </c>
      <c r="D785" s="267">
        <f t="shared" si="25"/>
        <v>2</v>
      </c>
    </row>
    <row r="786" spans="1:4" x14ac:dyDescent="0.2">
      <c r="A786" s="284" t="s">
        <v>1227</v>
      </c>
      <c r="B786" s="285">
        <v>21.111809455400287</v>
      </c>
      <c r="C786" s="267">
        <f t="shared" si="24"/>
        <v>6</v>
      </c>
      <c r="D786" s="267">
        <f t="shared" si="25"/>
        <v>2</v>
      </c>
    </row>
    <row r="787" spans="1:4" x14ac:dyDescent="0.2">
      <c r="A787" s="284" t="s">
        <v>1228</v>
      </c>
      <c r="B787" s="285">
        <v>22.476362152234543</v>
      </c>
      <c r="C787" s="267">
        <f t="shared" si="24"/>
        <v>6</v>
      </c>
      <c r="D787" s="267">
        <f t="shared" si="25"/>
        <v>2</v>
      </c>
    </row>
    <row r="788" spans="1:4" x14ac:dyDescent="0.2">
      <c r="A788" s="284" t="s">
        <v>1229</v>
      </c>
      <c r="B788" s="285">
        <v>24.878770128959772</v>
      </c>
      <c r="C788" s="267">
        <f t="shared" si="24"/>
        <v>6</v>
      </c>
      <c r="D788" s="267">
        <f t="shared" si="25"/>
        <v>2</v>
      </c>
    </row>
    <row r="789" spans="1:4" x14ac:dyDescent="0.2">
      <c r="A789" s="284" t="s">
        <v>1230</v>
      </c>
      <c r="B789" s="285">
        <v>31.156292364450621</v>
      </c>
      <c r="C789" s="267">
        <f t="shared" si="24"/>
        <v>6</v>
      </c>
      <c r="D789" s="267">
        <f t="shared" si="25"/>
        <v>2</v>
      </c>
    </row>
    <row r="790" spans="1:4" x14ac:dyDescent="0.2">
      <c r="A790" s="284" t="s">
        <v>1231</v>
      </c>
      <c r="B790" s="285">
        <v>42.298824593128387</v>
      </c>
      <c r="C790" s="267">
        <f t="shared" si="24"/>
        <v>6</v>
      </c>
      <c r="D790" s="267">
        <f t="shared" si="25"/>
        <v>2</v>
      </c>
    </row>
    <row r="791" spans="1:4" x14ac:dyDescent="0.2">
      <c r="A791" s="284" t="s">
        <v>1232</v>
      </c>
      <c r="B791" s="285">
        <v>47.641153830893145</v>
      </c>
      <c r="C791" s="267">
        <f t="shared" si="24"/>
        <v>6</v>
      </c>
      <c r="D791" s="267">
        <f t="shared" si="25"/>
        <v>2</v>
      </c>
    </row>
    <row r="792" spans="1:4" x14ac:dyDescent="0.2">
      <c r="A792" s="284" t="s">
        <v>1233</v>
      </c>
      <c r="B792" s="285">
        <v>49.812027418556994</v>
      </c>
      <c r="C792" s="267">
        <f t="shared" si="24"/>
        <v>6</v>
      </c>
      <c r="D792" s="267">
        <f t="shared" si="25"/>
        <v>2</v>
      </c>
    </row>
    <row r="793" spans="1:4" x14ac:dyDescent="0.2">
      <c r="A793" s="284" t="s">
        <v>1234</v>
      </c>
      <c r="B793" s="285">
        <v>52.853517277282492</v>
      </c>
      <c r="C793" s="267">
        <f t="shared" si="24"/>
        <v>6</v>
      </c>
      <c r="D793" s="267">
        <f t="shared" si="25"/>
        <v>3</v>
      </c>
    </row>
    <row r="794" spans="1:4" x14ac:dyDescent="0.2">
      <c r="A794" s="284" t="s">
        <v>1235</v>
      </c>
      <c r="B794" s="285">
        <v>58.652132181543948</v>
      </c>
      <c r="C794" s="267">
        <f t="shared" si="24"/>
        <v>6</v>
      </c>
      <c r="D794" s="267">
        <f t="shared" si="25"/>
        <v>3</v>
      </c>
    </row>
    <row r="795" spans="1:4" x14ac:dyDescent="0.2">
      <c r="A795" s="284" t="s">
        <v>1236</v>
      </c>
      <c r="B795" s="285">
        <v>60.700763722117657</v>
      </c>
      <c r="C795" s="267">
        <f t="shared" si="24"/>
        <v>6</v>
      </c>
      <c r="D795" s="267">
        <f t="shared" si="25"/>
        <v>3</v>
      </c>
    </row>
    <row r="796" spans="1:4" x14ac:dyDescent="0.2">
      <c r="A796" s="284" t="s">
        <v>1237</v>
      </c>
      <c r="B796" s="285">
        <v>62.892512077294683</v>
      </c>
      <c r="C796" s="267">
        <f t="shared" si="24"/>
        <v>6</v>
      </c>
      <c r="D796" s="267">
        <f t="shared" si="25"/>
        <v>3</v>
      </c>
    </row>
    <row r="797" spans="1:4" x14ac:dyDescent="0.2">
      <c r="A797" s="284" t="s">
        <v>1238</v>
      </c>
      <c r="B797" s="285">
        <v>62.71102284011917</v>
      </c>
      <c r="C797" s="267">
        <f t="shared" si="24"/>
        <v>6</v>
      </c>
      <c r="D797" s="267">
        <f t="shared" si="25"/>
        <v>3</v>
      </c>
    </row>
    <row r="798" spans="1:4" x14ac:dyDescent="0.2">
      <c r="A798" s="284" t="s">
        <v>1239</v>
      </c>
      <c r="B798" s="285">
        <v>63.070482149429523</v>
      </c>
      <c r="C798" s="267">
        <f t="shared" si="24"/>
        <v>6</v>
      </c>
      <c r="D798" s="267">
        <f t="shared" si="25"/>
        <v>3</v>
      </c>
    </row>
    <row r="799" spans="1:4" x14ac:dyDescent="0.2">
      <c r="A799" s="284" t="s">
        <v>1240</v>
      </c>
      <c r="B799" s="285">
        <v>64.130890630173269</v>
      </c>
      <c r="C799" s="267">
        <f t="shared" si="24"/>
        <v>6</v>
      </c>
      <c r="D799" s="267">
        <f t="shared" si="25"/>
        <v>3</v>
      </c>
    </row>
    <row r="800" spans="1:4" x14ac:dyDescent="0.2">
      <c r="A800" s="284" t="s">
        <v>1241</v>
      </c>
      <c r="B800" s="285">
        <v>48.331820850904819</v>
      </c>
      <c r="C800" s="267">
        <f t="shared" si="24"/>
        <v>6</v>
      </c>
      <c r="D800" s="267">
        <f t="shared" si="25"/>
        <v>3</v>
      </c>
    </row>
    <row r="801" spans="1:4" x14ac:dyDescent="0.2">
      <c r="A801" s="284" t="s">
        <v>1242</v>
      </c>
      <c r="B801" s="285">
        <v>43.182656923839353</v>
      </c>
      <c r="C801" s="267">
        <f t="shared" si="24"/>
        <v>6</v>
      </c>
      <c r="D801" s="267">
        <f t="shared" si="25"/>
        <v>3</v>
      </c>
    </row>
    <row r="802" spans="1:4" x14ac:dyDescent="0.2">
      <c r="A802" s="284" t="s">
        <v>1243</v>
      </c>
      <c r="B802" s="285">
        <v>38.682490540075683</v>
      </c>
      <c r="C802" s="267">
        <f t="shared" si="24"/>
        <v>6</v>
      </c>
      <c r="D802" s="267">
        <f t="shared" si="25"/>
        <v>3</v>
      </c>
    </row>
    <row r="803" spans="1:4" x14ac:dyDescent="0.2">
      <c r="A803" s="284" t="s">
        <v>1244</v>
      </c>
      <c r="B803" s="285">
        <v>32.034534534534529</v>
      </c>
      <c r="C803" s="267">
        <f t="shared" si="24"/>
        <v>6</v>
      </c>
      <c r="D803" s="267">
        <f t="shared" si="25"/>
        <v>3</v>
      </c>
    </row>
    <row r="804" spans="1:4" x14ac:dyDescent="0.2">
      <c r="A804" s="284" t="s">
        <v>1245</v>
      </c>
      <c r="B804" s="285">
        <v>26.645316848299451</v>
      </c>
      <c r="C804" s="267">
        <f t="shared" si="24"/>
        <v>6</v>
      </c>
      <c r="D804" s="267">
        <f t="shared" si="25"/>
        <v>3</v>
      </c>
    </row>
    <row r="805" spans="1:4" x14ac:dyDescent="0.2">
      <c r="A805" s="284" t="s">
        <v>1246</v>
      </c>
      <c r="B805" s="285">
        <v>22.151116728287938</v>
      </c>
      <c r="C805" s="267">
        <f t="shared" si="24"/>
        <v>6</v>
      </c>
      <c r="D805" s="267">
        <f t="shared" si="25"/>
        <v>3</v>
      </c>
    </row>
    <row r="806" spans="1:4" x14ac:dyDescent="0.2">
      <c r="A806" s="284" t="s">
        <v>1247</v>
      </c>
      <c r="B806" s="285">
        <v>20.582120582120581</v>
      </c>
      <c r="C806" s="267">
        <f t="shared" si="24"/>
        <v>6</v>
      </c>
      <c r="D806" s="267">
        <f t="shared" si="25"/>
        <v>3</v>
      </c>
    </row>
    <row r="807" spans="1:4" x14ac:dyDescent="0.2">
      <c r="A807" s="284" t="s">
        <v>1248</v>
      </c>
      <c r="B807" s="285">
        <v>21.414229195684179</v>
      </c>
      <c r="C807" s="267">
        <f t="shared" si="24"/>
        <v>6</v>
      </c>
      <c r="D807" s="267">
        <f t="shared" si="25"/>
        <v>3</v>
      </c>
    </row>
    <row r="808" spans="1:4" x14ac:dyDescent="0.2">
      <c r="A808" s="284" t="s">
        <v>1249</v>
      </c>
      <c r="B808" s="285">
        <v>22.155287817938422</v>
      </c>
      <c r="C808" s="267">
        <f t="shared" si="24"/>
        <v>6</v>
      </c>
      <c r="D808" s="267">
        <f t="shared" si="25"/>
        <v>3</v>
      </c>
    </row>
    <row r="809" spans="1:4" x14ac:dyDescent="0.2">
      <c r="A809" s="284" t="s">
        <v>1250</v>
      </c>
      <c r="B809" s="285">
        <v>22.156434547244096</v>
      </c>
      <c r="C809" s="267">
        <f t="shared" si="24"/>
        <v>6</v>
      </c>
      <c r="D809" s="267">
        <f t="shared" si="25"/>
        <v>3</v>
      </c>
    </row>
    <row r="810" spans="1:4" x14ac:dyDescent="0.2">
      <c r="A810" s="284" t="s">
        <v>1251</v>
      </c>
      <c r="B810" s="285">
        <v>23.174178194258513</v>
      </c>
      <c r="C810" s="267">
        <f t="shared" si="24"/>
        <v>6</v>
      </c>
      <c r="D810" s="267">
        <f t="shared" si="25"/>
        <v>3</v>
      </c>
    </row>
    <row r="811" spans="1:4" x14ac:dyDescent="0.2">
      <c r="A811" s="284" t="s">
        <v>1252</v>
      </c>
      <c r="B811" s="285">
        <v>23.849683610610565</v>
      </c>
      <c r="C811" s="267">
        <f t="shared" si="24"/>
        <v>6</v>
      </c>
      <c r="D811" s="267">
        <f t="shared" si="25"/>
        <v>3</v>
      </c>
    </row>
    <row r="812" spans="1:4" x14ac:dyDescent="0.2">
      <c r="A812" s="284" t="s">
        <v>1253</v>
      </c>
      <c r="B812" s="285">
        <v>27.897602944101848</v>
      </c>
      <c r="C812" s="267">
        <f t="shared" si="24"/>
        <v>6</v>
      </c>
      <c r="D812" s="267">
        <f t="shared" si="25"/>
        <v>3</v>
      </c>
    </row>
    <row r="813" spans="1:4" x14ac:dyDescent="0.2">
      <c r="A813" s="284" t="s">
        <v>1254</v>
      </c>
      <c r="B813" s="285">
        <v>33.467676172075926</v>
      </c>
      <c r="C813" s="267">
        <f t="shared" si="24"/>
        <v>6</v>
      </c>
      <c r="D813" s="267">
        <f t="shared" si="25"/>
        <v>3</v>
      </c>
    </row>
    <row r="814" spans="1:4" x14ac:dyDescent="0.2">
      <c r="A814" s="284" t="s">
        <v>1255</v>
      </c>
      <c r="B814" s="285">
        <v>39.336347225248218</v>
      </c>
      <c r="C814" s="267">
        <f t="shared" si="24"/>
        <v>6</v>
      </c>
      <c r="D814" s="267">
        <f t="shared" si="25"/>
        <v>3</v>
      </c>
    </row>
    <row r="815" spans="1:4" x14ac:dyDescent="0.2">
      <c r="A815" s="284" t="s">
        <v>1256</v>
      </c>
      <c r="B815" s="285">
        <v>48.661638568470863</v>
      </c>
      <c r="C815" s="267">
        <f t="shared" si="24"/>
        <v>6</v>
      </c>
      <c r="D815" s="267">
        <f t="shared" si="25"/>
        <v>3</v>
      </c>
    </row>
    <row r="816" spans="1:4" x14ac:dyDescent="0.2">
      <c r="A816" s="284" t="s">
        <v>1257</v>
      </c>
      <c r="B816" s="285">
        <v>53.281875098885699</v>
      </c>
      <c r="C816" s="267">
        <f t="shared" si="24"/>
        <v>6</v>
      </c>
      <c r="D816" s="267">
        <f t="shared" si="25"/>
        <v>3</v>
      </c>
    </row>
    <row r="817" spans="1:4" x14ac:dyDescent="0.2">
      <c r="A817" s="284" t="s">
        <v>1258</v>
      </c>
      <c r="B817" s="285">
        <v>56.934593201619826</v>
      </c>
      <c r="C817" s="267">
        <f t="shared" si="24"/>
        <v>6</v>
      </c>
      <c r="D817" s="267">
        <f t="shared" si="25"/>
        <v>4</v>
      </c>
    </row>
    <row r="818" spans="1:4" x14ac:dyDescent="0.2">
      <c r="A818" s="284" t="s">
        <v>1259</v>
      </c>
      <c r="B818" s="285">
        <v>60.767714175336693</v>
      </c>
      <c r="C818" s="267">
        <f t="shared" si="24"/>
        <v>6</v>
      </c>
      <c r="D818" s="267">
        <f t="shared" si="25"/>
        <v>4</v>
      </c>
    </row>
    <row r="819" spans="1:4" x14ac:dyDescent="0.2">
      <c r="A819" s="284" t="s">
        <v>1260</v>
      </c>
      <c r="B819" s="285">
        <v>63.426382355426597</v>
      </c>
      <c r="C819" s="267">
        <f t="shared" si="24"/>
        <v>6</v>
      </c>
      <c r="D819" s="267">
        <f t="shared" si="25"/>
        <v>4</v>
      </c>
    </row>
    <row r="820" spans="1:4" x14ac:dyDescent="0.2">
      <c r="A820" s="284" t="s">
        <v>1261</v>
      </c>
      <c r="B820" s="285">
        <v>56.078082020505136</v>
      </c>
      <c r="C820" s="267">
        <f t="shared" si="24"/>
        <v>6</v>
      </c>
      <c r="D820" s="267">
        <f t="shared" si="25"/>
        <v>4</v>
      </c>
    </row>
    <row r="821" spans="1:4" x14ac:dyDescent="0.2">
      <c r="A821" s="284" t="s">
        <v>1262</v>
      </c>
      <c r="B821" s="285">
        <v>53.025572405590253</v>
      </c>
      <c r="C821" s="267">
        <f t="shared" si="24"/>
        <v>6</v>
      </c>
      <c r="D821" s="267">
        <f t="shared" si="25"/>
        <v>4</v>
      </c>
    </row>
    <row r="822" spans="1:4" x14ac:dyDescent="0.2">
      <c r="A822" s="284" t="s">
        <v>1263</v>
      </c>
      <c r="B822" s="285">
        <v>55.798857538514795</v>
      </c>
      <c r="C822" s="267">
        <f t="shared" si="24"/>
        <v>6</v>
      </c>
      <c r="D822" s="267">
        <f t="shared" si="25"/>
        <v>4</v>
      </c>
    </row>
    <row r="823" spans="1:4" x14ac:dyDescent="0.2">
      <c r="A823" s="284" t="s">
        <v>1264</v>
      </c>
      <c r="B823" s="285">
        <v>51.898023360287517</v>
      </c>
      <c r="C823" s="267">
        <f t="shared" si="24"/>
        <v>6</v>
      </c>
      <c r="D823" s="267">
        <f t="shared" si="25"/>
        <v>4</v>
      </c>
    </row>
    <row r="824" spans="1:4" x14ac:dyDescent="0.2">
      <c r="A824" s="284" t="s">
        <v>1265</v>
      </c>
      <c r="B824" s="285">
        <v>48.760893246187365</v>
      </c>
      <c r="C824" s="267">
        <f t="shared" si="24"/>
        <v>6</v>
      </c>
      <c r="D824" s="267">
        <f t="shared" si="25"/>
        <v>4</v>
      </c>
    </row>
    <row r="825" spans="1:4" x14ac:dyDescent="0.2">
      <c r="A825" s="284" t="s">
        <v>1266</v>
      </c>
      <c r="B825" s="285">
        <v>41.220698805838126</v>
      </c>
      <c r="C825" s="267">
        <f t="shared" si="24"/>
        <v>6</v>
      </c>
      <c r="D825" s="267">
        <f t="shared" si="25"/>
        <v>4</v>
      </c>
    </row>
    <row r="826" spans="1:4" x14ac:dyDescent="0.2">
      <c r="A826" s="284" t="s">
        <v>1267</v>
      </c>
      <c r="B826" s="285">
        <v>36.696127269805558</v>
      </c>
      <c r="C826" s="267">
        <f t="shared" si="24"/>
        <v>6</v>
      </c>
      <c r="D826" s="267">
        <f t="shared" si="25"/>
        <v>4</v>
      </c>
    </row>
    <row r="827" spans="1:4" x14ac:dyDescent="0.2">
      <c r="A827" s="284" t="s">
        <v>1268</v>
      </c>
      <c r="B827" s="285">
        <v>33.241917620378672</v>
      </c>
      <c r="C827" s="267">
        <f t="shared" si="24"/>
        <v>6</v>
      </c>
      <c r="D827" s="267">
        <f t="shared" si="25"/>
        <v>4</v>
      </c>
    </row>
    <row r="828" spans="1:4" x14ac:dyDescent="0.2">
      <c r="A828" s="284" t="s">
        <v>1269</v>
      </c>
      <c r="B828" s="285">
        <v>28.105301787410411</v>
      </c>
      <c r="C828" s="267">
        <f t="shared" si="24"/>
        <v>6</v>
      </c>
      <c r="D828" s="267">
        <f t="shared" si="25"/>
        <v>4</v>
      </c>
    </row>
    <row r="829" spans="1:4" x14ac:dyDescent="0.2">
      <c r="A829" s="284" t="s">
        <v>1270</v>
      </c>
      <c r="B829" s="285">
        <v>23.63121635567456</v>
      </c>
      <c r="C829" s="267">
        <f t="shared" si="24"/>
        <v>6</v>
      </c>
      <c r="D829" s="267">
        <f t="shared" si="25"/>
        <v>4</v>
      </c>
    </row>
    <row r="830" spans="1:4" x14ac:dyDescent="0.2">
      <c r="A830" s="284" t="s">
        <v>1271</v>
      </c>
      <c r="B830" s="285">
        <v>19.367823506644299</v>
      </c>
      <c r="C830" s="267">
        <f t="shared" si="24"/>
        <v>6</v>
      </c>
      <c r="D830" s="267">
        <f t="shared" si="25"/>
        <v>4</v>
      </c>
    </row>
    <row r="831" spans="1:4" x14ac:dyDescent="0.2">
      <c r="A831" s="284" t="s">
        <v>1272</v>
      </c>
      <c r="B831" s="285">
        <v>18.58023487183489</v>
      </c>
      <c r="C831" s="267">
        <f t="shared" si="24"/>
        <v>6</v>
      </c>
      <c r="D831" s="267">
        <f t="shared" si="25"/>
        <v>4</v>
      </c>
    </row>
    <row r="832" spans="1:4" x14ac:dyDescent="0.2">
      <c r="A832" s="284" t="s">
        <v>1273</v>
      </c>
      <c r="B832" s="285">
        <v>18.04051964120012</v>
      </c>
      <c r="C832" s="267">
        <f t="shared" si="24"/>
        <v>6</v>
      </c>
      <c r="D832" s="267">
        <f t="shared" si="25"/>
        <v>4</v>
      </c>
    </row>
    <row r="833" spans="1:4" x14ac:dyDescent="0.2">
      <c r="A833" s="284" t="s">
        <v>1274</v>
      </c>
      <c r="B833" s="285">
        <v>18.506117724867721</v>
      </c>
      <c r="C833" s="267">
        <f t="shared" si="24"/>
        <v>6</v>
      </c>
      <c r="D833" s="267">
        <f t="shared" si="25"/>
        <v>4</v>
      </c>
    </row>
    <row r="834" spans="1:4" x14ac:dyDescent="0.2">
      <c r="A834" s="284" t="s">
        <v>1275</v>
      </c>
      <c r="B834" s="285">
        <v>19.165102806788511</v>
      </c>
      <c r="C834" s="267">
        <f t="shared" ref="C834:C897" si="26">MONTH(A834)</f>
        <v>6</v>
      </c>
      <c r="D834" s="267">
        <f t="shared" ref="D834:D897" si="27">DAY(A834)</f>
        <v>4</v>
      </c>
    </row>
    <row r="835" spans="1:4" x14ac:dyDescent="0.2">
      <c r="A835" s="284" t="s">
        <v>1276</v>
      </c>
      <c r="B835" s="285">
        <v>20.960455952716018</v>
      </c>
      <c r="C835" s="267">
        <f t="shared" si="26"/>
        <v>6</v>
      </c>
      <c r="D835" s="267">
        <f t="shared" si="27"/>
        <v>4</v>
      </c>
    </row>
    <row r="836" spans="1:4" x14ac:dyDescent="0.2">
      <c r="A836" s="284" t="s">
        <v>1277</v>
      </c>
      <c r="B836" s="285">
        <v>24.117705766292794</v>
      </c>
      <c r="C836" s="267">
        <f t="shared" si="26"/>
        <v>6</v>
      </c>
      <c r="D836" s="267">
        <f t="shared" si="27"/>
        <v>4</v>
      </c>
    </row>
    <row r="837" spans="1:4" x14ac:dyDescent="0.2">
      <c r="A837" s="284" t="s">
        <v>1278</v>
      </c>
      <c r="B837" s="285">
        <v>28.975576057405178</v>
      </c>
      <c r="C837" s="267">
        <f t="shared" si="26"/>
        <v>6</v>
      </c>
      <c r="D837" s="267">
        <f t="shared" si="27"/>
        <v>4</v>
      </c>
    </row>
    <row r="838" spans="1:4" x14ac:dyDescent="0.2">
      <c r="A838" s="284" t="s">
        <v>1279</v>
      </c>
      <c r="B838" s="285">
        <v>36.086857551664146</v>
      </c>
      <c r="C838" s="267">
        <f t="shared" si="26"/>
        <v>6</v>
      </c>
      <c r="D838" s="267">
        <f t="shared" si="27"/>
        <v>4</v>
      </c>
    </row>
    <row r="839" spans="1:4" x14ac:dyDescent="0.2">
      <c r="A839" s="284" t="s">
        <v>1280</v>
      </c>
      <c r="B839" s="285">
        <v>38.741113744075832</v>
      </c>
      <c r="C839" s="267">
        <f t="shared" si="26"/>
        <v>6</v>
      </c>
      <c r="D839" s="267">
        <f t="shared" si="27"/>
        <v>4</v>
      </c>
    </row>
    <row r="840" spans="1:4" x14ac:dyDescent="0.2">
      <c r="A840" s="284" t="s">
        <v>1281</v>
      </c>
      <c r="B840" s="285">
        <v>30.008128698085031</v>
      </c>
      <c r="C840" s="267">
        <f t="shared" si="26"/>
        <v>6</v>
      </c>
      <c r="D840" s="267">
        <f t="shared" si="27"/>
        <v>4</v>
      </c>
    </row>
    <row r="841" spans="1:4" x14ac:dyDescent="0.2">
      <c r="A841" s="284" t="s">
        <v>1282</v>
      </c>
      <c r="B841" s="285">
        <v>28.325652841781874</v>
      </c>
      <c r="C841" s="267">
        <f t="shared" si="26"/>
        <v>6</v>
      </c>
      <c r="D841" s="267">
        <f t="shared" si="27"/>
        <v>5</v>
      </c>
    </row>
    <row r="842" spans="1:4" x14ac:dyDescent="0.2">
      <c r="A842" s="284" t="s">
        <v>1283</v>
      </c>
      <c r="B842" s="285">
        <v>26.800492610837441</v>
      </c>
      <c r="C842" s="267">
        <f t="shared" si="26"/>
        <v>6</v>
      </c>
      <c r="D842" s="267">
        <f t="shared" si="27"/>
        <v>5</v>
      </c>
    </row>
    <row r="843" spans="1:4" x14ac:dyDescent="0.2">
      <c r="A843" s="284" t="s">
        <v>1284</v>
      </c>
      <c r="B843" s="285">
        <v>31.166443850267378</v>
      </c>
      <c r="C843" s="267">
        <f t="shared" si="26"/>
        <v>6</v>
      </c>
      <c r="D843" s="267">
        <f t="shared" si="27"/>
        <v>5</v>
      </c>
    </row>
    <row r="844" spans="1:4" x14ac:dyDescent="0.2">
      <c r="A844" s="284" t="s">
        <v>1285</v>
      </c>
      <c r="B844" s="285">
        <v>35.695349189516733</v>
      </c>
      <c r="C844" s="267">
        <f t="shared" si="26"/>
        <v>6</v>
      </c>
      <c r="D844" s="267">
        <f t="shared" si="27"/>
        <v>5</v>
      </c>
    </row>
    <row r="845" spans="1:4" x14ac:dyDescent="0.2">
      <c r="A845" s="284" t="s">
        <v>1286</v>
      </c>
      <c r="B845" s="285">
        <v>45.184389545291801</v>
      </c>
      <c r="C845" s="267">
        <f t="shared" si="26"/>
        <v>6</v>
      </c>
      <c r="D845" s="267">
        <f t="shared" si="27"/>
        <v>5</v>
      </c>
    </row>
    <row r="846" spans="1:4" x14ac:dyDescent="0.2">
      <c r="A846" s="284" t="s">
        <v>1287</v>
      </c>
      <c r="B846" s="285">
        <v>53.630175836642088</v>
      </c>
      <c r="C846" s="267">
        <f t="shared" si="26"/>
        <v>6</v>
      </c>
      <c r="D846" s="267">
        <f t="shared" si="27"/>
        <v>5</v>
      </c>
    </row>
    <row r="847" spans="1:4" x14ac:dyDescent="0.2">
      <c r="A847" s="284" t="s">
        <v>1288</v>
      </c>
      <c r="B847" s="285">
        <v>53.455284552845526</v>
      </c>
      <c r="C847" s="267">
        <f t="shared" si="26"/>
        <v>6</v>
      </c>
      <c r="D847" s="267">
        <f t="shared" si="27"/>
        <v>5</v>
      </c>
    </row>
    <row r="848" spans="1:4" x14ac:dyDescent="0.2">
      <c r="A848" s="284" t="s">
        <v>1289</v>
      </c>
      <c r="B848" s="285">
        <v>52.190035773492717</v>
      </c>
      <c r="C848" s="267">
        <f t="shared" si="26"/>
        <v>6</v>
      </c>
      <c r="D848" s="267">
        <f t="shared" si="27"/>
        <v>5</v>
      </c>
    </row>
    <row r="849" spans="1:4" x14ac:dyDescent="0.2">
      <c r="A849" s="284" t="s">
        <v>1290</v>
      </c>
      <c r="B849" s="285">
        <v>37.785648031031286</v>
      </c>
      <c r="C849" s="267">
        <f t="shared" si="26"/>
        <v>6</v>
      </c>
      <c r="D849" s="267">
        <f t="shared" si="27"/>
        <v>5</v>
      </c>
    </row>
    <row r="850" spans="1:4" x14ac:dyDescent="0.2">
      <c r="A850" s="284" t="s">
        <v>1291</v>
      </c>
      <c r="B850" s="285">
        <v>30.131445904954504</v>
      </c>
      <c r="C850" s="267">
        <f t="shared" si="26"/>
        <v>6</v>
      </c>
      <c r="D850" s="267">
        <f t="shared" si="27"/>
        <v>5</v>
      </c>
    </row>
    <row r="851" spans="1:4" x14ac:dyDescent="0.2">
      <c r="A851" s="284" t="s">
        <v>1292</v>
      </c>
      <c r="B851" s="285">
        <v>29.275793650793648</v>
      </c>
      <c r="C851" s="267">
        <f t="shared" si="26"/>
        <v>6</v>
      </c>
      <c r="D851" s="267">
        <f t="shared" si="27"/>
        <v>5</v>
      </c>
    </row>
    <row r="852" spans="1:4" x14ac:dyDescent="0.2">
      <c r="A852" s="284" t="s">
        <v>1293</v>
      </c>
      <c r="B852" s="285">
        <v>27.909774436090224</v>
      </c>
      <c r="C852" s="267">
        <f t="shared" si="26"/>
        <v>6</v>
      </c>
      <c r="D852" s="267">
        <f t="shared" si="27"/>
        <v>5</v>
      </c>
    </row>
    <row r="853" spans="1:4" x14ac:dyDescent="0.2">
      <c r="A853" s="284" t="s">
        <v>1294</v>
      </c>
      <c r="B853" s="285">
        <v>25.940296420581657</v>
      </c>
      <c r="C853" s="267">
        <f t="shared" si="26"/>
        <v>6</v>
      </c>
      <c r="D853" s="267">
        <f t="shared" si="27"/>
        <v>5</v>
      </c>
    </row>
    <row r="854" spans="1:4" x14ac:dyDescent="0.2">
      <c r="A854" s="284" t="s">
        <v>1295</v>
      </c>
      <c r="B854" s="285">
        <v>23.369111183756495</v>
      </c>
      <c r="C854" s="267">
        <f t="shared" si="26"/>
        <v>6</v>
      </c>
      <c r="D854" s="267">
        <f t="shared" si="27"/>
        <v>5</v>
      </c>
    </row>
    <row r="855" spans="1:4" x14ac:dyDescent="0.2">
      <c r="A855" s="284" t="s">
        <v>1296</v>
      </c>
      <c r="B855" s="285">
        <v>20.351648917013939</v>
      </c>
      <c r="C855" s="267">
        <f t="shared" si="26"/>
        <v>6</v>
      </c>
      <c r="D855" s="267">
        <f t="shared" si="27"/>
        <v>5</v>
      </c>
    </row>
    <row r="856" spans="1:4" x14ac:dyDescent="0.2">
      <c r="A856" s="284" t="s">
        <v>1297</v>
      </c>
      <c r="B856" s="285">
        <v>21.187116956077631</v>
      </c>
      <c r="C856" s="267">
        <f t="shared" si="26"/>
        <v>6</v>
      </c>
      <c r="D856" s="267">
        <f t="shared" si="27"/>
        <v>5</v>
      </c>
    </row>
    <row r="857" spans="1:4" x14ac:dyDescent="0.2">
      <c r="A857" s="284" t="s">
        <v>1298</v>
      </c>
      <c r="B857" s="285">
        <v>21.020510473201249</v>
      </c>
      <c r="C857" s="267">
        <f t="shared" si="26"/>
        <v>6</v>
      </c>
      <c r="D857" s="267">
        <f t="shared" si="27"/>
        <v>5</v>
      </c>
    </row>
    <row r="858" spans="1:4" x14ac:dyDescent="0.2">
      <c r="A858" s="284" t="s">
        <v>1299</v>
      </c>
      <c r="B858" s="285">
        <v>21.722243273967415</v>
      </c>
      <c r="C858" s="267">
        <f t="shared" si="26"/>
        <v>6</v>
      </c>
      <c r="D858" s="267">
        <f t="shared" si="27"/>
        <v>5</v>
      </c>
    </row>
    <row r="859" spans="1:4" x14ac:dyDescent="0.2">
      <c r="A859" s="284" t="s">
        <v>1300</v>
      </c>
      <c r="B859" s="285">
        <v>23.700623700623701</v>
      </c>
      <c r="C859" s="267">
        <f t="shared" si="26"/>
        <v>6</v>
      </c>
      <c r="D859" s="267">
        <f t="shared" si="27"/>
        <v>5</v>
      </c>
    </row>
    <row r="860" spans="1:4" x14ac:dyDescent="0.2">
      <c r="A860" s="284" t="s">
        <v>1301</v>
      </c>
      <c r="B860" s="285">
        <v>27.233012862154087</v>
      </c>
      <c r="C860" s="267">
        <f t="shared" si="26"/>
        <v>6</v>
      </c>
      <c r="D860" s="267">
        <f t="shared" si="27"/>
        <v>5</v>
      </c>
    </row>
    <row r="861" spans="1:4" x14ac:dyDescent="0.2">
      <c r="A861" s="284" t="s">
        <v>1302</v>
      </c>
      <c r="B861" s="285">
        <v>34.587361957567708</v>
      </c>
      <c r="C861" s="267">
        <f t="shared" si="26"/>
        <v>6</v>
      </c>
      <c r="D861" s="267">
        <f t="shared" si="27"/>
        <v>5</v>
      </c>
    </row>
    <row r="862" spans="1:4" x14ac:dyDescent="0.2">
      <c r="A862" s="284" t="s">
        <v>1303</v>
      </c>
      <c r="B862" s="285">
        <v>36.118464327541673</v>
      </c>
      <c r="C862" s="267">
        <f t="shared" si="26"/>
        <v>6</v>
      </c>
      <c r="D862" s="267">
        <f t="shared" si="27"/>
        <v>5</v>
      </c>
    </row>
    <row r="863" spans="1:4" x14ac:dyDescent="0.2">
      <c r="A863" s="284" t="s">
        <v>1304</v>
      </c>
      <c r="B863" s="285">
        <v>42.043320529236027</v>
      </c>
      <c r="C863" s="267">
        <f t="shared" si="26"/>
        <v>6</v>
      </c>
      <c r="D863" s="267">
        <f t="shared" si="27"/>
        <v>5</v>
      </c>
    </row>
    <row r="864" spans="1:4" x14ac:dyDescent="0.2">
      <c r="A864" s="284" t="s">
        <v>1305</v>
      </c>
      <c r="B864" s="285">
        <v>51.654048716260696</v>
      </c>
      <c r="C864" s="267">
        <f t="shared" si="26"/>
        <v>6</v>
      </c>
      <c r="D864" s="267">
        <f t="shared" si="27"/>
        <v>5</v>
      </c>
    </row>
    <row r="865" spans="1:4" x14ac:dyDescent="0.2">
      <c r="A865" s="284" t="s">
        <v>1306</v>
      </c>
      <c r="B865" s="285">
        <v>56.578818457921031</v>
      </c>
      <c r="C865" s="267">
        <f t="shared" si="26"/>
        <v>6</v>
      </c>
      <c r="D865" s="267">
        <f t="shared" si="27"/>
        <v>6</v>
      </c>
    </row>
    <row r="866" spans="1:4" x14ac:dyDescent="0.2">
      <c r="A866" s="284" t="s">
        <v>1307</v>
      </c>
      <c r="B866" s="285">
        <v>64.439166971136288</v>
      </c>
      <c r="C866" s="267">
        <f t="shared" si="26"/>
        <v>6</v>
      </c>
      <c r="D866" s="267">
        <f t="shared" si="27"/>
        <v>6</v>
      </c>
    </row>
    <row r="867" spans="1:4" x14ac:dyDescent="0.2">
      <c r="A867" s="284" t="s">
        <v>1308</v>
      </c>
      <c r="B867" s="285">
        <v>70.799595141700394</v>
      </c>
      <c r="C867" s="267">
        <f t="shared" si="26"/>
        <v>6</v>
      </c>
      <c r="D867" s="267">
        <f t="shared" si="27"/>
        <v>6</v>
      </c>
    </row>
    <row r="868" spans="1:4" x14ac:dyDescent="0.2">
      <c r="A868" s="284" t="s">
        <v>1309</v>
      </c>
      <c r="B868" s="285">
        <v>74.166666666666686</v>
      </c>
      <c r="C868" s="267">
        <f t="shared" si="26"/>
        <v>6</v>
      </c>
      <c r="D868" s="267">
        <f t="shared" si="27"/>
        <v>6</v>
      </c>
    </row>
    <row r="869" spans="1:4" x14ac:dyDescent="0.2">
      <c r="A869" s="284" t="s">
        <v>1310</v>
      </c>
      <c r="B869" s="285">
        <v>71.150793650793645</v>
      </c>
      <c r="C869" s="267">
        <f t="shared" si="26"/>
        <v>6</v>
      </c>
      <c r="D869" s="267">
        <f t="shared" si="27"/>
        <v>6</v>
      </c>
    </row>
    <row r="870" spans="1:4" x14ac:dyDescent="0.2">
      <c r="A870" s="284" t="s">
        <v>1311</v>
      </c>
      <c r="B870" s="285">
        <v>70.743079164643035</v>
      </c>
      <c r="C870" s="267">
        <f t="shared" si="26"/>
        <v>6</v>
      </c>
      <c r="D870" s="267">
        <f t="shared" si="27"/>
        <v>6</v>
      </c>
    </row>
    <row r="871" spans="1:4" x14ac:dyDescent="0.2">
      <c r="A871" s="284" t="s">
        <v>1312</v>
      </c>
      <c r="B871" s="285">
        <v>67.628622598502119</v>
      </c>
      <c r="C871" s="267">
        <f t="shared" si="26"/>
        <v>6</v>
      </c>
      <c r="D871" s="267">
        <f t="shared" si="27"/>
        <v>6</v>
      </c>
    </row>
    <row r="872" spans="1:4" x14ac:dyDescent="0.2">
      <c r="A872" s="284" t="s">
        <v>1313</v>
      </c>
      <c r="B872" s="285">
        <v>53.523908523908517</v>
      </c>
      <c r="C872" s="267">
        <f t="shared" si="26"/>
        <v>6</v>
      </c>
      <c r="D872" s="267">
        <f t="shared" si="27"/>
        <v>6</v>
      </c>
    </row>
    <row r="873" spans="1:4" x14ac:dyDescent="0.2">
      <c r="A873" s="284" t="s">
        <v>1314</v>
      </c>
      <c r="B873" s="285">
        <v>44.17067307692308</v>
      </c>
      <c r="C873" s="267">
        <f t="shared" si="26"/>
        <v>6</v>
      </c>
      <c r="D873" s="267">
        <f t="shared" si="27"/>
        <v>6</v>
      </c>
    </row>
    <row r="874" spans="1:4" x14ac:dyDescent="0.2">
      <c r="A874" s="284" t="s">
        <v>1315</v>
      </c>
      <c r="B874" s="285">
        <v>34.389698827603965</v>
      </c>
      <c r="C874" s="267">
        <f t="shared" si="26"/>
        <v>6</v>
      </c>
      <c r="D874" s="267">
        <f t="shared" si="27"/>
        <v>6</v>
      </c>
    </row>
    <row r="875" spans="1:4" x14ac:dyDescent="0.2">
      <c r="A875" s="284" t="s">
        <v>1316</v>
      </c>
      <c r="B875" s="285">
        <v>33.229166666666664</v>
      </c>
      <c r="C875" s="267">
        <f t="shared" si="26"/>
        <v>6</v>
      </c>
      <c r="D875" s="267">
        <f t="shared" si="27"/>
        <v>6</v>
      </c>
    </row>
    <row r="876" spans="1:4" x14ac:dyDescent="0.2">
      <c r="A876" s="284" t="s">
        <v>1317</v>
      </c>
      <c r="B876" s="285">
        <v>31.927601398919016</v>
      </c>
      <c r="C876" s="267">
        <f t="shared" si="26"/>
        <v>6</v>
      </c>
      <c r="D876" s="267">
        <f t="shared" si="27"/>
        <v>6</v>
      </c>
    </row>
    <row r="877" spans="1:4" x14ac:dyDescent="0.2">
      <c r="A877" s="284" t="s">
        <v>1318</v>
      </c>
      <c r="B877" s="285">
        <v>28.924590440803922</v>
      </c>
      <c r="C877" s="267">
        <f t="shared" si="26"/>
        <v>6</v>
      </c>
      <c r="D877" s="267">
        <f t="shared" si="27"/>
        <v>6</v>
      </c>
    </row>
    <row r="878" spans="1:4" x14ac:dyDescent="0.2">
      <c r="A878" s="284" t="s">
        <v>1319</v>
      </c>
      <c r="B878" s="285">
        <v>26.124752423300407</v>
      </c>
      <c r="C878" s="267">
        <f t="shared" si="26"/>
        <v>6</v>
      </c>
      <c r="D878" s="267">
        <f t="shared" si="27"/>
        <v>6</v>
      </c>
    </row>
    <row r="879" spans="1:4" x14ac:dyDescent="0.2">
      <c r="A879" s="284" t="s">
        <v>1320</v>
      </c>
      <c r="B879" s="285">
        <v>25.618250212352873</v>
      </c>
      <c r="C879" s="267">
        <f t="shared" si="26"/>
        <v>6</v>
      </c>
      <c r="D879" s="267">
        <f t="shared" si="27"/>
        <v>6</v>
      </c>
    </row>
    <row r="880" spans="1:4" x14ac:dyDescent="0.2">
      <c r="A880" s="284" t="s">
        <v>1321</v>
      </c>
      <c r="B880" s="285">
        <v>24.784708588772329</v>
      </c>
      <c r="C880" s="267">
        <f t="shared" si="26"/>
        <v>6</v>
      </c>
      <c r="D880" s="267">
        <f t="shared" si="27"/>
        <v>6</v>
      </c>
    </row>
    <row r="881" spans="1:4" x14ac:dyDescent="0.2">
      <c r="A881" s="284" t="s">
        <v>1322</v>
      </c>
      <c r="B881" s="285">
        <v>28.093338087743458</v>
      </c>
      <c r="C881" s="267">
        <f t="shared" si="26"/>
        <v>6</v>
      </c>
      <c r="D881" s="267">
        <f t="shared" si="27"/>
        <v>6</v>
      </c>
    </row>
    <row r="882" spans="1:4" x14ac:dyDescent="0.2">
      <c r="A882" s="284" t="s">
        <v>1323</v>
      </c>
      <c r="B882" s="285">
        <v>37.373365505739578</v>
      </c>
      <c r="C882" s="267">
        <f t="shared" si="26"/>
        <v>6</v>
      </c>
      <c r="D882" s="267">
        <f t="shared" si="27"/>
        <v>6</v>
      </c>
    </row>
    <row r="883" spans="1:4" x14ac:dyDescent="0.2">
      <c r="A883" s="284" t="s">
        <v>1324</v>
      </c>
      <c r="B883" s="285">
        <v>59.07888736890105</v>
      </c>
      <c r="C883" s="267">
        <f t="shared" si="26"/>
        <v>6</v>
      </c>
      <c r="D883" s="267">
        <f t="shared" si="27"/>
        <v>6</v>
      </c>
    </row>
    <row r="884" spans="1:4" x14ac:dyDescent="0.2">
      <c r="A884" s="284" t="s">
        <v>1325</v>
      </c>
      <c r="B884" s="285">
        <v>57.606855377669532</v>
      </c>
      <c r="C884" s="267">
        <f t="shared" si="26"/>
        <v>6</v>
      </c>
      <c r="D884" s="267">
        <f t="shared" si="27"/>
        <v>6</v>
      </c>
    </row>
    <row r="885" spans="1:4" x14ac:dyDescent="0.2">
      <c r="A885" s="284" t="s">
        <v>1326</v>
      </c>
      <c r="B885" s="285">
        <v>63.656014240908711</v>
      </c>
      <c r="C885" s="267">
        <f t="shared" si="26"/>
        <v>6</v>
      </c>
      <c r="D885" s="267">
        <f t="shared" si="27"/>
        <v>6</v>
      </c>
    </row>
    <row r="886" spans="1:4" x14ac:dyDescent="0.2">
      <c r="A886" s="284" t="s">
        <v>1327</v>
      </c>
      <c r="B886" s="285">
        <v>67.10526315789474</v>
      </c>
      <c r="C886" s="267">
        <f t="shared" si="26"/>
        <v>6</v>
      </c>
      <c r="D886" s="267">
        <f t="shared" si="27"/>
        <v>6</v>
      </c>
    </row>
    <row r="887" spans="1:4" x14ac:dyDescent="0.2">
      <c r="A887" s="284" t="s">
        <v>1328</v>
      </c>
      <c r="B887" s="285">
        <v>61.729996346364629</v>
      </c>
      <c r="C887" s="267">
        <f t="shared" si="26"/>
        <v>6</v>
      </c>
      <c r="D887" s="267">
        <f t="shared" si="27"/>
        <v>6</v>
      </c>
    </row>
    <row r="888" spans="1:4" x14ac:dyDescent="0.2">
      <c r="A888" s="284" t="s">
        <v>1329</v>
      </c>
      <c r="B888" s="285">
        <v>61.595344890289738</v>
      </c>
      <c r="C888" s="267">
        <f t="shared" si="26"/>
        <v>6</v>
      </c>
      <c r="D888" s="267">
        <f t="shared" si="27"/>
        <v>6</v>
      </c>
    </row>
    <row r="889" spans="1:4" x14ac:dyDescent="0.2">
      <c r="A889" s="284" t="s">
        <v>1330</v>
      </c>
      <c r="B889" s="285">
        <v>65.102731993678034</v>
      </c>
      <c r="C889" s="267">
        <f t="shared" si="26"/>
        <v>6</v>
      </c>
      <c r="D889" s="267">
        <f t="shared" si="27"/>
        <v>7</v>
      </c>
    </row>
    <row r="890" spans="1:4" x14ac:dyDescent="0.2">
      <c r="A890" s="284" t="s">
        <v>1331</v>
      </c>
      <c r="B890" s="285">
        <v>67.961535425820202</v>
      </c>
      <c r="C890" s="267">
        <f t="shared" si="26"/>
        <v>6</v>
      </c>
      <c r="D890" s="267">
        <f t="shared" si="27"/>
        <v>7</v>
      </c>
    </row>
    <row r="891" spans="1:4" x14ac:dyDescent="0.2">
      <c r="A891" s="284" t="s">
        <v>1332</v>
      </c>
      <c r="B891" s="285">
        <v>69.466494104112741</v>
      </c>
      <c r="C891" s="267">
        <f t="shared" si="26"/>
        <v>6</v>
      </c>
      <c r="D891" s="267">
        <f t="shared" si="27"/>
        <v>7</v>
      </c>
    </row>
    <row r="892" spans="1:4" x14ac:dyDescent="0.2">
      <c r="A892" s="284" t="s">
        <v>1333</v>
      </c>
      <c r="B892" s="285">
        <v>70.523951186934596</v>
      </c>
      <c r="C892" s="267">
        <f t="shared" si="26"/>
        <v>6</v>
      </c>
      <c r="D892" s="267">
        <f t="shared" si="27"/>
        <v>7</v>
      </c>
    </row>
    <row r="893" spans="1:4" x14ac:dyDescent="0.2">
      <c r="A893" s="284" t="s">
        <v>1334</v>
      </c>
      <c r="B893" s="285">
        <v>73.399246704331446</v>
      </c>
      <c r="C893" s="267">
        <f t="shared" si="26"/>
        <v>6</v>
      </c>
      <c r="D893" s="267">
        <f t="shared" si="27"/>
        <v>7</v>
      </c>
    </row>
    <row r="894" spans="1:4" x14ac:dyDescent="0.2">
      <c r="A894" s="284" t="s">
        <v>1335</v>
      </c>
      <c r="B894" s="285">
        <v>77.939244663382595</v>
      </c>
      <c r="C894" s="267">
        <f t="shared" si="26"/>
        <v>6</v>
      </c>
      <c r="D894" s="267">
        <f t="shared" si="27"/>
        <v>7</v>
      </c>
    </row>
    <row r="895" spans="1:4" x14ac:dyDescent="0.2">
      <c r="A895" s="284" t="s">
        <v>1336</v>
      </c>
      <c r="B895" s="285">
        <v>75.715015321756908</v>
      </c>
      <c r="C895" s="267">
        <f t="shared" si="26"/>
        <v>6</v>
      </c>
      <c r="D895" s="267">
        <f t="shared" si="27"/>
        <v>7</v>
      </c>
    </row>
    <row r="896" spans="1:4" x14ac:dyDescent="0.2">
      <c r="A896" s="284" t="s">
        <v>1337</v>
      </c>
      <c r="B896" s="285">
        <v>69.166666666666657</v>
      </c>
      <c r="C896" s="267">
        <f t="shared" si="26"/>
        <v>6</v>
      </c>
      <c r="D896" s="267">
        <f t="shared" si="27"/>
        <v>7</v>
      </c>
    </row>
    <row r="897" spans="1:4" x14ac:dyDescent="0.2">
      <c r="A897" s="284" t="s">
        <v>1338</v>
      </c>
      <c r="B897" s="285">
        <v>59.922292780748663</v>
      </c>
      <c r="C897" s="267">
        <f t="shared" si="26"/>
        <v>6</v>
      </c>
      <c r="D897" s="267">
        <f t="shared" si="27"/>
        <v>7</v>
      </c>
    </row>
    <row r="898" spans="1:4" x14ac:dyDescent="0.2">
      <c r="A898" s="284" t="s">
        <v>1339</v>
      </c>
      <c r="B898" s="285">
        <v>46.225582607998078</v>
      </c>
      <c r="C898" s="267">
        <f t="shared" ref="C898:C961" si="28">MONTH(A898)</f>
        <v>6</v>
      </c>
      <c r="D898" s="267">
        <f t="shared" ref="D898:D961" si="29">DAY(A898)</f>
        <v>7</v>
      </c>
    </row>
    <row r="899" spans="1:4" x14ac:dyDescent="0.2">
      <c r="A899" s="284" t="s">
        <v>1340</v>
      </c>
      <c r="B899" s="285">
        <v>39.279133307917149</v>
      </c>
      <c r="C899" s="267">
        <f t="shared" si="28"/>
        <v>6</v>
      </c>
      <c r="D899" s="267">
        <f t="shared" si="29"/>
        <v>7</v>
      </c>
    </row>
    <row r="900" spans="1:4" x14ac:dyDescent="0.2">
      <c r="A900" s="284" t="s">
        <v>1341</v>
      </c>
      <c r="B900" s="285">
        <v>28.083077970718421</v>
      </c>
      <c r="C900" s="267">
        <f t="shared" si="28"/>
        <v>6</v>
      </c>
      <c r="D900" s="267">
        <f t="shared" si="29"/>
        <v>7</v>
      </c>
    </row>
    <row r="901" spans="1:4" x14ac:dyDescent="0.2">
      <c r="A901" s="284" t="s">
        <v>1342</v>
      </c>
      <c r="B901" s="285">
        <v>21.057513914656774</v>
      </c>
      <c r="C901" s="267">
        <f t="shared" si="28"/>
        <v>6</v>
      </c>
      <c r="D901" s="267">
        <f t="shared" si="29"/>
        <v>7</v>
      </c>
    </row>
    <row r="902" spans="1:4" x14ac:dyDescent="0.2">
      <c r="A902" s="284" t="s">
        <v>1343</v>
      </c>
      <c r="B902" s="285">
        <v>18.16681668166817</v>
      </c>
      <c r="C902" s="267">
        <f t="shared" si="28"/>
        <v>6</v>
      </c>
      <c r="D902" s="267">
        <f t="shared" si="29"/>
        <v>7</v>
      </c>
    </row>
    <row r="903" spans="1:4" x14ac:dyDescent="0.2">
      <c r="A903" s="284" t="s">
        <v>1344</v>
      </c>
      <c r="B903" s="285">
        <v>17.413872301332113</v>
      </c>
      <c r="C903" s="267">
        <f t="shared" si="28"/>
        <v>6</v>
      </c>
      <c r="D903" s="267">
        <f t="shared" si="29"/>
        <v>7</v>
      </c>
    </row>
    <row r="904" spans="1:4" x14ac:dyDescent="0.2">
      <c r="A904" s="284" t="s">
        <v>1345</v>
      </c>
      <c r="B904" s="285">
        <v>16.820987654320987</v>
      </c>
      <c r="C904" s="267">
        <f t="shared" si="28"/>
        <v>6</v>
      </c>
      <c r="D904" s="267">
        <f t="shared" si="29"/>
        <v>7</v>
      </c>
    </row>
    <row r="905" spans="1:4" x14ac:dyDescent="0.2">
      <c r="A905" s="284" t="s">
        <v>1346</v>
      </c>
      <c r="B905" s="285">
        <v>16.690842890243189</v>
      </c>
      <c r="C905" s="267">
        <f t="shared" si="28"/>
        <v>6</v>
      </c>
      <c r="D905" s="267">
        <f t="shared" si="29"/>
        <v>7</v>
      </c>
    </row>
    <row r="906" spans="1:4" x14ac:dyDescent="0.2">
      <c r="A906" s="284" t="s">
        <v>1347</v>
      </c>
      <c r="B906" s="285">
        <v>18.930618581323142</v>
      </c>
      <c r="C906" s="267">
        <f t="shared" si="28"/>
        <v>6</v>
      </c>
      <c r="D906" s="267">
        <f t="shared" si="29"/>
        <v>7</v>
      </c>
    </row>
    <row r="907" spans="1:4" x14ac:dyDescent="0.2">
      <c r="A907" s="284" t="s">
        <v>1348</v>
      </c>
      <c r="B907" s="285">
        <v>23.018693116791106</v>
      </c>
      <c r="C907" s="267">
        <f t="shared" si="28"/>
        <v>6</v>
      </c>
      <c r="D907" s="267">
        <f t="shared" si="29"/>
        <v>7</v>
      </c>
    </row>
    <row r="908" spans="1:4" x14ac:dyDescent="0.2">
      <c r="A908" s="284" t="s">
        <v>1349</v>
      </c>
      <c r="B908" s="285">
        <v>27.803778445684841</v>
      </c>
      <c r="C908" s="267">
        <f t="shared" si="28"/>
        <v>6</v>
      </c>
      <c r="D908" s="267">
        <f t="shared" si="29"/>
        <v>7</v>
      </c>
    </row>
    <row r="909" spans="1:4" x14ac:dyDescent="0.2">
      <c r="A909" s="284" t="s">
        <v>1350</v>
      </c>
      <c r="B909" s="285">
        <v>32.244207743741256</v>
      </c>
      <c r="C909" s="267">
        <f t="shared" si="28"/>
        <v>6</v>
      </c>
      <c r="D909" s="267">
        <f t="shared" si="29"/>
        <v>7</v>
      </c>
    </row>
    <row r="910" spans="1:4" x14ac:dyDescent="0.2">
      <c r="A910" s="284" t="s">
        <v>1351</v>
      </c>
      <c r="B910" s="285">
        <v>43.251972256049129</v>
      </c>
      <c r="C910" s="267">
        <f t="shared" si="28"/>
        <v>6</v>
      </c>
      <c r="D910" s="267">
        <f t="shared" si="29"/>
        <v>7</v>
      </c>
    </row>
    <row r="911" spans="1:4" x14ac:dyDescent="0.2">
      <c r="A911" s="284" t="s">
        <v>1352</v>
      </c>
      <c r="B911" s="285">
        <v>53.258356518672358</v>
      </c>
      <c r="C911" s="267">
        <f t="shared" si="28"/>
        <v>6</v>
      </c>
      <c r="D911" s="267">
        <f t="shared" si="29"/>
        <v>7</v>
      </c>
    </row>
    <row r="912" spans="1:4" x14ac:dyDescent="0.2">
      <c r="A912" s="284" t="s">
        <v>1353</v>
      </c>
      <c r="B912" s="285">
        <v>61.467812605325243</v>
      </c>
      <c r="C912" s="267">
        <f t="shared" si="28"/>
        <v>6</v>
      </c>
      <c r="D912" s="267">
        <f t="shared" si="29"/>
        <v>7</v>
      </c>
    </row>
    <row r="913" spans="1:4" x14ac:dyDescent="0.2">
      <c r="A913" s="284" t="s">
        <v>1354</v>
      </c>
      <c r="B913" s="285">
        <v>65.906157222150512</v>
      </c>
      <c r="C913" s="267">
        <f t="shared" si="28"/>
        <v>6</v>
      </c>
      <c r="D913" s="267">
        <f t="shared" si="29"/>
        <v>8</v>
      </c>
    </row>
    <row r="914" spans="1:4" x14ac:dyDescent="0.2">
      <c r="A914" s="284" t="s">
        <v>1355</v>
      </c>
      <c r="B914" s="285">
        <v>71.446243814664868</v>
      </c>
      <c r="C914" s="267">
        <f t="shared" si="28"/>
        <v>6</v>
      </c>
      <c r="D914" s="267">
        <f t="shared" si="29"/>
        <v>8</v>
      </c>
    </row>
    <row r="915" spans="1:4" x14ac:dyDescent="0.2">
      <c r="A915" s="284" t="s">
        <v>1356</v>
      </c>
      <c r="B915" s="285">
        <v>75.892857142857125</v>
      </c>
      <c r="C915" s="267">
        <f t="shared" si="28"/>
        <v>6</v>
      </c>
      <c r="D915" s="267">
        <f t="shared" si="29"/>
        <v>8</v>
      </c>
    </row>
    <row r="916" spans="1:4" x14ac:dyDescent="0.2">
      <c r="A916" s="284" t="s">
        <v>1357</v>
      </c>
      <c r="B916" s="285">
        <v>79.368686868686865</v>
      </c>
      <c r="C916" s="267">
        <f t="shared" si="28"/>
        <v>6</v>
      </c>
      <c r="D916" s="267">
        <f t="shared" si="29"/>
        <v>8</v>
      </c>
    </row>
    <row r="917" spans="1:4" x14ac:dyDescent="0.2">
      <c r="A917" s="284" t="s">
        <v>1358</v>
      </c>
      <c r="B917" s="285">
        <v>82.075471698113205</v>
      </c>
      <c r="C917" s="267">
        <f t="shared" si="28"/>
        <v>6</v>
      </c>
      <c r="D917" s="267">
        <f t="shared" si="29"/>
        <v>8</v>
      </c>
    </row>
    <row r="918" spans="1:4" x14ac:dyDescent="0.2">
      <c r="A918" s="284" t="s">
        <v>1359</v>
      </c>
      <c r="B918" s="285">
        <v>84.699578677413427</v>
      </c>
      <c r="C918" s="267">
        <f t="shared" si="28"/>
        <v>6</v>
      </c>
      <c r="D918" s="267">
        <f t="shared" si="29"/>
        <v>8</v>
      </c>
    </row>
    <row r="919" spans="1:4" x14ac:dyDescent="0.2">
      <c r="A919" s="284" t="s">
        <v>1360</v>
      </c>
      <c r="B919" s="285">
        <v>83.694287507846838</v>
      </c>
      <c r="C919" s="267">
        <f t="shared" si="28"/>
        <v>6</v>
      </c>
      <c r="D919" s="267">
        <f t="shared" si="29"/>
        <v>8</v>
      </c>
    </row>
    <row r="920" spans="1:4" x14ac:dyDescent="0.2">
      <c r="A920" s="284" t="s">
        <v>1361</v>
      </c>
      <c r="B920" s="285">
        <v>69.049609810479382</v>
      </c>
      <c r="C920" s="267">
        <f t="shared" si="28"/>
        <v>6</v>
      </c>
      <c r="D920" s="267">
        <f t="shared" si="29"/>
        <v>8</v>
      </c>
    </row>
    <row r="921" spans="1:4" x14ac:dyDescent="0.2">
      <c r="A921" s="284" t="s">
        <v>1362</v>
      </c>
      <c r="B921" s="285">
        <v>52.408799777220828</v>
      </c>
      <c r="C921" s="267">
        <f t="shared" si="28"/>
        <v>6</v>
      </c>
      <c r="D921" s="267">
        <f t="shared" si="29"/>
        <v>8</v>
      </c>
    </row>
    <row r="922" spans="1:4" x14ac:dyDescent="0.2">
      <c r="A922" s="284" t="s">
        <v>1363</v>
      </c>
      <c r="B922" s="285">
        <v>40.953051643192488</v>
      </c>
      <c r="C922" s="267">
        <f t="shared" si="28"/>
        <v>6</v>
      </c>
      <c r="D922" s="267">
        <f t="shared" si="29"/>
        <v>8</v>
      </c>
    </row>
    <row r="923" spans="1:4" x14ac:dyDescent="0.2">
      <c r="A923" s="284" t="s">
        <v>1364</v>
      </c>
      <c r="B923" s="285">
        <v>35.087877584900212</v>
      </c>
      <c r="C923" s="267">
        <f t="shared" si="28"/>
        <v>6</v>
      </c>
      <c r="D923" s="267">
        <f t="shared" si="29"/>
        <v>8</v>
      </c>
    </row>
    <row r="924" spans="1:4" x14ac:dyDescent="0.2">
      <c r="A924" s="284" t="s">
        <v>1365</v>
      </c>
      <c r="B924" s="285">
        <v>28.057838287201712</v>
      </c>
      <c r="C924" s="267">
        <f t="shared" si="28"/>
        <v>6</v>
      </c>
      <c r="D924" s="267">
        <f t="shared" si="29"/>
        <v>8</v>
      </c>
    </row>
    <row r="925" spans="1:4" x14ac:dyDescent="0.2">
      <c r="A925" s="284" t="s">
        <v>1366</v>
      </c>
      <c r="B925" s="285">
        <v>24.874858909554888</v>
      </c>
      <c r="C925" s="267">
        <f t="shared" si="28"/>
        <v>6</v>
      </c>
      <c r="D925" s="267">
        <f t="shared" si="29"/>
        <v>8</v>
      </c>
    </row>
    <row r="926" spans="1:4" x14ac:dyDescent="0.2">
      <c r="A926" s="284" t="s">
        <v>1367</v>
      </c>
      <c r="B926" s="285">
        <v>21.672074314413976</v>
      </c>
      <c r="C926" s="267">
        <f t="shared" si="28"/>
        <v>6</v>
      </c>
      <c r="D926" s="267">
        <f t="shared" si="29"/>
        <v>8</v>
      </c>
    </row>
    <row r="927" spans="1:4" x14ac:dyDescent="0.2">
      <c r="A927" s="284" t="s">
        <v>1368</v>
      </c>
      <c r="B927" s="285">
        <v>20.033617305604277</v>
      </c>
      <c r="C927" s="267">
        <f t="shared" si="28"/>
        <v>6</v>
      </c>
      <c r="D927" s="267">
        <f t="shared" si="29"/>
        <v>8</v>
      </c>
    </row>
    <row r="928" spans="1:4" x14ac:dyDescent="0.2">
      <c r="A928" s="284" t="s">
        <v>1369</v>
      </c>
      <c r="B928" s="285">
        <v>19.727044825263789</v>
      </c>
      <c r="C928" s="267">
        <f t="shared" si="28"/>
        <v>6</v>
      </c>
      <c r="D928" s="267">
        <f t="shared" si="29"/>
        <v>8</v>
      </c>
    </row>
    <row r="929" spans="1:4" x14ac:dyDescent="0.2">
      <c r="A929" s="284" t="s">
        <v>1370</v>
      </c>
      <c r="B929" s="285">
        <v>19.401321550831938</v>
      </c>
      <c r="C929" s="267">
        <f t="shared" si="28"/>
        <v>6</v>
      </c>
      <c r="D929" s="267">
        <f t="shared" si="29"/>
        <v>8</v>
      </c>
    </row>
    <row r="930" spans="1:4" x14ac:dyDescent="0.2">
      <c r="A930" s="284" t="s">
        <v>1371</v>
      </c>
      <c r="B930" s="285">
        <v>19.717868338557995</v>
      </c>
      <c r="C930" s="267">
        <f t="shared" si="28"/>
        <v>6</v>
      </c>
      <c r="D930" s="267">
        <f t="shared" si="29"/>
        <v>8</v>
      </c>
    </row>
    <row r="931" spans="1:4" x14ac:dyDescent="0.2">
      <c r="A931" s="284" t="s">
        <v>1372</v>
      </c>
      <c r="B931" s="285">
        <v>21.392776352675043</v>
      </c>
      <c r="C931" s="267">
        <f t="shared" si="28"/>
        <v>6</v>
      </c>
      <c r="D931" s="267">
        <f t="shared" si="29"/>
        <v>8</v>
      </c>
    </row>
    <row r="932" spans="1:4" x14ac:dyDescent="0.2">
      <c r="A932" s="284" t="s">
        <v>1373</v>
      </c>
      <c r="B932" s="285">
        <v>25.208731165409866</v>
      </c>
      <c r="C932" s="267">
        <f t="shared" si="28"/>
        <v>6</v>
      </c>
      <c r="D932" s="267">
        <f t="shared" si="29"/>
        <v>8</v>
      </c>
    </row>
    <row r="933" spans="1:4" x14ac:dyDescent="0.2">
      <c r="A933" s="284" t="s">
        <v>1374</v>
      </c>
      <c r="B933" s="285">
        <v>28.201874629519857</v>
      </c>
      <c r="C933" s="267">
        <f t="shared" si="28"/>
        <v>6</v>
      </c>
      <c r="D933" s="267">
        <f t="shared" si="29"/>
        <v>8</v>
      </c>
    </row>
    <row r="934" spans="1:4" x14ac:dyDescent="0.2">
      <c r="A934" s="284" t="s">
        <v>1375</v>
      </c>
      <c r="B934" s="285">
        <v>34.023279352226716</v>
      </c>
      <c r="C934" s="267">
        <f t="shared" si="28"/>
        <v>6</v>
      </c>
      <c r="D934" s="267">
        <f t="shared" si="29"/>
        <v>8</v>
      </c>
    </row>
    <row r="935" spans="1:4" x14ac:dyDescent="0.2">
      <c r="A935" s="284" t="s">
        <v>1376</v>
      </c>
      <c r="B935" s="285">
        <v>39.937096225773544</v>
      </c>
      <c r="C935" s="267">
        <f t="shared" si="28"/>
        <v>6</v>
      </c>
      <c r="D935" s="267">
        <f t="shared" si="29"/>
        <v>8</v>
      </c>
    </row>
    <row r="936" spans="1:4" x14ac:dyDescent="0.2">
      <c r="A936" s="284" t="s">
        <v>1377</v>
      </c>
      <c r="B936" s="285">
        <v>49.226998491704364</v>
      </c>
      <c r="C936" s="267">
        <f t="shared" si="28"/>
        <v>6</v>
      </c>
      <c r="D936" s="267">
        <f t="shared" si="29"/>
        <v>8</v>
      </c>
    </row>
    <row r="937" spans="1:4" x14ac:dyDescent="0.2">
      <c r="A937" s="284" t="s">
        <v>1378</v>
      </c>
      <c r="B937" s="285">
        <v>56.047849788007269</v>
      </c>
      <c r="C937" s="267">
        <f t="shared" si="28"/>
        <v>6</v>
      </c>
      <c r="D937" s="267">
        <f t="shared" si="29"/>
        <v>9</v>
      </c>
    </row>
    <row r="938" spans="1:4" x14ac:dyDescent="0.2">
      <c r="A938" s="284" t="s">
        <v>1379</v>
      </c>
      <c r="B938" s="285">
        <v>63.214125056230316</v>
      </c>
      <c r="C938" s="267">
        <f t="shared" si="28"/>
        <v>6</v>
      </c>
      <c r="D938" s="267">
        <f t="shared" si="29"/>
        <v>9</v>
      </c>
    </row>
    <row r="939" spans="1:4" x14ac:dyDescent="0.2">
      <c r="A939" s="284" t="s">
        <v>1380</v>
      </c>
      <c r="B939" s="285">
        <v>65.0454260651629</v>
      </c>
      <c r="C939" s="267">
        <f t="shared" si="28"/>
        <v>6</v>
      </c>
      <c r="D939" s="267">
        <f t="shared" si="29"/>
        <v>9</v>
      </c>
    </row>
    <row r="940" spans="1:4" x14ac:dyDescent="0.2">
      <c r="A940" s="284" t="s">
        <v>1381</v>
      </c>
      <c r="B940" s="285">
        <v>66.51917404129793</v>
      </c>
      <c r="C940" s="267">
        <f t="shared" si="28"/>
        <v>6</v>
      </c>
      <c r="D940" s="267">
        <f t="shared" si="29"/>
        <v>9</v>
      </c>
    </row>
    <row r="941" spans="1:4" x14ac:dyDescent="0.2">
      <c r="A941" s="284" t="s">
        <v>1382</v>
      </c>
      <c r="B941" s="285">
        <v>71.574074074074076</v>
      </c>
      <c r="C941" s="267">
        <f t="shared" si="28"/>
        <v>6</v>
      </c>
      <c r="D941" s="267">
        <f t="shared" si="29"/>
        <v>9</v>
      </c>
    </row>
    <row r="942" spans="1:4" x14ac:dyDescent="0.2">
      <c r="A942" s="284" t="s">
        <v>1383</v>
      </c>
      <c r="B942" s="285">
        <v>77.388888888888886</v>
      </c>
      <c r="C942" s="267">
        <f t="shared" si="28"/>
        <v>6</v>
      </c>
      <c r="D942" s="267">
        <f t="shared" si="29"/>
        <v>9</v>
      </c>
    </row>
    <row r="943" spans="1:4" x14ac:dyDescent="0.2">
      <c r="A943" s="284" t="s">
        <v>1384</v>
      </c>
      <c r="B943" s="285">
        <v>72.816494217894103</v>
      </c>
      <c r="C943" s="267">
        <f t="shared" si="28"/>
        <v>6</v>
      </c>
      <c r="D943" s="267">
        <f t="shared" si="29"/>
        <v>9</v>
      </c>
    </row>
    <row r="944" spans="1:4" x14ac:dyDescent="0.2">
      <c r="A944" s="284" t="s">
        <v>1385</v>
      </c>
      <c r="B944" s="285">
        <v>61.048557353976072</v>
      </c>
      <c r="C944" s="267">
        <f t="shared" si="28"/>
        <v>6</v>
      </c>
      <c r="D944" s="267">
        <f t="shared" si="29"/>
        <v>9</v>
      </c>
    </row>
    <row r="945" spans="1:4" x14ac:dyDescent="0.2">
      <c r="A945" s="284" t="s">
        <v>1386</v>
      </c>
      <c r="B945" s="285">
        <v>53.582276219403255</v>
      </c>
      <c r="C945" s="267">
        <f t="shared" si="28"/>
        <v>6</v>
      </c>
      <c r="D945" s="267">
        <f t="shared" si="29"/>
        <v>9</v>
      </c>
    </row>
    <row r="946" spans="1:4" x14ac:dyDescent="0.2">
      <c r="A946" s="284" t="s">
        <v>1387</v>
      </c>
      <c r="B946" s="285">
        <v>45.563310069790631</v>
      </c>
      <c r="C946" s="267">
        <f t="shared" si="28"/>
        <v>6</v>
      </c>
      <c r="D946" s="267">
        <f t="shared" si="29"/>
        <v>9</v>
      </c>
    </row>
    <row r="947" spans="1:4" x14ac:dyDescent="0.2">
      <c r="A947" s="284" t="s">
        <v>1388</v>
      </c>
      <c r="B947" s="285">
        <v>38.683582089552239</v>
      </c>
      <c r="C947" s="267">
        <f t="shared" si="28"/>
        <v>6</v>
      </c>
      <c r="D947" s="267">
        <f t="shared" si="29"/>
        <v>9</v>
      </c>
    </row>
    <row r="948" spans="1:4" x14ac:dyDescent="0.2">
      <c r="A948" s="284" t="s">
        <v>1389</v>
      </c>
      <c r="B948" s="285">
        <v>32.220533282665144</v>
      </c>
      <c r="C948" s="267">
        <f t="shared" si="28"/>
        <v>6</v>
      </c>
      <c r="D948" s="267">
        <f t="shared" si="29"/>
        <v>9</v>
      </c>
    </row>
    <row r="949" spans="1:4" x14ac:dyDescent="0.2">
      <c r="A949" s="284" t="s">
        <v>1390</v>
      </c>
      <c r="B949" s="285">
        <v>30.204403401092403</v>
      </c>
      <c r="C949" s="267">
        <f t="shared" si="28"/>
        <v>6</v>
      </c>
      <c r="D949" s="267">
        <f t="shared" si="29"/>
        <v>9</v>
      </c>
    </row>
    <row r="950" spans="1:4" x14ac:dyDescent="0.2">
      <c r="A950" s="284" t="s">
        <v>1391</v>
      </c>
      <c r="B950" s="285">
        <v>29.937106918238992</v>
      </c>
      <c r="C950" s="267">
        <f t="shared" si="28"/>
        <v>6</v>
      </c>
      <c r="D950" s="267">
        <f t="shared" si="29"/>
        <v>9</v>
      </c>
    </row>
    <row r="951" spans="1:4" x14ac:dyDescent="0.2">
      <c r="A951" s="284" t="s">
        <v>1392</v>
      </c>
      <c r="B951" s="285">
        <v>28.642408434664411</v>
      </c>
      <c r="C951" s="267">
        <f t="shared" si="28"/>
        <v>6</v>
      </c>
      <c r="D951" s="267">
        <f t="shared" si="29"/>
        <v>9</v>
      </c>
    </row>
    <row r="952" spans="1:4" x14ac:dyDescent="0.2">
      <c r="A952" s="284" t="s">
        <v>1393</v>
      </c>
      <c r="B952" s="285">
        <v>27.597411174217406</v>
      </c>
      <c r="C952" s="267">
        <f t="shared" si="28"/>
        <v>6</v>
      </c>
      <c r="D952" s="267">
        <f t="shared" si="29"/>
        <v>9</v>
      </c>
    </row>
    <row r="953" spans="1:4" x14ac:dyDescent="0.2">
      <c r="A953" s="284" t="s">
        <v>1394</v>
      </c>
      <c r="B953" s="285">
        <v>26.505989474289187</v>
      </c>
      <c r="C953" s="267">
        <f t="shared" si="28"/>
        <v>6</v>
      </c>
      <c r="D953" s="267">
        <f t="shared" si="29"/>
        <v>9</v>
      </c>
    </row>
    <row r="954" spans="1:4" x14ac:dyDescent="0.2">
      <c r="A954" s="284" t="s">
        <v>1395</v>
      </c>
      <c r="B954" s="285">
        <v>26.257760650824238</v>
      </c>
      <c r="C954" s="267">
        <f t="shared" si="28"/>
        <v>6</v>
      </c>
      <c r="D954" s="267">
        <f t="shared" si="29"/>
        <v>9</v>
      </c>
    </row>
    <row r="955" spans="1:4" x14ac:dyDescent="0.2">
      <c r="A955" s="284" t="s">
        <v>1396</v>
      </c>
      <c r="B955" s="285">
        <v>26.466753040498183</v>
      </c>
      <c r="C955" s="267">
        <f t="shared" si="28"/>
        <v>6</v>
      </c>
      <c r="D955" s="267">
        <f t="shared" si="29"/>
        <v>9</v>
      </c>
    </row>
    <row r="956" spans="1:4" x14ac:dyDescent="0.2">
      <c r="A956" s="284" t="s">
        <v>1397</v>
      </c>
      <c r="B956" s="285">
        <v>28.584341964148919</v>
      </c>
      <c r="C956" s="267">
        <f t="shared" si="28"/>
        <v>6</v>
      </c>
      <c r="D956" s="267">
        <f t="shared" si="29"/>
        <v>9</v>
      </c>
    </row>
    <row r="957" spans="1:4" x14ac:dyDescent="0.2">
      <c r="A957" s="284" t="s">
        <v>1398</v>
      </c>
      <c r="B957" s="285">
        <v>32.375569627744568</v>
      </c>
      <c r="C957" s="267">
        <f t="shared" si="28"/>
        <v>6</v>
      </c>
      <c r="D957" s="267">
        <f t="shared" si="29"/>
        <v>9</v>
      </c>
    </row>
    <row r="958" spans="1:4" x14ac:dyDescent="0.2">
      <c r="A958" s="284" t="s">
        <v>1399</v>
      </c>
      <c r="B958" s="285">
        <v>40.069517977993641</v>
      </c>
      <c r="C958" s="267">
        <f t="shared" si="28"/>
        <v>6</v>
      </c>
      <c r="D958" s="267">
        <f t="shared" si="29"/>
        <v>9</v>
      </c>
    </row>
    <row r="959" spans="1:4" x14ac:dyDescent="0.2">
      <c r="A959" s="284" t="s">
        <v>1400</v>
      </c>
      <c r="B959" s="285">
        <v>46.449887387387392</v>
      </c>
      <c r="C959" s="267">
        <f t="shared" si="28"/>
        <v>6</v>
      </c>
      <c r="D959" s="267">
        <f t="shared" si="29"/>
        <v>9</v>
      </c>
    </row>
    <row r="960" spans="1:4" x14ac:dyDescent="0.2">
      <c r="A960" s="284" t="s">
        <v>1401</v>
      </c>
      <c r="B960" s="285">
        <v>56.042464323007309</v>
      </c>
      <c r="C960" s="267">
        <f t="shared" si="28"/>
        <v>6</v>
      </c>
      <c r="D960" s="267">
        <f t="shared" si="29"/>
        <v>9</v>
      </c>
    </row>
    <row r="961" spans="1:4" x14ac:dyDescent="0.2">
      <c r="A961" s="284" t="s">
        <v>1402</v>
      </c>
      <c r="B961" s="285">
        <v>63.353048225659684</v>
      </c>
      <c r="C961" s="267">
        <f t="shared" si="28"/>
        <v>6</v>
      </c>
      <c r="D961" s="267">
        <f t="shared" si="29"/>
        <v>10</v>
      </c>
    </row>
    <row r="962" spans="1:4" x14ac:dyDescent="0.2">
      <c r="A962" s="284" t="s">
        <v>1403</v>
      </c>
      <c r="B962" s="285">
        <v>66.679009488544324</v>
      </c>
      <c r="C962" s="267">
        <f t="shared" ref="C962:C1025" si="30">MONTH(A962)</f>
        <v>6</v>
      </c>
      <c r="D962" s="267">
        <f t="shared" ref="D962:D1025" si="31">DAY(A962)</f>
        <v>10</v>
      </c>
    </row>
    <row r="963" spans="1:4" x14ac:dyDescent="0.2">
      <c r="A963" s="284" t="s">
        <v>1404</v>
      </c>
      <c r="B963" s="285">
        <v>69.892086330935257</v>
      </c>
      <c r="C963" s="267">
        <f t="shared" si="30"/>
        <v>6</v>
      </c>
      <c r="D963" s="267">
        <f t="shared" si="31"/>
        <v>10</v>
      </c>
    </row>
    <row r="964" spans="1:4" x14ac:dyDescent="0.2">
      <c r="A964" s="284" t="s">
        <v>1405</v>
      </c>
      <c r="B964" s="285">
        <v>73.033329592638296</v>
      </c>
      <c r="C964" s="267">
        <f t="shared" si="30"/>
        <v>6</v>
      </c>
      <c r="D964" s="267">
        <f t="shared" si="31"/>
        <v>10</v>
      </c>
    </row>
    <row r="965" spans="1:4" x14ac:dyDescent="0.2">
      <c r="A965" s="284" t="s">
        <v>1406</v>
      </c>
      <c r="B965" s="285">
        <v>74.726558049447419</v>
      </c>
      <c r="C965" s="267">
        <f t="shared" si="30"/>
        <v>6</v>
      </c>
      <c r="D965" s="267">
        <f t="shared" si="31"/>
        <v>10</v>
      </c>
    </row>
    <row r="966" spans="1:4" x14ac:dyDescent="0.2">
      <c r="A966" s="284" t="s">
        <v>1407</v>
      </c>
      <c r="B966" s="285">
        <v>75.992063492063494</v>
      </c>
      <c r="C966" s="267">
        <f t="shared" si="30"/>
        <v>6</v>
      </c>
      <c r="D966" s="267">
        <f t="shared" si="31"/>
        <v>10</v>
      </c>
    </row>
    <row r="967" spans="1:4" x14ac:dyDescent="0.2">
      <c r="A967" s="284" t="s">
        <v>1408</v>
      </c>
      <c r="B967" s="285">
        <v>72.294489611562781</v>
      </c>
      <c r="C967" s="267">
        <f t="shared" si="30"/>
        <v>6</v>
      </c>
      <c r="D967" s="267">
        <f t="shared" si="31"/>
        <v>10</v>
      </c>
    </row>
    <row r="968" spans="1:4" x14ac:dyDescent="0.2">
      <c r="A968" s="284" t="s">
        <v>1409</v>
      </c>
      <c r="B968" s="285">
        <v>58.191632928475045</v>
      </c>
      <c r="C968" s="267">
        <f t="shared" si="30"/>
        <v>6</v>
      </c>
      <c r="D968" s="267">
        <f t="shared" si="31"/>
        <v>10</v>
      </c>
    </row>
    <row r="969" spans="1:4" x14ac:dyDescent="0.2">
      <c r="A969" s="284" t="s">
        <v>1410</v>
      </c>
      <c r="B969" s="285">
        <v>50.551597333946226</v>
      </c>
      <c r="C969" s="267">
        <f t="shared" si="30"/>
        <v>6</v>
      </c>
      <c r="D969" s="267">
        <f t="shared" si="31"/>
        <v>10</v>
      </c>
    </row>
    <row r="970" spans="1:4" x14ac:dyDescent="0.2">
      <c r="A970" s="284" t="s">
        <v>1411</v>
      </c>
      <c r="B970" s="285">
        <v>41.064620919243978</v>
      </c>
      <c r="C970" s="267">
        <f t="shared" si="30"/>
        <v>6</v>
      </c>
      <c r="D970" s="267">
        <f t="shared" si="31"/>
        <v>10</v>
      </c>
    </row>
    <row r="971" spans="1:4" x14ac:dyDescent="0.2">
      <c r="A971" s="284" t="s">
        <v>1412</v>
      </c>
      <c r="B971" s="285">
        <v>29.961389961389962</v>
      </c>
      <c r="C971" s="267">
        <f t="shared" si="30"/>
        <v>6</v>
      </c>
      <c r="D971" s="267">
        <f t="shared" si="31"/>
        <v>10</v>
      </c>
    </row>
    <row r="972" spans="1:4" x14ac:dyDescent="0.2">
      <c r="A972" s="284" t="s">
        <v>1413</v>
      </c>
      <c r="B972" s="285">
        <v>25.942714492182368</v>
      </c>
      <c r="C972" s="267">
        <f t="shared" si="30"/>
        <v>6</v>
      </c>
      <c r="D972" s="267">
        <f t="shared" si="31"/>
        <v>10</v>
      </c>
    </row>
    <row r="973" spans="1:4" x14ac:dyDescent="0.2">
      <c r="A973" s="284" t="s">
        <v>1414</v>
      </c>
      <c r="B973" s="285">
        <v>24.559252386002122</v>
      </c>
      <c r="C973" s="267">
        <f t="shared" si="30"/>
        <v>6</v>
      </c>
      <c r="D973" s="267">
        <f t="shared" si="31"/>
        <v>10</v>
      </c>
    </row>
    <row r="974" spans="1:4" x14ac:dyDescent="0.2">
      <c r="A974" s="284" t="s">
        <v>1415</v>
      </c>
      <c r="B974" s="285">
        <v>22.986530264279622</v>
      </c>
      <c r="C974" s="267">
        <f t="shared" si="30"/>
        <v>6</v>
      </c>
      <c r="D974" s="267">
        <f t="shared" si="31"/>
        <v>10</v>
      </c>
    </row>
    <row r="975" spans="1:4" x14ac:dyDescent="0.2">
      <c r="A975" s="284" t="s">
        <v>1416</v>
      </c>
      <c r="B975" s="285">
        <v>21.804020100502512</v>
      </c>
      <c r="C975" s="267">
        <f t="shared" si="30"/>
        <v>6</v>
      </c>
      <c r="D975" s="267">
        <f t="shared" si="31"/>
        <v>10</v>
      </c>
    </row>
    <row r="976" spans="1:4" x14ac:dyDescent="0.2">
      <c r="A976" s="284" t="s">
        <v>1417</v>
      </c>
      <c r="B976" s="285">
        <v>21.527212120452639</v>
      </c>
      <c r="C976" s="267">
        <f t="shared" si="30"/>
        <v>6</v>
      </c>
      <c r="D976" s="267">
        <f t="shared" si="31"/>
        <v>10</v>
      </c>
    </row>
    <row r="977" spans="1:4" x14ac:dyDescent="0.2">
      <c r="A977" s="284" t="s">
        <v>1418</v>
      </c>
      <c r="B977" s="285">
        <v>20.778112449799195</v>
      </c>
      <c r="C977" s="267">
        <f t="shared" si="30"/>
        <v>6</v>
      </c>
      <c r="D977" s="267">
        <f t="shared" si="31"/>
        <v>10</v>
      </c>
    </row>
    <row r="978" spans="1:4" x14ac:dyDescent="0.2">
      <c r="A978" s="284" t="s">
        <v>1419</v>
      </c>
      <c r="B978" s="285">
        <v>21.289959744257636</v>
      </c>
      <c r="C978" s="267">
        <f t="shared" si="30"/>
        <v>6</v>
      </c>
      <c r="D978" s="267">
        <f t="shared" si="31"/>
        <v>10</v>
      </c>
    </row>
    <row r="979" spans="1:4" x14ac:dyDescent="0.2">
      <c r="A979" s="284" t="s">
        <v>1420</v>
      </c>
      <c r="B979" s="285">
        <v>21.911935671381514</v>
      </c>
      <c r="C979" s="267">
        <f t="shared" si="30"/>
        <v>6</v>
      </c>
      <c r="D979" s="267">
        <f t="shared" si="31"/>
        <v>10</v>
      </c>
    </row>
    <row r="980" spans="1:4" x14ac:dyDescent="0.2">
      <c r="A980" s="284" t="s">
        <v>1421</v>
      </c>
      <c r="B980" s="285">
        <v>25.433550824175825</v>
      </c>
      <c r="C980" s="267">
        <f t="shared" si="30"/>
        <v>6</v>
      </c>
      <c r="D980" s="267">
        <f t="shared" si="31"/>
        <v>10</v>
      </c>
    </row>
    <row r="981" spans="1:4" x14ac:dyDescent="0.2">
      <c r="A981" s="284" t="s">
        <v>1422</v>
      </c>
      <c r="B981" s="285">
        <v>34.617201524265425</v>
      </c>
      <c r="C981" s="267">
        <f t="shared" si="30"/>
        <v>6</v>
      </c>
      <c r="D981" s="267">
        <f t="shared" si="31"/>
        <v>10</v>
      </c>
    </row>
    <row r="982" spans="1:4" x14ac:dyDescent="0.2">
      <c r="A982" s="284" t="s">
        <v>1423</v>
      </c>
      <c r="B982" s="285">
        <v>41.099825351594816</v>
      </c>
      <c r="C982" s="267">
        <f t="shared" si="30"/>
        <v>6</v>
      </c>
      <c r="D982" s="267">
        <f t="shared" si="31"/>
        <v>10</v>
      </c>
    </row>
    <row r="983" spans="1:4" x14ac:dyDescent="0.2">
      <c r="A983" s="284" t="s">
        <v>1424</v>
      </c>
      <c r="B983" s="285">
        <v>43.86695293953359</v>
      </c>
      <c r="C983" s="267">
        <f t="shared" si="30"/>
        <v>6</v>
      </c>
      <c r="D983" s="267">
        <f t="shared" si="31"/>
        <v>10</v>
      </c>
    </row>
    <row r="984" spans="1:4" x14ac:dyDescent="0.2">
      <c r="A984" s="284" t="s">
        <v>1425</v>
      </c>
      <c r="B984" s="285">
        <v>40.977280923187884</v>
      </c>
      <c r="C984" s="267">
        <f t="shared" si="30"/>
        <v>6</v>
      </c>
      <c r="D984" s="267">
        <f t="shared" si="31"/>
        <v>10</v>
      </c>
    </row>
    <row r="985" spans="1:4" x14ac:dyDescent="0.2">
      <c r="A985" s="284" t="s">
        <v>1426</v>
      </c>
      <c r="B985" s="285">
        <v>43.586956521739125</v>
      </c>
      <c r="C985" s="267">
        <f t="shared" si="30"/>
        <v>6</v>
      </c>
      <c r="D985" s="267">
        <f t="shared" si="31"/>
        <v>11</v>
      </c>
    </row>
    <row r="986" spans="1:4" x14ac:dyDescent="0.2">
      <c r="A986" s="284" t="s">
        <v>1427</v>
      </c>
      <c r="B986" s="285">
        <v>50.737773000439731</v>
      </c>
      <c r="C986" s="267">
        <f t="shared" si="30"/>
        <v>6</v>
      </c>
      <c r="D986" s="267">
        <f t="shared" si="31"/>
        <v>11</v>
      </c>
    </row>
    <row r="987" spans="1:4" x14ac:dyDescent="0.2">
      <c r="A987" s="284" t="s">
        <v>1428</v>
      </c>
      <c r="B987" s="285">
        <v>57.795698924731184</v>
      </c>
      <c r="C987" s="267">
        <f t="shared" si="30"/>
        <v>6</v>
      </c>
      <c r="D987" s="267">
        <f t="shared" si="31"/>
        <v>11</v>
      </c>
    </row>
    <row r="988" spans="1:4" x14ac:dyDescent="0.2">
      <c r="A988" s="284" t="s">
        <v>1429</v>
      </c>
      <c r="B988" s="285">
        <v>62.22271451779649</v>
      </c>
      <c r="C988" s="267">
        <f t="shared" si="30"/>
        <v>6</v>
      </c>
      <c r="D988" s="267">
        <f t="shared" si="31"/>
        <v>11</v>
      </c>
    </row>
    <row r="989" spans="1:4" x14ac:dyDescent="0.2">
      <c r="A989" s="284" t="s">
        <v>1430</v>
      </c>
      <c r="B989" s="285">
        <v>61.994301994301992</v>
      </c>
      <c r="C989" s="267">
        <f t="shared" si="30"/>
        <v>6</v>
      </c>
      <c r="D989" s="267">
        <f t="shared" si="31"/>
        <v>11</v>
      </c>
    </row>
    <row r="990" spans="1:4" x14ac:dyDescent="0.2">
      <c r="A990" s="284" t="s">
        <v>1431</v>
      </c>
      <c r="B990" s="285">
        <v>64.540816326530617</v>
      </c>
      <c r="C990" s="267">
        <f t="shared" si="30"/>
        <v>6</v>
      </c>
      <c r="D990" s="267">
        <f t="shared" si="31"/>
        <v>11</v>
      </c>
    </row>
    <row r="991" spans="1:4" x14ac:dyDescent="0.2">
      <c r="A991" s="284" t="s">
        <v>1432</v>
      </c>
      <c r="B991" s="285">
        <v>63.760504201680675</v>
      </c>
      <c r="C991" s="267">
        <f t="shared" si="30"/>
        <v>6</v>
      </c>
      <c r="D991" s="267">
        <f t="shared" si="31"/>
        <v>11</v>
      </c>
    </row>
    <row r="992" spans="1:4" x14ac:dyDescent="0.2">
      <c r="A992" s="284" t="s">
        <v>1433</v>
      </c>
      <c r="B992" s="285">
        <v>58.017933827292353</v>
      </c>
      <c r="C992" s="267">
        <f t="shared" si="30"/>
        <v>6</v>
      </c>
      <c r="D992" s="267">
        <f t="shared" si="31"/>
        <v>11</v>
      </c>
    </row>
    <row r="993" spans="1:4" x14ac:dyDescent="0.2">
      <c r="A993" s="284" t="s">
        <v>1434</v>
      </c>
      <c r="B993" s="285">
        <v>55.331278890600927</v>
      </c>
      <c r="C993" s="267">
        <f t="shared" si="30"/>
        <v>6</v>
      </c>
      <c r="D993" s="267">
        <f t="shared" si="31"/>
        <v>11</v>
      </c>
    </row>
    <row r="994" spans="1:4" x14ac:dyDescent="0.2">
      <c r="A994" s="284" t="s">
        <v>1435</v>
      </c>
      <c r="B994" s="285">
        <v>51.418017750012396</v>
      </c>
      <c r="C994" s="267">
        <f t="shared" si="30"/>
        <v>6</v>
      </c>
      <c r="D994" s="267">
        <f t="shared" si="31"/>
        <v>11</v>
      </c>
    </row>
    <row r="995" spans="1:4" x14ac:dyDescent="0.2">
      <c r="A995" s="284" t="s">
        <v>1436</v>
      </c>
      <c r="B995" s="285">
        <v>55.141723356009081</v>
      </c>
      <c r="C995" s="267">
        <f t="shared" si="30"/>
        <v>6</v>
      </c>
      <c r="D995" s="267">
        <f t="shared" si="31"/>
        <v>11</v>
      </c>
    </row>
    <row r="996" spans="1:4" x14ac:dyDescent="0.2">
      <c r="A996" s="284" t="s">
        <v>1437</v>
      </c>
      <c r="B996" s="285">
        <v>63.728801048183207</v>
      </c>
      <c r="C996" s="267">
        <f t="shared" si="30"/>
        <v>6</v>
      </c>
      <c r="D996" s="267">
        <f t="shared" si="31"/>
        <v>11</v>
      </c>
    </row>
    <row r="997" spans="1:4" x14ac:dyDescent="0.2">
      <c r="A997" s="284" t="s">
        <v>1438</v>
      </c>
      <c r="B997" s="285">
        <v>70.678695713394887</v>
      </c>
      <c r="C997" s="267">
        <f t="shared" si="30"/>
        <v>6</v>
      </c>
      <c r="D997" s="267">
        <f t="shared" si="31"/>
        <v>11</v>
      </c>
    </row>
    <row r="998" spans="1:4" x14ac:dyDescent="0.2">
      <c r="A998" s="284" t="s">
        <v>1439</v>
      </c>
      <c r="B998" s="285">
        <v>76.14059013141582</v>
      </c>
      <c r="C998" s="267">
        <f t="shared" si="30"/>
        <v>6</v>
      </c>
      <c r="D998" s="267">
        <f t="shared" si="31"/>
        <v>11</v>
      </c>
    </row>
    <row r="999" spans="1:4" x14ac:dyDescent="0.2">
      <c r="A999" s="284" t="s">
        <v>1440</v>
      </c>
      <c r="B999" s="285">
        <v>83.311051693404636</v>
      </c>
      <c r="C999" s="267">
        <f t="shared" si="30"/>
        <v>6</v>
      </c>
      <c r="D999" s="267">
        <f t="shared" si="31"/>
        <v>11</v>
      </c>
    </row>
    <row r="1000" spans="1:4" x14ac:dyDescent="0.2">
      <c r="A1000" s="284" t="s">
        <v>1441</v>
      </c>
      <c r="B1000" s="285">
        <v>84.290263197173985</v>
      </c>
      <c r="C1000" s="267">
        <f t="shared" si="30"/>
        <v>6</v>
      </c>
      <c r="D1000" s="267">
        <f t="shared" si="31"/>
        <v>11</v>
      </c>
    </row>
    <row r="1001" spans="1:4" x14ac:dyDescent="0.2">
      <c r="A1001" s="284" t="s">
        <v>1442</v>
      </c>
      <c r="B1001" s="285">
        <v>86.624569460390362</v>
      </c>
      <c r="C1001" s="267">
        <f t="shared" si="30"/>
        <v>6</v>
      </c>
      <c r="D1001" s="267">
        <f t="shared" si="31"/>
        <v>11</v>
      </c>
    </row>
    <row r="1002" spans="1:4" x14ac:dyDescent="0.2">
      <c r="A1002" s="284" t="s">
        <v>1443</v>
      </c>
      <c r="B1002" s="285">
        <v>80.182642487046635</v>
      </c>
      <c r="C1002" s="267">
        <f t="shared" si="30"/>
        <v>6</v>
      </c>
      <c r="D1002" s="267">
        <f t="shared" si="31"/>
        <v>11</v>
      </c>
    </row>
    <row r="1003" spans="1:4" x14ac:dyDescent="0.2">
      <c r="A1003" s="284" t="s">
        <v>1444</v>
      </c>
      <c r="B1003" s="285">
        <v>76.850079744816597</v>
      </c>
      <c r="C1003" s="267">
        <f t="shared" si="30"/>
        <v>6</v>
      </c>
      <c r="D1003" s="267">
        <f t="shared" si="31"/>
        <v>11</v>
      </c>
    </row>
    <row r="1004" spans="1:4" x14ac:dyDescent="0.2">
      <c r="A1004" s="284" t="s">
        <v>1445</v>
      </c>
      <c r="B1004" s="285">
        <v>88.716356107660459</v>
      </c>
      <c r="C1004" s="267">
        <f t="shared" si="30"/>
        <v>6</v>
      </c>
      <c r="D1004" s="267">
        <f t="shared" si="31"/>
        <v>11</v>
      </c>
    </row>
    <row r="1005" spans="1:4" x14ac:dyDescent="0.2">
      <c r="A1005" s="284" t="s">
        <v>1446</v>
      </c>
      <c r="B1005" s="285">
        <v>90.832896804609746</v>
      </c>
      <c r="C1005" s="267">
        <f t="shared" si="30"/>
        <v>6</v>
      </c>
      <c r="D1005" s="267">
        <f t="shared" si="31"/>
        <v>11</v>
      </c>
    </row>
    <row r="1006" spans="1:4" x14ac:dyDescent="0.2">
      <c r="A1006" s="284" t="s">
        <v>1447</v>
      </c>
      <c r="B1006" s="285">
        <v>91.501815851313808</v>
      </c>
      <c r="C1006" s="267">
        <f t="shared" si="30"/>
        <v>6</v>
      </c>
      <c r="D1006" s="267">
        <f t="shared" si="31"/>
        <v>11</v>
      </c>
    </row>
    <row r="1007" spans="1:4" x14ac:dyDescent="0.2">
      <c r="A1007" s="284" t="s">
        <v>1448</v>
      </c>
      <c r="B1007" s="285">
        <v>90.333333333333343</v>
      </c>
      <c r="C1007" s="267">
        <f t="shared" si="30"/>
        <v>6</v>
      </c>
      <c r="D1007" s="267">
        <f t="shared" si="31"/>
        <v>11</v>
      </c>
    </row>
    <row r="1008" spans="1:4" x14ac:dyDescent="0.2">
      <c r="A1008" s="284" t="s">
        <v>1449</v>
      </c>
      <c r="B1008" s="285">
        <v>90.204538191115375</v>
      </c>
      <c r="C1008" s="267">
        <f t="shared" si="30"/>
        <v>6</v>
      </c>
      <c r="D1008" s="267">
        <f t="shared" si="31"/>
        <v>11</v>
      </c>
    </row>
    <row r="1009" spans="1:4" x14ac:dyDescent="0.2">
      <c r="A1009" s="284" t="s">
        <v>1450</v>
      </c>
      <c r="B1009" s="285">
        <v>90.656130268199234</v>
      </c>
      <c r="C1009" s="267">
        <f t="shared" si="30"/>
        <v>6</v>
      </c>
      <c r="D1009" s="267">
        <f t="shared" si="31"/>
        <v>12</v>
      </c>
    </row>
    <row r="1010" spans="1:4" x14ac:dyDescent="0.2">
      <c r="A1010" s="284" t="s">
        <v>1451</v>
      </c>
      <c r="B1010" s="285">
        <v>89.999489769886225</v>
      </c>
      <c r="C1010" s="267">
        <f t="shared" si="30"/>
        <v>6</v>
      </c>
      <c r="D1010" s="267">
        <f t="shared" si="31"/>
        <v>12</v>
      </c>
    </row>
    <row r="1011" spans="1:4" x14ac:dyDescent="0.2">
      <c r="A1011" s="284" t="s">
        <v>1452</v>
      </c>
      <c r="B1011" s="285">
        <v>90.405773420479306</v>
      </c>
      <c r="C1011" s="267">
        <f t="shared" si="30"/>
        <v>6</v>
      </c>
      <c r="D1011" s="267">
        <f t="shared" si="31"/>
        <v>12</v>
      </c>
    </row>
    <row r="1012" spans="1:4" x14ac:dyDescent="0.2">
      <c r="A1012" s="284" t="s">
        <v>1453</v>
      </c>
      <c r="B1012" s="285">
        <v>89.552238805970148</v>
      </c>
      <c r="C1012" s="267">
        <f t="shared" si="30"/>
        <v>6</v>
      </c>
      <c r="D1012" s="267">
        <f t="shared" si="31"/>
        <v>12</v>
      </c>
    </row>
    <row r="1013" spans="1:4" x14ac:dyDescent="0.2">
      <c r="A1013" s="284" t="s">
        <v>1454</v>
      </c>
      <c r="B1013" s="285">
        <v>88.721804511278194</v>
      </c>
      <c r="C1013" s="267">
        <f t="shared" si="30"/>
        <v>6</v>
      </c>
      <c r="D1013" s="267">
        <f t="shared" si="31"/>
        <v>12</v>
      </c>
    </row>
    <row r="1014" spans="1:4" x14ac:dyDescent="0.2">
      <c r="A1014" s="284" t="s">
        <v>1455</v>
      </c>
      <c r="B1014" s="285">
        <v>87.593984962405997</v>
      </c>
      <c r="C1014" s="267">
        <f t="shared" si="30"/>
        <v>6</v>
      </c>
      <c r="D1014" s="267">
        <f t="shared" si="31"/>
        <v>12</v>
      </c>
    </row>
    <row r="1015" spans="1:4" x14ac:dyDescent="0.2">
      <c r="A1015" s="284" t="s">
        <v>1456</v>
      </c>
      <c r="B1015" s="285">
        <v>84.762299613045883</v>
      </c>
      <c r="C1015" s="267">
        <f t="shared" si="30"/>
        <v>6</v>
      </c>
      <c r="D1015" s="267">
        <f t="shared" si="31"/>
        <v>12</v>
      </c>
    </row>
    <row r="1016" spans="1:4" x14ac:dyDescent="0.2">
      <c r="A1016" s="284" t="s">
        <v>1457</v>
      </c>
      <c r="B1016" s="285">
        <v>79.145962732919273</v>
      </c>
      <c r="C1016" s="267">
        <f t="shared" si="30"/>
        <v>6</v>
      </c>
      <c r="D1016" s="267">
        <f t="shared" si="31"/>
        <v>12</v>
      </c>
    </row>
    <row r="1017" spans="1:4" x14ac:dyDescent="0.2">
      <c r="A1017" s="284" t="s">
        <v>1458</v>
      </c>
      <c r="B1017" s="285">
        <v>73.021841172526109</v>
      </c>
      <c r="C1017" s="267">
        <f t="shared" si="30"/>
        <v>6</v>
      </c>
      <c r="D1017" s="267">
        <f t="shared" si="31"/>
        <v>12</v>
      </c>
    </row>
    <row r="1018" spans="1:4" x14ac:dyDescent="0.2">
      <c r="A1018" s="284" t="s">
        <v>1459</v>
      </c>
      <c r="B1018" s="285">
        <v>69.65604026845638</v>
      </c>
      <c r="C1018" s="267">
        <f t="shared" si="30"/>
        <v>6</v>
      </c>
      <c r="D1018" s="267">
        <f t="shared" si="31"/>
        <v>12</v>
      </c>
    </row>
    <row r="1019" spans="1:4" x14ac:dyDescent="0.2">
      <c r="A1019" s="284" t="s">
        <v>1460</v>
      </c>
      <c r="B1019" s="285">
        <v>64.219977553310883</v>
      </c>
      <c r="C1019" s="267">
        <f t="shared" si="30"/>
        <v>6</v>
      </c>
      <c r="D1019" s="267">
        <f t="shared" si="31"/>
        <v>12</v>
      </c>
    </row>
    <row r="1020" spans="1:4" x14ac:dyDescent="0.2">
      <c r="A1020" s="284" t="s">
        <v>1461</v>
      </c>
      <c r="B1020" s="285">
        <v>54.827152734129484</v>
      </c>
      <c r="C1020" s="267">
        <f t="shared" si="30"/>
        <v>6</v>
      </c>
      <c r="D1020" s="267">
        <f t="shared" si="31"/>
        <v>12</v>
      </c>
    </row>
    <row r="1021" spans="1:4" x14ac:dyDescent="0.2">
      <c r="A1021" s="284" t="s">
        <v>1462</v>
      </c>
      <c r="B1021" s="285">
        <v>43.5948210205636</v>
      </c>
      <c r="C1021" s="267">
        <f t="shared" si="30"/>
        <v>6</v>
      </c>
      <c r="D1021" s="267">
        <f t="shared" si="31"/>
        <v>12</v>
      </c>
    </row>
    <row r="1022" spans="1:4" x14ac:dyDescent="0.2">
      <c r="A1022" s="284" t="s">
        <v>1463</v>
      </c>
      <c r="B1022" s="285">
        <v>42.394387221973432</v>
      </c>
      <c r="C1022" s="267">
        <f t="shared" si="30"/>
        <v>6</v>
      </c>
      <c r="D1022" s="267">
        <f t="shared" si="31"/>
        <v>12</v>
      </c>
    </row>
    <row r="1023" spans="1:4" x14ac:dyDescent="0.2">
      <c r="A1023" s="284" t="s">
        <v>1464</v>
      </c>
      <c r="B1023" s="285">
        <v>40.926791277258566</v>
      </c>
      <c r="C1023" s="267">
        <f t="shared" si="30"/>
        <v>6</v>
      </c>
      <c r="D1023" s="267">
        <f t="shared" si="31"/>
        <v>12</v>
      </c>
    </row>
    <row r="1024" spans="1:4" x14ac:dyDescent="0.2">
      <c r="A1024" s="284" t="s">
        <v>1465</v>
      </c>
      <c r="B1024" s="285">
        <v>38.633767662238768</v>
      </c>
      <c r="C1024" s="267">
        <f t="shared" si="30"/>
        <v>6</v>
      </c>
      <c r="D1024" s="267">
        <f t="shared" si="31"/>
        <v>12</v>
      </c>
    </row>
    <row r="1025" spans="1:4" x14ac:dyDescent="0.2">
      <c r="A1025" s="284" t="s">
        <v>1466</v>
      </c>
      <c r="B1025" s="285">
        <v>37.908248518912352</v>
      </c>
      <c r="C1025" s="267">
        <f t="shared" si="30"/>
        <v>6</v>
      </c>
      <c r="D1025" s="267">
        <f t="shared" si="31"/>
        <v>12</v>
      </c>
    </row>
    <row r="1026" spans="1:4" x14ac:dyDescent="0.2">
      <c r="A1026" s="284" t="s">
        <v>1467</v>
      </c>
      <c r="B1026" s="285">
        <v>38.117204695524578</v>
      </c>
      <c r="C1026" s="267">
        <f t="shared" ref="C1026:C1089" si="32">MONTH(A1026)</f>
        <v>6</v>
      </c>
      <c r="D1026" s="267">
        <f t="shared" ref="D1026:D1089" si="33">DAY(A1026)</f>
        <v>12</v>
      </c>
    </row>
    <row r="1027" spans="1:4" x14ac:dyDescent="0.2">
      <c r="A1027" s="284" t="s">
        <v>1468</v>
      </c>
      <c r="B1027" s="285">
        <v>36.666666666666671</v>
      </c>
      <c r="C1027" s="267">
        <f t="shared" si="32"/>
        <v>6</v>
      </c>
      <c r="D1027" s="267">
        <f t="shared" si="33"/>
        <v>12</v>
      </c>
    </row>
    <row r="1028" spans="1:4" x14ac:dyDescent="0.2">
      <c r="A1028" s="284" t="s">
        <v>1469</v>
      </c>
      <c r="B1028" s="285">
        <v>38.359793383721374</v>
      </c>
      <c r="C1028" s="267">
        <f t="shared" si="32"/>
        <v>6</v>
      </c>
      <c r="D1028" s="267">
        <f t="shared" si="33"/>
        <v>12</v>
      </c>
    </row>
    <row r="1029" spans="1:4" x14ac:dyDescent="0.2">
      <c r="A1029" s="284" t="s">
        <v>1470</v>
      </c>
      <c r="B1029" s="285">
        <v>48.251739437329846</v>
      </c>
      <c r="C1029" s="267">
        <f t="shared" si="32"/>
        <v>6</v>
      </c>
      <c r="D1029" s="267">
        <f t="shared" si="33"/>
        <v>12</v>
      </c>
    </row>
    <row r="1030" spans="1:4" x14ac:dyDescent="0.2">
      <c r="A1030" s="284" t="s">
        <v>1471</v>
      </c>
      <c r="B1030" s="285">
        <v>66.163756924626483</v>
      </c>
      <c r="C1030" s="267">
        <f t="shared" si="32"/>
        <v>6</v>
      </c>
      <c r="D1030" s="267">
        <f t="shared" si="33"/>
        <v>12</v>
      </c>
    </row>
    <row r="1031" spans="1:4" x14ac:dyDescent="0.2">
      <c r="A1031" s="284" t="s">
        <v>1472</v>
      </c>
      <c r="B1031" s="285">
        <v>71.67832167832168</v>
      </c>
      <c r="C1031" s="267">
        <f t="shared" si="32"/>
        <v>6</v>
      </c>
      <c r="D1031" s="267">
        <f t="shared" si="33"/>
        <v>12</v>
      </c>
    </row>
    <row r="1032" spans="1:4" x14ac:dyDescent="0.2">
      <c r="A1032" s="284" t="s">
        <v>1473</v>
      </c>
      <c r="B1032" s="285">
        <v>66.859482646561815</v>
      </c>
      <c r="C1032" s="267">
        <f t="shared" si="32"/>
        <v>6</v>
      </c>
      <c r="D1032" s="267">
        <f t="shared" si="33"/>
        <v>12</v>
      </c>
    </row>
    <row r="1033" spans="1:4" x14ac:dyDescent="0.2">
      <c r="A1033" s="284" t="s">
        <v>1474</v>
      </c>
      <c r="B1033" s="285">
        <v>61.894404164342816</v>
      </c>
      <c r="C1033" s="267">
        <f t="shared" si="32"/>
        <v>6</v>
      </c>
      <c r="D1033" s="267">
        <f t="shared" si="33"/>
        <v>13</v>
      </c>
    </row>
    <row r="1034" spans="1:4" x14ac:dyDescent="0.2">
      <c r="A1034" s="284" t="s">
        <v>1475</v>
      </c>
      <c r="B1034" s="285">
        <v>57.360116266998858</v>
      </c>
      <c r="C1034" s="267">
        <f t="shared" si="32"/>
        <v>6</v>
      </c>
      <c r="D1034" s="267">
        <f t="shared" si="33"/>
        <v>13</v>
      </c>
    </row>
    <row r="1035" spans="1:4" x14ac:dyDescent="0.2">
      <c r="A1035" s="284" t="s">
        <v>1476</v>
      </c>
      <c r="B1035" s="285">
        <v>58.588935574229687</v>
      </c>
      <c r="C1035" s="267">
        <f t="shared" si="32"/>
        <v>6</v>
      </c>
      <c r="D1035" s="267">
        <f t="shared" si="33"/>
        <v>13</v>
      </c>
    </row>
    <row r="1036" spans="1:4" x14ac:dyDescent="0.2">
      <c r="A1036" s="284" t="s">
        <v>1477</v>
      </c>
      <c r="B1036" s="285">
        <v>69.647435897435898</v>
      </c>
      <c r="C1036" s="267">
        <f t="shared" si="32"/>
        <v>6</v>
      </c>
      <c r="D1036" s="267">
        <f t="shared" si="33"/>
        <v>13</v>
      </c>
    </row>
    <row r="1037" spans="1:4" x14ac:dyDescent="0.2">
      <c r="A1037" s="284" t="s">
        <v>1478</v>
      </c>
      <c r="B1037" s="285">
        <v>79.072847682119203</v>
      </c>
      <c r="C1037" s="267">
        <f t="shared" si="32"/>
        <v>6</v>
      </c>
      <c r="D1037" s="267">
        <f t="shared" si="33"/>
        <v>13</v>
      </c>
    </row>
    <row r="1038" spans="1:4" x14ac:dyDescent="0.2">
      <c r="A1038" s="284" t="s">
        <v>1479</v>
      </c>
      <c r="B1038" s="285">
        <v>76.977015971951687</v>
      </c>
      <c r="C1038" s="267">
        <f t="shared" si="32"/>
        <v>6</v>
      </c>
      <c r="D1038" s="267">
        <f t="shared" si="33"/>
        <v>13</v>
      </c>
    </row>
    <row r="1039" spans="1:4" x14ac:dyDescent="0.2">
      <c r="A1039" s="284" t="s">
        <v>1480</v>
      </c>
      <c r="B1039" s="285">
        <v>75.992295372895285</v>
      </c>
      <c r="C1039" s="267">
        <f t="shared" si="32"/>
        <v>6</v>
      </c>
      <c r="D1039" s="267">
        <f t="shared" si="33"/>
        <v>13</v>
      </c>
    </row>
    <row r="1040" spans="1:4" x14ac:dyDescent="0.2">
      <c r="A1040" s="284" t="s">
        <v>1481</v>
      </c>
      <c r="B1040" s="285">
        <v>70.964603756641466</v>
      </c>
      <c r="C1040" s="267">
        <f t="shared" si="32"/>
        <v>6</v>
      </c>
      <c r="D1040" s="267">
        <f t="shared" si="33"/>
        <v>13</v>
      </c>
    </row>
    <row r="1041" spans="1:4" x14ac:dyDescent="0.2">
      <c r="A1041" s="284" t="s">
        <v>1482</v>
      </c>
      <c r="B1041" s="285">
        <v>69.675642594859241</v>
      </c>
      <c r="C1041" s="267">
        <f t="shared" si="32"/>
        <v>6</v>
      </c>
      <c r="D1041" s="267">
        <f t="shared" si="33"/>
        <v>13</v>
      </c>
    </row>
    <row r="1042" spans="1:4" x14ac:dyDescent="0.2">
      <c r="A1042" s="284" t="s">
        <v>1483</v>
      </c>
      <c r="B1042" s="285">
        <v>85.041382667964953</v>
      </c>
      <c r="C1042" s="267">
        <f t="shared" si="32"/>
        <v>6</v>
      </c>
      <c r="D1042" s="267">
        <f t="shared" si="33"/>
        <v>13</v>
      </c>
    </row>
    <row r="1043" spans="1:4" x14ac:dyDescent="0.2">
      <c r="A1043" s="284" t="s">
        <v>1484</v>
      </c>
      <c r="B1043" s="285">
        <v>87.581142486205778</v>
      </c>
      <c r="C1043" s="267">
        <f t="shared" si="32"/>
        <v>6</v>
      </c>
      <c r="D1043" s="267">
        <f t="shared" si="33"/>
        <v>13</v>
      </c>
    </row>
    <row r="1044" spans="1:4" x14ac:dyDescent="0.2">
      <c r="A1044" s="284" t="s">
        <v>1485</v>
      </c>
      <c r="B1044" s="285">
        <v>81.464190263540701</v>
      </c>
      <c r="C1044" s="267">
        <f t="shared" si="32"/>
        <v>6</v>
      </c>
      <c r="D1044" s="267">
        <f t="shared" si="33"/>
        <v>13</v>
      </c>
    </row>
    <row r="1045" spans="1:4" x14ac:dyDescent="0.2">
      <c r="A1045" s="284" t="s">
        <v>1486</v>
      </c>
      <c r="B1045" s="285">
        <v>71.018697614442289</v>
      </c>
      <c r="C1045" s="267">
        <f t="shared" si="32"/>
        <v>6</v>
      </c>
      <c r="D1045" s="267">
        <f t="shared" si="33"/>
        <v>13</v>
      </c>
    </row>
    <row r="1046" spans="1:4" x14ac:dyDescent="0.2">
      <c r="A1046" s="284" t="s">
        <v>1487</v>
      </c>
      <c r="B1046" s="285">
        <v>66.395586777208194</v>
      </c>
      <c r="C1046" s="267">
        <f t="shared" si="32"/>
        <v>6</v>
      </c>
      <c r="D1046" s="267">
        <f t="shared" si="33"/>
        <v>13</v>
      </c>
    </row>
    <row r="1047" spans="1:4" x14ac:dyDescent="0.2">
      <c r="A1047" s="284" t="s">
        <v>1488</v>
      </c>
      <c r="B1047" s="285">
        <v>57.615840949174284</v>
      </c>
      <c r="C1047" s="267">
        <f t="shared" si="32"/>
        <v>6</v>
      </c>
      <c r="D1047" s="267">
        <f t="shared" si="33"/>
        <v>13</v>
      </c>
    </row>
    <row r="1048" spans="1:4" x14ac:dyDescent="0.2">
      <c r="A1048" s="284" t="s">
        <v>1489</v>
      </c>
      <c r="B1048" s="285">
        <v>59.444273399014776</v>
      </c>
      <c r="C1048" s="267">
        <f t="shared" si="32"/>
        <v>6</v>
      </c>
      <c r="D1048" s="267">
        <f t="shared" si="33"/>
        <v>13</v>
      </c>
    </row>
    <row r="1049" spans="1:4" x14ac:dyDescent="0.2">
      <c r="A1049" s="284" t="s">
        <v>1490</v>
      </c>
      <c r="B1049" s="285">
        <v>54.517405063291136</v>
      </c>
      <c r="C1049" s="267">
        <f t="shared" si="32"/>
        <v>6</v>
      </c>
      <c r="D1049" s="267">
        <f t="shared" si="33"/>
        <v>13</v>
      </c>
    </row>
    <row r="1050" spans="1:4" x14ac:dyDescent="0.2">
      <c r="A1050" s="284" t="s">
        <v>1491</v>
      </c>
      <c r="B1050" s="285">
        <v>54.877136752136757</v>
      </c>
      <c r="C1050" s="267">
        <f t="shared" si="32"/>
        <v>6</v>
      </c>
      <c r="D1050" s="267">
        <f t="shared" si="33"/>
        <v>13</v>
      </c>
    </row>
    <row r="1051" spans="1:4" x14ac:dyDescent="0.2">
      <c r="A1051" s="284" t="s">
        <v>1492</v>
      </c>
      <c r="B1051" s="285">
        <v>77.596158630641398</v>
      </c>
      <c r="C1051" s="267">
        <f t="shared" si="32"/>
        <v>6</v>
      </c>
      <c r="D1051" s="267">
        <f t="shared" si="33"/>
        <v>13</v>
      </c>
    </row>
    <row r="1052" spans="1:4" x14ac:dyDescent="0.2">
      <c r="A1052" s="284" t="s">
        <v>1493</v>
      </c>
      <c r="B1052" s="285">
        <v>85.350251123447009</v>
      </c>
      <c r="C1052" s="267">
        <f t="shared" si="32"/>
        <v>6</v>
      </c>
      <c r="D1052" s="267">
        <f t="shared" si="33"/>
        <v>13</v>
      </c>
    </row>
    <row r="1053" spans="1:4" x14ac:dyDescent="0.2">
      <c r="A1053" s="284" t="s">
        <v>1494</v>
      </c>
      <c r="B1053" s="285">
        <v>88.823812353224113</v>
      </c>
      <c r="C1053" s="267">
        <f t="shared" si="32"/>
        <v>6</v>
      </c>
      <c r="D1053" s="267">
        <f t="shared" si="33"/>
        <v>13</v>
      </c>
    </row>
    <row r="1054" spans="1:4" x14ac:dyDescent="0.2">
      <c r="A1054" s="284" t="s">
        <v>1495</v>
      </c>
      <c r="B1054" s="285">
        <v>82.197617266802013</v>
      </c>
      <c r="C1054" s="267">
        <f t="shared" si="32"/>
        <v>6</v>
      </c>
      <c r="D1054" s="267">
        <f t="shared" si="33"/>
        <v>13</v>
      </c>
    </row>
    <row r="1055" spans="1:4" x14ac:dyDescent="0.2">
      <c r="A1055" s="284" t="s">
        <v>1496</v>
      </c>
      <c r="B1055" s="285">
        <v>84.595876963350804</v>
      </c>
      <c r="C1055" s="267">
        <f t="shared" si="32"/>
        <v>6</v>
      </c>
      <c r="D1055" s="267">
        <f t="shared" si="33"/>
        <v>13</v>
      </c>
    </row>
    <row r="1056" spans="1:4" x14ac:dyDescent="0.2">
      <c r="A1056" s="284" t="s">
        <v>1497</v>
      </c>
      <c r="B1056" s="285">
        <v>83.827379329151896</v>
      </c>
      <c r="C1056" s="267">
        <f t="shared" si="32"/>
        <v>6</v>
      </c>
      <c r="D1056" s="267">
        <f t="shared" si="33"/>
        <v>13</v>
      </c>
    </row>
    <row r="1057" spans="1:4" x14ac:dyDescent="0.2">
      <c r="A1057" s="284" t="s">
        <v>1498</v>
      </c>
      <c r="B1057" s="285">
        <v>83.138368983957221</v>
      </c>
      <c r="C1057" s="267">
        <f t="shared" si="32"/>
        <v>6</v>
      </c>
      <c r="D1057" s="267">
        <f t="shared" si="33"/>
        <v>14</v>
      </c>
    </row>
    <row r="1058" spans="1:4" x14ac:dyDescent="0.2">
      <c r="A1058" s="284" t="s">
        <v>1499</v>
      </c>
      <c r="B1058" s="285">
        <v>83.696522534889056</v>
      </c>
      <c r="C1058" s="267">
        <f t="shared" si="32"/>
        <v>6</v>
      </c>
      <c r="D1058" s="267">
        <f t="shared" si="33"/>
        <v>14</v>
      </c>
    </row>
    <row r="1059" spans="1:4" x14ac:dyDescent="0.2">
      <c r="A1059" s="284" t="s">
        <v>1500</v>
      </c>
      <c r="B1059" s="285">
        <v>84.917751685654494</v>
      </c>
      <c r="C1059" s="267">
        <f t="shared" si="32"/>
        <v>6</v>
      </c>
      <c r="D1059" s="267">
        <f t="shared" si="33"/>
        <v>14</v>
      </c>
    </row>
    <row r="1060" spans="1:4" x14ac:dyDescent="0.2">
      <c r="A1060" s="284" t="s">
        <v>1501</v>
      </c>
      <c r="B1060" s="285">
        <v>86.577493544706655</v>
      </c>
      <c r="C1060" s="267">
        <f t="shared" si="32"/>
        <v>6</v>
      </c>
      <c r="D1060" s="267">
        <f t="shared" si="33"/>
        <v>14</v>
      </c>
    </row>
    <row r="1061" spans="1:4" x14ac:dyDescent="0.2">
      <c r="A1061" s="284" t="s">
        <v>1502</v>
      </c>
      <c r="B1061" s="285">
        <v>86.26935965945114</v>
      </c>
      <c r="C1061" s="267">
        <f t="shared" si="32"/>
        <v>6</v>
      </c>
      <c r="D1061" s="267">
        <f t="shared" si="33"/>
        <v>14</v>
      </c>
    </row>
    <row r="1062" spans="1:4" x14ac:dyDescent="0.2">
      <c r="A1062" s="284" t="s">
        <v>1503</v>
      </c>
      <c r="B1062" s="285">
        <v>88.859404096834268</v>
      </c>
      <c r="C1062" s="267">
        <f t="shared" si="32"/>
        <v>6</v>
      </c>
      <c r="D1062" s="267">
        <f t="shared" si="33"/>
        <v>14</v>
      </c>
    </row>
    <row r="1063" spans="1:4" x14ac:dyDescent="0.2">
      <c r="A1063" s="284" t="s">
        <v>1504</v>
      </c>
      <c r="B1063" s="285">
        <v>89.444118645637218</v>
      </c>
      <c r="C1063" s="267">
        <f t="shared" si="32"/>
        <v>6</v>
      </c>
      <c r="D1063" s="267">
        <f t="shared" si="33"/>
        <v>14</v>
      </c>
    </row>
    <row r="1064" spans="1:4" x14ac:dyDescent="0.2">
      <c r="A1064" s="284" t="s">
        <v>1505</v>
      </c>
      <c r="B1064" s="285">
        <v>85.752695700882242</v>
      </c>
      <c r="C1064" s="267">
        <f t="shared" si="32"/>
        <v>6</v>
      </c>
      <c r="D1064" s="267">
        <f t="shared" si="33"/>
        <v>14</v>
      </c>
    </row>
    <row r="1065" spans="1:4" x14ac:dyDescent="0.2">
      <c r="A1065" s="284" t="s">
        <v>1506</v>
      </c>
      <c r="B1065" s="285">
        <v>80.955073119252233</v>
      </c>
      <c r="C1065" s="267">
        <f t="shared" si="32"/>
        <v>6</v>
      </c>
      <c r="D1065" s="267">
        <f t="shared" si="33"/>
        <v>14</v>
      </c>
    </row>
    <row r="1066" spans="1:4" x14ac:dyDescent="0.2">
      <c r="A1066" s="284" t="s">
        <v>1507</v>
      </c>
      <c r="B1066" s="285">
        <v>76.903175800234621</v>
      </c>
      <c r="C1066" s="267">
        <f t="shared" si="32"/>
        <v>6</v>
      </c>
      <c r="D1066" s="267">
        <f t="shared" si="33"/>
        <v>14</v>
      </c>
    </row>
    <row r="1067" spans="1:4" x14ac:dyDescent="0.2">
      <c r="A1067" s="284" t="s">
        <v>1508</v>
      </c>
      <c r="B1067" s="285">
        <v>72.960427975769022</v>
      </c>
      <c r="C1067" s="267">
        <f t="shared" si="32"/>
        <v>6</v>
      </c>
      <c r="D1067" s="267">
        <f t="shared" si="33"/>
        <v>14</v>
      </c>
    </row>
    <row r="1068" spans="1:4" x14ac:dyDescent="0.2">
      <c r="A1068" s="284" t="s">
        <v>1509</v>
      </c>
      <c r="B1068" s="285">
        <v>68.937418513689707</v>
      </c>
      <c r="C1068" s="267">
        <f t="shared" si="32"/>
        <v>6</v>
      </c>
      <c r="D1068" s="267">
        <f t="shared" si="33"/>
        <v>14</v>
      </c>
    </row>
    <row r="1069" spans="1:4" x14ac:dyDescent="0.2">
      <c r="A1069" s="284" t="s">
        <v>1510</v>
      </c>
      <c r="B1069" s="285">
        <v>64.248433422405583</v>
      </c>
      <c r="C1069" s="267">
        <f t="shared" si="32"/>
        <v>6</v>
      </c>
      <c r="D1069" s="267">
        <f t="shared" si="33"/>
        <v>14</v>
      </c>
    </row>
    <row r="1070" spans="1:4" x14ac:dyDescent="0.2">
      <c r="A1070" s="284" t="s">
        <v>1511</v>
      </c>
      <c r="B1070" s="285">
        <v>59.131176149306619</v>
      </c>
      <c r="C1070" s="267">
        <f t="shared" si="32"/>
        <v>6</v>
      </c>
      <c r="D1070" s="267">
        <f t="shared" si="33"/>
        <v>14</v>
      </c>
    </row>
    <row r="1071" spans="1:4" x14ac:dyDescent="0.2">
      <c r="A1071" s="284" t="s">
        <v>1512</v>
      </c>
      <c r="B1071" s="285">
        <v>55.248844649840038</v>
      </c>
      <c r="C1071" s="267">
        <f t="shared" si="32"/>
        <v>6</v>
      </c>
      <c r="D1071" s="267">
        <f t="shared" si="33"/>
        <v>14</v>
      </c>
    </row>
    <row r="1072" spans="1:4" x14ac:dyDescent="0.2">
      <c r="A1072" s="284" t="s">
        <v>1513</v>
      </c>
      <c r="B1072" s="285">
        <v>51.645016131771101</v>
      </c>
      <c r="C1072" s="267">
        <f t="shared" si="32"/>
        <v>6</v>
      </c>
      <c r="D1072" s="267">
        <f t="shared" si="33"/>
        <v>14</v>
      </c>
    </row>
    <row r="1073" spans="1:4" x14ac:dyDescent="0.2">
      <c r="A1073" s="284" t="s">
        <v>1514</v>
      </c>
      <c r="B1073" s="285">
        <v>51.957663536527143</v>
      </c>
      <c r="C1073" s="267">
        <f t="shared" si="32"/>
        <v>6</v>
      </c>
      <c r="D1073" s="267">
        <f t="shared" si="33"/>
        <v>14</v>
      </c>
    </row>
    <row r="1074" spans="1:4" x14ac:dyDescent="0.2">
      <c r="A1074" s="284" t="s">
        <v>1515</v>
      </c>
      <c r="B1074" s="285">
        <v>51.774212010530817</v>
      </c>
      <c r="C1074" s="267">
        <f t="shared" si="32"/>
        <v>6</v>
      </c>
      <c r="D1074" s="267">
        <f t="shared" si="33"/>
        <v>14</v>
      </c>
    </row>
    <row r="1075" spans="1:4" x14ac:dyDescent="0.2">
      <c r="A1075" s="284" t="s">
        <v>1516</v>
      </c>
      <c r="B1075" s="285">
        <v>54.278819171624207</v>
      </c>
      <c r="C1075" s="267">
        <f t="shared" si="32"/>
        <v>6</v>
      </c>
      <c r="D1075" s="267">
        <f t="shared" si="33"/>
        <v>14</v>
      </c>
    </row>
    <row r="1076" spans="1:4" x14ac:dyDescent="0.2">
      <c r="A1076" s="284" t="s">
        <v>1517</v>
      </c>
      <c r="B1076" s="285">
        <v>58.771929824561397</v>
      </c>
      <c r="C1076" s="267">
        <f t="shared" si="32"/>
        <v>6</v>
      </c>
      <c r="D1076" s="267">
        <f t="shared" si="33"/>
        <v>14</v>
      </c>
    </row>
    <row r="1077" spans="1:4" x14ac:dyDescent="0.2">
      <c r="A1077" s="284" t="s">
        <v>1518</v>
      </c>
      <c r="B1077" s="285">
        <v>69.612391499551023</v>
      </c>
      <c r="C1077" s="267">
        <f t="shared" si="32"/>
        <v>6</v>
      </c>
      <c r="D1077" s="267">
        <f t="shared" si="33"/>
        <v>14</v>
      </c>
    </row>
    <row r="1078" spans="1:4" x14ac:dyDescent="0.2">
      <c r="A1078" s="284" t="s">
        <v>1519</v>
      </c>
      <c r="B1078" s="285">
        <v>76.312989045383418</v>
      </c>
      <c r="C1078" s="267">
        <f t="shared" si="32"/>
        <v>6</v>
      </c>
      <c r="D1078" s="267">
        <f t="shared" si="33"/>
        <v>14</v>
      </c>
    </row>
    <row r="1079" spans="1:4" x14ac:dyDescent="0.2">
      <c r="A1079" s="284" t="s">
        <v>1520</v>
      </c>
      <c r="B1079" s="285">
        <v>82.406996797240708</v>
      </c>
      <c r="C1079" s="267">
        <f t="shared" si="32"/>
        <v>6</v>
      </c>
      <c r="D1079" s="267">
        <f t="shared" si="33"/>
        <v>14</v>
      </c>
    </row>
    <row r="1080" spans="1:4" x14ac:dyDescent="0.2">
      <c r="A1080" s="284" t="s">
        <v>1521</v>
      </c>
      <c r="B1080" s="285">
        <v>87.91628122109158</v>
      </c>
      <c r="C1080" s="267">
        <f t="shared" si="32"/>
        <v>6</v>
      </c>
      <c r="D1080" s="267">
        <f t="shared" si="33"/>
        <v>14</v>
      </c>
    </row>
    <row r="1081" spans="1:4" x14ac:dyDescent="0.2">
      <c r="A1081" s="284" t="s">
        <v>1522</v>
      </c>
      <c r="B1081" s="285">
        <v>89.257741347905267</v>
      </c>
      <c r="C1081" s="267">
        <f t="shared" si="32"/>
        <v>6</v>
      </c>
      <c r="D1081" s="267">
        <f t="shared" si="33"/>
        <v>15</v>
      </c>
    </row>
    <row r="1082" spans="1:4" x14ac:dyDescent="0.2">
      <c r="A1082" s="284" t="s">
        <v>1523</v>
      </c>
      <c r="B1082" s="285">
        <v>91.790505675954591</v>
      </c>
      <c r="C1082" s="267">
        <f t="shared" si="32"/>
        <v>6</v>
      </c>
      <c r="D1082" s="267">
        <f t="shared" si="33"/>
        <v>15</v>
      </c>
    </row>
    <row r="1083" spans="1:4" x14ac:dyDescent="0.2">
      <c r="A1083" s="284" t="s">
        <v>1524</v>
      </c>
      <c r="B1083" s="285">
        <v>93.011309039840341</v>
      </c>
      <c r="C1083" s="267">
        <f t="shared" si="32"/>
        <v>6</v>
      </c>
      <c r="D1083" s="267">
        <f t="shared" si="33"/>
        <v>15</v>
      </c>
    </row>
    <row r="1084" spans="1:4" x14ac:dyDescent="0.2">
      <c r="A1084" s="284" t="s">
        <v>1525</v>
      </c>
      <c r="B1084" s="285">
        <v>93.373253493013976</v>
      </c>
      <c r="C1084" s="267">
        <f t="shared" si="32"/>
        <v>6</v>
      </c>
      <c r="D1084" s="267">
        <f t="shared" si="33"/>
        <v>15</v>
      </c>
    </row>
    <row r="1085" spans="1:4" x14ac:dyDescent="0.2">
      <c r="A1085" s="284" t="s">
        <v>1526</v>
      </c>
      <c r="B1085" s="285">
        <v>93.073852295409182</v>
      </c>
      <c r="C1085" s="267">
        <f t="shared" si="32"/>
        <v>6</v>
      </c>
      <c r="D1085" s="267">
        <f t="shared" si="33"/>
        <v>15</v>
      </c>
    </row>
    <row r="1086" spans="1:4" x14ac:dyDescent="0.2">
      <c r="A1086" s="284" t="s">
        <v>1527</v>
      </c>
      <c r="B1086" s="285">
        <v>93.353413654618478</v>
      </c>
      <c r="C1086" s="267">
        <f t="shared" si="32"/>
        <v>6</v>
      </c>
      <c r="D1086" s="267">
        <f t="shared" si="33"/>
        <v>15</v>
      </c>
    </row>
    <row r="1087" spans="1:4" x14ac:dyDescent="0.2">
      <c r="A1087" s="284" t="s">
        <v>1528</v>
      </c>
      <c r="B1087" s="285">
        <v>91.456195737963697</v>
      </c>
      <c r="C1087" s="267">
        <f t="shared" si="32"/>
        <v>6</v>
      </c>
      <c r="D1087" s="267">
        <f t="shared" si="33"/>
        <v>15</v>
      </c>
    </row>
    <row r="1088" spans="1:4" x14ac:dyDescent="0.2">
      <c r="A1088" s="284" t="s">
        <v>1529</v>
      </c>
      <c r="B1088" s="285">
        <v>86.038557213930346</v>
      </c>
      <c r="C1088" s="267">
        <f t="shared" si="32"/>
        <v>6</v>
      </c>
      <c r="D1088" s="267">
        <f t="shared" si="33"/>
        <v>15</v>
      </c>
    </row>
    <row r="1089" spans="1:4" x14ac:dyDescent="0.2">
      <c r="A1089" s="284" t="s">
        <v>1530</v>
      </c>
      <c r="B1089" s="285">
        <v>80.337514548040872</v>
      </c>
      <c r="C1089" s="267">
        <f t="shared" si="32"/>
        <v>6</v>
      </c>
      <c r="D1089" s="267">
        <f t="shared" si="33"/>
        <v>15</v>
      </c>
    </row>
    <row r="1090" spans="1:4" x14ac:dyDescent="0.2">
      <c r="A1090" s="284" t="s">
        <v>1531</v>
      </c>
      <c r="B1090" s="285">
        <v>69.994842702423938</v>
      </c>
      <c r="C1090" s="267">
        <f t="shared" ref="C1090:C1153" si="34">MONTH(A1090)</f>
        <v>6</v>
      </c>
      <c r="D1090" s="267">
        <f t="shared" ref="D1090:D1153" si="35">DAY(A1090)</f>
        <v>15</v>
      </c>
    </row>
    <row r="1091" spans="1:4" x14ac:dyDescent="0.2">
      <c r="A1091" s="284" t="s">
        <v>1532</v>
      </c>
      <c r="B1091" s="285">
        <v>56.337704163791116</v>
      </c>
      <c r="C1091" s="267">
        <f t="shared" si="34"/>
        <v>6</v>
      </c>
      <c r="D1091" s="267">
        <f t="shared" si="35"/>
        <v>15</v>
      </c>
    </row>
    <row r="1092" spans="1:4" x14ac:dyDescent="0.2">
      <c r="A1092" s="284" t="s">
        <v>1533</v>
      </c>
      <c r="B1092" s="285">
        <v>47.632890365448503</v>
      </c>
      <c r="C1092" s="267">
        <f t="shared" si="34"/>
        <v>6</v>
      </c>
      <c r="D1092" s="267">
        <f t="shared" si="35"/>
        <v>15</v>
      </c>
    </row>
    <row r="1093" spans="1:4" x14ac:dyDescent="0.2">
      <c r="A1093" s="284" t="s">
        <v>1534</v>
      </c>
      <c r="B1093" s="285">
        <v>41.900714461690072</v>
      </c>
      <c r="C1093" s="267">
        <f t="shared" si="34"/>
        <v>6</v>
      </c>
      <c r="D1093" s="267">
        <f t="shared" si="35"/>
        <v>15</v>
      </c>
    </row>
    <row r="1094" spans="1:4" x14ac:dyDescent="0.2">
      <c r="A1094" s="284" t="s">
        <v>1535</v>
      </c>
      <c r="B1094" s="285">
        <v>37.667682926829272</v>
      </c>
      <c r="C1094" s="267">
        <f t="shared" si="34"/>
        <v>6</v>
      </c>
      <c r="D1094" s="267">
        <f t="shared" si="35"/>
        <v>15</v>
      </c>
    </row>
    <row r="1095" spans="1:4" x14ac:dyDescent="0.2">
      <c r="A1095" s="284" t="s">
        <v>1536</v>
      </c>
      <c r="B1095" s="285">
        <v>38.216947939650552</v>
      </c>
      <c r="C1095" s="267">
        <f t="shared" si="34"/>
        <v>6</v>
      </c>
      <c r="D1095" s="267">
        <f t="shared" si="35"/>
        <v>15</v>
      </c>
    </row>
    <row r="1096" spans="1:4" x14ac:dyDescent="0.2">
      <c r="A1096" s="284" t="s">
        <v>1537</v>
      </c>
      <c r="B1096" s="285">
        <v>36.282085442756909</v>
      </c>
      <c r="C1096" s="267">
        <f t="shared" si="34"/>
        <v>6</v>
      </c>
      <c r="D1096" s="267">
        <f t="shared" si="35"/>
        <v>15</v>
      </c>
    </row>
    <row r="1097" spans="1:4" x14ac:dyDescent="0.2">
      <c r="A1097" s="284" t="s">
        <v>1538</v>
      </c>
      <c r="B1097" s="285">
        <v>35.492788035581384</v>
      </c>
      <c r="C1097" s="267">
        <f t="shared" si="34"/>
        <v>6</v>
      </c>
      <c r="D1097" s="267">
        <f t="shared" si="35"/>
        <v>15</v>
      </c>
    </row>
    <row r="1098" spans="1:4" x14ac:dyDescent="0.2">
      <c r="A1098" s="284" t="s">
        <v>1539</v>
      </c>
      <c r="B1098" s="285">
        <v>48.428792569659443</v>
      </c>
      <c r="C1098" s="267">
        <f t="shared" si="34"/>
        <v>6</v>
      </c>
      <c r="D1098" s="267">
        <f t="shared" si="35"/>
        <v>15</v>
      </c>
    </row>
    <row r="1099" spans="1:4" x14ac:dyDescent="0.2">
      <c r="A1099" s="284" t="s">
        <v>1540</v>
      </c>
      <c r="B1099" s="285">
        <v>55.918611030432118</v>
      </c>
      <c r="C1099" s="267">
        <f t="shared" si="34"/>
        <v>6</v>
      </c>
      <c r="D1099" s="267">
        <f t="shared" si="35"/>
        <v>15</v>
      </c>
    </row>
    <row r="1100" spans="1:4" x14ac:dyDescent="0.2">
      <c r="A1100" s="284" t="s">
        <v>1541</v>
      </c>
      <c r="B1100" s="285">
        <v>62.574103200048398</v>
      </c>
      <c r="C1100" s="267">
        <f t="shared" si="34"/>
        <v>6</v>
      </c>
      <c r="D1100" s="267">
        <f t="shared" si="35"/>
        <v>15</v>
      </c>
    </row>
    <row r="1101" spans="1:4" x14ac:dyDescent="0.2">
      <c r="A1101" s="284" t="s">
        <v>1542</v>
      </c>
      <c r="B1101" s="285">
        <v>66.012580481192799</v>
      </c>
      <c r="C1101" s="267">
        <f t="shared" si="34"/>
        <v>6</v>
      </c>
      <c r="D1101" s="267">
        <f t="shared" si="35"/>
        <v>15</v>
      </c>
    </row>
    <row r="1102" spans="1:4" x14ac:dyDescent="0.2">
      <c r="A1102" s="284" t="s">
        <v>1543</v>
      </c>
      <c r="B1102" s="285">
        <v>68.237082066869306</v>
      </c>
      <c r="C1102" s="267">
        <f t="shared" si="34"/>
        <v>6</v>
      </c>
      <c r="D1102" s="267">
        <f t="shared" si="35"/>
        <v>15</v>
      </c>
    </row>
    <row r="1103" spans="1:4" x14ac:dyDescent="0.2">
      <c r="A1103" s="284" t="s">
        <v>1544</v>
      </c>
      <c r="B1103" s="285">
        <v>71.089572192513373</v>
      </c>
      <c r="C1103" s="267">
        <f t="shared" si="34"/>
        <v>6</v>
      </c>
      <c r="D1103" s="267">
        <f t="shared" si="35"/>
        <v>15</v>
      </c>
    </row>
    <row r="1104" spans="1:4" x14ac:dyDescent="0.2">
      <c r="A1104" s="284" t="s">
        <v>1545</v>
      </c>
      <c r="B1104" s="285">
        <v>68.498475609756099</v>
      </c>
      <c r="C1104" s="267">
        <f t="shared" si="34"/>
        <v>6</v>
      </c>
      <c r="D1104" s="267">
        <f t="shared" si="35"/>
        <v>15</v>
      </c>
    </row>
    <row r="1105" spans="1:4" x14ac:dyDescent="0.2">
      <c r="A1105" s="284" t="s">
        <v>1546</v>
      </c>
      <c r="B1105" s="285">
        <v>70.680034873583267</v>
      </c>
      <c r="C1105" s="267">
        <f t="shared" si="34"/>
        <v>6</v>
      </c>
      <c r="D1105" s="267">
        <f t="shared" si="35"/>
        <v>16</v>
      </c>
    </row>
    <row r="1106" spans="1:4" x14ac:dyDescent="0.2">
      <c r="A1106" s="284" t="s">
        <v>1547</v>
      </c>
      <c r="B1106" s="285">
        <v>76.389305347326342</v>
      </c>
      <c r="C1106" s="267">
        <f t="shared" si="34"/>
        <v>6</v>
      </c>
      <c r="D1106" s="267">
        <f t="shared" si="35"/>
        <v>16</v>
      </c>
    </row>
    <row r="1107" spans="1:4" x14ac:dyDescent="0.2">
      <c r="A1107" s="284" t="s">
        <v>1548</v>
      </c>
      <c r="B1107" s="285">
        <v>83.463518551393577</v>
      </c>
      <c r="C1107" s="267">
        <f t="shared" si="34"/>
        <v>6</v>
      </c>
      <c r="D1107" s="267">
        <f t="shared" si="35"/>
        <v>16</v>
      </c>
    </row>
    <row r="1108" spans="1:4" x14ac:dyDescent="0.2">
      <c r="A1108" s="284" t="s">
        <v>1549</v>
      </c>
      <c r="B1108" s="285">
        <v>86.439414475467615</v>
      </c>
      <c r="C1108" s="267">
        <f t="shared" si="34"/>
        <v>6</v>
      </c>
      <c r="D1108" s="267">
        <f t="shared" si="35"/>
        <v>16</v>
      </c>
    </row>
    <row r="1109" spans="1:4" x14ac:dyDescent="0.2">
      <c r="A1109" s="284" t="s">
        <v>1550</v>
      </c>
      <c r="B1109" s="285">
        <v>87.999353587588885</v>
      </c>
      <c r="C1109" s="267">
        <f t="shared" si="34"/>
        <v>6</v>
      </c>
      <c r="D1109" s="267">
        <f t="shared" si="35"/>
        <v>16</v>
      </c>
    </row>
    <row r="1110" spans="1:4" x14ac:dyDescent="0.2">
      <c r="A1110" s="284" t="s">
        <v>1551</v>
      </c>
      <c r="B1110" s="285">
        <v>87.590456806874698</v>
      </c>
      <c r="C1110" s="267">
        <f t="shared" si="34"/>
        <v>6</v>
      </c>
      <c r="D1110" s="267">
        <f t="shared" si="35"/>
        <v>16</v>
      </c>
    </row>
    <row r="1111" spans="1:4" x14ac:dyDescent="0.2">
      <c r="A1111" s="284" t="s">
        <v>1552</v>
      </c>
      <c r="B1111" s="285">
        <v>88.089155370177266</v>
      </c>
      <c r="C1111" s="267">
        <f t="shared" si="34"/>
        <v>6</v>
      </c>
      <c r="D1111" s="267">
        <f t="shared" si="35"/>
        <v>16</v>
      </c>
    </row>
    <row r="1112" spans="1:4" x14ac:dyDescent="0.2">
      <c r="A1112" s="284" t="s">
        <v>1553</v>
      </c>
      <c r="B1112" s="285">
        <v>87.807187955318113</v>
      </c>
      <c r="C1112" s="267">
        <f t="shared" si="34"/>
        <v>6</v>
      </c>
      <c r="D1112" s="267">
        <f t="shared" si="35"/>
        <v>16</v>
      </c>
    </row>
    <row r="1113" spans="1:4" x14ac:dyDescent="0.2">
      <c r="A1113" s="284" t="s">
        <v>1554</v>
      </c>
      <c r="B1113" s="285">
        <v>85.211084650357222</v>
      </c>
      <c r="C1113" s="267">
        <f t="shared" si="34"/>
        <v>6</v>
      </c>
      <c r="D1113" s="267">
        <f t="shared" si="35"/>
        <v>16</v>
      </c>
    </row>
    <row r="1114" spans="1:4" x14ac:dyDescent="0.2">
      <c r="A1114" s="284" t="s">
        <v>1555</v>
      </c>
      <c r="B1114" s="285">
        <v>81.799186390532554</v>
      </c>
      <c r="C1114" s="267">
        <f t="shared" si="34"/>
        <v>6</v>
      </c>
      <c r="D1114" s="267">
        <f t="shared" si="35"/>
        <v>16</v>
      </c>
    </row>
    <row r="1115" spans="1:4" x14ac:dyDescent="0.2">
      <c r="A1115" s="284" t="s">
        <v>1556</v>
      </c>
      <c r="B1115" s="285">
        <v>71.509209744503863</v>
      </c>
      <c r="C1115" s="267">
        <f t="shared" si="34"/>
        <v>6</v>
      </c>
      <c r="D1115" s="267">
        <f t="shared" si="35"/>
        <v>16</v>
      </c>
    </row>
    <row r="1116" spans="1:4" x14ac:dyDescent="0.2">
      <c r="A1116" s="284" t="s">
        <v>1557</v>
      </c>
      <c r="B1116" s="285">
        <v>67.994383683121498</v>
      </c>
      <c r="C1116" s="267">
        <f t="shared" si="34"/>
        <v>6</v>
      </c>
      <c r="D1116" s="267">
        <f t="shared" si="35"/>
        <v>16</v>
      </c>
    </row>
    <row r="1117" spans="1:4" x14ac:dyDescent="0.2">
      <c r="A1117" s="284" t="s">
        <v>1558</v>
      </c>
      <c r="B1117" s="285">
        <v>64.683471356612301</v>
      </c>
      <c r="C1117" s="267">
        <f t="shared" si="34"/>
        <v>6</v>
      </c>
      <c r="D1117" s="267">
        <f t="shared" si="35"/>
        <v>16</v>
      </c>
    </row>
    <row r="1118" spans="1:4" x14ac:dyDescent="0.2">
      <c r="A1118" s="284" t="s">
        <v>1559</v>
      </c>
      <c r="B1118" s="285">
        <v>60.909684642657211</v>
      </c>
      <c r="C1118" s="267">
        <f t="shared" si="34"/>
        <v>6</v>
      </c>
      <c r="D1118" s="267">
        <f t="shared" si="35"/>
        <v>16</v>
      </c>
    </row>
    <row r="1119" spans="1:4" x14ac:dyDescent="0.2">
      <c r="A1119" s="284" t="s">
        <v>1560</v>
      </c>
      <c r="B1119" s="285">
        <v>58.960691714702406</v>
      </c>
      <c r="C1119" s="267">
        <f t="shared" si="34"/>
        <v>6</v>
      </c>
      <c r="D1119" s="267">
        <f t="shared" si="35"/>
        <v>16</v>
      </c>
    </row>
    <row r="1120" spans="1:4" x14ac:dyDescent="0.2">
      <c r="A1120" s="284" t="s">
        <v>1561</v>
      </c>
      <c r="B1120" s="285">
        <v>56.079894979469103</v>
      </c>
      <c r="C1120" s="267">
        <f t="shared" si="34"/>
        <v>6</v>
      </c>
      <c r="D1120" s="267">
        <f t="shared" si="35"/>
        <v>16</v>
      </c>
    </row>
    <row r="1121" spans="1:4" x14ac:dyDescent="0.2">
      <c r="A1121" s="284" t="s">
        <v>1562</v>
      </c>
      <c r="B1121" s="285">
        <v>52.68665081057437</v>
      </c>
      <c r="C1121" s="267">
        <f t="shared" si="34"/>
        <v>6</v>
      </c>
      <c r="D1121" s="267">
        <f t="shared" si="35"/>
        <v>16</v>
      </c>
    </row>
    <row r="1122" spans="1:4" x14ac:dyDescent="0.2">
      <c r="A1122" s="284" t="s">
        <v>1563</v>
      </c>
      <c r="B1122" s="285">
        <v>51.274727599703795</v>
      </c>
      <c r="C1122" s="267">
        <f t="shared" si="34"/>
        <v>6</v>
      </c>
      <c r="D1122" s="267">
        <f t="shared" si="35"/>
        <v>16</v>
      </c>
    </row>
    <row r="1123" spans="1:4" x14ac:dyDescent="0.2">
      <c r="A1123" s="284" t="s">
        <v>1564</v>
      </c>
      <c r="B1123" s="285">
        <v>50.711743772241988</v>
      </c>
      <c r="C1123" s="267">
        <f t="shared" si="34"/>
        <v>6</v>
      </c>
      <c r="D1123" s="267">
        <f t="shared" si="35"/>
        <v>16</v>
      </c>
    </row>
    <row r="1124" spans="1:4" x14ac:dyDescent="0.2">
      <c r="A1124" s="284" t="s">
        <v>1565</v>
      </c>
      <c r="B1124" s="285">
        <v>55.341880341880341</v>
      </c>
      <c r="C1124" s="267">
        <f t="shared" si="34"/>
        <v>6</v>
      </c>
      <c r="D1124" s="267">
        <f t="shared" si="35"/>
        <v>16</v>
      </c>
    </row>
    <row r="1125" spans="1:4" x14ac:dyDescent="0.2">
      <c r="A1125" s="284" t="s">
        <v>1566</v>
      </c>
      <c r="B1125" s="285">
        <v>66.537437426776023</v>
      </c>
      <c r="C1125" s="267">
        <f t="shared" si="34"/>
        <v>6</v>
      </c>
      <c r="D1125" s="267">
        <f t="shared" si="35"/>
        <v>16</v>
      </c>
    </row>
    <row r="1126" spans="1:4" x14ac:dyDescent="0.2">
      <c r="A1126" s="284" t="s">
        <v>1567</v>
      </c>
      <c r="B1126" s="285">
        <v>77.169292323080768</v>
      </c>
      <c r="C1126" s="267">
        <f t="shared" si="34"/>
        <v>6</v>
      </c>
      <c r="D1126" s="267">
        <f t="shared" si="35"/>
        <v>16</v>
      </c>
    </row>
    <row r="1127" spans="1:4" x14ac:dyDescent="0.2">
      <c r="A1127" s="284" t="s">
        <v>1568</v>
      </c>
      <c r="B1127" s="285">
        <v>84.067505720823789</v>
      </c>
      <c r="C1127" s="267">
        <f t="shared" si="34"/>
        <v>6</v>
      </c>
      <c r="D1127" s="267">
        <f t="shared" si="35"/>
        <v>16</v>
      </c>
    </row>
    <row r="1128" spans="1:4" x14ac:dyDescent="0.2">
      <c r="A1128" s="284" t="s">
        <v>1569</v>
      </c>
      <c r="B1128" s="285">
        <v>86.163507650148432</v>
      </c>
      <c r="C1128" s="267">
        <f t="shared" si="34"/>
        <v>6</v>
      </c>
      <c r="D1128" s="267">
        <f t="shared" si="35"/>
        <v>16</v>
      </c>
    </row>
    <row r="1129" spans="1:4" x14ac:dyDescent="0.2">
      <c r="A1129" s="284" t="s">
        <v>1570</v>
      </c>
      <c r="B1129" s="285">
        <v>89.380032206119154</v>
      </c>
      <c r="C1129" s="267">
        <f t="shared" si="34"/>
        <v>6</v>
      </c>
      <c r="D1129" s="267">
        <f t="shared" si="35"/>
        <v>17</v>
      </c>
    </row>
    <row r="1130" spans="1:4" x14ac:dyDescent="0.2">
      <c r="A1130" s="284" t="s">
        <v>1571</v>
      </c>
      <c r="B1130" s="285">
        <v>91.123836793128135</v>
      </c>
      <c r="C1130" s="267">
        <f t="shared" si="34"/>
        <v>6</v>
      </c>
      <c r="D1130" s="267">
        <f t="shared" si="35"/>
        <v>17</v>
      </c>
    </row>
    <row r="1131" spans="1:4" x14ac:dyDescent="0.2">
      <c r="A1131" s="284" t="s">
        <v>1572</v>
      </c>
      <c r="B1131" s="285">
        <v>92.276422764227632</v>
      </c>
      <c r="C1131" s="267">
        <f t="shared" si="34"/>
        <v>6</v>
      </c>
      <c r="D1131" s="267">
        <f t="shared" si="35"/>
        <v>17</v>
      </c>
    </row>
    <row r="1132" spans="1:4" x14ac:dyDescent="0.2">
      <c r="A1132" s="284" t="s">
        <v>1573</v>
      </c>
      <c r="B1132" s="285">
        <v>93.521311475409831</v>
      </c>
      <c r="C1132" s="267">
        <f t="shared" si="34"/>
        <v>6</v>
      </c>
      <c r="D1132" s="267">
        <f t="shared" si="35"/>
        <v>17</v>
      </c>
    </row>
    <row r="1133" spans="1:4" x14ac:dyDescent="0.2">
      <c r="A1133" s="284" t="s">
        <v>1574</v>
      </c>
      <c r="B1133" s="285">
        <v>93.828749491938765</v>
      </c>
      <c r="C1133" s="267">
        <f t="shared" si="34"/>
        <v>6</v>
      </c>
      <c r="D1133" s="267">
        <f t="shared" si="35"/>
        <v>17</v>
      </c>
    </row>
    <row r="1134" spans="1:4" x14ac:dyDescent="0.2">
      <c r="A1134" s="284" t="s">
        <v>1575</v>
      </c>
      <c r="B1134" s="285">
        <v>94.022222222222211</v>
      </c>
      <c r="C1134" s="267">
        <f t="shared" si="34"/>
        <v>6</v>
      </c>
      <c r="D1134" s="267">
        <f t="shared" si="35"/>
        <v>17</v>
      </c>
    </row>
    <row r="1135" spans="1:4" x14ac:dyDescent="0.2">
      <c r="A1135" s="284" t="s">
        <v>1576</v>
      </c>
      <c r="B1135" s="285">
        <v>93.042850264804997</v>
      </c>
      <c r="C1135" s="267">
        <f t="shared" si="34"/>
        <v>6</v>
      </c>
      <c r="D1135" s="267">
        <f t="shared" si="35"/>
        <v>17</v>
      </c>
    </row>
    <row r="1136" spans="1:4" x14ac:dyDescent="0.2">
      <c r="A1136" s="284" t="s">
        <v>1577</v>
      </c>
      <c r="B1136" s="285">
        <v>88.676392101049629</v>
      </c>
      <c r="C1136" s="267">
        <f t="shared" si="34"/>
        <v>6</v>
      </c>
      <c r="D1136" s="267">
        <f t="shared" si="35"/>
        <v>17</v>
      </c>
    </row>
    <row r="1137" spans="1:4" x14ac:dyDescent="0.2">
      <c r="A1137" s="284" t="s">
        <v>1578</v>
      </c>
      <c r="B1137" s="285">
        <v>75.933056872037923</v>
      </c>
      <c r="C1137" s="267">
        <f t="shared" si="34"/>
        <v>6</v>
      </c>
      <c r="D1137" s="267">
        <f t="shared" si="35"/>
        <v>17</v>
      </c>
    </row>
    <row r="1138" spans="1:4" x14ac:dyDescent="0.2">
      <c r="A1138" s="284" t="s">
        <v>1579</v>
      </c>
      <c r="B1138" s="285">
        <v>63.171031096563013</v>
      </c>
      <c r="C1138" s="267">
        <f t="shared" si="34"/>
        <v>6</v>
      </c>
      <c r="D1138" s="267">
        <f t="shared" si="35"/>
        <v>17</v>
      </c>
    </row>
    <row r="1139" spans="1:4" x14ac:dyDescent="0.2">
      <c r="A1139" s="284" t="s">
        <v>1580</v>
      </c>
      <c r="B1139" s="285">
        <v>57.440807348945533</v>
      </c>
      <c r="C1139" s="267">
        <f t="shared" si="34"/>
        <v>6</v>
      </c>
      <c r="D1139" s="267">
        <f t="shared" si="35"/>
        <v>17</v>
      </c>
    </row>
    <row r="1140" spans="1:4" x14ac:dyDescent="0.2">
      <c r="A1140" s="284" t="s">
        <v>1581</v>
      </c>
      <c r="B1140" s="285">
        <v>49.064994056715904</v>
      </c>
      <c r="C1140" s="267">
        <f t="shared" si="34"/>
        <v>6</v>
      </c>
      <c r="D1140" s="267">
        <f t="shared" si="35"/>
        <v>17</v>
      </c>
    </row>
    <row r="1141" spans="1:4" x14ac:dyDescent="0.2">
      <c r="A1141" s="284" t="s">
        <v>1582</v>
      </c>
      <c r="B1141" s="285">
        <v>42.199435996287569</v>
      </c>
      <c r="C1141" s="267">
        <f t="shared" si="34"/>
        <v>6</v>
      </c>
      <c r="D1141" s="267">
        <f t="shared" si="35"/>
        <v>17</v>
      </c>
    </row>
    <row r="1142" spans="1:4" x14ac:dyDescent="0.2">
      <c r="A1142" s="284" t="s">
        <v>1583</v>
      </c>
      <c r="B1142" s="285">
        <v>37.939673438863267</v>
      </c>
      <c r="C1142" s="267">
        <f t="shared" si="34"/>
        <v>6</v>
      </c>
      <c r="D1142" s="267">
        <f t="shared" si="35"/>
        <v>17</v>
      </c>
    </row>
    <row r="1143" spans="1:4" x14ac:dyDescent="0.2">
      <c r="A1143" s="284" t="s">
        <v>1584</v>
      </c>
      <c r="B1143" s="285">
        <v>36.237373737373737</v>
      </c>
      <c r="C1143" s="267">
        <f t="shared" si="34"/>
        <v>6</v>
      </c>
      <c r="D1143" s="267">
        <f t="shared" si="35"/>
        <v>17</v>
      </c>
    </row>
    <row r="1144" spans="1:4" x14ac:dyDescent="0.2">
      <c r="A1144" s="284" t="s">
        <v>1585</v>
      </c>
      <c r="B1144" s="285">
        <v>34.072601775741518</v>
      </c>
      <c r="C1144" s="267">
        <f t="shared" si="34"/>
        <v>6</v>
      </c>
      <c r="D1144" s="267">
        <f t="shared" si="35"/>
        <v>17</v>
      </c>
    </row>
    <row r="1145" spans="1:4" x14ac:dyDescent="0.2">
      <c r="A1145" s="284" t="s">
        <v>1586</v>
      </c>
      <c r="B1145" s="285">
        <v>32.393495934959347</v>
      </c>
      <c r="C1145" s="267">
        <f t="shared" si="34"/>
        <v>6</v>
      </c>
      <c r="D1145" s="267">
        <f t="shared" si="35"/>
        <v>17</v>
      </c>
    </row>
    <row r="1146" spans="1:4" x14ac:dyDescent="0.2">
      <c r="A1146" s="284" t="s">
        <v>1587</v>
      </c>
      <c r="B1146" s="285">
        <v>30.06968018581383</v>
      </c>
      <c r="C1146" s="267">
        <f t="shared" si="34"/>
        <v>6</v>
      </c>
      <c r="D1146" s="267">
        <f t="shared" si="35"/>
        <v>17</v>
      </c>
    </row>
    <row r="1147" spans="1:4" x14ac:dyDescent="0.2">
      <c r="A1147" s="284" t="s">
        <v>1588</v>
      </c>
      <c r="B1147" s="285">
        <v>31.370569128654143</v>
      </c>
      <c r="C1147" s="267">
        <f t="shared" si="34"/>
        <v>6</v>
      </c>
      <c r="D1147" s="267">
        <f t="shared" si="35"/>
        <v>17</v>
      </c>
    </row>
    <row r="1148" spans="1:4" x14ac:dyDescent="0.2">
      <c r="A1148" s="284" t="s">
        <v>1589</v>
      </c>
      <c r="B1148" s="285">
        <v>35.753476819759236</v>
      </c>
      <c r="C1148" s="267">
        <f t="shared" si="34"/>
        <v>6</v>
      </c>
      <c r="D1148" s="267">
        <f t="shared" si="35"/>
        <v>17</v>
      </c>
    </row>
    <row r="1149" spans="1:4" x14ac:dyDescent="0.2">
      <c r="A1149" s="284" t="s">
        <v>1590</v>
      </c>
      <c r="B1149" s="285">
        <v>49.91416629347664</v>
      </c>
      <c r="C1149" s="267">
        <f t="shared" si="34"/>
        <v>6</v>
      </c>
      <c r="D1149" s="267">
        <f t="shared" si="35"/>
        <v>17</v>
      </c>
    </row>
    <row r="1150" spans="1:4" x14ac:dyDescent="0.2">
      <c r="A1150" s="284" t="s">
        <v>1591</v>
      </c>
      <c r="B1150" s="285">
        <v>61.875314520187345</v>
      </c>
      <c r="C1150" s="267">
        <f t="shared" si="34"/>
        <v>6</v>
      </c>
      <c r="D1150" s="267">
        <f t="shared" si="35"/>
        <v>17</v>
      </c>
    </row>
    <row r="1151" spans="1:4" x14ac:dyDescent="0.2">
      <c r="A1151" s="284" t="s">
        <v>1592</v>
      </c>
      <c r="B1151" s="285">
        <v>70.534161190568227</v>
      </c>
      <c r="C1151" s="267">
        <f t="shared" si="34"/>
        <v>6</v>
      </c>
      <c r="D1151" s="267">
        <f t="shared" si="35"/>
        <v>17</v>
      </c>
    </row>
    <row r="1152" spans="1:4" x14ac:dyDescent="0.2">
      <c r="A1152" s="284" t="s">
        <v>1593</v>
      </c>
      <c r="B1152" s="285">
        <v>71.539027982326957</v>
      </c>
      <c r="C1152" s="267">
        <f t="shared" si="34"/>
        <v>6</v>
      </c>
      <c r="D1152" s="267">
        <f t="shared" si="35"/>
        <v>17</v>
      </c>
    </row>
    <row r="1153" spans="1:4" x14ac:dyDescent="0.2">
      <c r="A1153" s="284" t="s">
        <v>1594</v>
      </c>
      <c r="B1153" s="285">
        <v>67.179144385026746</v>
      </c>
      <c r="C1153" s="267">
        <f t="shared" si="34"/>
        <v>6</v>
      </c>
      <c r="D1153" s="267">
        <f t="shared" si="35"/>
        <v>18</v>
      </c>
    </row>
    <row r="1154" spans="1:4" x14ac:dyDescent="0.2">
      <c r="A1154" s="284" t="s">
        <v>1595</v>
      </c>
      <c r="B1154" s="285">
        <v>78.373067428868396</v>
      </c>
      <c r="C1154" s="267">
        <f t="shared" ref="C1154:C1217" si="36">MONTH(A1154)</f>
        <v>6</v>
      </c>
      <c r="D1154" s="267">
        <f t="shared" ref="D1154:D1217" si="37">DAY(A1154)</f>
        <v>18</v>
      </c>
    </row>
    <row r="1155" spans="1:4" x14ac:dyDescent="0.2">
      <c r="A1155" s="284" t="s">
        <v>1596</v>
      </c>
      <c r="B1155" s="285">
        <v>81.97635261543067</v>
      </c>
      <c r="C1155" s="267">
        <f t="shared" si="36"/>
        <v>6</v>
      </c>
      <c r="D1155" s="267">
        <f t="shared" si="37"/>
        <v>18</v>
      </c>
    </row>
    <row r="1156" spans="1:4" x14ac:dyDescent="0.2">
      <c r="A1156" s="284" t="s">
        <v>1597</v>
      </c>
      <c r="B1156" s="285">
        <v>85.582494349702074</v>
      </c>
      <c r="C1156" s="267">
        <f t="shared" si="36"/>
        <v>6</v>
      </c>
      <c r="D1156" s="267">
        <f t="shared" si="37"/>
        <v>18</v>
      </c>
    </row>
    <row r="1157" spans="1:4" x14ac:dyDescent="0.2">
      <c r="A1157" s="284" t="s">
        <v>1598</v>
      </c>
      <c r="B1157" s="285">
        <v>88.166269755358314</v>
      </c>
      <c r="C1157" s="267">
        <f t="shared" si="36"/>
        <v>6</v>
      </c>
      <c r="D1157" s="267">
        <f t="shared" si="37"/>
        <v>18</v>
      </c>
    </row>
    <row r="1158" spans="1:4" x14ac:dyDescent="0.2">
      <c r="A1158" s="284" t="s">
        <v>1599</v>
      </c>
      <c r="B1158" s="285">
        <v>89.457608293224737</v>
      </c>
      <c r="C1158" s="267">
        <f t="shared" si="36"/>
        <v>6</v>
      </c>
      <c r="D1158" s="267">
        <f t="shared" si="37"/>
        <v>18</v>
      </c>
    </row>
    <row r="1159" spans="1:4" x14ac:dyDescent="0.2">
      <c r="A1159" s="284" t="s">
        <v>1600</v>
      </c>
      <c r="B1159" s="285">
        <v>80.655974049378273</v>
      </c>
      <c r="C1159" s="267">
        <f t="shared" si="36"/>
        <v>6</v>
      </c>
      <c r="D1159" s="267">
        <f t="shared" si="37"/>
        <v>18</v>
      </c>
    </row>
    <row r="1160" spans="1:4" x14ac:dyDescent="0.2">
      <c r="A1160" s="284" t="s">
        <v>1601</v>
      </c>
      <c r="B1160" s="285">
        <v>62.20421972849158</v>
      </c>
      <c r="C1160" s="267">
        <f t="shared" si="36"/>
        <v>6</v>
      </c>
      <c r="D1160" s="267">
        <f t="shared" si="37"/>
        <v>18</v>
      </c>
    </row>
    <row r="1161" spans="1:4" x14ac:dyDescent="0.2">
      <c r="A1161" s="284" t="s">
        <v>1602</v>
      </c>
      <c r="B1161" s="285">
        <v>51.920757967269594</v>
      </c>
      <c r="C1161" s="267">
        <f t="shared" si="36"/>
        <v>6</v>
      </c>
      <c r="D1161" s="267">
        <f t="shared" si="37"/>
        <v>18</v>
      </c>
    </row>
    <row r="1162" spans="1:4" x14ac:dyDescent="0.2">
      <c r="A1162" s="284" t="s">
        <v>1603</v>
      </c>
      <c r="B1162" s="285">
        <v>45.741857788387755</v>
      </c>
      <c r="C1162" s="267">
        <f t="shared" si="36"/>
        <v>6</v>
      </c>
      <c r="D1162" s="267">
        <f t="shared" si="37"/>
        <v>18</v>
      </c>
    </row>
    <row r="1163" spans="1:4" x14ac:dyDescent="0.2">
      <c r="A1163" s="284" t="s">
        <v>1604</v>
      </c>
      <c r="B1163" s="285">
        <v>37.019728234378604</v>
      </c>
      <c r="C1163" s="267">
        <f t="shared" si="36"/>
        <v>6</v>
      </c>
      <c r="D1163" s="267">
        <f t="shared" si="37"/>
        <v>18</v>
      </c>
    </row>
    <row r="1164" spans="1:4" x14ac:dyDescent="0.2">
      <c r="A1164" s="284" t="s">
        <v>1605</v>
      </c>
      <c r="B1164" s="285">
        <v>33.521140172676482</v>
      </c>
      <c r="C1164" s="267">
        <f t="shared" si="36"/>
        <v>6</v>
      </c>
      <c r="D1164" s="267">
        <f t="shared" si="37"/>
        <v>18</v>
      </c>
    </row>
    <row r="1165" spans="1:4" x14ac:dyDescent="0.2">
      <c r="A1165" s="284" t="s">
        <v>1606</v>
      </c>
      <c r="B1165" s="285">
        <v>31.553134294211851</v>
      </c>
      <c r="C1165" s="267">
        <f t="shared" si="36"/>
        <v>6</v>
      </c>
      <c r="D1165" s="267">
        <f t="shared" si="37"/>
        <v>18</v>
      </c>
    </row>
    <row r="1166" spans="1:4" x14ac:dyDescent="0.2">
      <c r="A1166" s="284" t="s">
        <v>1607</v>
      </c>
      <c r="B1166" s="285">
        <v>29.820561118271041</v>
      </c>
      <c r="C1166" s="267">
        <f t="shared" si="36"/>
        <v>6</v>
      </c>
      <c r="D1166" s="267">
        <f t="shared" si="37"/>
        <v>18</v>
      </c>
    </row>
    <row r="1167" spans="1:4" x14ac:dyDescent="0.2">
      <c r="A1167" s="284" t="s">
        <v>1608</v>
      </c>
      <c r="B1167" s="285">
        <v>29.229555369906244</v>
      </c>
      <c r="C1167" s="267">
        <f t="shared" si="36"/>
        <v>6</v>
      </c>
      <c r="D1167" s="267">
        <f t="shared" si="37"/>
        <v>18</v>
      </c>
    </row>
    <row r="1168" spans="1:4" x14ac:dyDescent="0.2">
      <c r="A1168" s="284" t="s">
        <v>1609</v>
      </c>
      <c r="B1168" s="285">
        <v>29.202761864840948</v>
      </c>
      <c r="C1168" s="267">
        <f t="shared" si="36"/>
        <v>6</v>
      </c>
      <c r="D1168" s="267">
        <f t="shared" si="37"/>
        <v>18</v>
      </c>
    </row>
    <row r="1169" spans="1:4" x14ac:dyDescent="0.2">
      <c r="A1169" s="284" t="s">
        <v>1610</v>
      </c>
      <c r="B1169" s="285">
        <v>28.50251171327827</v>
      </c>
      <c r="C1169" s="267">
        <f t="shared" si="36"/>
        <v>6</v>
      </c>
      <c r="D1169" s="267">
        <f t="shared" si="37"/>
        <v>18</v>
      </c>
    </row>
    <row r="1170" spans="1:4" x14ac:dyDescent="0.2">
      <c r="A1170" s="284" t="s">
        <v>1611</v>
      </c>
      <c r="B1170" s="285">
        <v>30.165530104330593</v>
      </c>
      <c r="C1170" s="267">
        <f t="shared" si="36"/>
        <v>6</v>
      </c>
      <c r="D1170" s="267">
        <f t="shared" si="37"/>
        <v>18</v>
      </c>
    </row>
    <row r="1171" spans="1:4" x14ac:dyDescent="0.2">
      <c r="A1171" s="284" t="s">
        <v>1612</v>
      </c>
      <c r="B1171" s="285">
        <v>32.048060862119783</v>
      </c>
      <c r="C1171" s="267">
        <f t="shared" si="36"/>
        <v>6</v>
      </c>
      <c r="D1171" s="267">
        <f t="shared" si="37"/>
        <v>18</v>
      </c>
    </row>
    <row r="1172" spans="1:4" x14ac:dyDescent="0.2">
      <c r="A1172" s="284" t="s">
        <v>1613</v>
      </c>
      <c r="B1172" s="285">
        <v>36.696542893725997</v>
      </c>
      <c r="C1172" s="267">
        <f t="shared" si="36"/>
        <v>6</v>
      </c>
      <c r="D1172" s="267">
        <f t="shared" si="37"/>
        <v>18</v>
      </c>
    </row>
    <row r="1173" spans="1:4" x14ac:dyDescent="0.2">
      <c r="A1173" s="284" t="s">
        <v>1614</v>
      </c>
      <c r="B1173" s="285">
        <v>43.341681246926711</v>
      </c>
      <c r="C1173" s="267">
        <f t="shared" si="36"/>
        <v>6</v>
      </c>
      <c r="D1173" s="267">
        <f t="shared" si="37"/>
        <v>18</v>
      </c>
    </row>
    <row r="1174" spans="1:4" x14ac:dyDescent="0.2">
      <c r="A1174" s="284" t="s">
        <v>1615</v>
      </c>
      <c r="B1174" s="285">
        <v>54.430994729907781</v>
      </c>
      <c r="C1174" s="267">
        <f t="shared" si="36"/>
        <v>6</v>
      </c>
      <c r="D1174" s="267">
        <f t="shared" si="37"/>
        <v>18</v>
      </c>
    </row>
    <row r="1175" spans="1:4" x14ac:dyDescent="0.2">
      <c r="A1175" s="284" t="s">
        <v>1616</v>
      </c>
      <c r="B1175" s="285">
        <v>61.487780586838277</v>
      </c>
      <c r="C1175" s="267">
        <f t="shared" si="36"/>
        <v>6</v>
      </c>
      <c r="D1175" s="267">
        <f t="shared" si="37"/>
        <v>18</v>
      </c>
    </row>
    <row r="1176" spans="1:4" x14ac:dyDescent="0.2">
      <c r="A1176" s="284" t="s">
        <v>1617</v>
      </c>
      <c r="B1176" s="285">
        <v>59.679909621540205</v>
      </c>
      <c r="C1176" s="267">
        <f t="shared" si="36"/>
        <v>6</v>
      </c>
      <c r="D1176" s="267">
        <f t="shared" si="37"/>
        <v>18</v>
      </c>
    </row>
    <row r="1177" spans="1:4" x14ac:dyDescent="0.2">
      <c r="A1177" s="284" t="s">
        <v>1618</v>
      </c>
      <c r="B1177" s="285">
        <v>65.126424501424495</v>
      </c>
      <c r="C1177" s="267">
        <f t="shared" si="36"/>
        <v>6</v>
      </c>
      <c r="D1177" s="267">
        <f t="shared" si="37"/>
        <v>19</v>
      </c>
    </row>
    <row r="1178" spans="1:4" x14ac:dyDescent="0.2">
      <c r="A1178" s="284" t="s">
        <v>1619</v>
      </c>
      <c r="B1178" s="285">
        <v>69.849246231155774</v>
      </c>
      <c r="C1178" s="267">
        <f t="shared" si="36"/>
        <v>6</v>
      </c>
      <c r="D1178" s="267">
        <f t="shared" si="37"/>
        <v>19</v>
      </c>
    </row>
    <row r="1179" spans="1:4" x14ac:dyDescent="0.2">
      <c r="A1179" s="284" t="s">
        <v>1620</v>
      </c>
      <c r="B1179" s="285">
        <v>73.052882638374868</v>
      </c>
      <c r="C1179" s="267">
        <f t="shared" si="36"/>
        <v>6</v>
      </c>
      <c r="D1179" s="267">
        <f t="shared" si="37"/>
        <v>19</v>
      </c>
    </row>
    <row r="1180" spans="1:4" x14ac:dyDescent="0.2">
      <c r="A1180" s="284" t="s">
        <v>1621</v>
      </c>
      <c r="B1180" s="285">
        <v>68.851175594110686</v>
      </c>
      <c r="C1180" s="267">
        <f t="shared" si="36"/>
        <v>6</v>
      </c>
      <c r="D1180" s="267">
        <f t="shared" si="37"/>
        <v>19</v>
      </c>
    </row>
    <row r="1181" spans="1:4" x14ac:dyDescent="0.2">
      <c r="A1181" s="284" t="s">
        <v>1622</v>
      </c>
      <c r="B1181" s="285">
        <v>69.098484848484844</v>
      </c>
      <c r="C1181" s="267">
        <f t="shared" si="36"/>
        <v>6</v>
      </c>
      <c r="D1181" s="267">
        <f t="shared" si="37"/>
        <v>19</v>
      </c>
    </row>
    <row r="1182" spans="1:4" x14ac:dyDescent="0.2">
      <c r="A1182" s="284" t="s">
        <v>1623</v>
      </c>
      <c r="B1182" s="285">
        <v>70.50205020502051</v>
      </c>
      <c r="C1182" s="267">
        <f t="shared" si="36"/>
        <v>6</v>
      </c>
      <c r="D1182" s="267">
        <f t="shared" si="37"/>
        <v>19</v>
      </c>
    </row>
    <row r="1183" spans="1:4" x14ac:dyDescent="0.2">
      <c r="A1183" s="284" t="s">
        <v>1624</v>
      </c>
      <c r="B1183" s="285">
        <v>72.165598912832451</v>
      </c>
      <c r="C1183" s="267">
        <f t="shared" si="36"/>
        <v>6</v>
      </c>
      <c r="D1183" s="267">
        <f t="shared" si="37"/>
        <v>19</v>
      </c>
    </row>
    <row r="1184" spans="1:4" x14ac:dyDescent="0.2">
      <c r="A1184" s="284" t="s">
        <v>1625</v>
      </c>
      <c r="B1184" s="285">
        <v>70.794009911656971</v>
      </c>
      <c r="C1184" s="267">
        <f t="shared" si="36"/>
        <v>6</v>
      </c>
      <c r="D1184" s="267">
        <f t="shared" si="37"/>
        <v>19</v>
      </c>
    </row>
    <row r="1185" spans="1:4" x14ac:dyDescent="0.2">
      <c r="A1185" s="284" t="s">
        <v>1626</v>
      </c>
      <c r="B1185" s="285">
        <v>63.359727766507433</v>
      </c>
      <c r="C1185" s="267">
        <f t="shared" si="36"/>
        <v>6</v>
      </c>
      <c r="D1185" s="267">
        <f t="shared" si="37"/>
        <v>19</v>
      </c>
    </row>
    <row r="1186" spans="1:4" x14ac:dyDescent="0.2">
      <c r="A1186" s="284" t="s">
        <v>1627</v>
      </c>
      <c r="B1186" s="285">
        <v>54.936451091917711</v>
      </c>
      <c r="C1186" s="267">
        <f t="shared" si="36"/>
        <v>6</v>
      </c>
      <c r="D1186" s="267">
        <f t="shared" si="37"/>
        <v>19</v>
      </c>
    </row>
    <row r="1187" spans="1:4" x14ac:dyDescent="0.2">
      <c r="A1187" s="284" t="s">
        <v>1628</v>
      </c>
      <c r="B1187" s="285">
        <v>48.047332110732683</v>
      </c>
      <c r="C1187" s="267">
        <f t="shared" si="36"/>
        <v>6</v>
      </c>
      <c r="D1187" s="267">
        <f t="shared" si="37"/>
        <v>19</v>
      </c>
    </row>
    <row r="1188" spans="1:4" x14ac:dyDescent="0.2">
      <c r="A1188" s="284" t="s">
        <v>1629</v>
      </c>
      <c r="B1188" s="285">
        <v>39.179413837416575</v>
      </c>
      <c r="C1188" s="267">
        <f t="shared" si="36"/>
        <v>6</v>
      </c>
      <c r="D1188" s="267">
        <f t="shared" si="37"/>
        <v>19</v>
      </c>
    </row>
    <row r="1189" spans="1:4" x14ac:dyDescent="0.2">
      <c r="A1189" s="284" t="s">
        <v>1630</v>
      </c>
      <c r="B1189" s="285">
        <v>35.304255185811869</v>
      </c>
      <c r="C1189" s="267">
        <f t="shared" si="36"/>
        <v>6</v>
      </c>
      <c r="D1189" s="267">
        <f t="shared" si="37"/>
        <v>19</v>
      </c>
    </row>
    <row r="1190" spans="1:4" x14ac:dyDescent="0.2">
      <c r="A1190" s="284" t="s">
        <v>1631</v>
      </c>
      <c r="B1190" s="285">
        <v>34.805366004962778</v>
      </c>
      <c r="C1190" s="267">
        <f t="shared" si="36"/>
        <v>6</v>
      </c>
      <c r="D1190" s="267">
        <f t="shared" si="37"/>
        <v>19</v>
      </c>
    </row>
    <row r="1191" spans="1:4" x14ac:dyDescent="0.2">
      <c r="A1191" s="284" t="s">
        <v>1632</v>
      </c>
      <c r="B1191" s="285">
        <v>35.131571060360841</v>
      </c>
      <c r="C1191" s="267">
        <f t="shared" si="36"/>
        <v>6</v>
      </c>
      <c r="D1191" s="267">
        <f t="shared" si="37"/>
        <v>19</v>
      </c>
    </row>
    <row r="1192" spans="1:4" x14ac:dyDescent="0.2">
      <c r="A1192" s="284" t="s">
        <v>1633</v>
      </c>
      <c r="B1192" s="285">
        <v>33.891952242070722</v>
      </c>
      <c r="C1192" s="267">
        <f t="shared" si="36"/>
        <v>6</v>
      </c>
      <c r="D1192" s="267">
        <f t="shared" si="37"/>
        <v>19</v>
      </c>
    </row>
    <row r="1193" spans="1:4" x14ac:dyDescent="0.2">
      <c r="A1193" s="284" t="s">
        <v>1634</v>
      </c>
      <c r="B1193" s="285">
        <v>32.898894154818322</v>
      </c>
      <c r="C1193" s="267">
        <f t="shared" si="36"/>
        <v>6</v>
      </c>
      <c r="D1193" s="267">
        <f t="shared" si="37"/>
        <v>19</v>
      </c>
    </row>
    <row r="1194" spans="1:4" x14ac:dyDescent="0.2">
      <c r="A1194" s="284" t="s">
        <v>1635</v>
      </c>
      <c r="B1194" s="285">
        <v>32.223975477054978</v>
      </c>
      <c r="C1194" s="267">
        <f t="shared" si="36"/>
        <v>6</v>
      </c>
      <c r="D1194" s="267">
        <f t="shared" si="37"/>
        <v>19</v>
      </c>
    </row>
    <row r="1195" spans="1:4" x14ac:dyDescent="0.2">
      <c r="A1195" s="284" t="s">
        <v>1636</v>
      </c>
      <c r="B1195" s="285">
        <v>33.335232019442543</v>
      </c>
      <c r="C1195" s="267">
        <f t="shared" si="36"/>
        <v>6</v>
      </c>
      <c r="D1195" s="267">
        <f t="shared" si="37"/>
        <v>19</v>
      </c>
    </row>
    <row r="1196" spans="1:4" x14ac:dyDescent="0.2">
      <c r="A1196" s="284" t="s">
        <v>1637</v>
      </c>
      <c r="B1196" s="285">
        <v>35.409176244016322</v>
      </c>
      <c r="C1196" s="267">
        <f t="shared" si="36"/>
        <v>6</v>
      </c>
      <c r="D1196" s="267">
        <f t="shared" si="37"/>
        <v>19</v>
      </c>
    </row>
    <row r="1197" spans="1:4" x14ac:dyDescent="0.2">
      <c r="A1197" s="284" t="s">
        <v>1638</v>
      </c>
      <c r="B1197" s="285">
        <v>44.835869081910801</v>
      </c>
      <c r="C1197" s="267">
        <f t="shared" si="36"/>
        <v>6</v>
      </c>
      <c r="D1197" s="267">
        <f t="shared" si="37"/>
        <v>19</v>
      </c>
    </row>
    <row r="1198" spans="1:4" x14ac:dyDescent="0.2">
      <c r="A1198" s="284" t="s">
        <v>1639</v>
      </c>
      <c r="B1198" s="285">
        <v>57.05890219620197</v>
      </c>
      <c r="C1198" s="267">
        <f t="shared" si="36"/>
        <v>6</v>
      </c>
      <c r="D1198" s="267">
        <f t="shared" si="37"/>
        <v>19</v>
      </c>
    </row>
    <row r="1199" spans="1:4" x14ac:dyDescent="0.2">
      <c r="A1199" s="284" t="s">
        <v>1640</v>
      </c>
      <c r="B1199" s="285">
        <v>54.223925299506689</v>
      </c>
      <c r="C1199" s="267">
        <f t="shared" si="36"/>
        <v>6</v>
      </c>
      <c r="D1199" s="267">
        <f t="shared" si="37"/>
        <v>19</v>
      </c>
    </row>
    <row r="1200" spans="1:4" x14ac:dyDescent="0.2">
      <c r="A1200" s="284" t="s">
        <v>1641</v>
      </c>
      <c r="B1200" s="285">
        <v>50.657511444028287</v>
      </c>
      <c r="C1200" s="267">
        <f t="shared" si="36"/>
        <v>6</v>
      </c>
      <c r="D1200" s="267">
        <f t="shared" si="37"/>
        <v>19</v>
      </c>
    </row>
    <row r="1201" spans="1:4" x14ac:dyDescent="0.2">
      <c r="A1201" s="284" t="s">
        <v>1642</v>
      </c>
      <c r="B1201" s="285">
        <v>59.794654498044338</v>
      </c>
      <c r="C1201" s="267">
        <f t="shared" si="36"/>
        <v>6</v>
      </c>
      <c r="D1201" s="267">
        <f t="shared" si="37"/>
        <v>20</v>
      </c>
    </row>
    <row r="1202" spans="1:4" x14ac:dyDescent="0.2">
      <c r="A1202" s="284" t="s">
        <v>1643</v>
      </c>
      <c r="B1202" s="285">
        <v>66.724386724386733</v>
      </c>
      <c r="C1202" s="267">
        <f t="shared" si="36"/>
        <v>6</v>
      </c>
      <c r="D1202" s="267">
        <f t="shared" si="37"/>
        <v>20</v>
      </c>
    </row>
    <row r="1203" spans="1:4" x14ac:dyDescent="0.2">
      <c r="A1203" s="284" t="s">
        <v>1644</v>
      </c>
      <c r="B1203" s="285">
        <v>67.038258229968079</v>
      </c>
      <c r="C1203" s="267">
        <f t="shared" si="36"/>
        <v>6</v>
      </c>
      <c r="D1203" s="267">
        <f t="shared" si="37"/>
        <v>20</v>
      </c>
    </row>
    <row r="1204" spans="1:4" x14ac:dyDescent="0.2">
      <c r="A1204" s="284" t="s">
        <v>1645</v>
      </c>
      <c r="B1204" s="285">
        <v>61.713872392264349</v>
      </c>
      <c r="C1204" s="267">
        <f t="shared" si="36"/>
        <v>6</v>
      </c>
      <c r="D1204" s="267">
        <f t="shared" si="37"/>
        <v>20</v>
      </c>
    </row>
    <row r="1205" spans="1:4" x14ac:dyDescent="0.2">
      <c r="A1205" s="284" t="s">
        <v>1646</v>
      </c>
      <c r="B1205" s="285">
        <v>62.310645907847672</v>
      </c>
      <c r="C1205" s="267">
        <f t="shared" si="36"/>
        <v>6</v>
      </c>
      <c r="D1205" s="267">
        <f t="shared" si="37"/>
        <v>20</v>
      </c>
    </row>
    <row r="1206" spans="1:4" x14ac:dyDescent="0.2">
      <c r="A1206" s="284" t="s">
        <v>1647</v>
      </c>
      <c r="B1206" s="285">
        <v>63.775510204081634</v>
      </c>
      <c r="C1206" s="267">
        <f t="shared" si="36"/>
        <v>6</v>
      </c>
      <c r="D1206" s="267">
        <f t="shared" si="37"/>
        <v>20</v>
      </c>
    </row>
    <row r="1207" spans="1:4" x14ac:dyDescent="0.2">
      <c r="A1207" s="284" t="s">
        <v>1648</v>
      </c>
      <c r="B1207" s="285">
        <v>64.332171893147503</v>
      </c>
      <c r="C1207" s="267">
        <f t="shared" si="36"/>
        <v>6</v>
      </c>
      <c r="D1207" s="267">
        <f t="shared" si="37"/>
        <v>20</v>
      </c>
    </row>
    <row r="1208" spans="1:4" x14ac:dyDescent="0.2">
      <c r="A1208" s="284" t="s">
        <v>1649</v>
      </c>
      <c r="B1208" s="285">
        <v>60.603414053195714</v>
      </c>
      <c r="C1208" s="267">
        <f t="shared" si="36"/>
        <v>6</v>
      </c>
      <c r="D1208" s="267">
        <f t="shared" si="37"/>
        <v>20</v>
      </c>
    </row>
    <row r="1209" spans="1:4" x14ac:dyDescent="0.2">
      <c r="A1209" s="284" t="s">
        <v>1650</v>
      </c>
      <c r="B1209" s="285">
        <v>58.312007874015748</v>
      </c>
      <c r="C1209" s="267">
        <f t="shared" si="36"/>
        <v>6</v>
      </c>
      <c r="D1209" s="267">
        <f t="shared" si="37"/>
        <v>20</v>
      </c>
    </row>
    <row r="1210" spans="1:4" x14ac:dyDescent="0.2">
      <c r="A1210" s="284" t="s">
        <v>1651</v>
      </c>
      <c r="B1210" s="285">
        <v>55.502717391304351</v>
      </c>
      <c r="C1210" s="267">
        <f t="shared" si="36"/>
        <v>6</v>
      </c>
      <c r="D1210" s="267">
        <f t="shared" si="37"/>
        <v>20</v>
      </c>
    </row>
    <row r="1211" spans="1:4" x14ac:dyDescent="0.2">
      <c r="A1211" s="284" t="s">
        <v>1652</v>
      </c>
      <c r="B1211" s="285">
        <v>52.767402376910013</v>
      </c>
      <c r="C1211" s="267">
        <f t="shared" si="36"/>
        <v>6</v>
      </c>
      <c r="D1211" s="267">
        <f t="shared" si="37"/>
        <v>20</v>
      </c>
    </row>
    <row r="1212" spans="1:4" x14ac:dyDescent="0.2">
      <c r="A1212" s="284" t="s">
        <v>1653</v>
      </c>
      <c r="B1212" s="285">
        <v>50.452051171862088</v>
      </c>
      <c r="C1212" s="267">
        <f t="shared" si="36"/>
        <v>6</v>
      </c>
      <c r="D1212" s="267">
        <f t="shared" si="37"/>
        <v>20</v>
      </c>
    </row>
    <row r="1213" spans="1:4" x14ac:dyDescent="0.2">
      <c r="A1213" s="284" t="s">
        <v>1654</v>
      </c>
      <c r="B1213" s="285">
        <v>45.021573837775264</v>
      </c>
      <c r="C1213" s="267">
        <f t="shared" si="36"/>
        <v>6</v>
      </c>
      <c r="D1213" s="267">
        <f t="shared" si="37"/>
        <v>20</v>
      </c>
    </row>
    <row r="1214" spans="1:4" x14ac:dyDescent="0.2">
      <c r="A1214" s="284" t="s">
        <v>1655</v>
      </c>
      <c r="B1214" s="285">
        <v>40.516640778473203</v>
      </c>
      <c r="C1214" s="267">
        <f t="shared" si="36"/>
        <v>6</v>
      </c>
      <c r="D1214" s="267">
        <f t="shared" si="37"/>
        <v>20</v>
      </c>
    </row>
    <row r="1215" spans="1:4" x14ac:dyDescent="0.2">
      <c r="A1215" s="284" t="s">
        <v>1656</v>
      </c>
      <c r="B1215" s="285">
        <v>35.996052232007287</v>
      </c>
      <c r="C1215" s="267">
        <f t="shared" si="36"/>
        <v>6</v>
      </c>
      <c r="D1215" s="267">
        <f t="shared" si="37"/>
        <v>20</v>
      </c>
    </row>
    <row r="1216" spans="1:4" x14ac:dyDescent="0.2">
      <c r="A1216" s="284" t="s">
        <v>1657</v>
      </c>
      <c r="B1216" s="285">
        <v>33.259587020648965</v>
      </c>
      <c r="C1216" s="267">
        <f t="shared" si="36"/>
        <v>6</v>
      </c>
      <c r="D1216" s="267">
        <f t="shared" si="37"/>
        <v>20</v>
      </c>
    </row>
    <row r="1217" spans="1:4" x14ac:dyDescent="0.2">
      <c r="A1217" s="284" t="s">
        <v>1658</v>
      </c>
      <c r="B1217" s="285">
        <v>34.425673415955586</v>
      </c>
      <c r="C1217" s="267">
        <f t="shared" si="36"/>
        <v>6</v>
      </c>
      <c r="D1217" s="267">
        <f t="shared" si="37"/>
        <v>20</v>
      </c>
    </row>
    <row r="1218" spans="1:4" x14ac:dyDescent="0.2">
      <c r="A1218" s="284" t="s">
        <v>1659</v>
      </c>
      <c r="B1218" s="285">
        <v>35.409143219969053</v>
      </c>
      <c r="C1218" s="267">
        <f t="shared" ref="C1218:C1266" si="38">MONTH(A1218)</f>
        <v>6</v>
      </c>
      <c r="D1218" s="267">
        <f t="shared" ref="D1218:D1266" si="39">DAY(A1218)</f>
        <v>20</v>
      </c>
    </row>
    <row r="1219" spans="1:4" x14ac:dyDescent="0.2">
      <c r="A1219" s="284" t="s">
        <v>1660</v>
      </c>
      <c r="B1219" s="285">
        <v>41.062978107555537</v>
      </c>
      <c r="C1219" s="267">
        <f t="shared" si="38"/>
        <v>6</v>
      </c>
      <c r="D1219" s="267">
        <f t="shared" si="39"/>
        <v>20</v>
      </c>
    </row>
    <row r="1220" spans="1:4" x14ac:dyDescent="0.2">
      <c r="A1220" s="284" t="s">
        <v>1661</v>
      </c>
      <c r="B1220" s="285">
        <v>48.640478928897934</v>
      </c>
      <c r="C1220" s="267">
        <f t="shared" si="38"/>
        <v>6</v>
      </c>
      <c r="D1220" s="267">
        <f t="shared" si="39"/>
        <v>20</v>
      </c>
    </row>
    <row r="1221" spans="1:4" x14ac:dyDescent="0.2">
      <c r="A1221" s="284" t="s">
        <v>1662</v>
      </c>
      <c r="B1221" s="285">
        <v>56.323631323631318</v>
      </c>
      <c r="C1221" s="267">
        <f t="shared" si="38"/>
        <v>6</v>
      </c>
      <c r="D1221" s="267">
        <f t="shared" si="39"/>
        <v>20</v>
      </c>
    </row>
    <row r="1222" spans="1:4" x14ac:dyDescent="0.2">
      <c r="A1222" s="284" t="s">
        <v>1663</v>
      </c>
      <c r="B1222" s="285">
        <v>59.757270732880485</v>
      </c>
      <c r="C1222" s="267">
        <f t="shared" si="38"/>
        <v>6</v>
      </c>
      <c r="D1222" s="267">
        <f t="shared" si="39"/>
        <v>20</v>
      </c>
    </row>
    <row r="1223" spans="1:4" x14ac:dyDescent="0.2">
      <c r="A1223" s="284" t="s">
        <v>1664</v>
      </c>
      <c r="B1223" s="285">
        <v>63.078239478046953</v>
      </c>
      <c r="C1223" s="267">
        <f t="shared" si="38"/>
        <v>6</v>
      </c>
      <c r="D1223" s="267">
        <f t="shared" si="39"/>
        <v>20</v>
      </c>
    </row>
    <row r="1224" spans="1:4" x14ac:dyDescent="0.2">
      <c r="A1224" s="284" t="s">
        <v>1665</v>
      </c>
      <c r="B1224" s="285">
        <v>65.653092445545269</v>
      </c>
      <c r="C1224" s="267">
        <f t="shared" si="38"/>
        <v>6</v>
      </c>
      <c r="D1224" s="267">
        <f t="shared" si="39"/>
        <v>20</v>
      </c>
    </row>
    <row r="1225" spans="1:4" x14ac:dyDescent="0.2">
      <c r="A1225" s="284" t="s">
        <v>1666</v>
      </c>
      <c r="B1225" s="285">
        <v>67.002448352562766</v>
      </c>
      <c r="C1225" s="267">
        <f t="shared" si="38"/>
        <v>6</v>
      </c>
      <c r="D1225" s="267">
        <f t="shared" si="39"/>
        <v>21</v>
      </c>
    </row>
    <row r="1226" spans="1:4" x14ac:dyDescent="0.2">
      <c r="A1226" s="284" t="s">
        <v>1667</v>
      </c>
      <c r="B1226" s="285">
        <v>66.664351691089664</v>
      </c>
      <c r="C1226" s="267">
        <f t="shared" si="38"/>
        <v>6</v>
      </c>
      <c r="D1226" s="267">
        <f t="shared" si="39"/>
        <v>21</v>
      </c>
    </row>
    <row r="1227" spans="1:4" x14ac:dyDescent="0.2">
      <c r="A1227" s="284" t="s">
        <v>1668</v>
      </c>
      <c r="B1227" s="285">
        <v>70.533852629922507</v>
      </c>
      <c r="C1227" s="267">
        <f t="shared" si="38"/>
        <v>6</v>
      </c>
      <c r="D1227" s="267">
        <f t="shared" si="39"/>
        <v>21</v>
      </c>
    </row>
    <row r="1228" spans="1:4" x14ac:dyDescent="0.2">
      <c r="A1228" s="284" t="s">
        <v>1669</v>
      </c>
      <c r="B1228" s="285">
        <v>73.138070196893722</v>
      </c>
      <c r="C1228" s="267">
        <f t="shared" si="38"/>
        <v>6</v>
      </c>
      <c r="D1228" s="267">
        <f t="shared" si="39"/>
        <v>21</v>
      </c>
    </row>
    <row r="1229" spans="1:4" x14ac:dyDescent="0.2">
      <c r="A1229" s="284" t="s">
        <v>1670</v>
      </c>
      <c r="B1229" s="285">
        <v>75.058648569393824</v>
      </c>
      <c r="C1229" s="267">
        <f t="shared" si="38"/>
        <v>6</v>
      </c>
      <c r="D1229" s="267">
        <f t="shared" si="39"/>
        <v>21</v>
      </c>
    </row>
    <row r="1230" spans="1:4" x14ac:dyDescent="0.2">
      <c r="A1230" s="284" t="s">
        <v>1671</v>
      </c>
      <c r="B1230" s="285">
        <v>77.728675941979958</v>
      </c>
      <c r="C1230" s="267">
        <f t="shared" si="38"/>
        <v>6</v>
      </c>
      <c r="D1230" s="267">
        <f t="shared" si="39"/>
        <v>21</v>
      </c>
    </row>
    <row r="1231" spans="1:4" x14ac:dyDescent="0.2">
      <c r="A1231" s="284" t="s">
        <v>1672</v>
      </c>
      <c r="B1231" s="285">
        <v>79.461883408071742</v>
      </c>
      <c r="C1231" s="267">
        <f t="shared" si="38"/>
        <v>6</v>
      </c>
      <c r="D1231" s="267">
        <f t="shared" si="39"/>
        <v>21</v>
      </c>
    </row>
    <row r="1232" spans="1:4" x14ac:dyDescent="0.2">
      <c r="A1232" s="284" t="s">
        <v>1673</v>
      </c>
      <c r="B1232" s="285">
        <v>72.724879543061363</v>
      </c>
      <c r="C1232" s="267">
        <f t="shared" si="38"/>
        <v>6</v>
      </c>
      <c r="D1232" s="267">
        <f t="shared" si="39"/>
        <v>21</v>
      </c>
    </row>
    <row r="1233" spans="1:4" x14ac:dyDescent="0.2">
      <c r="A1233" s="284" t="s">
        <v>1674</v>
      </c>
      <c r="B1233" s="285">
        <v>67.347455369038101</v>
      </c>
      <c r="C1233" s="267">
        <f t="shared" si="38"/>
        <v>6</v>
      </c>
      <c r="D1233" s="267">
        <f t="shared" si="39"/>
        <v>21</v>
      </c>
    </row>
    <row r="1234" spans="1:4" x14ac:dyDescent="0.2">
      <c r="A1234" s="284" t="s">
        <v>1675</v>
      </c>
      <c r="B1234" s="285">
        <v>62.110097805974092</v>
      </c>
      <c r="C1234" s="267">
        <f t="shared" si="38"/>
        <v>6</v>
      </c>
      <c r="D1234" s="267">
        <f t="shared" si="39"/>
        <v>21</v>
      </c>
    </row>
    <row r="1235" spans="1:4" x14ac:dyDescent="0.2">
      <c r="A1235" s="284" t="s">
        <v>1676</v>
      </c>
      <c r="B1235" s="285">
        <v>53.534093504576845</v>
      </c>
      <c r="C1235" s="267">
        <f t="shared" si="38"/>
        <v>6</v>
      </c>
      <c r="D1235" s="267">
        <f t="shared" si="39"/>
        <v>21</v>
      </c>
    </row>
    <row r="1236" spans="1:4" x14ac:dyDescent="0.2">
      <c r="A1236" s="284" t="s">
        <v>1677</v>
      </c>
      <c r="B1236" s="285">
        <v>45.54834992761544</v>
      </c>
      <c r="C1236" s="267">
        <f t="shared" si="38"/>
        <v>6</v>
      </c>
      <c r="D1236" s="267">
        <f t="shared" si="39"/>
        <v>21</v>
      </c>
    </row>
    <row r="1237" spans="1:4" x14ac:dyDescent="0.2">
      <c r="A1237" s="284" t="s">
        <v>1678</v>
      </c>
      <c r="B1237" s="285">
        <v>38.462315619317032</v>
      </c>
      <c r="C1237" s="267">
        <f t="shared" si="38"/>
        <v>6</v>
      </c>
      <c r="D1237" s="267">
        <f t="shared" si="39"/>
        <v>21</v>
      </c>
    </row>
    <row r="1238" spans="1:4" x14ac:dyDescent="0.2">
      <c r="A1238" s="284" t="s">
        <v>1679</v>
      </c>
      <c r="B1238" s="285">
        <v>35.703306038243944</v>
      </c>
      <c r="C1238" s="267">
        <f t="shared" si="38"/>
        <v>6</v>
      </c>
      <c r="D1238" s="267">
        <f t="shared" si="39"/>
        <v>21</v>
      </c>
    </row>
    <row r="1239" spans="1:4" x14ac:dyDescent="0.2">
      <c r="A1239" s="284" t="s">
        <v>1680</v>
      </c>
      <c r="B1239" s="285">
        <v>32.689604445897352</v>
      </c>
      <c r="C1239" s="267">
        <f t="shared" si="38"/>
        <v>6</v>
      </c>
      <c r="D1239" s="267">
        <f t="shared" si="39"/>
        <v>21</v>
      </c>
    </row>
    <row r="1240" spans="1:4" x14ac:dyDescent="0.2">
      <c r="A1240" s="284" t="s">
        <v>1681</v>
      </c>
      <c r="B1240" s="285">
        <v>31.231950844854069</v>
      </c>
      <c r="C1240" s="267">
        <f t="shared" si="38"/>
        <v>6</v>
      </c>
      <c r="D1240" s="267">
        <f t="shared" si="39"/>
        <v>21</v>
      </c>
    </row>
    <row r="1241" spans="1:4" x14ac:dyDescent="0.2">
      <c r="A1241" s="284" t="s">
        <v>1682</v>
      </c>
      <c r="B1241" s="285">
        <v>30.08911361986533</v>
      </c>
      <c r="C1241" s="267">
        <f t="shared" si="38"/>
        <v>6</v>
      </c>
      <c r="D1241" s="267">
        <f t="shared" si="39"/>
        <v>21</v>
      </c>
    </row>
    <row r="1242" spans="1:4" x14ac:dyDescent="0.2">
      <c r="A1242" s="284" t="s">
        <v>1683</v>
      </c>
      <c r="B1242" s="285">
        <v>26.477150846548689</v>
      </c>
      <c r="C1242" s="267">
        <f t="shared" si="38"/>
        <v>6</v>
      </c>
      <c r="D1242" s="267">
        <f t="shared" si="39"/>
        <v>21</v>
      </c>
    </row>
    <row r="1243" spans="1:4" x14ac:dyDescent="0.2">
      <c r="A1243" s="284" t="s">
        <v>1684</v>
      </c>
      <c r="B1243" s="285">
        <v>27.445234965329693</v>
      </c>
      <c r="C1243" s="267">
        <f t="shared" si="38"/>
        <v>6</v>
      </c>
      <c r="D1243" s="267">
        <f t="shared" si="39"/>
        <v>21</v>
      </c>
    </row>
    <row r="1244" spans="1:4" x14ac:dyDescent="0.2">
      <c r="A1244" s="284" t="s">
        <v>1685</v>
      </c>
      <c r="B1244" s="285">
        <v>29.678830528563985</v>
      </c>
      <c r="C1244" s="267">
        <f t="shared" si="38"/>
        <v>6</v>
      </c>
      <c r="D1244" s="267">
        <f t="shared" si="39"/>
        <v>21</v>
      </c>
    </row>
    <row r="1245" spans="1:4" x14ac:dyDescent="0.2">
      <c r="A1245" s="284" t="s">
        <v>1686</v>
      </c>
      <c r="B1245" s="285">
        <v>33.938188717799022</v>
      </c>
      <c r="C1245" s="267">
        <f t="shared" si="38"/>
        <v>6</v>
      </c>
      <c r="D1245" s="267">
        <f t="shared" si="39"/>
        <v>21</v>
      </c>
    </row>
    <row r="1246" spans="1:4" x14ac:dyDescent="0.2">
      <c r="A1246" s="284" t="s">
        <v>1687</v>
      </c>
      <c r="B1246" s="285">
        <v>43.237660360948034</v>
      </c>
      <c r="C1246" s="267">
        <f t="shared" si="38"/>
        <v>6</v>
      </c>
      <c r="D1246" s="267">
        <f t="shared" si="39"/>
        <v>21</v>
      </c>
    </row>
    <row r="1247" spans="1:4" x14ac:dyDescent="0.2">
      <c r="A1247" s="284" t="s">
        <v>1688</v>
      </c>
      <c r="B1247" s="285">
        <v>52.490039840637451</v>
      </c>
      <c r="C1247" s="267">
        <f t="shared" si="38"/>
        <v>6</v>
      </c>
      <c r="D1247" s="267">
        <f t="shared" si="39"/>
        <v>21</v>
      </c>
    </row>
    <row r="1248" spans="1:4" x14ac:dyDescent="0.2">
      <c r="A1248" s="284" t="s">
        <v>1689</v>
      </c>
      <c r="B1248" s="285">
        <v>58.88654298767824</v>
      </c>
      <c r="C1248" s="267">
        <f t="shared" si="38"/>
        <v>6</v>
      </c>
      <c r="D1248" s="267">
        <f t="shared" si="39"/>
        <v>21</v>
      </c>
    </row>
    <row r="1249" spans="1:4" x14ac:dyDescent="0.2">
      <c r="A1249" s="284" t="s">
        <v>1690</v>
      </c>
      <c r="B1249" s="285">
        <v>59.492070997308502</v>
      </c>
      <c r="C1249" s="267">
        <f t="shared" si="38"/>
        <v>6</v>
      </c>
      <c r="D1249" s="267">
        <f t="shared" si="39"/>
        <v>22</v>
      </c>
    </row>
    <row r="1250" spans="1:4" x14ac:dyDescent="0.2">
      <c r="A1250" s="284" t="s">
        <v>1691</v>
      </c>
      <c r="B1250" s="285">
        <v>57.870565878378379</v>
      </c>
      <c r="C1250" s="267">
        <f t="shared" si="38"/>
        <v>6</v>
      </c>
      <c r="D1250" s="267">
        <f t="shared" si="39"/>
        <v>22</v>
      </c>
    </row>
    <row r="1251" spans="1:4" x14ac:dyDescent="0.2">
      <c r="A1251" s="284" t="s">
        <v>1692</v>
      </c>
      <c r="B1251" s="285">
        <v>63.070765872293983</v>
      </c>
      <c r="C1251" s="267">
        <f t="shared" si="38"/>
        <v>6</v>
      </c>
      <c r="D1251" s="267">
        <f t="shared" si="39"/>
        <v>22</v>
      </c>
    </row>
    <row r="1252" spans="1:4" x14ac:dyDescent="0.2">
      <c r="A1252" s="284" t="s">
        <v>1693</v>
      </c>
      <c r="B1252" s="285">
        <v>72.455709297814565</v>
      </c>
      <c r="C1252" s="267">
        <f t="shared" si="38"/>
        <v>6</v>
      </c>
      <c r="D1252" s="267">
        <f t="shared" si="39"/>
        <v>22</v>
      </c>
    </row>
    <row r="1253" spans="1:4" x14ac:dyDescent="0.2">
      <c r="A1253" s="284" t="s">
        <v>1694</v>
      </c>
      <c r="B1253" s="285">
        <v>76.100045215487498</v>
      </c>
      <c r="C1253" s="267">
        <f t="shared" si="38"/>
        <v>6</v>
      </c>
      <c r="D1253" s="267">
        <f t="shared" si="39"/>
        <v>22</v>
      </c>
    </row>
    <row r="1254" spans="1:4" x14ac:dyDescent="0.2">
      <c r="A1254" s="284" t="s">
        <v>1695</v>
      </c>
      <c r="B1254" s="285">
        <v>82.117414814179043</v>
      </c>
      <c r="C1254" s="267">
        <f t="shared" si="38"/>
        <v>6</v>
      </c>
      <c r="D1254" s="267">
        <f t="shared" si="39"/>
        <v>22</v>
      </c>
    </row>
    <row r="1255" spans="1:4" x14ac:dyDescent="0.2">
      <c r="A1255" s="284" t="s">
        <v>1696</v>
      </c>
      <c r="B1255" s="285">
        <v>83.027823240589214</v>
      </c>
      <c r="C1255" s="267">
        <f t="shared" si="38"/>
        <v>6</v>
      </c>
      <c r="D1255" s="267">
        <f t="shared" si="39"/>
        <v>22</v>
      </c>
    </row>
    <row r="1256" spans="1:4" x14ac:dyDescent="0.2">
      <c r="A1256" s="284" t="s">
        <v>1697</v>
      </c>
      <c r="B1256" s="285">
        <v>75.144353153003991</v>
      </c>
      <c r="C1256" s="267">
        <f t="shared" si="38"/>
        <v>6</v>
      </c>
      <c r="D1256" s="267">
        <f t="shared" si="39"/>
        <v>22</v>
      </c>
    </row>
    <row r="1257" spans="1:4" x14ac:dyDescent="0.2">
      <c r="A1257" s="284" t="s">
        <v>1698</v>
      </c>
      <c r="B1257" s="285">
        <v>61.657073029552699</v>
      </c>
      <c r="C1257" s="267">
        <f t="shared" si="38"/>
        <v>6</v>
      </c>
      <c r="D1257" s="267">
        <f t="shared" si="39"/>
        <v>22</v>
      </c>
    </row>
    <row r="1258" spans="1:4" x14ac:dyDescent="0.2">
      <c r="A1258" s="284" t="s">
        <v>1699</v>
      </c>
      <c r="B1258" s="285">
        <v>53.547112935918094</v>
      </c>
      <c r="C1258" s="267">
        <f t="shared" si="38"/>
        <v>6</v>
      </c>
      <c r="D1258" s="267">
        <f t="shared" si="39"/>
        <v>22</v>
      </c>
    </row>
    <row r="1259" spans="1:4" x14ac:dyDescent="0.2">
      <c r="A1259" s="284" t="s">
        <v>1700</v>
      </c>
      <c r="B1259" s="285">
        <v>48.255582137161085</v>
      </c>
      <c r="C1259" s="267">
        <f t="shared" si="38"/>
        <v>6</v>
      </c>
      <c r="D1259" s="267">
        <f t="shared" si="39"/>
        <v>22</v>
      </c>
    </row>
    <row r="1260" spans="1:4" x14ac:dyDescent="0.2">
      <c r="A1260" s="284" t="s">
        <v>1701</v>
      </c>
      <c r="B1260" s="285">
        <v>46.321934287855484</v>
      </c>
      <c r="C1260" s="267">
        <f t="shared" si="38"/>
        <v>6</v>
      </c>
      <c r="D1260" s="267">
        <f t="shared" si="39"/>
        <v>22</v>
      </c>
    </row>
    <row r="1261" spans="1:4" x14ac:dyDescent="0.2">
      <c r="A1261" s="284" t="s">
        <v>1702</v>
      </c>
      <c r="B1261" s="285">
        <v>41.981365843988499</v>
      </c>
      <c r="C1261" s="267">
        <f t="shared" si="38"/>
        <v>6</v>
      </c>
      <c r="D1261" s="267">
        <f t="shared" si="39"/>
        <v>22</v>
      </c>
    </row>
    <row r="1262" spans="1:4" x14ac:dyDescent="0.2">
      <c r="A1262" s="284" t="s">
        <v>1703</v>
      </c>
      <c r="B1262" s="285">
        <v>39.945953229331977</v>
      </c>
      <c r="C1262" s="267">
        <f t="shared" si="38"/>
        <v>6</v>
      </c>
      <c r="D1262" s="267">
        <f t="shared" si="39"/>
        <v>22</v>
      </c>
    </row>
    <row r="1263" spans="1:4" x14ac:dyDescent="0.2">
      <c r="A1263" s="284" t="s">
        <v>1704</v>
      </c>
      <c r="B1263" s="285">
        <v>42.463704799032129</v>
      </c>
      <c r="C1263" s="267">
        <f t="shared" si="38"/>
        <v>6</v>
      </c>
      <c r="D1263" s="267">
        <f t="shared" si="39"/>
        <v>22</v>
      </c>
    </row>
    <row r="1264" spans="1:4" x14ac:dyDescent="0.2">
      <c r="A1264" s="284" t="s">
        <v>1705</v>
      </c>
      <c r="B1264" s="285">
        <v>38.614130434782609</v>
      </c>
      <c r="C1264" s="267">
        <f t="shared" si="38"/>
        <v>6</v>
      </c>
      <c r="D1264" s="267">
        <f t="shared" si="39"/>
        <v>22</v>
      </c>
    </row>
    <row r="1265" spans="1:4" x14ac:dyDescent="0.2">
      <c r="A1265" s="284" t="s">
        <v>1706</v>
      </c>
      <c r="B1265" s="285">
        <v>36.010953247982108</v>
      </c>
      <c r="C1265" s="267">
        <f t="shared" si="38"/>
        <v>6</v>
      </c>
      <c r="D1265" s="267">
        <f t="shared" si="39"/>
        <v>22</v>
      </c>
    </row>
    <row r="1266" spans="1:4" x14ac:dyDescent="0.2">
      <c r="A1266" s="284" t="s">
        <v>1707</v>
      </c>
      <c r="B1266" s="285">
        <v>36.415998995550609</v>
      </c>
      <c r="C1266" s="267">
        <f t="shared" si="38"/>
        <v>6</v>
      </c>
      <c r="D1266" s="267">
        <f t="shared" si="39"/>
        <v>22</v>
      </c>
    </row>
    <row r="1267" spans="1:4" x14ac:dyDescent="0.2">
      <c r="A1267" s="284" t="s">
        <v>1708</v>
      </c>
      <c r="B1267" s="285">
        <v>46.989941965336058</v>
      </c>
      <c r="C1267" s="267">
        <f t="shared" ref="C1267:C1330" si="40">MONTH(A1267)</f>
        <v>6</v>
      </c>
      <c r="D1267" s="267">
        <f t="shared" ref="D1267:D1330" si="41">DAY(A1267)</f>
        <v>22</v>
      </c>
    </row>
    <row r="1268" spans="1:4" x14ac:dyDescent="0.2">
      <c r="A1268" s="284" t="s">
        <v>1709</v>
      </c>
      <c r="B1268" s="285">
        <v>51.544734389561981</v>
      </c>
      <c r="C1268" s="267">
        <f t="shared" si="40"/>
        <v>6</v>
      </c>
      <c r="D1268" s="267">
        <f t="shared" si="41"/>
        <v>22</v>
      </c>
    </row>
    <row r="1269" spans="1:4" x14ac:dyDescent="0.2">
      <c r="A1269" s="284" t="s">
        <v>1710</v>
      </c>
      <c r="B1269" s="285">
        <v>54.519030239833157</v>
      </c>
      <c r="C1269" s="267">
        <f t="shared" si="40"/>
        <v>6</v>
      </c>
      <c r="D1269" s="267">
        <f t="shared" si="41"/>
        <v>22</v>
      </c>
    </row>
    <row r="1270" spans="1:4" x14ac:dyDescent="0.2">
      <c r="A1270" s="284" t="s">
        <v>1711</v>
      </c>
      <c r="B1270" s="285">
        <v>57.044187225413992</v>
      </c>
      <c r="C1270" s="267">
        <f t="shared" si="40"/>
        <v>6</v>
      </c>
      <c r="D1270" s="267">
        <f t="shared" si="41"/>
        <v>22</v>
      </c>
    </row>
    <row r="1271" spans="1:4" x14ac:dyDescent="0.2">
      <c r="A1271" s="284" t="s">
        <v>1712</v>
      </c>
      <c r="B1271" s="285">
        <v>58.735152819122291</v>
      </c>
      <c r="C1271" s="267">
        <f t="shared" si="40"/>
        <v>6</v>
      </c>
      <c r="D1271" s="267">
        <f t="shared" si="41"/>
        <v>22</v>
      </c>
    </row>
    <row r="1272" spans="1:4" x14ac:dyDescent="0.2">
      <c r="A1272" s="284" t="s">
        <v>1713</v>
      </c>
      <c r="B1272" s="285">
        <v>63.118355776045362</v>
      </c>
      <c r="C1272" s="267">
        <f t="shared" si="40"/>
        <v>6</v>
      </c>
      <c r="D1272" s="267">
        <f t="shared" si="41"/>
        <v>22</v>
      </c>
    </row>
    <row r="1273" spans="1:4" x14ac:dyDescent="0.2">
      <c r="A1273" s="284" t="s">
        <v>1714</v>
      </c>
      <c r="B1273" s="285">
        <v>69.194387790983882</v>
      </c>
      <c r="C1273" s="267">
        <f t="shared" si="40"/>
        <v>6</v>
      </c>
      <c r="D1273" s="267">
        <f t="shared" si="41"/>
        <v>23</v>
      </c>
    </row>
    <row r="1274" spans="1:4" x14ac:dyDescent="0.2">
      <c r="A1274" s="284" t="s">
        <v>1715</v>
      </c>
      <c r="B1274" s="285">
        <v>71.370651082092948</v>
      </c>
      <c r="C1274" s="267">
        <f t="shared" si="40"/>
        <v>6</v>
      </c>
      <c r="D1274" s="267">
        <f t="shared" si="41"/>
        <v>23</v>
      </c>
    </row>
    <row r="1275" spans="1:4" x14ac:dyDescent="0.2">
      <c r="A1275" s="284" t="s">
        <v>1716</v>
      </c>
      <c r="B1275" s="285">
        <v>71.888412017167369</v>
      </c>
      <c r="C1275" s="267">
        <f t="shared" si="40"/>
        <v>6</v>
      </c>
      <c r="D1275" s="267">
        <f t="shared" si="41"/>
        <v>23</v>
      </c>
    </row>
    <row r="1276" spans="1:4" x14ac:dyDescent="0.2">
      <c r="A1276" s="284" t="s">
        <v>1717</v>
      </c>
      <c r="B1276" s="285">
        <v>73.916331121571289</v>
      </c>
      <c r="C1276" s="267">
        <f t="shared" si="40"/>
        <v>6</v>
      </c>
      <c r="D1276" s="267">
        <f t="shared" si="41"/>
        <v>23</v>
      </c>
    </row>
    <row r="1277" spans="1:4" x14ac:dyDescent="0.2">
      <c r="A1277" s="284" t="s">
        <v>1718</v>
      </c>
      <c r="B1277" s="285">
        <v>75.663716814159301</v>
      </c>
      <c r="C1277" s="267">
        <f t="shared" si="40"/>
        <v>6</v>
      </c>
      <c r="D1277" s="267">
        <f t="shared" si="41"/>
        <v>23</v>
      </c>
    </row>
    <row r="1278" spans="1:4" x14ac:dyDescent="0.2">
      <c r="A1278" s="284" t="s">
        <v>1719</v>
      </c>
      <c r="B1278" s="285">
        <v>75.550660792951533</v>
      </c>
      <c r="C1278" s="267">
        <f t="shared" si="40"/>
        <v>6</v>
      </c>
      <c r="D1278" s="267">
        <f t="shared" si="41"/>
        <v>23</v>
      </c>
    </row>
    <row r="1279" spans="1:4" x14ac:dyDescent="0.2">
      <c r="A1279" s="284" t="s">
        <v>1720</v>
      </c>
      <c r="B1279" s="285">
        <v>75.816404025061701</v>
      </c>
      <c r="C1279" s="267">
        <f t="shared" si="40"/>
        <v>6</v>
      </c>
      <c r="D1279" s="267">
        <f t="shared" si="41"/>
        <v>23</v>
      </c>
    </row>
    <row r="1280" spans="1:4" x14ac:dyDescent="0.2">
      <c r="A1280" s="284" t="s">
        <v>1721</v>
      </c>
      <c r="B1280" s="285">
        <v>69.050992681991701</v>
      </c>
      <c r="C1280" s="267">
        <f t="shared" si="40"/>
        <v>6</v>
      </c>
      <c r="D1280" s="267">
        <f t="shared" si="41"/>
        <v>23</v>
      </c>
    </row>
    <row r="1281" spans="1:4" x14ac:dyDescent="0.2">
      <c r="A1281" s="284" t="s">
        <v>1722</v>
      </c>
      <c r="B1281" s="285">
        <v>63.686697287966993</v>
      </c>
      <c r="C1281" s="267">
        <f t="shared" si="40"/>
        <v>6</v>
      </c>
      <c r="D1281" s="267">
        <f t="shared" si="41"/>
        <v>23</v>
      </c>
    </row>
    <row r="1282" spans="1:4" x14ac:dyDescent="0.2">
      <c r="A1282" s="284" t="s">
        <v>1723</v>
      </c>
      <c r="B1282" s="285">
        <v>60.072463768115938</v>
      </c>
      <c r="C1282" s="267">
        <f t="shared" si="40"/>
        <v>6</v>
      </c>
      <c r="D1282" s="267">
        <f t="shared" si="41"/>
        <v>23</v>
      </c>
    </row>
    <row r="1283" spans="1:4" x14ac:dyDescent="0.2">
      <c r="A1283" s="284" t="s">
        <v>1724</v>
      </c>
      <c r="B1283" s="285">
        <v>62.158765808400844</v>
      </c>
      <c r="C1283" s="267">
        <f t="shared" si="40"/>
        <v>6</v>
      </c>
      <c r="D1283" s="267">
        <f t="shared" si="41"/>
        <v>23</v>
      </c>
    </row>
    <row r="1284" spans="1:4" x14ac:dyDescent="0.2">
      <c r="A1284" s="284" t="s">
        <v>1725</v>
      </c>
      <c r="B1284" s="285">
        <v>58.790410042227194</v>
      </c>
      <c r="C1284" s="267">
        <f t="shared" si="40"/>
        <v>6</v>
      </c>
      <c r="D1284" s="267">
        <f t="shared" si="41"/>
        <v>23</v>
      </c>
    </row>
    <row r="1285" spans="1:4" x14ac:dyDescent="0.2">
      <c r="A1285" s="284" t="s">
        <v>1726</v>
      </c>
      <c r="B1285" s="285">
        <v>52.599547645973452</v>
      </c>
      <c r="C1285" s="267">
        <f t="shared" si="40"/>
        <v>6</v>
      </c>
      <c r="D1285" s="267">
        <f t="shared" si="41"/>
        <v>23</v>
      </c>
    </row>
    <row r="1286" spans="1:4" x14ac:dyDescent="0.2">
      <c r="A1286" s="284" t="s">
        <v>1727</v>
      </c>
      <c r="B1286" s="285">
        <v>46.231273408239701</v>
      </c>
      <c r="C1286" s="267">
        <f t="shared" si="40"/>
        <v>6</v>
      </c>
      <c r="D1286" s="267">
        <f t="shared" si="41"/>
        <v>23</v>
      </c>
    </row>
    <row r="1287" spans="1:4" x14ac:dyDescent="0.2">
      <c r="A1287" s="284" t="s">
        <v>1728</v>
      </c>
      <c r="B1287" s="285">
        <v>45.926895348303248</v>
      </c>
      <c r="C1287" s="267">
        <f t="shared" si="40"/>
        <v>6</v>
      </c>
      <c r="D1287" s="267">
        <f t="shared" si="41"/>
        <v>23</v>
      </c>
    </row>
    <row r="1288" spans="1:4" x14ac:dyDescent="0.2">
      <c r="A1288" s="284" t="s">
        <v>1729</v>
      </c>
      <c r="B1288" s="285">
        <v>43.628492719401812</v>
      </c>
      <c r="C1288" s="267">
        <f t="shared" si="40"/>
        <v>6</v>
      </c>
      <c r="D1288" s="267">
        <f t="shared" si="41"/>
        <v>23</v>
      </c>
    </row>
    <row r="1289" spans="1:4" x14ac:dyDescent="0.2">
      <c r="A1289" s="284" t="s">
        <v>1730</v>
      </c>
      <c r="B1289" s="285">
        <v>41.967353951890033</v>
      </c>
      <c r="C1289" s="267">
        <f t="shared" si="40"/>
        <v>6</v>
      </c>
      <c r="D1289" s="267">
        <f t="shared" si="41"/>
        <v>23</v>
      </c>
    </row>
    <row r="1290" spans="1:4" x14ac:dyDescent="0.2">
      <c r="A1290" s="284" t="s">
        <v>1731</v>
      </c>
      <c r="B1290" s="285">
        <v>41.85866224192803</v>
      </c>
      <c r="C1290" s="267">
        <f t="shared" si="40"/>
        <v>6</v>
      </c>
      <c r="D1290" s="267">
        <f t="shared" si="41"/>
        <v>23</v>
      </c>
    </row>
    <row r="1291" spans="1:4" x14ac:dyDescent="0.2">
      <c r="A1291" s="284" t="s">
        <v>1732</v>
      </c>
      <c r="B1291" s="285">
        <v>41.828947368421055</v>
      </c>
      <c r="C1291" s="267">
        <f t="shared" si="40"/>
        <v>6</v>
      </c>
      <c r="D1291" s="267">
        <f t="shared" si="41"/>
        <v>23</v>
      </c>
    </row>
    <row r="1292" spans="1:4" x14ac:dyDescent="0.2">
      <c r="A1292" s="284" t="s">
        <v>1733</v>
      </c>
      <c r="B1292" s="285">
        <v>48.562327823691462</v>
      </c>
      <c r="C1292" s="267">
        <f t="shared" si="40"/>
        <v>6</v>
      </c>
      <c r="D1292" s="267">
        <f t="shared" si="41"/>
        <v>23</v>
      </c>
    </row>
    <row r="1293" spans="1:4" x14ac:dyDescent="0.2">
      <c r="A1293" s="284" t="s">
        <v>1734</v>
      </c>
      <c r="B1293" s="285">
        <v>56.283850201414722</v>
      </c>
      <c r="C1293" s="267">
        <f t="shared" si="40"/>
        <v>6</v>
      </c>
      <c r="D1293" s="267">
        <f t="shared" si="41"/>
        <v>23</v>
      </c>
    </row>
    <row r="1294" spans="1:4" x14ac:dyDescent="0.2">
      <c r="A1294" s="284" t="s">
        <v>1735</v>
      </c>
      <c r="B1294" s="285">
        <v>63.152293279464196</v>
      </c>
      <c r="C1294" s="267">
        <f t="shared" si="40"/>
        <v>6</v>
      </c>
      <c r="D1294" s="267">
        <f t="shared" si="41"/>
        <v>23</v>
      </c>
    </row>
    <row r="1295" spans="1:4" x14ac:dyDescent="0.2">
      <c r="A1295" s="284" t="s">
        <v>1736</v>
      </c>
      <c r="B1295" s="285">
        <v>71.080975136265209</v>
      </c>
      <c r="C1295" s="267">
        <f t="shared" si="40"/>
        <v>6</v>
      </c>
      <c r="D1295" s="267">
        <f t="shared" si="41"/>
        <v>23</v>
      </c>
    </row>
    <row r="1296" spans="1:4" x14ac:dyDescent="0.2">
      <c r="A1296" s="284" t="s">
        <v>1737</v>
      </c>
      <c r="B1296" s="285">
        <v>75.939028651292801</v>
      </c>
      <c r="C1296" s="267">
        <f t="shared" si="40"/>
        <v>6</v>
      </c>
      <c r="D1296" s="267">
        <f t="shared" si="41"/>
        <v>23</v>
      </c>
    </row>
    <row r="1297" spans="1:4" x14ac:dyDescent="0.2">
      <c r="A1297" s="284" t="s">
        <v>1738</v>
      </c>
      <c r="B1297" s="285">
        <v>77.322924600152334</v>
      </c>
      <c r="C1297" s="267">
        <f t="shared" si="40"/>
        <v>6</v>
      </c>
      <c r="D1297" s="267">
        <f t="shared" si="41"/>
        <v>24</v>
      </c>
    </row>
    <row r="1298" spans="1:4" x14ac:dyDescent="0.2">
      <c r="A1298" s="284" t="s">
        <v>1739</v>
      </c>
      <c r="B1298" s="285">
        <v>78.827281010022134</v>
      </c>
      <c r="C1298" s="267">
        <f t="shared" si="40"/>
        <v>6</v>
      </c>
      <c r="D1298" s="267">
        <f t="shared" si="41"/>
        <v>24</v>
      </c>
    </row>
    <row r="1299" spans="1:4" x14ac:dyDescent="0.2">
      <c r="A1299" s="284" t="s">
        <v>1740</v>
      </c>
      <c r="B1299" s="285">
        <v>81.582410665751155</v>
      </c>
      <c r="C1299" s="267">
        <f t="shared" si="40"/>
        <v>6</v>
      </c>
      <c r="D1299" s="267">
        <f t="shared" si="41"/>
        <v>24</v>
      </c>
    </row>
    <row r="1300" spans="1:4" x14ac:dyDescent="0.2">
      <c r="A1300" s="284" t="s">
        <v>1741</v>
      </c>
      <c r="B1300" s="285">
        <v>85.360195360195362</v>
      </c>
      <c r="C1300" s="267">
        <f t="shared" si="40"/>
        <v>6</v>
      </c>
      <c r="D1300" s="267">
        <f t="shared" si="41"/>
        <v>24</v>
      </c>
    </row>
    <row r="1301" spans="1:4" x14ac:dyDescent="0.2">
      <c r="A1301" s="284" t="s">
        <v>1742</v>
      </c>
      <c r="B1301" s="285">
        <v>86.5945725362171</v>
      </c>
      <c r="C1301" s="267">
        <f t="shared" si="40"/>
        <v>6</v>
      </c>
      <c r="D1301" s="267">
        <f t="shared" si="41"/>
        <v>24</v>
      </c>
    </row>
    <row r="1302" spans="1:4" x14ac:dyDescent="0.2">
      <c r="A1302" s="284" t="s">
        <v>1743</v>
      </c>
      <c r="B1302" s="285">
        <v>87.987879662362019</v>
      </c>
      <c r="C1302" s="267">
        <f t="shared" si="40"/>
        <v>6</v>
      </c>
      <c r="D1302" s="267">
        <f t="shared" si="41"/>
        <v>24</v>
      </c>
    </row>
    <row r="1303" spans="1:4" x14ac:dyDescent="0.2">
      <c r="A1303" s="284" t="s">
        <v>1744</v>
      </c>
      <c r="B1303" s="285">
        <v>82.801940738173627</v>
      </c>
      <c r="C1303" s="267">
        <f t="shared" si="40"/>
        <v>6</v>
      </c>
      <c r="D1303" s="267">
        <f t="shared" si="41"/>
        <v>24</v>
      </c>
    </row>
    <row r="1304" spans="1:4" x14ac:dyDescent="0.2">
      <c r="A1304" s="284" t="s">
        <v>1745</v>
      </c>
      <c r="B1304" s="285">
        <v>74.947483003590236</v>
      </c>
      <c r="C1304" s="267">
        <f t="shared" si="40"/>
        <v>6</v>
      </c>
      <c r="D1304" s="267">
        <f t="shared" si="41"/>
        <v>24</v>
      </c>
    </row>
    <row r="1305" spans="1:4" x14ac:dyDescent="0.2">
      <c r="A1305" s="284" t="s">
        <v>1746</v>
      </c>
      <c r="B1305" s="285">
        <v>65.583535622540126</v>
      </c>
      <c r="C1305" s="267">
        <f t="shared" si="40"/>
        <v>6</v>
      </c>
      <c r="D1305" s="267">
        <f t="shared" si="41"/>
        <v>24</v>
      </c>
    </row>
    <row r="1306" spans="1:4" x14ac:dyDescent="0.2">
      <c r="A1306" s="284" t="s">
        <v>1747</v>
      </c>
      <c r="B1306" s="285">
        <v>59.282022886674049</v>
      </c>
      <c r="C1306" s="267">
        <f t="shared" si="40"/>
        <v>6</v>
      </c>
      <c r="D1306" s="267">
        <f t="shared" si="41"/>
        <v>24</v>
      </c>
    </row>
    <row r="1307" spans="1:4" x14ac:dyDescent="0.2">
      <c r="A1307" s="284" t="s">
        <v>1748</v>
      </c>
      <c r="B1307" s="285">
        <v>50.372697833002839</v>
      </c>
      <c r="C1307" s="267">
        <f t="shared" si="40"/>
        <v>6</v>
      </c>
      <c r="D1307" s="267">
        <f t="shared" si="41"/>
        <v>24</v>
      </c>
    </row>
    <row r="1308" spans="1:4" x14ac:dyDescent="0.2">
      <c r="A1308" s="284" t="s">
        <v>1749</v>
      </c>
      <c r="B1308" s="285">
        <v>45.544361137144641</v>
      </c>
      <c r="C1308" s="267">
        <f t="shared" si="40"/>
        <v>6</v>
      </c>
      <c r="D1308" s="267">
        <f t="shared" si="41"/>
        <v>24</v>
      </c>
    </row>
    <row r="1309" spans="1:4" x14ac:dyDescent="0.2">
      <c r="A1309" s="284" t="s">
        <v>1750</v>
      </c>
      <c r="B1309" s="285">
        <v>41.935907538744416</v>
      </c>
      <c r="C1309" s="267">
        <f t="shared" si="40"/>
        <v>6</v>
      </c>
      <c r="D1309" s="267">
        <f t="shared" si="41"/>
        <v>24</v>
      </c>
    </row>
    <row r="1310" spans="1:4" x14ac:dyDescent="0.2">
      <c r="A1310" s="284" t="s">
        <v>1751</v>
      </c>
      <c r="B1310" s="285">
        <v>36.817092321679475</v>
      </c>
      <c r="C1310" s="267">
        <f t="shared" si="40"/>
        <v>6</v>
      </c>
      <c r="D1310" s="267">
        <f t="shared" si="41"/>
        <v>24</v>
      </c>
    </row>
    <row r="1311" spans="1:4" x14ac:dyDescent="0.2">
      <c r="A1311" s="284" t="s">
        <v>1752</v>
      </c>
      <c r="B1311" s="285">
        <v>32.612182940435659</v>
      </c>
      <c r="C1311" s="267">
        <f t="shared" si="40"/>
        <v>6</v>
      </c>
      <c r="D1311" s="267">
        <f t="shared" si="41"/>
        <v>24</v>
      </c>
    </row>
    <row r="1312" spans="1:4" x14ac:dyDescent="0.2">
      <c r="A1312" s="284" t="s">
        <v>1753</v>
      </c>
      <c r="B1312" s="285">
        <v>30.036885520756488</v>
      </c>
      <c r="C1312" s="267">
        <f t="shared" si="40"/>
        <v>6</v>
      </c>
      <c r="D1312" s="267">
        <f t="shared" si="41"/>
        <v>24</v>
      </c>
    </row>
    <row r="1313" spans="1:4" x14ac:dyDescent="0.2">
      <c r="A1313" s="284" t="s">
        <v>1754</v>
      </c>
      <c r="B1313" s="285">
        <v>30.723786693242474</v>
      </c>
      <c r="C1313" s="267">
        <f t="shared" si="40"/>
        <v>6</v>
      </c>
      <c r="D1313" s="267">
        <f t="shared" si="41"/>
        <v>24</v>
      </c>
    </row>
    <row r="1314" spans="1:4" x14ac:dyDescent="0.2">
      <c r="A1314" s="284" t="s">
        <v>1755</v>
      </c>
      <c r="B1314" s="285">
        <v>29.894380398987678</v>
      </c>
      <c r="C1314" s="267">
        <f t="shared" si="40"/>
        <v>6</v>
      </c>
      <c r="D1314" s="267">
        <f t="shared" si="41"/>
        <v>24</v>
      </c>
    </row>
    <row r="1315" spans="1:4" x14ac:dyDescent="0.2">
      <c r="A1315" s="284" t="s">
        <v>1756</v>
      </c>
      <c r="B1315" s="285">
        <v>30.360934182590231</v>
      </c>
      <c r="C1315" s="267">
        <f t="shared" si="40"/>
        <v>6</v>
      </c>
      <c r="D1315" s="267">
        <f t="shared" si="41"/>
        <v>24</v>
      </c>
    </row>
    <row r="1316" spans="1:4" x14ac:dyDescent="0.2">
      <c r="A1316" s="284" t="s">
        <v>1757</v>
      </c>
      <c r="B1316" s="285">
        <v>33.744630425122203</v>
      </c>
      <c r="C1316" s="267">
        <f t="shared" si="40"/>
        <v>6</v>
      </c>
      <c r="D1316" s="267">
        <f t="shared" si="41"/>
        <v>24</v>
      </c>
    </row>
    <row r="1317" spans="1:4" x14ac:dyDescent="0.2">
      <c r="A1317" s="284" t="s">
        <v>1758</v>
      </c>
      <c r="B1317" s="285">
        <v>44.619708855980193</v>
      </c>
      <c r="C1317" s="267">
        <f t="shared" si="40"/>
        <v>6</v>
      </c>
      <c r="D1317" s="267">
        <f t="shared" si="41"/>
        <v>24</v>
      </c>
    </row>
    <row r="1318" spans="1:4" x14ac:dyDescent="0.2">
      <c r="A1318" s="284" t="s">
        <v>1759</v>
      </c>
      <c r="B1318" s="285">
        <v>49.132748930815467</v>
      </c>
      <c r="C1318" s="267">
        <f t="shared" si="40"/>
        <v>6</v>
      </c>
      <c r="D1318" s="267">
        <f t="shared" si="41"/>
        <v>24</v>
      </c>
    </row>
    <row r="1319" spans="1:4" x14ac:dyDescent="0.2">
      <c r="A1319" s="284" t="s">
        <v>1760</v>
      </c>
      <c r="B1319" s="285">
        <v>51.739878732727334</v>
      </c>
      <c r="C1319" s="267">
        <f t="shared" si="40"/>
        <v>6</v>
      </c>
      <c r="D1319" s="267">
        <f t="shared" si="41"/>
        <v>24</v>
      </c>
    </row>
    <row r="1320" spans="1:4" x14ac:dyDescent="0.2">
      <c r="A1320" s="284" t="s">
        <v>1761</v>
      </c>
      <c r="B1320" s="285">
        <v>57.653716884143932</v>
      </c>
      <c r="C1320" s="267">
        <f t="shared" si="40"/>
        <v>6</v>
      </c>
      <c r="D1320" s="267">
        <f t="shared" si="41"/>
        <v>24</v>
      </c>
    </row>
    <row r="1321" spans="1:4" x14ac:dyDescent="0.2">
      <c r="A1321" s="284" t="s">
        <v>1762</v>
      </c>
      <c r="B1321" s="285">
        <v>55.756238229755184</v>
      </c>
      <c r="C1321" s="267">
        <f t="shared" si="40"/>
        <v>6</v>
      </c>
      <c r="D1321" s="267">
        <f t="shared" si="41"/>
        <v>25</v>
      </c>
    </row>
    <row r="1322" spans="1:4" x14ac:dyDescent="0.2">
      <c r="A1322" s="284" t="s">
        <v>1763</v>
      </c>
      <c r="B1322" s="285">
        <v>56.942755825734551</v>
      </c>
      <c r="C1322" s="267">
        <f t="shared" si="40"/>
        <v>6</v>
      </c>
      <c r="D1322" s="267">
        <f t="shared" si="41"/>
        <v>25</v>
      </c>
    </row>
    <row r="1323" spans="1:4" x14ac:dyDescent="0.2">
      <c r="A1323" s="284" t="s">
        <v>1764</v>
      </c>
      <c r="B1323" s="285">
        <v>52.533812703304221</v>
      </c>
      <c r="C1323" s="267">
        <f t="shared" si="40"/>
        <v>6</v>
      </c>
      <c r="D1323" s="267">
        <f t="shared" si="41"/>
        <v>25</v>
      </c>
    </row>
    <row r="1324" spans="1:4" x14ac:dyDescent="0.2">
      <c r="A1324" s="284" t="s">
        <v>1765</v>
      </c>
      <c r="B1324" s="285">
        <v>53.400821426505473</v>
      </c>
      <c r="C1324" s="267">
        <f t="shared" si="40"/>
        <v>6</v>
      </c>
      <c r="D1324" s="267">
        <f t="shared" si="41"/>
        <v>25</v>
      </c>
    </row>
    <row r="1325" spans="1:4" x14ac:dyDescent="0.2">
      <c r="A1325" s="284" t="s">
        <v>1766</v>
      </c>
      <c r="B1325" s="285">
        <v>63.841414944356117</v>
      </c>
      <c r="C1325" s="267">
        <f t="shared" si="40"/>
        <v>6</v>
      </c>
      <c r="D1325" s="267">
        <f t="shared" si="41"/>
        <v>25</v>
      </c>
    </row>
    <row r="1326" spans="1:4" x14ac:dyDescent="0.2">
      <c r="A1326" s="284" t="s">
        <v>1767</v>
      </c>
      <c r="B1326" s="285">
        <v>84.313066845817929</v>
      </c>
      <c r="C1326" s="267">
        <f t="shared" si="40"/>
        <v>6</v>
      </c>
      <c r="D1326" s="267">
        <f t="shared" si="41"/>
        <v>25</v>
      </c>
    </row>
    <row r="1327" spans="1:4" x14ac:dyDescent="0.2">
      <c r="A1327" s="284" t="s">
        <v>1768</v>
      </c>
      <c r="B1327" s="285">
        <v>94.066388438055498</v>
      </c>
      <c r="C1327" s="267">
        <f t="shared" si="40"/>
        <v>6</v>
      </c>
      <c r="D1327" s="267">
        <f t="shared" si="41"/>
        <v>25</v>
      </c>
    </row>
    <row r="1328" spans="1:4" x14ac:dyDescent="0.2">
      <c r="A1328" s="284" t="s">
        <v>1769</v>
      </c>
      <c r="B1328" s="285">
        <v>93.635478285961625</v>
      </c>
      <c r="C1328" s="267">
        <f t="shared" si="40"/>
        <v>6</v>
      </c>
      <c r="D1328" s="267">
        <f t="shared" si="41"/>
        <v>25</v>
      </c>
    </row>
    <row r="1329" spans="1:4" x14ac:dyDescent="0.2">
      <c r="A1329" s="284" t="s">
        <v>1770</v>
      </c>
      <c r="B1329" s="285">
        <v>88.632235762831016</v>
      </c>
      <c r="C1329" s="267">
        <f t="shared" si="40"/>
        <v>6</v>
      </c>
      <c r="D1329" s="267">
        <f t="shared" si="41"/>
        <v>25</v>
      </c>
    </row>
    <row r="1330" spans="1:4" x14ac:dyDescent="0.2">
      <c r="A1330" s="284" t="s">
        <v>1771</v>
      </c>
      <c r="B1330" s="285">
        <v>77.96157491169123</v>
      </c>
      <c r="C1330" s="267">
        <f t="shared" si="40"/>
        <v>6</v>
      </c>
      <c r="D1330" s="267">
        <f t="shared" si="41"/>
        <v>25</v>
      </c>
    </row>
    <row r="1331" spans="1:4" x14ac:dyDescent="0.2">
      <c r="A1331" s="284" t="s">
        <v>1772</v>
      </c>
      <c r="B1331" s="285">
        <v>72.703000827295739</v>
      </c>
      <c r="C1331" s="267">
        <f t="shared" ref="C1331:C1340" si="42">MONTH(A1331)</f>
        <v>6</v>
      </c>
      <c r="D1331" s="267">
        <f t="shared" ref="D1331:D1340" si="43">DAY(A1331)</f>
        <v>25</v>
      </c>
    </row>
    <row r="1332" spans="1:4" x14ac:dyDescent="0.2">
      <c r="A1332" s="284" t="s">
        <v>1773</v>
      </c>
      <c r="B1332" s="285">
        <v>70.259164238813753</v>
      </c>
      <c r="C1332" s="267">
        <f t="shared" si="42"/>
        <v>6</v>
      </c>
      <c r="D1332" s="267">
        <f t="shared" si="43"/>
        <v>25</v>
      </c>
    </row>
    <row r="1333" spans="1:4" x14ac:dyDescent="0.2">
      <c r="A1333" s="284" t="s">
        <v>1774</v>
      </c>
      <c r="B1333" s="285">
        <v>65.517324090620164</v>
      </c>
      <c r="C1333" s="267">
        <f t="shared" si="42"/>
        <v>6</v>
      </c>
      <c r="D1333" s="267">
        <f t="shared" si="43"/>
        <v>25</v>
      </c>
    </row>
    <row r="1334" spans="1:4" x14ac:dyDescent="0.2">
      <c r="A1334" s="284" t="s">
        <v>1775</v>
      </c>
      <c r="B1334" s="285">
        <v>58.50262123197902</v>
      </c>
      <c r="C1334" s="267">
        <f t="shared" si="42"/>
        <v>6</v>
      </c>
      <c r="D1334" s="267">
        <f t="shared" si="43"/>
        <v>25</v>
      </c>
    </row>
    <row r="1335" spans="1:4" x14ac:dyDescent="0.2">
      <c r="A1335" s="284" t="s">
        <v>1776</v>
      </c>
      <c r="B1335" s="285">
        <v>47.718501446131597</v>
      </c>
      <c r="C1335" s="267">
        <f t="shared" si="42"/>
        <v>6</v>
      </c>
      <c r="D1335" s="267">
        <f t="shared" si="43"/>
        <v>25</v>
      </c>
    </row>
    <row r="1336" spans="1:4" x14ac:dyDescent="0.2">
      <c r="A1336" s="284" t="s">
        <v>1777</v>
      </c>
      <c r="B1336" s="285">
        <v>31.94561020647977</v>
      </c>
      <c r="C1336" s="267">
        <f t="shared" si="42"/>
        <v>6</v>
      </c>
      <c r="D1336" s="267">
        <f t="shared" si="43"/>
        <v>25</v>
      </c>
    </row>
    <row r="1337" spans="1:4" x14ac:dyDescent="0.2">
      <c r="A1337" s="284" t="s">
        <v>1778</v>
      </c>
      <c r="B1337" s="285">
        <v>27.842496368309313</v>
      </c>
      <c r="C1337" s="267">
        <f t="shared" si="42"/>
        <v>6</v>
      </c>
      <c r="D1337" s="267">
        <f t="shared" si="43"/>
        <v>25</v>
      </c>
    </row>
    <row r="1338" spans="1:4" x14ac:dyDescent="0.2">
      <c r="A1338" s="284" t="s">
        <v>1779</v>
      </c>
      <c r="B1338" s="285">
        <v>33.999006732148771</v>
      </c>
      <c r="C1338" s="267">
        <f t="shared" si="42"/>
        <v>6</v>
      </c>
      <c r="D1338" s="267">
        <f t="shared" si="43"/>
        <v>25</v>
      </c>
    </row>
    <row r="1339" spans="1:4" x14ac:dyDescent="0.2">
      <c r="A1339" s="284" t="s">
        <v>1780</v>
      </c>
      <c r="B1339" s="285">
        <v>48.883413879149685</v>
      </c>
      <c r="C1339" s="267">
        <f t="shared" si="42"/>
        <v>6</v>
      </c>
      <c r="D1339" s="267">
        <f t="shared" si="43"/>
        <v>25</v>
      </c>
    </row>
    <row r="1340" spans="1:4" x14ac:dyDescent="0.2">
      <c r="A1340" s="284" t="s">
        <v>1781</v>
      </c>
      <c r="B1340" s="285">
        <v>47.55033987431063</v>
      </c>
      <c r="C1340" s="267">
        <f t="shared" si="42"/>
        <v>6</v>
      </c>
      <c r="D1340" s="267">
        <f t="shared" si="43"/>
        <v>25</v>
      </c>
    </row>
    <row r="1341" spans="1:4" x14ac:dyDescent="0.2">
      <c r="A1341" s="284" t="s">
        <v>1785</v>
      </c>
      <c r="B1341" s="285">
        <v>46.949131691714676</v>
      </c>
      <c r="C1341" s="267">
        <f t="shared" ref="C1341:C1374" si="44">MONTH(A1341)</f>
        <v>6</v>
      </c>
      <c r="D1341" s="267">
        <f t="shared" ref="D1341:D1374" si="45">DAY(A1341)</f>
        <v>25</v>
      </c>
    </row>
    <row r="1342" spans="1:4" x14ac:dyDescent="0.2">
      <c r="A1342" s="284" t="s">
        <v>1786</v>
      </c>
      <c r="B1342" s="285">
        <v>52.931034482758626</v>
      </c>
      <c r="C1342" s="267">
        <f t="shared" si="44"/>
        <v>6</v>
      </c>
      <c r="D1342" s="267">
        <f t="shared" si="45"/>
        <v>25</v>
      </c>
    </row>
    <row r="1343" spans="1:4" x14ac:dyDescent="0.2">
      <c r="A1343" s="284" t="s">
        <v>1787</v>
      </c>
      <c r="B1343" s="285">
        <v>56.381145083932864</v>
      </c>
      <c r="C1343" s="267">
        <f t="shared" si="44"/>
        <v>6</v>
      </c>
      <c r="D1343" s="267">
        <f t="shared" si="45"/>
        <v>25</v>
      </c>
    </row>
    <row r="1344" spans="1:4" x14ac:dyDescent="0.2">
      <c r="A1344" s="284" t="s">
        <v>1788</v>
      </c>
      <c r="B1344" s="285">
        <v>60.904336486973889</v>
      </c>
      <c r="C1344" s="267">
        <f t="shared" si="44"/>
        <v>6</v>
      </c>
      <c r="D1344" s="267">
        <f t="shared" si="45"/>
        <v>25</v>
      </c>
    </row>
    <row r="1345" spans="1:4" x14ac:dyDescent="0.2">
      <c r="A1345" s="284" t="s">
        <v>1789</v>
      </c>
      <c r="B1345" s="285">
        <v>68.283770161290334</v>
      </c>
      <c r="C1345" s="267">
        <f t="shared" si="44"/>
        <v>6</v>
      </c>
      <c r="D1345" s="267">
        <f t="shared" si="45"/>
        <v>26</v>
      </c>
    </row>
    <row r="1346" spans="1:4" x14ac:dyDescent="0.2">
      <c r="A1346" s="284" t="s">
        <v>1790</v>
      </c>
      <c r="B1346" s="285">
        <v>73.159486016628875</v>
      </c>
      <c r="C1346" s="267">
        <f t="shared" si="44"/>
        <v>6</v>
      </c>
      <c r="D1346" s="267">
        <f t="shared" si="45"/>
        <v>26</v>
      </c>
    </row>
    <row r="1347" spans="1:4" x14ac:dyDescent="0.2">
      <c r="A1347" s="284" t="s">
        <v>1791</v>
      </c>
      <c r="B1347" s="285">
        <v>75.577077303950631</v>
      </c>
      <c r="C1347" s="267">
        <f t="shared" si="44"/>
        <v>6</v>
      </c>
      <c r="D1347" s="267">
        <f t="shared" si="45"/>
        <v>26</v>
      </c>
    </row>
    <row r="1348" spans="1:4" x14ac:dyDescent="0.2">
      <c r="A1348" s="284" t="s">
        <v>1792</v>
      </c>
      <c r="B1348" s="285">
        <v>77.160906726124125</v>
      </c>
      <c r="C1348" s="267">
        <f t="shared" si="44"/>
        <v>6</v>
      </c>
      <c r="D1348" s="267">
        <f t="shared" si="45"/>
        <v>26</v>
      </c>
    </row>
    <row r="1349" spans="1:4" x14ac:dyDescent="0.2">
      <c r="A1349" s="284" t="s">
        <v>1793</v>
      </c>
      <c r="B1349" s="285">
        <v>79.651229602390259</v>
      </c>
      <c r="C1349" s="267">
        <f t="shared" si="44"/>
        <v>6</v>
      </c>
      <c r="D1349" s="267">
        <f t="shared" si="45"/>
        <v>26</v>
      </c>
    </row>
    <row r="1350" spans="1:4" x14ac:dyDescent="0.2">
      <c r="A1350" s="284" t="s">
        <v>1794</v>
      </c>
      <c r="B1350" s="285">
        <v>82.44706068268016</v>
      </c>
      <c r="C1350" s="267">
        <f t="shared" si="44"/>
        <v>6</v>
      </c>
      <c r="D1350" s="267">
        <f t="shared" si="45"/>
        <v>26</v>
      </c>
    </row>
    <row r="1351" spans="1:4" x14ac:dyDescent="0.2">
      <c r="A1351" s="284" t="s">
        <v>1795</v>
      </c>
      <c r="B1351" s="285">
        <v>81.747367226938422</v>
      </c>
      <c r="C1351" s="267">
        <f t="shared" si="44"/>
        <v>6</v>
      </c>
      <c r="D1351" s="267">
        <f t="shared" si="45"/>
        <v>26</v>
      </c>
    </row>
    <row r="1352" spans="1:4" x14ac:dyDescent="0.2">
      <c r="A1352" s="284" t="s">
        <v>1796</v>
      </c>
      <c r="B1352" s="285">
        <v>79.707633053221286</v>
      </c>
      <c r="C1352" s="267">
        <f t="shared" si="44"/>
        <v>6</v>
      </c>
      <c r="D1352" s="267">
        <f t="shared" si="45"/>
        <v>26</v>
      </c>
    </row>
    <row r="1353" spans="1:4" x14ac:dyDescent="0.2">
      <c r="A1353" s="284" t="s">
        <v>1797</v>
      </c>
      <c r="B1353" s="285">
        <v>77.498298823758148</v>
      </c>
      <c r="C1353" s="267">
        <f t="shared" si="44"/>
        <v>6</v>
      </c>
      <c r="D1353" s="267">
        <f t="shared" si="45"/>
        <v>26</v>
      </c>
    </row>
    <row r="1354" spans="1:4" x14ac:dyDescent="0.2">
      <c r="A1354" s="284" t="s">
        <v>1798</v>
      </c>
      <c r="B1354" s="285">
        <v>73.604098604098596</v>
      </c>
      <c r="C1354" s="267">
        <f t="shared" si="44"/>
        <v>6</v>
      </c>
      <c r="D1354" s="267">
        <f t="shared" si="45"/>
        <v>26</v>
      </c>
    </row>
    <row r="1355" spans="1:4" x14ac:dyDescent="0.2">
      <c r="A1355" s="284" t="s">
        <v>1799</v>
      </c>
      <c r="B1355" s="285">
        <v>70.410839160839146</v>
      </c>
      <c r="C1355" s="267">
        <f t="shared" si="44"/>
        <v>6</v>
      </c>
      <c r="D1355" s="267">
        <f t="shared" si="45"/>
        <v>26</v>
      </c>
    </row>
    <row r="1356" spans="1:4" x14ac:dyDescent="0.2">
      <c r="A1356" s="284" t="s">
        <v>1800</v>
      </c>
      <c r="B1356" s="285">
        <v>67.383512544802869</v>
      </c>
      <c r="C1356" s="267">
        <f t="shared" si="44"/>
        <v>6</v>
      </c>
      <c r="D1356" s="267">
        <f t="shared" si="45"/>
        <v>26</v>
      </c>
    </row>
    <row r="1357" spans="1:4" x14ac:dyDescent="0.2">
      <c r="A1357" s="284" t="s">
        <v>1801</v>
      </c>
      <c r="B1357" s="285">
        <v>62.839097850181204</v>
      </c>
      <c r="C1357" s="267">
        <f t="shared" si="44"/>
        <v>6</v>
      </c>
      <c r="D1357" s="267">
        <f t="shared" si="45"/>
        <v>26</v>
      </c>
    </row>
    <row r="1358" spans="1:4" x14ac:dyDescent="0.2">
      <c r="A1358" s="284" t="s">
        <v>1802</v>
      </c>
      <c r="B1358" s="285">
        <v>61.484906335759455</v>
      </c>
      <c r="C1358" s="267">
        <f t="shared" si="44"/>
        <v>6</v>
      </c>
      <c r="D1358" s="267">
        <f t="shared" si="45"/>
        <v>26</v>
      </c>
    </row>
    <row r="1359" spans="1:4" x14ac:dyDescent="0.2">
      <c r="A1359" s="284" t="s">
        <v>1803</v>
      </c>
      <c r="B1359" s="285">
        <v>61.739261947973382</v>
      </c>
      <c r="C1359" s="267">
        <f t="shared" si="44"/>
        <v>6</v>
      </c>
      <c r="D1359" s="267">
        <f t="shared" si="45"/>
        <v>26</v>
      </c>
    </row>
    <row r="1360" spans="1:4" x14ac:dyDescent="0.2">
      <c r="A1360" s="284" t="s">
        <v>1804</v>
      </c>
      <c r="B1360" s="285">
        <v>62.140334660599166</v>
      </c>
      <c r="C1360" s="267">
        <f t="shared" si="44"/>
        <v>6</v>
      </c>
      <c r="D1360" s="267">
        <f t="shared" si="45"/>
        <v>26</v>
      </c>
    </row>
    <row r="1361" spans="1:4" x14ac:dyDescent="0.2">
      <c r="A1361" s="284" t="s">
        <v>1805</v>
      </c>
      <c r="B1361" s="285">
        <v>64.169733576240716</v>
      </c>
      <c r="C1361" s="267">
        <f t="shared" si="44"/>
        <v>6</v>
      </c>
      <c r="D1361" s="267">
        <f t="shared" si="45"/>
        <v>26</v>
      </c>
    </row>
    <row r="1362" spans="1:4" x14ac:dyDescent="0.2">
      <c r="A1362" s="284" t="s">
        <v>1806</v>
      </c>
      <c r="B1362" s="285">
        <v>63.776360092149567</v>
      </c>
      <c r="C1362" s="267">
        <f t="shared" si="44"/>
        <v>6</v>
      </c>
      <c r="D1362" s="267">
        <f t="shared" si="45"/>
        <v>26</v>
      </c>
    </row>
    <row r="1363" spans="1:4" x14ac:dyDescent="0.2">
      <c r="A1363" s="284" t="s">
        <v>1807</v>
      </c>
      <c r="B1363" s="285">
        <v>61.924181437280794</v>
      </c>
      <c r="C1363" s="267">
        <f t="shared" si="44"/>
        <v>6</v>
      </c>
      <c r="D1363" s="267">
        <f t="shared" si="45"/>
        <v>26</v>
      </c>
    </row>
    <row r="1364" spans="1:4" x14ac:dyDescent="0.2">
      <c r="A1364" s="284" t="s">
        <v>1808</v>
      </c>
      <c r="B1364" s="285">
        <v>73.265934065934061</v>
      </c>
      <c r="C1364" s="267">
        <f t="shared" si="44"/>
        <v>6</v>
      </c>
      <c r="D1364" s="267">
        <f t="shared" si="45"/>
        <v>26</v>
      </c>
    </row>
    <row r="1365" spans="1:4" x14ac:dyDescent="0.2">
      <c r="A1365" s="284" t="s">
        <v>1809</v>
      </c>
      <c r="B1365" s="285">
        <v>76.630743051616562</v>
      </c>
      <c r="C1365" s="267">
        <f t="shared" si="44"/>
        <v>6</v>
      </c>
      <c r="D1365" s="267">
        <f t="shared" si="45"/>
        <v>26</v>
      </c>
    </row>
    <row r="1366" spans="1:4" x14ac:dyDescent="0.2">
      <c r="A1366" s="284" t="s">
        <v>1810</v>
      </c>
      <c r="B1366" s="285">
        <v>87.483146519630537</v>
      </c>
      <c r="C1366" s="267">
        <f t="shared" si="44"/>
        <v>6</v>
      </c>
      <c r="D1366" s="267">
        <f t="shared" si="45"/>
        <v>26</v>
      </c>
    </row>
    <row r="1367" spans="1:4" x14ac:dyDescent="0.2">
      <c r="A1367" s="284" t="s">
        <v>1811</v>
      </c>
      <c r="B1367" s="285">
        <v>87.264150943396231</v>
      </c>
      <c r="C1367" s="267">
        <f t="shared" si="44"/>
        <v>6</v>
      </c>
      <c r="D1367" s="267">
        <f t="shared" si="45"/>
        <v>26</v>
      </c>
    </row>
    <row r="1368" spans="1:4" x14ac:dyDescent="0.2">
      <c r="A1368" s="284" t="s">
        <v>1812</v>
      </c>
      <c r="B1368" s="285">
        <v>83.953488372093034</v>
      </c>
      <c r="C1368" s="267">
        <f t="shared" si="44"/>
        <v>6</v>
      </c>
      <c r="D1368" s="267">
        <f t="shared" si="45"/>
        <v>26</v>
      </c>
    </row>
    <row r="1369" spans="1:4" x14ac:dyDescent="0.2">
      <c r="A1369" s="284" t="s">
        <v>1813</v>
      </c>
      <c r="B1369" s="285">
        <v>83.101851851851848</v>
      </c>
      <c r="C1369" s="267">
        <f t="shared" si="44"/>
        <v>6</v>
      </c>
      <c r="D1369" s="267">
        <f t="shared" si="45"/>
        <v>27</v>
      </c>
    </row>
    <row r="1370" spans="1:4" x14ac:dyDescent="0.2">
      <c r="A1370" s="284" t="s">
        <v>1814</v>
      </c>
      <c r="B1370" s="285">
        <v>83.770764119601324</v>
      </c>
      <c r="C1370" s="267">
        <f t="shared" si="44"/>
        <v>6</v>
      </c>
      <c r="D1370" s="267">
        <f t="shared" si="45"/>
        <v>27</v>
      </c>
    </row>
    <row r="1371" spans="1:4" x14ac:dyDescent="0.2">
      <c r="A1371" s="284" t="s">
        <v>1815</v>
      </c>
      <c r="B1371" s="285">
        <v>87.697009496868048</v>
      </c>
      <c r="C1371" s="267">
        <f t="shared" si="44"/>
        <v>6</v>
      </c>
      <c r="D1371" s="267">
        <f t="shared" si="45"/>
        <v>27</v>
      </c>
    </row>
    <row r="1372" spans="1:4" x14ac:dyDescent="0.2">
      <c r="A1372" s="284" t="s">
        <v>1816</v>
      </c>
      <c r="B1372" s="285">
        <v>89.825724104074624</v>
      </c>
      <c r="C1372" s="267">
        <f t="shared" si="44"/>
        <v>6</v>
      </c>
      <c r="D1372" s="267">
        <f t="shared" si="45"/>
        <v>27</v>
      </c>
    </row>
    <row r="1373" spans="1:4" x14ac:dyDescent="0.2">
      <c r="A1373" s="284" t="s">
        <v>1817</v>
      </c>
      <c r="B1373" s="285">
        <v>91.46660598475367</v>
      </c>
      <c r="C1373" s="267">
        <f t="shared" si="44"/>
        <v>6</v>
      </c>
      <c r="D1373" s="267">
        <f t="shared" si="45"/>
        <v>27</v>
      </c>
    </row>
    <row r="1374" spans="1:4" x14ac:dyDescent="0.2">
      <c r="A1374" s="284" t="s">
        <v>1818</v>
      </c>
      <c r="B1374" s="285">
        <v>91.778778497044755</v>
      </c>
      <c r="C1374" s="267">
        <f t="shared" si="44"/>
        <v>6</v>
      </c>
      <c r="D1374" s="267">
        <f t="shared" si="45"/>
        <v>27</v>
      </c>
    </row>
    <row r="1375" spans="1:4" x14ac:dyDescent="0.2">
      <c r="A1375" s="284" t="s">
        <v>1821</v>
      </c>
      <c r="B1375" s="285">
        <v>91.688255613126074</v>
      </c>
      <c r="C1375" s="267">
        <f t="shared" ref="C1375:C1398" si="46">MONTH(A1375)</f>
        <v>6</v>
      </c>
      <c r="D1375" s="267">
        <f t="shared" ref="D1375:D1398" si="47">DAY(A1375)</f>
        <v>27</v>
      </c>
    </row>
    <row r="1376" spans="1:4" x14ac:dyDescent="0.2">
      <c r="A1376" s="284" t="s">
        <v>1822</v>
      </c>
      <c r="B1376" s="285">
        <v>90.75917081343303</v>
      </c>
      <c r="C1376" s="267">
        <f t="shared" si="46"/>
        <v>6</v>
      </c>
      <c r="D1376" s="267">
        <f t="shared" si="47"/>
        <v>27</v>
      </c>
    </row>
    <row r="1377" spans="1:4" x14ac:dyDescent="0.2">
      <c r="A1377" s="284" t="s">
        <v>1823</v>
      </c>
      <c r="B1377" s="285">
        <v>85.895322480939626</v>
      </c>
      <c r="C1377" s="267">
        <f t="shared" si="46"/>
        <v>6</v>
      </c>
      <c r="D1377" s="267">
        <f t="shared" si="47"/>
        <v>27</v>
      </c>
    </row>
    <row r="1378" spans="1:4" x14ac:dyDescent="0.2">
      <c r="A1378" s="284" t="s">
        <v>1824</v>
      </c>
      <c r="B1378" s="285">
        <v>79.787440237756812</v>
      </c>
      <c r="C1378" s="267">
        <f t="shared" si="46"/>
        <v>6</v>
      </c>
      <c r="D1378" s="267">
        <f t="shared" si="47"/>
        <v>27</v>
      </c>
    </row>
    <row r="1379" spans="1:4" x14ac:dyDescent="0.2">
      <c r="A1379" s="284" t="s">
        <v>1825</v>
      </c>
      <c r="B1379" s="285">
        <v>76.922408172136485</v>
      </c>
      <c r="C1379" s="267">
        <f t="shared" si="46"/>
        <v>6</v>
      </c>
      <c r="D1379" s="267">
        <f t="shared" si="47"/>
        <v>27</v>
      </c>
    </row>
    <row r="1380" spans="1:4" x14ac:dyDescent="0.2">
      <c r="A1380" s="284" t="s">
        <v>1826</v>
      </c>
      <c r="B1380" s="285">
        <v>76.36363636363636</v>
      </c>
      <c r="C1380" s="267">
        <f t="shared" si="46"/>
        <v>6</v>
      </c>
      <c r="D1380" s="267">
        <f t="shared" si="47"/>
        <v>27</v>
      </c>
    </row>
    <row r="1381" spans="1:4" x14ac:dyDescent="0.2">
      <c r="A1381" s="284" t="s">
        <v>1827</v>
      </c>
      <c r="B1381" s="285">
        <v>73.731853751928469</v>
      </c>
      <c r="C1381" s="267">
        <f t="shared" si="46"/>
        <v>6</v>
      </c>
      <c r="D1381" s="267">
        <f t="shared" si="47"/>
        <v>27</v>
      </c>
    </row>
    <row r="1382" spans="1:4" x14ac:dyDescent="0.2">
      <c r="A1382" s="284" t="s">
        <v>1828</v>
      </c>
      <c r="B1382" s="285">
        <v>69.062151394422301</v>
      </c>
      <c r="C1382" s="267">
        <f t="shared" si="46"/>
        <v>6</v>
      </c>
      <c r="D1382" s="267">
        <f t="shared" si="47"/>
        <v>27</v>
      </c>
    </row>
    <row r="1383" spans="1:4" x14ac:dyDescent="0.2">
      <c r="A1383" s="284" t="s">
        <v>1829</v>
      </c>
      <c r="B1383" s="285">
        <v>63.753698325235462</v>
      </c>
      <c r="C1383" s="267">
        <f t="shared" si="46"/>
        <v>6</v>
      </c>
      <c r="D1383" s="267">
        <f t="shared" si="47"/>
        <v>27</v>
      </c>
    </row>
    <row r="1384" spans="1:4" x14ac:dyDescent="0.2">
      <c r="A1384" s="284" t="s">
        <v>1830</v>
      </c>
      <c r="B1384" s="285">
        <v>58.580251363756517</v>
      </c>
      <c r="C1384" s="267">
        <f t="shared" si="46"/>
        <v>6</v>
      </c>
      <c r="D1384" s="267">
        <f t="shared" si="47"/>
        <v>27</v>
      </c>
    </row>
    <row r="1385" spans="1:4" x14ac:dyDescent="0.2">
      <c r="A1385" s="284" t="s">
        <v>1831</v>
      </c>
      <c r="B1385" s="285">
        <v>56.844017735106839</v>
      </c>
      <c r="C1385" s="267">
        <f t="shared" si="46"/>
        <v>6</v>
      </c>
      <c r="D1385" s="267">
        <f t="shared" si="47"/>
        <v>27</v>
      </c>
    </row>
    <row r="1386" spans="1:4" x14ac:dyDescent="0.2">
      <c r="A1386" s="284" t="s">
        <v>1832</v>
      </c>
      <c r="B1386" s="285">
        <v>50.986963576344209</v>
      </c>
      <c r="C1386" s="267">
        <f t="shared" si="46"/>
        <v>6</v>
      </c>
      <c r="D1386" s="267">
        <f t="shared" si="47"/>
        <v>27</v>
      </c>
    </row>
    <row r="1387" spans="1:4" x14ac:dyDescent="0.2">
      <c r="A1387" s="284" t="s">
        <v>1833</v>
      </c>
      <c r="B1387" s="285">
        <v>51.584875523242999</v>
      </c>
      <c r="C1387" s="267">
        <f t="shared" si="46"/>
        <v>6</v>
      </c>
      <c r="D1387" s="267">
        <f t="shared" si="47"/>
        <v>27</v>
      </c>
    </row>
    <row r="1388" spans="1:4" x14ac:dyDescent="0.2">
      <c r="A1388" s="284" t="s">
        <v>1834</v>
      </c>
      <c r="B1388" s="285">
        <v>57.3833810546409</v>
      </c>
      <c r="C1388" s="267">
        <f t="shared" si="46"/>
        <v>6</v>
      </c>
      <c r="D1388" s="267">
        <f t="shared" si="47"/>
        <v>27</v>
      </c>
    </row>
    <row r="1389" spans="1:4" x14ac:dyDescent="0.2">
      <c r="A1389" s="284" t="s">
        <v>1835</v>
      </c>
      <c r="B1389" s="285">
        <v>69.54828660436138</v>
      </c>
      <c r="C1389" s="267">
        <f t="shared" si="46"/>
        <v>6</v>
      </c>
      <c r="D1389" s="267">
        <f t="shared" si="47"/>
        <v>27</v>
      </c>
    </row>
    <row r="1390" spans="1:4" x14ac:dyDescent="0.2">
      <c r="A1390" s="284" t="s">
        <v>1836</v>
      </c>
      <c r="B1390" s="285">
        <v>79.783125371360669</v>
      </c>
      <c r="C1390" s="267">
        <f t="shared" si="46"/>
        <v>6</v>
      </c>
      <c r="D1390" s="267">
        <f t="shared" si="47"/>
        <v>27</v>
      </c>
    </row>
    <row r="1391" spans="1:4" x14ac:dyDescent="0.2">
      <c r="A1391" s="284" t="s">
        <v>1837</v>
      </c>
      <c r="B1391" s="285">
        <v>83.175445244410753</v>
      </c>
      <c r="C1391" s="267">
        <f t="shared" si="46"/>
        <v>6</v>
      </c>
      <c r="D1391" s="267">
        <f t="shared" si="47"/>
        <v>27</v>
      </c>
    </row>
    <row r="1392" spans="1:4" x14ac:dyDescent="0.2">
      <c r="A1392" s="284" t="s">
        <v>1838</v>
      </c>
      <c r="B1392" s="285">
        <v>88.046301524562395</v>
      </c>
      <c r="C1392" s="267">
        <f t="shared" si="46"/>
        <v>6</v>
      </c>
      <c r="D1392" s="267">
        <f t="shared" si="47"/>
        <v>27</v>
      </c>
    </row>
    <row r="1393" spans="1:4" x14ac:dyDescent="0.2">
      <c r="A1393" s="284" t="s">
        <v>1839</v>
      </c>
      <c r="B1393" s="285">
        <v>90.825234368280718</v>
      </c>
      <c r="C1393" s="267">
        <f t="shared" si="46"/>
        <v>6</v>
      </c>
      <c r="D1393" s="267">
        <f t="shared" si="47"/>
        <v>28</v>
      </c>
    </row>
    <row r="1394" spans="1:4" x14ac:dyDescent="0.2">
      <c r="A1394" s="284" t="s">
        <v>1840</v>
      </c>
      <c r="B1394" s="285">
        <v>91.835223327933363</v>
      </c>
      <c r="C1394" s="267">
        <f t="shared" si="46"/>
        <v>6</v>
      </c>
      <c r="D1394" s="267">
        <f t="shared" si="47"/>
        <v>28</v>
      </c>
    </row>
    <row r="1395" spans="1:4" x14ac:dyDescent="0.2">
      <c r="A1395" s="284" t="s">
        <v>1841</v>
      </c>
      <c r="B1395" s="285">
        <v>92.040229885057471</v>
      </c>
      <c r="C1395" s="267">
        <f t="shared" si="46"/>
        <v>6</v>
      </c>
      <c r="D1395" s="267">
        <f t="shared" si="47"/>
        <v>28</v>
      </c>
    </row>
    <row r="1396" spans="1:4" x14ac:dyDescent="0.2">
      <c r="A1396" s="284" t="s">
        <v>1842</v>
      </c>
      <c r="B1396" s="285">
        <v>92.659428794992181</v>
      </c>
      <c r="C1396" s="267">
        <f t="shared" si="46"/>
        <v>6</v>
      </c>
      <c r="D1396" s="267">
        <f t="shared" si="47"/>
        <v>28</v>
      </c>
    </row>
    <row r="1397" spans="1:4" x14ac:dyDescent="0.2">
      <c r="A1397" s="284" t="s">
        <v>1843</v>
      </c>
      <c r="B1397" s="285">
        <v>93.346508563899874</v>
      </c>
      <c r="C1397" s="267">
        <f t="shared" si="46"/>
        <v>6</v>
      </c>
      <c r="D1397" s="267">
        <f t="shared" si="47"/>
        <v>28</v>
      </c>
    </row>
    <row r="1398" spans="1:4" x14ac:dyDescent="0.2">
      <c r="A1398" s="284" t="s">
        <v>1844</v>
      </c>
      <c r="B1398" s="285">
        <v>94.254257193188494</v>
      </c>
      <c r="C1398" s="267">
        <f t="shared" si="46"/>
        <v>6</v>
      </c>
      <c r="D1398" s="267">
        <f t="shared" si="47"/>
        <v>28</v>
      </c>
    </row>
    <row r="1399" spans="1:4" x14ac:dyDescent="0.2">
      <c r="A1399" s="284" t="s">
        <v>1846</v>
      </c>
      <c r="B1399" s="285">
        <v>93.685695320278796</v>
      </c>
      <c r="C1399" s="267">
        <f t="shared" ref="C1399:C1422" si="48">MONTH(A1399)</f>
        <v>6</v>
      </c>
      <c r="D1399" s="267">
        <f t="shared" ref="D1399:D1422" si="49">DAY(A1399)</f>
        <v>28</v>
      </c>
    </row>
    <row r="1400" spans="1:4" x14ac:dyDescent="0.2">
      <c r="A1400" s="284" t="s">
        <v>1847</v>
      </c>
      <c r="B1400" s="285">
        <v>92.063137366432372</v>
      </c>
      <c r="C1400" s="267">
        <f t="shared" si="48"/>
        <v>6</v>
      </c>
      <c r="D1400" s="267">
        <f t="shared" si="49"/>
        <v>28</v>
      </c>
    </row>
    <row r="1401" spans="1:4" x14ac:dyDescent="0.2">
      <c r="A1401" s="284" t="s">
        <v>1848</v>
      </c>
      <c r="B1401" s="285">
        <v>82.273139231902121</v>
      </c>
      <c r="C1401" s="267">
        <f t="shared" si="48"/>
        <v>6</v>
      </c>
      <c r="D1401" s="267">
        <f t="shared" si="49"/>
        <v>28</v>
      </c>
    </row>
    <row r="1402" spans="1:4" x14ac:dyDescent="0.2">
      <c r="A1402" s="284" t="s">
        <v>1849</v>
      </c>
      <c r="B1402" s="285">
        <v>67.517223105458399</v>
      </c>
      <c r="C1402" s="267">
        <f t="shared" si="48"/>
        <v>6</v>
      </c>
      <c r="D1402" s="267">
        <f t="shared" si="49"/>
        <v>28</v>
      </c>
    </row>
    <row r="1403" spans="1:4" x14ac:dyDescent="0.2">
      <c r="A1403" s="284" t="s">
        <v>1850</v>
      </c>
      <c r="B1403" s="285">
        <v>64.636537861567945</v>
      </c>
      <c r="C1403" s="267">
        <f t="shared" si="48"/>
        <v>6</v>
      </c>
      <c r="D1403" s="267">
        <f t="shared" si="49"/>
        <v>28</v>
      </c>
    </row>
    <row r="1404" spans="1:4" x14ac:dyDescent="0.2">
      <c r="A1404" s="284" t="s">
        <v>1851</v>
      </c>
      <c r="B1404" s="285">
        <v>57.115489874110565</v>
      </c>
      <c r="C1404" s="267">
        <f t="shared" si="48"/>
        <v>6</v>
      </c>
      <c r="D1404" s="267">
        <f t="shared" si="49"/>
        <v>28</v>
      </c>
    </row>
    <row r="1405" spans="1:4" x14ac:dyDescent="0.2">
      <c r="A1405" s="284" t="s">
        <v>1852</v>
      </c>
      <c r="B1405" s="285">
        <v>57.527519241095405</v>
      </c>
      <c r="C1405" s="267">
        <f t="shared" si="48"/>
        <v>6</v>
      </c>
      <c r="D1405" s="267">
        <f t="shared" si="49"/>
        <v>28</v>
      </c>
    </row>
    <row r="1406" spans="1:4" x14ac:dyDescent="0.2">
      <c r="A1406" s="284" t="s">
        <v>1853</v>
      </c>
      <c r="B1406" s="285">
        <v>50.32455824017309</v>
      </c>
      <c r="C1406" s="267">
        <f t="shared" si="48"/>
        <v>6</v>
      </c>
      <c r="D1406" s="267">
        <f t="shared" si="49"/>
        <v>28</v>
      </c>
    </row>
    <row r="1407" spans="1:4" x14ac:dyDescent="0.2">
      <c r="A1407" s="284" t="s">
        <v>1854</v>
      </c>
      <c r="B1407" s="285">
        <v>38.290830546265326</v>
      </c>
      <c r="C1407" s="267">
        <f t="shared" si="48"/>
        <v>6</v>
      </c>
      <c r="D1407" s="267">
        <f t="shared" si="49"/>
        <v>28</v>
      </c>
    </row>
    <row r="1408" spans="1:4" x14ac:dyDescent="0.2">
      <c r="A1408" s="284" t="s">
        <v>1855</v>
      </c>
      <c r="B1408" s="285">
        <v>36.738049095607238</v>
      </c>
      <c r="C1408" s="267">
        <f t="shared" si="48"/>
        <v>6</v>
      </c>
      <c r="D1408" s="267">
        <f t="shared" si="49"/>
        <v>28</v>
      </c>
    </row>
    <row r="1409" spans="1:4" x14ac:dyDescent="0.2">
      <c r="A1409" s="284" t="s">
        <v>1856</v>
      </c>
      <c r="B1409" s="285">
        <v>40.741703904475862</v>
      </c>
      <c r="C1409" s="267">
        <f t="shared" si="48"/>
        <v>6</v>
      </c>
      <c r="D1409" s="267">
        <f t="shared" si="49"/>
        <v>28</v>
      </c>
    </row>
    <row r="1410" spans="1:4" x14ac:dyDescent="0.2">
      <c r="A1410" s="284" t="s">
        <v>1857</v>
      </c>
      <c r="B1410" s="285">
        <v>44.450856692236002</v>
      </c>
      <c r="C1410" s="267">
        <f t="shared" si="48"/>
        <v>6</v>
      </c>
      <c r="D1410" s="267">
        <f t="shared" si="49"/>
        <v>28</v>
      </c>
    </row>
    <row r="1411" spans="1:4" x14ac:dyDescent="0.2">
      <c r="A1411" s="284" t="s">
        <v>1858</v>
      </c>
      <c r="B1411" s="285">
        <v>45.007604870055914</v>
      </c>
      <c r="C1411" s="267">
        <f t="shared" si="48"/>
        <v>6</v>
      </c>
      <c r="D1411" s="267">
        <f t="shared" si="49"/>
        <v>28</v>
      </c>
    </row>
    <row r="1412" spans="1:4" x14ac:dyDescent="0.2">
      <c r="A1412" s="284" t="s">
        <v>1859</v>
      </c>
      <c r="B1412" s="285">
        <v>49.098833288373342</v>
      </c>
      <c r="C1412" s="267">
        <f t="shared" si="48"/>
        <v>6</v>
      </c>
      <c r="D1412" s="267">
        <f t="shared" si="49"/>
        <v>28</v>
      </c>
    </row>
    <row r="1413" spans="1:4" x14ac:dyDescent="0.2">
      <c r="A1413" s="284" t="s">
        <v>1860</v>
      </c>
      <c r="B1413" s="285">
        <v>61.170237814928186</v>
      </c>
      <c r="C1413" s="267">
        <f t="shared" si="48"/>
        <v>6</v>
      </c>
      <c r="D1413" s="267">
        <f t="shared" si="49"/>
        <v>28</v>
      </c>
    </row>
    <row r="1414" spans="1:4" x14ac:dyDescent="0.2">
      <c r="A1414" s="284" t="s">
        <v>1861</v>
      </c>
      <c r="B1414" s="285">
        <v>72.466001205868565</v>
      </c>
      <c r="C1414" s="267">
        <f t="shared" si="48"/>
        <v>6</v>
      </c>
      <c r="D1414" s="267">
        <f t="shared" si="49"/>
        <v>28</v>
      </c>
    </row>
    <row r="1415" spans="1:4" x14ac:dyDescent="0.2">
      <c r="A1415" s="284" t="s">
        <v>1862</v>
      </c>
      <c r="B1415" s="285">
        <v>80.306953830606972</v>
      </c>
      <c r="C1415" s="267">
        <f t="shared" si="48"/>
        <v>6</v>
      </c>
      <c r="D1415" s="267">
        <f t="shared" si="49"/>
        <v>28</v>
      </c>
    </row>
    <row r="1416" spans="1:4" x14ac:dyDescent="0.2">
      <c r="A1416" s="284" t="s">
        <v>1863</v>
      </c>
      <c r="B1416" s="285">
        <v>83.592436974789905</v>
      </c>
      <c r="C1416" s="267">
        <f t="shared" si="48"/>
        <v>6</v>
      </c>
      <c r="D1416" s="267">
        <f t="shared" si="49"/>
        <v>28</v>
      </c>
    </row>
    <row r="1417" spans="1:4" x14ac:dyDescent="0.2">
      <c r="A1417" s="284" t="s">
        <v>1864</v>
      </c>
      <c r="B1417" s="285">
        <v>85.025117132782697</v>
      </c>
      <c r="C1417" s="267">
        <f t="shared" si="48"/>
        <v>6</v>
      </c>
      <c r="D1417" s="267">
        <f t="shared" si="49"/>
        <v>29</v>
      </c>
    </row>
    <row r="1418" spans="1:4" x14ac:dyDescent="0.2">
      <c r="A1418" s="284" t="s">
        <v>1865</v>
      </c>
      <c r="B1418" s="285">
        <v>84.688644688644686</v>
      </c>
      <c r="C1418" s="267">
        <f t="shared" si="48"/>
        <v>6</v>
      </c>
      <c r="D1418" s="267">
        <f t="shared" si="49"/>
        <v>29</v>
      </c>
    </row>
    <row r="1419" spans="1:4" x14ac:dyDescent="0.2">
      <c r="A1419" s="284" t="s">
        <v>1866</v>
      </c>
      <c r="B1419" s="285">
        <v>84.665898617511516</v>
      </c>
      <c r="C1419" s="267">
        <f t="shared" si="48"/>
        <v>6</v>
      </c>
      <c r="D1419" s="267">
        <f t="shared" si="49"/>
        <v>29</v>
      </c>
    </row>
    <row r="1420" spans="1:4" x14ac:dyDescent="0.2">
      <c r="A1420" s="284" t="s">
        <v>1867</v>
      </c>
      <c r="B1420" s="285">
        <v>83.444115239171964</v>
      </c>
      <c r="C1420" s="267">
        <f t="shared" si="48"/>
        <v>6</v>
      </c>
      <c r="D1420" s="267">
        <f t="shared" si="49"/>
        <v>29</v>
      </c>
    </row>
    <row r="1421" spans="1:4" x14ac:dyDescent="0.2">
      <c r="A1421" s="284" t="s">
        <v>1868</v>
      </c>
      <c r="B1421" s="285">
        <v>82.539046856227458</v>
      </c>
      <c r="C1421" s="267">
        <f t="shared" si="48"/>
        <v>6</v>
      </c>
      <c r="D1421" s="267">
        <f t="shared" si="49"/>
        <v>29</v>
      </c>
    </row>
    <row r="1422" spans="1:4" x14ac:dyDescent="0.2">
      <c r="A1422" s="284" t="s">
        <v>1869</v>
      </c>
      <c r="B1422" s="285">
        <v>81.341193809874724</v>
      </c>
      <c r="C1422" s="267">
        <f t="shared" si="48"/>
        <v>6</v>
      </c>
      <c r="D1422" s="267">
        <f t="shared" si="49"/>
        <v>29</v>
      </c>
    </row>
    <row r="1423" spans="1:4" x14ac:dyDescent="0.2">
      <c r="A1423" s="284" t="s">
        <v>1872</v>
      </c>
      <c r="B1423" s="285">
        <v>76.369776343677842</v>
      </c>
      <c r="C1423" s="267">
        <f t="shared" ref="C1423:C1446" si="50">MONTH(A1423)</f>
        <v>6</v>
      </c>
      <c r="D1423" s="267">
        <f t="shared" ref="D1423:D1446" si="51">DAY(A1423)</f>
        <v>29</v>
      </c>
    </row>
    <row r="1424" spans="1:4" x14ac:dyDescent="0.2">
      <c r="A1424" s="284" t="s">
        <v>1873</v>
      </c>
      <c r="B1424" s="285">
        <v>71.531706057083824</v>
      </c>
      <c r="C1424" s="267">
        <f t="shared" si="50"/>
        <v>6</v>
      </c>
      <c r="D1424" s="267">
        <f t="shared" si="51"/>
        <v>29</v>
      </c>
    </row>
    <row r="1425" spans="1:4" x14ac:dyDescent="0.2">
      <c r="A1425" s="284" t="s">
        <v>1874</v>
      </c>
      <c r="B1425" s="285">
        <v>70.292177843372386</v>
      </c>
      <c r="C1425" s="267">
        <f t="shared" si="50"/>
        <v>6</v>
      </c>
      <c r="D1425" s="267">
        <f t="shared" si="51"/>
        <v>29</v>
      </c>
    </row>
    <row r="1426" spans="1:4" x14ac:dyDescent="0.2">
      <c r="A1426" s="284" t="s">
        <v>1875</v>
      </c>
      <c r="B1426" s="285">
        <v>73.468272554923615</v>
      </c>
      <c r="C1426" s="267">
        <f t="shared" si="50"/>
        <v>6</v>
      </c>
      <c r="D1426" s="267">
        <f t="shared" si="51"/>
        <v>29</v>
      </c>
    </row>
    <row r="1427" spans="1:4" x14ac:dyDescent="0.2">
      <c r="A1427" s="284" t="s">
        <v>1876</v>
      </c>
      <c r="B1427" s="285">
        <v>65.524060370416819</v>
      </c>
      <c r="C1427" s="267">
        <f t="shared" si="50"/>
        <v>6</v>
      </c>
      <c r="D1427" s="267">
        <f t="shared" si="51"/>
        <v>29</v>
      </c>
    </row>
    <row r="1428" spans="1:4" x14ac:dyDescent="0.2">
      <c r="A1428" s="284" t="s">
        <v>1877</v>
      </c>
      <c r="B1428" s="285">
        <v>61.089554077358954</v>
      </c>
      <c r="C1428" s="267">
        <f t="shared" si="50"/>
        <v>6</v>
      </c>
      <c r="D1428" s="267">
        <f t="shared" si="51"/>
        <v>29</v>
      </c>
    </row>
    <row r="1429" spans="1:4" x14ac:dyDescent="0.2">
      <c r="A1429" s="284" t="s">
        <v>1878</v>
      </c>
      <c r="B1429" s="285">
        <v>60.385277658200593</v>
      </c>
      <c r="C1429" s="267">
        <f t="shared" si="50"/>
        <v>6</v>
      </c>
      <c r="D1429" s="267">
        <f t="shared" si="51"/>
        <v>29</v>
      </c>
    </row>
    <row r="1430" spans="1:4" x14ac:dyDescent="0.2">
      <c r="A1430" s="284" t="s">
        <v>1879</v>
      </c>
      <c r="B1430" s="285">
        <v>56.204381676205479</v>
      </c>
      <c r="C1430" s="267">
        <f t="shared" si="50"/>
        <v>6</v>
      </c>
      <c r="D1430" s="267">
        <f t="shared" si="51"/>
        <v>29</v>
      </c>
    </row>
    <row r="1431" spans="1:4" x14ac:dyDescent="0.2">
      <c r="A1431" s="284" t="s">
        <v>1880</v>
      </c>
      <c r="B1431" s="285">
        <v>59.040143705092163</v>
      </c>
      <c r="C1431" s="267">
        <f t="shared" si="50"/>
        <v>6</v>
      </c>
      <c r="D1431" s="267">
        <f t="shared" si="51"/>
        <v>29</v>
      </c>
    </row>
    <row r="1432" spans="1:4" x14ac:dyDescent="0.2">
      <c r="A1432" s="284" t="s">
        <v>1881</v>
      </c>
      <c r="B1432" s="285">
        <v>90.19644644644643</v>
      </c>
      <c r="C1432" s="267">
        <f t="shared" si="50"/>
        <v>6</v>
      </c>
      <c r="D1432" s="267">
        <f t="shared" si="51"/>
        <v>29</v>
      </c>
    </row>
    <row r="1433" spans="1:4" x14ac:dyDescent="0.2">
      <c r="A1433" s="284" t="s">
        <v>1882</v>
      </c>
      <c r="B1433" s="285">
        <v>92.016399224122722</v>
      </c>
      <c r="C1433" s="267">
        <f t="shared" si="50"/>
        <v>6</v>
      </c>
      <c r="D1433" s="267">
        <f t="shared" si="51"/>
        <v>29</v>
      </c>
    </row>
    <row r="1434" spans="1:4" x14ac:dyDescent="0.2">
      <c r="A1434" s="284" t="s">
        <v>1883</v>
      </c>
      <c r="B1434" s="285">
        <v>92.100489196901748</v>
      </c>
      <c r="C1434" s="267">
        <f t="shared" si="50"/>
        <v>6</v>
      </c>
      <c r="D1434" s="267">
        <f t="shared" si="51"/>
        <v>29</v>
      </c>
    </row>
    <row r="1435" spans="1:4" x14ac:dyDescent="0.2">
      <c r="A1435" s="284" t="s">
        <v>1884</v>
      </c>
      <c r="B1435" s="285">
        <v>91.648311306901604</v>
      </c>
      <c r="C1435" s="267">
        <f t="shared" si="50"/>
        <v>6</v>
      </c>
      <c r="D1435" s="267">
        <f t="shared" si="51"/>
        <v>29</v>
      </c>
    </row>
    <row r="1436" spans="1:4" x14ac:dyDescent="0.2">
      <c r="A1436" s="284" t="s">
        <v>1885</v>
      </c>
      <c r="B1436" s="285">
        <v>88.793103448275872</v>
      </c>
      <c r="C1436" s="267">
        <f t="shared" si="50"/>
        <v>6</v>
      </c>
      <c r="D1436" s="267">
        <f t="shared" si="51"/>
        <v>29</v>
      </c>
    </row>
    <row r="1437" spans="1:4" x14ac:dyDescent="0.2">
      <c r="A1437" s="284" t="s">
        <v>1886</v>
      </c>
      <c r="B1437" s="285">
        <v>89.780920961656221</v>
      </c>
      <c r="C1437" s="267">
        <f t="shared" si="50"/>
        <v>6</v>
      </c>
      <c r="D1437" s="267">
        <f t="shared" si="51"/>
        <v>29</v>
      </c>
    </row>
    <row r="1438" spans="1:4" x14ac:dyDescent="0.2">
      <c r="A1438" s="284" t="s">
        <v>1887</v>
      </c>
      <c r="B1438" s="285">
        <v>91.860465116279073</v>
      </c>
      <c r="C1438" s="267">
        <f t="shared" si="50"/>
        <v>6</v>
      </c>
      <c r="D1438" s="267">
        <f t="shared" si="51"/>
        <v>29</v>
      </c>
    </row>
    <row r="1439" spans="1:4" x14ac:dyDescent="0.2">
      <c r="A1439" s="284" t="s">
        <v>1888</v>
      </c>
      <c r="B1439" s="285">
        <v>91.592417889587693</v>
      </c>
      <c r="C1439" s="267">
        <f t="shared" si="50"/>
        <v>6</v>
      </c>
      <c r="D1439" s="267">
        <f t="shared" si="51"/>
        <v>29</v>
      </c>
    </row>
    <row r="1440" spans="1:4" x14ac:dyDescent="0.2">
      <c r="A1440" s="284" t="s">
        <v>1889</v>
      </c>
      <c r="B1440" s="285">
        <v>92.822966507177043</v>
      </c>
      <c r="C1440" s="267">
        <f t="shared" si="50"/>
        <v>6</v>
      </c>
      <c r="D1440" s="267">
        <f t="shared" si="51"/>
        <v>29</v>
      </c>
    </row>
    <row r="1441" spans="1:4" x14ac:dyDescent="0.2">
      <c r="A1441" s="284" t="s">
        <v>1890</v>
      </c>
      <c r="B1441" s="285">
        <v>92.805714022819288</v>
      </c>
      <c r="C1441" s="267">
        <f t="shared" si="50"/>
        <v>6</v>
      </c>
      <c r="D1441" s="267">
        <f t="shared" si="51"/>
        <v>30</v>
      </c>
    </row>
    <row r="1442" spans="1:4" x14ac:dyDescent="0.2">
      <c r="A1442" s="284" t="s">
        <v>1891</v>
      </c>
      <c r="B1442" s="285">
        <v>92.823869765617331</v>
      </c>
      <c r="C1442" s="267">
        <f t="shared" si="50"/>
        <v>6</v>
      </c>
      <c r="D1442" s="267">
        <f t="shared" si="51"/>
        <v>30</v>
      </c>
    </row>
    <row r="1443" spans="1:4" x14ac:dyDescent="0.2">
      <c r="A1443" s="284" t="s">
        <v>1892</v>
      </c>
      <c r="B1443" s="285">
        <v>93.573883161512029</v>
      </c>
      <c r="C1443" s="267">
        <f t="shared" si="50"/>
        <v>6</v>
      </c>
      <c r="D1443" s="267">
        <f t="shared" si="51"/>
        <v>30</v>
      </c>
    </row>
    <row r="1444" spans="1:4" x14ac:dyDescent="0.2">
      <c r="A1444" s="284" t="s">
        <v>1893</v>
      </c>
      <c r="B1444" s="285">
        <v>94.444302731933789</v>
      </c>
      <c r="C1444" s="267">
        <f t="shared" si="50"/>
        <v>6</v>
      </c>
      <c r="D1444" s="267">
        <f t="shared" si="51"/>
        <v>30</v>
      </c>
    </row>
    <row r="1445" spans="1:4" x14ac:dyDescent="0.2">
      <c r="A1445" s="284" t="s">
        <v>1894</v>
      </c>
      <c r="B1445" s="285">
        <v>94.588813604357654</v>
      </c>
      <c r="C1445" s="267">
        <f t="shared" si="50"/>
        <v>6</v>
      </c>
      <c r="D1445" s="267">
        <f t="shared" si="51"/>
        <v>30</v>
      </c>
    </row>
    <row r="1446" spans="1:4" x14ac:dyDescent="0.2">
      <c r="A1446" s="290">
        <v>45107.208333333336</v>
      </c>
      <c r="B1446" s="291">
        <v>95</v>
      </c>
      <c r="C1446" s="267">
        <f t="shared" si="50"/>
        <v>6</v>
      </c>
      <c r="D1446" s="267">
        <f t="shared" si="51"/>
        <v>30</v>
      </c>
    </row>
    <row r="1447" spans="1:4" x14ac:dyDescent="0.2">
      <c r="A1447" s="290">
        <v>45107.25</v>
      </c>
      <c r="B1447" s="291">
        <v>94.2</v>
      </c>
      <c r="C1447" s="267">
        <f t="shared" ref="C1447:C1510" si="52">MONTH(A1447)</f>
        <v>6</v>
      </c>
      <c r="D1447" s="267">
        <f t="shared" ref="D1447:D1510" si="53">DAY(A1447)</f>
        <v>30</v>
      </c>
    </row>
    <row r="1448" spans="1:4" x14ac:dyDescent="0.2">
      <c r="A1448" s="290">
        <v>45107.291666666664</v>
      </c>
      <c r="B1448" s="291">
        <v>92.7</v>
      </c>
      <c r="C1448" s="267">
        <f t="shared" si="52"/>
        <v>6</v>
      </c>
      <c r="D1448" s="267">
        <f t="shared" si="53"/>
        <v>30</v>
      </c>
    </row>
    <row r="1449" spans="1:4" x14ac:dyDescent="0.2">
      <c r="A1449" s="290">
        <v>45107.333333333336</v>
      </c>
      <c r="B1449" s="291">
        <v>91</v>
      </c>
      <c r="C1449" s="267">
        <f t="shared" si="52"/>
        <v>6</v>
      </c>
      <c r="D1449" s="267">
        <f t="shared" si="53"/>
        <v>30</v>
      </c>
    </row>
    <row r="1450" spans="1:4" x14ac:dyDescent="0.2">
      <c r="A1450" s="290">
        <v>45107.375</v>
      </c>
      <c r="B1450" s="291">
        <v>87.6</v>
      </c>
      <c r="C1450" s="267">
        <f t="shared" si="52"/>
        <v>6</v>
      </c>
      <c r="D1450" s="267">
        <f t="shared" si="53"/>
        <v>30</v>
      </c>
    </row>
    <row r="1451" spans="1:4" x14ac:dyDescent="0.2">
      <c r="A1451" s="290">
        <v>45107.416666666664</v>
      </c>
      <c r="B1451" s="291">
        <v>77.8</v>
      </c>
      <c r="C1451" s="267">
        <f t="shared" si="52"/>
        <v>6</v>
      </c>
      <c r="D1451" s="267">
        <f t="shared" si="53"/>
        <v>30</v>
      </c>
    </row>
    <row r="1452" spans="1:4" x14ac:dyDescent="0.2">
      <c r="A1452" s="290">
        <v>45107.458333333336</v>
      </c>
      <c r="B1452" s="291">
        <v>68.2</v>
      </c>
      <c r="C1452" s="267">
        <f t="shared" si="52"/>
        <v>6</v>
      </c>
      <c r="D1452" s="267">
        <f t="shared" si="53"/>
        <v>30</v>
      </c>
    </row>
    <row r="1453" spans="1:4" x14ac:dyDescent="0.2">
      <c r="A1453" s="290">
        <v>45107.5</v>
      </c>
      <c r="B1453" s="291">
        <v>64.8</v>
      </c>
      <c r="C1453" s="267">
        <f t="shared" si="52"/>
        <v>6</v>
      </c>
      <c r="D1453" s="267">
        <f t="shared" si="53"/>
        <v>30</v>
      </c>
    </row>
    <row r="1454" spans="1:4" x14ac:dyDescent="0.2">
      <c r="A1454" s="290">
        <v>45107.541666666664</v>
      </c>
      <c r="B1454" s="291">
        <v>64.3</v>
      </c>
      <c r="C1454" s="267">
        <f t="shared" si="52"/>
        <v>6</v>
      </c>
      <c r="D1454" s="267">
        <f t="shared" si="53"/>
        <v>30</v>
      </c>
    </row>
    <row r="1455" spans="1:4" x14ac:dyDescent="0.2">
      <c r="A1455" s="290">
        <v>45107.583333333336</v>
      </c>
      <c r="B1455" s="291">
        <v>70</v>
      </c>
      <c r="C1455" s="267">
        <f t="shared" si="52"/>
        <v>6</v>
      </c>
      <c r="D1455" s="267">
        <f t="shared" si="53"/>
        <v>30</v>
      </c>
    </row>
    <row r="1456" spans="1:4" x14ac:dyDescent="0.2">
      <c r="A1456" s="290">
        <v>45107.625</v>
      </c>
      <c r="B1456" s="291">
        <v>70.8</v>
      </c>
      <c r="C1456" s="267">
        <f t="shared" si="52"/>
        <v>6</v>
      </c>
      <c r="D1456" s="267">
        <f t="shared" si="53"/>
        <v>30</v>
      </c>
    </row>
    <row r="1457" spans="1:4" x14ac:dyDescent="0.2">
      <c r="A1457" s="290">
        <v>45107.666666666664</v>
      </c>
      <c r="B1457" s="291">
        <v>67.2</v>
      </c>
      <c r="C1457" s="267">
        <f t="shared" si="52"/>
        <v>6</v>
      </c>
      <c r="D1457" s="267">
        <f t="shared" si="53"/>
        <v>30</v>
      </c>
    </row>
    <row r="1458" spans="1:4" x14ac:dyDescent="0.2">
      <c r="A1458" s="290">
        <v>45107.708333333336</v>
      </c>
      <c r="B1458" s="291">
        <v>62.2</v>
      </c>
      <c r="C1458" s="267">
        <f t="shared" si="52"/>
        <v>6</v>
      </c>
      <c r="D1458" s="267">
        <f t="shared" si="53"/>
        <v>30</v>
      </c>
    </row>
    <row r="1459" spans="1:4" x14ac:dyDescent="0.2">
      <c r="A1459" s="290">
        <v>45107.75</v>
      </c>
      <c r="B1459" s="291">
        <v>64.8</v>
      </c>
      <c r="C1459" s="267">
        <f t="shared" si="52"/>
        <v>6</v>
      </c>
      <c r="D1459" s="267">
        <f t="shared" si="53"/>
        <v>30</v>
      </c>
    </row>
    <row r="1460" spans="1:4" x14ac:dyDescent="0.2">
      <c r="A1460" s="290">
        <v>45107.791666666664</v>
      </c>
      <c r="B1460" s="291">
        <v>69.400000000000006</v>
      </c>
      <c r="C1460" s="267">
        <f t="shared" si="52"/>
        <v>6</v>
      </c>
      <c r="D1460" s="267">
        <f t="shared" si="53"/>
        <v>30</v>
      </c>
    </row>
    <row r="1461" spans="1:4" x14ac:dyDescent="0.2">
      <c r="A1461" s="290">
        <v>45107.833333333336</v>
      </c>
      <c r="B1461" s="291">
        <v>77.400000000000006</v>
      </c>
      <c r="C1461" s="267">
        <f t="shared" si="52"/>
        <v>6</v>
      </c>
      <c r="D1461" s="267">
        <f t="shared" si="53"/>
        <v>30</v>
      </c>
    </row>
    <row r="1462" spans="1:4" x14ac:dyDescent="0.2">
      <c r="A1462" s="290">
        <v>45107.875</v>
      </c>
      <c r="B1462" s="291">
        <v>87.3</v>
      </c>
      <c r="C1462" s="267">
        <f t="shared" si="52"/>
        <v>6</v>
      </c>
      <c r="D1462" s="267">
        <f t="shared" si="53"/>
        <v>30</v>
      </c>
    </row>
    <row r="1463" spans="1:4" x14ac:dyDescent="0.2">
      <c r="A1463" s="290">
        <v>45107.916666666664</v>
      </c>
      <c r="B1463" s="291">
        <v>90.5</v>
      </c>
      <c r="C1463" s="267">
        <f t="shared" si="52"/>
        <v>6</v>
      </c>
      <c r="D1463" s="267">
        <f t="shared" si="53"/>
        <v>30</v>
      </c>
    </row>
    <row r="1464" spans="1:4" x14ac:dyDescent="0.2">
      <c r="A1464" s="290">
        <v>45108</v>
      </c>
      <c r="B1464" s="291">
        <v>91.9</v>
      </c>
      <c r="C1464" s="267">
        <f t="shared" si="52"/>
        <v>7</v>
      </c>
      <c r="D1464" s="267">
        <f t="shared" si="53"/>
        <v>1</v>
      </c>
    </row>
    <row r="1465" spans="1:4" x14ac:dyDescent="0.2">
      <c r="A1465" s="290">
        <v>45108.041666666664</v>
      </c>
      <c r="B1465" s="291">
        <v>91.3</v>
      </c>
      <c r="C1465" s="267">
        <f t="shared" si="52"/>
        <v>7</v>
      </c>
      <c r="D1465" s="267">
        <f t="shared" si="53"/>
        <v>1</v>
      </c>
    </row>
    <row r="1466" spans="1:4" x14ac:dyDescent="0.2">
      <c r="A1466" s="290">
        <v>45108.083333333336</v>
      </c>
      <c r="B1466" s="291">
        <v>92.2</v>
      </c>
      <c r="C1466" s="267">
        <f t="shared" si="52"/>
        <v>7</v>
      </c>
      <c r="D1466" s="267">
        <f t="shared" si="53"/>
        <v>1</v>
      </c>
    </row>
    <row r="1467" spans="1:4" x14ac:dyDescent="0.2">
      <c r="A1467" s="290">
        <v>45108.125</v>
      </c>
      <c r="B1467" s="291">
        <v>92.7</v>
      </c>
      <c r="C1467" s="267">
        <f t="shared" si="52"/>
        <v>7</v>
      </c>
      <c r="D1467" s="267">
        <f t="shared" si="53"/>
        <v>1</v>
      </c>
    </row>
    <row r="1468" spans="1:4" x14ac:dyDescent="0.2">
      <c r="A1468" s="290">
        <v>45108.166666666664</v>
      </c>
      <c r="B1468" s="291">
        <v>89.9</v>
      </c>
      <c r="C1468" s="267">
        <f t="shared" si="52"/>
        <v>7</v>
      </c>
      <c r="D1468" s="267">
        <f t="shared" si="53"/>
        <v>1</v>
      </c>
    </row>
    <row r="1469" spans="1:4" x14ac:dyDescent="0.2">
      <c r="A1469" s="290">
        <v>45108.208333333336</v>
      </c>
      <c r="B1469" s="291">
        <v>89.1</v>
      </c>
      <c r="C1469" s="267">
        <f t="shared" si="52"/>
        <v>7</v>
      </c>
      <c r="D1469" s="267">
        <f t="shared" si="53"/>
        <v>1</v>
      </c>
    </row>
    <row r="1470" spans="1:4" x14ac:dyDescent="0.2">
      <c r="A1470" s="290">
        <v>45108.25</v>
      </c>
      <c r="B1470" s="291">
        <v>87.3</v>
      </c>
      <c r="C1470" s="267">
        <f t="shared" si="52"/>
        <v>7</v>
      </c>
      <c r="D1470" s="267">
        <f t="shared" si="53"/>
        <v>1</v>
      </c>
    </row>
    <row r="1471" spans="1:4" x14ac:dyDescent="0.2">
      <c r="A1471" s="290">
        <v>45108.291666666664</v>
      </c>
      <c r="B1471" s="291">
        <v>92.9</v>
      </c>
      <c r="C1471" s="267">
        <f t="shared" si="52"/>
        <v>7</v>
      </c>
      <c r="D1471" s="267">
        <f t="shared" si="53"/>
        <v>1</v>
      </c>
    </row>
    <row r="1472" spans="1:4" x14ac:dyDescent="0.2">
      <c r="A1472" s="290">
        <v>45108.333333333336</v>
      </c>
      <c r="B1472" s="291">
        <v>93.3</v>
      </c>
      <c r="C1472" s="267">
        <f t="shared" si="52"/>
        <v>7</v>
      </c>
      <c r="D1472" s="267">
        <f t="shared" si="53"/>
        <v>1</v>
      </c>
    </row>
    <row r="1473" spans="1:4" x14ac:dyDescent="0.2">
      <c r="A1473" s="290">
        <v>45108.375</v>
      </c>
      <c r="B1473" s="291">
        <v>92.5</v>
      </c>
      <c r="C1473" s="267">
        <f t="shared" si="52"/>
        <v>7</v>
      </c>
      <c r="D1473" s="267">
        <f t="shared" si="53"/>
        <v>1</v>
      </c>
    </row>
    <row r="1474" spans="1:4" x14ac:dyDescent="0.2">
      <c r="A1474" s="290">
        <v>45108.416666666664</v>
      </c>
      <c r="B1474" s="291">
        <v>88.2</v>
      </c>
      <c r="C1474" s="267">
        <f t="shared" si="52"/>
        <v>7</v>
      </c>
      <c r="D1474" s="267">
        <f t="shared" si="53"/>
        <v>1</v>
      </c>
    </row>
    <row r="1475" spans="1:4" x14ac:dyDescent="0.2">
      <c r="A1475" s="290">
        <v>45108.458333333336</v>
      </c>
      <c r="B1475" s="291">
        <v>79.5</v>
      </c>
      <c r="C1475" s="267">
        <f t="shared" si="52"/>
        <v>7</v>
      </c>
      <c r="D1475" s="267">
        <f t="shared" si="53"/>
        <v>1</v>
      </c>
    </row>
    <row r="1476" spans="1:4" x14ac:dyDescent="0.2">
      <c r="A1476" s="290">
        <v>45108.5</v>
      </c>
      <c r="B1476" s="291">
        <v>77.400000000000006</v>
      </c>
      <c r="C1476" s="267">
        <f t="shared" si="52"/>
        <v>7</v>
      </c>
      <c r="D1476" s="267">
        <f t="shared" si="53"/>
        <v>1</v>
      </c>
    </row>
    <row r="1477" spans="1:4" x14ac:dyDescent="0.2">
      <c r="A1477" s="290">
        <v>45108.541666666664</v>
      </c>
      <c r="B1477" s="291">
        <v>74.400000000000006</v>
      </c>
      <c r="C1477" s="267">
        <f t="shared" si="52"/>
        <v>7</v>
      </c>
      <c r="D1477" s="267">
        <f t="shared" si="53"/>
        <v>1</v>
      </c>
    </row>
    <row r="1478" spans="1:4" x14ac:dyDescent="0.2">
      <c r="A1478" s="290">
        <v>45108.583333333336</v>
      </c>
      <c r="B1478" s="291">
        <v>69.2</v>
      </c>
      <c r="C1478" s="267">
        <f t="shared" si="52"/>
        <v>7</v>
      </c>
      <c r="D1478" s="267">
        <f t="shared" si="53"/>
        <v>1</v>
      </c>
    </row>
    <row r="1479" spans="1:4" x14ac:dyDescent="0.2">
      <c r="A1479" s="290">
        <v>45108.625</v>
      </c>
      <c r="B1479" s="291">
        <v>65.5</v>
      </c>
      <c r="C1479" s="267">
        <f t="shared" si="52"/>
        <v>7</v>
      </c>
      <c r="D1479" s="267">
        <f t="shared" si="53"/>
        <v>1</v>
      </c>
    </row>
    <row r="1480" spans="1:4" x14ac:dyDescent="0.2">
      <c r="A1480" s="290">
        <v>45108.666666666664</v>
      </c>
      <c r="B1480" s="291">
        <v>61.6</v>
      </c>
      <c r="C1480" s="267">
        <f t="shared" si="52"/>
        <v>7</v>
      </c>
      <c r="D1480" s="267">
        <f t="shared" si="53"/>
        <v>1</v>
      </c>
    </row>
    <row r="1481" spans="1:4" x14ac:dyDescent="0.2">
      <c r="A1481" s="290">
        <v>45108.708333333336</v>
      </c>
      <c r="B1481" s="291">
        <v>63.7</v>
      </c>
      <c r="C1481" s="267">
        <f t="shared" si="52"/>
        <v>7</v>
      </c>
      <c r="D1481" s="267">
        <f t="shared" si="53"/>
        <v>1</v>
      </c>
    </row>
    <row r="1482" spans="1:4" x14ac:dyDescent="0.2">
      <c r="A1482" s="290">
        <v>45108.75</v>
      </c>
      <c r="B1482" s="291">
        <v>68.599999999999994</v>
      </c>
      <c r="C1482" s="267">
        <f t="shared" si="52"/>
        <v>7</v>
      </c>
      <c r="D1482" s="267">
        <f t="shared" si="53"/>
        <v>1</v>
      </c>
    </row>
    <row r="1483" spans="1:4" x14ac:dyDescent="0.2">
      <c r="A1483" s="290">
        <v>45108.791666666664</v>
      </c>
      <c r="B1483" s="291">
        <v>74.900000000000006</v>
      </c>
      <c r="C1483" s="267">
        <f t="shared" si="52"/>
        <v>7</v>
      </c>
      <c r="D1483" s="267">
        <f t="shared" si="53"/>
        <v>1</v>
      </c>
    </row>
    <row r="1484" spans="1:4" x14ac:dyDescent="0.2">
      <c r="A1484" s="290">
        <v>45108.833333333336</v>
      </c>
      <c r="B1484" s="291">
        <v>84.3</v>
      </c>
      <c r="C1484" s="267">
        <f t="shared" si="52"/>
        <v>7</v>
      </c>
      <c r="D1484" s="267">
        <f t="shared" si="53"/>
        <v>1</v>
      </c>
    </row>
    <row r="1485" spans="1:4" x14ac:dyDescent="0.2">
      <c r="A1485" s="290">
        <v>45108.875</v>
      </c>
      <c r="B1485" s="291">
        <v>87.5</v>
      </c>
      <c r="C1485" s="267">
        <f t="shared" si="52"/>
        <v>7</v>
      </c>
      <c r="D1485" s="267">
        <f t="shared" si="53"/>
        <v>1</v>
      </c>
    </row>
    <row r="1486" spans="1:4" x14ac:dyDescent="0.2">
      <c r="A1486" s="290">
        <v>45108.916666666664</v>
      </c>
      <c r="B1486" s="291">
        <v>89.9</v>
      </c>
      <c r="C1486" s="267">
        <f t="shared" si="52"/>
        <v>7</v>
      </c>
      <c r="D1486" s="267">
        <f t="shared" si="53"/>
        <v>1</v>
      </c>
    </row>
    <row r="1487" spans="1:4" x14ac:dyDescent="0.2">
      <c r="A1487" s="290">
        <v>45108.958333333336</v>
      </c>
      <c r="B1487" s="291">
        <v>90.5</v>
      </c>
      <c r="C1487" s="267">
        <f t="shared" si="52"/>
        <v>7</v>
      </c>
      <c r="D1487" s="267">
        <f t="shared" si="53"/>
        <v>1</v>
      </c>
    </row>
    <row r="1488" spans="1:4" x14ac:dyDescent="0.2">
      <c r="A1488" s="290">
        <v>45109</v>
      </c>
      <c r="B1488" s="291">
        <v>92.1</v>
      </c>
      <c r="C1488" s="267">
        <f t="shared" si="52"/>
        <v>7</v>
      </c>
      <c r="D1488" s="267">
        <f t="shared" si="53"/>
        <v>2</v>
      </c>
    </row>
    <row r="1489" spans="1:4" x14ac:dyDescent="0.2">
      <c r="A1489" s="290">
        <v>45109.041666666664</v>
      </c>
      <c r="B1489" s="291">
        <v>93.2</v>
      </c>
      <c r="C1489" s="267">
        <f t="shared" si="52"/>
        <v>7</v>
      </c>
      <c r="D1489" s="267">
        <f t="shared" si="53"/>
        <v>2</v>
      </c>
    </row>
    <row r="1490" spans="1:4" x14ac:dyDescent="0.2">
      <c r="A1490" s="290">
        <v>45109.083333333336</v>
      </c>
      <c r="B1490" s="291">
        <v>92.3</v>
      </c>
      <c r="C1490" s="267">
        <f t="shared" si="52"/>
        <v>7</v>
      </c>
      <c r="D1490" s="267">
        <f t="shared" si="53"/>
        <v>2</v>
      </c>
    </row>
    <row r="1491" spans="1:4" x14ac:dyDescent="0.2">
      <c r="A1491" s="290">
        <v>45109.125</v>
      </c>
      <c r="B1491" s="291">
        <v>92.5</v>
      </c>
      <c r="C1491" s="267">
        <f t="shared" si="52"/>
        <v>7</v>
      </c>
      <c r="D1491" s="267">
        <f t="shared" si="53"/>
        <v>2</v>
      </c>
    </row>
    <row r="1492" spans="1:4" x14ac:dyDescent="0.2">
      <c r="A1492" s="290">
        <v>45109.166666666664</v>
      </c>
      <c r="B1492" s="291">
        <v>93</v>
      </c>
      <c r="C1492" s="267">
        <f t="shared" si="52"/>
        <v>7</v>
      </c>
      <c r="D1492" s="267">
        <f t="shared" si="53"/>
        <v>2</v>
      </c>
    </row>
    <row r="1493" spans="1:4" x14ac:dyDescent="0.2">
      <c r="A1493" s="290">
        <v>45109.208333333336</v>
      </c>
      <c r="B1493" s="291">
        <v>93.7</v>
      </c>
      <c r="C1493" s="267">
        <f t="shared" si="52"/>
        <v>7</v>
      </c>
      <c r="D1493" s="267">
        <f t="shared" si="53"/>
        <v>2</v>
      </c>
    </row>
    <row r="1494" spans="1:4" x14ac:dyDescent="0.2">
      <c r="A1494" s="290">
        <v>45109.25</v>
      </c>
      <c r="B1494" s="291">
        <v>93.6</v>
      </c>
      <c r="C1494" s="267">
        <f t="shared" si="52"/>
        <v>7</v>
      </c>
      <c r="D1494" s="267">
        <f t="shared" si="53"/>
        <v>2</v>
      </c>
    </row>
    <row r="1495" spans="1:4" x14ac:dyDescent="0.2">
      <c r="A1495" s="290">
        <v>45109.291666666664</v>
      </c>
      <c r="B1495" s="291">
        <v>93.1</v>
      </c>
      <c r="C1495" s="267">
        <f t="shared" si="52"/>
        <v>7</v>
      </c>
      <c r="D1495" s="267">
        <f t="shared" si="53"/>
        <v>2</v>
      </c>
    </row>
    <row r="1496" spans="1:4" x14ac:dyDescent="0.2">
      <c r="A1496" s="290">
        <v>45109.333333333336</v>
      </c>
      <c r="B1496" s="291">
        <v>92</v>
      </c>
      <c r="C1496" s="267">
        <f t="shared" si="52"/>
        <v>7</v>
      </c>
      <c r="D1496" s="267">
        <f t="shared" si="53"/>
        <v>2</v>
      </c>
    </row>
    <row r="1497" spans="1:4" x14ac:dyDescent="0.2">
      <c r="A1497" s="290">
        <v>45109.375</v>
      </c>
      <c r="B1497" s="291">
        <v>90.6</v>
      </c>
      <c r="C1497" s="267">
        <f t="shared" si="52"/>
        <v>7</v>
      </c>
      <c r="D1497" s="267">
        <f t="shared" si="53"/>
        <v>2</v>
      </c>
    </row>
    <row r="1498" spans="1:4" x14ac:dyDescent="0.2">
      <c r="A1498" s="290">
        <v>45109.416666666664</v>
      </c>
      <c r="B1498" s="291">
        <v>84.3</v>
      </c>
      <c r="C1498" s="267">
        <f t="shared" si="52"/>
        <v>7</v>
      </c>
      <c r="D1498" s="267">
        <f t="shared" si="53"/>
        <v>2</v>
      </c>
    </row>
    <row r="1499" spans="1:4" x14ac:dyDescent="0.2">
      <c r="A1499" s="290">
        <v>45109.458333333336</v>
      </c>
      <c r="B1499" s="291">
        <v>77.099999999999994</v>
      </c>
      <c r="C1499" s="267">
        <f t="shared" si="52"/>
        <v>7</v>
      </c>
      <c r="D1499" s="267">
        <f t="shared" si="53"/>
        <v>2</v>
      </c>
    </row>
    <row r="1500" spans="1:4" x14ac:dyDescent="0.2">
      <c r="A1500" s="290">
        <v>45109.5</v>
      </c>
      <c r="B1500" s="291">
        <v>69.8</v>
      </c>
      <c r="C1500" s="267">
        <f t="shared" si="52"/>
        <v>7</v>
      </c>
      <c r="D1500" s="267">
        <f t="shared" si="53"/>
        <v>2</v>
      </c>
    </row>
    <row r="1501" spans="1:4" x14ac:dyDescent="0.2">
      <c r="A1501" s="290">
        <v>45109.541666666664</v>
      </c>
      <c r="B1501" s="291">
        <v>66.3</v>
      </c>
      <c r="C1501" s="267">
        <f t="shared" si="52"/>
        <v>7</v>
      </c>
      <c r="D1501" s="267">
        <f t="shared" si="53"/>
        <v>2</v>
      </c>
    </row>
    <row r="1502" spans="1:4" x14ac:dyDescent="0.2">
      <c r="A1502" s="290">
        <v>45109.583333333336</v>
      </c>
      <c r="B1502" s="291">
        <v>65</v>
      </c>
      <c r="C1502" s="267">
        <f t="shared" si="52"/>
        <v>7</v>
      </c>
      <c r="D1502" s="267">
        <f t="shared" si="53"/>
        <v>2</v>
      </c>
    </row>
    <row r="1503" spans="1:4" x14ac:dyDescent="0.2">
      <c r="A1503" s="290">
        <v>45109.625</v>
      </c>
      <c r="B1503" s="291">
        <v>72.2</v>
      </c>
      <c r="C1503" s="267">
        <f t="shared" si="52"/>
        <v>7</v>
      </c>
      <c r="D1503" s="267">
        <f t="shared" si="53"/>
        <v>2</v>
      </c>
    </row>
    <row r="1504" spans="1:4" x14ac:dyDescent="0.2">
      <c r="A1504" s="290">
        <v>45109.666666666664</v>
      </c>
      <c r="B1504" s="291">
        <v>82.6</v>
      </c>
      <c r="C1504" s="267">
        <f t="shared" si="52"/>
        <v>7</v>
      </c>
      <c r="D1504" s="267">
        <f t="shared" si="53"/>
        <v>2</v>
      </c>
    </row>
    <row r="1505" spans="1:4" x14ac:dyDescent="0.2">
      <c r="A1505" s="290">
        <v>45109.708333333336</v>
      </c>
      <c r="B1505" s="291">
        <v>72.8</v>
      </c>
      <c r="C1505" s="267">
        <f t="shared" si="52"/>
        <v>7</v>
      </c>
      <c r="D1505" s="267">
        <f t="shared" si="53"/>
        <v>2</v>
      </c>
    </row>
    <row r="1506" spans="1:4" x14ac:dyDescent="0.2">
      <c r="A1506" s="290">
        <v>45109.75</v>
      </c>
      <c r="B1506" s="291">
        <v>70</v>
      </c>
      <c r="C1506" s="267">
        <f t="shared" si="52"/>
        <v>7</v>
      </c>
      <c r="D1506" s="267">
        <f t="shared" si="53"/>
        <v>2</v>
      </c>
    </row>
    <row r="1507" spans="1:4" x14ac:dyDescent="0.2">
      <c r="A1507" s="290">
        <v>45109.791666666664</v>
      </c>
      <c r="B1507" s="291">
        <v>76.599999999999994</v>
      </c>
      <c r="C1507" s="267">
        <f t="shared" si="52"/>
        <v>7</v>
      </c>
      <c r="D1507" s="267">
        <f t="shared" si="53"/>
        <v>2</v>
      </c>
    </row>
    <row r="1508" spans="1:4" x14ac:dyDescent="0.2">
      <c r="A1508" s="290">
        <v>45109.833333333336</v>
      </c>
      <c r="B1508" s="291">
        <v>81.900000000000006</v>
      </c>
      <c r="C1508" s="267">
        <f t="shared" si="52"/>
        <v>7</v>
      </c>
      <c r="D1508" s="267">
        <f t="shared" si="53"/>
        <v>2</v>
      </c>
    </row>
    <row r="1509" spans="1:4" x14ac:dyDescent="0.2">
      <c r="A1509" s="290">
        <v>45109.875</v>
      </c>
      <c r="B1509" s="291">
        <v>87.3</v>
      </c>
      <c r="C1509" s="267">
        <f t="shared" si="52"/>
        <v>7</v>
      </c>
      <c r="D1509" s="267">
        <f t="shared" si="53"/>
        <v>2</v>
      </c>
    </row>
    <row r="1510" spans="1:4" x14ac:dyDescent="0.2">
      <c r="A1510" s="290">
        <v>45109.916666666664</v>
      </c>
      <c r="B1510" s="291">
        <v>86.6</v>
      </c>
      <c r="C1510" s="267">
        <f t="shared" si="52"/>
        <v>7</v>
      </c>
      <c r="D1510" s="267">
        <f t="shared" si="53"/>
        <v>2</v>
      </c>
    </row>
    <row r="1511" spans="1:4" x14ac:dyDescent="0.2">
      <c r="A1511" s="290">
        <v>45109.958333333336</v>
      </c>
      <c r="B1511" s="291">
        <v>88.7</v>
      </c>
      <c r="C1511" s="267">
        <f t="shared" ref="C1511:C1516" si="54">MONTH(A1511)</f>
        <v>7</v>
      </c>
      <c r="D1511" s="267">
        <f t="shared" ref="D1511:D1516" si="55">DAY(A1511)</f>
        <v>2</v>
      </c>
    </row>
    <row r="1512" spans="1:4" x14ac:dyDescent="0.2">
      <c r="A1512" s="290">
        <v>45110</v>
      </c>
      <c r="B1512" s="291">
        <v>89.9</v>
      </c>
      <c r="C1512" s="267">
        <f t="shared" si="54"/>
        <v>7</v>
      </c>
      <c r="D1512" s="267">
        <f t="shared" si="55"/>
        <v>3</v>
      </c>
    </row>
    <row r="1513" spans="1:4" x14ac:dyDescent="0.2">
      <c r="A1513" s="290">
        <v>45110.041666666664</v>
      </c>
      <c r="B1513" s="291">
        <v>92.6</v>
      </c>
      <c r="C1513" s="267">
        <f t="shared" si="54"/>
        <v>7</v>
      </c>
      <c r="D1513" s="267">
        <f t="shared" si="55"/>
        <v>3</v>
      </c>
    </row>
    <row r="1514" spans="1:4" x14ac:dyDescent="0.2">
      <c r="A1514" s="290">
        <v>45110.083333333336</v>
      </c>
      <c r="B1514" s="291">
        <v>91.8</v>
      </c>
      <c r="C1514" s="267">
        <f t="shared" si="54"/>
        <v>7</v>
      </c>
      <c r="D1514" s="267">
        <f t="shared" si="55"/>
        <v>3</v>
      </c>
    </row>
    <row r="1515" spans="1:4" x14ac:dyDescent="0.2">
      <c r="A1515" s="290">
        <v>45110.125</v>
      </c>
      <c r="B1515" s="291">
        <v>91.8</v>
      </c>
      <c r="C1515" s="267">
        <f t="shared" si="54"/>
        <v>7</v>
      </c>
      <c r="D1515" s="267">
        <f t="shared" si="55"/>
        <v>3</v>
      </c>
    </row>
    <row r="1516" spans="1:4" x14ac:dyDescent="0.2">
      <c r="A1516" s="284" t="s">
        <v>1901</v>
      </c>
      <c r="B1516" s="285">
        <v>91.077411391289004</v>
      </c>
      <c r="C1516" s="267">
        <f t="shared" si="54"/>
        <v>7</v>
      </c>
      <c r="D1516" s="267">
        <f t="shared" si="55"/>
        <v>3</v>
      </c>
    </row>
    <row r="1517" spans="1:4" x14ac:dyDescent="0.2">
      <c r="A1517" s="284" t="s">
        <v>1902</v>
      </c>
      <c r="B1517" s="285">
        <v>89.802771974751224</v>
      </c>
      <c r="C1517" s="267">
        <f t="shared" ref="C1517:C1564" si="56">MONTH(A1517)</f>
        <v>7</v>
      </c>
      <c r="D1517" s="267">
        <f t="shared" ref="D1517:D1564" si="57">DAY(A1517)</f>
        <v>3</v>
      </c>
    </row>
    <row r="1518" spans="1:4" x14ac:dyDescent="0.2">
      <c r="A1518" s="284" t="s">
        <v>1903</v>
      </c>
      <c r="B1518" s="285">
        <v>86.722834204630317</v>
      </c>
      <c r="C1518" s="267">
        <f t="shared" si="56"/>
        <v>7</v>
      </c>
      <c r="D1518" s="267">
        <f t="shared" si="57"/>
        <v>3</v>
      </c>
    </row>
    <row r="1519" spans="1:4" x14ac:dyDescent="0.2">
      <c r="A1519" s="284" t="s">
        <v>1904</v>
      </c>
      <c r="B1519" s="285">
        <v>83.415926179084067</v>
      </c>
      <c r="C1519" s="267">
        <f t="shared" si="56"/>
        <v>7</v>
      </c>
      <c r="D1519" s="267">
        <f t="shared" si="57"/>
        <v>3</v>
      </c>
    </row>
    <row r="1520" spans="1:4" x14ac:dyDescent="0.2">
      <c r="A1520" s="284" t="s">
        <v>1905</v>
      </c>
      <c r="B1520" s="285">
        <v>77.56226900208901</v>
      </c>
      <c r="C1520" s="267">
        <f t="shared" si="56"/>
        <v>7</v>
      </c>
      <c r="D1520" s="267">
        <f t="shared" si="57"/>
        <v>3</v>
      </c>
    </row>
    <row r="1521" spans="1:4" x14ac:dyDescent="0.2">
      <c r="A1521" s="284" t="s">
        <v>1906</v>
      </c>
      <c r="B1521" s="285">
        <v>71.931867607649465</v>
      </c>
      <c r="C1521" s="267">
        <f t="shared" si="56"/>
        <v>7</v>
      </c>
      <c r="D1521" s="267">
        <f t="shared" si="57"/>
        <v>3</v>
      </c>
    </row>
    <row r="1522" spans="1:4" x14ac:dyDescent="0.2">
      <c r="A1522" s="284" t="s">
        <v>1907</v>
      </c>
      <c r="B1522" s="285">
        <v>68.820087762067288</v>
      </c>
      <c r="C1522" s="267">
        <f t="shared" si="56"/>
        <v>7</v>
      </c>
      <c r="D1522" s="267">
        <f t="shared" si="57"/>
        <v>3</v>
      </c>
    </row>
    <row r="1523" spans="1:4" x14ac:dyDescent="0.2">
      <c r="A1523" s="284" t="s">
        <v>1908</v>
      </c>
      <c r="B1523" s="285">
        <v>61.350632069194944</v>
      </c>
      <c r="C1523" s="267">
        <f t="shared" si="56"/>
        <v>7</v>
      </c>
      <c r="D1523" s="267">
        <f t="shared" si="57"/>
        <v>3</v>
      </c>
    </row>
    <row r="1524" spans="1:4" x14ac:dyDescent="0.2">
      <c r="A1524" s="284" t="s">
        <v>1909</v>
      </c>
      <c r="B1524" s="285">
        <v>55.614363778298198</v>
      </c>
      <c r="C1524" s="267">
        <f t="shared" si="56"/>
        <v>7</v>
      </c>
      <c r="D1524" s="267">
        <f t="shared" si="57"/>
        <v>3</v>
      </c>
    </row>
    <row r="1525" spans="1:4" x14ac:dyDescent="0.2">
      <c r="A1525" s="284" t="s">
        <v>1910</v>
      </c>
      <c r="B1525" s="285">
        <v>50.479533456786712</v>
      </c>
      <c r="C1525" s="267">
        <f t="shared" si="56"/>
        <v>7</v>
      </c>
      <c r="D1525" s="267">
        <f t="shared" si="57"/>
        <v>3</v>
      </c>
    </row>
    <row r="1526" spans="1:4" x14ac:dyDescent="0.2">
      <c r="A1526" s="284" t="s">
        <v>1911</v>
      </c>
      <c r="B1526" s="285">
        <v>47.224163242279907</v>
      </c>
      <c r="C1526" s="267">
        <f t="shared" si="56"/>
        <v>7</v>
      </c>
      <c r="D1526" s="267">
        <f t="shared" si="57"/>
        <v>3</v>
      </c>
    </row>
    <row r="1527" spans="1:4" x14ac:dyDescent="0.2">
      <c r="A1527" s="284" t="s">
        <v>1912</v>
      </c>
      <c r="B1527" s="285">
        <v>46.877022653721681</v>
      </c>
      <c r="C1527" s="267">
        <f t="shared" si="56"/>
        <v>7</v>
      </c>
      <c r="D1527" s="267">
        <f t="shared" si="57"/>
        <v>3</v>
      </c>
    </row>
    <row r="1528" spans="1:4" x14ac:dyDescent="0.2">
      <c r="A1528" s="284" t="s">
        <v>1913</v>
      </c>
      <c r="B1528" s="285">
        <v>47.170958885065858</v>
      </c>
      <c r="C1528" s="267">
        <f t="shared" si="56"/>
        <v>7</v>
      </c>
      <c r="D1528" s="267">
        <f t="shared" si="57"/>
        <v>3</v>
      </c>
    </row>
    <row r="1529" spans="1:4" x14ac:dyDescent="0.2">
      <c r="A1529" s="284" t="s">
        <v>1914</v>
      </c>
      <c r="B1529" s="285">
        <v>46.702046089849247</v>
      </c>
      <c r="C1529" s="267">
        <f t="shared" si="56"/>
        <v>7</v>
      </c>
      <c r="D1529" s="267">
        <f t="shared" si="57"/>
        <v>3</v>
      </c>
    </row>
    <row r="1530" spans="1:4" x14ac:dyDescent="0.2">
      <c r="A1530" s="284" t="s">
        <v>1915</v>
      </c>
      <c r="B1530" s="285">
        <v>51.888030229476357</v>
      </c>
      <c r="C1530" s="267">
        <f t="shared" si="56"/>
        <v>7</v>
      </c>
      <c r="D1530" s="267">
        <f t="shared" si="57"/>
        <v>3</v>
      </c>
    </row>
    <row r="1531" spans="1:4" x14ac:dyDescent="0.2">
      <c r="A1531" s="284" t="s">
        <v>1916</v>
      </c>
      <c r="B1531" s="285">
        <v>58.946849956300824</v>
      </c>
      <c r="C1531" s="267">
        <f t="shared" si="56"/>
        <v>7</v>
      </c>
      <c r="D1531" s="267">
        <f t="shared" si="57"/>
        <v>3</v>
      </c>
    </row>
    <row r="1532" spans="1:4" x14ac:dyDescent="0.2">
      <c r="A1532" s="284" t="s">
        <v>1917</v>
      </c>
      <c r="B1532" s="285">
        <v>68.392504930966481</v>
      </c>
      <c r="C1532" s="267">
        <f t="shared" si="56"/>
        <v>7</v>
      </c>
      <c r="D1532" s="267">
        <f t="shared" si="57"/>
        <v>3</v>
      </c>
    </row>
    <row r="1533" spans="1:4" x14ac:dyDescent="0.2">
      <c r="A1533" s="284" t="s">
        <v>1918</v>
      </c>
      <c r="B1533" s="285">
        <v>79.32795770344589</v>
      </c>
      <c r="C1533" s="267">
        <f t="shared" si="56"/>
        <v>7</v>
      </c>
      <c r="D1533" s="267">
        <f t="shared" si="57"/>
        <v>3</v>
      </c>
    </row>
    <row r="1534" spans="1:4" x14ac:dyDescent="0.2">
      <c r="A1534" s="284" t="s">
        <v>1919</v>
      </c>
      <c r="B1534" s="285">
        <v>86.698165647581988</v>
      </c>
      <c r="C1534" s="267">
        <f t="shared" si="56"/>
        <v>7</v>
      </c>
      <c r="D1534" s="267">
        <f t="shared" si="57"/>
        <v>3</v>
      </c>
    </row>
    <row r="1535" spans="1:4" x14ac:dyDescent="0.2">
      <c r="A1535" s="284" t="s">
        <v>1920</v>
      </c>
      <c r="B1535" s="285">
        <v>86.974043715847003</v>
      </c>
      <c r="C1535" s="267">
        <f t="shared" si="56"/>
        <v>7</v>
      </c>
      <c r="D1535" s="267">
        <f t="shared" si="57"/>
        <v>3</v>
      </c>
    </row>
    <row r="1536" spans="1:4" x14ac:dyDescent="0.2">
      <c r="A1536" s="284" t="s">
        <v>1921</v>
      </c>
      <c r="B1536" s="285">
        <v>87.969472710453289</v>
      </c>
      <c r="C1536" s="267">
        <f t="shared" si="56"/>
        <v>7</v>
      </c>
      <c r="D1536" s="267">
        <f t="shared" si="57"/>
        <v>4</v>
      </c>
    </row>
    <row r="1537" spans="1:4" x14ac:dyDescent="0.2">
      <c r="A1537" s="284" t="s">
        <v>1922</v>
      </c>
      <c r="B1537" s="285">
        <v>88.767272162707656</v>
      </c>
      <c r="C1537" s="267">
        <f t="shared" si="56"/>
        <v>7</v>
      </c>
      <c r="D1537" s="267">
        <f t="shared" si="57"/>
        <v>4</v>
      </c>
    </row>
    <row r="1538" spans="1:4" x14ac:dyDescent="0.2">
      <c r="A1538" s="284" t="s">
        <v>1923</v>
      </c>
      <c r="B1538" s="285">
        <v>88.816816816816811</v>
      </c>
      <c r="C1538" s="267">
        <f t="shared" si="56"/>
        <v>7</v>
      </c>
      <c r="D1538" s="267">
        <f t="shared" si="57"/>
        <v>4</v>
      </c>
    </row>
    <row r="1539" spans="1:4" x14ac:dyDescent="0.2">
      <c r="A1539" s="284" t="s">
        <v>1924</v>
      </c>
      <c r="B1539" s="285">
        <v>90.972222222222214</v>
      </c>
      <c r="C1539" s="267">
        <f t="shared" si="56"/>
        <v>7</v>
      </c>
      <c r="D1539" s="267">
        <f t="shared" si="57"/>
        <v>4</v>
      </c>
    </row>
    <row r="1540" spans="1:4" x14ac:dyDescent="0.2">
      <c r="A1540" s="284" t="s">
        <v>1925</v>
      </c>
      <c r="B1540" s="285">
        <v>92.365794750273423</v>
      </c>
      <c r="C1540" s="267">
        <f t="shared" si="56"/>
        <v>7</v>
      </c>
      <c r="D1540" s="267">
        <f t="shared" si="57"/>
        <v>4</v>
      </c>
    </row>
    <row r="1541" spans="1:4" x14ac:dyDescent="0.2">
      <c r="A1541" s="284" t="s">
        <v>1926</v>
      </c>
      <c r="B1541" s="285">
        <v>93.285333087964659</v>
      </c>
      <c r="C1541" s="267">
        <f t="shared" si="56"/>
        <v>7</v>
      </c>
      <c r="D1541" s="267">
        <f t="shared" si="57"/>
        <v>4</v>
      </c>
    </row>
    <row r="1542" spans="1:4" x14ac:dyDescent="0.2">
      <c r="A1542" s="284" t="s">
        <v>1927</v>
      </c>
      <c r="B1542" s="285">
        <v>91.411483253588528</v>
      </c>
      <c r="C1542" s="267">
        <f t="shared" si="56"/>
        <v>7</v>
      </c>
      <c r="D1542" s="267">
        <f t="shared" si="57"/>
        <v>4</v>
      </c>
    </row>
    <row r="1543" spans="1:4" x14ac:dyDescent="0.2">
      <c r="A1543" s="284" t="s">
        <v>1928</v>
      </c>
      <c r="B1543" s="285">
        <v>84.672089476359929</v>
      </c>
      <c r="C1543" s="267">
        <f t="shared" si="56"/>
        <v>7</v>
      </c>
      <c r="D1543" s="267">
        <f t="shared" si="57"/>
        <v>4</v>
      </c>
    </row>
    <row r="1544" spans="1:4" x14ac:dyDescent="0.2">
      <c r="A1544" s="284" t="s">
        <v>1929</v>
      </c>
      <c r="B1544" s="285">
        <v>83.360903677096132</v>
      </c>
      <c r="C1544" s="267">
        <f t="shared" si="56"/>
        <v>7</v>
      </c>
      <c r="D1544" s="267">
        <f t="shared" si="57"/>
        <v>4</v>
      </c>
    </row>
    <row r="1545" spans="1:4" x14ac:dyDescent="0.2">
      <c r="A1545" s="284" t="s">
        <v>1930</v>
      </c>
      <c r="B1545" s="285">
        <v>76.285046728971963</v>
      </c>
      <c r="C1545" s="267">
        <f t="shared" si="56"/>
        <v>7</v>
      </c>
      <c r="D1545" s="267">
        <f t="shared" si="57"/>
        <v>4</v>
      </c>
    </row>
    <row r="1546" spans="1:4" x14ac:dyDescent="0.2">
      <c r="A1546" s="284" t="s">
        <v>1931</v>
      </c>
      <c r="B1546" s="285">
        <v>67.322532588454379</v>
      </c>
      <c r="C1546" s="267">
        <f t="shared" si="56"/>
        <v>7</v>
      </c>
      <c r="D1546" s="267">
        <f t="shared" si="57"/>
        <v>4</v>
      </c>
    </row>
    <row r="1547" spans="1:4" x14ac:dyDescent="0.2">
      <c r="A1547" s="284" t="s">
        <v>1932</v>
      </c>
      <c r="B1547" s="285">
        <v>56.127898628307989</v>
      </c>
      <c r="C1547" s="267">
        <f t="shared" si="56"/>
        <v>7</v>
      </c>
      <c r="D1547" s="267">
        <f t="shared" si="57"/>
        <v>4</v>
      </c>
    </row>
    <row r="1548" spans="1:4" x14ac:dyDescent="0.2">
      <c r="A1548" s="284" t="s">
        <v>1933</v>
      </c>
      <c r="B1548" s="285">
        <v>50.181561085972845</v>
      </c>
      <c r="C1548" s="267">
        <f t="shared" si="56"/>
        <v>7</v>
      </c>
      <c r="D1548" s="267">
        <f t="shared" si="57"/>
        <v>4</v>
      </c>
    </row>
    <row r="1549" spans="1:4" x14ac:dyDescent="0.2">
      <c r="A1549" s="284" t="s">
        <v>1934</v>
      </c>
      <c r="B1549" s="285">
        <v>45.293123179359128</v>
      </c>
      <c r="C1549" s="267">
        <f t="shared" si="56"/>
        <v>7</v>
      </c>
      <c r="D1549" s="267">
        <f t="shared" si="57"/>
        <v>4</v>
      </c>
    </row>
    <row r="1550" spans="1:4" x14ac:dyDescent="0.2">
      <c r="A1550" s="284" t="s">
        <v>1935</v>
      </c>
      <c r="B1550" s="285">
        <v>41.976845424382901</v>
      </c>
      <c r="C1550" s="267">
        <f t="shared" si="56"/>
        <v>7</v>
      </c>
      <c r="D1550" s="267">
        <f t="shared" si="57"/>
        <v>4</v>
      </c>
    </row>
    <row r="1551" spans="1:4" x14ac:dyDescent="0.2">
      <c r="A1551" s="284" t="s">
        <v>1936</v>
      </c>
      <c r="B1551" s="285">
        <v>40.729166666666671</v>
      </c>
      <c r="C1551" s="267">
        <f t="shared" si="56"/>
        <v>7</v>
      </c>
      <c r="D1551" s="267">
        <f t="shared" si="57"/>
        <v>4</v>
      </c>
    </row>
    <row r="1552" spans="1:4" x14ac:dyDescent="0.2">
      <c r="A1552" s="284" t="s">
        <v>1937</v>
      </c>
      <c r="B1552" s="285">
        <v>41.990297649855691</v>
      </c>
      <c r="C1552" s="267">
        <f t="shared" si="56"/>
        <v>7</v>
      </c>
      <c r="D1552" s="267">
        <f t="shared" si="57"/>
        <v>4</v>
      </c>
    </row>
    <row r="1553" spans="1:4" x14ac:dyDescent="0.2">
      <c r="A1553" s="284" t="s">
        <v>1938</v>
      </c>
      <c r="B1553" s="285">
        <v>43.497461147868904</v>
      </c>
      <c r="C1553" s="267">
        <f t="shared" si="56"/>
        <v>7</v>
      </c>
      <c r="D1553" s="267">
        <f t="shared" si="57"/>
        <v>4</v>
      </c>
    </row>
    <row r="1554" spans="1:4" x14ac:dyDescent="0.2">
      <c r="A1554" s="284" t="s">
        <v>1939</v>
      </c>
      <c r="B1554" s="285">
        <v>42.882861858007303</v>
      </c>
      <c r="C1554" s="267">
        <f t="shared" si="56"/>
        <v>7</v>
      </c>
      <c r="D1554" s="267">
        <f t="shared" si="57"/>
        <v>4</v>
      </c>
    </row>
    <row r="1555" spans="1:4" x14ac:dyDescent="0.2">
      <c r="A1555" s="284" t="s">
        <v>1940</v>
      </c>
      <c r="B1555" s="285">
        <v>50.3439106986078</v>
      </c>
      <c r="C1555" s="267">
        <f t="shared" si="56"/>
        <v>7</v>
      </c>
      <c r="D1555" s="267">
        <f t="shared" si="57"/>
        <v>4</v>
      </c>
    </row>
    <row r="1556" spans="1:4" x14ac:dyDescent="0.2">
      <c r="A1556" s="284" t="s">
        <v>1941</v>
      </c>
      <c r="B1556" s="285">
        <v>63.436733493759618</v>
      </c>
      <c r="C1556" s="267">
        <f t="shared" si="56"/>
        <v>7</v>
      </c>
      <c r="D1556" s="267">
        <f t="shared" si="57"/>
        <v>4</v>
      </c>
    </row>
    <row r="1557" spans="1:4" x14ac:dyDescent="0.2">
      <c r="A1557" s="284" t="s">
        <v>1942</v>
      </c>
      <c r="B1557" s="285">
        <v>76.880435718591229</v>
      </c>
      <c r="C1557" s="267">
        <f t="shared" si="56"/>
        <v>7</v>
      </c>
      <c r="D1557" s="267">
        <f t="shared" si="57"/>
        <v>4</v>
      </c>
    </row>
    <row r="1558" spans="1:4" x14ac:dyDescent="0.2">
      <c r="A1558" s="284" t="s">
        <v>1943</v>
      </c>
      <c r="B1558" s="285">
        <v>84.20302748981382</v>
      </c>
      <c r="C1558" s="267">
        <f t="shared" si="56"/>
        <v>7</v>
      </c>
      <c r="D1558" s="267">
        <f t="shared" si="57"/>
        <v>4</v>
      </c>
    </row>
    <row r="1559" spans="1:4" x14ac:dyDescent="0.2">
      <c r="A1559" s="284" t="s">
        <v>1944</v>
      </c>
      <c r="B1559" s="285">
        <v>82.795515412487532</v>
      </c>
      <c r="C1559" s="267">
        <f t="shared" si="56"/>
        <v>7</v>
      </c>
      <c r="D1559" s="267">
        <f t="shared" si="57"/>
        <v>4</v>
      </c>
    </row>
    <row r="1560" spans="1:4" x14ac:dyDescent="0.2">
      <c r="A1560" s="284" t="s">
        <v>1945</v>
      </c>
      <c r="B1560" s="285">
        <v>84.460976979225151</v>
      </c>
      <c r="C1560" s="267">
        <f t="shared" si="56"/>
        <v>7</v>
      </c>
      <c r="D1560" s="267">
        <f t="shared" si="57"/>
        <v>5</v>
      </c>
    </row>
    <row r="1561" spans="1:4" x14ac:dyDescent="0.2">
      <c r="A1561" s="284" t="s">
        <v>1946</v>
      </c>
      <c r="B1561" s="285">
        <v>84.798534798534803</v>
      </c>
      <c r="C1561" s="267">
        <f t="shared" si="56"/>
        <v>7</v>
      </c>
      <c r="D1561" s="267">
        <f t="shared" si="57"/>
        <v>5</v>
      </c>
    </row>
    <row r="1562" spans="1:4" x14ac:dyDescent="0.2">
      <c r="A1562" s="284" t="s">
        <v>1947</v>
      </c>
      <c r="B1562" s="285">
        <v>86.990144696365491</v>
      </c>
      <c r="C1562" s="267">
        <f t="shared" si="56"/>
        <v>7</v>
      </c>
      <c r="D1562" s="267">
        <f t="shared" si="57"/>
        <v>5</v>
      </c>
    </row>
    <row r="1563" spans="1:4" x14ac:dyDescent="0.2">
      <c r="A1563" s="284" t="s">
        <v>1948</v>
      </c>
      <c r="B1563" s="285">
        <v>89.399765279965408</v>
      </c>
      <c r="C1563" s="267">
        <f t="shared" si="56"/>
        <v>7</v>
      </c>
      <c r="D1563" s="267">
        <f t="shared" si="57"/>
        <v>5</v>
      </c>
    </row>
    <row r="1564" spans="1:4" x14ac:dyDescent="0.2">
      <c r="A1564" s="284" t="s">
        <v>1949</v>
      </c>
      <c r="B1564" s="285">
        <v>91.408227848101262</v>
      </c>
      <c r="C1564" s="267">
        <f t="shared" si="56"/>
        <v>7</v>
      </c>
      <c r="D1564" s="267">
        <f t="shared" si="57"/>
        <v>5</v>
      </c>
    </row>
    <row r="1565" spans="1:4" x14ac:dyDescent="0.2">
      <c r="A1565" s="284" t="s">
        <v>1950</v>
      </c>
      <c r="B1565" s="285">
        <v>92.260622931876668</v>
      </c>
      <c r="C1565" s="267">
        <f t="shared" ref="C1565:C1586" si="58">MONTH(A1565)</f>
        <v>7</v>
      </c>
      <c r="D1565" s="267">
        <f t="shared" ref="D1565:D1586" si="59">DAY(A1565)</f>
        <v>5</v>
      </c>
    </row>
    <row r="1566" spans="1:4" x14ac:dyDescent="0.2">
      <c r="A1566" s="284" t="s">
        <v>1951</v>
      </c>
      <c r="B1566" s="285">
        <v>89.554049341157565</v>
      </c>
      <c r="C1566" s="267">
        <f t="shared" si="58"/>
        <v>7</v>
      </c>
      <c r="D1566" s="267">
        <f t="shared" si="59"/>
        <v>5</v>
      </c>
    </row>
    <row r="1567" spans="1:4" x14ac:dyDescent="0.2">
      <c r="A1567" s="284" t="s">
        <v>1952</v>
      </c>
      <c r="B1567" s="285">
        <v>79.4191368788143</v>
      </c>
      <c r="C1567" s="267">
        <f t="shared" si="58"/>
        <v>7</v>
      </c>
      <c r="D1567" s="267">
        <f t="shared" si="59"/>
        <v>5</v>
      </c>
    </row>
    <row r="1568" spans="1:4" x14ac:dyDescent="0.2">
      <c r="A1568" s="284" t="s">
        <v>1953</v>
      </c>
      <c r="B1568" s="285">
        <v>73.372086892333641</v>
      </c>
      <c r="C1568" s="267">
        <f t="shared" si="58"/>
        <v>7</v>
      </c>
      <c r="D1568" s="267">
        <f t="shared" si="59"/>
        <v>5</v>
      </c>
    </row>
    <row r="1569" spans="1:4" x14ac:dyDescent="0.2">
      <c r="A1569" s="284" t="s">
        <v>1954</v>
      </c>
      <c r="B1569" s="285">
        <v>70.950282485875704</v>
      </c>
      <c r="C1569" s="267">
        <f t="shared" si="58"/>
        <v>7</v>
      </c>
      <c r="D1569" s="267">
        <f t="shared" si="59"/>
        <v>5</v>
      </c>
    </row>
    <row r="1570" spans="1:4" x14ac:dyDescent="0.2">
      <c r="A1570" s="284" t="s">
        <v>1955</v>
      </c>
      <c r="B1570" s="285">
        <v>65.193469090467659</v>
      </c>
      <c r="C1570" s="267">
        <f t="shared" si="58"/>
        <v>7</v>
      </c>
      <c r="D1570" s="267">
        <f t="shared" si="59"/>
        <v>5</v>
      </c>
    </row>
    <row r="1571" spans="1:4" x14ac:dyDescent="0.2">
      <c r="A1571" s="284" t="s">
        <v>1956</v>
      </c>
      <c r="B1571" s="285">
        <v>62.277697123672986</v>
      </c>
      <c r="C1571" s="267">
        <f t="shared" si="58"/>
        <v>7</v>
      </c>
      <c r="D1571" s="267">
        <f t="shared" si="59"/>
        <v>5</v>
      </c>
    </row>
    <row r="1572" spans="1:4" x14ac:dyDescent="0.2">
      <c r="A1572" s="284" t="s">
        <v>1957</v>
      </c>
      <c r="B1572" s="285">
        <v>57.044189107106696</v>
      </c>
      <c r="C1572" s="267">
        <f t="shared" si="58"/>
        <v>7</v>
      </c>
      <c r="D1572" s="267">
        <f t="shared" si="59"/>
        <v>5</v>
      </c>
    </row>
    <row r="1573" spans="1:4" x14ac:dyDescent="0.2">
      <c r="A1573" s="284" t="s">
        <v>1958</v>
      </c>
      <c r="B1573" s="285">
        <v>53.423591658885783</v>
      </c>
      <c r="C1573" s="267">
        <f t="shared" si="58"/>
        <v>7</v>
      </c>
      <c r="D1573" s="267">
        <f t="shared" si="59"/>
        <v>5</v>
      </c>
    </row>
    <row r="1574" spans="1:4" x14ac:dyDescent="0.2">
      <c r="A1574" s="284" t="s">
        <v>1959</v>
      </c>
      <c r="B1574" s="285">
        <v>51.068869571542884</v>
      </c>
      <c r="C1574" s="267">
        <f t="shared" si="58"/>
        <v>7</v>
      </c>
      <c r="D1574" s="267">
        <f t="shared" si="59"/>
        <v>5</v>
      </c>
    </row>
    <row r="1575" spans="1:4" x14ac:dyDescent="0.2">
      <c r="A1575" s="284" t="s">
        <v>1960</v>
      </c>
      <c r="B1575" s="285">
        <v>51.209199469261392</v>
      </c>
      <c r="C1575" s="267">
        <f t="shared" si="58"/>
        <v>7</v>
      </c>
      <c r="D1575" s="267">
        <f t="shared" si="59"/>
        <v>5</v>
      </c>
    </row>
    <row r="1576" spans="1:4" x14ac:dyDescent="0.2">
      <c r="A1576" s="284" t="s">
        <v>1961</v>
      </c>
      <c r="B1576" s="285">
        <v>50.052190716091133</v>
      </c>
      <c r="C1576" s="267">
        <f t="shared" si="58"/>
        <v>7</v>
      </c>
      <c r="D1576" s="267">
        <f t="shared" si="59"/>
        <v>5</v>
      </c>
    </row>
    <row r="1577" spans="1:4" x14ac:dyDescent="0.2">
      <c r="A1577" s="284" t="s">
        <v>1962</v>
      </c>
      <c r="B1577" s="285">
        <v>50.784222377513785</v>
      </c>
      <c r="C1577" s="267">
        <f t="shared" si="58"/>
        <v>7</v>
      </c>
      <c r="D1577" s="267">
        <f t="shared" si="59"/>
        <v>5</v>
      </c>
    </row>
    <row r="1578" spans="1:4" x14ac:dyDescent="0.2">
      <c r="A1578" s="284" t="s">
        <v>1963</v>
      </c>
      <c r="B1578" s="285">
        <v>58.052612070469209</v>
      </c>
      <c r="C1578" s="267">
        <f t="shared" si="58"/>
        <v>7</v>
      </c>
      <c r="D1578" s="267">
        <f t="shared" si="59"/>
        <v>5</v>
      </c>
    </row>
    <row r="1579" spans="1:4" x14ac:dyDescent="0.2">
      <c r="A1579" s="284" t="s">
        <v>1964</v>
      </c>
      <c r="B1579" s="285">
        <v>65.339222637493677</v>
      </c>
      <c r="C1579" s="267">
        <f t="shared" si="58"/>
        <v>7</v>
      </c>
      <c r="D1579" s="267">
        <f t="shared" si="59"/>
        <v>5</v>
      </c>
    </row>
    <row r="1580" spans="1:4" x14ac:dyDescent="0.2">
      <c r="A1580" s="284" t="s">
        <v>1965</v>
      </c>
      <c r="B1580" s="285">
        <v>69.252993595098857</v>
      </c>
      <c r="C1580" s="267">
        <f t="shared" si="58"/>
        <v>7</v>
      </c>
      <c r="D1580" s="267">
        <f t="shared" si="59"/>
        <v>5</v>
      </c>
    </row>
    <row r="1581" spans="1:4" x14ac:dyDescent="0.2">
      <c r="A1581" s="284" t="s">
        <v>1966</v>
      </c>
      <c r="B1581" s="285">
        <v>85.557413600891863</v>
      </c>
      <c r="C1581" s="267">
        <f t="shared" si="58"/>
        <v>7</v>
      </c>
      <c r="D1581" s="267">
        <f t="shared" si="59"/>
        <v>5</v>
      </c>
    </row>
    <row r="1582" spans="1:4" x14ac:dyDescent="0.2">
      <c r="A1582" s="284" t="s">
        <v>1967</v>
      </c>
      <c r="B1582" s="285">
        <v>92.563344465210321</v>
      </c>
      <c r="C1582" s="267">
        <f t="shared" si="58"/>
        <v>7</v>
      </c>
      <c r="D1582" s="267">
        <f t="shared" si="59"/>
        <v>5</v>
      </c>
    </row>
    <row r="1583" spans="1:4" x14ac:dyDescent="0.2">
      <c r="A1583" s="284" t="s">
        <v>1968</v>
      </c>
      <c r="B1583" s="285">
        <v>92.441860465116278</v>
      </c>
      <c r="C1583" s="267">
        <f t="shared" si="58"/>
        <v>7</v>
      </c>
      <c r="D1583" s="267">
        <f t="shared" si="59"/>
        <v>5</v>
      </c>
    </row>
    <row r="1584" spans="1:4" x14ac:dyDescent="0.2">
      <c r="A1584" s="284" t="s">
        <v>1969</v>
      </c>
      <c r="B1584" s="285">
        <v>93.164721141374841</v>
      </c>
      <c r="C1584" s="267">
        <f t="shared" si="58"/>
        <v>7</v>
      </c>
      <c r="D1584" s="267">
        <f t="shared" si="59"/>
        <v>6</v>
      </c>
    </row>
    <row r="1585" spans="1:5" x14ac:dyDescent="0.2">
      <c r="A1585" s="284" t="s">
        <v>1970</v>
      </c>
      <c r="B1585" s="285">
        <v>93.280632411067202</v>
      </c>
      <c r="C1585" s="267">
        <f t="shared" si="58"/>
        <v>7</v>
      </c>
      <c r="D1585" s="267">
        <f t="shared" si="59"/>
        <v>6</v>
      </c>
    </row>
    <row r="1586" spans="1:5" x14ac:dyDescent="0.2">
      <c r="A1586" s="284" t="s">
        <v>1971</v>
      </c>
      <c r="B1586" s="285">
        <v>93.650793650793645</v>
      </c>
      <c r="C1586" s="267">
        <f t="shared" si="58"/>
        <v>7</v>
      </c>
      <c r="D1586" s="267">
        <f t="shared" si="59"/>
        <v>6</v>
      </c>
    </row>
    <row r="1587" spans="1:5" x14ac:dyDescent="0.2">
      <c r="A1587" s="284" t="s">
        <v>1972</v>
      </c>
      <c r="B1587" s="285">
        <v>94.211952191235056</v>
      </c>
      <c r="C1587" s="267">
        <f t="shared" ref="C1587:C1612" si="60">MONTH(A1587)</f>
        <v>7</v>
      </c>
      <c r="D1587" s="267">
        <f t="shared" ref="D1587:D1612" si="61">DAY(A1587)</f>
        <v>6</v>
      </c>
      <c r="E1587" s="285"/>
    </row>
    <row r="1588" spans="1:5" x14ac:dyDescent="0.2">
      <c r="A1588" s="284" t="s">
        <v>1975</v>
      </c>
      <c r="B1588" s="285">
        <v>94.023904382470121</v>
      </c>
      <c r="C1588" s="267">
        <f t="shared" si="60"/>
        <v>7</v>
      </c>
      <c r="D1588" s="267">
        <f t="shared" si="61"/>
        <v>6</v>
      </c>
      <c r="E1588" s="285"/>
    </row>
    <row r="1589" spans="1:5" x14ac:dyDescent="0.2">
      <c r="A1589" s="284" t="s">
        <v>1976</v>
      </c>
      <c r="B1589" s="285">
        <v>94.035761715044586</v>
      </c>
      <c r="C1589" s="267">
        <f t="shared" si="60"/>
        <v>7</v>
      </c>
      <c r="D1589" s="267">
        <f t="shared" si="61"/>
        <v>6</v>
      </c>
    </row>
    <row r="1590" spans="1:5" x14ac:dyDescent="0.2">
      <c r="A1590" s="284" t="s">
        <v>1977</v>
      </c>
      <c r="B1590" s="285">
        <v>93.874203224596926</v>
      </c>
      <c r="C1590" s="267">
        <f t="shared" si="60"/>
        <v>7</v>
      </c>
      <c r="D1590" s="267">
        <f t="shared" si="61"/>
        <v>6</v>
      </c>
    </row>
    <row r="1591" spans="1:5" x14ac:dyDescent="0.2">
      <c r="A1591" s="284" t="s">
        <v>1978</v>
      </c>
      <c r="B1591" s="285">
        <v>93.776970247558481</v>
      </c>
      <c r="C1591" s="267">
        <f t="shared" si="60"/>
        <v>7</v>
      </c>
      <c r="D1591" s="267">
        <f t="shared" si="61"/>
        <v>6</v>
      </c>
    </row>
    <row r="1592" spans="1:5" x14ac:dyDescent="0.2">
      <c r="A1592" s="284" t="s">
        <v>1979</v>
      </c>
      <c r="B1592" s="285">
        <v>91.537086430963058</v>
      </c>
      <c r="C1592" s="267">
        <f t="shared" si="60"/>
        <v>7</v>
      </c>
      <c r="D1592" s="267">
        <f t="shared" si="61"/>
        <v>6</v>
      </c>
    </row>
    <row r="1593" spans="1:5" x14ac:dyDescent="0.2">
      <c r="A1593" s="284" t="s">
        <v>1980</v>
      </c>
      <c r="B1593" s="285">
        <v>82.840831523425379</v>
      </c>
      <c r="C1593" s="267">
        <f t="shared" si="60"/>
        <v>7</v>
      </c>
      <c r="D1593" s="267">
        <f t="shared" si="61"/>
        <v>6</v>
      </c>
    </row>
    <row r="1594" spans="1:5" x14ac:dyDescent="0.2">
      <c r="A1594" s="284" t="s">
        <v>1981</v>
      </c>
      <c r="B1594" s="285">
        <v>73.709759586182571</v>
      </c>
      <c r="C1594" s="267">
        <f t="shared" si="60"/>
        <v>7</v>
      </c>
      <c r="D1594" s="267">
        <f t="shared" si="61"/>
        <v>6</v>
      </c>
    </row>
    <row r="1595" spans="1:5" x14ac:dyDescent="0.2">
      <c r="A1595" s="284" t="s">
        <v>1982</v>
      </c>
      <c r="B1595" s="285">
        <v>72.516247991821245</v>
      </c>
      <c r="C1595" s="267">
        <f t="shared" si="60"/>
        <v>7</v>
      </c>
      <c r="D1595" s="267">
        <f t="shared" si="61"/>
        <v>6</v>
      </c>
    </row>
    <row r="1596" spans="1:5" x14ac:dyDescent="0.2">
      <c r="A1596" s="284" t="s">
        <v>1983</v>
      </c>
      <c r="B1596" s="285">
        <v>72.145152510228812</v>
      </c>
      <c r="C1596" s="267">
        <f t="shared" si="60"/>
        <v>7</v>
      </c>
      <c r="D1596" s="267">
        <f t="shared" si="61"/>
        <v>6</v>
      </c>
    </row>
    <row r="1597" spans="1:5" x14ac:dyDescent="0.2">
      <c r="A1597" s="284" t="s">
        <v>1984</v>
      </c>
      <c r="B1597" s="285">
        <v>67.696426492841354</v>
      </c>
      <c r="C1597" s="267">
        <f t="shared" si="60"/>
        <v>7</v>
      </c>
      <c r="D1597" s="267">
        <f t="shared" si="61"/>
        <v>6</v>
      </c>
    </row>
    <row r="1598" spans="1:5" x14ac:dyDescent="0.2">
      <c r="A1598" s="284" t="s">
        <v>1985</v>
      </c>
      <c r="B1598" s="285">
        <v>66.310685300752993</v>
      </c>
      <c r="C1598" s="267">
        <f t="shared" si="60"/>
        <v>7</v>
      </c>
      <c r="D1598" s="267">
        <f t="shared" si="61"/>
        <v>6</v>
      </c>
    </row>
    <row r="1599" spans="1:5" x14ac:dyDescent="0.2">
      <c r="A1599" s="284" t="s">
        <v>1986</v>
      </c>
      <c r="B1599" s="285">
        <v>68.624529868607425</v>
      </c>
      <c r="C1599" s="267">
        <f t="shared" si="60"/>
        <v>7</v>
      </c>
      <c r="D1599" s="267">
        <f t="shared" si="61"/>
        <v>6</v>
      </c>
    </row>
    <row r="1600" spans="1:5" x14ac:dyDescent="0.2">
      <c r="A1600" s="284" t="s">
        <v>1987</v>
      </c>
      <c r="B1600" s="285">
        <v>64.33393029342885</v>
      </c>
      <c r="C1600" s="267">
        <f t="shared" si="60"/>
        <v>7</v>
      </c>
      <c r="D1600" s="267">
        <f t="shared" si="61"/>
        <v>6</v>
      </c>
    </row>
    <row r="1601" spans="1:4" x14ac:dyDescent="0.2">
      <c r="A1601" s="284" t="s">
        <v>1988</v>
      </c>
      <c r="B1601" s="285">
        <v>62.712730677694978</v>
      </c>
      <c r="C1601" s="267">
        <f t="shared" si="60"/>
        <v>7</v>
      </c>
      <c r="D1601" s="267">
        <f t="shared" si="61"/>
        <v>6</v>
      </c>
    </row>
    <row r="1602" spans="1:4" x14ac:dyDescent="0.2">
      <c r="A1602" s="284" t="s">
        <v>1989</v>
      </c>
      <c r="B1602" s="285">
        <v>66.448935275987679</v>
      </c>
      <c r="C1602" s="267">
        <f t="shared" si="60"/>
        <v>7</v>
      </c>
      <c r="D1602" s="267">
        <f t="shared" si="61"/>
        <v>6</v>
      </c>
    </row>
    <row r="1603" spans="1:4" x14ac:dyDescent="0.2">
      <c r="A1603" s="284" t="s">
        <v>1990</v>
      </c>
      <c r="B1603" s="285">
        <v>73.057935962895499</v>
      </c>
      <c r="C1603" s="267">
        <f t="shared" si="60"/>
        <v>7</v>
      </c>
      <c r="D1603" s="267">
        <f t="shared" si="61"/>
        <v>6</v>
      </c>
    </row>
    <row r="1604" spans="1:4" x14ac:dyDescent="0.2">
      <c r="A1604" s="284" t="s">
        <v>1991</v>
      </c>
      <c r="B1604" s="285">
        <v>77.029846684205751</v>
      </c>
      <c r="C1604" s="267">
        <f t="shared" si="60"/>
        <v>7</v>
      </c>
      <c r="D1604" s="267">
        <f t="shared" si="61"/>
        <v>6</v>
      </c>
    </row>
    <row r="1605" spans="1:4" x14ac:dyDescent="0.2">
      <c r="A1605" s="284" t="s">
        <v>1992</v>
      </c>
      <c r="B1605" s="285">
        <v>80.62429696287964</v>
      </c>
      <c r="C1605" s="267">
        <f t="shared" si="60"/>
        <v>7</v>
      </c>
      <c r="D1605" s="267">
        <f t="shared" si="61"/>
        <v>6</v>
      </c>
    </row>
    <row r="1606" spans="1:4" x14ac:dyDescent="0.2">
      <c r="A1606" s="284" t="s">
        <v>1993</v>
      </c>
      <c r="B1606" s="285">
        <v>84.323243386770201</v>
      </c>
      <c r="C1606" s="267">
        <f t="shared" si="60"/>
        <v>7</v>
      </c>
      <c r="D1606" s="267">
        <f t="shared" si="61"/>
        <v>6</v>
      </c>
    </row>
    <row r="1607" spans="1:4" x14ac:dyDescent="0.2">
      <c r="A1607" s="284" t="s">
        <v>1994</v>
      </c>
      <c r="B1607" s="285">
        <v>88.47373618443541</v>
      </c>
      <c r="C1607" s="267">
        <f t="shared" si="60"/>
        <v>7</v>
      </c>
      <c r="D1607" s="267">
        <f t="shared" si="61"/>
        <v>6</v>
      </c>
    </row>
    <row r="1608" spans="1:4" x14ac:dyDescent="0.2">
      <c r="A1608" s="284" t="s">
        <v>1995</v>
      </c>
      <c r="B1608" s="285">
        <v>91.456492979985484</v>
      </c>
      <c r="C1608" s="267">
        <f t="shared" si="60"/>
        <v>7</v>
      </c>
      <c r="D1608" s="267">
        <f t="shared" si="61"/>
        <v>7</v>
      </c>
    </row>
    <row r="1609" spans="1:4" x14ac:dyDescent="0.2">
      <c r="A1609" s="284" t="s">
        <v>1996</v>
      </c>
      <c r="B1609" s="285">
        <v>91.608383564165081</v>
      </c>
      <c r="C1609" s="267">
        <f t="shared" si="60"/>
        <v>7</v>
      </c>
      <c r="D1609" s="267">
        <f t="shared" si="61"/>
        <v>7</v>
      </c>
    </row>
    <row r="1610" spans="1:4" x14ac:dyDescent="0.2">
      <c r="A1610" s="284" t="s">
        <v>1997</v>
      </c>
      <c r="B1610" s="285">
        <v>92.823529411764696</v>
      </c>
      <c r="C1610" s="267">
        <f t="shared" si="60"/>
        <v>7</v>
      </c>
      <c r="D1610" s="267">
        <f t="shared" si="61"/>
        <v>7</v>
      </c>
    </row>
    <row r="1611" spans="1:4" x14ac:dyDescent="0.2">
      <c r="A1611" s="284" t="s">
        <v>1998</v>
      </c>
      <c r="B1611" s="285">
        <v>93.025430067314886</v>
      </c>
      <c r="C1611" s="267">
        <f t="shared" si="60"/>
        <v>7</v>
      </c>
      <c r="D1611" s="267">
        <f t="shared" si="61"/>
        <v>7</v>
      </c>
    </row>
    <row r="1612" spans="1:4" x14ac:dyDescent="0.2">
      <c r="A1612" s="284" t="s">
        <v>1999</v>
      </c>
      <c r="B1612" s="285">
        <v>94.036845507433739</v>
      </c>
      <c r="C1612" s="267">
        <f t="shared" si="60"/>
        <v>7</v>
      </c>
      <c r="D1612" s="267">
        <f t="shared" si="61"/>
        <v>7</v>
      </c>
    </row>
    <row r="1613" spans="1:4" x14ac:dyDescent="0.2">
      <c r="A1613" s="284" t="s">
        <v>2000</v>
      </c>
      <c r="B1613" s="285">
        <v>94.135455680399502</v>
      </c>
      <c r="C1613" s="267">
        <f t="shared" ref="C1613:C1676" si="62">MONTH(A1613)</f>
        <v>7</v>
      </c>
      <c r="D1613" s="267">
        <f t="shared" ref="D1613:D1676" si="63">DAY(A1613)</f>
        <v>7</v>
      </c>
    </row>
    <row r="1614" spans="1:4" x14ac:dyDescent="0.2">
      <c r="A1614" s="284" t="s">
        <v>2001</v>
      </c>
      <c r="B1614" s="285">
        <v>93.836805555555557</v>
      </c>
      <c r="C1614" s="267">
        <f t="shared" si="62"/>
        <v>7</v>
      </c>
      <c r="D1614" s="267">
        <f t="shared" si="63"/>
        <v>7</v>
      </c>
    </row>
    <row r="1615" spans="1:4" x14ac:dyDescent="0.2">
      <c r="A1615" s="284" t="s">
        <v>2002</v>
      </c>
      <c r="B1615" s="285">
        <v>90.786729857819907</v>
      </c>
      <c r="C1615" s="267">
        <f t="shared" si="62"/>
        <v>7</v>
      </c>
      <c r="D1615" s="267">
        <f t="shared" si="63"/>
        <v>7</v>
      </c>
    </row>
    <row r="1616" spans="1:4" x14ac:dyDescent="0.2">
      <c r="A1616" s="284" t="s">
        <v>2003</v>
      </c>
      <c r="B1616" s="285">
        <v>78.078194742932709</v>
      </c>
      <c r="C1616" s="267">
        <f t="shared" si="62"/>
        <v>7</v>
      </c>
      <c r="D1616" s="267">
        <f t="shared" si="63"/>
        <v>7</v>
      </c>
    </row>
    <row r="1617" spans="1:4" x14ac:dyDescent="0.2">
      <c r="A1617" s="284" t="s">
        <v>2004</v>
      </c>
      <c r="B1617" s="285">
        <v>54.808358475807353</v>
      </c>
      <c r="C1617" s="267">
        <f t="shared" si="62"/>
        <v>7</v>
      </c>
      <c r="D1617" s="267">
        <f t="shared" si="63"/>
        <v>7</v>
      </c>
    </row>
    <row r="1618" spans="1:4" x14ac:dyDescent="0.2">
      <c r="A1618" s="284" t="s">
        <v>2005</v>
      </c>
      <c r="B1618" s="285">
        <v>51.604987932421565</v>
      </c>
      <c r="C1618" s="267">
        <f t="shared" si="62"/>
        <v>7</v>
      </c>
      <c r="D1618" s="267">
        <f t="shared" si="63"/>
        <v>7</v>
      </c>
    </row>
    <row r="1619" spans="1:4" x14ac:dyDescent="0.2">
      <c r="A1619" s="284" t="s">
        <v>2006</v>
      </c>
      <c r="B1619" s="285">
        <v>55.965519634893369</v>
      </c>
      <c r="C1619" s="267">
        <f t="shared" si="62"/>
        <v>7</v>
      </c>
      <c r="D1619" s="267">
        <f t="shared" si="63"/>
        <v>7</v>
      </c>
    </row>
    <row r="1620" spans="1:4" x14ac:dyDescent="0.2">
      <c r="A1620" s="284" t="s">
        <v>2007</v>
      </c>
      <c r="B1620" s="285">
        <v>51.111413088237718</v>
      </c>
      <c r="C1620" s="267">
        <f t="shared" si="62"/>
        <v>7</v>
      </c>
      <c r="D1620" s="267">
        <f t="shared" si="63"/>
        <v>7</v>
      </c>
    </row>
    <row r="1621" spans="1:4" x14ac:dyDescent="0.2">
      <c r="A1621" s="284" t="s">
        <v>2008</v>
      </c>
      <c r="B1621" s="285">
        <v>49.047143734643733</v>
      </c>
      <c r="C1621" s="267">
        <f t="shared" si="62"/>
        <v>7</v>
      </c>
      <c r="D1621" s="267">
        <f t="shared" si="63"/>
        <v>7</v>
      </c>
    </row>
    <row r="1622" spans="1:4" x14ac:dyDescent="0.2">
      <c r="A1622" s="284" t="s">
        <v>2009</v>
      </c>
      <c r="B1622" s="285">
        <v>49.382036770870769</v>
      </c>
      <c r="C1622" s="267">
        <f t="shared" si="62"/>
        <v>7</v>
      </c>
      <c r="D1622" s="267">
        <f t="shared" si="63"/>
        <v>7</v>
      </c>
    </row>
    <row r="1623" spans="1:4" x14ac:dyDescent="0.2">
      <c r="A1623" s="284" t="s">
        <v>2010</v>
      </c>
      <c r="B1623" s="285">
        <v>46.170078740157479</v>
      </c>
      <c r="C1623" s="267">
        <f t="shared" si="62"/>
        <v>7</v>
      </c>
      <c r="D1623" s="267">
        <f t="shared" si="63"/>
        <v>7</v>
      </c>
    </row>
    <row r="1624" spans="1:4" x14ac:dyDescent="0.2">
      <c r="A1624" s="284" t="s">
        <v>2011</v>
      </c>
      <c r="B1624" s="285">
        <v>47.264650094838778</v>
      </c>
      <c r="C1624" s="267">
        <f t="shared" si="62"/>
        <v>7</v>
      </c>
      <c r="D1624" s="267">
        <f t="shared" si="63"/>
        <v>7</v>
      </c>
    </row>
    <row r="1625" spans="1:4" x14ac:dyDescent="0.2">
      <c r="A1625" s="284" t="s">
        <v>2012</v>
      </c>
      <c r="B1625" s="285">
        <v>45.202325230258182</v>
      </c>
      <c r="C1625" s="267">
        <f t="shared" si="62"/>
        <v>7</v>
      </c>
      <c r="D1625" s="267">
        <f t="shared" si="63"/>
        <v>7</v>
      </c>
    </row>
    <row r="1626" spans="1:4" x14ac:dyDescent="0.2">
      <c r="A1626" s="284" t="s">
        <v>2013</v>
      </c>
      <c r="B1626" s="285">
        <v>52.459235498529807</v>
      </c>
      <c r="C1626" s="267">
        <f t="shared" si="62"/>
        <v>7</v>
      </c>
      <c r="D1626" s="267">
        <f t="shared" si="63"/>
        <v>7</v>
      </c>
    </row>
    <row r="1627" spans="1:4" x14ac:dyDescent="0.2">
      <c r="A1627" s="284" t="s">
        <v>2014</v>
      </c>
      <c r="B1627" s="285">
        <v>54.623624500925118</v>
      </c>
      <c r="C1627" s="267">
        <f t="shared" si="62"/>
        <v>7</v>
      </c>
      <c r="D1627" s="267">
        <f t="shared" si="63"/>
        <v>7</v>
      </c>
    </row>
    <row r="1628" spans="1:4" x14ac:dyDescent="0.2">
      <c r="A1628" s="284" t="s">
        <v>2015</v>
      </c>
      <c r="B1628" s="285">
        <v>60.433526982101483</v>
      </c>
      <c r="C1628" s="267">
        <f t="shared" si="62"/>
        <v>7</v>
      </c>
      <c r="D1628" s="267">
        <f t="shared" si="63"/>
        <v>7</v>
      </c>
    </row>
    <row r="1629" spans="1:4" x14ac:dyDescent="0.2">
      <c r="A1629" s="284" t="s">
        <v>2016</v>
      </c>
      <c r="B1629" s="285">
        <v>71.365996106424404</v>
      </c>
      <c r="C1629" s="267">
        <f t="shared" si="62"/>
        <v>7</v>
      </c>
      <c r="D1629" s="267">
        <f t="shared" si="63"/>
        <v>7</v>
      </c>
    </row>
    <row r="1630" spans="1:4" x14ac:dyDescent="0.2">
      <c r="A1630" s="284" t="s">
        <v>2017</v>
      </c>
      <c r="B1630" s="285">
        <v>80.163524869407212</v>
      </c>
      <c r="C1630" s="267">
        <f t="shared" si="62"/>
        <v>7</v>
      </c>
      <c r="D1630" s="267">
        <f t="shared" si="63"/>
        <v>7</v>
      </c>
    </row>
    <row r="1631" spans="1:4" x14ac:dyDescent="0.2">
      <c r="A1631" s="284" t="s">
        <v>2018</v>
      </c>
      <c r="B1631" s="285">
        <v>85.812931575643432</v>
      </c>
      <c r="C1631" s="267">
        <f t="shared" si="62"/>
        <v>7</v>
      </c>
      <c r="D1631" s="267">
        <f t="shared" si="63"/>
        <v>7</v>
      </c>
    </row>
    <row r="1632" spans="1:4" x14ac:dyDescent="0.2">
      <c r="A1632" s="284" t="s">
        <v>2019</v>
      </c>
      <c r="B1632" s="285">
        <v>86.595757013679588</v>
      </c>
      <c r="C1632" s="267">
        <f t="shared" si="62"/>
        <v>7</v>
      </c>
      <c r="D1632" s="267">
        <f t="shared" si="63"/>
        <v>8</v>
      </c>
    </row>
    <row r="1633" spans="1:4" x14ac:dyDescent="0.2">
      <c r="A1633" s="284" t="s">
        <v>2020</v>
      </c>
      <c r="B1633" s="285">
        <v>89.11460577337354</v>
      </c>
      <c r="C1633" s="267">
        <f t="shared" si="62"/>
        <v>7</v>
      </c>
      <c r="D1633" s="267">
        <f t="shared" si="63"/>
        <v>8</v>
      </c>
    </row>
    <row r="1634" spans="1:4" x14ac:dyDescent="0.2">
      <c r="A1634" s="284" t="s">
        <v>2021</v>
      </c>
      <c r="B1634" s="285">
        <v>90.361389817911558</v>
      </c>
      <c r="C1634" s="267">
        <f t="shared" si="62"/>
        <v>7</v>
      </c>
      <c r="D1634" s="267">
        <f t="shared" si="63"/>
        <v>8</v>
      </c>
    </row>
    <row r="1635" spans="1:4" x14ac:dyDescent="0.2">
      <c r="A1635" s="284" t="s">
        <v>2022</v>
      </c>
      <c r="B1635" s="285">
        <v>91.057585825027672</v>
      </c>
      <c r="C1635" s="267">
        <f t="shared" si="62"/>
        <v>7</v>
      </c>
      <c r="D1635" s="267">
        <f t="shared" si="63"/>
        <v>8</v>
      </c>
    </row>
    <row r="1636" spans="1:4" x14ac:dyDescent="0.2">
      <c r="A1636" s="284" t="s">
        <v>2023</v>
      </c>
      <c r="B1636" s="285">
        <v>91.047380430405795</v>
      </c>
      <c r="C1636" s="267">
        <f t="shared" si="62"/>
        <v>7</v>
      </c>
      <c r="D1636" s="267">
        <f t="shared" si="63"/>
        <v>8</v>
      </c>
    </row>
    <row r="1637" spans="1:4" x14ac:dyDescent="0.2">
      <c r="A1637" s="284" t="s">
        <v>2024</v>
      </c>
      <c r="B1637" s="285">
        <v>93.843428460493101</v>
      </c>
      <c r="C1637" s="267">
        <f t="shared" si="62"/>
        <v>7</v>
      </c>
      <c r="D1637" s="267">
        <f t="shared" si="63"/>
        <v>8</v>
      </c>
    </row>
    <row r="1638" spans="1:4" x14ac:dyDescent="0.2">
      <c r="A1638" s="284" t="s">
        <v>2025</v>
      </c>
      <c r="B1638" s="285">
        <v>94.471803419450964</v>
      </c>
      <c r="C1638" s="267">
        <f t="shared" si="62"/>
        <v>7</v>
      </c>
      <c r="D1638" s="267">
        <f t="shared" si="63"/>
        <v>8</v>
      </c>
    </row>
    <row r="1639" spans="1:4" x14ac:dyDescent="0.2">
      <c r="A1639" s="284" t="s">
        <v>2026</v>
      </c>
      <c r="B1639" s="285">
        <v>95.153061224489804</v>
      </c>
      <c r="C1639" s="267">
        <f t="shared" si="62"/>
        <v>7</v>
      </c>
      <c r="D1639" s="267">
        <f t="shared" si="63"/>
        <v>8</v>
      </c>
    </row>
    <row r="1640" spans="1:4" x14ac:dyDescent="0.2">
      <c r="A1640" s="284" t="s">
        <v>2027</v>
      </c>
      <c r="B1640" s="285">
        <v>94.080880690808797</v>
      </c>
      <c r="C1640" s="267">
        <f t="shared" si="62"/>
        <v>7</v>
      </c>
      <c r="D1640" s="267">
        <f t="shared" si="63"/>
        <v>8</v>
      </c>
    </row>
    <row r="1641" spans="1:4" x14ac:dyDescent="0.2">
      <c r="A1641" s="284" t="s">
        <v>2028</v>
      </c>
      <c r="B1641" s="285">
        <v>87.543784016813049</v>
      </c>
      <c r="C1641" s="267">
        <f t="shared" si="62"/>
        <v>7</v>
      </c>
      <c r="D1641" s="267">
        <f t="shared" si="63"/>
        <v>8</v>
      </c>
    </row>
    <row r="1642" spans="1:4" x14ac:dyDescent="0.2">
      <c r="A1642" s="284" t="s">
        <v>2029</v>
      </c>
      <c r="B1642" s="285">
        <v>85.001475720064576</v>
      </c>
      <c r="C1642" s="267">
        <f t="shared" si="62"/>
        <v>7</v>
      </c>
      <c r="D1642" s="267">
        <f t="shared" si="63"/>
        <v>8</v>
      </c>
    </row>
    <row r="1643" spans="1:4" x14ac:dyDescent="0.2">
      <c r="A1643" s="284" t="s">
        <v>2030</v>
      </c>
      <c r="B1643" s="285">
        <v>82.801324821197142</v>
      </c>
      <c r="C1643" s="267">
        <f t="shared" si="62"/>
        <v>7</v>
      </c>
      <c r="D1643" s="267">
        <f t="shared" si="63"/>
        <v>8</v>
      </c>
    </row>
    <row r="1644" spans="1:4" x14ac:dyDescent="0.2">
      <c r="A1644" s="284" t="s">
        <v>2031</v>
      </c>
      <c r="B1644" s="285">
        <v>82.297674418604657</v>
      </c>
      <c r="C1644" s="267">
        <f t="shared" si="62"/>
        <v>7</v>
      </c>
      <c r="D1644" s="267">
        <f t="shared" si="63"/>
        <v>8</v>
      </c>
    </row>
    <row r="1645" spans="1:4" x14ac:dyDescent="0.2">
      <c r="A1645" s="284" t="s">
        <v>2032</v>
      </c>
      <c r="B1645" s="285">
        <v>75.990440785979814</v>
      </c>
      <c r="C1645" s="267">
        <f t="shared" si="62"/>
        <v>7</v>
      </c>
      <c r="D1645" s="267">
        <f t="shared" si="63"/>
        <v>8</v>
      </c>
    </row>
    <row r="1646" spans="1:4" x14ac:dyDescent="0.2">
      <c r="A1646" s="284" t="s">
        <v>2033</v>
      </c>
      <c r="B1646" s="285">
        <v>73.067997215131129</v>
      </c>
      <c r="C1646" s="267">
        <f t="shared" si="62"/>
        <v>7</v>
      </c>
      <c r="D1646" s="267">
        <f t="shared" si="63"/>
        <v>8</v>
      </c>
    </row>
    <row r="1647" spans="1:4" x14ac:dyDescent="0.2">
      <c r="A1647" s="284" t="s">
        <v>2034</v>
      </c>
      <c r="B1647" s="285">
        <v>70.940670438075642</v>
      </c>
      <c r="C1647" s="267">
        <f t="shared" si="62"/>
        <v>7</v>
      </c>
      <c r="D1647" s="267">
        <f t="shared" si="63"/>
        <v>8</v>
      </c>
    </row>
    <row r="1648" spans="1:4" x14ac:dyDescent="0.2">
      <c r="A1648" s="284" t="s">
        <v>2035</v>
      </c>
      <c r="B1648" s="285">
        <v>74.924812030075188</v>
      </c>
      <c r="C1648" s="267">
        <f t="shared" si="62"/>
        <v>7</v>
      </c>
      <c r="D1648" s="267">
        <f t="shared" si="63"/>
        <v>8</v>
      </c>
    </row>
    <row r="1649" spans="1:4" x14ac:dyDescent="0.2">
      <c r="A1649" s="284" t="s">
        <v>2036</v>
      </c>
      <c r="B1649" s="285">
        <v>76.016911104459751</v>
      </c>
      <c r="C1649" s="267">
        <f t="shared" si="62"/>
        <v>7</v>
      </c>
      <c r="D1649" s="267">
        <f t="shared" si="63"/>
        <v>8</v>
      </c>
    </row>
    <row r="1650" spans="1:4" x14ac:dyDescent="0.2">
      <c r="A1650" s="284" t="s">
        <v>2037</v>
      </c>
      <c r="B1650" s="285">
        <v>76.586932900807838</v>
      </c>
      <c r="C1650" s="267">
        <f t="shared" si="62"/>
        <v>7</v>
      </c>
      <c r="D1650" s="267">
        <f t="shared" si="63"/>
        <v>8</v>
      </c>
    </row>
    <row r="1651" spans="1:4" x14ac:dyDescent="0.2">
      <c r="A1651" s="284" t="s">
        <v>2038</v>
      </c>
      <c r="B1651" s="285">
        <v>76.876172607879923</v>
      </c>
      <c r="C1651" s="267">
        <f t="shared" si="62"/>
        <v>7</v>
      </c>
      <c r="D1651" s="267">
        <f t="shared" si="63"/>
        <v>8</v>
      </c>
    </row>
    <row r="1652" spans="1:4" x14ac:dyDescent="0.2">
      <c r="A1652" s="284" t="s">
        <v>2039</v>
      </c>
      <c r="B1652" s="285">
        <v>79.459064327485379</v>
      </c>
      <c r="C1652" s="267">
        <f t="shared" si="62"/>
        <v>7</v>
      </c>
      <c r="D1652" s="267">
        <f t="shared" si="63"/>
        <v>8</v>
      </c>
    </row>
    <row r="1653" spans="1:4" x14ac:dyDescent="0.2">
      <c r="A1653" s="284" t="s">
        <v>2040</v>
      </c>
      <c r="B1653" s="285">
        <v>87.79220779220779</v>
      </c>
      <c r="C1653" s="267">
        <f t="shared" si="62"/>
        <v>7</v>
      </c>
      <c r="D1653" s="267">
        <f t="shared" si="63"/>
        <v>8</v>
      </c>
    </row>
    <row r="1654" spans="1:4" x14ac:dyDescent="0.2">
      <c r="A1654" s="284" t="s">
        <v>2041</v>
      </c>
      <c r="B1654" s="285">
        <v>91.540658602150543</v>
      </c>
      <c r="C1654" s="267">
        <f t="shared" si="62"/>
        <v>7</v>
      </c>
      <c r="D1654" s="267">
        <f t="shared" si="63"/>
        <v>8</v>
      </c>
    </row>
    <row r="1655" spans="1:4" x14ac:dyDescent="0.2">
      <c r="A1655" s="284" t="s">
        <v>2042</v>
      </c>
      <c r="B1655" s="285">
        <v>92.625055995221743</v>
      </c>
      <c r="C1655" s="267">
        <f t="shared" si="62"/>
        <v>7</v>
      </c>
      <c r="D1655" s="267">
        <f t="shared" si="63"/>
        <v>8</v>
      </c>
    </row>
    <row r="1656" spans="1:4" x14ac:dyDescent="0.2">
      <c r="A1656" s="284" t="s">
        <v>2043</v>
      </c>
      <c r="B1656" s="285">
        <v>93.50421348314606</v>
      </c>
      <c r="C1656" s="267">
        <f t="shared" si="62"/>
        <v>7</v>
      </c>
      <c r="D1656" s="267">
        <f t="shared" si="63"/>
        <v>9</v>
      </c>
    </row>
    <row r="1657" spans="1:4" x14ac:dyDescent="0.2">
      <c r="A1657" s="284" t="s">
        <v>2044</v>
      </c>
      <c r="B1657" s="285">
        <v>93.844618772364441</v>
      </c>
      <c r="C1657" s="267">
        <f t="shared" si="62"/>
        <v>7</v>
      </c>
      <c r="D1657" s="267">
        <f t="shared" si="63"/>
        <v>9</v>
      </c>
    </row>
    <row r="1658" spans="1:4" x14ac:dyDescent="0.2">
      <c r="A1658" s="284" t="s">
        <v>2045</v>
      </c>
      <c r="B1658" s="285">
        <v>94.138719512195124</v>
      </c>
      <c r="C1658" s="267">
        <f t="shared" si="62"/>
        <v>7</v>
      </c>
      <c r="D1658" s="267">
        <f t="shared" si="63"/>
        <v>9</v>
      </c>
    </row>
    <row r="1659" spans="1:4" x14ac:dyDescent="0.2">
      <c r="A1659" s="284" t="s">
        <v>2046</v>
      </c>
      <c r="B1659" s="285">
        <v>95.065789473684205</v>
      </c>
      <c r="C1659" s="267">
        <f t="shared" si="62"/>
        <v>7</v>
      </c>
      <c r="D1659" s="267">
        <f t="shared" si="63"/>
        <v>9</v>
      </c>
    </row>
    <row r="1660" spans="1:4" x14ac:dyDescent="0.2">
      <c r="A1660" s="284" t="s">
        <v>2047</v>
      </c>
      <c r="B1660" s="285">
        <v>95.052287581699346</v>
      </c>
      <c r="C1660" s="267">
        <f t="shared" si="62"/>
        <v>7</v>
      </c>
      <c r="D1660" s="267">
        <f t="shared" si="63"/>
        <v>9</v>
      </c>
    </row>
    <row r="1661" spans="1:4" x14ac:dyDescent="0.2">
      <c r="A1661" s="284" t="s">
        <v>2048</v>
      </c>
      <c r="B1661" s="285">
        <v>95.36423841059603</v>
      </c>
      <c r="C1661" s="267">
        <f t="shared" si="62"/>
        <v>7</v>
      </c>
      <c r="D1661" s="267">
        <f t="shared" si="63"/>
        <v>9</v>
      </c>
    </row>
    <row r="1662" spans="1:4" x14ac:dyDescent="0.2">
      <c r="A1662" s="284" t="s">
        <v>2049</v>
      </c>
      <c r="B1662" s="285">
        <v>95.287274453941123</v>
      </c>
      <c r="C1662" s="267">
        <f t="shared" si="62"/>
        <v>7</v>
      </c>
      <c r="D1662" s="267">
        <f t="shared" si="63"/>
        <v>9</v>
      </c>
    </row>
    <row r="1663" spans="1:4" x14ac:dyDescent="0.2">
      <c r="A1663" s="284" t="s">
        <v>2050</v>
      </c>
      <c r="B1663" s="285">
        <v>94.496369015599782</v>
      </c>
      <c r="C1663" s="267">
        <f t="shared" si="62"/>
        <v>7</v>
      </c>
      <c r="D1663" s="267">
        <f t="shared" si="63"/>
        <v>9</v>
      </c>
    </row>
    <row r="1664" spans="1:4" x14ac:dyDescent="0.2">
      <c r="A1664" s="284" t="s">
        <v>2051</v>
      </c>
      <c r="B1664" s="285">
        <v>91.171705522146254</v>
      </c>
      <c r="C1664" s="267">
        <f t="shared" si="62"/>
        <v>7</v>
      </c>
      <c r="D1664" s="267">
        <f t="shared" si="63"/>
        <v>9</v>
      </c>
    </row>
    <row r="1665" spans="1:4" x14ac:dyDescent="0.2">
      <c r="A1665" s="284" t="s">
        <v>2052</v>
      </c>
      <c r="B1665" s="285">
        <v>69.550290135396523</v>
      </c>
      <c r="C1665" s="267">
        <f t="shared" si="62"/>
        <v>7</v>
      </c>
      <c r="D1665" s="267">
        <f t="shared" si="63"/>
        <v>9</v>
      </c>
    </row>
    <row r="1666" spans="1:4" x14ac:dyDescent="0.2">
      <c r="A1666" s="284" t="s">
        <v>2053</v>
      </c>
      <c r="B1666" s="285">
        <v>61.764096185737969</v>
      </c>
      <c r="C1666" s="267">
        <f t="shared" si="62"/>
        <v>7</v>
      </c>
      <c r="D1666" s="267">
        <f t="shared" si="63"/>
        <v>9</v>
      </c>
    </row>
    <row r="1667" spans="1:4" x14ac:dyDescent="0.2">
      <c r="A1667" s="284" t="s">
        <v>2054</v>
      </c>
      <c r="B1667" s="285">
        <v>57.362416107382543</v>
      </c>
      <c r="C1667" s="267">
        <f t="shared" si="62"/>
        <v>7</v>
      </c>
      <c r="D1667" s="267">
        <f t="shared" si="63"/>
        <v>9</v>
      </c>
    </row>
    <row r="1668" spans="1:4" x14ac:dyDescent="0.2">
      <c r="A1668" s="284" t="s">
        <v>2055</v>
      </c>
      <c r="B1668" s="285">
        <v>57.35112957781768</v>
      </c>
      <c r="C1668" s="267">
        <f t="shared" si="62"/>
        <v>7</v>
      </c>
      <c r="D1668" s="267">
        <f t="shared" si="63"/>
        <v>9</v>
      </c>
    </row>
    <row r="1669" spans="1:4" x14ac:dyDescent="0.2">
      <c r="A1669" s="284" t="s">
        <v>2056</v>
      </c>
      <c r="B1669" s="285">
        <v>54.865671641791053</v>
      </c>
      <c r="C1669" s="267">
        <f t="shared" si="62"/>
        <v>7</v>
      </c>
      <c r="D1669" s="267">
        <f t="shared" si="63"/>
        <v>9</v>
      </c>
    </row>
    <row r="1670" spans="1:4" x14ac:dyDescent="0.2">
      <c r="A1670" s="284" t="s">
        <v>2057</v>
      </c>
      <c r="B1670" s="285">
        <v>52.038332826285369</v>
      </c>
      <c r="C1670" s="267">
        <f t="shared" si="62"/>
        <v>7</v>
      </c>
      <c r="D1670" s="267">
        <f t="shared" si="63"/>
        <v>9</v>
      </c>
    </row>
    <row r="1671" spans="1:4" x14ac:dyDescent="0.2">
      <c r="A1671" s="284" t="s">
        <v>2058</v>
      </c>
      <c r="B1671" s="285">
        <v>47.027024947289043</v>
      </c>
      <c r="C1671" s="267">
        <f t="shared" si="62"/>
        <v>7</v>
      </c>
      <c r="D1671" s="267">
        <f t="shared" si="63"/>
        <v>9</v>
      </c>
    </row>
    <row r="1672" spans="1:4" x14ac:dyDescent="0.2">
      <c r="A1672" s="284" t="s">
        <v>2059</v>
      </c>
      <c r="B1672" s="285">
        <v>42.368118201729963</v>
      </c>
      <c r="C1672" s="267">
        <f t="shared" si="62"/>
        <v>7</v>
      </c>
      <c r="D1672" s="267">
        <f t="shared" si="63"/>
        <v>9</v>
      </c>
    </row>
    <row r="1673" spans="1:4" x14ac:dyDescent="0.2">
      <c r="A1673" s="284" t="s">
        <v>2060</v>
      </c>
      <c r="B1673" s="285">
        <v>43.966817496229268</v>
      </c>
      <c r="C1673" s="267">
        <f t="shared" si="62"/>
        <v>7</v>
      </c>
      <c r="D1673" s="267">
        <f t="shared" si="63"/>
        <v>9</v>
      </c>
    </row>
    <row r="1674" spans="1:4" x14ac:dyDescent="0.2">
      <c r="A1674" s="284" t="s">
        <v>2061</v>
      </c>
      <c r="B1674" s="285">
        <v>45.622030672093345</v>
      </c>
      <c r="C1674" s="267">
        <f t="shared" si="62"/>
        <v>7</v>
      </c>
      <c r="D1674" s="267">
        <f t="shared" si="63"/>
        <v>9</v>
      </c>
    </row>
    <row r="1675" spans="1:4" x14ac:dyDescent="0.2">
      <c r="A1675" s="284" t="s">
        <v>2062</v>
      </c>
      <c r="B1675" s="285">
        <v>53.207687189723117</v>
      </c>
      <c r="C1675" s="267">
        <f t="shared" si="62"/>
        <v>7</v>
      </c>
      <c r="D1675" s="267">
        <f t="shared" si="63"/>
        <v>9</v>
      </c>
    </row>
    <row r="1676" spans="1:4" x14ac:dyDescent="0.2">
      <c r="A1676" s="284" t="s">
        <v>2063</v>
      </c>
      <c r="B1676" s="285">
        <v>66.616384311905307</v>
      </c>
      <c r="C1676" s="267">
        <f t="shared" si="62"/>
        <v>7</v>
      </c>
      <c r="D1676" s="267">
        <f t="shared" si="63"/>
        <v>9</v>
      </c>
    </row>
    <row r="1677" spans="1:4" x14ac:dyDescent="0.2">
      <c r="A1677" s="284" t="s">
        <v>2064</v>
      </c>
      <c r="B1677" s="285">
        <v>82.600556268720595</v>
      </c>
      <c r="C1677" s="267">
        <f t="shared" ref="C1677:C1685" si="64">MONTH(A1677)</f>
        <v>7</v>
      </c>
      <c r="D1677" s="267">
        <f t="shared" ref="D1677:D1685" si="65">DAY(A1677)</f>
        <v>9</v>
      </c>
    </row>
    <row r="1678" spans="1:4" x14ac:dyDescent="0.2">
      <c r="A1678" s="284" t="s">
        <v>2065</v>
      </c>
      <c r="B1678" s="285">
        <v>86.799327354260072</v>
      </c>
      <c r="C1678" s="267">
        <f t="shared" si="64"/>
        <v>7</v>
      </c>
      <c r="D1678" s="267">
        <f t="shared" si="65"/>
        <v>9</v>
      </c>
    </row>
    <row r="1679" spans="1:4" x14ac:dyDescent="0.2">
      <c r="A1679" s="284" t="s">
        <v>2066</v>
      </c>
      <c r="B1679" s="285">
        <v>89.719311736998947</v>
      </c>
      <c r="C1679" s="267">
        <f t="shared" si="64"/>
        <v>7</v>
      </c>
      <c r="D1679" s="267">
        <f t="shared" si="65"/>
        <v>9</v>
      </c>
    </row>
    <row r="1680" spans="1:4" x14ac:dyDescent="0.2">
      <c r="A1680" s="284" t="s">
        <v>2067</v>
      </c>
      <c r="B1680" s="285">
        <v>88.022477283596373</v>
      </c>
      <c r="C1680" s="267">
        <f t="shared" si="64"/>
        <v>7</v>
      </c>
      <c r="D1680" s="267">
        <f t="shared" si="65"/>
        <v>10</v>
      </c>
    </row>
    <row r="1681" spans="1:4" x14ac:dyDescent="0.2">
      <c r="A1681" s="284" t="s">
        <v>2068</v>
      </c>
      <c r="B1681" s="285">
        <v>89.779241538970354</v>
      </c>
      <c r="C1681" s="267">
        <f t="shared" si="64"/>
        <v>7</v>
      </c>
      <c r="D1681" s="267">
        <f t="shared" si="65"/>
        <v>10</v>
      </c>
    </row>
    <row r="1682" spans="1:4" x14ac:dyDescent="0.2">
      <c r="A1682" s="284" t="s">
        <v>2069</v>
      </c>
      <c r="B1682" s="285">
        <v>92.504398283897643</v>
      </c>
      <c r="C1682" s="267">
        <f t="shared" si="64"/>
        <v>7</v>
      </c>
      <c r="D1682" s="267">
        <f t="shared" si="65"/>
        <v>10</v>
      </c>
    </row>
    <row r="1683" spans="1:4" x14ac:dyDescent="0.2">
      <c r="A1683" s="284" t="s">
        <v>2070</v>
      </c>
      <c r="B1683" s="285">
        <v>93.354049719326383</v>
      </c>
      <c r="C1683" s="267">
        <f t="shared" si="64"/>
        <v>7</v>
      </c>
      <c r="D1683" s="267">
        <f t="shared" si="65"/>
        <v>10</v>
      </c>
    </row>
    <row r="1684" spans="1:4" x14ac:dyDescent="0.2">
      <c r="A1684" s="284" t="s">
        <v>2071</v>
      </c>
      <c r="B1684" s="285">
        <v>94.050951351734412</v>
      </c>
      <c r="C1684" s="267">
        <f t="shared" si="64"/>
        <v>7</v>
      </c>
      <c r="D1684" s="267">
        <f t="shared" si="65"/>
        <v>10</v>
      </c>
    </row>
    <row r="1685" spans="1:4" x14ac:dyDescent="0.2">
      <c r="A1685" s="284" t="s">
        <v>2072</v>
      </c>
      <c r="B1685" s="285">
        <v>94.459744322045424</v>
      </c>
      <c r="C1685" s="267">
        <f t="shared" si="64"/>
        <v>7</v>
      </c>
      <c r="D1685" s="267">
        <f t="shared" si="65"/>
        <v>10</v>
      </c>
    </row>
    <row r="1686" spans="1:4" x14ac:dyDescent="0.2">
      <c r="A1686" s="284" t="s">
        <v>2077</v>
      </c>
      <c r="B1686" s="285">
        <v>90.55132543711224</v>
      </c>
      <c r="C1686" s="267">
        <f t="shared" ref="C1686:C1709" si="66">MONTH(A1686)</f>
        <v>7</v>
      </c>
      <c r="D1686" s="267">
        <f t="shared" ref="D1686:D1709" si="67">DAY(A1686)</f>
        <v>10</v>
      </c>
    </row>
    <row r="1687" spans="1:4" x14ac:dyDescent="0.2">
      <c r="A1687" s="284" t="s">
        <v>2078</v>
      </c>
      <c r="B1687" s="285">
        <v>80.803681739560176</v>
      </c>
      <c r="C1687" s="267">
        <f t="shared" si="66"/>
        <v>7</v>
      </c>
      <c r="D1687" s="267">
        <f t="shared" si="67"/>
        <v>10</v>
      </c>
    </row>
    <row r="1688" spans="1:4" x14ac:dyDescent="0.2">
      <c r="A1688" s="284" t="s">
        <v>2079</v>
      </c>
      <c r="B1688" s="285">
        <v>72.045537230172215</v>
      </c>
      <c r="C1688" s="267">
        <f t="shared" si="66"/>
        <v>7</v>
      </c>
      <c r="D1688" s="267">
        <f t="shared" si="67"/>
        <v>10</v>
      </c>
    </row>
    <row r="1689" spans="1:4" x14ac:dyDescent="0.2">
      <c r="A1689" s="284" t="s">
        <v>2080</v>
      </c>
      <c r="B1689" s="285">
        <v>63.26580396347839</v>
      </c>
      <c r="C1689" s="267">
        <f t="shared" si="66"/>
        <v>7</v>
      </c>
      <c r="D1689" s="267">
        <f t="shared" si="67"/>
        <v>10</v>
      </c>
    </row>
    <row r="1690" spans="1:4" x14ac:dyDescent="0.2">
      <c r="A1690" s="284" t="s">
        <v>2081</v>
      </c>
      <c r="B1690" s="285">
        <v>57.215635048231512</v>
      </c>
      <c r="C1690" s="267">
        <f t="shared" si="66"/>
        <v>7</v>
      </c>
      <c r="D1690" s="267">
        <f t="shared" si="67"/>
        <v>10</v>
      </c>
    </row>
    <row r="1691" spans="1:4" x14ac:dyDescent="0.2">
      <c r="A1691" s="284" t="s">
        <v>2082</v>
      </c>
      <c r="B1691" s="285">
        <v>55.221518987341767</v>
      </c>
      <c r="C1691" s="267">
        <f t="shared" si="66"/>
        <v>7</v>
      </c>
      <c r="D1691" s="267">
        <f t="shared" si="67"/>
        <v>10</v>
      </c>
    </row>
    <row r="1692" spans="1:4" x14ac:dyDescent="0.2">
      <c r="A1692" s="284" t="s">
        <v>2083</v>
      </c>
      <c r="B1692" s="285">
        <v>50.0193742129226</v>
      </c>
      <c r="C1692" s="267">
        <f t="shared" si="66"/>
        <v>7</v>
      </c>
      <c r="D1692" s="267">
        <f t="shared" si="67"/>
        <v>10</v>
      </c>
    </row>
    <row r="1693" spans="1:4" x14ac:dyDescent="0.2">
      <c r="A1693" s="284" t="s">
        <v>2084</v>
      </c>
      <c r="B1693" s="285">
        <v>47.304975922953446</v>
      </c>
      <c r="C1693" s="267">
        <f t="shared" si="66"/>
        <v>7</v>
      </c>
      <c r="D1693" s="267">
        <f t="shared" si="67"/>
        <v>10</v>
      </c>
    </row>
    <row r="1694" spans="1:4" x14ac:dyDescent="0.2">
      <c r="A1694" s="284" t="s">
        <v>2085</v>
      </c>
      <c r="B1694" s="285">
        <v>47.169252316311137</v>
      </c>
      <c r="C1694" s="267">
        <f t="shared" si="66"/>
        <v>7</v>
      </c>
      <c r="D1694" s="267">
        <f t="shared" si="67"/>
        <v>10</v>
      </c>
    </row>
    <row r="1695" spans="1:4" x14ac:dyDescent="0.2">
      <c r="A1695" s="284" t="s">
        <v>2086</v>
      </c>
      <c r="B1695" s="285">
        <v>48.626373626373621</v>
      </c>
      <c r="C1695" s="267">
        <f t="shared" si="66"/>
        <v>7</v>
      </c>
      <c r="D1695" s="267">
        <f t="shared" si="67"/>
        <v>10</v>
      </c>
    </row>
    <row r="1696" spans="1:4" x14ac:dyDescent="0.2">
      <c r="A1696" s="284" t="s">
        <v>2087</v>
      </c>
      <c r="B1696" s="285">
        <v>47.735175902090958</v>
      </c>
      <c r="C1696" s="267">
        <f t="shared" si="66"/>
        <v>7</v>
      </c>
      <c r="D1696" s="267">
        <f t="shared" si="67"/>
        <v>10</v>
      </c>
    </row>
    <row r="1697" spans="1:4" x14ac:dyDescent="0.2">
      <c r="A1697" s="284" t="s">
        <v>2088</v>
      </c>
      <c r="B1697" s="285">
        <v>48.165178373095202</v>
      </c>
      <c r="C1697" s="267">
        <f t="shared" si="66"/>
        <v>7</v>
      </c>
      <c r="D1697" s="267">
        <f t="shared" si="67"/>
        <v>10</v>
      </c>
    </row>
    <row r="1698" spans="1:4" x14ac:dyDescent="0.2">
      <c r="A1698" s="284" t="s">
        <v>2089</v>
      </c>
      <c r="B1698" s="285">
        <v>48.910081743869213</v>
      </c>
      <c r="C1698" s="267">
        <f t="shared" si="66"/>
        <v>7</v>
      </c>
      <c r="D1698" s="267">
        <f t="shared" si="67"/>
        <v>10</v>
      </c>
    </row>
    <row r="1699" spans="1:4" x14ac:dyDescent="0.2">
      <c r="A1699" s="284" t="s">
        <v>2090</v>
      </c>
      <c r="B1699" s="285">
        <v>53.776817162984301</v>
      </c>
      <c r="C1699" s="267">
        <f t="shared" si="66"/>
        <v>7</v>
      </c>
      <c r="D1699" s="267">
        <f t="shared" si="67"/>
        <v>10</v>
      </c>
    </row>
    <row r="1700" spans="1:4" x14ac:dyDescent="0.2">
      <c r="A1700" s="284" t="s">
        <v>2091</v>
      </c>
      <c r="B1700" s="285">
        <v>63.008887765632565</v>
      </c>
      <c r="C1700" s="267">
        <f t="shared" si="66"/>
        <v>7</v>
      </c>
      <c r="D1700" s="267">
        <f t="shared" si="67"/>
        <v>10</v>
      </c>
    </row>
    <row r="1701" spans="1:4" x14ac:dyDescent="0.2">
      <c r="A1701" s="284" t="s">
        <v>2092</v>
      </c>
      <c r="B1701" s="285">
        <v>73.694793588560884</v>
      </c>
      <c r="C1701" s="267">
        <f t="shared" si="66"/>
        <v>7</v>
      </c>
      <c r="D1701" s="267">
        <f t="shared" si="67"/>
        <v>10</v>
      </c>
    </row>
    <row r="1702" spans="1:4" x14ac:dyDescent="0.2">
      <c r="A1702" s="284" t="s">
        <v>2093</v>
      </c>
      <c r="B1702" s="285">
        <v>80.495867768595048</v>
      </c>
      <c r="C1702" s="267">
        <f t="shared" si="66"/>
        <v>7</v>
      </c>
      <c r="D1702" s="267">
        <f t="shared" si="67"/>
        <v>10</v>
      </c>
    </row>
    <row r="1703" spans="1:4" x14ac:dyDescent="0.2">
      <c r="A1703" s="284" t="s">
        <v>2094</v>
      </c>
      <c r="B1703" s="285">
        <v>82.204865786874933</v>
      </c>
      <c r="C1703" s="267">
        <f t="shared" si="66"/>
        <v>7</v>
      </c>
      <c r="D1703" s="267">
        <f t="shared" si="67"/>
        <v>10</v>
      </c>
    </row>
    <row r="1704" spans="1:4" x14ac:dyDescent="0.2">
      <c r="A1704" s="284" t="s">
        <v>2095</v>
      </c>
      <c r="B1704" s="285">
        <v>82.796544324404323</v>
      </c>
      <c r="C1704" s="267">
        <f t="shared" si="66"/>
        <v>7</v>
      </c>
      <c r="D1704" s="267">
        <f t="shared" si="67"/>
        <v>11</v>
      </c>
    </row>
    <row r="1705" spans="1:4" x14ac:dyDescent="0.2">
      <c r="A1705" s="284" t="s">
        <v>2096</v>
      </c>
      <c r="B1705" s="285">
        <v>85.274655186159606</v>
      </c>
      <c r="C1705" s="267">
        <f t="shared" si="66"/>
        <v>7</v>
      </c>
      <c r="D1705" s="267">
        <f t="shared" si="67"/>
        <v>11</v>
      </c>
    </row>
    <row r="1706" spans="1:4" x14ac:dyDescent="0.2">
      <c r="A1706" s="284" t="s">
        <v>2097</v>
      </c>
      <c r="B1706" s="285">
        <v>86.669203450025364</v>
      </c>
      <c r="C1706" s="267">
        <f t="shared" si="66"/>
        <v>7</v>
      </c>
      <c r="D1706" s="267">
        <f t="shared" si="67"/>
        <v>11</v>
      </c>
    </row>
    <row r="1707" spans="1:4" x14ac:dyDescent="0.2">
      <c r="A1707" s="284" t="s">
        <v>2098</v>
      </c>
      <c r="B1707" s="285">
        <v>87.588854760860031</v>
      </c>
      <c r="C1707" s="267">
        <f t="shared" si="66"/>
        <v>7</v>
      </c>
      <c r="D1707" s="267">
        <f t="shared" si="67"/>
        <v>11</v>
      </c>
    </row>
    <row r="1708" spans="1:4" x14ac:dyDescent="0.2">
      <c r="A1708" s="284" t="s">
        <v>2099</v>
      </c>
      <c r="B1708" s="285">
        <v>88.06789701526543</v>
      </c>
      <c r="C1708" s="267">
        <f t="shared" si="66"/>
        <v>7</v>
      </c>
      <c r="D1708" s="267">
        <f t="shared" si="67"/>
        <v>11</v>
      </c>
    </row>
    <row r="1709" spans="1:4" x14ac:dyDescent="0.2">
      <c r="A1709" s="284" t="s">
        <v>2100</v>
      </c>
      <c r="B1709" s="285">
        <v>87.28951969083549</v>
      </c>
      <c r="C1709" s="267">
        <f t="shared" si="66"/>
        <v>7</v>
      </c>
      <c r="D1709" s="267">
        <f t="shared" si="67"/>
        <v>11</v>
      </c>
    </row>
    <row r="1710" spans="1:4" x14ac:dyDescent="0.2">
      <c r="A1710" s="284" t="s">
        <v>2101</v>
      </c>
      <c r="B1710" s="285">
        <v>84.409654272667979</v>
      </c>
      <c r="C1710" s="267">
        <f t="shared" ref="C1710:C1732" si="68">MONTH(A1710)</f>
        <v>7</v>
      </c>
      <c r="D1710" s="267">
        <f t="shared" ref="D1710:D1732" si="69">DAY(A1710)</f>
        <v>11</v>
      </c>
    </row>
    <row r="1711" spans="1:4" x14ac:dyDescent="0.2">
      <c r="A1711" s="284" t="s">
        <v>2102</v>
      </c>
      <c r="B1711" s="285">
        <v>76.687174228830202</v>
      </c>
      <c r="C1711" s="267">
        <f t="shared" si="68"/>
        <v>7</v>
      </c>
      <c r="D1711" s="267">
        <f t="shared" si="69"/>
        <v>11</v>
      </c>
    </row>
    <row r="1712" spans="1:4" x14ac:dyDescent="0.2">
      <c r="A1712" s="284" t="s">
        <v>2103</v>
      </c>
      <c r="B1712" s="285">
        <v>72.795896710293604</v>
      </c>
      <c r="C1712" s="267">
        <f t="shared" si="68"/>
        <v>7</v>
      </c>
      <c r="D1712" s="267">
        <f t="shared" si="69"/>
        <v>11</v>
      </c>
    </row>
    <row r="1713" spans="1:4" x14ac:dyDescent="0.2">
      <c r="A1713" s="284" t="s">
        <v>2104</v>
      </c>
      <c r="B1713" s="285">
        <v>66.207750743146534</v>
      </c>
      <c r="C1713" s="267">
        <f t="shared" si="68"/>
        <v>7</v>
      </c>
      <c r="D1713" s="267">
        <f t="shared" si="69"/>
        <v>11</v>
      </c>
    </row>
    <row r="1714" spans="1:4" x14ac:dyDescent="0.2">
      <c r="A1714" s="284" t="s">
        <v>2105</v>
      </c>
      <c r="B1714" s="285">
        <v>64.433351651706658</v>
      </c>
      <c r="C1714" s="267">
        <f t="shared" si="68"/>
        <v>7</v>
      </c>
      <c r="D1714" s="267">
        <f t="shared" si="69"/>
        <v>11</v>
      </c>
    </row>
    <row r="1715" spans="1:4" x14ac:dyDescent="0.2">
      <c r="A1715" s="284" t="s">
        <v>2106</v>
      </c>
      <c r="B1715" s="285">
        <v>61.531531531531527</v>
      </c>
      <c r="C1715" s="267">
        <f t="shared" si="68"/>
        <v>7</v>
      </c>
      <c r="D1715" s="267">
        <f t="shared" si="69"/>
        <v>11</v>
      </c>
    </row>
    <row r="1716" spans="1:4" x14ac:dyDescent="0.2">
      <c r="A1716" s="284" t="s">
        <v>2107</v>
      </c>
      <c r="B1716" s="285">
        <v>56.465426896696272</v>
      </c>
      <c r="C1716" s="267">
        <f t="shared" si="68"/>
        <v>7</v>
      </c>
      <c r="D1716" s="267">
        <f t="shared" si="69"/>
        <v>11</v>
      </c>
    </row>
    <row r="1717" spans="1:4" x14ac:dyDescent="0.2">
      <c r="A1717" s="284" t="s">
        <v>2108</v>
      </c>
      <c r="B1717" s="285">
        <v>54.057600296881425</v>
      </c>
      <c r="C1717" s="267">
        <f t="shared" si="68"/>
        <v>7</v>
      </c>
      <c r="D1717" s="267">
        <f t="shared" si="69"/>
        <v>11</v>
      </c>
    </row>
    <row r="1718" spans="1:4" x14ac:dyDescent="0.2">
      <c r="A1718" s="284" t="s">
        <v>2109</v>
      </c>
      <c r="B1718" s="285">
        <v>53.118528330752433</v>
      </c>
      <c r="C1718" s="267">
        <f t="shared" si="68"/>
        <v>7</v>
      </c>
      <c r="D1718" s="267">
        <f t="shared" si="69"/>
        <v>11</v>
      </c>
    </row>
    <row r="1719" spans="1:4" x14ac:dyDescent="0.2">
      <c r="A1719" s="284" t="s">
        <v>2110</v>
      </c>
      <c r="B1719" s="285">
        <v>52.76235441482892</v>
      </c>
      <c r="C1719" s="267">
        <f t="shared" si="68"/>
        <v>7</v>
      </c>
      <c r="D1719" s="267">
        <f t="shared" si="69"/>
        <v>11</v>
      </c>
    </row>
    <row r="1720" spans="1:4" x14ac:dyDescent="0.2">
      <c r="A1720" s="284" t="s">
        <v>2111</v>
      </c>
      <c r="B1720" s="285">
        <v>53.406326034063255</v>
      </c>
      <c r="C1720" s="267">
        <f t="shared" si="68"/>
        <v>7</v>
      </c>
      <c r="D1720" s="267">
        <f t="shared" si="69"/>
        <v>11</v>
      </c>
    </row>
    <row r="1721" spans="1:4" x14ac:dyDescent="0.2">
      <c r="A1721" s="284" t="s">
        <v>2112</v>
      </c>
      <c r="B1721" s="285">
        <v>53.499464029773456</v>
      </c>
      <c r="C1721" s="267">
        <f t="shared" si="68"/>
        <v>7</v>
      </c>
      <c r="D1721" s="267">
        <f t="shared" si="69"/>
        <v>11</v>
      </c>
    </row>
    <row r="1722" spans="1:4" x14ac:dyDescent="0.2">
      <c r="A1722" s="284" t="s">
        <v>2113</v>
      </c>
      <c r="B1722" s="285">
        <v>57.231716594092653</v>
      </c>
      <c r="C1722" s="267">
        <f t="shared" si="68"/>
        <v>7</v>
      </c>
      <c r="D1722" s="267">
        <f t="shared" si="69"/>
        <v>11</v>
      </c>
    </row>
    <row r="1723" spans="1:4" x14ac:dyDescent="0.2">
      <c r="A1723" s="284" t="s">
        <v>2114</v>
      </c>
      <c r="B1723" s="285">
        <v>61.606388372486052</v>
      </c>
      <c r="C1723" s="267">
        <f t="shared" si="68"/>
        <v>7</v>
      </c>
      <c r="D1723" s="267">
        <f t="shared" si="69"/>
        <v>11</v>
      </c>
    </row>
    <row r="1724" spans="1:4" x14ac:dyDescent="0.2">
      <c r="A1724" s="284" t="s">
        <v>2115</v>
      </c>
      <c r="B1724" s="285">
        <v>69.92614001284521</v>
      </c>
      <c r="C1724" s="267">
        <f t="shared" si="68"/>
        <v>7</v>
      </c>
      <c r="D1724" s="267">
        <f t="shared" si="69"/>
        <v>11</v>
      </c>
    </row>
    <row r="1725" spans="1:4" x14ac:dyDescent="0.2">
      <c r="A1725" s="284" t="s">
        <v>2116</v>
      </c>
      <c r="B1725" s="285">
        <v>75.449497620306715</v>
      </c>
      <c r="C1725" s="267">
        <f t="shared" si="68"/>
        <v>7</v>
      </c>
      <c r="D1725" s="267">
        <f t="shared" si="69"/>
        <v>11</v>
      </c>
    </row>
    <row r="1726" spans="1:4" x14ac:dyDescent="0.2">
      <c r="A1726" s="284" t="s">
        <v>2117</v>
      </c>
      <c r="B1726" s="285">
        <v>75.787679412850409</v>
      </c>
      <c r="C1726" s="267">
        <f t="shared" si="68"/>
        <v>7</v>
      </c>
      <c r="D1726" s="267">
        <f t="shared" si="69"/>
        <v>11</v>
      </c>
    </row>
    <row r="1727" spans="1:4" x14ac:dyDescent="0.2">
      <c r="A1727" s="284" t="s">
        <v>2118</v>
      </c>
      <c r="B1727" s="285">
        <v>77.540747842761249</v>
      </c>
      <c r="C1727" s="267">
        <f t="shared" si="68"/>
        <v>7</v>
      </c>
      <c r="D1727" s="267">
        <f t="shared" si="69"/>
        <v>11</v>
      </c>
    </row>
    <row r="1728" spans="1:4" x14ac:dyDescent="0.2">
      <c r="A1728" s="284" t="s">
        <v>2119</v>
      </c>
      <c r="B1728" s="285">
        <v>84.716273050792623</v>
      </c>
      <c r="C1728" s="267">
        <f t="shared" si="68"/>
        <v>7</v>
      </c>
      <c r="D1728" s="267">
        <f t="shared" si="69"/>
        <v>12</v>
      </c>
    </row>
    <row r="1729" spans="1:4" x14ac:dyDescent="0.2">
      <c r="A1729" s="284" t="s">
        <v>2120</v>
      </c>
      <c r="B1729" s="285">
        <v>80.182063735293355</v>
      </c>
      <c r="C1729" s="267">
        <f t="shared" si="68"/>
        <v>7</v>
      </c>
      <c r="D1729" s="267">
        <f t="shared" si="69"/>
        <v>12</v>
      </c>
    </row>
    <row r="1730" spans="1:4" x14ac:dyDescent="0.2">
      <c r="A1730" s="284" t="s">
        <v>2121</v>
      </c>
      <c r="B1730" s="285">
        <v>78.590984123575765</v>
      </c>
      <c r="C1730" s="267">
        <f t="shared" si="68"/>
        <v>7</v>
      </c>
      <c r="D1730" s="267">
        <f t="shared" si="69"/>
        <v>12</v>
      </c>
    </row>
    <row r="1731" spans="1:4" x14ac:dyDescent="0.2">
      <c r="A1731" s="284" t="s">
        <v>2122</v>
      </c>
      <c r="B1731" s="285">
        <v>81.99421583452002</v>
      </c>
      <c r="C1731" s="267">
        <f t="shared" si="68"/>
        <v>7</v>
      </c>
      <c r="D1731" s="267">
        <f t="shared" si="69"/>
        <v>12</v>
      </c>
    </row>
    <row r="1732" spans="1:4" x14ac:dyDescent="0.2">
      <c r="A1732" s="284" t="s">
        <v>2123</v>
      </c>
      <c r="B1732" s="285">
        <v>82.014748156480437</v>
      </c>
      <c r="C1732" s="267">
        <f t="shared" si="68"/>
        <v>7</v>
      </c>
      <c r="D1732" s="267">
        <f t="shared" si="69"/>
        <v>12</v>
      </c>
    </row>
    <row r="1733" spans="1:4" x14ac:dyDescent="0.2">
      <c r="A1733" s="284" t="s">
        <v>2126</v>
      </c>
      <c r="B1733" s="285">
        <v>81.525806451612908</v>
      </c>
      <c r="C1733" s="267">
        <f t="shared" ref="C1733:C1757" si="70">MONTH(A1733)</f>
        <v>7</v>
      </c>
      <c r="D1733" s="267">
        <f t="shared" ref="D1733:D1757" si="71">DAY(A1733)</f>
        <v>12</v>
      </c>
    </row>
    <row r="1734" spans="1:4" x14ac:dyDescent="0.2">
      <c r="A1734" s="284" t="s">
        <v>2127</v>
      </c>
      <c r="B1734" s="285">
        <v>83.789003204587615</v>
      </c>
      <c r="C1734" s="267">
        <f t="shared" si="70"/>
        <v>7</v>
      </c>
      <c r="D1734" s="267">
        <f t="shared" si="71"/>
        <v>12</v>
      </c>
    </row>
    <row r="1735" spans="1:4" x14ac:dyDescent="0.2">
      <c r="A1735" s="284" t="s">
        <v>2128</v>
      </c>
      <c r="B1735" s="285">
        <v>85.886178861788608</v>
      </c>
      <c r="C1735" s="267">
        <f t="shared" si="70"/>
        <v>7</v>
      </c>
      <c r="D1735" s="267">
        <f t="shared" si="71"/>
        <v>12</v>
      </c>
    </row>
    <row r="1736" spans="1:4" x14ac:dyDescent="0.2">
      <c r="A1736" s="284" t="s">
        <v>2129</v>
      </c>
      <c r="B1736" s="285">
        <v>72.96375266524521</v>
      </c>
      <c r="C1736" s="267">
        <f t="shared" si="70"/>
        <v>7</v>
      </c>
      <c r="D1736" s="267">
        <f t="shared" si="71"/>
        <v>12</v>
      </c>
    </row>
    <row r="1737" spans="1:4" x14ac:dyDescent="0.2">
      <c r="A1737" s="284" t="s">
        <v>2130</v>
      </c>
      <c r="B1737" s="285">
        <v>70.253246371702204</v>
      </c>
      <c r="C1737" s="267">
        <f t="shared" si="70"/>
        <v>7</v>
      </c>
      <c r="D1737" s="267">
        <f t="shared" si="71"/>
        <v>12</v>
      </c>
    </row>
    <row r="1738" spans="1:4" x14ac:dyDescent="0.2">
      <c r="A1738" s="284" t="s">
        <v>2131</v>
      </c>
      <c r="B1738" s="285">
        <v>72.424051053646224</v>
      </c>
      <c r="C1738" s="267">
        <f t="shared" si="70"/>
        <v>7</v>
      </c>
      <c r="D1738" s="267">
        <f t="shared" si="71"/>
        <v>12</v>
      </c>
    </row>
    <row r="1739" spans="1:4" x14ac:dyDescent="0.2">
      <c r="A1739" s="284" t="s">
        <v>2132</v>
      </c>
      <c r="B1739" s="285">
        <v>77.416497223510376</v>
      </c>
      <c r="C1739" s="267">
        <f t="shared" si="70"/>
        <v>7</v>
      </c>
      <c r="D1739" s="267">
        <f t="shared" si="71"/>
        <v>12</v>
      </c>
    </row>
    <row r="1740" spans="1:4" x14ac:dyDescent="0.2">
      <c r="A1740" s="284" t="s">
        <v>2133</v>
      </c>
      <c r="B1740" s="285">
        <v>65.917796728645328</v>
      </c>
      <c r="C1740" s="267">
        <f t="shared" si="70"/>
        <v>7</v>
      </c>
      <c r="D1740" s="267">
        <f t="shared" si="71"/>
        <v>12</v>
      </c>
    </row>
    <row r="1741" spans="1:4" x14ac:dyDescent="0.2">
      <c r="A1741" s="284" t="s">
        <v>2134</v>
      </c>
      <c r="B1741" s="285">
        <v>56.85337038659511</v>
      </c>
      <c r="C1741" s="267">
        <f t="shared" si="70"/>
        <v>7</v>
      </c>
      <c r="D1741" s="267">
        <f t="shared" si="71"/>
        <v>12</v>
      </c>
    </row>
    <row r="1742" spans="1:4" x14ac:dyDescent="0.2">
      <c r="A1742" s="284" t="s">
        <v>2135</v>
      </c>
      <c r="B1742" s="285">
        <v>61.747194789564972</v>
      </c>
      <c r="C1742" s="267">
        <f t="shared" si="70"/>
        <v>7</v>
      </c>
      <c r="D1742" s="267">
        <f t="shared" si="71"/>
        <v>12</v>
      </c>
    </row>
    <row r="1743" spans="1:4" x14ac:dyDescent="0.2">
      <c r="A1743" s="284" t="s">
        <v>2136</v>
      </c>
      <c r="B1743" s="285">
        <v>58.547214040992962</v>
      </c>
      <c r="C1743" s="267">
        <f t="shared" si="70"/>
        <v>7</v>
      </c>
      <c r="D1743" s="267">
        <f t="shared" si="71"/>
        <v>12</v>
      </c>
    </row>
    <row r="1744" spans="1:4" x14ac:dyDescent="0.2">
      <c r="A1744" s="284" t="s">
        <v>2137</v>
      </c>
      <c r="B1744" s="285">
        <v>57.665394402035624</v>
      </c>
      <c r="C1744" s="267">
        <f t="shared" si="70"/>
        <v>7</v>
      </c>
      <c r="D1744" s="267">
        <f t="shared" si="71"/>
        <v>12</v>
      </c>
    </row>
    <row r="1745" spans="1:4" x14ac:dyDescent="0.2">
      <c r="A1745" s="284" t="s">
        <v>2138</v>
      </c>
      <c r="B1745" s="285">
        <v>58.616176967240797</v>
      </c>
      <c r="C1745" s="267">
        <f t="shared" si="70"/>
        <v>7</v>
      </c>
      <c r="D1745" s="267">
        <f t="shared" si="71"/>
        <v>12</v>
      </c>
    </row>
    <row r="1746" spans="1:4" x14ac:dyDescent="0.2">
      <c r="A1746" s="284" t="s">
        <v>2139</v>
      </c>
      <c r="B1746" s="285">
        <v>59.923664122137396</v>
      </c>
      <c r="C1746" s="267">
        <f t="shared" si="70"/>
        <v>7</v>
      </c>
      <c r="D1746" s="267">
        <f t="shared" si="71"/>
        <v>12</v>
      </c>
    </row>
    <row r="1747" spans="1:4" x14ac:dyDescent="0.2">
      <c r="A1747" s="284" t="s">
        <v>2140</v>
      </c>
      <c r="B1747" s="285">
        <v>57.897299127931596</v>
      </c>
      <c r="C1747" s="267">
        <f t="shared" si="70"/>
        <v>7</v>
      </c>
      <c r="D1747" s="267">
        <f t="shared" si="71"/>
        <v>12</v>
      </c>
    </row>
    <row r="1748" spans="1:4" x14ac:dyDescent="0.2">
      <c r="A1748" s="284" t="s">
        <v>2141</v>
      </c>
      <c r="B1748" s="285">
        <v>62.403159782130658</v>
      </c>
      <c r="C1748" s="267">
        <f t="shared" si="70"/>
        <v>7</v>
      </c>
      <c r="D1748" s="267">
        <f t="shared" si="71"/>
        <v>12</v>
      </c>
    </row>
    <row r="1749" spans="1:4" x14ac:dyDescent="0.2">
      <c r="A1749" s="284" t="s">
        <v>2142</v>
      </c>
      <c r="B1749" s="285">
        <v>67.395346573208712</v>
      </c>
      <c r="C1749" s="267">
        <f t="shared" si="70"/>
        <v>7</v>
      </c>
      <c r="D1749" s="267">
        <f t="shared" si="71"/>
        <v>12</v>
      </c>
    </row>
    <row r="1750" spans="1:4" x14ac:dyDescent="0.2">
      <c r="A1750" s="284" t="s">
        <v>2143</v>
      </c>
      <c r="B1750" s="285">
        <v>69.62953318577425</v>
      </c>
      <c r="C1750" s="267">
        <f t="shared" si="70"/>
        <v>7</v>
      </c>
      <c r="D1750" s="267">
        <f t="shared" si="71"/>
        <v>12</v>
      </c>
    </row>
    <row r="1751" spans="1:4" x14ac:dyDescent="0.2">
      <c r="A1751" s="284" t="s">
        <v>2144</v>
      </c>
      <c r="B1751" s="285">
        <v>73.855127039778381</v>
      </c>
      <c r="C1751" s="267">
        <f t="shared" si="70"/>
        <v>7</v>
      </c>
      <c r="D1751" s="267">
        <f t="shared" si="71"/>
        <v>12</v>
      </c>
    </row>
    <row r="1752" spans="1:4" x14ac:dyDescent="0.2">
      <c r="A1752" s="284" t="s">
        <v>2145</v>
      </c>
      <c r="B1752" s="285">
        <v>80.048290135015264</v>
      </c>
      <c r="C1752" s="267">
        <f t="shared" si="70"/>
        <v>7</v>
      </c>
      <c r="D1752" s="267">
        <f t="shared" si="71"/>
        <v>13</v>
      </c>
    </row>
    <row r="1753" spans="1:4" x14ac:dyDescent="0.2">
      <c r="A1753" s="284" t="s">
        <v>2146</v>
      </c>
      <c r="B1753" s="285">
        <v>84.652112429890195</v>
      </c>
      <c r="C1753" s="267">
        <f t="shared" si="70"/>
        <v>7</v>
      </c>
      <c r="D1753" s="267">
        <f t="shared" si="71"/>
        <v>13</v>
      </c>
    </row>
    <row r="1754" spans="1:4" x14ac:dyDescent="0.2">
      <c r="A1754" s="284" t="s">
        <v>2147</v>
      </c>
      <c r="B1754" s="285">
        <v>88.611233524297901</v>
      </c>
      <c r="C1754" s="267">
        <f t="shared" si="70"/>
        <v>7</v>
      </c>
      <c r="D1754" s="267">
        <f t="shared" si="71"/>
        <v>13</v>
      </c>
    </row>
    <row r="1755" spans="1:4" x14ac:dyDescent="0.2">
      <c r="A1755" s="284" t="s">
        <v>2148</v>
      </c>
      <c r="B1755" s="285">
        <v>91.978495642288749</v>
      </c>
      <c r="C1755" s="267">
        <f t="shared" si="70"/>
        <v>7</v>
      </c>
      <c r="D1755" s="267">
        <f t="shared" si="71"/>
        <v>13</v>
      </c>
    </row>
    <row r="1756" spans="1:4" x14ac:dyDescent="0.2">
      <c r="A1756" s="284" t="s">
        <v>2149</v>
      </c>
      <c r="B1756" s="285">
        <v>90.845642883686367</v>
      </c>
      <c r="C1756" s="267">
        <f t="shared" si="70"/>
        <v>7</v>
      </c>
      <c r="D1756" s="267">
        <f t="shared" si="71"/>
        <v>13</v>
      </c>
    </row>
    <row r="1757" spans="1:4" x14ac:dyDescent="0.2">
      <c r="A1757" s="284" t="s">
        <v>2150</v>
      </c>
      <c r="B1757" s="285">
        <v>89.346184512921539</v>
      </c>
      <c r="C1757" s="267">
        <f t="shared" si="70"/>
        <v>7</v>
      </c>
      <c r="D1757" s="267">
        <f t="shared" si="71"/>
        <v>13</v>
      </c>
    </row>
    <row r="1758" spans="1:4" x14ac:dyDescent="0.2">
      <c r="A1758" s="284" t="s">
        <v>2152</v>
      </c>
      <c r="B1758" s="285">
        <v>88.563817191569996</v>
      </c>
      <c r="C1758" s="267">
        <f t="shared" ref="C1758:C1781" si="72">MONTH(A1758)</f>
        <v>7</v>
      </c>
      <c r="D1758" s="267">
        <f t="shared" ref="D1758:D1781" si="73">DAY(A1758)</f>
        <v>13</v>
      </c>
    </row>
    <row r="1759" spans="1:4" x14ac:dyDescent="0.2">
      <c r="A1759" s="284" t="s">
        <v>2153</v>
      </c>
      <c r="B1759" s="285">
        <v>88.078380298366099</v>
      </c>
      <c r="C1759" s="267">
        <f t="shared" si="72"/>
        <v>7</v>
      </c>
      <c r="D1759" s="267">
        <f t="shared" si="73"/>
        <v>13</v>
      </c>
    </row>
    <row r="1760" spans="1:4" x14ac:dyDescent="0.2">
      <c r="A1760" s="284" t="s">
        <v>2154</v>
      </c>
      <c r="B1760" s="285">
        <v>86.910377358490564</v>
      </c>
      <c r="C1760" s="267">
        <f t="shared" si="72"/>
        <v>7</v>
      </c>
      <c r="D1760" s="267">
        <f t="shared" si="73"/>
        <v>13</v>
      </c>
    </row>
    <row r="1761" spans="1:4" x14ac:dyDescent="0.2">
      <c r="A1761" s="284" t="s">
        <v>2155</v>
      </c>
      <c r="B1761" s="285">
        <v>85.515886013756969</v>
      </c>
      <c r="C1761" s="267">
        <f t="shared" si="72"/>
        <v>7</v>
      </c>
      <c r="D1761" s="267">
        <f t="shared" si="73"/>
        <v>13</v>
      </c>
    </row>
    <row r="1762" spans="1:4" x14ac:dyDescent="0.2">
      <c r="A1762" s="284" t="s">
        <v>2156</v>
      </c>
      <c r="B1762" s="285">
        <v>83.978514350945858</v>
      </c>
      <c r="C1762" s="267">
        <f t="shared" si="72"/>
        <v>7</v>
      </c>
      <c r="D1762" s="267">
        <f t="shared" si="73"/>
        <v>13</v>
      </c>
    </row>
    <row r="1763" spans="1:4" x14ac:dyDescent="0.2">
      <c r="A1763" s="284" t="s">
        <v>2157</v>
      </c>
      <c r="B1763" s="285">
        <v>78.276937088412495</v>
      </c>
      <c r="C1763" s="267">
        <f t="shared" si="72"/>
        <v>7</v>
      </c>
      <c r="D1763" s="267">
        <f t="shared" si="73"/>
        <v>13</v>
      </c>
    </row>
    <row r="1764" spans="1:4" x14ac:dyDescent="0.2">
      <c r="A1764" s="284" t="s">
        <v>2158</v>
      </c>
      <c r="B1764" s="285">
        <v>72.403492647058812</v>
      </c>
      <c r="C1764" s="267">
        <f t="shared" si="72"/>
        <v>7</v>
      </c>
      <c r="D1764" s="267">
        <f t="shared" si="73"/>
        <v>13</v>
      </c>
    </row>
    <row r="1765" spans="1:4" x14ac:dyDescent="0.2">
      <c r="A1765" s="284" t="s">
        <v>2159</v>
      </c>
      <c r="B1765" s="285">
        <v>67.400928885940047</v>
      </c>
      <c r="C1765" s="267">
        <f t="shared" si="72"/>
        <v>7</v>
      </c>
      <c r="D1765" s="267">
        <f t="shared" si="73"/>
        <v>13</v>
      </c>
    </row>
    <row r="1766" spans="1:4" x14ac:dyDescent="0.2">
      <c r="A1766" s="284" t="s">
        <v>2160</v>
      </c>
      <c r="B1766" s="285">
        <v>62.685600918868118</v>
      </c>
      <c r="C1766" s="267">
        <f t="shared" si="72"/>
        <v>7</v>
      </c>
      <c r="D1766" s="267">
        <f t="shared" si="73"/>
        <v>13</v>
      </c>
    </row>
    <row r="1767" spans="1:4" x14ac:dyDescent="0.2">
      <c r="A1767" s="284" t="s">
        <v>2161</v>
      </c>
      <c r="B1767" s="285">
        <v>59.684283587678195</v>
      </c>
      <c r="C1767" s="267">
        <f t="shared" si="72"/>
        <v>7</v>
      </c>
      <c r="D1767" s="267">
        <f t="shared" si="73"/>
        <v>13</v>
      </c>
    </row>
    <row r="1768" spans="1:4" x14ac:dyDescent="0.2">
      <c r="A1768" s="284" t="s">
        <v>2162</v>
      </c>
      <c r="B1768" s="285">
        <v>60.299757588914211</v>
      </c>
      <c r="C1768" s="267">
        <f t="shared" si="72"/>
        <v>7</v>
      </c>
      <c r="D1768" s="267">
        <f t="shared" si="73"/>
        <v>13</v>
      </c>
    </row>
    <row r="1769" spans="1:4" x14ac:dyDescent="0.2">
      <c r="A1769" s="284" t="s">
        <v>2163</v>
      </c>
      <c r="B1769" s="285">
        <v>60.655650319829427</v>
      </c>
      <c r="C1769" s="267">
        <f t="shared" si="72"/>
        <v>7</v>
      </c>
      <c r="D1769" s="267">
        <f t="shared" si="73"/>
        <v>13</v>
      </c>
    </row>
    <row r="1770" spans="1:4" x14ac:dyDescent="0.2">
      <c r="A1770" s="284" t="s">
        <v>2164</v>
      </c>
      <c r="B1770" s="285">
        <v>62.556984695538908</v>
      </c>
      <c r="C1770" s="267">
        <f t="shared" si="72"/>
        <v>7</v>
      </c>
      <c r="D1770" s="267">
        <f t="shared" si="73"/>
        <v>13</v>
      </c>
    </row>
    <row r="1771" spans="1:4" x14ac:dyDescent="0.2">
      <c r="A1771" s="284" t="s">
        <v>2165</v>
      </c>
      <c r="B1771" s="285">
        <v>67.131804365846918</v>
      </c>
      <c r="C1771" s="267">
        <f t="shared" si="72"/>
        <v>7</v>
      </c>
      <c r="D1771" s="267">
        <f t="shared" si="73"/>
        <v>13</v>
      </c>
    </row>
    <row r="1772" spans="1:4" x14ac:dyDescent="0.2">
      <c r="A1772" s="284" t="s">
        <v>2166</v>
      </c>
      <c r="B1772" s="285">
        <v>76.322448110430514</v>
      </c>
      <c r="C1772" s="267">
        <f t="shared" si="72"/>
        <v>7</v>
      </c>
      <c r="D1772" s="267">
        <f t="shared" si="73"/>
        <v>13</v>
      </c>
    </row>
    <row r="1773" spans="1:4" x14ac:dyDescent="0.2">
      <c r="A1773" s="284" t="s">
        <v>2167</v>
      </c>
      <c r="B1773" s="285">
        <v>86.523521026372066</v>
      </c>
      <c r="C1773" s="267">
        <f t="shared" si="72"/>
        <v>7</v>
      </c>
      <c r="D1773" s="267">
        <f t="shared" si="73"/>
        <v>13</v>
      </c>
    </row>
    <row r="1774" spans="1:4" x14ac:dyDescent="0.2">
      <c r="A1774" s="284" t="s">
        <v>2168</v>
      </c>
      <c r="B1774" s="285">
        <v>90.11647571132626</v>
      </c>
      <c r="C1774" s="267">
        <f t="shared" si="72"/>
        <v>7</v>
      </c>
      <c r="D1774" s="267">
        <f t="shared" si="73"/>
        <v>13</v>
      </c>
    </row>
    <row r="1775" spans="1:4" x14ac:dyDescent="0.2">
      <c r="A1775" s="284" t="s">
        <v>2169</v>
      </c>
      <c r="B1775" s="285">
        <v>91.160628019323667</v>
      </c>
      <c r="C1775" s="267">
        <f t="shared" si="72"/>
        <v>7</v>
      </c>
      <c r="D1775" s="267">
        <f t="shared" si="73"/>
        <v>13</v>
      </c>
    </row>
    <row r="1776" spans="1:4" x14ac:dyDescent="0.2">
      <c r="A1776" s="284" t="s">
        <v>2170</v>
      </c>
      <c r="B1776" s="285">
        <v>92.676767676767696</v>
      </c>
      <c r="C1776" s="267">
        <f t="shared" si="72"/>
        <v>7</v>
      </c>
      <c r="D1776" s="267">
        <f t="shared" si="73"/>
        <v>14</v>
      </c>
    </row>
    <row r="1777" spans="1:4" x14ac:dyDescent="0.2">
      <c r="A1777" s="284" t="s">
        <v>2171</v>
      </c>
      <c r="B1777" s="285">
        <v>93.450507614213194</v>
      </c>
      <c r="C1777" s="267">
        <f t="shared" si="72"/>
        <v>7</v>
      </c>
      <c r="D1777" s="267">
        <f t="shared" si="73"/>
        <v>14</v>
      </c>
    </row>
    <row r="1778" spans="1:4" x14ac:dyDescent="0.2">
      <c r="A1778" s="284" t="s">
        <v>2172</v>
      </c>
      <c r="B1778" s="285">
        <v>93.616840675664207</v>
      </c>
      <c r="C1778" s="267">
        <f t="shared" si="72"/>
        <v>7</v>
      </c>
      <c r="D1778" s="267">
        <f t="shared" si="73"/>
        <v>14</v>
      </c>
    </row>
    <row r="1779" spans="1:4" x14ac:dyDescent="0.2">
      <c r="A1779" s="284" t="s">
        <v>2173</v>
      </c>
      <c r="B1779" s="285">
        <v>94.164415175053477</v>
      </c>
      <c r="C1779" s="267">
        <f t="shared" si="72"/>
        <v>7</v>
      </c>
      <c r="D1779" s="267">
        <f t="shared" si="73"/>
        <v>14</v>
      </c>
    </row>
    <row r="1780" spans="1:4" x14ac:dyDescent="0.2">
      <c r="A1780" s="284" t="s">
        <v>2174</v>
      </c>
      <c r="B1780" s="285">
        <v>94.694922886412257</v>
      </c>
      <c r="C1780" s="267">
        <f t="shared" si="72"/>
        <v>7</v>
      </c>
      <c r="D1780" s="267">
        <f t="shared" si="73"/>
        <v>14</v>
      </c>
    </row>
    <row r="1781" spans="1:4" x14ac:dyDescent="0.2">
      <c r="A1781" s="284" t="s">
        <v>2175</v>
      </c>
      <c r="B1781" s="285">
        <v>94.56120126511189</v>
      </c>
      <c r="C1781" s="267">
        <f t="shared" si="72"/>
        <v>7</v>
      </c>
      <c r="D1781" s="267">
        <f t="shared" si="73"/>
        <v>14</v>
      </c>
    </row>
    <row r="1782" spans="1:4" x14ac:dyDescent="0.2">
      <c r="A1782" s="284" t="s">
        <v>2178</v>
      </c>
      <c r="B1782" s="285">
        <v>93.302393994725094</v>
      </c>
      <c r="C1782" s="267">
        <f t="shared" ref="C1782:C1842" si="74">MONTH(A1782)</f>
        <v>7</v>
      </c>
      <c r="D1782" s="267">
        <f t="shared" ref="D1782:D1842" si="75">DAY(A1782)</f>
        <v>14</v>
      </c>
    </row>
    <row r="1783" spans="1:4" x14ac:dyDescent="0.2">
      <c r="A1783" s="284" t="s">
        <v>2179</v>
      </c>
      <c r="B1783" s="285">
        <v>88.322355969414787</v>
      </c>
      <c r="C1783" s="267">
        <f t="shared" si="74"/>
        <v>7</v>
      </c>
      <c r="D1783" s="267">
        <f t="shared" si="75"/>
        <v>14</v>
      </c>
    </row>
    <row r="1784" spans="1:4" x14ac:dyDescent="0.2">
      <c r="A1784" s="284" t="s">
        <v>2180</v>
      </c>
      <c r="B1784" s="285">
        <v>81.066245965044942</v>
      </c>
      <c r="C1784" s="267">
        <f t="shared" si="74"/>
        <v>7</v>
      </c>
      <c r="D1784" s="267">
        <f t="shared" si="75"/>
        <v>14</v>
      </c>
    </row>
    <row r="1785" spans="1:4" x14ac:dyDescent="0.2">
      <c r="A1785" s="284" t="s">
        <v>2181</v>
      </c>
      <c r="B1785" s="285">
        <v>73.678784013605437</v>
      </c>
      <c r="C1785" s="267">
        <f t="shared" si="74"/>
        <v>7</v>
      </c>
      <c r="D1785" s="267">
        <f t="shared" si="75"/>
        <v>14</v>
      </c>
    </row>
    <row r="1786" spans="1:4" x14ac:dyDescent="0.2">
      <c r="A1786" s="284" t="s">
        <v>2182</v>
      </c>
      <c r="B1786" s="285">
        <v>68.913204747774472</v>
      </c>
      <c r="C1786" s="267">
        <f t="shared" si="74"/>
        <v>7</v>
      </c>
      <c r="D1786" s="267">
        <f t="shared" si="75"/>
        <v>14</v>
      </c>
    </row>
    <row r="1787" spans="1:4" x14ac:dyDescent="0.2">
      <c r="A1787" s="284" t="s">
        <v>2183</v>
      </c>
      <c r="B1787" s="285">
        <v>66.779034362766424</v>
      </c>
      <c r="C1787" s="267">
        <f t="shared" si="74"/>
        <v>7</v>
      </c>
      <c r="D1787" s="267">
        <f t="shared" si="75"/>
        <v>14</v>
      </c>
    </row>
    <row r="1788" spans="1:4" x14ac:dyDescent="0.2">
      <c r="A1788" s="284" t="s">
        <v>2184</v>
      </c>
      <c r="B1788" s="285">
        <v>60.08400390775639</v>
      </c>
      <c r="C1788" s="267">
        <f t="shared" si="74"/>
        <v>7</v>
      </c>
      <c r="D1788" s="267">
        <f t="shared" si="75"/>
        <v>14</v>
      </c>
    </row>
    <row r="1789" spans="1:4" x14ac:dyDescent="0.2">
      <c r="A1789" s="284" t="s">
        <v>2185</v>
      </c>
      <c r="B1789" s="285">
        <v>57.54069868489659</v>
      </c>
      <c r="C1789" s="267">
        <f t="shared" si="74"/>
        <v>7</v>
      </c>
      <c r="D1789" s="267">
        <f t="shared" si="75"/>
        <v>14</v>
      </c>
    </row>
    <row r="1790" spans="1:4" x14ac:dyDescent="0.2">
      <c r="A1790" s="284" t="s">
        <v>2186</v>
      </c>
      <c r="B1790" s="285">
        <v>52.597426567526234</v>
      </c>
      <c r="C1790" s="267">
        <f t="shared" si="74"/>
        <v>7</v>
      </c>
      <c r="D1790" s="267">
        <f t="shared" si="75"/>
        <v>14</v>
      </c>
    </row>
    <row r="1791" spans="1:4" x14ac:dyDescent="0.2">
      <c r="A1791" s="284" t="s">
        <v>2187</v>
      </c>
      <c r="B1791" s="285">
        <v>53.758003456094613</v>
      </c>
      <c r="C1791" s="267">
        <f t="shared" si="74"/>
        <v>7</v>
      </c>
      <c r="D1791" s="267">
        <f t="shared" si="75"/>
        <v>14</v>
      </c>
    </row>
    <row r="1792" spans="1:4" x14ac:dyDescent="0.2">
      <c r="A1792" s="284" t="s">
        <v>2188</v>
      </c>
      <c r="B1792" s="285">
        <v>53.274730472830484</v>
      </c>
      <c r="C1792" s="267">
        <f t="shared" si="74"/>
        <v>7</v>
      </c>
      <c r="D1792" s="267">
        <f t="shared" si="75"/>
        <v>14</v>
      </c>
    </row>
    <row r="1793" spans="1:4" x14ac:dyDescent="0.2">
      <c r="A1793" s="284" t="s">
        <v>2189</v>
      </c>
      <c r="B1793" s="285">
        <v>52.725095026924294</v>
      </c>
      <c r="C1793" s="267">
        <f t="shared" si="74"/>
        <v>7</v>
      </c>
      <c r="D1793" s="267">
        <f t="shared" si="75"/>
        <v>14</v>
      </c>
    </row>
    <row r="1794" spans="1:4" x14ac:dyDescent="0.2">
      <c r="A1794" s="284" t="s">
        <v>2190</v>
      </c>
      <c r="B1794" s="285">
        <v>55.61028166846237</v>
      </c>
      <c r="C1794" s="267">
        <f t="shared" si="74"/>
        <v>7</v>
      </c>
      <c r="D1794" s="267">
        <f t="shared" si="75"/>
        <v>14</v>
      </c>
    </row>
    <row r="1795" spans="1:4" x14ac:dyDescent="0.2">
      <c r="A1795" s="284" t="s">
        <v>2191</v>
      </c>
      <c r="B1795" s="285">
        <v>60.766308957480547</v>
      </c>
      <c r="C1795" s="267">
        <f t="shared" si="74"/>
        <v>7</v>
      </c>
      <c r="D1795" s="267">
        <f t="shared" si="75"/>
        <v>14</v>
      </c>
    </row>
    <row r="1796" spans="1:4" x14ac:dyDescent="0.2">
      <c r="A1796" s="284" t="s">
        <v>2192</v>
      </c>
      <c r="B1796" s="285">
        <v>68.032700222784428</v>
      </c>
      <c r="C1796" s="267">
        <f t="shared" si="74"/>
        <v>7</v>
      </c>
      <c r="D1796" s="267">
        <f t="shared" si="75"/>
        <v>14</v>
      </c>
    </row>
    <row r="1797" spans="1:4" x14ac:dyDescent="0.2">
      <c r="A1797" s="284" t="s">
        <v>2193</v>
      </c>
      <c r="B1797" s="285">
        <v>70.317586871304229</v>
      </c>
      <c r="C1797" s="267">
        <f t="shared" si="74"/>
        <v>7</v>
      </c>
      <c r="D1797" s="267">
        <f t="shared" si="75"/>
        <v>14</v>
      </c>
    </row>
    <row r="1798" spans="1:4" x14ac:dyDescent="0.2">
      <c r="A1798" s="284" t="s">
        <v>2194</v>
      </c>
      <c r="B1798" s="285">
        <v>72.674986908710068</v>
      </c>
      <c r="C1798" s="267">
        <f t="shared" si="74"/>
        <v>7</v>
      </c>
      <c r="D1798" s="267">
        <f t="shared" si="75"/>
        <v>14</v>
      </c>
    </row>
    <row r="1799" spans="1:4" x14ac:dyDescent="0.2">
      <c r="A1799" s="284" t="s">
        <v>2195</v>
      </c>
      <c r="B1799" s="285">
        <v>73.981908738006297</v>
      </c>
      <c r="C1799" s="267">
        <f t="shared" si="74"/>
        <v>7</v>
      </c>
      <c r="D1799" s="267">
        <f t="shared" si="75"/>
        <v>14</v>
      </c>
    </row>
    <row r="1800" spans="1:4" x14ac:dyDescent="0.2">
      <c r="A1800" s="284" t="s">
        <v>2196</v>
      </c>
      <c r="B1800" s="285">
        <v>79.005791505791507</v>
      </c>
      <c r="C1800" s="267">
        <f t="shared" si="74"/>
        <v>7</v>
      </c>
      <c r="D1800" s="267">
        <f t="shared" si="75"/>
        <v>15</v>
      </c>
    </row>
    <row r="1801" spans="1:4" x14ac:dyDescent="0.2">
      <c r="A1801" s="284" t="s">
        <v>2197</v>
      </c>
      <c r="B1801" s="285">
        <v>93.665141113653704</v>
      </c>
      <c r="C1801" s="267">
        <f t="shared" si="74"/>
        <v>7</v>
      </c>
      <c r="D1801" s="267">
        <f t="shared" si="75"/>
        <v>15</v>
      </c>
    </row>
    <row r="1802" spans="1:4" x14ac:dyDescent="0.2">
      <c r="A1802" s="284" t="s">
        <v>2198</v>
      </c>
      <c r="B1802" s="285">
        <v>94.612897831781964</v>
      </c>
      <c r="C1802" s="267">
        <f t="shared" si="74"/>
        <v>7</v>
      </c>
      <c r="D1802" s="267">
        <f t="shared" si="75"/>
        <v>15</v>
      </c>
    </row>
    <row r="1803" spans="1:4" x14ac:dyDescent="0.2">
      <c r="A1803" s="284" t="s">
        <v>2199</v>
      </c>
      <c r="B1803" s="285">
        <v>94.968396858839313</v>
      </c>
      <c r="C1803" s="267">
        <f t="shared" si="74"/>
        <v>7</v>
      </c>
      <c r="D1803" s="267">
        <f t="shared" si="75"/>
        <v>15</v>
      </c>
    </row>
    <row r="1804" spans="1:4" x14ac:dyDescent="0.2">
      <c r="A1804" s="284" t="s">
        <v>2200</v>
      </c>
      <c r="B1804" s="285">
        <v>95.464269551980905</v>
      </c>
      <c r="C1804" s="267">
        <f t="shared" si="74"/>
        <v>7</v>
      </c>
      <c r="D1804" s="267">
        <f t="shared" si="75"/>
        <v>15</v>
      </c>
    </row>
    <row r="1805" spans="1:4" x14ac:dyDescent="0.2">
      <c r="A1805" s="284" t="s">
        <v>2201</v>
      </c>
      <c r="B1805" s="285">
        <v>95.011312217194558</v>
      </c>
      <c r="C1805" s="267">
        <f t="shared" si="74"/>
        <v>7</v>
      </c>
      <c r="D1805" s="267">
        <f t="shared" si="75"/>
        <v>15</v>
      </c>
    </row>
    <row r="1806" spans="1:4" x14ac:dyDescent="0.2">
      <c r="A1806" s="284" t="s">
        <v>2202</v>
      </c>
      <c r="B1806" s="285">
        <v>95.011312217194558</v>
      </c>
      <c r="C1806" s="267">
        <f t="shared" si="74"/>
        <v>7</v>
      </c>
      <c r="D1806" s="267">
        <f t="shared" si="75"/>
        <v>15</v>
      </c>
    </row>
    <row r="1807" spans="1:4" x14ac:dyDescent="0.2">
      <c r="A1807" s="284" t="s">
        <v>2203</v>
      </c>
      <c r="B1807" s="285">
        <v>94.924555520898309</v>
      </c>
      <c r="C1807" s="267">
        <f t="shared" si="74"/>
        <v>7</v>
      </c>
      <c r="D1807" s="267">
        <f t="shared" si="75"/>
        <v>15</v>
      </c>
    </row>
    <row r="1808" spans="1:4" x14ac:dyDescent="0.2">
      <c r="A1808" s="284" t="s">
        <v>2204</v>
      </c>
      <c r="B1808" s="285">
        <v>94.257099391480736</v>
      </c>
      <c r="C1808" s="267">
        <f t="shared" si="74"/>
        <v>7</v>
      </c>
      <c r="D1808" s="267">
        <f t="shared" si="75"/>
        <v>15</v>
      </c>
    </row>
    <row r="1809" spans="1:4" x14ac:dyDescent="0.2">
      <c r="A1809" s="284" t="s">
        <v>2205</v>
      </c>
      <c r="B1809" s="285">
        <v>93.661960049519848</v>
      </c>
      <c r="C1809" s="267">
        <f t="shared" si="74"/>
        <v>7</v>
      </c>
      <c r="D1809" s="267">
        <f t="shared" si="75"/>
        <v>15</v>
      </c>
    </row>
    <row r="1810" spans="1:4" x14ac:dyDescent="0.2">
      <c r="A1810" s="284" t="s">
        <v>2206</v>
      </c>
      <c r="B1810" s="285">
        <v>93.117408906882588</v>
      </c>
      <c r="C1810" s="267">
        <f t="shared" si="74"/>
        <v>7</v>
      </c>
      <c r="D1810" s="267">
        <f t="shared" si="75"/>
        <v>15</v>
      </c>
    </row>
    <row r="1811" spans="1:4" x14ac:dyDescent="0.2">
      <c r="A1811" s="284" t="s">
        <v>2207</v>
      </c>
      <c r="B1811" s="285">
        <v>91.552211972059297</v>
      </c>
      <c r="C1811" s="267">
        <f t="shared" si="74"/>
        <v>7</v>
      </c>
      <c r="D1811" s="267">
        <f t="shared" si="75"/>
        <v>15</v>
      </c>
    </row>
    <row r="1812" spans="1:4" x14ac:dyDescent="0.2">
      <c r="A1812" s="284" t="s">
        <v>2208</v>
      </c>
      <c r="B1812" s="285">
        <v>85.693248193248195</v>
      </c>
      <c r="C1812" s="267">
        <f t="shared" si="74"/>
        <v>7</v>
      </c>
      <c r="D1812" s="267">
        <f t="shared" si="75"/>
        <v>15</v>
      </c>
    </row>
    <row r="1813" spans="1:4" x14ac:dyDescent="0.2">
      <c r="A1813" s="284" t="s">
        <v>2209</v>
      </c>
      <c r="B1813" s="285">
        <v>72.85846806254969</v>
      </c>
      <c r="C1813" s="267">
        <f t="shared" si="74"/>
        <v>7</v>
      </c>
      <c r="D1813" s="267">
        <f t="shared" si="75"/>
        <v>15</v>
      </c>
    </row>
    <row r="1814" spans="1:4" x14ac:dyDescent="0.2">
      <c r="A1814" s="284" t="s">
        <v>2210</v>
      </c>
      <c r="B1814" s="285">
        <v>67.746597615319757</v>
      </c>
      <c r="C1814" s="267">
        <f t="shared" si="74"/>
        <v>7</v>
      </c>
      <c r="D1814" s="267">
        <f t="shared" si="75"/>
        <v>15</v>
      </c>
    </row>
    <row r="1815" spans="1:4" x14ac:dyDescent="0.2">
      <c r="A1815" s="284" t="s">
        <v>2211</v>
      </c>
      <c r="B1815" s="285">
        <v>63.712811578665239</v>
      </c>
      <c r="C1815" s="267">
        <f t="shared" si="74"/>
        <v>7</v>
      </c>
      <c r="D1815" s="267">
        <f t="shared" si="75"/>
        <v>15</v>
      </c>
    </row>
    <row r="1816" spans="1:4" x14ac:dyDescent="0.2">
      <c r="A1816" s="284" t="s">
        <v>2212</v>
      </c>
      <c r="B1816" s="285">
        <v>61.765147453083109</v>
      </c>
      <c r="C1816" s="267">
        <f t="shared" si="74"/>
        <v>7</v>
      </c>
      <c r="D1816" s="267">
        <f t="shared" si="75"/>
        <v>15</v>
      </c>
    </row>
    <row r="1817" spans="1:4" x14ac:dyDescent="0.2">
      <c r="A1817" s="284" t="s">
        <v>2213</v>
      </c>
      <c r="B1817" s="285">
        <v>62.585284897658113</v>
      </c>
      <c r="C1817" s="267">
        <f t="shared" si="74"/>
        <v>7</v>
      </c>
      <c r="D1817" s="267">
        <f t="shared" si="75"/>
        <v>15</v>
      </c>
    </row>
    <row r="1818" spans="1:4" x14ac:dyDescent="0.2">
      <c r="A1818" s="284" t="s">
        <v>2214</v>
      </c>
      <c r="B1818" s="285">
        <v>65.722213717085111</v>
      </c>
      <c r="C1818" s="267">
        <f t="shared" si="74"/>
        <v>7</v>
      </c>
      <c r="D1818" s="267">
        <f t="shared" si="75"/>
        <v>15</v>
      </c>
    </row>
    <row r="1819" spans="1:4" x14ac:dyDescent="0.2">
      <c r="A1819" s="284" t="s">
        <v>2215</v>
      </c>
      <c r="B1819" s="285">
        <v>70.601475284254747</v>
      </c>
      <c r="C1819" s="267">
        <f t="shared" si="74"/>
        <v>7</v>
      </c>
      <c r="D1819" s="267">
        <f t="shared" si="75"/>
        <v>15</v>
      </c>
    </row>
    <row r="1820" spans="1:4" x14ac:dyDescent="0.2">
      <c r="A1820" s="284" t="s">
        <v>2216</v>
      </c>
      <c r="B1820" s="285">
        <v>77.836776582928024</v>
      </c>
      <c r="C1820" s="267">
        <f t="shared" si="74"/>
        <v>7</v>
      </c>
      <c r="D1820" s="267">
        <f t="shared" si="75"/>
        <v>15</v>
      </c>
    </row>
    <row r="1821" spans="1:4" x14ac:dyDescent="0.2">
      <c r="A1821" s="284" t="s">
        <v>2217</v>
      </c>
      <c r="B1821" s="285">
        <v>85.859915840912166</v>
      </c>
      <c r="C1821" s="267">
        <f t="shared" si="74"/>
        <v>7</v>
      </c>
      <c r="D1821" s="267">
        <f t="shared" si="75"/>
        <v>15</v>
      </c>
    </row>
    <row r="1822" spans="1:4" x14ac:dyDescent="0.2">
      <c r="A1822" s="284" t="s">
        <v>2218</v>
      </c>
      <c r="B1822" s="285">
        <v>83.705807301312916</v>
      </c>
      <c r="C1822" s="267">
        <f t="shared" si="74"/>
        <v>7</v>
      </c>
      <c r="D1822" s="267">
        <f t="shared" si="75"/>
        <v>15</v>
      </c>
    </row>
    <row r="1823" spans="1:4" x14ac:dyDescent="0.2">
      <c r="A1823" s="284" t="s">
        <v>2219</v>
      </c>
      <c r="B1823" s="285">
        <v>86.218708827404484</v>
      </c>
      <c r="C1823" s="267">
        <f t="shared" si="74"/>
        <v>7</v>
      </c>
      <c r="D1823" s="267">
        <f t="shared" si="75"/>
        <v>15</v>
      </c>
    </row>
    <row r="1824" spans="1:4" x14ac:dyDescent="0.2">
      <c r="A1824" s="284" t="s">
        <v>2220</v>
      </c>
      <c r="B1824" s="285">
        <v>88.312061931164337</v>
      </c>
      <c r="C1824" s="267">
        <f t="shared" si="74"/>
        <v>7</v>
      </c>
      <c r="D1824" s="267">
        <f t="shared" si="75"/>
        <v>16</v>
      </c>
    </row>
    <row r="1825" spans="1:4" x14ac:dyDescent="0.2">
      <c r="A1825" s="284" t="s">
        <v>2221</v>
      </c>
      <c r="B1825" s="285">
        <v>86.048632218844972</v>
      </c>
      <c r="C1825" s="267">
        <f t="shared" si="74"/>
        <v>7</v>
      </c>
      <c r="D1825" s="267">
        <f t="shared" si="75"/>
        <v>16</v>
      </c>
    </row>
    <row r="1826" spans="1:4" x14ac:dyDescent="0.2">
      <c r="A1826" s="284" t="s">
        <v>2222</v>
      </c>
      <c r="B1826" s="285">
        <v>87.426758799046354</v>
      </c>
      <c r="C1826" s="267">
        <f t="shared" si="74"/>
        <v>7</v>
      </c>
      <c r="D1826" s="267">
        <f t="shared" si="75"/>
        <v>16</v>
      </c>
    </row>
    <row r="1827" spans="1:4" x14ac:dyDescent="0.2">
      <c r="A1827" s="284" t="s">
        <v>2223</v>
      </c>
      <c r="B1827" s="285">
        <v>90.720246734397676</v>
      </c>
      <c r="C1827" s="267">
        <f t="shared" si="74"/>
        <v>7</v>
      </c>
      <c r="D1827" s="267">
        <f t="shared" si="75"/>
        <v>16</v>
      </c>
    </row>
    <row r="1828" spans="1:4" x14ac:dyDescent="0.2">
      <c r="A1828" s="284" t="s">
        <v>2224</v>
      </c>
      <c r="B1828" s="285">
        <v>91.625412541254121</v>
      </c>
      <c r="C1828" s="267">
        <f t="shared" si="74"/>
        <v>7</v>
      </c>
      <c r="D1828" s="267">
        <f t="shared" si="75"/>
        <v>16</v>
      </c>
    </row>
    <row r="1829" spans="1:4" x14ac:dyDescent="0.2">
      <c r="A1829" s="284" t="s">
        <v>2225</v>
      </c>
      <c r="B1829" s="285">
        <v>90.954545454545467</v>
      </c>
      <c r="C1829" s="267">
        <f t="shared" si="74"/>
        <v>7</v>
      </c>
      <c r="D1829" s="267">
        <f t="shared" si="75"/>
        <v>16</v>
      </c>
    </row>
    <row r="1830" spans="1:4" x14ac:dyDescent="0.2">
      <c r="A1830" s="284" t="s">
        <v>2226</v>
      </c>
      <c r="B1830" s="285">
        <v>90.176894573879508</v>
      </c>
      <c r="C1830" s="267">
        <f t="shared" si="74"/>
        <v>7</v>
      </c>
      <c r="D1830" s="267">
        <f t="shared" si="75"/>
        <v>16</v>
      </c>
    </row>
    <row r="1831" spans="1:4" x14ac:dyDescent="0.2">
      <c r="A1831" s="284" t="s">
        <v>2227</v>
      </c>
      <c r="B1831" s="285">
        <v>87.689075630252091</v>
      </c>
      <c r="C1831" s="267">
        <f t="shared" si="74"/>
        <v>7</v>
      </c>
      <c r="D1831" s="267">
        <f t="shared" si="75"/>
        <v>16</v>
      </c>
    </row>
    <row r="1832" spans="1:4" x14ac:dyDescent="0.2">
      <c r="A1832" s="284" t="s">
        <v>2228</v>
      </c>
      <c r="B1832" s="285">
        <v>85.378306502365049</v>
      </c>
      <c r="C1832" s="267">
        <f t="shared" si="74"/>
        <v>7</v>
      </c>
      <c r="D1832" s="267">
        <f t="shared" si="75"/>
        <v>16</v>
      </c>
    </row>
    <row r="1833" spans="1:4" x14ac:dyDescent="0.2">
      <c r="A1833" s="284" t="s">
        <v>2229</v>
      </c>
      <c r="B1833" s="285">
        <v>81.909576940957692</v>
      </c>
      <c r="C1833" s="267">
        <f t="shared" si="74"/>
        <v>7</v>
      </c>
      <c r="D1833" s="267">
        <f t="shared" si="75"/>
        <v>16</v>
      </c>
    </row>
    <row r="1834" spans="1:4" x14ac:dyDescent="0.2">
      <c r="A1834" s="284" t="s">
        <v>2230</v>
      </c>
      <c r="B1834" s="285">
        <v>76.040030606902661</v>
      </c>
      <c r="C1834" s="267">
        <f t="shared" si="74"/>
        <v>7</v>
      </c>
      <c r="D1834" s="267">
        <f t="shared" si="75"/>
        <v>16</v>
      </c>
    </row>
    <row r="1835" spans="1:4" x14ac:dyDescent="0.2">
      <c r="A1835" s="284" t="s">
        <v>2231</v>
      </c>
      <c r="B1835" s="285">
        <v>69.776507276507274</v>
      </c>
      <c r="C1835" s="267">
        <f t="shared" si="74"/>
        <v>7</v>
      </c>
      <c r="D1835" s="267">
        <f t="shared" si="75"/>
        <v>16</v>
      </c>
    </row>
    <row r="1836" spans="1:4" x14ac:dyDescent="0.2">
      <c r="A1836" s="284" t="s">
        <v>2232</v>
      </c>
      <c r="B1836" s="285">
        <v>66.914568527471744</v>
      </c>
      <c r="C1836" s="267">
        <f t="shared" si="74"/>
        <v>7</v>
      </c>
      <c r="D1836" s="267">
        <f t="shared" si="75"/>
        <v>16</v>
      </c>
    </row>
    <row r="1837" spans="1:4" x14ac:dyDescent="0.2">
      <c r="A1837" s="284" t="s">
        <v>2233</v>
      </c>
      <c r="B1837" s="285">
        <v>66.161957819339449</v>
      </c>
      <c r="C1837" s="267">
        <f t="shared" si="74"/>
        <v>7</v>
      </c>
      <c r="D1837" s="267">
        <f t="shared" si="75"/>
        <v>16</v>
      </c>
    </row>
    <row r="1838" spans="1:4" x14ac:dyDescent="0.2">
      <c r="A1838" s="284" t="s">
        <v>2234</v>
      </c>
      <c r="B1838" s="285">
        <v>62.567204301075265</v>
      </c>
      <c r="C1838" s="267">
        <f t="shared" si="74"/>
        <v>7</v>
      </c>
      <c r="D1838" s="267">
        <f t="shared" si="75"/>
        <v>16</v>
      </c>
    </row>
    <row r="1839" spans="1:4" x14ac:dyDescent="0.2">
      <c r="A1839" s="284" t="s">
        <v>2235</v>
      </c>
      <c r="B1839" s="285">
        <v>61.18570183086311</v>
      </c>
      <c r="C1839" s="267">
        <f t="shared" si="74"/>
        <v>7</v>
      </c>
      <c r="D1839" s="267">
        <f t="shared" si="75"/>
        <v>16</v>
      </c>
    </row>
    <row r="1840" spans="1:4" x14ac:dyDescent="0.2">
      <c r="A1840" s="284" t="s">
        <v>2236</v>
      </c>
      <c r="B1840" s="285">
        <v>61.0733950243593</v>
      </c>
      <c r="C1840" s="267">
        <f t="shared" si="74"/>
        <v>7</v>
      </c>
      <c r="D1840" s="267">
        <f t="shared" si="75"/>
        <v>16</v>
      </c>
    </row>
    <row r="1841" spans="1:4" x14ac:dyDescent="0.2">
      <c r="A1841" s="284" t="s">
        <v>2237</v>
      </c>
      <c r="B1841" s="285">
        <v>63.125279976108693</v>
      </c>
      <c r="C1841" s="267">
        <f t="shared" si="74"/>
        <v>7</v>
      </c>
      <c r="D1841" s="267">
        <f t="shared" si="75"/>
        <v>16</v>
      </c>
    </row>
    <row r="1842" spans="1:4" x14ac:dyDescent="0.2">
      <c r="A1842" s="284" t="s">
        <v>2238</v>
      </c>
      <c r="B1842" s="285">
        <v>66.57060518731987</v>
      </c>
      <c r="C1842" s="267">
        <f t="shared" si="74"/>
        <v>7</v>
      </c>
      <c r="D1842" s="267">
        <f t="shared" si="75"/>
        <v>16</v>
      </c>
    </row>
    <row r="1843" spans="1:4" x14ac:dyDescent="0.2">
      <c r="A1843" s="284" t="s">
        <v>2241</v>
      </c>
      <c r="B1843" s="285">
        <v>66.581366437082011</v>
      </c>
      <c r="C1843" s="267">
        <f t="shared" ref="C1843:C1865" si="76">MONTH(A1843)</f>
        <v>7</v>
      </c>
      <c r="D1843" s="267">
        <f t="shared" ref="D1843:D1865" si="77">DAY(A1843)</f>
        <v>16</v>
      </c>
    </row>
    <row r="1844" spans="1:4" x14ac:dyDescent="0.2">
      <c r="A1844" s="284" t="s">
        <v>2242</v>
      </c>
      <c r="B1844" s="285">
        <v>75.075361736334415</v>
      </c>
      <c r="C1844" s="267">
        <f t="shared" si="76"/>
        <v>7</v>
      </c>
      <c r="D1844" s="267">
        <f t="shared" si="77"/>
        <v>16</v>
      </c>
    </row>
    <row r="1845" spans="1:4" x14ac:dyDescent="0.2">
      <c r="A1845" s="284" t="s">
        <v>2243</v>
      </c>
      <c r="B1845" s="285">
        <v>85.918731090674896</v>
      </c>
      <c r="C1845" s="267">
        <f t="shared" si="76"/>
        <v>7</v>
      </c>
      <c r="D1845" s="267">
        <f t="shared" si="77"/>
        <v>16</v>
      </c>
    </row>
    <row r="1846" spans="1:4" x14ac:dyDescent="0.2">
      <c r="A1846" s="284" t="s">
        <v>2244</v>
      </c>
      <c r="B1846" s="285">
        <v>88.503120256367012</v>
      </c>
      <c r="C1846" s="267">
        <f t="shared" si="76"/>
        <v>7</v>
      </c>
      <c r="D1846" s="267">
        <f t="shared" si="77"/>
        <v>16</v>
      </c>
    </row>
    <row r="1847" spans="1:4" x14ac:dyDescent="0.2">
      <c r="A1847" s="284" t="s">
        <v>2245</v>
      </c>
      <c r="B1847" s="285">
        <v>90.020735665344404</v>
      </c>
      <c r="C1847" s="267">
        <f t="shared" si="76"/>
        <v>7</v>
      </c>
      <c r="D1847" s="267">
        <f t="shared" si="77"/>
        <v>16</v>
      </c>
    </row>
    <row r="1848" spans="1:4" x14ac:dyDescent="0.2">
      <c r="A1848" s="284" t="s">
        <v>2246</v>
      </c>
      <c r="B1848" s="285">
        <v>86.52536964152749</v>
      </c>
      <c r="C1848" s="267">
        <f t="shared" si="76"/>
        <v>7</v>
      </c>
      <c r="D1848" s="267">
        <f t="shared" si="77"/>
        <v>17</v>
      </c>
    </row>
    <row r="1849" spans="1:4" x14ac:dyDescent="0.2">
      <c r="A1849" s="284" t="s">
        <v>2247</v>
      </c>
      <c r="B1849" s="285">
        <v>86.596407359119226</v>
      </c>
      <c r="C1849" s="267">
        <f t="shared" si="76"/>
        <v>7</v>
      </c>
      <c r="D1849" s="267">
        <f t="shared" si="77"/>
        <v>17</v>
      </c>
    </row>
    <row r="1850" spans="1:4" x14ac:dyDescent="0.2">
      <c r="A1850" s="284" t="s">
        <v>2248</v>
      </c>
      <c r="B1850" s="285">
        <v>88.890260110119613</v>
      </c>
      <c r="C1850" s="267">
        <f t="shared" si="76"/>
        <v>7</v>
      </c>
      <c r="D1850" s="267">
        <f t="shared" si="77"/>
        <v>17</v>
      </c>
    </row>
    <row r="1851" spans="1:4" x14ac:dyDescent="0.2">
      <c r="A1851" s="284" t="s">
        <v>2249</v>
      </c>
      <c r="B1851" s="285">
        <v>91.558839216925776</v>
      </c>
      <c r="C1851" s="267">
        <f t="shared" si="76"/>
        <v>7</v>
      </c>
      <c r="D1851" s="267">
        <f t="shared" si="77"/>
        <v>17</v>
      </c>
    </row>
    <row r="1852" spans="1:4" x14ac:dyDescent="0.2">
      <c r="A1852" s="284" t="s">
        <v>2250</v>
      </c>
      <c r="B1852" s="285">
        <v>92.568431304912451</v>
      </c>
      <c r="C1852" s="267">
        <f t="shared" si="76"/>
        <v>7</v>
      </c>
      <c r="D1852" s="267">
        <f t="shared" si="77"/>
        <v>17</v>
      </c>
    </row>
    <row r="1853" spans="1:4" x14ac:dyDescent="0.2">
      <c r="A1853" s="284" t="s">
        <v>2251</v>
      </c>
      <c r="B1853" s="285">
        <v>90.469823507631546</v>
      </c>
      <c r="C1853" s="267">
        <f t="shared" si="76"/>
        <v>7</v>
      </c>
      <c r="D1853" s="267">
        <f t="shared" si="77"/>
        <v>17</v>
      </c>
    </row>
    <row r="1854" spans="1:4" x14ac:dyDescent="0.2">
      <c r="A1854" s="284" t="s">
        <v>2252</v>
      </c>
      <c r="B1854" s="285">
        <v>90.046296296296291</v>
      </c>
      <c r="C1854" s="267">
        <f t="shared" si="76"/>
        <v>7</v>
      </c>
      <c r="D1854" s="267">
        <f t="shared" si="77"/>
        <v>17</v>
      </c>
    </row>
    <row r="1855" spans="1:4" x14ac:dyDescent="0.2">
      <c r="A1855" s="284" t="s">
        <v>2253</v>
      </c>
      <c r="B1855" s="285">
        <v>88.498590225563902</v>
      </c>
      <c r="C1855" s="267">
        <f t="shared" si="76"/>
        <v>7</v>
      </c>
      <c r="D1855" s="267">
        <f t="shared" si="77"/>
        <v>17</v>
      </c>
    </row>
    <row r="1856" spans="1:4" x14ac:dyDescent="0.2">
      <c r="A1856" s="284" t="s">
        <v>2254</v>
      </c>
      <c r="B1856" s="285">
        <v>85.870726495726501</v>
      </c>
      <c r="C1856" s="267">
        <f t="shared" si="76"/>
        <v>7</v>
      </c>
      <c r="D1856" s="267">
        <f t="shared" si="77"/>
        <v>17</v>
      </c>
    </row>
    <row r="1857" spans="1:4" x14ac:dyDescent="0.2">
      <c r="A1857" s="284" t="s">
        <v>2255</v>
      </c>
      <c r="B1857" s="285">
        <v>82.702429149797553</v>
      </c>
      <c r="C1857" s="267">
        <f t="shared" si="76"/>
        <v>7</v>
      </c>
      <c r="D1857" s="267">
        <f t="shared" si="77"/>
        <v>17</v>
      </c>
    </row>
    <row r="1858" spans="1:4" x14ac:dyDescent="0.2">
      <c r="A1858" s="284" t="s">
        <v>2256</v>
      </c>
      <c r="B1858" s="285">
        <v>77.276935313522756</v>
      </c>
      <c r="C1858" s="267">
        <f t="shared" si="76"/>
        <v>7</v>
      </c>
      <c r="D1858" s="267">
        <f t="shared" si="77"/>
        <v>17</v>
      </c>
    </row>
    <row r="1859" spans="1:4" x14ac:dyDescent="0.2">
      <c r="A1859" s="284" t="s">
        <v>2257</v>
      </c>
      <c r="B1859" s="285">
        <v>72.670186162823001</v>
      </c>
      <c r="C1859" s="267">
        <f t="shared" si="76"/>
        <v>7</v>
      </c>
      <c r="D1859" s="267">
        <f t="shared" si="77"/>
        <v>17</v>
      </c>
    </row>
    <row r="1860" spans="1:4" x14ac:dyDescent="0.2">
      <c r="A1860" s="284" t="s">
        <v>2258</v>
      </c>
      <c r="B1860" s="285">
        <v>69.24085576259489</v>
      </c>
      <c r="C1860" s="267">
        <f t="shared" si="76"/>
        <v>7</v>
      </c>
      <c r="D1860" s="267">
        <f t="shared" si="77"/>
        <v>17</v>
      </c>
    </row>
    <row r="1861" spans="1:4" x14ac:dyDescent="0.2">
      <c r="A1861" s="284" t="s">
        <v>2259</v>
      </c>
      <c r="B1861" s="285">
        <v>67.592312920033237</v>
      </c>
      <c r="C1861" s="267">
        <f t="shared" si="76"/>
        <v>7</v>
      </c>
      <c r="D1861" s="267">
        <f t="shared" si="77"/>
        <v>17</v>
      </c>
    </row>
    <row r="1862" spans="1:4" x14ac:dyDescent="0.2">
      <c r="A1862" s="284" t="s">
        <v>2260</v>
      </c>
      <c r="B1862" s="285">
        <v>67.218875502008032</v>
      </c>
      <c r="C1862" s="267">
        <f t="shared" si="76"/>
        <v>7</v>
      </c>
      <c r="D1862" s="267">
        <f t="shared" si="77"/>
        <v>17</v>
      </c>
    </row>
    <row r="1863" spans="1:4" x14ac:dyDescent="0.2">
      <c r="A1863" s="284" t="s">
        <v>2261</v>
      </c>
      <c r="B1863" s="285">
        <v>64.581625403071541</v>
      </c>
      <c r="C1863" s="267">
        <f t="shared" si="76"/>
        <v>7</v>
      </c>
      <c r="D1863" s="267">
        <f t="shared" si="77"/>
        <v>17</v>
      </c>
    </row>
    <row r="1864" spans="1:4" x14ac:dyDescent="0.2">
      <c r="A1864" s="284" t="s">
        <v>2262</v>
      </c>
      <c r="B1864" s="285">
        <v>63.696005351681954</v>
      </c>
      <c r="C1864" s="267">
        <f t="shared" si="76"/>
        <v>7</v>
      </c>
      <c r="D1864" s="267">
        <f t="shared" si="77"/>
        <v>17</v>
      </c>
    </row>
    <row r="1865" spans="1:4" x14ac:dyDescent="0.2">
      <c r="A1865" s="284" t="s">
        <v>2263</v>
      </c>
      <c r="B1865" s="285">
        <v>61.372485399091488</v>
      </c>
      <c r="C1865" s="267">
        <f t="shared" si="76"/>
        <v>7</v>
      </c>
      <c r="D1865" s="267">
        <f t="shared" si="77"/>
        <v>17</v>
      </c>
    </row>
    <row r="1866" spans="1:4" x14ac:dyDescent="0.2">
      <c r="A1866" s="284" t="s">
        <v>2264</v>
      </c>
      <c r="B1866" s="285">
        <v>63.474709577825323</v>
      </c>
      <c r="C1866" s="267">
        <f t="shared" ref="C1866:C1877" si="78">MONTH(A1866)</f>
        <v>7</v>
      </c>
      <c r="D1866" s="267">
        <f t="shared" ref="D1866:D1877" si="79">DAY(A1866)</f>
        <v>17</v>
      </c>
    </row>
    <row r="1867" spans="1:4" x14ac:dyDescent="0.2">
      <c r="A1867" s="284" t="s">
        <v>2265</v>
      </c>
      <c r="B1867" s="285">
        <v>70.67048810144172</v>
      </c>
      <c r="C1867" s="267">
        <f t="shared" si="78"/>
        <v>7</v>
      </c>
      <c r="D1867" s="267">
        <f t="shared" si="79"/>
        <v>17</v>
      </c>
    </row>
    <row r="1868" spans="1:4" x14ac:dyDescent="0.2">
      <c r="A1868" s="284" t="s">
        <v>2266</v>
      </c>
      <c r="B1868" s="285">
        <v>81.384971196685484</v>
      </c>
      <c r="C1868" s="267">
        <f t="shared" si="78"/>
        <v>7</v>
      </c>
      <c r="D1868" s="267">
        <f t="shared" si="79"/>
        <v>17</v>
      </c>
    </row>
    <row r="1869" spans="1:4" x14ac:dyDescent="0.2">
      <c r="A1869" s="284" t="s">
        <v>2267</v>
      </c>
      <c r="B1869" s="285">
        <v>85.234373788590659</v>
      </c>
      <c r="C1869" s="267">
        <f t="shared" si="78"/>
        <v>7</v>
      </c>
      <c r="D1869" s="267">
        <f t="shared" si="79"/>
        <v>17</v>
      </c>
    </row>
    <row r="1870" spans="1:4" x14ac:dyDescent="0.2">
      <c r="A1870" s="284" t="s">
        <v>2268</v>
      </c>
      <c r="B1870" s="285">
        <v>87.384386698964974</v>
      </c>
      <c r="C1870" s="267">
        <f t="shared" si="78"/>
        <v>7</v>
      </c>
      <c r="D1870" s="267">
        <f t="shared" si="79"/>
        <v>17</v>
      </c>
    </row>
    <row r="1871" spans="1:4" x14ac:dyDescent="0.2">
      <c r="A1871" s="284" t="s">
        <v>2269</v>
      </c>
      <c r="B1871" s="285">
        <v>88.598317981577893</v>
      </c>
      <c r="C1871" s="267">
        <f t="shared" si="78"/>
        <v>7</v>
      </c>
      <c r="D1871" s="267">
        <f t="shared" si="79"/>
        <v>17</v>
      </c>
    </row>
    <row r="1872" spans="1:4" x14ac:dyDescent="0.2">
      <c r="A1872" s="284" t="s">
        <v>2270</v>
      </c>
      <c r="B1872" s="285">
        <v>90.212571726656222</v>
      </c>
      <c r="C1872" s="267">
        <f t="shared" si="78"/>
        <v>7</v>
      </c>
      <c r="D1872" s="267">
        <f t="shared" si="79"/>
        <v>18</v>
      </c>
    </row>
    <row r="1873" spans="1:4" x14ac:dyDescent="0.2">
      <c r="A1873" s="284" t="s">
        <v>2271</v>
      </c>
      <c r="B1873" s="285">
        <v>90.57584982242517</v>
      </c>
      <c r="C1873" s="267">
        <f t="shared" si="78"/>
        <v>7</v>
      </c>
      <c r="D1873" s="267">
        <f t="shared" si="79"/>
        <v>18</v>
      </c>
    </row>
    <row r="1874" spans="1:4" x14ac:dyDescent="0.2">
      <c r="A1874" s="284" t="s">
        <v>2272</v>
      </c>
      <c r="B1874" s="285">
        <v>88.763152670240231</v>
      </c>
      <c r="C1874" s="267">
        <f t="shared" si="78"/>
        <v>7</v>
      </c>
      <c r="D1874" s="267">
        <f t="shared" si="79"/>
        <v>18</v>
      </c>
    </row>
    <row r="1875" spans="1:4" x14ac:dyDescent="0.2">
      <c r="A1875" s="284" t="s">
        <v>2273</v>
      </c>
      <c r="B1875" s="285">
        <v>92.036322300941109</v>
      </c>
      <c r="C1875" s="267">
        <f t="shared" si="78"/>
        <v>7</v>
      </c>
      <c r="D1875" s="267">
        <f t="shared" si="79"/>
        <v>18</v>
      </c>
    </row>
    <row r="1876" spans="1:4" x14ac:dyDescent="0.2">
      <c r="A1876" s="284" t="s">
        <v>2274</v>
      </c>
      <c r="B1876" s="285">
        <v>93.210331096929039</v>
      </c>
      <c r="C1876" s="267">
        <f t="shared" si="78"/>
        <v>7</v>
      </c>
      <c r="D1876" s="267">
        <f t="shared" si="79"/>
        <v>18</v>
      </c>
    </row>
    <row r="1877" spans="1:4" x14ac:dyDescent="0.2">
      <c r="A1877" s="284" t="s">
        <v>2275</v>
      </c>
      <c r="B1877" s="285">
        <v>93.315797821719372</v>
      </c>
      <c r="C1877" s="267">
        <f t="shared" si="78"/>
        <v>7</v>
      </c>
      <c r="D1877" s="267">
        <f t="shared" si="79"/>
        <v>18</v>
      </c>
    </row>
    <row r="1878" spans="1:4" x14ac:dyDescent="0.2">
      <c r="A1878" s="284" t="s">
        <v>2277</v>
      </c>
      <c r="B1878" s="285">
        <v>92.80193236714976</v>
      </c>
      <c r="C1878" s="267">
        <f t="shared" ref="C1878:C1900" si="80">MONTH(A1878)</f>
        <v>7</v>
      </c>
      <c r="D1878" s="267">
        <f t="shared" ref="D1878:D1900" si="81">DAY(A1878)</f>
        <v>18</v>
      </c>
    </row>
    <row r="1879" spans="1:4" x14ac:dyDescent="0.2">
      <c r="A1879" s="284" t="s">
        <v>2278</v>
      </c>
      <c r="B1879" s="285">
        <v>87.964078073089695</v>
      </c>
      <c r="C1879" s="267">
        <f t="shared" si="80"/>
        <v>7</v>
      </c>
      <c r="D1879" s="267">
        <f t="shared" si="81"/>
        <v>18</v>
      </c>
    </row>
    <row r="1880" spans="1:4" x14ac:dyDescent="0.2">
      <c r="A1880" s="284" t="s">
        <v>2279</v>
      </c>
      <c r="B1880" s="285">
        <v>77.816309012875536</v>
      </c>
      <c r="C1880" s="267">
        <f t="shared" si="80"/>
        <v>7</v>
      </c>
      <c r="D1880" s="267">
        <f t="shared" si="81"/>
        <v>18</v>
      </c>
    </row>
    <row r="1881" spans="1:4" x14ac:dyDescent="0.2">
      <c r="A1881" s="284" t="s">
        <v>2280</v>
      </c>
      <c r="B1881" s="285">
        <v>60.744680851063826</v>
      </c>
      <c r="C1881" s="267">
        <f t="shared" si="80"/>
        <v>7</v>
      </c>
      <c r="D1881" s="267">
        <f t="shared" si="81"/>
        <v>18</v>
      </c>
    </row>
    <row r="1882" spans="1:4" x14ac:dyDescent="0.2">
      <c r="A1882" s="284" t="s">
        <v>2281</v>
      </c>
      <c r="B1882" s="285">
        <v>54.704227857389021</v>
      </c>
      <c r="C1882" s="267">
        <f t="shared" si="80"/>
        <v>7</v>
      </c>
      <c r="D1882" s="267">
        <f t="shared" si="81"/>
        <v>18</v>
      </c>
    </row>
    <row r="1883" spans="1:4" x14ac:dyDescent="0.2">
      <c r="A1883" s="284" t="s">
        <v>2282</v>
      </c>
      <c r="B1883" s="285">
        <v>50.405052719490556</v>
      </c>
      <c r="C1883" s="267">
        <f t="shared" si="80"/>
        <v>7</v>
      </c>
      <c r="D1883" s="267">
        <f t="shared" si="81"/>
        <v>18</v>
      </c>
    </row>
    <row r="1884" spans="1:4" x14ac:dyDescent="0.2">
      <c r="A1884" s="284" t="s">
        <v>2283</v>
      </c>
      <c r="B1884" s="285">
        <v>49.694163860830528</v>
      </c>
      <c r="C1884" s="267">
        <f t="shared" si="80"/>
        <v>7</v>
      </c>
      <c r="D1884" s="267">
        <f t="shared" si="81"/>
        <v>18</v>
      </c>
    </row>
    <row r="1885" spans="1:4" x14ac:dyDescent="0.2">
      <c r="A1885" s="284" t="s">
        <v>2284</v>
      </c>
      <c r="B1885" s="285">
        <v>50.000880529726686</v>
      </c>
      <c r="C1885" s="267">
        <f t="shared" si="80"/>
        <v>7</v>
      </c>
      <c r="D1885" s="267">
        <f t="shared" si="81"/>
        <v>18</v>
      </c>
    </row>
    <row r="1886" spans="1:4" x14ac:dyDescent="0.2">
      <c r="A1886" s="284" t="s">
        <v>2285</v>
      </c>
      <c r="B1886" s="285">
        <v>52.958376332989339</v>
      </c>
      <c r="C1886" s="267">
        <f t="shared" si="80"/>
        <v>7</v>
      </c>
      <c r="D1886" s="267">
        <f t="shared" si="81"/>
        <v>18</v>
      </c>
    </row>
    <row r="1887" spans="1:4" x14ac:dyDescent="0.2">
      <c r="A1887" s="284" t="s">
        <v>2286</v>
      </c>
      <c r="B1887" s="285">
        <v>51.872081251428767</v>
      </c>
      <c r="C1887" s="267">
        <f t="shared" si="80"/>
        <v>7</v>
      </c>
      <c r="D1887" s="267">
        <f t="shared" si="81"/>
        <v>18</v>
      </c>
    </row>
    <row r="1888" spans="1:4" x14ac:dyDescent="0.2">
      <c r="A1888" s="284" t="s">
        <v>2287</v>
      </c>
      <c r="B1888" s="285">
        <v>52.616246498599438</v>
      </c>
      <c r="C1888" s="267">
        <f t="shared" si="80"/>
        <v>7</v>
      </c>
      <c r="D1888" s="267">
        <f t="shared" si="81"/>
        <v>18</v>
      </c>
    </row>
    <row r="1889" spans="1:4" x14ac:dyDescent="0.2">
      <c r="A1889" s="284" t="s">
        <v>2288</v>
      </c>
      <c r="B1889" s="285">
        <v>52.236381809095448</v>
      </c>
      <c r="C1889" s="267">
        <f t="shared" si="80"/>
        <v>7</v>
      </c>
      <c r="D1889" s="267">
        <f t="shared" si="81"/>
        <v>18</v>
      </c>
    </row>
    <row r="1890" spans="1:4" x14ac:dyDescent="0.2">
      <c r="A1890" s="284" t="s">
        <v>2289</v>
      </c>
      <c r="B1890" s="285">
        <v>51.377256104754039</v>
      </c>
      <c r="C1890" s="267">
        <f t="shared" si="80"/>
        <v>7</v>
      </c>
      <c r="D1890" s="267">
        <f t="shared" si="81"/>
        <v>18</v>
      </c>
    </row>
    <row r="1891" spans="1:4" x14ac:dyDescent="0.2">
      <c r="A1891" s="284" t="s">
        <v>2290</v>
      </c>
      <c r="B1891" s="285">
        <v>59.758079938802837</v>
      </c>
      <c r="C1891" s="267">
        <f t="shared" si="80"/>
        <v>7</v>
      </c>
      <c r="D1891" s="267">
        <f t="shared" si="81"/>
        <v>18</v>
      </c>
    </row>
    <row r="1892" spans="1:4" x14ac:dyDescent="0.2">
      <c r="A1892" s="284" t="s">
        <v>2291</v>
      </c>
      <c r="B1892" s="285">
        <v>75.756285204011547</v>
      </c>
      <c r="C1892" s="267">
        <f t="shared" si="80"/>
        <v>7</v>
      </c>
      <c r="D1892" s="267">
        <f t="shared" si="81"/>
        <v>18</v>
      </c>
    </row>
    <row r="1893" spans="1:4" x14ac:dyDescent="0.2">
      <c r="A1893" s="284" t="s">
        <v>2292</v>
      </c>
      <c r="B1893" s="285">
        <v>83.870338586362919</v>
      </c>
      <c r="C1893" s="267">
        <f t="shared" si="80"/>
        <v>7</v>
      </c>
      <c r="D1893" s="267">
        <f t="shared" si="81"/>
        <v>18</v>
      </c>
    </row>
    <row r="1894" spans="1:4" x14ac:dyDescent="0.2">
      <c r="A1894" s="284" t="s">
        <v>2293</v>
      </c>
      <c r="B1894" s="285">
        <v>85.722495894909684</v>
      </c>
      <c r="C1894" s="267">
        <f t="shared" si="80"/>
        <v>7</v>
      </c>
      <c r="D1894" s="267">
        <f t="shared" si="81"/>
        <v>18</v>
      </c>
    </row>
    <row r="1895" spans="1:4" x14ac:dyDescent="0.2">
      <c r="A1895" s="284" t="s">
        <v>2294</v>
      </c>
      <c r="B1895" s="285">
        <v>87.738170016750416</v>
      </c>
      <c r="C1895" s="267">
        <f t="shared" si="80"/>
        <v>7</v>
      </c>
      <c r="D1895" s="267">
        <f t="shared" si="81"/>
        <v>18</v>
      </c>
    </row>
    <row r="1896" spans="1:4" x14ac:dyDescent="0.2">
      <c r="A1896" s="284" t="s">
        <v>2295</v>
      </c>
      <c r="B1896" s="285">
        <v>91.043519366561284</v>
      </c>
      <c r="C1896" s="267">
        <f t="shared" si="80"/>
        <v>7</v>
      </c>
      <c r="D1896" s="267">
        <f t="shared" si="81"/>
        <v>19</v>
      </c>
    </row>
    <row r="1897" spans="1:4" x14ac:dyDescent="0.2">
      <c r="A1897" s="284" t="s">
        <v>2296</v>
      </c>
      <c r="B1897" s="285">
        <v>92.220930232558146</v>
      </c>
      <c r="C1897" s="267">
        <f t="shared" si="80"/>
        <v>7</v>
      </c>
      <c r="D1897" s="267">
        <f t="shared" si="81"/>
        <v>19</v>
      </c>
    </row>
    <row r="1898" spans="1:4" x14ac:dyDescent="0.2">
      <c r="A1898" s="284" t="s">
        <v>2297</v>
      </c>
      <c r="B1898" s="285">
        <v>93.136451129963646</v>
      </c>
      <c r="C1898" s="267">
        <f t="shared" si="80"/>
        <v>7</v>
      </c>
      <c r="D1898" s="267">
        <f t="shared" si="81"/>
        <v>19</v>
      </c>
    </row>
    <row r="1899" spans="1:4" x14ac:dyDescent="0.2">
      <c r="A1899" s="284" t="s">
        <v>2298</v>
      </c>
      <c r="B1899" s="285">
        <v>93.46028418355462</v>
      </c>
      <c r="C1899" s="267">
        <f t="shared" si="80"/>
        <v>7</v>
      </c>
      <c r="D1899" s="267">
        <f t="shared" si="81"/>
        <v>19</v>
      </c>
    </row>
    <row r="1900" spans="1:4" x14ac:dyDescent="0.2">
      <c r="A1900" s="284" t="s">
        <v>2299</v>
      </c>
      <c r="B1900" s="285">
        <v>93.893208702125889</v>
      </c>
      <c r="C1900" s="267">
        <f t="shared" si="80"/>
        <v>7</v>
      </c>
      <c r="D1900" s="267">
        <f t="shared" si="81"/>
        <v>19</v>
      </c>
    </row>
    <row r="1901" spans="1:4" x14ac:dyDescent="0.2">
      <c r="A1901" s="284" t="s">
        <v>2301</v>
      </c>
      <c r="B1901" s="285">
        <v>93.75</v>
      </c>
      <c r="C1901" s="267">
        <f t="shared" ref="C1901:C1924" si="82">MONTH(A1901)</f>
        <v>7</v>
      </c>
      <c r="D1901" s="267">
        <f t="shared" ref="D1901:D1924" si="83">DAY(A1901)</f>
        <v>19</v>
      </c>
    </row>
    <row r="1902" spans="1:4" x14ac:dyDescent="0.2">
      <c r="A1902" s="284" t="s">
        <v>2302</v>
      </c>
      <c r="B1902" s="285">
        <v>93.166607960549499</v>
      </c>
      <c r="C1902" s="267">
        <f t="shared" si="82"/>
        <v>7</v>
      </c>
      <c r="D1902" s="267">
        <f t="shared" si="83"/>
        <v>19</v>
      </c>
    </row>
    <row r="1903" spans="1:4" x14ac:dyDescent="0.2">
      <c r="A1903" s="284" t="s">
        <v>2303</v>
      </c>
      <c r="B1903" s="285">
        <v>86.429894179894177</v>
      </c>
      <c r="C1903" s="267">
        <f t="shared" si="82"/>
        <v>7</v>
      </c>
      <c r="D1903" s="267">
        <f t="shared" si="83"/>
        <v>19</v>
      </c>
    </row>
    <row r="1904" spans="1:4" x14ac:dyDescent="0.2">
      <c r="A1904" s="284" t="s">
        <v>2304</v>
      </c>
      <c r="B1904" s="285">
        <v>77.199106923237025</v>
      </c>
      <c r="C1904" s="267">
        <f t="shared" si="82"/>
        <v>7</v>
      </c>
      <c r="D1904" s="267">
        <f t="shared" si="83"/>
        <v>19</v>
      </c>
    </row>
    <row r="1905" spans="1:4" x14ac:dyDescent="0.2">
      <c r="A1905" s="284" t="s">
        <v>2305</v>
      </c>
      <c r="B1905" s="285">
        <v>70.427790699333627</v>
      </c>
      <c r="C1905" s="267">
        <f t="shared" si="82"/>
        <v>7</v>
      </c>
      <c r="D1905" s="267">
        <f t="shared" si="83"/>
        <v>19</v>
      </c>
    </row>
    <row r="1906" spans="1:4" x14ac:dyDescent="0.2">
      <c r="A1906" s="284" t="s">
        <v>2306</v>
      </c>
      <c r="B1906" s="285">
        <v>60.93561714580823</v>
      </c>
      <c r="C1906" s="267">
        <f t="shared" si="82"/>
        <v>7</v>
      </c>
      <c r="D1906" s="267">
        <f t="shared" si="83"/>
        <v>19</v>
      </c>
    </row>
    <row r="1907" spans="1:4" x14ac:dyDescent="0.2">
      <c r="A1907" s="284" t="s">
        <v>2307</v>
      </c>
      <c r="B1907" s="285">
        <v>48.540429142926413</v>
      </c>
      <c r="C1907" s="267">
        <f t="shared" si="82"/>
        <v>7</v>
      </c>
      <c r="D1907" s="267">
        <f t="shared" si="83"/>
        <v>19</v>
      </c>
    </row>
    <row r="1908" spans="1:4" x14ac:dyDescent="0.2">
      <c r="A1908" s="284" t="s">
        <v>2308</v>
      </c>
      <c r="B1908" s="285">
        <v>47.454337899543376</v>
      </c>
      <c r="C1908" s="267">
        <f t="shared" si="82"/>
        <v>7</v>
      </c>
      <c r="D1908" s="267">
        <f t="shared" si="83"/>
        <v>19</v>
      </c>
    </row>
    <row r="1909" spans="1:4" x14ac:dyDescent="0.2">
      <c r="A1909" s="284" t="s">
        <v>2309</v>
      </c>
      <c r="B1909" s="285">
        <v>48.912666238379003</v>
      </c>
      <c r="C1909" s="267">
        <f t="shared" si="82"/>
        <v>7</v>
      </c>
      <c r="D1909" s="267">
        <f t="shared" si="83"/>
        <v>19</v>
      </c>
    </row>
    <row r="1910" spans="1:4" x14ac:dyDescent="0.2">
      <c r="A1910" s="284" t="s">
        <v>2310</v>
      </c>
      <c r="B1910" s="285">
        <v>49.234693877551024</v>
      </c>
      <c r="C1910" s="267">
        <f t="shared" si="82"/>
        <v>7</v>
      </c>
      <c r="D1910" s="267">
        <f t="shared" si="83"/>
        <v>19</v>
      </c>
    </row>
    <row r="1911" spans="1:4" x14ac:dyDescent="0.2">
      <c r="A1911" s="284" t="s">
        <v>2311</v>
      </c>
      <c r="B1911" s="285">
        <v>48.527340248431294</v>
      </c>
      <c r="C1911" s="267">
        <f t="shared" si="82"/>
        <v>7</v>
      </c>
      <c r="D1911" s="267">
        <f t="shared" si="83"/>
        <v>19</v>
      </c>
    </row>
    <row r="1912" spans="1:4" x14ac:dyDescent="0.2">
      <c r="A1912" s="284" t="s">
        <v>2312</v>
      </c>
      <c r="B1912" s="285">
        <v>50.376256281407024</v>
      </c>
      <c r="C1912" s="267">
        <f t="shared" si="82"/>
        <v>7</v>
      </c>
      <c r="D1912" s="267">
        <f t="shared" si="83"/>
        <v>19</v>
      </c>
    </row>
    <row r="1913" spans="1:4" x14ac:dyDescent="0.2">
      <c r="A1913" s="284" t="s">
        <v>2313</v>
      </c>
      <c r="B1913" s="285">
        <v>52.543892888720478</v>
      </c>
      <c r="C1913" s="267">
        <f t="shared" si="82"/>
        <v>7</v>
      </c>
      <c r="D1913" s="267">
        <f t="shared" si="83"/>
        <v>19</v>
      </c>
    </row>
    <row r="1914" spans="1:4" x14ac:dyDescent="0.2">
      <c r="A1914" s="284" t="s">
        <v>2314</v>
      </c>
      <c r="B1914" s="285">
        <v>58.573767795725452</v>
      </c>
      <c r="C1914" s="267">
        <f t="shared" si="82"/>
        <v>7</v>
      </c>
      <c r="D1914" s="267">
        <f t="shared" si="83"/>
        <v>19</v>
      </c>
    </row>
    <row r="1915" spans="1:4" x14ac:dyDescent="0.2">
      <c r="A1915" s="284" t="s">
        <v>2315</v>
      </c>
      <c r="B1915" s="285">
        <v>62.516699751673755</v>
      </c>
      <c r="C1915" s="267">
        <f t="shared" si="82"/>
        <v>7</v>
      </c>
      <c r="D1915" s="267">
        <f t="shared" si="83"/>
        <v>19</v>
      </c>
    </row>
    <row r="1916" spans="1:4" x14ac:dyDescent="0.2">
      <c r="A1916" s="284" t="s">
        <v>2316</v>
      </c>
      <c r="B1916" s="285">
        <v>76.488200589970489</v>
      </c>
      <c r="C1916" s="267">
        <f t="shared" si="82"/>
        <v>7</v>
      </c>
      <c r="D1916" s="267">
        <f t="shared" si="83"/>
        <v>19</v>
      </c>
    </row>
    <row r="1917" spans="1:4" x14ac:dyDescent="0.2">
      <c r="A1917" s="284" t="s">
        <v>2317</v>
      </c>
      <c r="B1917" s="285">
        <v>85.627861347285801</v>
      </c>
      <c r="C1917" s="267">
        <f t="shared" si="82"/>
        <v>7</v>
      </c>
      <c r="D1917" s="267">
        <f t="shared" si="83"/>
        <v>19</v>
      </c>
    </row>
    <row r="1918" spans="1:4" x14ac:dyDescent="0.2">
      <c r="A1918" s="284" t="s">
        <v>2318</v>
      </c>
      <c r="B1918" s="285">
        <v>87.452290076335885</v>
      </c>
      <c r="C1918" s="267">
        <f t="shared" si="82"/>
        <v>7</v>
      </c>
      <c r="D1918" s="267">
        <f t="shared" si="83"/>
        <v>19</v>
      </c>
    </row>
    <row r="1919" spans="1:4" x14ac:dyDescent="0.2">
      <c r="A1919" s="284" t="s">
        <v>2319</v>
      </c>
      <c r="B1919" s="285">
        <v>88.848947469637125</v>
      </c>
      <c r="C1919" s="267">
        <f t="shared" si="82"/>
        <v>7</v>
      </c>
      <c r="D1919" s="267">
        <f t="shared" si="83"/>
        <v>19</v>
      </c>
    </row>
    <row r="1920" spans="1:4" x14ac:dyDescent="0.2">
      <c r="A1920" s="284" t="s">
        <v>2320</v>
      </c>
      <c r="B1920" s="285">
        <v>87.974898236092258</v>
      </c>
      <c r="C1920" s="267">
        <f t="shared" si="82"/>
        <v>7</v>
      </c>
      <c r="D1920" s="267">
        <f t="shared" si="83"/>
        <v>20</v>
      </c>
    </row>
    <row r="1921" spans="1:4" x14ac:dyDescent="0.2">
      <c r="A1921" s="284" t="s">
        <v>2321</v>
      </c>
      <c r="B1921" s="285">
        <v>90.135247607157737</v>
      </c>
      <c r="C1921" s="267">
        <f t="shared" si="82"/>
        <v>7</v>
      </c>
      <c r="D1921" s="267">
        <f t="shared" si="83"/>
        <v>20</v>
      </c>
    </row>
    <row r="1922" spans="1:4" x14ac:dyDescent="0.2">
      <c r="A1922" s="284" t="s">
        <v>2322</v>
      </c>
      <c r="B1922" s="285">
        <v>91.978196399482073</v>
      </c>
      <c r="C1922" s="267">
        <f t="shared" si="82"/>
        <v>7</v>
      </c>
      <c r="D1922" s="267">
        <f t="shared" si="83"/>
        <v>20</v>
      </c>
    </row>
    <row r="1923" spans="1:4" x14ac:dyDescent="0.2">
      <c r="A1923" s="284" t="s">
        <v>2323</v>
      </c>
      <c r="B1923" s="285">
        <v>92.843665768194072</v>
      </c>
      <c r="C1923" s="267">
        <f t="shared" si="82"/>
        <v>7</v>
      </c>
      <c r="D1923" s="267">
        <f t="shared" si="83"/>
        <v>20</v>
      </c>
    </row>
    <row r="1924" spans="1:4" x14ac:dyDescent="0.2">
      <c r="A1924" s="284" t="s">
        <v>2324</v>
      </c>
      <c r="B1924" s="285">
        <v>93.122676579925638</v>
      </c>
      <c r="C1924" s="267">
        <f t="shared" si="82"/>
        <v>7</v>
      </c>
      <c r="D1924" s="267">
        <f t="shared" si="83"/>
        <v>20</v>
      </c>
    </row>
    <row r="1925" spans="1:4" x14ac:dyDescent="0.2">
      <c r="A1925" s="284" t="s">
        <v>2326</v>
      </c>
      <c r="B1925" s="285">
        <v>93.669200466071118</v>
      </c>
      <c r="C1925" s="267">
        <f t="shared" ref="C1925:C1948" si="84">MONTH(A1925)</f>
        <v>7</v>
      </c>
      <c r="D1925" s="267">
        <f t="shared" ref="D1925:D1948" si="85">DAY(A1925)</f>
        <v>20</v>
      </c>
    </row>
    <row r="1926" spans="1:4" x14ac:dyDescent="0.2">
      <c r="A1926" s="284" t="s">
        <v>2327</v>
      </c>
      <c r="B1926" s="285">
        <v>94.433429712240113</v>
      </c>
      <c r="C1926" s="267">
        <f t="shared" si="84"/>
        <v>7</v>
      </c>
      <c r="D1926" s="267">
        <f t="shared" si="85"/>
        <v>20</v>
      </c>
    </row>
    <row r="1927" spans="1:4" x14ac:dyDescent="0.2">
      <c r="A1927" s="284" t="s">
        <v>2328</v>
      </c>
      <c r="B1927" s="285">
        <v>94.205219765793203</v>
      </c>
      <c r="C1927" s="267">
        <f t="shared" si="84"/>
        <v>7</v>
      </c>
      <c r="D1927" s="267">
        <f t="shared" si="85"/>
        <v>20</v>
      </c>
    </row>
    <row r="1928" spans="1:4" x14ac:dyDescent="0.2">
      <c r="A1928" s="284" t="s">
        <v>2329</v>
      </c>
      <c r="B1928" s="285">
        <v>92.644903889962933</v>
      </c>
      <c r="C1928" s="267">
        <f t="shared" si="84"/>
        <v>7</v>
      </c>
      <c r="D1928" s="267">
        <f t="shared" si="85"/>
        <v>20</v>
      </c>
    </row>
    <row r="1929" spans="1:4" x14ac:dyDescent="0.2">
      <c r="A1929" s="284" t="s">
        <v>2330</v>
      </c>
      <c r="B1929" s="285">
        <v>87.642460004686541</v>
      </c>
      <c r="C1929" s="267">
        <f t="shared" si="84"/>
        <v>7</v>
      </c>
      <c r="D1929" s="267">
        <f t="shared" si="85"/>
        <v>20</v>
      </c>
    </row>
    <row r="1930" spans="1:4" x14ac:dyDescent="0.2">
      <c r="A1930" s="284" t="s">
        <v>2331</v>
      </c>
      <c r="B1930" s="285">
        <v>81.359802007808142</v>
      </c>
      <c r="C1930" s="267">
        <f t="shared" si="84"/>
        <v>7</v>
      </c>
      <c r="D1930" s="267">
        <f t="shared" si="85"/>
        <v>20</v>
      </c>
    </row>
    <row r="1931" spans="1:4" x14ac:dyDescent="0.2">
      <c r="A1931" s="284" t="s">
        <v>2332</v>
      </c>
      <c r="B1931" s="285">
        <v>75.155309325946448</v>
      </c>
      <c r="C1931" s="267">
        <f t="shared" si="84"/>
        <v>7</v>
      </c>
      <c r="D1931" s="267">
        <f t="shared" si="85"/>
        <v>20</v>
      </c>
    </row>
    <row r="1932" spans="1:4" x14ac:dyDescent="0.2">
      <c r="A1932" s="284" t="s">
        <v>2333</v>
      </c>
      <c r="B1932" s="285">
        <v>69.237023420829374</v>
      </c>
      <c r="C1932" s="267">
        <f t="shared" si="84"/>
        <v>7</v>
      </c>
      <c r="D1932" s="267">
        <f t="shared" si="85"/>
        <v>20</v>
      </c>
    </row>
    <row r="1933" spans="1:4" x14ac:dyDescent="0.2">
      <c r="A1933" s="284" t="s">
        <v>2334</v>
      </c>
      <c r="B1933" s="285">
        <v>63.774271844660198</v>
      </c>
      <c r="C1933" s="267">
        <f t="shared" si="84"/>
        <v>7</v>
      </c>
      <c r="D1933" s="267">
        <f t="shared" si="85"/>
        <v>20</v>
      </c>
    </row>
    <row r="1934" spans="1:4" x14ac:dyDescent="0.2">
      <c r="A1934" s="284" t="s">
        <v>2335</v>
      </c>
      <c r="B1934" s="285">
        <v>64.605932203389827</v>
      </c>
      <c r="C1934" s="267">
        <f t="shared" si="84"/>
        <v>7</v>
      </c>
      <c r="D1934" s="267">
        <f t="shared" si="85"/>
        <v>20</v>
      </c>
    </row>
    <row r="1935" spans="1:4" x14ac:dyDescent="0.2">
      <c r="A1935" s="284" t="s">
        <v>2336</v>
      </c>
      <c r="B1935" s="285">
        <v>61.588118811881188</v>
      </c>
      <c r="C1935" s="267">
        <f t="shared" si="84"/>
        <v>7</v>
      </c>
      <c r="D1935" s="267">
        <f t="shared" si="85"/>
        <v>20</v>
      </c>
    </row>
    <row r="1936" spans="1:4" x14ac:dyDescent="0.2">
      <c r="A1936" s="284" t="s">
        <v>2337</v>
      </c>
      <c r="B1936" s="285">
        <v>65.032318448211967</v>
      </c>
      <c r="C1936" s="267">
        <f t="shared" si="84"/>
        <v>7</v>
      </c>
      <c r="D1936" s="267">
        <f t="shared" si="85"/>
        <v>20</v>
      </c>
    </row>
    <row r="1937" spans="1:4" x14ac:dyDescent="0.2">
      <c r="A1937" s="284" t="s">
        <v>2338</v>
      </c>
      <c r="B1937" s="285">
        <v>64.370541738962785</v>
      </c>
      <c r="C1937" s="267">
        <f t="shared" si="84"/>
        <v>7</v>
      </c>
      <c r="D1937" s="267">
        <f t="shared" si="85"/>
        <v>20</v>
      </c>
    </row>
    <row r="1938" spans="1:4" x14ac:dyDescent="0.2">
      <c r="A1938" s="284" t="s">
        <v>2339</v>
      </c>
      <c r="B1938" s="285">
        <v>55.503412363966575</v>
      </c>
      <c r="C1938" s="267">
        <f t="shared" si="84"/>
        <v>7</v>
      </c>
      <c r="D1938" s="267">
        <f t="shared" si="85"/>
        <v>20</v>
      </c>
    </row>
    <row r="1939" spans="1:4" x14ac:dyDescent="0.2">
      <c r="A1939" s="284" t="s">
        <v>2340</v>
      </c>
      <c r="B1939" s="285">
        <v>52.926029962546821</v>
      </c>
      <c r="C1939" s="267">
        <f t="shared" si="84"/>
        <v>7</v>
      </c>
      <c r="D1939" s="267">
        <f t="shared" si="85"/>
        <v>20</v>
      </c>
    </row>
    <row r="1940" spans="1:4" x14ac:dyDescent="0.2">
      <c r="A1940" s="284" t="s">
        <v>2341</v>
      </c>
      <c r="B1940" s="285">
        <v>62.814079007808914</v>
      </c>
      <c r="C1940" s="267">
        <f t="shared" si="84"/>
        <v>7</v>
      </c>
      <c r="D1940" s="267">
        <f t="shared" si="85"/>
        <v>20</v>
      </c>
    </row>
    <row r="1941" spans="1:4" x14ac:dyDescent="0.2">
      <c r="A1941" s="284" t="s">
        <v>2342</v>
      </c>
      <c r="B1941" s="285">
        <v>75.930368257261392</v>
      </c>
      <c r="C1941" s="267">
        <f t="shared" si="84"/>
        <v>7</v>
      </c>
      <c r="D1941" s="267">
        <f t="shared" si="85"/>
        <v>20</v>
      </c>
    </row>
    <row r="1942" spans="1:4" x14ac:dyDescent="0.2">
      <c r="A1942" s="284" t="s">
        <v>2343</v>
      </c>
      <c r="B1942" s="285">
        <v>81.745311554748952</v>
      </c>
      <c r="C1942" s="267">
        <f t="shared" si="84"/>
        <v>7</v>
      </c>
      <c r="D1942" s="267">
        <f t="shared" si="85"/>
        <v>20</v>
      </c>
    </row>
    <row r="1943" spans="1:4" x14ac:dyDescent="0.2">
      <c r="A1943" s="284" t="s">
        <v>2344</v>
      </c>
      <c r="B1943" s="285">
        <v>84.578811369509054</v>
      </c>
      <c r="C1943" s="267">
        <f t="shared" si="84"/>
        <v>7</v>
      </c>
      <c r="D1943" s="267">
        <f t="shared" si="85"/>
        <v>20</v>
      </c>
    </row>
    <row r="1944" spans="1:4" x14ac:dyDescent="0.2">
      <c r="A1944" s="284" t="s">
        <v>2345</v>
      </c>
      <c r="B1944" s="285">
        <v>88.250517598343691</v>
      </c>
      <c r="C1944" s="267">
        <f t="shared" si="84"/>
        <v>7</v>
      </c>
      <c r="D1944" s="267">
        <f t="shared" si="85"/>
        <v>21</v>
      </c>
    </row>
    <row r="1945" spans="1:4" x14ac:dyDescent="0.2">
      <c r="A1945" s="284" t="s">
        <v>2346</v>
      </c>
      <c r="B1945" s="285">
        <v>88.843325791855193</v>
      </c>
      <c r="C1945" s="267">
        <f t="shared" si="84"/>
        <v>7</v>
      </c>
      <c r="D1945" s="267">
        <f t="shared" si="85"/>
        <v>21</v>
      </c>
    </row>
    <row r="1946" spans="1:4" x14ac:dyDescent="0.2">
      <c r="A1946" s="284" t="s">
        <v>2347</v>
      </c>
      <c r="B1946" s="285">
        <v>91.149920500589843</v>
      </c>
      <c r="C1946" s="267">
        <f t="shared" si="84"/>
        <v>7</v>
      </c>
      <c r="D1946" s="267">
        <f t="shared" si="85"/>
        <v>21</v>
      </c>
    </row>
    <row r="1947" spans="1:4" x14ac:dyDescent="0.2">
      <c r="A1947" s="284" t="s">
        <v>2348</v>
      </c>
      <c r="B1947" s="285">
        <v>91.977691977691975</v>
      </c>
      <c r="C1947" s="267">
        <f t="shared" si="84"/>
        <v>7</v>
      </c>
      <c r="D1947" s="267">
        <f t="shared" si="85"/>
        <v>21</v>
      </c>
    </row>
    <row r="1948" spans="1:4" x14ac:dyDescent="0.2">
      <c r="A1948" s="284" t="s">
        <v>2349</v>
      </c>
      <c r="B1948" s="285">
        <v>92.459425717852668</v>
      </c>
      <c r="C1948" s="267">
        <f t="shared" si="84"/>
        <v>7</v>
      </c>
      <c r="D1948" s="267">
        <f t="shared" si="85"/>
        <v>21</v>
      </c>
    </row>
    <row r="1949" spans="1:4" x14ac:dyDescent="0.2">
      <c r="A1949" s="311">
        <v>45128.208333333336</v>
      </c>
      <c r="B1949" s="285">
        <v>92.3</v>
      </c>
      <c r="C1949" s="267">
        <f t="shared" ref="C1949:C2012" si="86">MONTH(A1949)</f>
        <v>7</v>
      </c>
      <c r="D1949" s="267">
        <f t="shared" ref="D1949:D2012" si="87">DAY(A1949)</f>
        <v>21</v>
      </c>
    </row>
    <row r="1950" spans="1:4" x14ac:dyDescent="0.2">
      <c r="A1950" s="284" t="s">
        <v>2350</v>
      </c>
      <c r="B1950" s="285">
        <v>92.187303582652419</v>
      </c>
      <c r="C1950" s="267">
        <f t="shared" si="86"/>
        <v>7</v>
      </c>
      <c r="D1950" s="267">
        <f t="shared" si="87"/>
        <v>21</v>
      </c>
    </row>
    <row r="1951" spans="1:4" x14ac:dyDescent="0.2">
      <c r="A1951" s="284" t="s">
        <v>2351</v>
      </c>
      <c r="B1951" s="285">
        <v>88.072973964063067</v>
      </c>
      <c r="C1951" s="267">
        <f t="shared" si="86"/>
        <v>7</v>
      </c>
      <c r="D1951" s="267">
        <f t="shared" si="87"/>
        <v>21</v>
      </c>
    </row>
    <row r="1952" spans="1:4" x14ac:dyDescent="0.2">
      <c r="A1952" s="284" t="s">
        <v>2352</v>
      </c>
      <c r="B1952" s="285">
        <v>81.804509955674376</v>
      </c>
      <c r="C1952" s="267">
        <f t="shared" si="86"/>
        <v>7</v>
      </c>
      <c r="D1952" s="267">
        <f t="shared" si="87"/>
        <v>21</v>
      </c>
    </row>
    <row r="1953" spans="1:4" x14ac:dyDescent="0.2">
      <c r="A1953" s="284" t="s">
        <v>2353</v>
      </c>
      <c r="B1953" s="285">
        <v>75.556883291969243</v>
      </c>
      <c r="C1953" s="267">
        <f t="shared" si="86"/>
        <v>7</v>
      </c>
      <c r="D1953" s="267">
        <f t="shared" si="87"/>
        <v>21</v>
      </c>
    </row>
    <row r="1954" spans="1:4" x14ac:dyDescent="0.2">
      <c r="A1954" s="284" t="s">
        <v>2354</v>
      </c>
      <c r="B1954" s="285">
        <v>69.227672820953188</v>
      </c>
      <c r="C1954" s="267">
        <f t="shared" si="86"/>
        <v>7</v>
      </c>
      <c r="D1954" s="267">
        <f t="shared" si="87"/>
        <v>21</v>
      </c>
    </row>
    <row r="1955" spans="1:4" x14ac:dyDescent="0.2">
      <c r="A1955" s="284" t="s">
        <v>2355</v>
      </c>
      <c r="B1955" s="285">
        <v>62.935193863028914</v>
      </c>
      <c r="C1955" s="267">
        <f t="shared" si="86"/>
        <v>7</v>
      </c>
      <c r="D1955" s="267">
        <f t="shared" si="87"/>
        <v>21</v>
      </c>
    </row>
    <row r="1956" spans="1:4" x14ac:dyDescent="0.2">
      <c r="A1956" s="284" t="s">
        <v>2356</v>
      </c>
      <c r="B1956" s="285">
        <v>59.359134371298026</v>
      </c>
      <c r="C1956" s="267">
        <f t="shared" si="86"/>
        <v>7</v>
      </c>
      <c r="D1956" s="267">
        <f t="shared" si="87"/>
        <v>21</v>
      </c>
    </row>
    <row r="1957" spans="1:4" x14ac:dyDescent="0.2">
      <c r="A1957" s="284" t="s">
        <v>2357</v>
      </c>
      <c r="B1957" s="285">
        <v>55.342125382262992</v>
      </c>
      <c r="C1957" s="267">
        <f t="shared" si="86"/>
        <v>7</v>
      </c>
      <c r="D1957" s="267">
        <f t="shared" si="87"/>
        <v>21</v>
      </c>
    </row>
    <row r="1958" spans="1:4" x14ac:dyDescent="0.2">
      <c r="A1958" s="284" t="s">
        <v>2358</v>
      </c>
      <c r="B1958" s="285">
        <v>56.242283804060861</v>
      </c>
      <c r="C1958" s="267">
        <f t="shared" si="86"/>
        <v>7</v>
      </c>
      <c r="D1958" s="267">
        <f t="shared" si="87"/>
        <v>21</v>
      </c>
    </row>
    <row r="1959" spans="1:4" x14ac:dyDescent="0.2">
      <c r="A1959" s="284" t="s">
        <v>2359</v>
      </c>
      <c r="B1959" s="285">
        <v>53.420560243239841</v>
      </c>
      <c r="C1959" s="267">
        <f t="shared" si="86"/>
        <v>7</v>
      </c>
      <c r="D1959" s="267">
        <f t="shared" si="87"/>
        <v>21</v>
      </c>
    </row>
    <row r="1960" spans="1:4" x14ac:dyDescent="0.2">
      <c r="A1960" s="284" t="s">
        <v>2360</v>
      </c>
      <c r="B1960" s="285">
        <v>49.060855869441369</v>
      </c>
      <c r="C1960" s="267">
        <f t="shared" si="86"/>
        <v>7</v>
      </c>
      <c r="D1960" s="267">
        <f t="shared" si="87"/>
        <v>21</v>
      </c>
    </row>
    <row r="1961" spans="1:4" x14ac:dyDescent="0.2">
      <c r="A1961" s="284" t="s">
        <v>2361</v>
      </c>
      <c r="B1961" s="285">
        <v>51.857690405539074</v>
      </c>
      <c r="C1961" s="267">
        <f t="shared" si="86"/>
        <v>7</v>
      </c>
      <c r="D1961" s="267">
        <f t="shared" si="87"/>
        <v>21</v>
      </c>
    </row>
    <row r="1962" spans="1:4" x14ac:dyDescent="0.2">
      <c r="A1962" s="284" t="s">
        <v>2362</v>
      </c>
      <c r="B1962" s="285">
        <v>54.446970334820804</v>
      </c>
      <c r="C1962" s="267">
        <f t="shared" si="86"/>
        <v>7</v>
      </c>
      <c r="D1962" s="267">
        <f t="shared" si="87"/>
        <v>21</v>
      </c>
    </row>
    <row r="1963" spans="1:4" x14ac:dyDescent="0.2">
      <c r="A1963" s="284" t="s">
        <v>2363</v>
      </c>
      <c r="B1963" s="285">
        <v>60.481119931345205</v>
      </c>
      <c r="C1963" s="267">
        <f t="shared" si="86"/>
        <v>7</v>
      </c>
      <c r="D1963" s="267">
        <f t="shared" si="87"/>
        <v>21</v>
      </c>
    </row>
    <row r="1964" spans="1:4" x14ac:dyDescent="0.2">
      <c r="A1964" s="284" t="s">
        <v>2364</v>
      </c>
      <c r="B1964" s="285">
        <v>75.103219172664723</v>
      </c>
      <c r="C1964" s="267">
        <f t="shared" si="86"/>
        <v>7</v>
      </c>
      <c r="D1964" s="267">
        <f t="shared" si="87"/>
        <v>21</v>
      </c>
    </row>
    <row r="1965" spans="1:4" x14ac:dyDescent="0.2">
      <c r="A1965" s="284" t="s">
        <v>2365</v>
      </c>
      <c r="B1965" s="285">
        <v>86.269357438161308</v>
      </c>
      <c r="C1965" s="267">
        <f t="shared" si="86"/>
        <v>7</v>
      </c>
      <c r="D1965" s="267">
        <f t="shared" si="87"/>
        <v>21</v>
      </c>
    </row>
    <row r="1966" spans="1:4" x14ac:dyDescent="0.2">
      <c r="A1966" s="284" t="s">
        <v>2366</v>
      </c>
      <c r="B1966" s="285">
        <v>89.407255048616307</v>
      </c>
      <c r="C1966" s="267">
        <f t="shared" si="86"/>
        <v>7</v>
      </c>
      <c r="D1966" s="267">
        <f t="shared" si="87"/>
        <v>21</v>
      </c>
    </row>
    <row r="1967" spans="1:4" x14ac:dyDescent="0.2">
      <c r="A1967" s="284" t="s">
        <v>2367</v>
      </c>
      <c r="B1967" s="285">
        <v>90.74140081981821</v>
      </c>
      <c r="C1967" s="267">
        <f t="shared" si="86"/>
        <v>7</v>
      </c>
      <c r="D1967" s="267">
        <f t="shared" si="87"/>
        <v>21</v>
      </c>
    </row>
    <row r="1968" spans="1:4" x14ac:dyDescent="0.2">
      <c r="A1968" s="284" t="s">
        <v>2368</v>
      </c>
      <c r="B1968" s="285">
        <v>91.762711864406782</v>
      </c>
      <c r="C1968" s="267">
        <f t="shared" si="86"/>
        <v>7</v>
      </c>
      <c r="D1968" s="267">
        <f t="shared" si="87"/>
        <v>22</v>
      </c>
    </row>
    <row r="1969" spans="1:4" x14ac:dyDescent="0.2">
      <c r="A1969" s="284" t="s">
        <v>2369</v>
      </c>
      <c r="B1969" s="285">
        <v>92.627401837928161</v>
      </c>
      <c r="C1969" s="267">
        <f t="shared" si="86"/>
        <v>7</v>
      </c>
      <c r="D1969" s="267">
        <f t="shared" si="87"/>
        <v>22</v>
      </c>
    </row>
    <row r="1970" spans="1:4" x14ac:dyDescent="0.2">
      <c r="A1970" s="284" t="s">
        <v>2370</v>
      </c>
      <c r="B1970" s="285">
        <v>93.052208835341375</v>
      </c>
      <c r="C1970" s="267">
        <f t="shared" si="86"/>
        <v>7</v>
      </c>
      <c r="D1970" s="267">
        <f t="shared" si="87"/>
        <v>22</v>
      </c>
    </row>
    <row r="1971" spans="1:4" x14ac:dyDescent="0.2">
      <c r="A1971" s="284" t="s">
        <v>2371</v>
      </c>
      <c r="B1971" s="285">
        <v>93.499348209493135</v>
      </c>
      <c r="C1971" s="267">
        <f t="shared" si="86"/>
        <v>7</v>
      </c>
      <c r="D1971" s="267">
        <f t="shared" si="87"/>
        <v>22</v>
      </c>
    </row>
    <row r="1972" spans="1:4" x14ac:dyDescent="0.2">
      <c r="A1972" s="284" t="s">
        <v>2372</v>
      </c>
      <c r="B1972" s="285">
        <v>93.670632536153505</v>
      </c>
      <c r="C1972" s="267">
        <f t="shared" si="86"/>
        <v>7</v>
      </c>
      <c r="D1972" s="267">
        <f t="shared" si="87"/>
        <v>22</v>
      </c>
    </row>
    <row r="1973" spans="1:4" x14ac:dyDescent="0.2">
      <c r="A1973" s="284" t="s">
        <v>2373</v>
      </c>
      <c r="B1973" s="285">
        <v>93.89164598842018</v>
      </c>
      <c r="C1973" s="267">
        <f t="shared" si="86"/>
        <v>7</v>
      </c>
      <c r="D1973" s="267">
        <f t="shared" si="87"/>
        <v>22</v>
      </c>
    </row>
    <row r="1974" spans="1:4" x14ac:dyDescent="0.2">
      <c r="A1974" s="284" t="s">
        <v>2374</v>
      </c>
      <c r="B1974" s="285">
        <v>92.881977979524834</v>
      </c>
      <c r="C1974" s="267">
        <f t="shared" si="86"/>
        <v>7</v>
      </c>
      <c r="D1974" s="267">
        <f t="shared" si="87"/>
        <v>22</v>
      </c>
    </row>
    <row r="1975" spans="1:4" x14ac:dyDescent="0.2">
      <c r="A1975" s="284" t="s">
        <v>2375</v>
      </c>
      <c r="B1975" s="285">
        <v>87.326007326007328</v>
      </c>
      <c r="C1975" s="267">
        <f t="shared" si="86"/>
        <v>7</v>
      </c>
      <c r="D1975" s="267">
        <f t="shared" si="87"/>
        <v>22</v>
      </c>
    </row>
    <row r="1976" spans="1:4" x14ac:dyDescent="0.2">
      <c r="A1976" s="284" t="s">
        <v>2376</v>
      </c>
      <c r="B1976" s="285">
        <v>78.589466089466086</v>
      </c>
      <c r="C1976" s="267">
        <f t="shared" si="86"/>
        <v>7</v>
      </c>
      <c r="D1976" s="267">
        <f t="shared" si="87"/>
        <v>22</v>
      </c>
    </row>
    <row r="1977" spans="1:4" x14ac:dyDescent="0.2">
      <c r="A1977" s="284" t="s">
        <v>2377</v>
      </c>
      <c r="B1977" s="285">
        <v>68.554985337243409</v>
      </c>
      <c r="C1977" s="267">
        <f t="shared" si="86"/>
        <v>7</v>
      </c>
      <c r="D1977" s="267">
        <f t="shared" si="87"/>
        <v>22</v>
      </c>
    </row>
    <row r="1978" spans="1:4" x14ac:dyDescent="0.2">
      <c r="A1978" s="284" t="s">
        <v>2378</v>
      </c>
      <c r="B1978" s="285">
        <v>61.326484018264843</v>
      </c>
      <c r="C1978" s="267">
        <f t="shared" si="86"/>
        <v>7</v>
      </c>
      <c r="D1978" s="267">
        <f t="shared" si="87"/>
        <v>22</v>
      </c>
    </row>
    <row r="1979" spans="1:4" x14ac:dyDescent="0.2">
      <c r="A1979" s="284" t="s">
        <v>2379</v>
      </c>
      <c r="B1979" s="285">
        <v>55.30262984009515</v>
      </c>
      <c r="C1979" s="267">
        <f t="shared" si="86"/>
        <v>7</v>
      </c>
      <c r="D1979" s="267">
        <f t="shared" si="87"/>
        <v>22</v>
      </c>
    </row>
    <row r="1980" spans="1:4" x14ac:dyDescent="0.2">
      <c r="A1980" s="284" t="s">
        <v>2380</v>
      </c>
      <c r="B1980" s="285">
        <v>51.933809214795588</v>
      </c>
      <c r="C1980" s="267">
        <f t="shared" si="86"/>
        <v>7</v>
      </c>
      <c r="D1980" s="267">
        <f t="shared" si="87"/>
        <v>22</v>
      </c>
    </row>
    <row r="1981" spans="1:4" x14ac:dyDescent="0.2">
      <c r="A1981" s="284" t="s">
        <v>2381</v>
      </c>
      <c r="B1981" s="285">
        <v>46.872811318111779</v>
      </c>
      <c r="C1981" s="267">
        <f t="shared" si="86"/>
        <v>7</v>
      </c>
      <c r="D1981" s="267">
        <f t="shared" si="87"/>
        <v>22</v>
      </c>
    </row>
    <row r="1982" spans="1:4" x14ac:dyDescent="0.2">
      <c r="A1982" s="284" t="s">
        <v>2382</v>
      </c>
      <c r="B1982" s="285">
        <v>43.036755442266568</v>
      </c>
      <c r="C1982" s="267">
        <f t="shared" si="86"/>
        <v>7</v>
      </c>
      <c r="D1982" s="267">
        <f t="shared" si="87"/>
        <v>22</v>
      </c>
    </row>
    <row r="1983" spans="1:4" x14ac:dyDescent="0.2">
      <c r="A1983" s="284" t="s">
        <v>2383</v>
      </c>
      <c r="B1983" s="285">
        <v>42.680064857484211</v>
      </c>
      <c r="C1983" s="267">
        <f t="shared" si="86"/>
        <v>7</v>
      </c>
      <c r="D1983" s="267">
        <f t="shared" si="87"/>
        <v>22</v>
      </c>
    </row>
    <row r="1984" spans="1:4" x14ac:dyDescent="0.2">
      <c r="A1984" s="284" t="s">
        <v>2384</v>
      </c>
      <c r="B1984" s="285">
        <v>41.00787401574803</v>
      </c>
      <c r="C1984" s="267">
        <f t="shared" si="86"/>
        <v>7</v>
      </c>
      <c r="D1984" s="267">
        <f t="shared" si="87"/>
        <v>22</v>
      </c>
    </row>
    <row r="1985" spans="1:4" x14ac:dyDescent="0.2">
      <c r="A1985" s="284" t="s">
        <v>2385</v>
      </c>
      <c r="B1985" s="285">
        <v>40.318302387267906</v>
      </c>
      <c r="C1985" s="267">
        <f t="shared" si="86"/>
        <v>7</v>
      </c>
      <c r="D1985" s="267">
        <f t="shared" si="87"/>
        <v>22</v>
      </c>
    </row>
    <row r="1986" spans="1:4" x14ac:dyDescent="0.2">
      <c r="A1986" s="284" t="s">
        <v>2386</v>
      </c>
      <c r="B1986" s="285">
        <v>46.530743601393304</v>
      </c>
      <c r="C1986" s="267">
        <f t="shared" si="86"/>
        <v>7</v>
      </c>
      <c r="D1986" s="267">
        <f t="shared" si="87"/>
        <v>22</v>
      </c>
    </row>
    <row r="1987" spans="1:4" x14ac:dyDescent="0.2">
      <c r="A1987" s="284" t="s">
        <v>2387</v>
      </c>
      <c r="B1987" s="285">
        <v>56.306204645672025</v>
      </c>
      <c r="C1987" s="267">
        <f t="shared" si="86"/>
        <v>7</v>
      </c>
      <c r="D1987" s="267">
        <f t="shared" si="87"/>
        <v>22</v>
      </c>
    </row>
    <row r="1988" spans="1:4" x14ac:dyDescent="0.2">
      <c r="A1988" s="284" t="s">
        <v>2388</v>
      </c>
      <c r="B1988" s="285">
        <v>67.96635885630576</v>
      </c>
      <c r="C1988" s="267">
        <f t="shared" si="86"/>
        <v>7</v>
      </c>
      <c r="D1988" s="267">
        <f t="shared" si="87"/>
        <v>22</v>
      </c>
    </row>
    <row r="1989" spans="1:4" x14ac:dyDescent="0.2">
      <c r="A1989" s="284" t="s">
        <v>2389</v>
      </c>
      <c r="B1989" s="285">
        <v>81.613808921227474</v>
      </c>
      <c r="C1989" s="267">
        <f t="shared" si="86"/>
        <v>7</v>
      </c>
      <c r="D1989" s="267">
        <f t="shared" si="87"/>
        <v>22</v>
      </c>
    </row>
    <row r="1990" spans="1:4" x14ac:dyDescent="0.2">
      <c r="A1990" s="284" t="s">
        <v>2390</v>
      </c>
      <c r="B1990" s="285">
        <v>85.084920920201284</v>
      </c>
      <c r="C1990" s="267">
        <f t="shared" si="86"/>
        <v>7</v>
      </c>
      <c r="D1990" s="267">
        <f t="shared" si="87"/>
        <v>22</v>
      </c>
    </row>
    <row r="1991" spans="1:4" x14ac:dyDescent="0.2">
      <c r="A1991" s="284" t="s">
        <v>2391</v>
      </c>
      <c r="B1991" s="285">
        <v>87.254901960784309</v>
      </c>
      <c r="C1991" s="267">
        <f t="shared" si="86"/>
        <v>7</v>
      </c>
      <c r="D1991" s="267">
        <f t="shared" si="87"/>
        <v>22</v>
      </c>
    </row>
    <row r="1992" spans="1:4" x14ac:dyDescent="0.2">
      <c r="A1992" s="284" t="s">
        <v>2392</v>
      </c>
      <c r="B1992" s="285">
        <v>87.499687492187306</v>
      </c>
      <c r="C1992" s="267">
        <f t="shared" si="86"/>
        <v>7</v>
      </c>
      <c r="D1992" s="267">
        <f t="shared" si="87"/>
        <v>23</v>
      </c>
    </row>
    <row r="1993" spans="1:4" x14ac:dyDescent="0.2">
      <c r="A1993" s="284" t="s">
        <v>2393</v>
      </c>
      <c r="B1993" s="285">
        <v>87.06223424816389</v>
      </c>
      <c r="C1993" s="267">
        <f t="shared" si="86"/>
        <v>7</v>
      </c>
      <c r="D1993" s="267">
        <f t="shared" si="87"/>
        <v>23</v>
      </c>
    </row>
    <row r="1994" spans="1:4" x14ac:dyDescent="0.2">
      <c r="A1994" s="284" t="s">
        <v>2394</v>
      </c>
      <c r="B1994" s="285">
        <v>85.391604487081878</v>
      </c>
      <c r="C1994" s="267">
        <f t="shared" si="86"/>
        <v>7</v>
      </c>
      <c r="D1994" s="267">
        <f t="shared" si="87"/>
        <v>23</v>
      </c>
    </row>
    <row r="1995" spans="1:4" x14ac:dyDescent="0.2">
      <c r="A1995" s="284" t="s">
        <v>2395</v>
      </c>
      <c r="B1995" s="285">
        <v>86.082474226804123</v>
      </c>
      <c r="C1995" s="267">
        <f t="shared" si="86"/>
        <v>7</v>
      </c>
      <c r="D1995" s="267">
        <f t="shared" si="87"/>
        <v>23</v>
      </c>
    </row>
    <row r="1996" spans="1:4" x14ac:dyDescent="0.2">
      <c r="A1996" s="284" t="s">
        <v>2396</v>
      </c>
      <c r="B1996" s="285">
        <v>87.799729821006423</v>
      </c>
      <c r="C1996" s="267">
        <f t="shared" si="86"/>
        <v>7</v>
      </c>
      <c r="D1996" s="267">
        <f t="shared" si="87"/>
        <v>23</v>
      </c>
    </row>
    <row r="1997" spans="1:4" x14ac:dyDescent="0.2">
      <c r="A1997" s="284" t="s">
        <v>2397</v>
      </c>
      <c r="B1997" s="285">
        <v>86.862504009408752</v>
      </c>
      <c r="C1997" s="267">
        <f t="shared" si="86"/>
        <v>7</v>
      </c>
      <c r="D1997" s="267">
        <f t="shared" si="87"/>
        <v>23</v>
      </c>
    </row>
    <row r="1998" spans="1:4" x14ac:dyDescent="0.2">
      <c r="A1998" s="284" t="s">
        <v>2398</v>
      </c>
      <c r="B1998" s="285">
        <v>79.424316135364649</v>
      </c>
      <c r="C1998" s="267">
        <f t="shared" si="86"/>
        <v>7</v>
      </c>
      <c r="D1998" s="267">
        <f t="shared" si="87"/>
        <v>23</v>
      </c>
    </row>
    <row r="1999" spans="1:4" x14ac:dyDescent="0.2">
      <c r="A1999" s="284" t="s">
        <v>2399</v>
      </c>
      <c r="B1999" s="285">
        <v>85.957521502545205</v>
      </c>
      <c r="C1999" s="267">
        <f t="shared" si="86"/>
        <v>7</v>
      </c>
      <c r="D1999" s="267">
        <f t="shared" si="87"/>
        <v>23</v>
      </c>
    </row>
    <row r="2000" spans="1:4" x14ac:dyDescent="0.2">
      <c r="A2000" s="284" t="s">
        <v>2400</v>
      </c>
      <c r="B2000" s="285">
        <v>89.510489510489492</v>
      </c>
      <c r="C2000" s="267">
        <f t="shared" si="86"/>
        <v>7</v>
      </c>
      <c r="D2000" s="267">
        <f t="shared" si="87"/>
        <v>23</v>
      </c>
    </row>
    <row r="2001" spans="1:4" x14ac:dyDescent="0.2">
      <c r="A2001" s="284" t="s">
        <v>2401</v>
      </c>
      <c r="B2001" s="285">
        <v>82.890126392191206</v>
      </c>
      <c r="C2001" s="267">
        <f t="shared" si="86"/>
        <v>7</v>
      </c>
      <c r="D2001" s="267">
        <f t="shared" si="87"/>
        <v>23</v>
      </c>
    </row>
    <row r="2002" spans="1:4" x14ac:dyDescent="0.2">
      <c r="A2002" s="284" t="s">
        <v>2402</v>
      </c>
      <c r="B2002" s="285">
        <v>74.029859878847205</v>
      </c>
      <c r="C2002" s="267">
        <f t="shared" si="86"/>
        <v>7</v>
      </c>
      <c r="D2002" s="267">
        <f t="shared" si="87"/>
        <v>23</v>
      </c>
    </row>
    <row r="2003" spans="1:4" x14ac:dyDescent="0.2">
      <c r="A2003" s="284" t="s">
        <v>2403</v>
      </c>
      <c r="B2003" s="285">
        <v>67.006411310208762</v>
      </c>
      <c r="C2003" s="267">
        <f t="shared" si="86"/>
        <v>7</v>
      </c>
      <c r="D2003" s="267">
        <f t="shared" si="87"/>
        <v>23</v>
      </c>
    </row>
    <row r="2004" spans="1:4" x14ac:dyDescent="0.2">
      <c r="A2004" s="284" t="s">
        <v>2404</v>
      </c>
      <c r="B2004" s="285">
        <v>63.133657132577795</v>
      </c>
      <c r="C2004" s="267">
        <f t="shared" si="86"/>
        <v>7</v>
      </c>
      <c r="D2004" s="267">
        <f t="shared" si="87"/>
        <v>23</v>
      </c>
    </row>
    <row r="2005" spans="1:4" x14ac:dyDescent="0.2">
      <c r="A2005" s="284" t="s">
        <v>2405</v>
      </c>
      <c r="B2005" s="285">
        <v>58.356340288924557</v>
      </c>
      <c r="C2005" s="267">
        <f t="shared" si="86"/>
        <v>7</v>
      </c>
      <c r="D2005" s="267">
        <f t="shared" si="87"/>
        <v>23</v>
      </c>
    </row>
    <row r="2006" spans="1:4" x14ac:dyDescent="0.2">
      <c r="A2006" s="284" t="s">
        <v>2406</v>
      </c>
      <c r="B2006" s="285">
        <v>55.539423721241903</v>
      </c>
      <c r="C2006" s="267">
        <f t="shared" si="86"/>
        <v>7</v>
      </c>
      <c r="D2006" s="267">
        <f t="shared" si="87"/>
        <v>23</v>
      </c>
    </row>
    <row r="2007" spans="1:4" x14ac:dyDescent="0.2">
      <c r="A2007" s="284" t="s">
        <v>2407</v>
      </c>
      <c r="B2007" s="285">
        <v>53.752323752323754</v>
      </c>
      <c r="C2007" s="267">
        <f t="shared" si="86"/>
        <v>7</v>
      </c>
      <c r="D2007" s="267">
        <f t="shared" si="87"/>
        <v>23</v>
      </c>
    </row>
    <row r="2008" spans="1:4" x14ac:dyDescent="0.2">
      <c r="A2008" s="284" t="s">
        <v>2408</v>
      </c>
      <c r="B2008" s="285">
        <v>53.130247061645477</v>
      </c>
      <c r="C2008" s="267">
        <f t="shared" si="86"/>
        <v>7</v>
      </c>
      <c r="D2008" s="267">
        <f t="shared" si="87"/>
        <v>23</v>
      </c>
    </row>
    <row r="2009" spans="1:4" x14ac:dyDescent="0.2">
      <c r="A2009" s="284" t="s">
        <v>2409</v>
      </c>
      <c r="B2009" s="285">
        <v>52.458166375077596</v>
      </c>
      <c r="C2009" s="267">
        <f t="shared" si="86"/>
        <v>7</v>
      </c>
      <c r="D2009" s="267">
        <f t="shared" si="87"/>
        <v>23</v>
      </c>
    </row>
    <row r="2010" spans="1:4" x14ac:dyDescent="0.2">
      <c r="A2010" s="284" t="s">
        <v>2410</v>
      </c>
      <c r="B2010" s="285">
        <v>55.627833214040109</v>
      </c>
      <c r="C2010" s="267">
        <f t="shared" si="86"/>
        <v>7</v>
      </c>
      <c r="D2010" s="267">
        <f t="shared" si="87"/>
        <v>23</v>
      </c>
    </row>
    <row r="2011" spans="1:4" x14ac:dyDescent="0.2">
      <c r="A2011" s="284" t="s">
        <v>2411</v>
      </c>
      <c r="B2011" s="285">
        <v>60.167867764813543</v>
      </c>
      <c r="C2011" s="267">
        <f t="shared" si="86"/>
        <v>7</v>
      </c>
      <c r="D2011" s="267">
        <f t="shared" si="87"/>
        <v>23</v>
      </c>
    </row>
    <row r="2012" spans="1:4" x14ac:dyDescent="0.2">
      <c r="A2012" s="284" t="s">
        <v>2412</v>
      </c>
      <c r="B2012" s="285">
        <v>76.062964093174656</v>
      </c>
      <c r="C2012" s="267">
        <f t="shared" si="86"/>
        <v>7</v>
      </c>
      <c r="D2012" s="267">
        <f t="shared" si="87"/>
        <v>23</v>
      </c>
    </row>
    <row r="2013" spans="1:4" x14ac:dyDescent="0.2">
      <c r="A2013" s="284" t="s">
        <v>2413</v>
      </c>
      <c r="B2013" s="285">
        <v>86.609385327164574</v>
      </c>
      <c r="C2013" s="267">
        <f t="shared" ref="C2013:C2021" si="88">MONTH(A2013)</f>
        <v>7</v>
      </c>
      <c r="D2013" s="267">
        <f t="shared" ref="D2013:D2021" si="89">DAY(A2013)</f>
        <v>23</v>
      </c>
    </row>
    <row r="2014" spans="1:4" x14ac:dyDescent="0.2">
      <c r="A2014" s="284" t="s">
        <v>2414</v>
      </c>
      <c r="B2014" s="285">
        <v>89.594331758821909</v>
      </c>
      <c r="C2014" s="267">
        <f t="shared" si="88"/>
        <v>7</v>
      </c>
      <c r="D2014" s="267">
        <f t="shared" si="89"/>
        <v>23</v>
      </c>
    </row>
    <row r="2015" spans="1:4" x14ac:dyDescent="0.2">
      <c r="A2015" s="284" t="s">
        <v>2415</v>
      </c>
      <c r="B2015" s="285">
        <v>91.614035087719301</v>
      </c>
      <c r="C2015" s="267">
        <f t="shared" si="88"/>
        <v>7</v>
      </c>
      <c r="D2015" s="267">
        <f t="shared" si="89"/>
        <v>23</v>
      </c>
    </row>
    <row r="2016" spans="1:4" x14ac:dyDescent="0.2">
      <c r="A2016" s="284" t="s">
        <v>2416</v>
      </c>
      <c r="B2016" s="285">
        <v>92.466638865721421</v>
      </c>
      <c r="C2016" s="267">
        <f t="shared" si="88"/>
        <v>7</v>
      </c>
      <c r="D2016" s="267">
        <f t="shared" si="89"/>
        <v>24</v>
      </c>
    </row>
    <row r="2017" spans="1:4" x14ac:dyDescent="0.2">
      <c r="A2017" s="284" t="s">
        <v>2417</v>
      </c>
      <c r="B2017" s="285">
        <v>92.888706521052967</v>
      </c>
      <c r="C2017" s="267">
        <f t="shared" si="88"/>
        <v>7</v>
      </c>
      <c r="D2017" s="267">
        <f t="shared" si="89"/>
        <v>24</v>
      </c>
    </row>
    <row r="2018" spans="1:4" x14ac:dyDescent="0.2">
      <c r="A2018" s="284" t="s">
        <v>2418</v>
      </c>
      <c r="B2018" s="285">
        <v>93.071556579621102</v>
      </c>
      <c r="C2018" s="267">
        <f t="shared" si="88"/>
        <v>7</v>
      </c>
      <c r="D2018" s="267">
        <f t="shared" si="89"/>
        <v>24</v>
      </c>
    </row>
    <row r="2019" spans="1:4" x14ac:dyDescent="0.2">
      <c r="A2019" s="284" t="s">
        <v>2419</v>
      </c>
      <c r="B2019" s="285">
        <v>93.380577662523478</v>
      </c>
      <c r="C2019" s="267">
        <f t="shared" si="88"/>
        <v>7</v>
      </c>
      <c r="D2019" s="267">
        <f t="shared" si="89"/>
        <v>24</v>
      </c>
    </row>
    <row r="2020" spans="1:4" x14ac:dyDescent="0.2">
      <c r="A2020" s="284" t="s">
        <v>2420</v>
      </c>
      <c r="B2020" s="285">
        <v>93.66073002997706</v>
      </c>
      <c r="C2020" s="267">
        <f t="shared" si="88"/>
        <v>7</v>
      </c>
      <c r="D2020" s="267">
        <f t="shared" si="89"/>
        <v>24</v>
      </c>
    </row>
    <row r="2021" spans="1:4" x14ac:dyDescent="0.2">
      <c r="A2021" s="284" t="s">
        <v>2421</v>
      </c>
      <c r="B2021" s="285">
        <v>93.558240255299751</v>
      </c>
      <c r="C2021" s="267">
        <f t="shared" si="88"/>
        <v>7</v>
      </c>
      <c r="D2021" s="267">
        <f t="shared" si="89"/>
        <v>24</v>
      </c>
    </row>
    <row r="2022" spans="1:4" x14ac:dyDescent="0.2">
      <c r="A2022" s="284" t="s">
        <v>2426</v>
      </c>
      <c r="B2022" s="285">
        <v>93.642689750824999</v>
      </c>
      <c r="C2022" s="267">
        <f t="shared" ref="C2022:C2043" si="90">MONTH(A2022)</f>
        <v>7</v>
      </c>
      <c r="D2022" s="267">
        <f t="shared" ref="D2022:D2043" si="91">DAY(A2022)</f>
        <v>24</v>
      </c>
    </row>
    <row r="2023" spans="1:4" x14ac:dyDescent="0.2">
      <c r="A2023" s="284" t="s">
        <v>2427</v>
      </c>
      <c r="B2023" s="285">
        <v>91.108476064997802</v>
      </c>
      <c r="C2023" s="267">
        <f t="shared" si="90"/>
        <v>7</v>
      </c>
      <c r="D2023" s="267">
        <f t="shared" si="91"/>
        <v>24</v>
      </c>
    </row>
    <row r="2024" spans="1:4" x14ac:dyDescent="0.2">
      <c r="A2024" s="284" t="s">
        <v>2428</v>
      </c>
      <c r="B2024" s="285">
        <v>78.874476176634445</v>
      </c>
      <c r="C2024" s="267">
        <f t="shared" si="90"/>
        <v>7</v>
      </c>
      <c r="D2024" s="267">
        <f t="shared" si="91"/>
        <v>24</v>
      </c>
    </row>
    <row r="2025" spans="1:4" x14ac:dyDescent="0.2">
      <c r="A2025" s="284" t="s">
        <v>2429</v>
      </c>
      <c r="B2025" s="285">
        <v>69.426757320670561</v>
      </c>
      <c r="C2025" s="267">
        <f t="shared" si="90"/>
        <v>7</v>
      </c>
      <c r="D2025" s="267">
        <f t="shared" si="91"/>
        <v>24</v>
      </c>
    </row>
    <row r="2026" spans="1:4" x14ac:dyDescent="0.2">
      <c r="A2026" s="284" t="s">
        <v>2430</v>
      </c>
      <c r="B2026" s="285">
        <v>67.958523193842893</v>
      </c>
      <c r="C2026" s="267">
        <f t="shared" si="90"/>
        <v>7</v>
      </c>
      <c r="D2026" s="267">
        <f t="shared" si="91"/>
        <v>24</v>
      </c>
    </row>
    <row r="2027" spans="1:4" x14ac:dyDescent="0.2">
      <c r="A2027" s="284" t="s">
        <v>2431</v>
      </c>
      <c r="B2027" s="285">
        <v>63.531750219876869</v>
      </c>
      <c r="C2027" s="267">
        <f t="shared" si="90"/>
        <v>7</v>
      </c>
      <c r="D2027" s="267">
        <f t="shared" si="91"/>
        <v>24</v>
      </c>
    </row>
    <row r="2028" spans="1:4" x14ac:dyDescent="0.2">
      <c r="A2028" s="284" t="s">
        <v>2432</v>
      </c>
      <c r="B2028" s="285">
        <v>59.677034803172944</v>
      </c>
      <c r="C2028" s="267">
        <f t="shared" si="90"/>
        <v>7</v>
      </c>
      <c r="D2028" s="267">
        <f t="shared" si="91"/>
        <v>24</v>
      </c>
    </row>
    <row r="2029" spans="1:4" x14ac:dyDescent="0.2">
      <c r="A2029" s="284" t="s">
        <v>2433</v>
      </c>
      <c r="B2029" s="285">
        <v>54.74279893611002</v>
      </c>
      <c r="C2029" s="267">
        <f t="shared" si="90"/>
        <v>7</v>
      </c>
      <c r="D2029" s="267">
        <f t="shared" si="91"/>
        <v>24</v>
      </c>
    </row>
    <row r="2030" spans="1:4" x14ac:dyDescent="0.2">
      <c r="A2030" s="284" t="s">
        <v>2434</v>
      </c>
      <c r="B2030" s="285">
        <v>50.470372904740444</v>
      </c>
      <c r="C2030" s="267">
        <f t="shared" si="90"/>
        <v>7</v>
      </c>
      <c r="D2030" s="267">
        <f t="shared" si="91"/>
        <v>24</v>
      </c>
    </row>
    <row r="2031" spans="1:4" x14ac:dyDescent="0.2">
      <c r="A2031" s="284" t="s">
        <v>2435</v>
      </c>
      <c r="B2031" s="285">
        <v>48.963833079385324</v>
      </c>
      <c r="C2031" s="267">
        <f t="shared" si="90"/>
        <v>7</v>
      </c>
      <c r="D2031" s="267">
        <f t="shared" si="91"/>
        <v>24</v>
      </c>
    </row>
    <row r="2032" spans="1:4" x14ac:dyDescent="0.2">
      <c r="A2032" s="284" t="s">
        <v>2436</v>
      </c>
      <c r="B2032" s="285">
        <v>52.011381658736823</v>
      </c>
      <c r="C2032" s="267">
        <f t="shared" si="90"/>
        <v>7</v>
      </c>
      <c r="D2032" s="267">
        <f t="shared" si="91"/>
        <v>24</v>
      </c>
    </row>
    <row r="2033" spans="1:4" x14ac:dyDescent="0.2">
      <c r="A2033" s="284" t="s">
        <v>2437</v>
      </c>
      <c r="B2033" s="285">
        <v>62.876654619631495</v>
      </c>
      <c r="C2033" s="267">
        <f t="shared" si="90"/>
        <v>7</v>
      </c>
      <c r="D2033" s="267">
        <f t="shared" si="91"/>
        <v>24</v>
      </c>
    </row>
    <row r="2034" spans="1:4" x14ac:dyDescent="0.2">
      <c r="A2034" s="284" t="s">
        <v>2438</v>
      </c>
      <c r="B2034" s="285">
        <v>75.617026534457722</v>
      </c>
      <c r="C2034" s="267">
        <f t="shared" si="90"/>
        <v>7</v>
      </c>
      <c r="D2034" s="267">
        <f t="shared" si="91"/>
        <v>24</v>
      </c>
    </row>
    <row r="2035" spans="1:4" x14ac:dyDescent="0.2">
      <c r="A2035" s="284" t="s">
        <v>2439</v>
      </c>
      <c r="B2035" s="285">
        <v>84.683579985905567</v>
      </c>
      <c r="C2035" s="267">
        <f t="shared" si="90"/>
        <v>7</v>
      </c>
      <c r="D2035" s="267">
        <f t="shared" si="91"/>
        <v>24</v>
      </c>
    </row>
    <row r="2036" spans="1:4" x14ac:dyDescent="0.2">
      <c r="A2036" s="284" t="s">
        <v>2440</v>
      </c>
      <c r="B2036" s="285">
        <v>89.734482152277138</v>
      </c>
      <c r="C2036" s="267">
        <f t="shared" si="90"/>
        <v>7</v>
      </c>
      <c r="D2036" s="267">
        <f t="shared" si="91"/>
        <v>24</v>
      </c>
    </row>
    <row r="2037" spans="1:4" x14ac:dyDescent="0.2">
      <c r="A2037" s="284" t="s">
        <v>2441</v>
      </c>
      <c r="B2037" s="285">
        <v>90.849477796380441</v>
      </c>
      <c r="C2037" s="267">
        <f t="shared" si="90"/>
        <v>7</v>
      </c>
      <c r="D2037" s="267">
        <f t="shared" si="91"/>
        <v>24</v>
      </c>
    </row>
    <row r="2038" spans="1:4" x14ac:dyDescent="0.2">
      <c r="A2038" s="284" t="s">
        <v>2442</v>
      </c>
      <c r="B2038" s="285">
        <v>91.785714285714278</v>
      </c>
      <c r="C2038" s="267">
        <f t="shared" si="90"/>
        <v>7</v>
      </c>
      <c r="D2038" s="267">
        <f t="shared" si="91"/>
        <v>25</v>
      </c>
    </row>
    <row r="2039" spans="1:4" x14ac:dyDescent="0.2">
      <c r="A2039" s="284" t="s">
        <v>2443</v>
      </c>
      <c r="B2039" s="285">
        <v>92.212959454338773</v>
      </c>
      <c r="C2039" s="267">
        <f t="shared" si="90"/>
        <v>7</v>
      </c>
      <c r="D2039" s="267">
        <f t="shared" si="91"/>
        <v>25</v>
      </c>
    </row>
    <row r="2040" spans="1:4" x14ac:dyDescent="0.2">
      <c r="A2040" s="284" t="s">
        <v>2444</v>
      </c>
      <c r="B2040" s="285">
        <v>92.212793898527678</v>
      </c>
      <c r="C2040" s="267">
        <f t="shared" si="90"/>
        <v>7</v>
      </c>
      <c r="D2040" s="267">
        <f t="shared" si="91"/>
        <v>25</v>
      </c>
    </row>
    <row r="2041" spans="1:4" x14ac:dyDescent="0.2">
      <c r="A2041" s="284" t="s">
        <v>2445</v>
      </c>
      <c r="B2041" s="285">
        <v>92.28786677240285</v>
      </c>
      <c r="C2041" s="267">
        <f t="shared" si="90"/>
        <v>7</v>
      </c>
      <c r="D2041" s="267">
        <f t="shared" si="91"/>
        <v>25</v>
      </c>
    </row>
    <row r="2042" spans="1:4" x14ac:dyDescent="0.2">
      <c r="A2042" s="284" t="s">
        <v>2446</v>
      </c>
      <c r="B2042" s="285">
        <v>92.630762411347519</v>
      </c>
      <c r="C2042" s="267">
        <f t="shared" si="90"/>
        <v>7</v>
      </c>
      <c r="D2042" s="267">
        <f t="shared" si="91"/>
        <v>25</v>
      </c>
    </row>
    <row r="2043" spans="1:4" x14ac:dyDescent="0.2">
      <c r="A2043" s="284" t="s">
        <v>2447</v>
      </c>
      <c r="B2043" s="285">
        <v>92.914216123091535</v>
      </c>
      <c r="C2043" s="267">
        <f t="shared" si="90"/>
        <v>7</v>
      </c>
      <c r="D2043" s="267">
        <f t="shared" si="91"/>
        <v>25</v>
      </c>
    </row>
    <row r="2044" spans="1:4" x14ac:dyDescent="0.2">
      <c r="A2044" s="284" t="s">
        <v>2448</v>
      </c>
      <c r="B2044" s="285">
        <v>92.417876241405651</v>
      </c>
      <c r="C2044" s="267">
        <f t="shared" ref="C2044:C2067" si="92">MONTH(A2044)</f>
        <v>7</v>
      </c>
      <c r="D2044" s="267">
        <f t="shared" ref="D2044:D2067" si="93">DAY(A2044)</f>
        <v>25</v>
      </c>
    </row>
    <row r="2045" spans="1:4" x14ac:dyDescent="0.2">
      <c r="A2045" s="284" t="s">
        <v>2449</v>
      </c>
      <c r="B2045" s="285">
        <v>88.68481917577796</v>
      </c>
      <c r="C2045" s="267">
        <f t="shared" si="92"/>
        <v>7</v>
      </c>
      <c r="D2045" s="267">
        <f t="shared" si="93"/>
        <v>25</v>
      </c>
    </row>
    <row r="2046" spans="1:4" x14ac:dyDescent="0.2">
      <c r="A2046" s="284" t="s">
        <v>2450</v>
      </c>
      <c r="B2046" s="285">
        <v>78.908714442545261</v>
      </c>
      <c r="C2046" s="267">
        <f t="shared" si="92"/>
        <v>7</v>
      </c>
      <c r="D2046" s="267">
        <f t="shared" si="93"/>
        <v>25</v>
      </c>
    </row>
    <row r="2047" spans="1:4" x14ac:dyDescent="0.2">
      <c r="A2047" s="284" t="s">
        <v>2451</v>
      </c>
      <c r="B2047" s="285">
        <v>64.009819528161827</v>
      </c>
      <c r="C2047" s="267">
        <f t="shared" si="92"/>
        <v>7</v>
      </c>
      <c r="D2047" s="267">
        <f t="shared" si="93"/>
        <v>25</v>
      </c>
    </row>
    <row r="2048" spans="1:4" x14ac:dyDescent="0.2">
      <c r="A2048" s="284" t="s">
        <v>2452</v>
      </c>
      <c r="B2048" s="285">
        <v>52.383012961372813</v>
      </c>
      <c r="C2048" s="267">
        <f t="shared" si="92"/>
        <v>7</v>
      </c>
      <c r="D2048" s="267">
        <f t="shared" si="93"/>
        <v>25</v>
      </c>
    </row>
    <row r="2049" spans="1:4" x14ac:dyDescent="0.2">
      <c r="A2049" s="284" t="s">
        <v>2453</v>
      </c>
      <c r="B2049" s="285">
        <v>48.001341381623071</v>
      </c>
      <c r="C2049" s="267">
        <f t="shared" si="92"/>
        <v>7</v>
      </c>
      <c r="D2049" s="267">
        <f t="shared" si="93"/>
        <v>25</v>
      </c>
    </row>
    <row r="2050" spans="1:4" x14ac:dyDescent="0.2">
      <c r="A2050" s="284" t="s">
        <v>2454</v>
      </c>
      <c r="B2050" s="285">
        <v>48.540145985401452</v>
      </c>
      <c r="C2050" s="267">
        <f t="shared" si="92"/>
        <v>7</v>
      </c>
      <c r="D2050" s="267">
        <f t="shared" si="93"/>
        <v>25</v>
      </c>
    </row>
    <row r="2051" spans="1:4" x14ac:dyDescent="0.2">
      <c r="A2051" s="284" t="s">
        <v>2455</v>
      </c>
      <c r="B2051" s="285">
        <v>46.298031360385977</v>
      </c>
      <c r="C2051" s="267">
        <f t="shared" si="92"/>
        <v>7</v>
      </c>
      <c r="D2051" s="267">
        <f t="shared" si="93"/>
        <v>25</v>
      </c>
    </row>
    <row r="2052" spans="1:4" x14ac:dyDescent="0.2">
      <c r="A2052" s="284" t="s">
        <v>2456</v>
      </c>
      <c r="B2052" s="285">
        <v>41.293091865330723</v>
      </c>
      <c r="C2052" s="267">
        <f t="shared" si="92"/>
        <v>7</v>
      </c>
      <c r="D2052" s="267">
        <f t="shared" si="93"/>
        <v>25</v>
      </c>
    </row>
    <row r="2053" spans="1:4" x14ac:dyDescent="0.2">
      <c r="A2053" s="284" t="s">
        <v>2457</v>
      </c>
      <c r="B2053" s="285">
        <v>43.533737464146952</v>
      </c>
      <c r="C2053" s="267">
        <f t="shared" si="92"/>
        <v>7</v>
      </c>
      <c r="D2053" s="267">
        <f t="shared" si="93"/>
        <v>25</v>
      </c>
    </row>
    <row r="2054" spans="1:4" x14ac:dyDescent="0.2">
      <c r="A2054" s="284" t="s">
        <v>2458</v>
      </c>
      <c r="B2054" s="285">
        <v>42.091263571397512</v>
      </c>
      <c r="C2054" s="267">
        <f t="shared" si="92"/>
        <v>7</v>
      </c>
      <c r="D2054" s="267">
        <f t="shared" si="93"/>
        <v>25</v>
      </c>
    </row>
    <row r="2055" spans="1:4" x14ac:dyDescent="0.2">
      <c r="A2055" s="284" t="s">
        <v>2459</v>
      </c>
      <c r="B2055" s="285">
        <v>44.896375554270293</v>
      </c>
      <c r="C2055" s="267">
        <f t="shared" si="92"/>
        <v>7</v>
      </c>
      <c r="D2055" s="267">
        <f t="shared" si="93"/>
        <v>25</v>
      </c>
    </row>
    <row r="2056" spans="1:4" x14ac:dyDescent="0.2">
      <c r="A2056" s="284" t="s">
        <v>2460</v>
      </c>
      <c r="B2056" s="285">
        <v>49.266094112335566</v>
      </c>
      <c r="C2056" s="267">
        <f t="shared" si="92"/>
        <v>7</v>
      </c>
      <c r="D2056" s="267">
        <f t="shared" si="93"/>
        <v>25</v>
      </c>
    </row>
    <row r="2057" spans="1:4" x14ac:dyDescent="0.2">
      <c r="A2057" s="284" t="s">
        <v>2461</v>
      </c>
      <c r="B2057" s="285">
        <v>51.755919275385352</v>
      </c>
      <c r="C2057" s="267">
        <f t="shared" si="92"/>
        <v>7</v>
      </c>
      <c r="D2057" s="267">
        <f t="shared" si="93"/>
        <v>25</v>
      </c>
    </row>
    <row r="2058" spans="1:4" x14ac:dyDescent="0.2">
      <c r="A2058" s="284" t="s">
        <v>2462</v>
      </c>
      <c r="B2058" s="285">
        <v>66.260579528872213</v>
      </c>
      <c r="C2058" s="267">
        <f t="shared" si="92"/>
        <v>7</v>
      </c>
      <c r="D2058" s="267">
        <f t="shared" si="93"/>
        <v>25</v>
      </c>
    </row>
    <row r="2059" spans="1:4" x14ac:dyDescent="0.2">
      <c r="A2059" s="284" t="s">
        <v>2463</v>
      </c>
      <c r="B2059" s="285">
        <v>78.913989612388178</v>
      </c>
      <c r="C2059" s="267">
        <f t="shared" si="92"/>
        <v>7</v>
      </c>
      <c r="D2059" s="267">
        <f t="shared" si="93"/>
        <v>25</v>
      </c>
    </row>
    <row r="2060" spans="1:4" x14ac:dyDescent="0.2">
      <c r="A2060" s="284" t="s">
        <v>2464</v>
      </c>
      <c r="B2060" s="285">
        <v>80.149875206958754</v>
      </c>
      <c r="C2060" s="267">
        <f t="shared" si="92"/>
        <v>7</v>
      </c>
      <c r="D2060" s="267">
        <f t="shared" si="93"/>
        <v>25</v>
      </c>
    </row>
    <row r="2061" spans="1:4" x14ac:dyDescent="0.2">
      <c r="A2061" s="284" t="s">
        <v>2465</v>
      </c>
      <c r="B2061" s="285">
        <v>77.482525629077358</v>
      </c>
      <c r="C2061" s="267">
        <f t="shared" si="92"/>
        <v>7</v>
      </c>
      <c r="D2061" s="267">
        <f t="shared" si="93"/>
        <v>25</v>
      </c>
    </row>
    <row r="2062" spans="1:4" x14ac:dyDescent="0.2">
      <c r="A2062" s="284" t="s">
        <v>2466</v>
      </c>
      <c r="B2062" s="285">
        <v>74.793729372937293</v>
      </c>
      <c r="C2062" s="267">
        <f t="shared" si="92"/>
        <v>7</v>
      </c>
      <c r="D2062" s="267">
        <f t="shared" si="93"/>
        <v>26</v>
      </c>
    </row>
    <row r="2063" spans="1:4" x14ac:dyDescent="0.2">
      <c r="A2063" s="284" t="s">
        <v>2467</v>
      </c>
      <c r="B2063" s="285">
        <v>86.608373705147898</v>
      </c>
      <c r="C2063" s="267">
        <f t="shared" si="92"/>
        <v>7</v>
      </c>
      <c r="D2063" s="267">
        <f t="shared" si="93"/>
        <v>26</v>
      </c>
    </row>
    <row r="2064" spans="1:4" x14ac:dyDescent="0.2">
      <c r="A2064" s="284" t="s">
        <v>2468</v>
      </c>
      <c r="B2064" s="285">
        <v>88.703472579105807</v>
      </c>
      <c r="C2064" s="267">
        <f t="shared" si="92"/>
        <v>7</v>
      </c>
      <c r="D2064" s="267">
        <f t="shared" si="93"/>
        <v>26</v>
      </c>
    </row>
    <row r="2065" spans="1:4" x14ac:dyDescent="0.2">
      <c r="A2065" s="284" t="s">
        <v>2469</v>
      </c>
      <c r="B2065" s="285">
        <v>88.73857569450729</v>
      </c>
      <c r="C2065" s="267">
        <f t="shared" si="92"/>
        <v>7</v>
      </c>
      <c r="D2065" s="267">
        <f t="shared" si="93"/>
        <v>26</v>
      </c>
    </row>
    <row r="2066" spans="1:4" x14ac:dyDescent="0.2">
      <c r="A2066" s="284" t="s">
        <v>2470</v>
      </c>
      <c r="B2066" s="285">
        <v>88.565891472868202</v>
      </c>
      <c r="C2066" s="267">
        <f t="shared" si="92"/>
        <v>7</v>
      </c>
      <c r="D2066" s="267">
        <f t="shared" si="93"/>
        <v>26</v>
      </c>
    </row>
    <row r="2067" spans="1:4" x14ac:dyDescent="0.2">
      <c r="A2067" s="284" t="s">
        <v>2471</v>
      </c>
      <c r="B2067" s="285">
        <v>88.592990978487151</v>
      </c>
      <c r="C2067" s="267">
        <f t="shared" si="92"/>
        <v>7</v>
      </c>
      <c r="D2067" s="267">
        <f t="shared" si="93"/>
        <v>26</v>
      </c>
    </row>
    <row r="2068" spans="1:4" x14ac:dyDescent="0.2">
      <c r="A2068" s="284" t="s">
        <v>2474</v>
      </c>
      <c r="B2068" s="285">
        <v>89.516366646556207</v>
      </c>
      <c r="C2068" s="267">
        <f t="shared" ref="C2068:C2091" si="94">MONTH(A2068)</f>
        <v>7</v>
      </c>
      <c r="D2068" s="267">
        <f t="shared" ref="D2068:D2091" si="95">DAY(A2068)</f>
        <v>26</v>
      </c>
    </row>
    <row r="2069" spans="1:4" x14ac:dyDescent="0.2">
      <c r="A2069" s="284" t="s">
        <v>2475</v>
      </c>
      <c r="B2069" s="285">
        <v>87.500464989398239</v>
      </c>
      <c r="C2069" s="267">
        <f t="shared" si="94"/>
        <v>7</v>
      </c>
      <c r="D2069" s="267">
        <f t="shared" si="95"/>
        <v>26</v>
      </c>
    </row>
    <row r="2070" spans="1:4" x14ac:dyDescent="0.2">
      <c r="A2070" s="284" t="s">
        <v>2476</v>
      </c>
      <c r="B2070" s="285">
        <v>82.284026772617324</v>
      </c>
      <c r="C2070" s="267">
        <f t="shared" si="94"/>
        <v>7</v>
      </c>
      <c r="D2070" s="267">
        <f t="shared" si="95"/>
        <v>26</v>
      </c>
    </row>
    <row r="2071" spans="1:4" x14ac:dyDescent="0.2">
      <c r="A2071" s="284" t="s">
        <v>2477</v>
      </c>
      <c r="B2071" s="285">
        <v>77.242019658694346</v>
      </c>
      <c r="C2071" s="267">
        <f t="shared" si="94"/>
        <v>7</v>
      </c>
      <c r="D2071" s="267">
        <f t="shared" si="95"/>
        <v>26</v>
      </c>
    </row>
    <row r="2072" spans="1:4" x14ac:dyDescent="0.2">
      <c r="A2072" s="284" t="s">
        <v>2478</v>
      </c>
      <c r="B2072" s="285">
        <v>77.567556501801505</v>
      </c>
      <c r="C2072" s="267">
        <f t="shared" si="94"/>
        <v>7</v>
      </c>
      <c r="D2072" s="267">
        <f t="shared" si="95"/>
        <v>26</v>
      </c>
    </row>
    <row r="2073" spans="1:4" x14ac:dyDescent="0.2">
      <c r="A2073" s="284" t="s">
        <v>2479</v>
      </c>
      <c r="B2073" s="285">
        <v>74.809130263675712</v>
      </c>
      <c r="C2073" s="267">
        <f t="shared" si="94"/>
        <v>7</v>
      </c>
      <c r="D2073" s="267">
        <f t="shared" si="95"/>
        <v>26</v>
      </c>
    </row>
    <row r="2074" spans="1:4" x14ac:dyDescent="0.2">
      <c r="A2074" s="284" t="s">
        <v>2480</v>
      </c>
      <c r="B2074" s="285">
        <v>67.591850494873171</v>
      </c>
      <c r="C2074" s="267">
        <f t="shared" si="94"/>
        <v>7</v>
      </c>
      <c r="D2074" s="267">
        <f t="shared" si="95"/>
        <v>26</v>
      </c>
    </row>
    <row r="2075" spans="1:4" x14ac:dyDescent="0.2">
      <c r="A2075" s="284" t="s">
        <v>2481</v>
      </c>
      <c r="B2075" s="285">
        <v>65.807926829268297</v>
      </c>
      <c r="C2075" s="267">
        <f t="shared" si="94"/>
        <v>7</v>
      </c>
      <c r="D2075" s="267">
        <f t="shared" si="95"/>
        <v>26</v>
      </c>
    </row>
    <row r="2076" spans="1:4" x14ac:dyDescent="0.2">
      <c r="A2076" s="284" t="s">
        <v>2482</v>
      </c>
      <c r="B2076" s="285">
        <v>59.361971891520184</v>
      </c>
      <c r="C2076" s="267">
        <f t="shared" si="94"/>
        <v>7</v>
      </c>
      <c r="D2076" s="267">
        <f t="shared" si="95"/>
        <v>26</v>
      </c>
    </row>
    <row r="2077" spans="1:4" x14ac:dyDescent="0.2">
      <c r="A2077" s="284" t="s">
        <v>2483</v>
      </c>
      <c r="B2077" s="285">
        <v>56.695216314653983</v>
      </c>
      <c r="C2077" s="267">
        <f t="shared" si="94"/>
        <v>7</v>
      </c>
      <c r="D2077" s="267">
        <f t="shared" si="95"/>
        <v>26</v>
      </c>
    </row>
    <row r="2078" spans="1:4" x14ac:dyDescent="0.2">
      <c r="A2078" s="284" t="s">
        <v>2484</v>
      </c>
      <c r="B2078" s="285">
        <v>61.212547940236732</v>
      </c>
      <c r="C2078" s="267">
        <f t="shared" si="94"/>
        <v>7</v>
      </c>
      <c r="D2078" s="267">
        <f t="shared" si="95"/>
        <v>26</v>
      </c>
    </row>
    <row r="2079" spans="1:4" x14ac:dyDescent="0.2">
      <c r="A2079" s="284" t="s">
        <v>2485</v>
      </c>
      <c r="B2079" s="285">
        <v>62.177155237567383</v>
      </c>
      <c r="C2079" s="267">
        <f t="shared" si="94"/>
        <v>7</v>
      </c>
      <c r="D2079" s="267">
        <f t="shared" si="95"/>
        <v>26</v>
      </c>
    </row>
    <row r="2080" spans="1:4" x14ac:dyDescent="0.2">
      <c r="A2080" s="284" t="s">
        <v>2486</v>
      </c>
      <c r="B2080" s="285">
        <v>63.41223095618664</v>
      </c>
      <c r="C2080" s="267">
        <f t="shared" si="94"/>
        <v>7</v>
      </c>
      <c r="D2080" s="267">
        <f t="shared" si="95"/>
        <v>26</v>
      </c>
    </row>
    <row r="2081" spans="1:4" x14ac:dyDescent="0.2">
      <c r="A2081" s="284" t="s">
        <v>2487</v>
      </c>
      <c r="B2081" s="285">
        <v>65.966724923751755</v>
      </c>
      <c r="C2081" s="267">
        <f t="shared" si="94"/>
        <v>7</v>
      </c>
      <c r="D2081" s="267">
        <f t="shared" si="95"/>
        <v>26</v>
      </c>
    </row>
    <row r="2082" spans="1:4" x14ac:dyDescent="0.2">
      <c r="A2082" s="284" t="s">
        <v>2488</v>
      </c>
      <c r="B2082" s="285">
        <v>73.176933410094037</v>
      </c>
      <c r="C2082" s="267">
        <f t="shared" si="94"/>
        <v>7</v>
      </c>
      <c r="D2082" s="267">
        <f t="shared" si="95"/>
        <v>26</v>
      </c>
    </row>
    <row r="2083" spans="1:4" x14ac:dyDescent="0.2">
      <c r="A2083" s="284" t="s">
        <v>2489</v>
      </c>
      <c r="B2083" s="285">
        <v>73.760215053763432</v>
      </c>
      <c r="C2083" s="267">
        <f t="shared" si="94"/>
        <v>7</v>
      </c>
      <c r="D2083" s="267">
        <f t="shared" si="95"/>
        <v>26</v>
      </c>
    </row>
    <row r="2084" spans="1:4" x14ac:dyDescent="0.2">
      <c r="A2084" s="284" t="s">
        <v>2490</v>
      </c>
      <c r="B2084" s="285">
        <v>74.227642276422756</v>
      </c>
      <c r="C2084" s="267">
        <f t="shared" si="94"/>
        <v>7</v>
      </c>
      <c r="D2084" s="267">
        <f t="shared" si="95"/>
        <v>26</v>
      </c>
    </row>
    <row r="2085" spans="1:4" x14ac:dyDescent="0.2">
      <c r="A2085" s="284" t="s">
        <v>2491</v>
      </c>
      <c r="B2085" s="285">
        <v>77.907788612013974</v>
      </c>
      <c r="C2085" s="267">
        <f t="shared" si="94"/>
        <v>7</v>
      </c>
      <c r="D2085" s="267">
        <f t="shared" si="95"/>
        <v>26</v>
      </c>
    </row>
    <row r="2086" spans="1:4" x14ac:dyDescent="0.2">
      <c r="A2086" s="284" t="s">
        <v>2492</v>
      </c>
      <c r="B2086" s="285">
        <v>81.328563642498096</v>
      </c>
      <c r="C2086" s="267">
        <f t="shared" si="94"/>
        <v>7</v>
      </c>
      <c r="D2086" s="267">
        <f t="shared" si="95"/>
        <v>27</v>
      </c>
    </row>
    <row r="2087" spans="1:4" x14ac:dyDescent="0.2">
      <c r="A2087" s="284" t="s">
        <v>2493</v>
      </c>
      <c r="B2087" s="285">
        <v>83.425091758425083</v>
      </c>
      <c r="C2087" s="267">
        <f t="shared" si="94"/>
        <v>7</v>
      </c>
      <c r="D2087" s="267">
        <f t="shared" si="95"/>
        <v>27</v>
      </c>
    </row>
    <row r="2088" spans="1:4" x14ac:dyDescent="0.2">
      <c r="A2088" s="284" t="s">
        <v>2494</v>
      </c>
      <c r="B2088" s="285">
        <v>86.102070562865649</v>
      </c>
      <c r="C2088" s="267">
        <f t="shared" si="94"/>
        <v>7</v>
      </c>
      <c r="D2088" s="267">
        <f t="shared" si="95"/>
        <v>27</v>
      </c>
    </row>
    <row r="2089" spans="1:4" x14ac:dyDescent="0.2">
      <c r="A2089" s="284" t="s">
        <v>2495</v>
      </c>
      <c r="B2089" s="285">
        <v>88.811074918566788</v>
      </c>
      <c r="C2089" s="267">
        <f t="shared" si="94"/>
        <v>7</v>
      </c>
      <c r="D2089" s="267">
        <f t="shared" si="95"/>
        <v>27</v>
      </c>
    </row>
    <row r="2090" spans="1:4" x14ac:dyDescent="0.2">
      <c r="A2090" s="284" t="s">
        <v>2496</v>
      </c>
      <c r="B2090" s="285">
        <v>91.701531443466934</v>
      </c>
      <c r="C2090" s="267">
        <f t="shared" si="94"/>
        <v>7</v>
      </c>
      <c r="D2090" s="267">
        <f t="shared" si="95"/>
        <v>27</v>
      </c>
    </row>
    <row r="2091" spans="1:4" x14ac:dyDescent="0.2">
      <c r="A2091" s="284" t="s">
        <v>2497</v>
      </c>
      <c r="B2091" s="285">
        <v>92.848020434227323</v>
      </c>
      <c r="C2091" s="267">
        <f t="shared" si="94"/>
        <v>7</v>
      </c>
      <c r="D2091" s="267">
        <f t="shared" si="95"/>
        <v>27</v>
      </c>
    </row>
    <row r="2092" spans="1:4" x14ac:dyDescent="0.2">
      <c r="A2092" s="284" t="s">
        <v>2499</v>
      </c>
      <c r="B2092" s="285">
        <v>92.967838464811734</v>
      </c>
      <c r="C2092" s="267">
        <f t="shared" ref="C2092:C2115" si="96">MONTH(A2092)</f>
        <v>7</v>
      </c>
      <c r="D2092" s="267">
        <f t="shared" ref="D2092:D2115" si="97">DAY(A2092)</f>
        <v>27</v>
      </c>
    </row>
    <row r="2093" spans="1:4" x14ac:dyDescent="0.2">
      <c r="A2093" s="284" t="s">
        <v>2500</v>
      </c>
      <c r="B2093" s="285">
        <v>85.962301587301596</v>
      </c>
      <c r="C2093" s="267">
        <f t="shared" si="96"/>
        <v>7</v>
      </c>
      <c r="D2093" s="267">
        <f t="shared" si="97"/>
        <v>27</v>
      </c>
    </row>
    <row r="2094" spans="1:4" x14ac:dyDescent="0.2">
      <c r="A2094" s="284" t="s">
        <v>2501</v>
      </c>
      <c r="B2094" s="285">
        <v>82.062269750306996</v>
      </c>
      <c r="C2094" s="267">
        <f t="shared" si="96"/>
        <v>7</v>
      </c>
      <c r="D2094" s="267">
        <f t="shared" si="97"/>
        <v>27</v>
      </c>
    </row>
    <row r="2095" spans="1:4" x14ac:dyDescent="0.2">
      <c r="A2095" s="284" t="s">
        <v>2502</v>
      </c>
      <c r="B2095" s="285">
        <v>76.511526750761192</v>
      </c>
      <c r="C2095" s="267">
        <f t="shared" si="96"/>
        <v>7</v>
      </c>
      <c r="D2095" s="267">
        <f t="shared" si="97"/>
        <v>27</v>
      </c>
    </row>
    <row r="2096" spans="1:4" x14ac:dyDescent="0.2">
      <c r="A2096" s="284" t="s">
        <v>2503</v>
      </c>
      <c r="B2096" s="285">
        <v>67.614035623720639</v>
      </c>
      <c r="C2096" s="267">
        <f t="shared" si="96"/>
        <v>7</v>
      </c>
      <c r="D2096" s="267">
        <f t="shared" si="97"/>
        <v>27</v>
      </c>
    </row>
    <row r="2097" spans="1:4" x14ac:dyDescent="0.2">
      <c r="A2097" s="284" t="s">
        <v>2504</v>
      </c>
      <c r="B2097" s="285">
        <v>62.910817337207874</v>
      </c>
      <c r="C2097" s="267">
        <f t="shared" si="96"/>
        <v>7</v>
      </c>
      <c r="D2097" s="267">
        <f t="shared" si="97"/>
        <v>27</v>
      </c>
    </row>
    <row r="2098" spans="1:4" x14ac:dyDescent="0.2">
      <c r="A2098" s="284" t="s">
        <v>2505</v>
      </c>
      <c r="B2098" s="285">
        <v>58.750432376340356</v>
      </c>
      <c r="C2098" s="267">
        <f t="shared" si="96"/>
        <v>7</v>
      </c>
      <c r="D2098" s="267">
        <f t="shared" si="97"/>
        <v>27</v>
      </c>
    </row>
    <row r="2099" spans="1:4" x14ac:dyDescent="0.2">
      <c r="A2099" s="284" t="s">
        <v>2506</v>
      </c>
      <c r="B2099" s="285">
        <v>55.937550186982357</v>
      </c>
      <c r="C2099" s="267">
        <f t="shared" si="96"/>
        <v>7</v>
      </c>
      <c r="D2099" s="267">
        <f t="shared" si="97"/>
        <v>27</v>
      </c>
    </row>
    <row r="2100" spans="1:4" x14ac:dyDescent="0.2">
      <c r="A2100" s="284" t="s">
        <v>2507</v>
      </c>
      <c r="B2100" s="285">
        <v>51.713284721431009</v>
      </c>
      <c r="C2100" s="267">
        <f t="shared" si="96"/>
        <v>7</v>
      </c>
      <c r="D2100" s="267">
        <f t="shared" si="97"/>
        <v>27</v>
      </c>
    </row>
    <row r="2101" spans="1:4" x14ac:dyDescent="0.2">
      <c r="A2101" s="284" t="s">
        <v>2508</v>
      </c>
      <c r="B2101" s="285">
        <v>50.045855504929065</v>
      </c>
      <c r="C2101" s="267">
        <f t="shared" si="96"/>
        <v>7</v>
      </c>
      <c r="D2101" s="267">
        <f t="shared" si="97"/>
        <v>27</v>
      </c>
    </row>
    <row r="2102" spans="1:4" x14ac:dyDescent="0.2">
      <c r="A2102" s="284" t="s">
        <v>2509</v>
      </c>
      <c r="B2102" s="285">
        <v>52.173715196706084</v>
      </c>
      <c r="C2102" s="267">
        <f t="shared" si="96"/>
        <v>7</v>
      </c>
      <c r="D2102" s="267">
        <f t="shared" si="97"/>
        <v>27</v>
      </c>
    </row>
    <row r="2103" spans="1:4" x14ac:dyDescent="0.2">
      <c r="A2103" s="284" t="s">
        <v>2510</v>
      </c>
      <c r="B2103" s="285">
        <v>47.937366294271449</v>
      </c>
      <c r="C2103" s="267">
        <f t="shared" si="96"/>
        <v>7</v>
      </c>
      <c r="D2103" s="267">
        <f t="shared" si="97"/>
        <v>27</v>
      </c>
    </row>
    <row r="2104" spans="1:4" x14ac:dyDescent="0.2">
      <c r="A2104" s="284" t="s">
        <v>2511</v>
      </c>
      <c r="B2104" s="285">
        <v>54.289727126805772</v>
      </c>
      <c r="C2104" s="267">
        <f t="shared" si="96"/>
        <v>7</v>
      </c>
      <c r="D2104" s="267">
        <f t="shared" si="97"/>
        <v>27</v>
      </c>
    </row>
    <row r="2105" spans="1:4" x14ac:dyDescent="0.2">
      <c r="A2105" s="284" t="s">
        <v>2512</v>
      </c>
      <c r="B2105" s="285">
        <v>65.885185185185179</v>
      </c>
      <c r="C2105" s="267">
        <f t="shared" si="96"/>
        <v>7</v>
      </c>
      <c r="D2105" s="267">
        <f t="shared" si="97"/>
        <v>27</v>
      </c>
    </row>
    <row r="2106" spans="1:4" x14ac:dyDescent="0.2">
      <c r="A2106" s="284" t="s">
        <v>2513</v>
      </c>
      <c r="B2106" s="285">
        <v>76.818437037415137</v>
      </c>
      <c r="C2106" s="267">
        <f t="shared" si="96"/>
        <v>7</v>
      </c>
      <c r="D2106" s="267">
        <f t="shared" si="97"/>
        <v>27</v>
      </c>
    </row>
    <row r="2107" spans="1:4" x14ac:dyDescent="0.2">
      <c r="A2107" s="284" t="s">
        <v>2514</v>
      </c>
      <c r="B2107" s="285">
        <v>81.381187343358391</v>
      </c>
      <c r="C2107" s="267">
        <f t="shared" si="96"/>
        <v>7</v>
      </c>
      <c r="D2107" s="267">
        <f t="shared" si="97"/>
        <v>27</v>
      </c>
    </row>
    <row r="2108" spans="1:4" x14ac:dyDescent="0.2">
      <c r="A2108" s="284" t="s">
        <v>2515</v>
      </c>
      <c r="B2108" s="285">
        <v>85.819645277062136</v>
      </c>
      <c r="C2108" s="267">
        <f t="shared" si="96"/>
        <v>7</v>
      </c>
      <c r="D2108" s="267">
        <f t="shared" si="97"/>
        <v>27</v>
      </c>
    </row>
    <row r="2109" spans="1:4" x14ac:dyDescent="0.2">
      <c r="A2109" s="284" t="s">
        <v>2516</v>
      </c>
      <c r="B2109" s="285">
        <v>87.115529470843001</v>
      </c>
      <c r="C2109" s="267">
        <f t="shared" si="96"/>
        <v>7</v>
      </c>
      <c r="D2109" s="267">
        <f t="shared" si="97"/>
        <v>27</v>
      </c>
    </row>
    <row r="2110" spans="1:4" x14ac:dyDescent="0.2">
      <c r="A2110" s="284" t="s">
        <v>2517</v>
      </c>
      <c r="B2110" s="285">
        <v>88.319088319088323</v>
      </c>
      <c r="C2110" s="267">
        <f t="shared" si="96"/>
        <v>7</v>
      </c>
      <c r="D2110" s="267">
        <f t="shared" si="97"/>
        <v>28</v>
      </c>
    </row>
    <row r="2111" spans="1:4" x14ac:dyDescent="0.2">
      <c r="A2111" s="284" t="s">
        <v>2518</v>
      </c>
      <c r="B2111" s="285">
        <v>89.322838580709657</v>
      </c>
      <c r="C2111" s="267">
        <f t="shared" si="96"/>
        <v>7</v>
      </c>
      <c r="D2111" s="267">
        <f t="shared" si="97"/>
        <v>28</v>
      </c>
    </row>
    <row r="2112" spans="1:4" x14ac:dyDescent="0.2">
      <c r="A2112" s="284" t="s">
        <v>2519</v>
      </c>
      <c r="B2112" s="285">
        <v>90.547652295339503</v>
      </c>
      <c r="C2112" s="267">
        <f t="shared" si="96"/>
        <v>7</v>
      </c>
      <c r="D2112" s="267">
        <f t="shared" si="97"/>
        <v>28</v>
      </c>
    </row>
    <row r="2113" spans="1:4" x14ac:dyDescent="0.2">
      <c r="A2113" s="284" t="s">
        <v>2520</v>
      </c>
      <c r="B2113" s="285">
        <v>91.592417574489573</v>
      </c>
      <c r="C2113" s="267">
        <f t="shared" si="96"/>
        <v>7</v>
      </c>
      <c r="D2113" s="267">
        <f t="shared" si="97"/>
        <v>28</v>
      </c>
    </row>
    <row r="2114" spans="1:4" x14ac:dyDescent="0.2">
      <c r="A2114" s="284" t="s">
        <v>2521</v>
      </c>
      <c r="B2114" s="285">
        <v>91.296828090327637</v>
      </c>
      <c r="C2114" s="267">
        <f t="shared" si="96"/>
        <v>7</v>
      </c>
      <c r="D2114" s="267">
        <f t="shared" si="97"/>
        <v>28</v>
      </c>
    </row>
    <row r="2115" spans="1:4" x14ac:dyDescent="0.2">
      <c r="A2115" s="284" t="s">
        <v>2522</v>
      </c>
      <c r="B2115" s="285">
        <v>90.909306742640084</v>
      </c>
      <c r="C2115" s="267">
        <f t="shared" si="96"/>
        <v>7</v>
      </c>
      <c r="D2115" s="267">
        <f t="shared" si="97"/>
        <v>28</v>
      </c>
    </row>
    <row r="2116" spans="1:4" x14ac:dyDescent="0.2">
      <c r="A2116" s="284" t="s">
        <v>2526</v>
      </c>
      <c r="B2116" s="285">
        <v>86.326549321598833</v>
      </c>
      <c r="C2116" s="267">
        <f t="shared" ref="C2116:C2179" si="98">MONTH(A2116)</f>
        <v>7</v>
      </c>
      <c r="D2116" s="267">
        <f t="shared" ref="D2116:D2179" si="99">DAY(A2116)</f>
        <v>28</v>
      </c>
    </row>
    <row r="2117" spans="1:4" x14ac:dyDescent="0.2">
      <c r="A2117" s="284" t="s">
        <v>2527</v>
      </c>
      <c r="B2117" s="285">
        <v>86.819237848112721</v>
      </c>
      <c r="C2117" s="267">
        <f t="shared" si="98"/>
        <v>7</v>
      </c>
      <c r="D2117" s="267">
        <f t="shared" si="99"/>
        <v>28</v>
      </c>
    </row>
    <row r="2118" spans="1:4" x14ac:dyDescent="0.2">
      <c r="A2118" s="284" t="s">
        <v>2528</v>
      </c>
      <c r="B2118" s="285">
        <v>92.30453889544799</v>
      </c>
      <c r="C2118" s="267">
        <f t="shared" si="98"/>
        <v>7</v>
      </c>
      <c r="D2118" s="267">
        <f t="shared" si="99"/>
        <v>28</v>
      </c>
    </row>
    <row r="2119" spans="1:4" x14ac:dyDescent="0.2">
      <c r="A2119" s="284" t="s">
        <v>2529</v>
      </c>
      <c r="B2119" s="285">
        <v>93.055555555555543</v>
      </c>
      <c r="C2119" s="267">
        <f t="shared" si="98"/>
        <v>7</v>
      </c>
      <c r="D2119" s="267">
        <f t="shared" si="99"/>
        <v>28</v>
      </c>
    </row>
    <row r="2120" spans="1:4" x14ac:dyDescent="0.2">
      <c r="A2120" s="284" t="s">
        <v>2530</v>
      </c>
      <c r="B2120" s="285">
        <v>91.257502561850387</v>
      </c>
      <c r="C2120" s="267">
        <f t="shared" si="98"/>
        <v>7</v>
      </c>
      <c r="D2120" s="267">
        <f t="shared" si="99"/>
        <v>28</v>
      </c>
    </row>
    <row r="2121" spans="1:4" x14ac:dyDescent="0.2">
      <c r="A2121" s="284" t="s">
        <v>2531</v>
      </c>
      <c r="B2121" s="285">
        <v>79.910365939056845</v>
      </c>
      <c r="C2121" s="267">
        <f t="shared" si="98"/>
        <v>7</v>
      </c>
      <c r="D2121" s="267">
        <f t="shared" si="99"/>
        <v>28</v>
      </c>
    </row>
    <row r="2122" spans="1:4" x14ac:dyDescent="0.2">
      <c r="A2122" s="284" t="s">
        <v>2532</v>
      </c>
      <c r="B2122" s="285">
        <v>71.165098500441047</v>
      </c>
      <c r="C2122" s="267">
        <f t="shared" si="98"/>
        <v>7</v>
      </c>
      <c r="D2122" s="267">
        <f t="shared" si="99"/>
        <v>28</v>
      </c>
    </row>
    <row r="2123" spans="1:4" x14ac:dyDescent="0.2">
      <c r="A2123" s="284" t="s">
        <v>2533</v>
      </c>
      <c r="B2123" s="285">
        <v>65.958705267850007</v>
      </c>
      <c r="C2123" s="267">
        <f t="shared" si="98"/>
        <v>7</v>
      </c>
      <c r="D2123" s="267">
        <f t="shared" si="99"/>
        <v>28</v>
      </c>
    </row>
    <row r="2124" spans="1:4" x14ac:dyDescent="0.2">
      <c r="A2124" s="284" t="s">
        <v>2534</v>
      </c>
      <c r="B2124" s="285">
        <v>63.666734156711883</v>
      </c>
      <c r="C2124" s="267">
        <f t="shared" si="98"/>
        <v>7</v>
      </c>
      <c r="D2124" s="267">
        <f t="shared" si="99"/>
        <v>28</v>
      </c>
    </row>
    <row r="2125" spans="1:4" x14ac:dyDescent="0.2">
      <c r="A2125" s="284" t="s">
        <v>2535</v>
      </c>
      <c r="B2125" s="285">
        <v>63.968170967375244</v>
      </c>
      <c r="C2125" s="267">
        <f t="shared" si="98"/>
        <v>7</v>
      </c>
      <c r="D2125" s="267">
        <f t="shared" si="99"/>
        <v>28</v>
      </c>
    </row>
    <row r="2126" spans="1:4" x14ac:dyDescent="0.2">
      <c r="A2126" s="284" t="s">
        <v>2536</v>
      </c>
      <c r="B2126" s="285">
        <v>65.333757039704807</v>
      </c>
      <c r="C2126" s="267">
        <f t="shared" si="98"/>
        <v>7</v>
      </c>
      <c r="D2126" s="267">
        <f t="shared" si="99"/>
        <v>28</v>
      </c>
    </row>
    <row r="2127" spans="1:4" x14ac:dyDescent="0.2">
      <c r="A2127" s="284" t="s">
        <v>2537</v>
      </c>
      <c r="B2127" s="285">
        <v>65.998298053398571</v>
      </c>
      <c r="C2127" s="267">
        <f t="shared" si="98"/>
        <v>7</v>
      </c>
      <c r="D2127" s="267">
        <f t="shared" si="99"/>
        <v>28</v>
      </c>
    </row>
    <row r="2128" spans="1:4" x14ac:dyDescent="0.2">
      <c r="A2128" s="284" t="s">
        <v>2538</v>
      </c>
      <c r="B2128" s="285">
        <v>66.45377586313657</v>
      </c>
      <c r="C2128" s="267">
        <f t="shared" si="98"/>
        <v>7</v>
      </c>
      <c r="D2128" s="267">
        <f t="shared" si="99"/>
        <v>28</v>
      </c>
    </row>
    <row r="2129" spans="1:4" x14ac:dyDescent="0.2">
      <c r="A2129" s="284" t="s">
        <v>2539</v>
      </c>
      <c r="B2129" s="285">
        <v>69.7271612507664</v>
      </c>
      <c r="C2129" s="267">
        <f t="shared" si="98"/>
        <v>7</v>
      </c>
      <c r="D2129" s="267">
        <f t="shared" si="99"/>
        <v>28</v>
      </c>
    </row>
    <row r="2130" spans="1:4" x14ac:dyDescent="0.2">
      <c r="A2130" s="284" t="s">
        <v>2540</v>
      </c>
      <c r="B2130" s="285">
        <v>77.221698113207538</v>
      </c>
      <c r="C2130" s="267">
        <f t="shared" si="98"/>
        <v>7</v>
      </c>
      <c r="D2130" s="267">
        <f t="shared" si="99"/>
        <v>28</v>
      </c>
    </row>
    <row r="2131" spans="1:4" x14ac:dyDescent="0.2">
      <c r="A2131" s="284" t="s">
        <v>2541</v>
      </c>
      <c r="B2131" s="285">
        <v>78.315018315018321</v>
      </c>
      <c r="C2131" s="267">
        <f t="shared" si="98"/>
        <v>7</v>
      </c>
      <c r="D2131" s="267">
        <f t="shared" si="99"/>
        <v>28</v>
      </c>
    </row>
    <row r="2132" spans="1:4" x14ac:dyDescent="0.2">
      <c r="A2132" s="284" t="s">
        <v>2542</v>
      </c>
      <c r="B2132" s="285">
        <v>77.329749103942646</v>
      </c>
      <c r="C2132" s="267">
        <f t="shared" si="98"/>
        <v>7</v>
      </c>
      <c r="D2132" s="267">
        <f t="shared" si="99"/>
        <v>28</v>
      </c>
    </row>
    <row r="2133" spans="1:4" x14ac:dyDescent="0.2">
      <c r="A2133" s="284" t="s">
        <v>2543</v>
      </c>
      <c r="B2133" s="285">
        <v>75.955566172957475</v>
      </c>
      <c r="C2133" s="267">
        <f t="shared" si="98"/>
        <v>7</v>
      </c>
      <c r="D2133" s="267">
        <f t="shared" si="99"/>
        <v>28</v>
      </c>
    </row>
    <row r="2134" spans="1:4" x14ac:dyDescent="0.2">
      <c r="A2134" s="284" t="s">
        <v>2544</v>
      </c>
      <c r="B2134" s="285">
        <v>72.999852713749164</v>
      </c>
      <c r="C2134" s="267">
        <f t="shared" si="98"/>
        <v>7</v>
      </c>
      <c r="D2134" s="267">
        <f t="shared" si="99"/>
        <v>29</v>
      </c>
    </row>
    <row r="2135" spans="1:4" x14ac:dyDescent="0.2">
      <c r="A2135" s="284" t="s">
        <v>2545</v>
      </c>
      <c r="B2135" s="285">
        <v>84.615620101880879</v>
      </c>
      <c r="C2135" s="267">
        <f t="shared" si="98"/>
        <v>7</v>
      </c>
      <c r="D2135" s="267">
        <f t="shared" si="99"/>
        <v>29</v>
      </c>
    </row>
    <row r="2136" spans="1:4" x14ac:dyDescent="0.2">
      <c r="A2136" s="284" t="s">
        <v>2546</v>
      </c>
      <c r="B2136" s="285">
        <v>91.441073158914733</v>
      </c>
      <c r="C2136" s="267">
        <f t="shared" si="98"/>
        <v>7</v>
      </c>
      <c r="D2136" s="267">
        <f t="shared" si="99"/>
        <v>29</v>
      </c>
    </row>
    <row r="2137" spans="1:4" x14ac:dyDescent="0.2">
      <c r="A2137" s="284" t="s">
        <v>2547</v>
      </c>
      <c r="B2137" s="285">
        <v>92.81411359724612</v>
      </c>
      <c r="C2137" s="267">
        <f t="shared" si="98"/>
        <v>7</v>
      </c>
      <c r="D2137" s="267">
        <f t="shared" si="99"/>
        <v>29</v>
      </c>
    </row>
    <row r="2138" spans="1:4" x14ac:dyDescent="0.2">
      <c r="A2138" s="284" t="s">
        <v>2548</v>
      </c>
      <c r="B2138" s="285">
        <v>93.4</v>
      </c>
      <c r="C2138" s="267">
        <f t="shared" si="98"/>
        <v>7</v>
      </c>
      <c r="D2138" s="267">
        <f t="shared" si="99"/>
        <v>29</v>
      </c>
    </row>
    <row r="2139" spans="1:4" x14ac:dyDescent="0.2">
      <c r="A2139" s="284" t="s">
        <v>2549</v>
      </c>
      <c r="B2139" s="285">
        <v>93.304805793285055</v>
      </c>
      <c r="C2139" s="267">
        <f t="shared" si="98"/>
        <v>7</v>
      </c>
      <c r="D2139" s="267">
        <f t="shared" si="99"/>
        <v>29</v>
      </c>
    </row>
    <row r="2140" spans="1:4" x14ac:dyDescent="0.2">
      <c r="A2140" s="284" t="s">
        <v>2550</v>
      </c>
      <c r="B2140" s="285">
        <v>93.555497925311201</v>
      </c>
      <c r="C2140" s="267">
        <f t="shared" si="98"/>
        <v>7</v>
      </c>
      <c r="D2140" s="267">
        <f t="shared" si="99"/>
        <v>29</v>
      </c>
    </row>
    <row r="2141" spans="1:4" x14ac:dyDescent="0.2">
      <c r="A2141" s="284" t="s">
        <v>2551</v>
      </c>
      <c r="B2141" s="285">
        <v>92.253320683111951</v>
      </c>
      <c r="C2141" s="267">
        <f t="shared" si="98"/>
        <v>7</v>
      </c>
      <c r="D2141" s="267">
        <f t="shared" si="99"/>
        <v>29</v>
      </c>
    </row>
    <row r="2142" spans="1:4" x14ac:dyDescent="0.2">
      <c r="A2142" s="284" t="s">
        <v>2552</v>
      </c>
      <c r="B2142" s="285">
        <v>88.771443057942037</v>
      </c>
      <c r="C2142" s="267">
        <f t="shared" si="98"/>
        <v>7</v>
      </c>
      <c r="D2142" s="267">
        <f t="shared" si="99"/>
        <v>29</v>
      </c>
    </row>
    <row r="2143" spans="1:4" x14ac:dyDescent="0.2">
      <c r="A2143" s="284" t="s">
        <v>2553</v>
      </c>
      <c r="B2143" s="285">
        <v>83.304308321344735</v>
      </c>
      <c r="C2143" s="267">
        <f t="shared" si="98"/>
        <v>7</v>
      </c>
      <c r="D2143" s="267">
        <f t="shared" si="99"/>
        <v>29</v>
      </c>
    </row>
    <row r="2144" spans="1:4" x14ac:dyDescent="0.2">
      <c r="A2144" s="284" t="s">
        <v>2554</v>
      </c>
      <c r="B2144" s="285">
        <v>79.401826484018258</v>
      </c>
      <c r="C2144" s="267">
        <f t="shared" si="98"/>
        <v>7</v>
      </c>
      <c r="D2144" s="267">
        <f t="shared" si="99"/>
        <v>29</v>
      </c>
    </row>
    <row r="2145" spans="1:4" x14ac:dyDescent="0.2">
      <c r="A2145" s="284" t="s">
        <v>2555</v>
      </c>
      <c r="B2145" s="285">
        <v>78.942486085343234</v>
      </c>
      <c r="C2145" s="267">
        <f t="shared" si="98"/>
        <v>7</v>
      </c>
      <c r="D2145" s="267">
        <f t="shared" si="99"/>
        <v>29</v>
      </c>
    </row>
    <row r="2146" spans="1:4" x14ac:dyDescent="0.2">
      <c r="A2146" s="284" t="s">
        <v>2556</v>
      </c>
      <c r="B2146" s="285">
        <v>70.375816993464042</v>
      </c>
      <c r="C2146" s="267">
        <f t="shared" si="98"/>
        <v>7</v>
      </c>
      <c r="D2146" s="267">
        <f t="shared" si="99"/>
        <v>29</v>
      </c>
    </row>
    <row r="2147" spans="1:4" x14ac:dyDescent="0.2">
      <c r="A2147" s="284" t="s">
        <v>2557</v>
      </c>
      <c r="B2147" s="285">
        <v>67.067914615796582</v>
      </c>
      <c r="C2147" s="267">
        <f t="shared" si="98"/>
        <v>7</v>
      </c>
      <c r="D2147" s="267">
        <f t="shared" si="99"/>
        <v>29</v>
      </c>
    </row>
    <row r="2148" spans="1:4" x14ac:dyDescent="0.2">
      <c r="A2148" s="284" t="s">
        <v>2558</v>
      </c>
      <c r="B2148" s="285">
        <v>65.634323620897618</v>
      </c>
      <c r="C2148" s="267">
        <f t="shared" si="98"/>
        <v>7</v>
      </c>
      <c r="D2148" s="267">
        <f t="shared" si="99"/>
        <v>29</v>
      </c>
    </row>
    <row r="2149" spans="1:4" x14ac:dyDescent="0.2">
      <c r="A2149" s="284" t="s">
        <v>2559</v>
      </c>
      <c r="B2149" s="285">
        <v>64.749171270718222</v>
      </c>
      <c r="C2149" s="267">
        <f t="shared" si="98"/>
        <v>7</v>
      </c>
      <c r="D2149" s="267">
        <f t="shared" si="99"/>
        <v>29</v>
      </c>
    </row>
    <row r="2150" spans="1:4" x14ac:dyDescent="0.2">
      <c r="A2150" s="284" t="s">
        <v>2560</v>
      </c>
      <c r="B2150" s="285">
        <v>64.517581702314459</v>
      </c>
      <c r="C2150" s="267">
        <f t="shared" si="98"/>
        <v>7</v>
      </c>
      <c r="D2150" s="267">
        <f t="shared" si="99"/>
        <v>29</v>
      </c>
    </row>
    <row r="2151" spans="1:4" x14ac:dyDescent="0.2">
      <c r="A2151" s="284" t="s">
        <v>2561</v>
      </c>
      <c r="B2151" s="285">
        <v>62.950033392022334</v>
      </c>
      <c r="C2151" s="267">
        <f t="shared" si="98"/>
        <v>7</v>
      </c>
      <c r="D2151" s="267">
        <f t="shared" si="99"/>
        <v>29</v>
      </c>
    </row>
    <row r="2152" spans="1:4" x14ac:dyDescent="0.2">
      <c r="A2152" s="284" t="s">
        <v>2562</v>
      </c>
      <c r="B2152" s="285">
        <v>63.661511234225912</v>
      </c>
      <c r="C2152" s="267">
        <f t="shared" si="98"/>
        <v>7</v>
      </c>
      <c r="D2152" s="267">
        <f t="shared" si="99"/>
        <v>29</v>
      </c>
    </row>
    <row r="2153" spans="1:4" x14ac:dyDescent="0.2">
      <c r="A2153" s="284" t="s">
        <v>2563</v>
      </c>
      <c r="B2153" s="285">
        <v>69.365293287126164</v>
      </c>
      <c r="C2153" s="267">
        <f t="shared" si="98"/>
        <v>7</v>
      </c>
      <c r="D2153" s="267">
        <f t="shared" si="99"/>
        <v>29</v>
      </c>
    </row>
    <row r="2154" spans="1:4" x14ac:dyDescent="0.2">
      <c r="A2154" s="284" t="s">
        <v>2564</v>
      </c>
      <c r="B2154" s="285">
        <v>79.264536003080494</v>
      </c>
      <c r="C2154" s="267">
        <f t="shared" si="98"/>
        <v>7</v>
      </c>
      <c r="D2154" s="267">
        <f t="shared" si="99"/>
        <v>29</v>
      </c>
    </row>
    <row r="2155" spans="1:4" x14ac:dyDescent="0.2">
      <c r="A2155" s="284" t="s">
        <v>2565</v>
      </c>
      <c r="B2155" s="285">
        <v>88.354320451584897</v>
      </c>
      <c r="C2155" s="267">
        <f t="shared" si="98"/>
        <v>7</v>
      </c>
      <c r="D2155" s="267">
        <f t="shared" si="99"/>
        <v>29</v>
      </c>
    </row>
    <row r="2156" spans="1:4" x14ac:dyDescent="0.2">
      <c r="A2156" s="284" t="s">
        <v>2566</v>
      </c>
      <c r="B2156" s="285">
        <v>91.225541933912467</v>
      </c>
      <c r="C2156" s="267">
        <f t="shared" si="98"/>
        <v>7</v>
      </c>
      <c r="D2156" s="267">
        <f t="shared" si="99"/>
        <v>29</v>
      </c>
    </row>
    <row r="2157" spans="1:4" x14ac:dyDescent="0.2">
      <c r="A2157" s="284" t="s">
        <v>2567</v>
      </c>
      <c r="B2157" s="285">
        <v>92.811780947998159</v>
      </c>
      <c r="C2157" s="267">
        <f t="shared" si="98"/>
        <v>7</v>
      </c>
      <c r="D2157" s="267">
        <f t="shared" si="99"/>
        <v>29</v>
      </c>
    </row>
    <row r="2158" spans="1:4" x14ac:dyDescent="0.2">
      <c r="A2158" s="284" t="s">
        <v>2568</v>
      </c>
      <c r="B2158" s="285">
        <v>93.483668341708551</v>
      </c>
      <c r="C2158" s="267">
        <f t="shared" si="98"/>
        <v>7</v>
      </c>
      <c r="D2158" s="267">
        <f t="shared" si="99"/>
        <v>30</v>
      </c>
    </row>
    <row r="2159" spans="1:4" x14ac:dyDescent="0.2">
      <c r="A2159" s="284" t="s">
        <v>2569</v>
      </c>
      <c r="B2159" s="285">
        <v>93.504075133588827</v>
      </c>
      <c r="C2159" s="267">
        <f t="shared" si="98"/>
        <v>7</v>
      </c>
      <c r="D2159" s="267">
        <f t="shared" si="99"/>
        <v>30</v>
      </c>
    </row>
    <row r="2160" spans="1:4" x14ac:dyDescent="0.2">
      <c r="A2160" s="284" t="s">
        <v>2570</v>
      </c>
      <c r="B2160" s="285">
        <v>93.633907463694698</v>
      </c>
      <c r="C2160" s="267">
        <f t="shared" si="98"/>
        <v>7</v>
      </c>
      <c r="D2160" s="267">
        <f t="shared" si="99"/>
        <v>30</v>
      </c>
    </row>
    <row r="2161" spans="1:4" x14ac:dyDescent="0.2">
      <c r="A2161" s="284" t="s">
        <v>2571</v>
      </c>
      <c r="B2161" s="285">
        <v>94.070037779715193</v>
      </c>
      <c r="C2161" s="267">
        <f t="shared" si="98"/>
        <v>7</v>
      </c>
      <c r="D2161" s="267">
        <f t="shared" si="99"/>
        <v>30</v>
      </c>
    </row>
    <row r="2162" spans="1:4" x14ac:dyDescent="0.2">
      <c r="A2162" s="284" t="s">
        <v>2572</v>
      </c>
      <c r="B2162" s="285">
        <v>93.939347944872793</v>
      </c>
      <c r="C2162" s="267">
        <f t="shared" si="98"/>
        <v>7</v>
      </c>
      <c r="D2162" s="267">
        <f t="shared" si="99"/>
        <v>30</v>
      </c>
    </row>
    <row r="2163" spans="1:4" x14ac:dyDescent="0.2">
      <c r="A2163" s="284" t="s">
        <v>2573</v>
      </c>
      <c r="B2163" s="285">
        <v>94.381845153552376</v>
      </c>
      <c r="C2163" s="267">
        <f t="shared" si="98"/>
        <v>7</v>
      </c>
      <c r="D2163" s="267">
        <f t="shared" si="99"/>
        <v>30</v>
      </c>
    </row>
    <row r="2164" spans="1:4" x14ac:dyDescent="0.2">
      <c r="A2164" s="284" t="s">
        <v>2574</v>
      </c>
      <c r="B2164" s="285">
        <v>93.458646616541358</v>
      </c>
      <c r="C2164" s="267">
        <f t="shared" si="98"/>
        <v>7</v>
      </c>
      <c r="D2164" s="267">
        <f t="shared" si="99"/>
        <v>30</v>
      </c>
    </row>
    <row r="2165" spans="1:4" x14ac:dyDescent="0.2">
      <c r="A2165" s="284" t="s">
        <v>2575</v>
      </c>
      <c r="B2165" s="285">
        <v>87.818669936160319</v>
      </c>
      <c r="C2165" s="267">
        <f t="shared" si="98"/>
        <v>7</v>
      </c>
      <c r="D2165" s="267">
        <f t="shared" si="99"/>
        <v>30</v>
      </c>
    </row>
    <row r="2166" spans="1:4" x14ac:dyDescent="0.2">
      <c r="A2166" s="284" t="s">
        <v>2576</v>
      </c>
      <c r="B2166" s="285">
        <v>78.484373018891844</v>
      </c>
      <c r="C2166" s="267">
        <f t="shared" si="98"/>
        <v>7</v>
      </c>
      <c r="D2166" s="267">
        <f t="shared" si="99"/>
        <v>30</v>
      </c>
    </row>
    <row r="2167" spans="1:4" x14ac:dyDescent="0.2">
      <c r="A2167" s="284" t="s">
        <v>2577</v>
      </c>
      <c r="B2167" s="285">
        <v>71.948757763975152</v>
      </c>
      <c r="C2167" s="267">
        <f t="shared" si="98"/>
        <v>7</v>
      </c>
      <c r="D2167" s="267">
        <f t="shared" si="99"/>
        <v>30</v>
      </c>
    </row>
    <row r="2168" spans="1:4" x14ac:dyDescent="0.2">
      <c r="A2168" s="284" t="s">
        <v>2578</v>
      </c>
      <c r="B2168" s="285">
        <v>65.419501133786838</v>
      </c>
      <c r="C2168" s="267">
        <f t="shared" si="98"/>
        <v>7</v>
      </c>
      <c r="D2168" s="267">
        <f t="shared" si="99"/>
        <v>30</v>
      </c>
    </row>
    <row r="2169" spans="1:4" x14ac:dyDescent="0.2">
      <c r="A2169" s="284" t="s">
        <v>2579</v>
      </c>
      <c r="B2169" s="285">
        <v>57.393926878167562</v>
      </c>
      <c r="C2169" s="267">
        <f t="shared" si="98"/>
        <v>7</v>
      </c>
      <c r="D2169" s="267">
        <f t="shared" si="99"/>
        <v>30</v>
      </c>
    </row>
    <row r="2170" spans="1:4" x14ac:dyDescent="0.2">
      <c r="A2170" s="284" t="s">
        <v>2580</v>
      </c>
      <c r="B2170" s="285">
        <v>56.487183596224142</v>
      </c>
      <c r="C2170" s="267">
        <f t="shared" si="98"/>
        <v>7</v>
      </c>
      <c r="D2170" s="267">
        <f t="shared" si="99"/>
        <v>30</v>
      </c>
    </row>
    <row r="2171" spans="1:4" x14ac:dyDescent="0.2">
      <c r="A2171" s="284" t="s">
        <v>2581</v>
      </c>
      <c r="B2171" s="285">
        <v>57.872176308539935</v>
      </c>
      <c r="C2171" s="267">
        <f t="shared" si="98"/>
        <v>7</v>
      </c>
      <c r="D2171" s="267">
        <f t="shared" si="99"/>
        <v>30</v>
      </c>
    </row>
    <row r="2172" spans="1:4" x14ac:dyDescent="0.2">
      <c r="A2172" s="284" t="s">
        <v>2582</v>
      </c>
      <c r="B2172" s="285">
        <v>59.606409874506383</v>
      </c>
      <c r="C2172" s="267">
        <f t="shared" si="98"/>
        <v>7</v>
      </c>
      <c r="D2172" s="267">
        <f t="shared" si="99"/>
        <v>30</v>
      </c>
    </row>
    <row r="2173" spans="1:4" x14ac:dyDescent="0.2">
      <c r="A2173" s="284" t="s">
        <v>2583</v>
      </c>
      <c r="B2173" s="285">
        <v>55.469194447604956</v>
      </c>
      <c r="C2173" s="267">
        <f t="shared" si="98"/>
        <v>7</v>
      </c>
      <c r="D2173" s="267">
        <f t="shared" si="99"/>
        <v>30</v>
      </c>
    </row>
    <row r="2174" spans="1:4" x14ac:dyDescent="0.2">
      <c r="A2174" s="284" t="s">
        <v>2584</v>
      </c>
      <c r="B2174" s="285">
        <v>53.560169338857861</v>
      </c>
      <c r="C2174" s="267">
        <f t="shared" si="98"/>
        <v>7</v>
      </c>
      <c r="D2174" s="267">
        <f t="shared" si="99"/>
        <v>30</v>
      </c>
    </row>
    <row r="2175" spans="1:4" x14ac:dyDescent="0.2">
      <c r="A2175" s="284" t="s">
        <v>2585</v>
      </c>
      <c r="B2175" s="285">
        <v>54.792940491388386</v>
      </c>
      <c r="C2175" s="267">
        <f t="shared" si="98"/>
        <v>7</v>
      </c>
      <c r="D2175" s="267">
        <f t="shared" si="99"/>
        <v>30</v>
      </c>
    </row>
    <row r="2176" spans="1:4" x14ac:dyDescent="0.2">
      <c r="A2176" s="284" t="s">
        <v>2586</v>
      </c>
      <c r="B2176" s="285">
        <v>60.850212875757961</v>
      </c>
      <c r="C2176" s="267">
        <f t="shared" si="98"/>
        <v>7</v>
      </c>
      <c r="D2176" s="267">
        <f t="shared" si="99"/>
        <v>30</v>
      </c>
    </row>
    <row r="2177" spans="1:4" x14ac:dyDescent="0.2">
      <c r="A2177" s="284" t="s">
        <v>2587</v>
      </c>
      <c r="B2177" s="285">
        <v>60.581247837619657</v>
      </c>
      <c r="C2177" s="267">
        <f t="shared" si="98"/>
        <v>7</v>
      </c>
      <c r="D2177" s="267">
        <f t="shared" si="99"/>
        <v>30</v>
      </c>
    </row>
    <row r="2178" spans="1:4" x14ac:dyDescent="0.2">
      <c r="A2178" s="284" t="s">
        <v>2588</v>
      </c>
      <c r="B2178" s="285">
        <v>70.023148148148152</v>
      </c>
      <c r="C2178" s="267">
        <f t="shared" si="98"/>
        <v>7</v>
      </c>
      <c r="D2178" s="267">
        <f t="shared" si="99"/>
        <v>30</v>
      </c>
    </row>
    <row r="2179" spans="1:4" x14ac:dyDescent="0.2">
      <c r="A2179" s="284" t="s">
        <v>2589</v>
      </c>
      <c r="B2179" s="285">
        <v>81.228842247799605</v>
      </c>
      <c r="C2179" s="267">
        <f t="shared" si="98"/>
        <v>7</v>
      </c>
      <c r="D2179" s="267">
        <f t="shared" si="99"/>
        <v>30</v>
      </c>
    </row>
    <row r="2180" spans="1:4" x14ac:dyDescent="0.2">
      <c r="A2180" s="284" t="s">
        <v>2590</v>
      </c>
      <c r="B2180" s="285">
        <v>87.329174093879971</v>
      </c>
      <c r="C2180" s="267">
        <f t="shared" ref="C2180:C2187" si="100">MONTH(A2180)</f>
        <v>7</v>
      </c>
      <c r="D2180" s="267">
        <f t="shared" ref="D2180:D2187" si="101">DAY(A2180)</f>
        <v>30</v>
      </c>
    </row>
    <row r="2181" spans="1:4" x14ac:dyDescent="0.2">
      <c r="A2181" s="284" t="s">
        <v>2591</v>
      </c>
      <c r="B2181" s="285">
        <v>88.717948717948715</v>
      </c>
      <c r="C2181" s="267">
        <f t="shared" si="100"/>
        <v>7</v>
      </c>
      <c r="D2181" s="267">
        <f t="shared" si="101"/>
        <v>30</v>
      </c>
    </row>
    <row r="2182" spans="1:4" x14ac:dyDescent="0.2">
      <c r="A2182" s="284" t="s">
        <v>2592</v>
      </c>
      <c r="B2182" s="285">
        <v>88.678504998837468</v>
      </c>
      <c r="C2182" s="267">
        <f t="shared" si="100"/>
        <v>7</v>
      </c>
      <c r="D2182" s="267">
        <f t="shared" si="101"/>
        <v>31</v>
      </c>
    </row>
    <row r="2183" spans="1:4" x14ac:dyDescent="0.2">
      <c r="A2183" s="284" t="s">
        <v>2593</v>
      </c>
      <c r="B2183" s="285">
        <v>90.310457516339881</v>
      </c>
      <c r="C2183" s="267">
        <f t="shared" si="100"/>
        <v>7</v>
      </c>
      <c r="D2183" s="267">
        <f t="shared" si="101"/>
        <v>31</v>
      </c>
    </row>
    <row r="2184" spans="1:4" x14ac:dyDescent="0.2">
      <c r="A2184" s="284" t="s">
        <v>2594</v>
      </c>
      <c r="B2184" s="285">
        <v>92.357784431137731</v>
      </c>
      <c r="C2184" s="267">
        <f t="shared" si="100"/>
        <v>7</v>
      </c>
      <c r="D2184" s="267">
        <f t="shared" si="101"/>
        <v>31</v>
      </c>
    </row>
    <row r="2185" spans="1:4" x14ac:dyDescent="0.2">
      <c r="A2185" s="284" t="s">
        <v>2595</v>
      </c>
      <c r="B2185" s="285">
        <v>92.83385093167702</v>
      </c>
      <c r="C2185" s="267">
        <f t="shared" si="100"/>
        <v>7</v>
      </c>
      <c r="D2185" s="267">
        <f t="shared" si="101"/>
        <v>31</v>
      </c>
    </row>
    <row r="2186" spans="1:4" x14ac:dyDescent="0.2">
      <c r="A2186" s="284" t="s">
        <v>2596</v>
      </c>
      <c r="B2186" s="285">
        <v>92.993346316131124</v>
      </c>
      <c r="C2186" s="267">
        <f t="shared" si="100"/>
        <v>7</v>
      </c>
      <c r="D2186" s="267">
        <f t="shared" si="101"/>
        <v>31</v>
      </c>
    </row>
    <row r="2187" spans="1:4" x14ac:dyDescent="0.2">
      <c r="A2187" s="284" t="s">
        <v>2597</v>
      </c>
      <c r="B2187" s="285">
        <v>93.398692810457504</v>
      </c>
      <c r="C2187" s="267">
        <f t="shared" si="100"/>
        <v>7</v>
      </c>
      <c r="D2187" s="267">
        <f t="shared" si="101"/>
        <v>31</v>
      </c>
    </row>
    <row r="2188" spans="1:4" x14ac:dyDescent="0.2">
      <c r="A2188" s="284" t="s">
        <v>2599</v>
      </c>
      <c r="B2188" s="285">
        <v>91.960898745258234</v>
      </c>
      <c r="C2188" s="267">
        <f t="shared" ref="C2188:C2209" si="102">MONTH(A2188)</f>
        <v>7</v>
      </c>
      <c r="D2188" s="267">
        <f t="shared" ref="D2188:D2209" si="103">DAY(A2188)</f>
        <v>31</v>
      </c>
    </row>
    <row r="2189" spans="1:4" x14ac:dyDescent="0.2">
      <c r="A2189" s="284" t="s">
        <v>2600</v>
      </c>
      <c r="B2189" s="285">
        <v>81.461201501877355</v>
      </c>
      <c r="C2189" s="267">
        <f t="shared" si="102"/>
        <v>7</v>
      </c>
      <c r="D2189" s="267">
        <f t="shared" si="103"/>
        <v>31</v>
      </c>
    </row>
    <row r="2190" spans="1:4" x14ac:dyDescent="0.2">
      <c r="A2190" s="284" t="s">
        <v>2601</v>
      </c>
      <c r="B2190" s="285">
        <v>72.581635393883573</v>
      </c>
      <c r="C2190" s="267">
        <f t="shared" si="102"/>
        <v>7</v>
      </c>
      <c r="D2190" s="267">
        <f t="shared" si="103"/>
        <v>31</v>
      </c>
    </row>
    <row r="2191" spans="1:4" x14ac:dyDescent="0.2">
      <c r="A2191" s="284" t="s">
        <v>2602</v>
      </c>
      <c r="B2191" s="285">
        <v>61.395021418087055</v>
      </c>
      <c r="C2191" s="267">
        <f t="shared" si="102"/>
        <v>7</v>
      </c>
      <c r="D2191" s="267">
        <f t="shared" si="103"/>
        <v>31</v>
      </c>
    </row>
    <row r="2192" spans="1:4" x14ac:dyDescent="0.2">
      <c r="A2192" s="284" t="s">
        <v>2603</v>
      </c>
      <c r="B2192" s="285">
        <v>52.020910983106639</v>
      </c>
      <c r="C2192" s="267">
        <f t="shared" si="102"/>
        <v>7</v>
      </c>
      <c r="D2192" s="267">
        <f t="shared" si="103"/>
        <v>31</v>
      </c>
    </row>
    <row r="2193" spans="1:4" x14ac:dyDescent="0.2">
      <c r="A2193" s="284" t="s">
        <v>2604</v>
      </c>
      <c r="B2193" s="285">
        <v>49.28658298223516</v>
      </c>
      <c r="C2193" s="267">
        <f t="shared" si="102"/>
        <v>7</v>
      </c>
      <c r="D2193" s="267">
        <f t="shared" si="103"/>
        <v>31</v>
      </c>
    </row>
    <row r="2194" spans="1:4" x14ac:dyDescent="0.2">
      <c r="A2194" s="284" t="s">
        <v>2605</v>
      </c>
      <c r="B2194" s="285">
        <v>44.797658554572273</v>
      </c>
      <c r="C2194" s="267">
        <f t="shared" si="102"/>
        <v>7</v>
      </c>
      <c r="D2194" s="267">
        <f t="shared" si="103"/>
        <v>31</v>
      </c>
    </row>
    <row r="2195" spans="1:4" x14ac:dyDescent="0.2">
      <c r="A2195" s="284" t="s">
        <v>2606</v>
      </c>
      <c r="B2195" s="285">
        <v>44.234331445013936</v>
      </c>
      <c r="C2195" s="267">
        <f t="shared" si="102"/>
        <v>7</v>
      </c>
      <c r="D2195" s="267">
        <f t="shared" si="103"/>
        <v>31</v>
      </c>
    </row>
    <row r="2196" spans="1:4" x14ac:dyDescent="0.2">
      <c r="A2196" s="284" t="s">
        <v>2607</v>
      </c>
      <c r="B2196" s="285">
        <v>43.241255807113006</v>
      </c>
      <c r="C2196" s="267">
        <f t="shared" si="102"/>
        <v>7</v>
      </c>
      <c r="D2196" s="267">
        <f t="shared" si="103"/>
        <v>31</v>
      </c>
    </row>
    <row r="2197" spans="1:4" x14ac:dyDescent="0.2">
      <c r="A2197" s="284" t="s">
        <v>2608</v>
      </c>
      <c r="B2197" s="285">
        <v>41.407834347315614</v>
      </c>
      <c r="C2197" s="267">
        <f t="shared" si="102"/>
        <v>7</v>
      </c>
      <c r="D2197" s="267">
        <f t="shared" si="103"/>
        <v>31</v>
      </c>
    </row>
    <row r="2198" spans="1:4" x14ac:dyDescent="0.2">
      <c r="A2198" s="284" t="s">
        <v>2609</v>
      </c>
      <c r="B2198" s="285">
        <v>43.081855026244099</v>
      </c>
      <c r="C2198" s="267">
        <f t="shared" si="102"/>
        <v>7</v>
      </c>
      <c r="D2198" s="267">
        <f t="shared" si="103"/>
        <v>31</v>
      </c>
    </row>
    <row r="2199" spans="1:4" x14ac:dyDescent="0.2">
      <c r="A2199" s="284" t="s">
        <v>2610</v>
      </c>
      <c r="B2199" s="285">
        <v>41.134073374271765</v>
      </c>
      <c r="C2199" s="267">
        <f t="shared" si="102"/>
        <v>7</v>
      </c>
      <c r="D2199" s="267">
        <f t="shared" si="103"/>
        <v>31</v>
      </c>
    </row>
    <row r="2200" spans="1:4" x14ac:dyDescent="0.2">
      <c r="A2200" s="284" t="s">
        <v>2611</v>
      </c>
      <c r="B2200" s="285">
        <v>45.985728170238886</v>
      </c>
      <c r="C2200" s="267">
        <f t="shared" si="102"/>
        <v>7</v>
      </c>
      <c r="D2200" s="267">
        <f t="shared" si="103"/>
        <v>31</v>
      </c>
    </row>
    <row r="2201" spans="1:4" x14ac:dyDescent="0.2">
      <c r="A2201" s="284" t="s">
        <v>2612</v>
      </c>
      <c r="B2201" s="285">
        <v>52.141913373797429</v>
      </c>
      <c r="C2201" s="267">
        <f t="shared" si="102"/>
        <v>7</v>
      </c>
      <c r="D2201" s="267">
        <f t="shared" si="103"/>
        <v>31</v>
      </c>
    </row>
    <row r="2202" spans="1:4" x14ac:dyDescent="0.2">
      <c r="A2202" s="284" t="s">
        <v>2613</v>
      </c>
      <c r="B2202" s="285">
        <v>68.384947388318324</v>
      </c>
      <c r="C2202" s="267">
        <f t="shared" si="102"/>
        <v>7</v>
      </c>
      <c r="D2202" s="267">
        <f t="shared" si="103"/>
        <v>31</v>
      </c>
    </row>
    <row r="2203" spans="1:4" x14ac:dyDescent="0.2">
      <c r="A2203" s="284" t="s">
        <v>2614</v>
      </c>
      <c r="B2203" s="285">
        <v>82.640064131112496</v>
      </c>
      <c r="C2203" s="267">
        <f t="shared" si="102"/>
        <v>7</v>
      </c>
      <c r="D2203" s="267">
        <f t="shared" si="103"/>
        <v>31</v>
      </c>
    </row>
    <row r="2204" spans="1:4" x14ac:dyDescent="0.2">
      <c r="A2204" s="284" t="s">
        <v>2615</v>
      </c>
      <c r="B2204" s="285">
        <v>88.382313652150685</v>
      </c>
      <c r="C2204" s="267">
        <f t="shared" si="102"/>
        <v>7</v>
      </c>
      <c r="D2204" s="267">
        <f t="shared" si="103"/>
        <v>31</v>
      </c>
    </row>
    <row r="2205" spans="1:4" x14ac:dyDescent="0.2">
      <c r="A2205" s="284" t="s">
        <v>2616</v>
      </c>
      <c r="B2205" s="285">
        <v>91.76352834818546</v>
      </c>
      <c r="C2205" s="267">
        <f t="shared" si="102"/>
        <v>8</v>
      </c>
      <c r="D2205" s="267">
        <f t="shared" si="103"/>
        <v>1</v>
      </c>
    </row>
    <row r="2206" spans="1:4" x14ac:dyDescent="0.2">
      <c r="A2206" s="284" t="s">
        <v>2617</v>
      </c>
      <c r="B2206" s="285">
        <v>92.649501661129577</v>
      </c>
      <c r="C2206" s="267">
        <f t="shared" si="102"/>
        <v>8</v>
      </c>
      <c r="D2206" s="267">
        <f t="shared" si="103"/>
        <v>1</v>
      </c>
    </row>
    <row r="2207" spans="1:4" x14ac:dyDescent="0.2">
      <c r="A2207" s="284" t="s">
        <v>2618</v>
      </c>
      <c r="B2207" s="285">
        <v>93.009977827051003</v>
      </c>
      <c r="C2207" s="267">
        <f t="shared" si="102"/>
        <v>8</v>
      </c>
      <c r="D2207" s="267">
        <f t="shared" si="103"/>
        <v>1</v>
      </c>
    </row>
    <row r="2208" spans="1:4" x14ac:dyDescent="0.2">
      <c r="A2208" s="284" t="s">
        <v>2619</v>
      </c>
      <c r="B2208" s="285">
        <v>93.124731434821669</v>
      </c>
      <c r="C2208" s="267">
        <f t="shared" si="102"/>
        <v>8</v>
      </c>
      <c r="D2208" s="267">
        <f t="shared" si="103"/>
        <v>1</v>
      </c>
    </row>
    <row r="2209" spans="1:4" x14ac:dyDescent="0.2">
      <c r="A2209" s="284" t="s">
        <v>2620</v>
      </c>
      <c r="B2209" s="285">
        <v>93.650729662178492</v>
      </c>
      <c r="C2209" s="267">
        <f t="shared" si="102"/>
        <v>8</v>
      </c>
      <c r="D2209" s="267">
        <f t="shared" si="103"/>
        <v>1</v>
      </c>
    </row>
    <row r="2210" spans="1:4" x14ac:dyDescent="0.2">
      <c r="A2210" s="284" t="s">
        <v>2622</v>
      </c>
      <c r="B2210" s="285">
        <v>94.212158808932998</v>
      </c>
      <c r="C2210" s="267">
        <f t="shared" ref="C2210:C2233" si="104">MONTH(A2210)</f>
        <v>8</v>
      </c>
      <c r="D2210" s="267">
        <f t="shared" ref="D2210:D2233" si="105">DAY(A2210)</f>
        <v>1</v>
      </c>
    </row>
    <row r="2211" spans="1:4" x14ac:dyDescent="0.2">
      <c r="A2211" s="284" t="s">
        <v>2623</v>
      </c>
      <c r="B2211" s="285">
        <v>94.047338208697013</v>
      </c>
      <c r="C2211" s="267">
        <f t="shared" si="104"/>
        <v>8</v>
      </c>
      <c r="D2211" s="267">
        <f t="shared" si="105"/>
        <v>1</v>
      </c>
    </row>
    <row r="2212" spans="1:4" x14ac:dyDescent="0.2">
      <c r="A2212" s="284" t="s">
        <v>2624</v>
      </c>
      <c r="B2212" s="285">
        <v>88.657104024076489</v>
      </c>
      <c r="C2212" s="267">
        <f t="shared" si="104"/>
        <v>8</v>
      </c>
      <c r="D2212" s="267">
        <f t="shared" si="105"/>
        <v>1</v>
      </c>
    </row>
    <row r="2213" spans="1:4" x14ac:dyDescent="0.2">
      <c r="A2213" s="284" t="s">
        <v>2625</v>
      </c>
      <c r="B2213" s="285">
        <v>71.450181966997462</v>
      </c>
      <c r="C2213" s="267">
        <f t="shared" si="104"/>
        <v>8</v>
      </c>
      <c r="D2213" s="267">
        <f t="shared" si="105"/>
        <v>1</v>
      </c>
    </row>
    <row r="2214" spans="1:4" x14ac:dyDescent="0.2">
      <c r="A2214" s="284" t="s">
        <v>2626</v>
      </c>
      <c r="B2214" s="285">
        <v>58.277298597664725</v>
      </c>
      <c r="C2214" s="267">
        <f t="shared" si="104"/>
        <v>8</v>
      </c>
      <c r="D2214" s="267">
        <f t="shared" si="105"/>
        <v>1</v>
      </c>
    </row>
    <row r="2215" spans="1:4" x14ac:dyDescent="0.2">
      <c r="A2215" s="284" t="s">
        <v>2627</v>
      </c>
      <c r="B2215" s="285">
        <v>54.84257090814468</v>
      </c>
      <c r="C2215" s="267">
        <f t="shared" si="104"/>
        <v>8</v>
      </c>
      <c r="D2215" s="267">
        <f t="shared" si="105"/>
        <v>1</v>
      </c>
    </row>
    <row r="2216" spans="1:4" x14ac:dyDescent="0.2">
      <c r="A2216" s="284" t="s">
        <v>2628</v>
      </c>
      <c r="B2216" s="285">
        <v>48.720238095238088</v>
      </c>
      <c r="C2216" s="267">
        <f t="shared" si="104"/>
        <v>8</v>
      </c>
      <c r="D2216" s="267">
        <f t="shared" si="105"/>
        <v>1</v>
      </c>
    </row>
    <row r="2217" spans="1:4" x14ac:dyDescent="0.2">
      <c r="A2217" s="284" t="s">
        <v>2629</v>
      </c>
      <c r="B2217" s="285">
        <v>44.715012646031553</v>
      </c>
      <c r="C2217" s="267">
        <f t="shared" si="104"/>
        <v>8</v>
      </c>
      <c r="D2217" s="267">
        <f t="shared" si="105"/>
        <v>1</v>
      </c>
    </row>
    <row r="2218" spans="1:4" x14ac:dyDescent="0.2">
      <c r="A2218" s="284" t="s">
        <v>2630</v>
      </c>
      <c r="B2218" s="285">
        <v>45.217153762100438</v>
      </c>
      <c r="C2218" s="267">
        <f t="shared" si="104"/>
        <v>8</v>
      </c>
      <c r="D2218" s="267">
        <f t="shared" si="105"/>
        <v>1</v>
      </c>
    </row>
    <row r="2219" spans="1:4" x14ac:dyDescent="0.2">
      <c r="A2219" s="284" t="s">
        <v>2631</v>
      </c>
      <c r="B2219" s="285">
        <v>43.879976232917414</v>
      </c>
      <c r="C2219" s="267">
        <f t="shared" si="104"/>
        <v>8</v>
      </c>
      <c r="D2219" s="267">
        <f t="shared" si="105"/>
        <v>1</v>
      </c>
    </row>
    <row r="2220" spans="1:4" x14ac:dyDescent="0.2">
      <c r="A2220" s="284" t="s">
        <v>2632</v>
      </c>
      <c r="B2220" s="285">
        <v>45.444690249226454</v>
      </c>
      <c r="C2220" s="267">
        <f t="shared" si="104"/>
        <v>8</v>
      </c>
      <c r="D2220" s="267">
        <f t="shared" si="105"/>
        <v>1</v>
      </c>
    </row>
    <row r="2221" spans="1:4" x14ac:dyDescent="0.2">
      <c r="A2221" s="284" t="s">
        <v>2633</v>
      </c>
      <c r="B2221" s="285">
        <v>44.885376930063579</v>
      </c>
      <c r="C2221" s="267">
        <f t="shared" si="104"/>
        <v>8</v>
      </c>
      <c r="D2221" s="267">
        <f t="shared" si="105"/>
        <v>1</v>
      </c>
    </row>
    <row r="2222" spans="1:4" x14ac:dyDescent="0.2">
      <c r="A2222" s="284" t="s">
        <v>2634</v>
      </c>
      <c r="B2222" s="285">
        <v>48.923854216333325</v>
      </c>
      <c r="C2222" s="267">
        <f t="shared" si="104"/>
        <v>8</v>
      </c>
      <c r="D2222" s="267">
        <f t="shared" si="105"/>
        <v>1</v>
      </c>
    </row>
    <row r="2223" spans="1:4" x14ac:dyDescent="0.2">
      <c r="A2223" s="284" t="s">
        <v>2635</v>
      </c>
      <c r="B2223" s="285">
        <v>48.760330578512402</v>
      </c>
      <c r="C2223" s="267">
        <f t="shared" si="104"/>
        <v>8</v>
      </c>
      <c r="D2223" s="267">
        <f t="shared" si="105"/>
        <v>1</v>
      </c>
    </row>
    <row r="2224" spans="1:4" x14ac:dyDescent="0.2">
      <c r="A2224" s="284" t="s">
        <v>2636</v>
      </c>
      <c r="B2224" s="285">
        <v>53.710227272727273</v>
      </c>
      <c r="C2224" s="267">
        <f t="shared" si="104"/>
        <v>8</v>
      </c>
      <c r="D2224" s="267">
        <f t="shared" si="105"/>
        <v>1</v>
      </c>
    </row>
    <row r="2225" spans="1:4" x14ac:dyDescent="0.2">
      <c r="A2225" s="284" t="s">
        <v>2637</v>
      </c>
      <c r="B2225" s="285">
        <v>73.966433566433579</v>
      </c>
      <c r="C2225" s="267">
        <f t="shared" si="104"/>
        <v>8</v>
      </c>
      <c r="D2225" s="267">
        <f t="shared" si="105"/>
        <v>1</v>
      </c>
    </row>
    <row r="2226" spans="1:4" x14ac:dyDescent="0.2">
      <c r="A2226" s="284" t="s">
        <v>2638</v>
      </c>
      <c r="B2226" s="285">
        <v>84.060581010864439</v>
      </c>
      <c r="C2226" s="267">
        <f t="shared" si="104"/>
        <v>8</v>
      </c>
      <c r="D2226" s="267">
        <f t="shared" si="105"/>
        <v>1</v>
      </c>
    </row>
    <row r="2227" spans="1:4" x14ac:dyDescent="0.2">
      <c r="A2227" s="284" t="s">
        <v>2639</v>
      </c>
      <c r="B2227" s="285">
        <v>87.73257309440109</v>
      </c>
      <c r="C2227" s="267">
        <f t="shared" si="104"/>
        <v>8</v>
      </c>
      <c r="D2227" s="267">
        <f t="shared" si="105"/>
        <v>1</v>
      </c>
    </row>
    <row r="2228" spans="1:4" x14ac:dyDescent="0.2">
      <c r="A2228" s="284" t="s">
        <v>2640</v>
      </c>
      <c r="B2228" s="285">
        <v>87.788820931022741</v>
      </c>
      <c r="C2228" s="267">
        <f t="shared" si="104"/>
        <v>8</v>
      </c>
      <c r="D2228" s="267">
        <f t="shared" si="105"/>
        <v>1</v>
      </c>
    </row>
    <row r="2229" spans="1:4" x14ac:dyDescent="0.2">
      <c r="A2229" s="284" t="s">
        <v>2641</v>
      </c>
      <c r="B2229" s="285">
        <v>88.941668881211797</v>
      </c>
      <c r="C2229" s="267">
        <f t="shared" si="104"/>
        <v>8</v>
      </c>
      <c r="D2229" s="267">
        <f t="shared" si="105"/>
        <v>2</v>
      </c>
    </row>
    <row r="2230" spans="1:4" x14ac:dyDescent="0.2">
      <c r="A2230" s="284" t="s">
        <v>2642</v>
      </c>
      <c r="B2230" s="285">
        <v>88.258168430740923</v>
      </c>
      <c r="C2230" s="267">
        <f t="shared" si="104"/>
        <v>8</v>
      </c>
      <c r="D2230" s="267">
        <f t="shared" si="105"/>
        <v>2</v>
      </c>
    </row>
    <row r="2231" spans="1:4" x14ac:dyDescent="0.2">
      <c r="A2231" s="284" t="s">
        <v>2643</v>
      </c>
      <c r="B2231" s="285">
        <v>89.723147707440901</v>
      </c>
      <c r="C2231" s="267">
        <f t="shared" si="104"/>
        <v>8</v>
      </c>
      <c r="D2231" s="267">
        <f t="shared" si="105"/>
        <v>2</v>
      </c>
    </row>
    <row r="2232" spans="1:4" x14ac:dyDescent="0.2">
      <c r="A2232" s="284" t="s">
        <v>2644</v>
      </c>
      <c r="B2232" s="285">
        <v>91.878531073446311</v>
      </c>
      <c r="C2232" s="267">
        <f t="shared" si="104"/>
        <v>8</v>
      </c>
      <c r="D2232" s="267">
        <f t="shared" si="105"/>
        <v>2</v>
      </c>
    </row>
    <row r="2233" spans="1:4" x14ac:dyDescent="0.2">
      <c r="A2233" s="284" t="s">
        <v>2645</v>
      </c>
      <c r="B2233" s="285">
        <v>92.734956051386064</v>
      </c>
      <c r="C2233" s="267">
        <f t="shared" si="104"/>
        <v>8</v>
      </c>
      <c r="D2233" s="267">
        <f t="shared" si="105"/>
        <v>2</v>
      </c>
    </row>
    <row r="2234" spans="1:4" x14ac:dyDescent="0.2">
      <c r="A2234" s="284" t="s">
        <v>2649</v>
      </c>
      <c r="B2234" s="285">
        <v>92.412041031540596</v>
      </c>
      <c r="C2234" s="267">
        <f t="shared" ref="C2234:C2258" si="106">MONTH(A2234)</f>
        <v>8</v>
      </c>
      <c r="D2234" s="267">
        <f t="shared" ref="D2234:D2258" si="107">DAY(A2234)</f>
        <v>2</v>
      </c>
    </row>
    <row r="2235" spans="1:4" x14ac:dyDescent="0.2">
      <c r="A2235" s="284" t="s">
        <v>2650</v>
      </c>
      <c r="B2235" s="285">
        <v>89.673132183908038</v>
      </c>
      <c r="C2235" s="267">
        <f t="shared" si="106"/>
        <v>8</v>
      </c>
      <c r="D2235" s="267">
        <f t="shared" si="107"/>
        <v>2</v>
      </c>
    </row>
    <row r="2236" spans="1:4" x14ac:dyDescent="0.2">
      <c r="A2236" s="284" t="s">
        <v>2651</v>
      </c>
      <c r="B2236" s="285">
        <v>76.865378958721436</v>
      </c>
      <c r="C2236" s="267">
        <f t="shared" si="106"/>
        <v>8</v>
      </c>
      <c r="D2236" s="267">
        <f t="shared" si="107"/>
        <v>2</v>
      </c>
    </row>
    <row r="2237" spans="1:4" x14ac:dyDescent="0.2">
      <c r="A2237" s="284" t="s">
        <v>2652</v>
      </c>
      <c r="B2237" s="285">
        <v>67.780644603321036</v>
      </c>
      <c r="C2237" s="267">
        <f t="shared" si="106"/>
        <v>8</v>
      </c>
      <c r="D2237" s="267">
        <f t="shared" si="107"/>
        <v>2</v>
      </c>
    </row>
    <row r="2238" spans="1:4" x14ac:dyDescent="0.2">
      <c r="A2238" s="284" t="s">
        <v>2653</v>
      </c>
      <c r="B2238" s="285">
        <v>62.678303303303309</v>
      </c>
      <c r="C2238" s="267">
        <f t="shared" si="106"/>
        <v>8</v>
      </c>
      <c r="D2238" s="267">
        <f t="shared" si="107"/>
        <v>2</v>
      </c>
    </row>
    <row r="2239" spans="1:4" x14ac:dyDescent="0.2">
      <c r="A2239" s="284" t="s">
        <v>2654</v>
      </c>
      <c r="B2239" s="285">
        <v>59.773462783171524</v>
      </c>
      <c r="C2239" s="267">
        <f t="shared" si="106"/>
        <v>8</v>
      </c>
      <c r="D2239" s="267">
        <f t="shared" si="107"/>
        <v>2</v>
      </c>
    </row>
    <row r="2240" spans="1:4" x14ac:dyDescent="0.2">
      <c r="A2240" s="284" t="s">
        <v>2655</v>
      </c>
      <c r="B2240" s="285">
        <v>56.078705352658062</v>
      </c>
      <c r="C2240" s="267">
        <f t="shared" si="106"/>
        <v>8</v>
      </c>
      <c r="D2240" s="267">
        <f t="shared" si="107"/>
        <v>2</v>
      </c>
    </row>
    <row r="2241" spans="1:4" x14ac:dyDescent="0.2">
      <c r="A2241" s="284" t="s">
        <v>2656</v>
      </c>
      <c r="B2241" s="285">
        <v>52.417213465372114</v>
      </c>
      <c r="C2241" s="267">
        <f t="shared" si="106"/>
        <v>8</v>
      </c>
      <c r="D2241" s="267">
        <f t="shared" si="107"/>
        <v>2</v>
      </c>
    </row>
    <row r="2242" spans="1:4" x14ac:dyDescent="0.2">
      <c r="A2242" s="284" t="s">
        <v>2657</v>
      </c>
      <c r="B2242" s="285">
        <v>48.762972187629728</v>
      </c>
      <c r="C2242" s="267">
        <f t="shared" si="106"/>
        <v>8</v>
      </c>
      <c r="D2242" s="267">
        <f t="shared" si="107"/>
        <v>2</v>
      </c>
    </row>
    <row r="2243" spans="1:4" x14ac:dyDescent="0.2">
      <c r="A2243" s="284" t="s">
        <v>2658</v>
      </c>
      <c r="B2243" s="285">
        <v>48.910791496516936</v>
      </c>
      <c r="C2243" s="267">
        <f t="shared" si="106"/>
        <v>8</v>
      </c>
      <c r="D2243" s="267">
        <f t="shared" si="107"/>
        <v>2</v>
      </c>
    </row>
    <row r="2244" spans="1:4" x14ac:dyDescent="0.2">
      <c r="A2244" s="284" t="s">
        <v>2659</v>
      </c>
      <c r="B2244" s="285">
        <v>48.248149861239597</v>
      </c>
      <c r="C2244" s="267">
        <f t="shared" si="106"/>
        <v>8</v>
      </c>
      <c r="D2244" s="267">
        <f t="shared" si="107"/>
        <v>2</v>
      </c>
    </row>
    <row r="2245" spans="1:4" x14ac:dyDescent="0.2">
      <c r="A2245" s="284" t="s">
        <v>2660</v>
      </c>
      <c r="B2245" s="285">
        <v>48.593568550988515</v>
      </c>
      <c r="C2245" s="267">
        <f t="shared" si="106"/>
        <v>8</v>
      </c>
      <c r="D2245" s="267">
        <f t="shared" si="107"/>
        <v>2</v>
      </c>
    </row>
    <row r="2246" spans="1:4" x14ac:dyDescent="0.2">
      <c r="A2246" s="284" t="s">
        <v>2661</v>
      </c>
      <c r="B2246" s="285">
        <v>54.291579388353583</v>
      </c>
      <c r="C2246" s="267">
        <f t="shared" si="106"/>
        <v>8</v>
      </c>
      <c r="D2246" s="267">
        <f t="shared" si="107"/>
        <v>2</v>
      </c>
    </row>
    <row r="2247" spans="1:4" x14ac:dyDescent="0.2">
      <c r="A2247" s="284" t="s">
        <v>2662</v>
      </c>
      <c r="B2247" s="285">
        <v>59.263194217427625</v>
      </c>
      <c r="C2247" s="267">
        <f t="shared" si="106"/>
        <v>8</v>
      </c>
      <c r="D2247" s="267">
        <f t="shared" si="107"/>
        <v>2</v>
      </c>
    </row>
    <row r="2248" spans="1:4" x14ac:dyDescent="0.2">
      <c r="A2248" s="284" t="s">
        <v>2663</v>
      </c>
      <c r="B2248" s="285">
        <v>70.183384273409274</v>
      </c>
      <c r="C2248" s="267">
        <f t="shared" si="106"/>
        <v>8</v>
      </c>
      <c r="D2248" s="267">
        <f t="shared" si="107"/>
        <v>2</v>
      </c>
    </row>
    <row r="2249" spans="1:4" x14ac:dyDescent="0.2">
      <c r="A2249" s="284" t="s">
        <v>2664</v>
      </c>
      <c r="B2249" s="285">
        <v>73.9375</v>
      </c>
      <c r="C2249" s="267">
        <f t="shared" si="106"/>
        <v>8</v>
      </c>
      <c r="D2249" s="267">
        <f t="shared" si="107"/>
        <v>2</v>
      </c>
    </row>
    <row r="2250" spans="1:4" x14ac:dyDescent="0.2">
      <c r="A2250" s="284" t="s">
        <v>2665</v>
      </c>
      <c r="B2250" s="285">
        <v>78.95183175033921</v>
      </c>
      <c r="C2250" s="267">
        <f t="shared" si="106"/>
        <v>8</v>
      </c>
      <c r="D2250" s="267">
        <f t="shared" si="107"/>
        <v>2</v>
      </c>
    </row>
    <row r="2251" spans="1:4" x14ac:dyDescent="0.2">
      <c r="A2251" s="284" t="s">
        <v>2666</v>
      </c>
      <c r="B2251" s="285">
        <v>80.050161736439918</v>
      </c>
      <c r="C2251" s="267">
        <f t="shared" si="106"/>
        <v>8</v>
      </c>
      <c r="D2251" s="267">
        <f t="shared" si="107"/>
        <v>2</v>
      </c>
    </row>
    <row r="2252" spans="1:4" x14ac:dyDescent="0.2">
      <c r="A2252" s="284" t="s">
        <v>2667</v>
      </c>
      <c r="B2252" s="285">
        <v>84.458753266144086</v>
      </c>
      <c r="C2252" s="267">
        <f t="shared" si="106"/>
        <v>8</v>
      </c>
      <c r="D2252" s="267">
        <f t="shared" si="107"/>
        <v>2</v>
      </c>
    </row>
    <row r="2253" spans="1:4" x14ac:dyDescent="0.2">
      <c r="A2253" s="284" t="s">
        <v>2668</v>
      </c>
      <c r="B2253" s="285">
        <v>87.635766607729209</v>
      </c>
      <c r="C2253" s="267">
        <f t="shared" si="106"/>
        <v>8</v>
      </c>
      <c r="D2253" s="267">
        <f t="shared" si="107"/>
        <v>3</v>
      </c>
    </row>
    <row r="2254" spans="1:4" x14ac:dyDescent="0.2">
      <c r="A2254" s="284" t="s">
        <v>2669</v>
      </c>
      <c r="B2254" s="285">
        <v>90.079979360165126</v>
      </c>
      <c r="C2254" s="267">
        <f t="shared" si="106"/>
        <v>8</v>
      </c>
      <c r="D2254" s="267">
        <f t="shared" si="107"/>
        <v>3</v>
      </c>
    </row>
    <row r="2255" spans="1:4" x14ac:dyDescent="0.2">
      <c r="A2255" s="284" t="s">
        <v>2670</v>
      </c>
      <c r="B2255" s="285">
        <v>91.440755406640278</v>
      </c>
      <c r="C2255" s="267">
        <f t="shared" si="106"/>
        <v>8</v>
      </c>
      <c r="D2255" s="267">
        <f t="shared" si="107"/>
        <v>3</v>
      </c>
    </row>
    <row r="2256" spans="1:4" x14ac:dyDescent="0.2">
      <c r="A2256" s="284" t="s">
        <v>2671</v>
      </c>
      <c r="B2256" s="285">
        <v>92.010466535248298</v>
      </c>
      <c r="C2256" s="267">
        <f t="shared" si="106"/>
        <v>8</v>
      </c>
      <c r="D2256" s="267">
        <f t="shared" si="107"/>
        <v>3</v>
      </c>
    </row>
    <row r="2257" spans="1:4" x14ac:dyDescent="0.2">
      <c r="A2257" s="284" t="s">
        <v>2672</v>
      </c>
      <c r="B2257" s="285">
        <v>91.336405529953922</v>
      </c>
      <c r="C2257" s="267">
        <f t="shared" si="106"/>
        <v>8</v>
      </c>
      <c r="D2257" s="267">
        <f t="shared" si="107"/>
        <v>3</v>
      </c>
    </row>
    <row r="2258" spans="1:4" x14ac:dyDescent="0.2">
      <c r="A2258" s="284" t="s">
        <v>2673</v>
      </c>
      <c r="B2258" s="285">
        <v>92.695802243540953</v>
      </c>
      <c r="C2258" s="267">
        <f t="shared" si="106"/>
        <v>8</v>
      </c>
      <c r="D2258" s="267">
        <f t="shared" si="107"/>
        <v>3</v>
      </c>
    </row>
    <row r="2259" spans="1:4" x14ac:dyDescent="0.2">
      <c r="A2259" s="284" t="s">
        <v>2675</v>
      </c>
      <c r="B2259" s="285">
        <v>92.953795379537951</v>
      </c>
      <c r="C2259" s="267">
        <f t="shared" ref="C2259:C2282" si="108">MONTH(A2259)</f>
        <v>8</v>
      </c>
      <c r="D2259" s="267">
        <f t="shared" ref="D2259:D2282" si="109">DAY(A2259)</f>
        <v>3</v>
      </c>
    </row>
    <row r="2260" spans="1:4" x14ac:dyDescent="0.2">
      <c r="A2260" s="284" t="s">
        <v>2676</v>
      </c>
      <c r="B2260" s="285">
        <v>83.319611261784829</v>
      </c>
      <c r="C2260" s="267">
        <f t="shared" si="108"/>
        <v>8</v>
      </c>
      <c r="D2260" s="267">
        <f t="shared" si="109"/>
        <v>3</v>
      </c>
    </row>
    <row r="2261" spans="1:4" x14ac:dyDescent="0.2">
      <c r="A2261" s="284" t="s">
        <v>2677</v>
      </c>
      <c r="B2261" s="285">
        <v>70.640138408304495</v>
      </c>
      <c r="C2261" s="267">
        <f t="shared" si="108"/>
        <v>8</v>
      </c>
      <c r="D2261" s="267">
        <f t="shared" si="109"/>
        <v>3</v>
      </c>
    </row>
    <row r="2262" spans="1:4" x14ac:dyDescent="0.2">
      <c r="A2262" s="284" t="s">
        <v>2678</v>
      </c>
      <c r="B2262" s="285">
        <v>63.453535989050408</v>
      </c>
      <c r="C2262" s="267">
        <f t="shared" si="108"/>
        <v>8</v>
      </c>
      <c r="D2262" s="267">
        <f t="shared" si="109"/>
        <v>3</v>
      </c>
    </row>
    <row r="2263" spans="1:4" x14ac:dyDescent="0.2">
      <c r="A2263" s="284" t="s">
        <v>2679</v>
      </c>
      <c r="B2263" s="285">
        <v>58.14189717143303</v>
      </c>
      <c r="C2263" s="267">
        <f t="shared" si="108"/>
        <v>8</v>
      </c>
      <c r="D2263" s="267">
        <f t="shared" si="109"/>
        <v>3</v>
      </c>
    </row>
    <row r="2264" spans="1:4" x14ac:dyDescent="0.2">
      <c r="A2264" s="284" t="s">
        <v>2680</v>
      </c>
      <c r="B2264" s="285">
        <v>54.521963824289408</v>
      </c>
      <c r="C2264" s="267">
        <f t="shared" si="108"/>
        <v>8</v>
      </c>
      <c r="D2264" s="267">
        <f t="shared" si="109"/>
        <v>3</v>
      </c>
    </row>
    <row r="2265" spans="1:4" x14ac:dyDescent="0.2">
      <c r="A2265" s="284" t="s">
        <v>2681</v>
      </c>
      <c r="B2265" s="285">
        <v>50.948537350264772</v>
      </c>
      <c r="C2265" s="267">
        <f t="shared" si="108"/>
        <v>8</v>
      </c>
      <c r="D2265" s="267">
        <f t="shared" si="109"/>
        <v>3</v>
      </c>
    </row>
    <row r="2266" spans="1:4" x14ac:dyDescent="0.2">
      <c r="A2266" s="284" t="s">
        <v>2682</v>
      </c>
      <c r="B2266" s="285">
        <v>50.228911564625847</v>
      </c>
      <c r="C2266" s="267">
        <f t="shared" si="108"/>
        <v>8</v>
      </c>
      <c r="D2266" s="267">
        <f t="shared" si="109"/>
        <v>3</v>
      </c>
    </row>
    <row r="2267" spans="1:4" x14ac:dyDescent="0.2">
      <c r="A2267" s="284" t="s">
        <v>2683</v>
      </c>
      <c r="B2267" s="285">
        <v>48.713002666142444</v>
      </c>
      <c r="C2267" s="267">
        <f t="shared" si="108"/>
        <v>8</v>
      </c>
      <c r="D2267" s="267">
        <f t="shared" si="109"/>
        <v>3</v>
      </c>
    </row>
    <row r="2268" spans="1:4" x14ac:dyDescent="0.2">
      <c r="A2268" s="284" t="s">
        <v>2684</v>
      </c>
      <c r="B2268" s="285">
        <v>46.033718762522582</v>
      </c>
      <c r="C2268" s="267">
        <f t="shared" si="108"/>
        <v>8</v>
      </c>
      <c r="D2268" s="267">
        <f t="shared" si="109"/>
        <v>3</v>
      </c>
    </row>
    <row r="2269" spans="1:4" x14ac:dyDescent="0.2">
      <c r="A2269" s="284" t="s">
        <v>2685</v>
      </c>
      <c r="B2269" s="285">
        <v>46.338271747276181</v>
      </c>
      <c r="C2269" s="267">
        <f t="shared" si="108"/>
        <v>8</v>
      </c>
      <c r="D2269" s="267">
        <f t="shared" si="109"/>
        <v>3</v>
      </c>
    </row>
    <row r="2270" spans="1:4" x14ac:dyDescent="0.2">
      <c r="A2270" s="284" t="s">
        <v>2686</v>
      </c>
      <c r="B2270" s="285">
        <v>46.324123989218329</v>
      </c>
      <c r="C2270" s="267">
        <f t="shared" si="108"/>
        <v>8</v>
      </c>
      <c r="D2270" s="267">
        <f t="shared" si="109"/>
        <v>3</v>
      </c>
    </row>
    <row r="2271" spans="1:4" x14ac:dyDescent="0.2">
      <c r="A2271" s="284" t="s">
        <v>2687</v>
      </c>
      <c r="B2271" s="285">
        <v>50.156442473515646</v>
      </c>
      <c r="C2271" s="267">
        <f t="shared" si="108"/>
        <v>8</v>
      </c>
      <c r="D2271" s="267">
        <f t="shared" si="109"/>
        <v>3</v>
      </c>
    </row>
    <row r="2272" spans="1:4" x14ac:dyDescent="0.2">
      <c r="A2272" s="284" t="s">
        <v>2688</v>
      </c>
      <c r="B2272" s="285">
        <v>59.642458019477225</v>
      </c>
      <c r="C2272" s="267">
        <f t="shared" si="108"/>
        <v>8</v>
      </c>
      <c r="D2272" s="267">
        <f t="shared" si="109"/>
        <v>3</v>
      </c>
    </row>
    <row r="2273" spans="1:4" x14ac:dyDescent="0.2">
      <c r="A2273" s="284" t="s">
        <v>2689</v>
      </c>
      <c r="B2273" s="285">
        <v>75.821008501222778</v>
      </c>
      <c r="C2273" s="267">
        <f t="shared" si="108"/>
        <v>8</v>
      </c>
      <c r="D2273" s="267">
        <f t="shared" si="109"/>
        <v>3</v>
      </c>
    </row>
    <row r="2274" spans="1:4" x14ac:dyDescent="0.2">
      <c r="A2274" s="284" t="s">
        <v>2690</v>
      </c>
      <c r="B2274" s="285">
        <v>85.513368137952853</v>
      </c>
      <c r="C2274" s="267">
        <f t="shared" si="108"/>
        <v>8</v>
      </c>
      <c r="D2274" s="267">
        <f t="shared" si="109"/>
        <v>3</v>
      </c>
    </row>
    <row r="2275" spans="1:4" x14ac:dyDescent="0.2">
      <c r="A2275" s="284" t="s">
        <v>2691</v>
      </c>
      <c r="B2275" s="285">
        <v>89.228367528991981</v>
      </c>
      <c r="C2275" s="267">
        <f t="shared" si="108"/>
        <v>8</v>
      </c>
      <c r="D2275" s="267">
        <f t="shared" si="109"/>
        <v>3</v>
      </c>
    </row>
    <row r="2276" spans="1:4" x14ac:dyDescent="0.2">
      <c r="A2276" s="284" t="s">
        <v>2692</v>
      </c>
      <c r="B2276" s="285">
        <v>91.137814882932787</v>
      </c>
      <c r="C2276" s="267">
        <f t="shared" si="108"/>
        <v>8</v>
      </c>
      <c r="D2276" s="267">
        <f t="shared" si="109"/>
        <v>3</v>
      </c>
    </row>
    <row r="2277" spans="1:4" x14ac:dyDescent="0.2">
      <c r="A2277" s="284" t="s">
        <v>2693</v>
      </c>
      <c r="B2277" s="285">
        <v>91.509245043722046</v>
      </c>
      <c r="C2277" s="267">
        <f t="shared" si="108"/>
        <v>8</v>
      </c>
      <c r="D2277" s="267">
        <f t="shared" si="109"/>
        <v>4</v>
      </c>
    </row>
    <row r="2278" spans="1:4" x14ac:dyDescent="0.2">
      <c r="A2278" s="284" t="s">
        <v>2694</v>
      </c>
      <c r="B2278" s="285">
        <v>92.584706959706949</v>
      </c>
      <c r="C2278" s="267">
        <f t="shared" si="108"/>
        <v>8</v>
      </c>
      <c r="D2278" s="267">
        <f t="shared" si="109"/>
        <v>4</v>
      </c>
    </row>
    <row r="2279" spans="1:4" x14ac:dyDescent="0.2">
      <c r="A2279" s="284" t="s">
        <v>2695</v>
      </c>
      <c r="B2279" s="285">
        <v>92.664992826398844</v>
      </c>
      <c r="C2279" s="267">
        <f t="shared" si="108"/>
        <v>8</v>
      </c>
      <c r="D2279" s="267">
        <f t="shared" si="109"/>
        <v>4</v>
      </c>
    </row>
    <row r="2280" spans="1:4" x14ac:dyDescent="0.2">
      <c r="A2280" s="284" t="s">
        <v>2696</v>
      </c>
      <c r="B2280" s="285">
        <v>92.971102971102965</v>
      </c>
      <c r="C2280" s="267">
        <f t="shared" si="108"/>
        <v>8</v>
      </c>
      <c r="D2280" s="267">
        <f t="shared" si="109"/>
        <v>4</v>
      </c>
    </row>
    <row r="2281" spans="1:4" x14ac:dyDescent="0.2">
      <c r="A2281" s="284" t="s">
        <v>2697</v>
      </c>
      <c r="B2281" s="285">
        <v>93.78506311360448</v>
      </c>
      <c r="C2281" s="267">
        <f t="shared" si="108"/>
        <v>8</v>
      </c>
      <c r="D2281" s="267">
        <f t="shared" si="109"/>
        <v>4</v>
      </c>
    </row>
    <row r="2282" spans="1:4" x14ac:dyDescent="0.2">
      <c r="A2282" s="284" t="s">
        <v>2698</v>
      </c>
      <c r="B2282" s="285">
        <v>94.053880317905566</v>
      </c>
      <c r="C2282" s="267">
        <f t="shared" si="108"/>
        <v>8</v>
      </c>
      <c r="D2282" s="267">
        <f t="shared" si="109"/>
        <v>4</v>
      </c>
    </row>
    <row r="2283" spans="1:4" x14ac:dyDescent="0.2">
      <c r="A2283" s="284" t="s">
        <v>2704</v>
      </c>
      <c r="B2283" s="285">
        <v>93.852974828375295</v>
      </c>
      <c r="C2283" s="267">
        <f t="shared" ref="C2283:C2346" si="110">MONTH(A2283)</f>
        <v>8</v>
      </c>
      <c r="D2283" s="267">
        <f t="shared" ref="D2283:D2346" si="111">DAY(A2283)</f>
        <v>4</v>
      </c>
    </row>
    <row r="2284" spans="1:4" x14ac:dyDescent="0.2">
      <c r="A2284" s="284" t="s">
        <v>2705</v>
      </c>
      <c r="B2284" s="285">
        <v>90.673080826533521</v>
      </c>
      <c r="C2284" s="267">
        <f t="shared" si="110"/>
        <v>8</v>
      </c>
      <c r="D2284" s="267">
        <f t="shared" si="111"/>
        <v>4</v>
      </c>
    </row>
    <row r="2285" spans="1:4" x14ac:dyDescent="0.2">
      <c r="A2285" s="284" t="s">
        <v>2706</v>
      </c>
      <c r="B2285" s="285">
        <v>83.860147426793802</v>
      </c>
      <c r="C2285" s="267">
        <f t="shared" si="110"/>
        <v>8</v>
      </c>
      <c r="D2285" s="267">
        <f t="shared" si="111"/>
        <v>4</v>
      </c>
    </row>
    <row r="2286" spans="1:4" x14ac:dyDescent="0.2">
      <c r="A2286" s="284" t="s">
        <v>2707</v>
      </c>
      <c r="B2286" s="285">
        <v>73.425373134328353</v>
      </c>
      <c r="C2286" s="267">
        <f t="shared" si="110"/>
        <v>8</v>
      </c>
      <c r="D2286" s="267">
        <f t="shared" si="111"/>
        <v>4</v>
      </c>
    </row>
    <row r="2287" spans="1:4" x14ac:dyDescent="0.2">
      <c r="A2287" s="284" t="s">
        <v>2708</v>
      </c>
      <c r="B2287" s="285">
        <v>64.06326613019526</v>
      </c>
      <c r="C2287" s="267">
        <f t="shared" si="110"/>
        <v>8</v>
      </c>
      <c r="D2287" s="267">
        <f t="shared" si="111"/>
        <v>4</v>
      </c>
    </row>
    <row r="2288" spans="1:4" x14ac:dyDescent="0.2">
      <c r="A2288" s="284" t="s">
        <v>2709</v>
      </c>
      <c r="B2288" s="285">
        <v>59.507869391590319</v>
      </c>
      <c r="C2288" s="267">
        <f t="shared" si="110"/>
        <v>8</v>
      </c>
      <c r="D2288" s="267">
        <f t="shared" si="111"/>
        <v>4</v>
      </c>
    </row>
    <row r="2289" spans="1:4" x14ac:dyDescent="0.2">
      <c r="A2289" s="284" t="s">
        <v>2710</v>
      </c>
      <c r="B2289" s="285">
        <v>58.238621535570751</v>
      </c>
      <c r="C2289" s="267">
        <f t="shared" si="110"/>
        <v>8</v>
      </c>
      <c r="D2289" s="267">
        <f t="shared" si="111"/>
        <v>4</v>
      </c>
    </row>
    <row r="2290" spans="1:4" x14ac:dyDescent="0.2">
      <c r="A2290" s="284" t="s">
        <v>2711</v>
      </c>
      <c r="B2290" s="285">
        <v>51.375173250173248</v>
      </c>
      <c r="C2290" s="267">
        <f t="shared" si="110"/>
        <v>8</v>
      </c>
      <c r="D2290" s="267">
        <f t="shared" si="111"/>
        <v>4</v>
      </c>
    </row>
    <row r="2291" spans="1:4" x14ac:dyDescent="0.2">
      <c r="A2291" s="284" t="s">
        <v>2712</v>
      </c>
      <c r="B2291" s="285">
        <v>47.457170827214881</v>
      </c>
      <c r="C2291" s="267">
        <f t="shared" si="110"/>
        <v>8</v>
      </c>
      <c r="D2291" s="267">
        <f t="shared" si="111"/>
        <v>4</v>
      </c>
    </row>
    <row r="2292" spans="1:4" x14ac:dyDescent="0.2">
      <c r="A2292" s="284" t="s">
        <v>2713</v>
      </c>
      <c r="B2292" s="285">
        <v>48.582209445898464</v>
      </c>
      <c r="C2292" s="267">
        <f t="shared" si="110"/>
        <v>8</v>
      </c>
      <c r="D2292" s="267">
        <f t="shared" si="111"/>
        <v>4</v>
      </c>
    </row>
    <row r="2293" spans="1:4" x14ac:dyDescent="0.2">
      <c r="A2293" s="284" t="s">
        <v>2714</v>
      </c>
      <c r="B2293" s="285">
        <v>48.961968572254897</v>
      </c>
      <c r="C2293" s="267">
        <f t="shared" si="110"/>
        <v>8</v>
      </c>
      <c r="D2293" s="267">
        <f t="shared" si="111"/>
        <v>4</v>
      </c>
    </row>
    <row r="2294" spans="1:4" x14ac:dyDescent="0.2">
      <c r="A2294" s="284" t="s">
        <v>2715</v>
      </c>
      <c r="B2294" s="285">
        <v>49.672964250129908</v>
      </c>
      <c r="C2294" s="267">
        <f t="shared" si="110"/>
        <v>8</v>
      </c>
      <c r="D2294" s="267">
        <f t="shared" si="111"/>
        <v>4</v>
      </c>
    </row>
    <row r="2295" spans="1:4" x14ac:dyDescent="0.2">
      <c r="A2295" s="284" t="s">
        <v>2716</v>
      </c>
      <c r="B2295" s="285">
        <v>51.391239792130655</v>
      </c>
      <c r="C2295" s="267">
        <f t="shared" si="110"/>
        <v>8</v>
      </c>
      <c r="D2295" s="267">
        <f t="shared" si="111"/>
        <v>4</v>
      </c>
    </row>
    <row r="2296" spans="1:4" x14ac:dyDescent="0.2">
      <c r="A2296" s="284" t="s">
        <v>2717</v>
      </c>
      <c r="B2296" s="285">
        <v>61.143705356570365</v>
      </c>
      <c r="C2296" s="267">
        <f t="shared" si="110"/>
        <v>8</v>
      </c>
      <c r="D2296" s="267">
        <f t="shared" si="111"/>
        <v>4</v>
      </c>
    </row>
    <row r="2297" spans="1:4" x14ac:dyDescent="0.2">
      <c r="A2297" s="284" t="s">
        <v>2718</v>
      </c>
      <c r="B2297" s="285">
        <v>71.222870420724774</v>
      </c>
      <c r="C2297" s="267">
        <f t="shared" si="110"/>
        <v>8</v>
      </c>
      <c r="D2297" s="267">
        <f t="shared" si="111"/>
        <v>4</v>
      </c>
    </row>
    <row r="2298" spans="1:4" x14ac:dyDescent="0.2">
      <c r="A2298" s="284" t="s">
        <v>2719</v>
      </c>
      <c r="B2298" s="285">
        <v>73.828349492964549</v>
      </c>
      <c r="C2298" s="267">
        <f t="shared" si="110"/>
        <v>8</v>
      </c>
      <c r="D2298" s="267">
        <f t="shared" si="111"/>
        <v>4</v>
      </c>
    </row>
    <row r="2299" spans="1:4" x14ac:dyDescent="0.2">
      <c r="A2299" s="284" t="s">
        <v>2720</v>
      </c>
      <c r="B2299" s="285">
        <v>75.204617902989554</v>
      </c>
      <c r="C2299" s="267">
        <f t="shared" si="110"/>
        <v>8</v>
      </c>
      <c r="D2299" s="267">
        <f t="shared" si="111"/>
        <v>4</v>
      </c>
    </row>
    <row r="2300" spans="1:4" x14ac:dyDescent="0.2">
      <c r="A2300" s="284" t="s">
        <v>2721</v>
      </c>
      <c r="B2300" s="285">
        <v>84.087136303271762</v>
      </c>
      <c r="C2300" s="267">
        <f t="shared" si="110"/>
        <v>8</v>
      </c>
      <c r="D2300" s="267">
        <f t="shared" si="111"/>
        <v>4</v>
      </c>
    </row>
    <row r="2301" spans="1:4" x14ac:dyDescent="0.2">
      <c r="A2301" s="284" t="s">
        <v>2722</v>
      </c>
      <c r="B2301" s="285">
        <v>87.17075931133823</v>
      </c>
      <c r="C2301" s="267">
        <f t="shared" si="110"/>
        <v>8</v>
      </c>
      <c r="D2301" s="267">
        <f t="shared" si="111"/>
        <v>5</v>
      </c>
    </row>
    <row r="2302" spans="1:4" x14ac:dyDescent="0.2">
      <c r="A2302" s="284" t="s">
        <v>2723</v>
      </c>
      <c r="B2302" s="285">
        <v>86.492444413707247</v>
      </c>
      <c r="C2302" s="267">
        <f t="shared" si="110"/>
        <v>8</v>
      </c>
      <c r="D2302" s="267">
        <f t="shared" si="111"/>
        <v>5</v>
      </c>
    </row>
    <row r="2303" spans="1:4" x14ac:dyDescent="0.2">
      <c r="A2303" s="284" t="s">
        <v>2724</v>
      </c>
      <c r="B2303" s="285">
        <v>86.59838227536487</v>
      </c>
      <c r="C2303" s="267">
        <f t="shared" si="110"/>
        <v>8</v>
      </c>
      <c r="D2303" s="267">
        <f t="shared" si="111"/>
        <v>5</v>
      </c>
    </row>
    <row r="2304" spans="1:4" x14ac:dyDescent="0.2">
      <c r="A2304" s="284" t="s">
        <v>2725</v>
      </c>
      <c r="B2304" s="285">
        <v>84.865463097461429</v>
      </c>
      <c r="C2304" s="267">
        <f t="shared" si="110"/>
        <v>8</v>
      </c>
      <c r="D2304" s="267">
        <f t="shared" si="111"/>
        <v>5</v>
      </c>
    </row>
    <row r="2305" spans="1:4" x14ac:dyDescent="0.2">
      <c r="A2305" s="284" t="s">
        <v>2726</v>
      </c>
      <c r="B2305" s="285">
        <v>76.095238095238102</v>
      </c>
      <c r="C2305" s="267">
        <f t="shared" si="110"/>
        <v>8</v>
      </c>
      <c r="D2305" s="267">
        <f t="shared" si="111"/>
        <v>5</v>
      </c>
    </row>
    <row r="2306" spans="1:4" x14ac:dyDescent="0.2">
      <c r="A2306" s="284" t="s">
        <v>2727</v>
      </c>
      <c r="B2306" s="285">
        <v>77.82331511839709</v>
      </c>
      <c r="C2306" s="267">
        <f t="shared" si="110"/>
        <v>8</v>
      </c>
      <c r="D2306" s="267">
        <f t="shared" si="111"/>
        <v>5</v>
      </c>
    </row>
    <row r="2307" spans="1:4" x14ac:dyDescent="0.2">
      <c r="A2307" s="284" t="s">
        <v>2728</v>
      </c>
      <c r="B2307" s="285">
        <v>79.624827109266931</v>
      </c>
      <c r="C2307" s="267">
        <f t="shared" si="110"/>
        <v>8</v>
      </c>
      <c r="D2307" s="267">
        <f t="shared" si="111"/>
        <v>5</v>
      </c>
    </row>
    <row r="2308" spans="1:4" x14ac:dyDescent="0.2">
      <c r="A2308" s="284" t="s">
        <v>2729</v>
      </c>
      <c r="B2308" s="285">
        <v>77.587601078167111</v>
      </c>
      <c r="C2308" s="267">
        <f t="shared" si="110"/>
        <v>8</v>
      </c>
      <c r="D2308" s="267">
        <f t="shared" si="111"/>
        <v>5</v>
      </c>
    </row>
    <row r="2309" spans="1:4" x14ac:dyDescent="0.2">
      <c r="A2309" s="284" t="s">
        <v>2730</v>
      </c>
      <c r="B2309" s="285">
        <v>76.822250639386198</v>
      </c>
      <c r="C2309" s="267">
        <f t="shared" si="110"/>
        <v>8</v>
      </c>
      <c r="D2309" s="267">
        <f t="shared" si="111"/>
        <v>5</v>
      </c>
    </row>
    <row r="2310" spans="1:4" x14ac:dyDescent="0.2">
      <c r="A2310" s="284" t="s">
        <v>2731</v>
      </c>
      <c r="B2310" s="285">
        <v>78.600452927855059</v>
      </c>
      <c r="C2310" s="267">
        <f t="shared" si="110"/>
        <v>8</v>
      </c>
      <c r="D2310" s="267">
        <f t="shared" si="111"/>
        <v>5</v>
      </c>
    </row>
    <row r="2311" spans="1:4" x14ac:dyDescent="0.2">
      <c r="A2311" s="284" t="s">
        <v>2732</v>
      </c>
      <c r="B2311" s="285">
        <v>77.069287387483797</v>
      </c>
      <c r="C2311" s="267">
        <f t="shared" si="110"/>
        <v>8</v>
      </c>
      <c r="D2311" s="267">
        <f t="shared" si="111"/>
        <v>5</v>
      </c>
    </row>
    <row r="2312" spans="1:4" x14ac:dyDescent="0.2">
      <c r="A2312" s="284" t="s">
        <v>2733</v>
      </c>
      <c r="B2312" s="285">
        <v>75.388790429774048</v>
      </c>
      <c r="C2312" s="267">
        <f t="shared" si="110"/>
        <v>8</v>
      </c>
      <c r="D2312" s="267">
        <f t="shared" si="111"/>
        <v>5</v>
      </c>
    </row>
    <row r="2313" spans="1:4" x14ac:dyDescent="0.2">
      <c r="A2313" s="284" t="s">
        <v>2734</v>
      </c>
      <c r="B2313" s="285">
        <v>73.667369607884069</v>
      </c>
      <c r="C2313" s="267">
        <f t="shared" si="110"/>
        <v>8</v>
      </c>
      <c r="D2313" s="267">
        <f t="shared" si="111"/>
        <v>5</v>
      </c>
    </row>
    <row r="2314" spans="1:4" x14ac:dyDescent="0.2">
      <c r="A2314" s="284" t="s">
        <v>2735</v>
      </c>
      <c r="B2314" s="285">
        <v>77.213873323144838</v>
      </c>
      <c r="C2314" s="267">
        <f t="shared" si="110"/>
        <v>8</v>
      </c>
      <c r="D2314" s="267">
        <f t="shared" si="111"/>
        <v>5</v>
      </c>
    </row>
    <row r="2315" spans="1:4" x14ac:dyDescent="0.2">
      <c r="A2315" s="284" t="s">
        <v>2736</v>
      </c>
      <c r="B2315" s="285">
        <v>74.898058252427177</v>
      </c>
      <c r="C2315" s="267">
        <f t="shared" si="110"/>
        <v>8</v>
      </c>
      <c r="D2315" s="267">
        <f t="shared" si="111"/>
        <v>5</v>
      </c>
    </row>
    <row r="2316" spans="1:4" x14ac:dyDescent="0.2">
      <c r="A2316" s="284" t="s">
        <v>2737</v>
      </c>
      <c r="B2316" s="285">
        <v>86.018631545133303</v>
      </c>
      <c r="C2316" s="267">
        <f t="shared" si="110"/>
        <v>8</v>
      </c>
      <c r="D2316" s="267">
        <f t="shared" si="111"/>
        <v>5</v>
      </c>
    </row>
    <row r="2317" spans="1:4" x14ac:dyDescent="0.2">
      <c r="A2317" s="284" t="s">
        <v>2738</v>
      </c>
      <c r="B2317" s="285">
        <v>91.262541806020067</v>
      </c>
      <c r="C2317" s="267">
        <f t="shared" si="110"/>
        <v>8</v>
      </c>
      <c r="D2317" s="267">
        <f t="shared" si="111"/>
        <v>5</v>
      </c>
    </row>
    <row r="2318" spans="1:4" x14ac:dyDescent="0.2">
      <c r="A2318" s="284" t="s">
        <v>2739</v>
      </c>
      <c r="B2318" s="285">
        <v>94.813658623189497</v>
      </c>
      <c r="C2318" s="267">
        <f t="shared" si="110"/>
        <v>8</v>
      </c>
      <c r="D2318" s="267">
        <f t="shared" si="111"/>
        <v>5</v>
      </c>
    </row>
    <row r="2319" spans="1:4" x14ac:dyDescent="0.2">
      <c r="A2319" s="284" t="s">
        <v>2740</v>
      </c>
      <c r="B2319" s="285">
        <v>95.230186480186461</v>
      </c>
      <c r="C2319" s="267">
        <f t="shared" si="110"/>
        <v>8</v>
      </c>
      <c r="D2319" s="267">
        <f t="shared" si="111"/>
        <v>5</v>
      </c>
    </row>
    <row r="2320" spans="1:4" x14ac:dyDescent="0.2">
      <c r="A2320" s="284" t="s">
        <v>2741</v>
      </c>
      <c r="B2320" s="285">
        <v>94.745249451131798</v>
      </c>
      <c r="C2320" s="267">
        <f t="shared" si="110"/>
        <v>8</v>
      </c>
      <c r="D2320" s="267">
        <f t="shared" si="111"/>
        <v>5</v>
      </c>
    </row>
    <row r="2321" spans="1:4" x14ac:dyDescent="0.2">
      <c r="A2321" s="284" t="s">
        <v>2742</v>
      </c>
      <c r="B2321" s="285">
        <v>94.64609534951741</v>
      </c>
      <c r="C2321" s="267">
        <f t="shared" si="110"/>
        <v>8</v>
      </c>
      <c r="D2321" s="267">
        <f t="shared" si="111"/>
        <v>5</v>
      </c>
    </row>
    <row r="2322" spans="1:4" x14ac:dyDescent="0.2">
      <c r="A2322" s="284" t="s">
        <v>2743</v>
      </c>
      <c r="B2322" s="285">
        <v>94.402985074626855</v>
      </c>
      <c r="C2322" s="267">
        <f t="shared" si="110"/>
        <v>8</v>
      </c>
      <c r="D2322" s="267">
        <f t="shared" si="111"/>
        <v>5</v>
      </c>
    </row>
    <row r="2323" spans="1:4" x14ac:dyDescent="0.2">
      <c r="A2323" s="284" t="s">
        <v>2744</v>
      </c>
      <c r="B2323" s="285">
        <v>93.227670019157074</v>
      </c>
      <c r="C2323" s="267">
        <f t="shared" si="110"/>
        <v>8</v>
      </c>
      <c r="D2323" s="267">
        <f t="shared" si="111"/>
        <v>5</v>
      </c>
    </row>
    <row r="2324" spans="1:4" x14ac:dyDescent="0.2">
      <c r="A2324" s="284" t="s">
        <v>2745</v>
      </c>
      <c r="B2324" s="285">
        <v>92.40366446214064</v>
      </c>
      <c r="C2324" s="267">
        <f t="shared" si="110"/>
        <v>8</v>
      </c>
      <c r="D2324" s="267">
        <f t="shared" si="111"/>
        <v>5</v>
      </c>
    </row>
    <row r="2325" spans="1:4" x14ac:dyDescent="0.2">
      <c r="A2325" s="284" t="s">
        <v>2746</v>
      </c>
      <c r="B2325" s="285">
        <v>93.056967506306705</v>
      </c>
      <c r="C2325" s="267">
        <f t="shared" si="110"/>
        <v>8</v>
      </c>
      <c r="D2325" s="267">
        <f t="shared" si="111"/>
        <v>6</v>
      </c>
    </row>
    <row r="2326" spans="1:4" x14ac:dyDescent="0.2">
      <c r="A2326" s="284" t="s">
        <v>2747</v>
      </c>
      <c r="B2326" s="285">
        <v>93.454953118630243</v>
      </c>
      <c r="C2326" s="267">
        <f t="shared" si="110"/>
        <v>8</v>
      </c>
      <c r="D2326" s="267">
        <f t="shared" si="111"/>
        <v>6</v>
      </c>
    </row>
    <row r="2327" spans="1:4" x14ac:dyDescent="0.2">
      <c r="A2327" s="284" t="s">
        <v>2748</v>
      </c>
      <c r="B2327" s="285">
        <v>94.483786411871648</v>
      </c>
      <c r="C2327" s="267">
        <f t="shared" si="110"/>
        <v>8</v>
      </c>
      <c r="D2327" s="267">
        <f t="shared" si="111"/>
        <v>6</v>
      </c>
    </row>
    <row r="2328" spans="1:4" x14ac:dyDescent="0.2">
      <c r="A2328" s="284" t="s">
        <v>2749</v>
      </c>
      <c r="B2328" s="285">
        <v>94.977064220183479</v>
      </c>
      <c r="C2328" s="267">
        <f t="shared" si="110"/>
        <v>8</v>
      </c>
      <c r="D2328" s="267">
        <f t="shared" si="111"/>
        <v>6</v>
      </c>
    </row>
    <row r="2329" spans="1:4" x14ac:dyDescent="0.2">
      <c r="A2329" s="284" t="s">
        <v>2750</v>
      </c>
      <c r="B2329" s="285">
        <v>95.271188848081493</v>
      </c>
      <c r="C2329" s="267">
        <f t="shared" si="110"/>
        <v>8</v>
      </c>
      <c r="D2329" s="267">
        <f t="shared" si="111"/>
        <v>6</v>
      </c>
    </row>
    <row r="2330" spans="1:4" x14ac:dyDescent="0.2">
      <c r="A2330" s="284" t="s">
        <v>2751</v>
      </c>
      <c r="B2330" s="285">
        <v>95.237715015741202</v>
      </c>
      <c r="C2330" s="267">
        <f t="shared" si="110"/>
        <v>8</v>
      </c>
      <c r="D2330" s="267">
        <f t="shared" si="111"/>
        <v>6</v>
      </c>
    </row>
    <row r="2331" spans="1:4" x14ac:dyDescent="0.2">
      <c r="A2331" s="284" t="s">
        <v>2752</v>
      </c>
      <c r="B2331" s="285">
        <v>95.949341127006107</v>
      </c>
      <c r="C2331" s="267">
        <f t="shared" si="110"/>
        <v>8</v>
      </c>
      <c r="D2331" s="267">
        <f t="shared" si="111"/>
        <v>6</v>
      </c>
    </row>
    <row r="2332" spans="1:4" x14ac:dyDescent="0.2">
      <c r="A2332" s="284" t="s">
        <v>2753</v>
      </c>
      <c r="B2332" s="285">
        <v>95.49988749718743</v>
      </c>
      <c r="C2332" s="267">
        <f t="shared" si="110"/>
        <v>8</v>
      </c>
      <c r="D2332" s="267">
        <f t="shared" si="111"/>
        <v>6</v>
      </c>
    </row>
    <row r="2333" spans="1:4" x14ac:dyDescent="0.2">
      <c r="A2333" s="284" t="s">
        <v>2754</v>
      </c>
      <c r="B2333" s="285">
        <v>95.367792294329035</v>
      </c>
      <c r="C2333" s="267">
        <f t="shared" si="110"/>
        <v>8</v>
      </c>
      <c r="D2333" s="267">
        <f t="shared" si="111"/>
        <v>6</v>
      </c>
    </row>
    <row r="2334" spans="1:4" x14ac:dyDescent="0.2">
      <c r="A2334" s="284" t="s">
        <v>2755</v>
      </c>
      <c r="B2334" s="285">
        <v>94.13755097542159</v>
      </c>
      <c r="C2334" s="267">
        <f t="shared" si="110"/>
        <v>8</v>
      </c>
      <c r="D2334" s="267">
        <f t="shared" si="111"/>
        <v>6</v>
      </c>
    </row>
    <row r="2335" spans="1:4" x14ac:dyDescent="0.2">
      <c r="A2335" s="284" t="s">
        <v>2756</v>
      </c>
      <c r="B2335" s="285">
        <v>91.44610741813139</v>
      </c>
      <c r="C2335" s="267">
        <f t="shared" si="110"/>
        <v>8</v>
      </c>
      <c r="D2335" s="267">
        <f t="shared" si="111"/>
        <v>6</v>
      </c>
    </row>
    <row r="2336" spans="1:4" x14ac:dyDescent="0.2">
      <c r="A2336" s="284" t="s">
        <v>2757</v>
      </c>
      <c r="B2336" s="285">
        <v>87.451331920827215</v>
      </c>
      <c r="C2336" s="267">
        <f t="shared" si="110"/>
        <v>8</v>
      </c>
      <c r="D2336" s="267">
        <f t="shared" si="111"/>
        <v>6</v>
      </c>
    </row>
    <row r="2337" spans="1:4" x14ac:dyDescent="0.2">
      <c r="A2337" s="284" t="s">
        <v>2758</v>
      </c>
      <c r="B2337" s="285">
        <v>85.543032786885249</v>
      </c>
      <c r="C2337" s="267">
        <f t="shared" si="110"/>
        <v>8</v>
      </c>
      <c r="D2337" s="267">
        <f t="shared" si="111"/>
        <v>6</v>
      </c>
    </row>
    <row r="2338" spans="1:4" x14ac:dyDescent="0.2">
      <c r="A2338" s="284" t="s">
        <v>2759</v>
      </c>
      <c r="B2338" s="285">
        <v>84.167871485943763</v>
      </c>
      <c r="C2338" s="267">
        <f t="shared" si="110"/>
        <v>8</v>
      </c>
      <c r="D2338" s="267">
        <f t="shared" si="111"/>
        <v>6</v>
      </c>
    </row>
    <row r="2339" spans="1:4" x14ac:dyDescent="0.2">
      <c r="A2339" s="284" t="s">
        <v>2760</v>
      </c>
      <c r="B2339" s="285">
        <v>80.718267581475118</v>
      </c>
      <c r="C2339" s="267">
        <f t="shared" si="110"/>
        <v>8</v>
      </c>
      <c r="D2339" s="267">
        <f t="shared" si="111"/>
        <v>6</v>
      </c>
    </row>
    <row r="2340" spans="1:4" x14ac:dyDescent="0.2">
      <c r="A2340" s="284" t="s">
        <v>2761</v>
      </c>
      <c r="B2340" s="285">
        <v>78.221303554171584</v>
      </c>
      <c r="C2340" s="267">
        <f t="shared" si="110"/>
        <v>8</v>
      </c>
      <c r="D2340" s="267">
        <f t="shared" si="111"/>
        <v>6</v>
      </c>
    </row>
    <row r="2341" spans="1:4" x14ac:dyDescent="0.2">
      <c r="A2341" s="284" t="s">
        <v>2762</v>
      </c>
      <c r="B2341" s="285">
        <v>76.789632124087973</v>
      </c>
      <c r="C2341" s="267">
        <f t="shared" si="110"/>
        <v>8</v>
      </c>
      <c r="D2341" s="267">
        <f t="shared" si="111"/>
        <v>6</v>
      </c>
    </row>
    <row r="2342" spans="1:4" x14ac:dyDescent="0.2">
      <c r="A2342" s="284" t="s">
        <v>2763</v>
      </c>
      <c r="B2342" s="285">
        <v>73.4819431128156</v>
      </c>
      <c r="C2342" s="267">
        <f t="shared" si="110"/>
        <v>8</v>
      </c>
      <c r="D2342" s="267">
        <f t="shared" si="111"/>
        <v>6</v>
      </c>
    </row>
    <row r="2343" spans="1:4" x14ac:dyDescent="0.2">
      <c r="A2343" s="284" t="s">
        <v>2764</v>
      </c>
      <c r="B2343" s="285">
        <v>72.512496094970317</v>
      </c>
      <c r="C2343" s="267">
        <f t="shared" si="110"/>
        <v>8</v>
      </c>
      <c r="D2343" s="267">
        <f t="shared" si="111"/>
        <v>6</v>
      </c>
    </row>
    <row r="2344" spans="1:4" x14ac:dyDescent="0.2">
      <c r="A2344" s="284" t="s">
        <v>2765</v>
      </c>
      <c r="B2344" s="285">
        <v>78.294670846394993</v>
      </c>
      <c r="C2344" s="267">
        <f t="shared" si="110"/>
        <v>8</v>
      </c>
      <c r="D2344" s="267">
        <f t="shared" si="111"/>
        <v>6</v>
      </c>
    </row>
    <row r="2345" spans="1:4" x14ac:dyDescent="0.2">
      <c r="A2345" s="284" t="s">
        <v>2766</v>
      </c>
      <c r="B2345" s="285">
        <v>88.147694818441451</v>
      </c>
      <c r="C2345" s="267">
        <f t="shared" si="110"/>
        <v>8</v>
      </c>
      <c r="D2345" s="267">
        <f t="shared" si="111"/>
        <v>6</v>
      </c>
    </row>
    <row r="2346" spans="1:4" x14ac:dyDescent="0.2">
      <c r="A2346" s="284" t="s">
        <v>2767</v>
      </c>
      <c r="B2346" s="285">
        <v>91.178080257048521</v>
      </c>
      <c r="C2346" s="267">
        <f t="shared" si="110"/>
        <v>8</v>
      </c>
      <c r="D2346" s="267">
        <f t="shared" si="111"/>
        <v>6</v>
      </c>
    </row>
    <row r="2347" spans="1:4" x14ac:dyDescent="0.2">
      <c r="A2347" s="284" t="s">
        <v>2768</v>
      </c>
      <c r="B2347" s="285">
        <v>91.897323052302326</v>
      </c>
      <c r="C2347" s="267">
        <f t="shared" ref="C2347:C2355" si="112">MONTH(A2347)</f>
        <v>8</v>
      </c>
      <c r="D2347" s="267">
        <f t="shared" ref="D2347:D2355" si="113">DAY(A2347)</f>
        <v>6</v>
      </c>
    </row>
    <row r="2348" spans="1:4" x14ac:dyDescent="0.2">
      <c r="A2348" s="284" t="s">
        <v>2769</v>
      </c>
      <c r="B2348" s="285">
        <v>91.360328419481249</v>
      </c>
      <c r="C2348" s="267">
        <f t="shared" si="112"/>
        <v>8</v>
      </c>
      <c r="D2348" s="267">
        <f t="shared" si="113"/>
        <v>6</v>
      </c>
    </row>
    <row r="2349" spans="1:4" x14ac:dyDescent="0.2">
      <c r="A2349" s="284" t="s">
        <v>2770</v>
      </c>
      <c r="B2349" s="285">
        <v>91.228070175438603</v>
      </c>
      <c r="C2349" s="267">
        <f t="shared" si="112"/>
        <v>8</v>
      </c>
      <c r="D2349" s="267">
        <f t="shared" si="113"/>
        <v>7</v>
      </c>
    </row>
    <row r="2350" spans="1:4" x14ac:dyDescent="0.2">
      <c r="A2350" s="284" t="s">
        <v>2771</v>
      </c>
      <c r="B2350" s="285">
        <v>92.813131313131308</v>
      </c>
      <c r="C2350" s="267">
        <f t="shared" si="112"/>
        <v>8</v>
      </c>
      <c r="D2350" s="267">
        <f t="shared" si="113"/>
        <v>7</v>
      </c>
    </row>
    <row r="2351" spans="1:4" x14ac:dyDescent="0.2">
      <c r="A2351" s="284" t="s">
        <v>2772</v>
      </c>
      <c r="B2351" s="285">
        <v>94.700460829493096</v>
      </c>
      <c r="C2351" s="267">
        <f t="shared" si="112"/>
        <v>8</v>
      </c>
      <c r="D2351" s="267">
        <f t="shared" si="113"/>
        <v>7</v>
      </c>
    </row>
    <row r="2352" spans="1:4" x14ac:dyDescent="0.2">
      <c r="A2352" s="284" t="s">
        <v>2773</v>
      </c>
      <c r="B2352" s="285">
        <v>94.687660010240663</v>
      </c>
      <c r="C2352" s="267">
        <f t="shared" si="112"/>
        <v>8</v>
      </c>
      <c r="D2352" s="267">
        <f t="shared" si="113"/>
        <v>7</v>
      </c>
    </row>
    <row r="2353" spans="1:4" x14ac:dyDescent="0.2">
      <c r="A2353" s="284" t="s">
        <v>2774</v>
      </c>
      <c r="B2353" s="285">
        <v>94.614962702939863</v>
      </c>
      <c r="C2353" s="267">
        <f t="shared" si="112"/>
        <v>8</v>
      </c>
      <c r="D2353" s="267">
        <f t="shared" si="113"/>
        <v>7</v>
      </c>
    </row>
    <row r="2354" spans="1:4" x14ac:dyDescent="0.2">
      <c r="A2354" s="284" t="s">
        <v>2775</v>
      </c>
      <c r="B2354" s="285">
        <v>94.988607883344727</v>
      </c>
      <c r="C2354" s="267">
        <f t="shared" si="112"/>
        <v>8</v>
      </c>
      <c r="D2354" s="267">
        <f t="shared" si="113"/>
        <v>7</v>
      </c>
    </row>
    <row r="2355" spans="1:4" x14ac:dyDescent="0.2">
      <c r="A2355" s="284" t="s">
        <v>2776</v>
      </c>
      <c r="B2355" s="285">
        <v>95.215311004784695</v>
      </c>
      <c r="C2355" s="267">
        <f t="shared" si="112"/>
        <v>8</v>
      </c>
      <c r="D2355" s="267">
        <f t="shared" si="113"/>
        <v>7</v>
      </c>
    </row>
    <row r="2356" spans="1:4" x14ac:dyDescent="0.2">
      <c r="A2356" s="284" t="s">
        <v>2778</v>
      </c>
      <c r="B2356" s="285">
        <v>95</v>
      </c>
      <c r="C2356" s="267">
        <f t="shared" ref="C2356:C2377" si="114">MONTH(A2356)</f>
        <v>8</v>
      </c>
      <c r="D2356" s="267">
        <f t="shared" ref="D2356:D2377" si="115">DAY(A2356)</f>
        <v>7</v>
      </c>
    </row>
    <row r="2357" spans="1:4" x14ac:dyDescent="0.2">
      <c r="A2357" s="284" t="s">
        <v>2779</v>
      </c>
      <c r="B2357" s="285">
        <v>94.472181771952947</v>
      </c>
      <c r="C2357" s="267">
        <f t="shared" si="114"/>
        <v>8</v>
      </c>
      <c r="D2357" s="267">
        <f t="shared" si="115"/>
        <v>7</v>
      </c>
    </row>
    <row r="2358" spans="1:4" x14ac:dyDescent="0.2">
      <c r="A2358" s="284" t="s">
        <v>2780</v>
      </c>
      <c r="B2358" s="285">
        <v>93.195644507141594</v>
      </c>
      <c r="C2358" s="267">
        <f t="shared" si="114"/>
        <v>8</v>
      </c>
      <c r="D2358" s="267">
        <f t="shared" si="115"/>
        <v>7</v>
      </c>
    </row>
    <row r="2359" spans="1:4" x14ac:dyDescent="0.2">
      <c r="A2359" s="284" t="s">
        <v>2781</v>
      </c>
      <c r="B2359" s="285">
        <v>89.846106807990211</v>
      </c>
      <c r="C2359" s="267">
        <f t="shared" si="114"/>
        <v>8</v>
      </c>
      <c r="D2359" s="267">
        <f t="shared" si="115"/>
        <v>7</v>
      </c>
    </row>
    <row r="2360" spans="1:4" x14ac:dyDescent="0.2">
      <c r="A2360" s="284" t="s">
        <v>2782</v>
      </c>
      <c r="B2360" s="285">
        <v>86.625606569615528</v>
      </c>
      <c r="C2360" s="267">
        <f t="shared" si="114"/>
        <v>8</v>
      </c>
      <c r="D2360" s="267">
        <f t="shared" si="115"/>
        <v>7</v>
      </c>
    </row>
    <row r="2361" spans="1:4" x14ac:dyDescent="0.2">
      <c r="A2361" s="284" t="s">
        <v>2783</v>
      </c>
      <c r="B2361" s="285">
        <v>81.163567789320453</v>
      </c>
      <c r="C2361" s="267">
        <f t="shared" si="114"/>
        <v>8</v>
      </c>
      <c r="D2361" s="267">
        <f t="shared" si="115"/>
        <v>7</v>
      </c>
    </row>
    <row r="2362" spans="1:4" x14ac:dyDescent="0.2">
      <c r="A2362" s="284" t="s">
        <v>2784</v>
      </c>
      <c r="B2362" s="285">
        <v>75.05120167189132</v>
      </c>
      <c r="C2362" s="267">
        <f t="shared" si="114"/>
        <v>8</v>
      </c>
      <c r="D2362" s="267">
        <f t="shared" si="115"/>
        <v>7</v>
      </c>
    </row>
    <row r="2363" spans="1:4" x14ac:dyDescent="0.2">
      <c r="A2363" s="284" t="s">
        <v>2785</v>
      </c>
      <c r="B2363" s="285">
        <v>72.483599239159958</v>
      </c>
      <c r="C2363" s="267">
        <f t="shared" si="114"/>
        <v>8</v>
      </c>
      <c r="D2363" s="267">
        <f t="shared" si="115"/>
        <v>7</v>
      </c>
    </row>
    <row r="2364" spans="1:4" x14ac:dyDescent="0.2">
      <c r="A2364" s="284" t="s">
        <v>2786</v>
      </c>
      <c r="B2364" s="285">
        <v>70.941004687231583</v>
      </c>
      <c r="C2364" s="267">
        <f t="shared" si="114"/>
        <v>8</v>
      </c>
      <c r="D2364" s="267">
        <f t="shared" si="115"/>
        <v>7</v>
      </c>
    </row>
    <row r="2365" spans="1:4" x14ac:dyDescent="0.2">
      <c r="A2365" s="284" t="s">
        <v>2787</v>
      </c>
      <c r="B2365" s="285">
        <v>65.513869132290182</v>
      </c>
      <c r="C2365" s="267">
        <f t="shared" si="114"/>
        <v>8</v>
      </c>
      <c r="D2365" s="267">
        <f t="shared" si="115"/>
        <v>7</v>
      </c>
    </row>
    <row r="2366" spans="1:4" x14ac:dyDescent="0.2">
      <c r="A2366" s="284" t="s">
        <v>2788</v>
      </c>
      <c r="B2366" s="285">
        <v>63.863466883601113</v>
      </c>
      <c r="C2366" s="267">
        <f t="shared" si="114"/>
        <v>8</v>
      </c>
      <c r="D2366" s="267">
        <f t="shared" si="115"/>
        <v>7</v>
      </c>
    </row>
    <row r="2367" spans="1:4" x14ac:dyDescent="0.2">
      <c r="A2367" s="284" t="s">
        <v>2789</v>
      </c>
      <c r="B2367" s="285">
        <v>63.862193452010459</v>
      </c>
      <c r="C2367" s="267">
        <f t="shared" si="114"/>
        <v>8</v>
      </c>
      <c r="D2367" s="267">
        <f t="shared" si="115"/>
        <v>7</v>
      </c>
    </row>
    <row r="2368" spans="1:4" x14ac:dyDescent="0.2">
      <c r="A2368" s="284" t="s">
        <v>2790</v>
      </c>
      <c r="B2368" s="285">
        <v>72.344228804902968</v>
      </c>
      <c r="C2368" s="267">
        <f t="shared" si="114"/>
        <v>8</v>
      </c>
      <c r="D2368" s="267">
        <f t="shared" si="115"/>
        <v>7</v>
      </c>
    </row>
    <row r="2369" spans="1:4" x14ac:dyDescent="0.2">
      <c r="A2369" s="284" t="s">
        <v>2791</v>
      </c>
      <c r="B2369" s="285">
        <v>84.555555555555557</v>
      </c>
      <c r="C2369" s="267">
        <f t="shared" si="114"/>
        <v>8</v>
      </c>
      <c r="D2369" s="267">
        <f t="shared" si="115"/>
        <v>7</v>
      </c>
    </row>
    <row r="2370" spans="1:4" x14ac:dyDescent="0.2">
      <c r="A2370" s="284" t="s">
        <v>2792</v>
      </c>
      <c r="B2370" s="285">
        <v>88.238425783729554</v>
      </c>
      <c r="C2370" s="267">
        <f t="shared" si="114"/>
        <v>8</v>
      </c>
      <c r="D2370" s="267">
        <f t="shared" si="115"/>
        <v>7</v>
      </c>
    </row>
    <row r="2371" spans="1:4" x14ac:dyDescent="0.2">
      <c r="A2371" s="284" t="s">
        <v>2793</v>
      </c>
      <c r="B2371" s="285">
        <v>91.276929200457744</v>
      </c>
      <c r="C2371" s="267">
        <f t="shared" si="114"/>
        <v>8</v>
      </c>
      <c r="D2371" s="267">
        <f t="shared" si="115"/>
        <v>7</v>
      </c>
    </row>
    <row r="2372" spans="1:4" x14ac:dyDescent="0.2">
      <c r="A2372" s="284" t="s">
        <v>2794</v>
      </c>
      <c r="B2372" s="285">
        <v>92.838827838827839</v>
      </c>
      <c r="C2372" s="267">
        <f t="shared" si="114"/>
        <v>8</v>
      </c>
      <c r="D2372" s="267">
        <f t="shared" si="115"/>
        <v>7</v>
      </c>
    </row>
    <row r="2373" spans="1:4" x14ac:dyDescent="0.2">
      <c r="A2373" s="284" t="s">
        <v>2795</v>
      </c>
      <c r="B2373" s="285">
        <v>91.938226485965174</v>
      </c>
      <c r="C2373" s="267">
        <f t="shared" si="114"/>
        <v>8</v>
      </c>
      <c r="D2373" s="267">
        <f t="shared" si="115"/>
        <v>8</v>
      </c>
    </row>
    <row r="2374" spans="1:4" x14ac:dyDescent="0.2">
      <c r="A2374" s="284" t="s">
        <v>2796</v>
      </c>
      <c r="B2374" s="285">
        <v>91.191709844559583</v>
      </c>
      <c r="C2374" s="267">
        <f t="shared" si="114"/>
        <v>8</v>
      </c>
      <c r="D2374" s="267">
        <f t="shared" si="115"/>
        <v>8</v>
      </c>
    </row>
    <row r="2375" spans="1:4" x14ac:dyDescent="0.2">
      <c r="A2375" s="284" t="s">
        <v>2797</v>
      </c>
      <c r="B2375" s="285">
        <v>89.118878865979383</v>
      </c>
      <c r="C2375" s="267">
        <f t="shared" si="114"/>
        <v>8</v>
      </c>
      <c r="D2375" s="267">
        <f t="shared" si="115"/>
        <v>8</v>
      </c>
    </row>
    <row r="2376" spans="1:4" x14ac:dyDescent="0.2">
      <c r="A2376" s="284" t="s">
        <v>2798</v>
      </c>
      <c r="B2376" s="285">
        <v>88.631750440681586</v>
      </c>
      <c r="C2376" s="267">
        <f t="shared" si="114"/>
        <v>8</v>
      </c>
      <c r="D2376" s="267">
        <f t="shared" si="115"/>
        <v>8</v>
      </c>
    </row>
    <row r="2377" spans="1:4" x14ac:dyDescent="0.2">
      <c r="A2377" s="284" t="s">
        <v>2799</v>
      </c>
      <c r="B2377" s="285">
        <v>90.841557017543863</v>
      </c>
      <c r="C2377" s="267">
        <f t="shared" si="114"/>
        <v>8</v>
      </c>
      <c r="D2377" s="267">
        <f t="shared" si="115"/>
        <v>8</v>
      </c>
    </row>
    <row r="2378" spans="1:4" x14ac:dyDescent="0.2">
      <c r="A2378" s="284" t="s">
        <v>2801</v>
      </c>
      <c r="B2378" s="285">
        <v>93.267554057195994</v>
      </c>
      <c r="C2378" s="267">
        <f t="shared" ref="C2378:C2401" si="116">MONTH(A2378)</f>
        <v>8</v>
      </c>
      <c r="D2378" s="267">
        <f t="shared" ref="D2378:D2401" si="117">DAY(A2378)</f>
        <v>8</v>
      </c>
    </row>
    <row r="2379" spans="1:4" x14ac:dyDescent="0.2">
      <c r="A2379" s="284" t="s">
        <v>2802</v>
      </c>
      <c r="B2379" s="285">
        <v>94.069693094629145</v>
      </c>
      <c r="C2379" s="267">
        <f t="shared" si="116"/>
        <v>8</v>
      </c>
      <c r="D2379" s="267">
        <f t="shared" si="117"/>
        <v>8</v>
      </c>
    </row>
    <row r="2380" spans="1:4" x14ac:dyDescent="0.2">
      <c r="A2380" s="284" t="s">
        <v>2803</v>
      </c>
      <c r="B2380" s="285">
        <v>90.111354896548477</v>
      </c>
      <c r="C2380" s="267">
        <f t="shared" si="116"/>
        <v>8</v>
      </c>
      <c r="D2380" s="267">
        <f t="shared" si="117"/>
        <v>8</v>
      </c>
    </row>
    <row r="2381" spans="1:4" x14ac:dyDescent="0.2">
      <c r="A2381" s="284" t="s">
        <v>2804</v>
      </c>
      <c r="B2381" s="285">
        <v>83.553160394592624</v>
      </c>
      <c r="C2381" s="267">
        <f t="shared" si="116"/>
        <v>8</v>
      </c>
      <c r="D2381" s="267">
        <f t="shared" si="117"/>
        <v>8</v>
      </c>
    </row>
    <row r="2382" spans="1:4" x14ac:dyDescent="0.2">
      <c r="A2382" s="284" t="s">
        <v>2805</v>
      </c>
      <c r="B2382" s="285">
        <v>77.317041652906795</v>
      </c>
      <c r="C2382" s="267">
        <f t="shared" si="116"/>
        <v>8</v>
      </c>
      <c r="D2382" s="267">
        <f t="shared" si="117"/>
        <v>8</v>
      </c>
    </row>
    <row r="2383" spans="1:4" x14ac:dyDescent="0.2">
      <c r="A2383" s="284" t="s">
        <v>2806</v>
      </c>
      <c r="B2383" s="285">
        <v>70.680851063829792</v>
      </c>
      <c r="C2383" s="267">
        <f t="shared" si="116"/>
        <v>8</v>
      </c>
      <c r="D2383" s="267">
        <f t="shared" si="117"/>
        <v>8</v>
      </c>
    </row>
    <row r="2384" spans="1:4" x14ac:dyDescent="0.2">
      <c r="A2384" s="284" t="s">
        <v>2807</v>
      </c>
      <c r="B2384" s="285">
        <v>65.631629701060746</v>
      </c>
      <c r="C2384" s="267">
        <f t="shared" si="116"/>
        <v>8</v>
      </c>
      <c r="D2384" s="267">
        <f t="shared" si="117"/>
        <v>8</v>
      </c>
    </row>
    <row r="2385" spans="1:4" x14ac:dyDescent="0.2">
      <c r="A2385" s="284" t="s">
        <v>2808</v>
      </c>
      <c r="B2385" s="285">
        <v>58.647622778057553</v>
      </c>
      <c r="C2385" s="267">
        <f t="shared" si="116"/>
        <v>8</v>
      </c>
      <c r="D2385" s="267">
        <f t="shared" si="117"/>
        <v>8</v>
      </c>
    </row>
    <row r="2386" spans="1:4" x14ac:dyDescent="0.2">
      <c r="A2386" s="284" t="s">
        <v>2809</v>
      </c>
      <c r="B2386" s="285">
        <v>56.269976198571911</v>
      </c>
      <c r="C2386" s="267">
        <f t="shared" si="116"/>
        <v>8</v>
      </c>
      <c r="D2386" s="267">
        <f t="shared" si="117"/>
        <v>8</v>
      </c>
    </row>
    <row r="2387" spans="1:4" x14ac:dyDescent="0.2">
      <c r="A2387" s="284" t="s">
        <v>2810</v>
      </c>
      <c r="B2387" s="285">
        <v>55.005649807429094</v>
      </c>
      <c r="C2387" s="267">
        <f t="shared" si="116"/>
        <v>8</v>
      </c>
      <c r="D2387" s="267">
        <f t="shared" si="117"/>
        <v>8</v>
      </c>
    </row>
    <row r="2388" spans="1:4" x14ac:dyDescent="0.2">
      <c r="A2388" s="284" t="s">
        <v>2811</v>
      </c>
      <c r="B2388" s="285">
        <v>53.52272381358253</v>
      </c>
      <c r="C2388" s="267">
        <f t="shared" si="116"/>
        <v>8</v>
      </c>
      <c r="D2388" s="267">
        <f t="shared" si="117"/>
        <v>8</v>
      </c>
    </row>
    <row r="2389" spans="1:4" x14ac:dyDescent="0.2">
      <c r="A2389" s="284" t="s">
        <v>2812</v>
      </c>
      <c r="B2389" s="285">
        <v>74.779097146618739</v>
      </c>
      <c r="C2389" s="267">
        <f t="shared" si="116"/>
        <v>8</v>
      </c>
      <c r="D2389" s="267">
        <f t="shared" si="117"/>
        <v>8</v>
      </c>
    </row>
    <row r="2390" spans="1:4" x14ac:dyDescent="0.2">
      <c r="A2390" s="284" t="s">
        <v>2813</v>
      </c>
      <c r="B2390" s="285">
        <v>83.249377326281035</v>
      </c>
      <c r="C2390" s="267">
        <f t="shared" si="116"/>
        <v>8</v>
      </c>
      <c r="D2390" s="267">
        <f t="shared" si="117"/>
        <v>8</v>
      </c>
    </row>
    <row r="2391" spans="1:4" x14ac:dyDescent="0.2">
      <c r="A2391" s="284" t="s">
        <v>2814</v>
      </c>
      <c r="B2391" s="285">
        <v>81.501276640781072</v>
      </c>
      <c r="C2391" s="267">
        <f t="shared" si="116"/>
        <v>8</v>
      </c>
      <c r="D2391" s="267">
        <f t="shared" si="117"/>
        <v>8</v>
      </c>
    </row>
    <row r="2392" spans="1:4" x14ac:dyDescent="0.2">
      <c r="A2392" s="284" t="s">
        <v>2815</v>
      </c>
      <c r="B2392" s="285">
        <v>84.05187081120269</v>
      </c>
      <c r="C2392" s="267">
        <f t="shared" si="116"/>
        <v>8</v>
      </c>
      <c r="D2392" s="267">
        <f t="shared" si="117"/>
        <v>8</v>
      </c>
    </row>
    <row r="2393" spans="1:4" x14ac:dyDescent="0.2">
      <c r="A2393" s="284" t="s">
        <v>2816</v>
      </c>
      <c r="B2393" s="285">
        <v>88.497899159663859</v>
      </c>
      <c r="C2393" s="267">
        <f t="shared" si="116"/>
        <v>8</v>
      </c>
      <c r="D2393" s="267">
        <f t="shared" si="117"/>
        <v>8</v>
      </c>
    </row>
    <row r="2394" spans="1:4" x14ac:dyDescent="0.2">
      <c r="A2394" s="284" t="s">
        <v>2817</v>
      </c>
      <c r="B2394" s="285">
        <v>90.540015540015531</v>
      </c>
      <c r="C2394" s="267">
        <f t="shared" si="116"/>
        <v>8</v>
      </c>
      <c r="D2394" s="267">
        <f t="shared" si="117"/>
        <v>8</v>
      </c>
    </row>
    <row r="2395" spans="1:4" x14ac:dyDescent="0.2">
      <c r="A2395" s="284" t="s">
        <v>2818</v>
      </c>
      <c r="B2395" s="285">
        <v>90.02992997515247</v>
      </c>
      <c r="C2395" s="267">
        <f t="shared" si="116"/>
        <v>8</v>
      </c>
      <c r="D2395" s="267">
        <f t="shared" si="117"/>
        <v>8</v>
      </c>
    </row>
    <row r="2396" spans="1:4" x14ac:dyDescent="0.2">
      <c r="A2396" s="284" t="s">
        <v>2819</v>
      </c>
      <c r="B2396" s="285">
        <v>92.01076076076076</v>
      </c>
      <c r="C2396" s="267">
        <f t="shared" si="116"/>
        <v>8</v>
      </c>
      <c r="D2396" s="267">
        <f t="shared" si="117"/>
        <v>8</v>
      </c>
    </row>
    <row r="2397" spans="1:4" x14ac:dyDescent="0.2">
      <c r="A2397" s="284" t="s">
        <v>2820</v>
      </c>
      <c r="B2397" s="285">
        <v>92.822309224534649</v>
      </c>
      <c r="C2397" s="267">
        <f t="shared" si="116"/>
        <v>8</v>
      </c>
      <c r="D2397" s="267">
        <f t="shared" si="117"/>
        <v>9</v>
      </c>
    </row>
    <row r="2398" spans="1:4" x14ac:dyDescent="0.2">
      <c r="A2398" s="284" t="s">
        <v>2821</v>
      </c>
      <c r="B2398" s="285">
        <v>93.120351588911433</v>
      </c>
      <c r="C2398" s="267">
        <f t="shared" si="116"/>
        <v>8</v>
      </c>
      <c r="D2398" s="267">
        <f t="shared" si="117"/>
        <v>9</v>
      </c>
    </row>
    <row r="2399" spans="1:4" x14ac:dyDescent="0.2">
      <c r="A2399" s="284" t="s">
        <v>2822</v>
      </c>
      <c r="B2399" s="285">
        <v>93.467336683417088</v>
      </c>
      <c r="C2399" s="267">
        <f t="shared" si="116"/>
        <v>8</v>
      </c>
      <c r="D2399" s="267">
        <f t="shared" si="117"/>
        <v>9</v>
      </c>
    </row>
    <row r="2400" spans="1:4" x14ac:dyDescent="0.2">
      <c r="A2400" s="284" t="s">
        <v>2823</v>
      </c>
      <c r="B2400" s="285">
        <v>94.285367301775807</v>
      </c>
      <c r="C2400" s="267">
        <f t="shared" si="116"/>
        <v>8</v>
      </c>
      <c r="D2400" s="267">
        <f t="shared" si="117"/>
        <v>9</v>
      </c>
    </row>
    <row r="2401" spans="1:4" x14ac:dyDescent="0.2">
      <c r="A2401" s="284" t="s">
        <v>2824</v>
      </c>
      <c r="B2401" s="285">
        <v>94.736258865248232</v>
      </c>
      <c r="C2401" s="267">
        <f t="shared" si="116"/>
        <v>8</v>
      </c>
      <c r="D2401" s="267">
        <f t="shared" si="117"/>
        <v>9</v>
      </c>
    </row>
    <row r="2402" spans="1:4" x14ac:dyDescent="0.2">
      <c r="A2402" s="284" t="s">
        <v>2825</v>
      </c>
      <c r="B2402" s="313">
        <v>94.827263867009123</v>
      </c>
      <c r="C2402" s="267">
        <f t="shared" ref="C2402:C2451" si="118">MONTH(A2402)</f>
        <v>8</v>
      </c>
      <c r="D2402" s="267">
        <f t="shared" ref="D2402:D2451" si="119">DAY(A2402)</f>
        <v>9</v>
      </c>
    </row>
    <row r="2403" spans="1:4" x14ac:dyDescent="0.2">
      <c r="A2403" s="284" t="s">
        <v>2827</v>
      </c>
      <c r="B2403" s="313">
        <v>95.049378075451074</v>
      </c>
      <c r="C2403" s="267">
        <f t="shared" si="118"/>
        <v>8</v>
      </c>
      <c r="D2403" s="267">
        <f t="shared" si="119"/>
        <v>9</v>
      </c>
    </row>
    <row r="2404" spans="1:4" x14ac:dyDescent="0.2">
      <c r="A2404" s="284" t="s">
        <v>2828</v>
      </c>
      <c r="B2404" s="313">
        <v>93.415357262538635</v>
      </c>
      <c r="C2404" s="267">
        <f t="shared" si="118"/>
        <v>8</v>
      </c>
      <c r="D2404" s="267">
        <f t="shared" si="119"/>
        <v>9</v>
      </c>
    </row>
    <row r="2405" spans="1:4" x14ac:dyDescent="0.2">
      <c r="A2405" s="284" t="s">
        <v>2829</v>
      </c>
      <c r="B2405" s="313">
        <v>87.983297263020603</v>
      </c>
      <c r="C2405" s="267">
        <f t="shared" si="118"/>
        <v>8</v>
      </c>
      <c r="D2405" s="267">
        <f t="shared" si="119"/>
        <v>9</v>
      </c>
    </row>
    <row r="2406" spans="1:4" x14ac:dyDescent="0.2">
      <c r="A2406" s="284" t="s">
        <v>2830</v>
      </c>
      <c r="B2406" s="313">
        <v>82.054606340977443</v>
      </c>
      <c r="C2406" s="267">
        <f t="shared" si="118"/>
        <v>8</v>
      </c>
      <c r="D2406" s="267">
        <f t="shared" si="119"/>
        <v>9</v>
      </c>
    </row>
    <row r="2407" spans="1:4" x14ac:dyDescent="0.2">
      <c r="A2407" s="284" t="s">
        <v>2831</v>
      </c>
      <c r="B2407" s="313">
        <v>68.602250604877923</v>
      </c>
      <c r="C2407" s="267">
        <f t="shared" si="118"/>
        <v>8</v>
      </c>
      <c r="D2407" s="267">
        <f t="shared" si="119"/>
        <v>9</v>
      </c>
    </row>
    <row r="2408" spans="1:4" x14ac:dyDescent="0.2">
      <c r="A2408" s="284" t="s">
        <v>2832</v>
      </c>
      <c r="B2408" s="313">
        <v>68.26633323667771</v>
      </c>
      <c r="C2408" s="267">
        <f t="shared" si="118"/>
        <v>8</v>
      </c>
      <c r="D2408" s="267">
        <f t="shared" si="119"/>
        <v>9</v>
      </c>
    </row>
    <row r="2409" spans="1:4" x14ac:dyDescent="0.2">
      <c r="A2409" s="284" t="s">
        <v>2833</v>
      </c>
      <c r="B2409" s="313">
        <v>70.99023321449792</v>
      </c>
      <c r="C2409" s="267">
        <f t="shared" si="118"/>
        <v>8</v>
      </c>
      <c r="D2409" s="267">
        <f t="shared" si="119"/>
        <v>9</v>
      </c>
    </row>
    <row r="2410" spans="1:4" x14ac:dyDescent="0.2">
      <c r="A2410" s="284" t="s">
        <v>2834</v>
      </c>
      <c r="B2410" s="313">
        <v>66.857438808049466</v>
      </c>
      <c r="C2410" s="267">
        <f t="shared" si="118"/>
        <v>8</v>
      </c>
      <c r="D2410" s="267">
        <f t="shared" si="119"/>
        <v>9</v>
      </c>
    </row>
    <row r="2411" spans="1:4" x14ac:dyDescent="0.2">
      <c r="A2411" s="284" t="s">
        <v>2835</v>
      </c>
      <c r="B2411" s="313">
        <v>69.184539857126907</v>
      </c>
      <c r="C2411" s="267">
        <f t="shared" si="118"/>
        <v>8</v>
      </c>
      <c r="D2411" s="267">
        <f t="shared" si="119"/>
        <v>9</v>
      </c>
    </row>
    <row r="2412" spans="1:4" x14ac:dyDescent="0.2">
      <c r="A2412" s="284" t="s">
        <v>2836</v>
      </c>
      <c r="B2412" s="313">
        <v>72.142129953996388</v>
      </c>
      <c r="C2412" s="267">
        <f t="shared" si="118"/>
        <v>8</v>
      </c>
      <c r="D2412" s="267">
        <f t="shared" si="119"/>
        <v>9</v>
      </c>
    </row>
    <row r="2413" spans="1:4" x14ac:dyDescent="0.2">
      <c r="A2413" s="284" t="s">
        <v>2837</v>
      </c>
      <c r="B2413" s="313">
        <v>83.191188981064869</v>
      </c>
      <c r="C2413" s="267">
        <f t="shared" si="118"/>
        <v>8</v>
      </c>
      <c r="D2413" s="267">
        <f t="shared" si="119"/>
        <v>9</v>
      </c>
    </row>
    <row r="2414" spans="1:4" x14ac:dyDescent="0.2">
      <c r="A2414" s="284" t="s">
        <v>2838</v>
      </c>
      <c r="B2414" s="313">
        <v>93.003217740291902</v>
      </c>
      <c r="C2414" s="267">
        <f t="shared" si="118"/>
        <v>8</v>
      </c>
      <c r="D2414" s="267">
        <f t="shared" si="119"/>
        <v>9</v>
      </c>
    </row>
    <row r="2415" spans="1:4" x14ac:dyDescent="0.2">
      <c r="A2415" s="284" t="s">
        <v>2839</v>
      </c>
      <c r="B2415" s="313">
        <v>93.729707714715389</v>
      </c>
      <c r="C2415" s="267">
        <f t="shared" si="118"/>
        <v>8</v>
      </c>
      <c r="D2415" s="267">
        <f t="shared" si="119"/>
        <v>9</v>
      </c>
    </row>
    <row r="2416" spans="1:4" x14ac:dyDescent="0.2">
      <c r="A2416" s="284" t="s">
        <v>2840</v>
      </c>
      <c r="B2416" s="313">
        <v>94.031137569531353</v>
      </c>
      <c r="C2416" s="267">
        <f t="shared" si="118"/>
        <v>8</v>
      </c>
      <c r="D2416" s="267">
        <f t="shared" si="119"/>
        <v>9</v>
      </c>
    </row>
    <row r="2417" spans="1:4" x14ac:dyDescent="0.2">
      <c r="A2417" s="284" t="s">
        <v>2841</v>
      </c>
      <c r="B2417" s="313">
        <v>94.16925328265711</v>
      </c>
      <c r="C2417" s="267">
        <f t="shared" si="118"/>
        <v>8</v>
      </c>
      <c r="D2417" s="267">
        <f t="shared" si="119"/>
        <v>9</v>
      </c>
    </row>
    <row r="2418" spans="1:4" x14ac:dyDescent="0.2">
      <c r="A2418" s="284" t="s">
        <v>2842</v>
      </c>
      <c r="B2418" s="313">
        <v>94.670692488886701</v>
      </c>
      <c r="C2418" s="267">
        <f t="shared" si="118"/>
        <v>8</v>
      </c>
      <c r="D2418" s="267">
        <f t="shared" si="119"/>
        <v>9</v>
      </c>
    </row>
    <row r="2419" spans="1:4" x14ac:dyDescent="0.2">
      <c r="A2419" s="284" t="s">
        <v>2843</v>
      </c>
      <c r="B2419" s="313">
        <v>94.502779845134043</v>
      </c>
      <c r="C2419" s="267">
        <f t="shared" si="118"/>
        <v>8</v>
      </c>
      <c r="D2419" s="267">
        <f t="shared" si="119"/>
        <v>9</v>
      </c>
    </row>
    <row r="2420" spans="1:4" x14ac:dyDescent="0.2">
      <c r="A2420" s="284" t="s">
        <v>2844</v>
      </c>
      <c r="B2420" s="313">
        <v>94.549585706992701</v>
      </c>
      <c r="C2420" s="267">
        <f t="shared" si="118"/>
        <v>8</v>
      </c>
      <c r="D2420" s="267">
        <f t="shared" si="119"/>
        <v>9</v>
      </c>
    </row>
    <row r="2421" spans="1:4" x14ac:dyDescent="0.2">
      <c r="A2421" s="284" t="s">
        <v>2845</v>
      </c>
      <c r="B2421" s="313">
        <v>94.716804873054883</v>
      </c>
      <c r="C2421" s="267">
        <f t="shared" si="118"/>
        <v>8</v>
      </c>
      <c r="D2421" s="267">
        <f t="shared" si="119"/>
        <v>10</v>
      </c>
    </row>
    <row r="2422" spans="1:4" x14ac:dyDescent="0.2">
      <c r="A2422" s="284" t="s">
        <v>2846</v>
      </c>
      <c r="B2422" s="313">
        <v>95.115462732010911</v>
      </c>
      <c r="C2422" s="267">
        <f t="shared" si="118"/>
        <v>8</v>
      </c>
      <c r="D2422" s="267">
        <f t="shared" si="119"/>
        <v>10</v>
      </c>
    </row>
    <row r="2423" spans="1:4" x14ac:dyDescent="0.2">
      <c r="A2423" s="284" t="s">
        <v>2847</v>
      </c>
      <c r="B2423" s="313">
        <v>95.185353460425787</v>
      </c>
      <c r="C2423" s="267">
        <f t="shared" si="118"/>
        <v>8</v>
      </c>
      <c r="D2423" s="267">
        <f t="shared" si="119"/>
        <v>10</v>
      </c>
    </row>
    <row r="2424" spans="1:4" x14ac:dyDescent="0.2">
      <c r="A2424" s="284" t="s">
        <v>2848</v>
      </c>
      <c r="B2424" s="313">
        <v>95.238561037331522</v>
      </c>
      <c r="C2424" s="267">
        <f t="shared" si="118"/>
        <v>8</v>
      </c>
      <c r="D2424" s="267">
        <f t="shared" si="119"/>
        <v>10</v>
      </c>
    </row>
    <row r="2425" spans="1:4" x14ac:dyDescent="0.2">
      <c r="A2425" s="284" t="s">
        <v>2849</v>
      </c>
      <c r="B2425" s="313">
        <v>95.176579169278327</v>
      </c>
      <c r="C2425" s="267">
        <f t="shared" si="118"/>
        <v>8</v>
      </c>
      <c r="D2425" s="267">
        <f t="shared" si="119"/>
        <v>10</v>
      </c>
    </row>
    <row r="2426" spans="1:4" x14ac:dyDescent="0.2">
      <c r="A2426" s="284" t="s">
        <v>2850</v>
      </c>
      <c r="B2426" s="313">
        <v>95.182032829592544</v>
      </c>
      <c r="C2426" s="267">
        <f t="shared" si="118"/>
        <v>8</v>
      </c>
      <c r="D2426" s="267">
        <f t="shared" si="119"/>
        <v>10</v>
      </c>
    </row>
    <row r="2427" spans="1:4" x14ac:dyDescent="0.2">
      <c r="A2427" s="284" t="s">
        <v>2851</v>
      </c>
      <c r="B2427" s="313">
        <v>95.167449814521987</v>
      </c>
      <c r="C2427" s="267">
        <f t="shared" si="118"/>
        <v>8</v>
      </c>
      <c r="D2427" s="267">
        <f t="shared" si="119"/>
        <v>10</v>
      </c>
    </row>
    <row r="2428" spans="1:4" x14ac:dyDescent="0.2">
      <c r="A2428" s="284" t="s">
        <v>2852</v>
      </c>
      <c r="B2428" s="313">
        <v>94.67656599376437</v>
      </c>
      <c r="C2428" s="267">
        <f t="shared" si="118"/>
        <v>8</v>
      </c>
      <c r="D2428" s="267">
        <f t="shared" si="119"/>
        <v>10</v>
      </c>
    </row>
    <row r="2429" spans="1:4" x14ac:dyDescent="0.2">
      <c r="A2429" s="284" t="s">
        <v>2853</v>
      </c>
      <c r="B2429" s="313">
        <v>93.033034376977952</v>
      </c>
      <c r="C2429" s="267">
        <f t="shared" si="118"/>
        <v>8</v>
      </c>
      <c r="D2429" s="267">
        <f t="shared" si="119"/>
        <v>10</v>
      </c>
    </row>
    <row r="2430" spans="1:4" x14ac:dyDescent="0.2">
      <c r="A2430" s="284" t="s">
        <v>2854</v>
      </c>
      <c r="B2430" s="313">
        <v>86.352256912930358</v>
      </c>
      <c r="C2430" s="267">
        <f t="shared" si="118"/>
        <v>8</v>
      </c>
      <c r="D2430" s="267">
        <f t="shared" si="119"/>
        <v>10</v>
      </c>
    </row>
    <row r="2431" spans="1:4" x14ac:dyDescent="0.2">
      <c r="A2431" s="284" t="s">
        <v>2855</v>
      </c>
      <c r="B2431" s="313">
        <v>82.003014629029551</v>
      </c>
      <c r="C2431" s="267">
        <f t="shared" si="118"/>
        <v>8</v>
      </c>
      <c r="D2431" s="267">
        <f t="shared" si="119"/>
        <v>10</v>
      </c>
    </row>
    <row r="2432" spans="1:4" x14ac:dyDescent="0.2">
      <c r="A2432" s="284" t="s">
        <v>2856</v>
      </c>
      <c r="B2432" s="313">
        <v>77.486787871562186</v>
      </c>
      <c r="C2432" s="267">
        <f t="shared" si="118"/>
        <v>8</v>
      </c>
      <c r="D2432" s="267">
        <f t="shared" si="119"/>
        <v>10</v>
      </c>
    </row>
    <row r="2433" spans="1:4" x14ac:dyDescent="0.2">
      <c r="A2433" s="284" t="s">
        <v>2857</v>
      </c>
      <c r="B2433" s="313">
        <v>72.932643526606512</v>
      </c>
      <c r="C2433" s="267">
        <f t="shared" si="118"/>
        <v>8</v>
      </c>
      <c r="D2433" s="267">
        <f t="shared" si="119"/>
        <v>10</v>
      </c>
    </row>
    <row r="2434" spans="1:4" x14ac:dyDescent="0.2">
      <c r="A2434" s="284" t="s">
        <v>2858</v>
      </c>
      <c r="B2434" s="313">
        <v>67.221832073710999</v>
      </c>
      <c r="C2434" s="267">
        <f t="shared" si="118"/>
        <v>8</v>
      </c>
      <c r="D2434" s="267">
        <f t="shared" si="119"/>
        <v>10</v>
      </c>
    </row>
    <row r="2435" spans="1:4" x14ac:dyDescent="0.2">
      <c r="A2435" s="284" t="s">
        <v>2859</v>
      </c>
      <c r="B2435" s="313">
        <v>64.015711547064413</v>
      </c>
      <c r="C2435" s="267">
        <f t="shared" si="118"/>
        <v>8</v>
      </c>
      <c r="D2435" s="267">
        <f t="shared" si="119"/>
        <v>10</v>
      </c>
    </row>
    <row r="2436" spans="1:4" x14ac:dyDescent="0.2">
      <c r="A2436" s="284" t="s">
        <v>2860</v>
      </c>
      <c r="B2436" s="313">
        <v>60.746854244912683</v>
      </c>
      <c r="C2436" s="267">
        <f t="shared" si="118"/>
        <v>8</v>
      </c>
      <c r="D2436" s="267">
        <f t="shared" si="119"/>
        <v>10</v>
      </c>
    </row>
    <row r="2437" spans="1:4" x14ac:dyDescent="0.2">
      <c r="A2437" s="284" t="s">
        <v>2861</v>
      </c>
      <c r="B2437" s="313">
        <v>59.911139346291833</v>
      </c>
      <c r="C2437" s="267">
        <f t="shared" si="118"/>
        <v>8</v>
      </c>
      <c r="D2437" s="267">
        <f t="shared" si="119"/>
        <v>10</v>
      </c>
    </row>
    <row r="2438" spans="1:4" x14ac:dyDescent="0.2">
      <c r="A2438" s="284" t="s">
        <v>2862</v>
      </c>
      <c r="B2438" s="313">
        <v>61.144809201472498</v>
      </c>
      <c r="C2438" s="267">
        <f t="shared" si="118"/>
        <v>8</v>
      </c>
      <c r="D2438" s="267">
        <f t="shared" si="119"/>
        <v>10</v>
      </c>
    </row>
    <row r="2439" spans="1:4" x14ac:dyDescent="0.2">
      <c r="A2439" s="284" t="s">
        <v>2863</v>
      </c>
      <c r="B2439" s="313">
        <v>62.973142304750596</v>
      </c>
      <c r="C2439" s="267">
        <f t="shared" si="118"/>
        <v>8</v>
      </c>
      <c r="D2439" s="267">
        <f t="shared" si="119"/>
        <v>10</v>
      </c>
    </row>
    <row r="2440" spans="1:4" x14ac:dyDescent="0.2">
      <c r="A2440" s="284" t="s">
        <v>2864</v>
      </c>
      <c r="B2440" s="313">
        <v>68.5648760831548</v>
      </c>
      <c r="C2440" s="267">
        <f t="shared" si="118"/>
        <v>8</v>
      </c>
      <c r="D2440" s="267">
        <f t="shared" si="119"/>
        <v>10</v>
      </c>
    </row>
    <row r="2441" spans="1:4" x14ac:dyDescent="0.2">
      <c r="A2441" s="284" t="s">
        <v>2865</v>
      </c>
      <c r="B2441" s="313">
        <v>79.053219995117502</v>
      </c>
      <c r="C2441" s="267">
        <f t="shared" si="118"/>
        <v>8</v>
      </c>
      <c r="D2441" s="267">
        <f t="shared" si="119"/>
        <v>10</v>
      </c>
    </row>
    <row r="2442" spans="1:4" x14ac:dyDescent="0.2">
      <c r="A2442" s="284" t="s">
        <v>2866</v>
      </c>
      <c r="B2442" s="313">
        <v>82.642534121979779</v>
      </c>
      <c r="C2442" s="267">
        <f t="shared" si="118"/>
        <v>8</v>
      </c>
      <c r="D2442" s="267">
        <f t="shared" si="119"/>
        <v>10</v>
      </c>
    </row>
    <row r="2443" spans="1:4" x14ac:dyDescent="0.2">
      <c r="A2443" s="284" t="s">
        <v>2867</v>
      </c>
      <c r="B2443" s="313">
        <v>83.198690613933167</v>
      </c>
      <c r="C2443" s="267">
        <f t="shared" si="118"/>
        <v>8</v>
      </c>
      <c r="D2443" s="267">
        <f t="shared" si="119"/>
        <v>10</v>
      </c>
    </row>
    <row r="2444" spans="1:4" x14ac:dyDescent="0.2">
      <c r="A2444" s="284" t="s">
        <v>2868</v>
      </c>
      <c r="B2444" s="313">
        <v>85.484078447034932</v>
      </c>
      <c r="C2444" s="267">
        <f t="shared" si="118"/>
        <v>8</v>
      </c>
      <c r="D2444" s="267">
        <f t="shared" si="119"/>
        <v>10</v>
      </c>
    </row>
    <row r="2445" spans="1:4" x14ac:dyDescent="0.2">
      <c r="A2445" s="284" t="s">
        <v>2869</v>
      </c>
      <c r="B2445" s="313">
        <v>88.323575731668541</v>
      </c>
      <c r="C2445" s="267">
        <f t="shared" si="118"/>
        <v>8</v>
      </c>
      <c r="D2445" s="267">
        <f t="shared" si="119"/>
        <v>11</v>
      </c>
    </row>
    <row r="2446" spans="1:4" x14ac:dyDescent="0.2">
      <c r="A2446" s="284" t="s">
        <v>2870</v>
      </c>
      <c r="B2446" s="313">
        <v>89.68937825978972</v>
      </c>
      <c r="C2446" s="267">
        <f t="shared" si="118"/>
        <v>8</v>
      </c>
      <c r="D2446" s="267">
        <f t="shared" si="119"/>
        <v>11</v>
      </c>
    </row>
    <row r="2447" spans="1:4" x14ac:dyDescent="0.2">
      <c r="A2447" s="284" t="s">
        <v>2871</v>
      </c>
      <c r="B2447" s="313">
        <v>91.692856337625415</v>
      </c>
      <c r="C2447" s="267">
        <f t="shared" si="118"/>
        <v>8</v>
      </c>
      <c r="D2447" s="267">
        <f t="shared" si="119"/>
        <v>11</v>
      </c>
    </row>
    <row r="2448" spans="1:4" x14ac:dyDescent="0.2">
      <c r="A2448" s="284" t="s">
        <v>2872</v>
      </c>
      <c r="B2448" s="313">
        <v>92.385158656112992</v>
      </c>
      <c r="C2448" s="267">
        <f t="shared" si="118"/>
        <v>8</v>
      </c>
      <c r="D2448" s="267">
        <f t="shared" si="119"/>
        <v>11</v>
      </c>
    </row>
    <row r="2449" spans="1:4" x14ac:dyDescent="0.2">
      <c r="A2449" s="284" t="s">
        <v>2873</v>
      </c>
      <c r="B2449" s="313">
        <v>91.984220575022462</v>
      </c>
      <c r="C2449" s="267">
        <f t="shared" si="118"/>
        <v>8</v>
      </c>
      <c r="D2449" s="267">
        <f t="shared" si="119"/>
        <v>11</v>
      </c>
    </row>
    <row r="2450" spans="1:4" x14ac:dyDescent="0.2">
      <c r="A2450" s="284" t="s">
        <v>2874</v>
      </c>
      <c r="B2450" s="313">
        <v>92.120745513359935</v>
      </c>
      <c r="C2450" s="267">
        <f t="shared" si="118"/>
        <v>8</v>
      </c>
      <c r="D2450" s="267">
        <f t="shared" si="119"/>
        <v>11</v>
      </c>
    </row>
    <row r="2451" spans="1:4" x14ac:dyDescent="0.2">
      <c r="A2451" s="284" t="s">
        <v>2875</v>
      </c>
      <c r="B2451" s="313">
        <v>92.075125973431057</v>
      </c>
      <c r="C2451" s="267">
        <f t="shared" si="118"/>
        <v>8</v>
      </c>
      <c r="D2451" s="267">
        <f t="shared" si="119"/>
        <v>11</v>
      </c>
    </row>
    <row r="2452" spans="1:4" x14ac:dyDescent="0.2">
      <c r="A2452" s="284" t="s">
        <v>2877</v>
      </c>
      <c r="B2452" s="313">
        <v>88.296513046029645</v>
      </c>
      <c r="C2452" s="267">
        <f t="shared" ref="C2452:C2515" si="120">MONTH(A2452)</f>
        <v>8</v>
      </c>
      <c r="D2452" s="267">
        <f t="shared" ref="D2452:D2515" si="121">DAY(A2452)</f>
        <v>11</v>
      </c>
    </row>
    <row r="2453" spans="1:4" x14ac:dyDescent="0.2">
      <c r="A2453" s="284" t="s">
        <v>2878</v>
      </c>
      <c r="B2453" s="313">
        <v>84.334867864729787</v>
      </c>
      <c r="C2453" s="267">
        <f t="shared" si="120"/>
        <v>8</v>
      </c>
      <c r="D2453" s="267">
        <f t="shared" si="121"/>
        <v>11</v>
      </c>
    </row>
    <row r="2454" spans="1:4" x14ac:dyDescent="0.2">
      <c r="A2454" s="284" t="s">
        <v>2879</v>
      </c>
      <c r="B2454" s="313">
        <v>83.787302140552697</v>
      </c>
      <c r="C2454" s="267">
        <f t="shared" si="120"/>
        <v>8</v>
      </c>
      <c r="D2454" s="267">
        <f t="shared" si="121"/>
        <v>11</v>
      </c>
    </row>
    <row r="2455" spans="1:4" x14ac:dyDescent="0.2">
      <c r="A2455" s="284" t="s">
        <v>2880</v>
      </c>
      <c r="B2455" s="313">
        <v>84.392947027352875</v>
      </c>
      <c r="C2455" s="267">
        <f t="shared" si="120"/>
        <v>8</v>
      </c>
      <c r="D2455" s="267">
        <f t="shared" si="121"/>
        <v>11</v>
      </c>
    </row>
    <row r="2456" spans="1:4" x14ac:dyDescent="0.2">
      <c r="A2456" s="284" t="s">
        <v>2881</v>
      </c>
      <c r="B2456" s="313">
        <v>84.700054416196679</v>
      </c>
      <c r="C2456" s="267">
        <f t="shared" si="120"/>
        <v>8</v>
      </c>
      <c r="D2456" s="267">
        <f t="shared" si="121"/>
        <v>11</v>
      </c>
    </row>
    <row r="2457" spans="1:4" x14ac:dyDescent="0.2">
      <c r="A2457" s="284" t="s">
        <v>2882</v>
      </c>
      <c r="B2457" s="313">
        <v>82.237874172968105</v>
      </c>
      <c r="C2457" s="267">
        <f t="shared" si="120"/>
        <v>8</v>
      </c>
      <c r="D2457" s="267">
        <f t="shared" si="121"/>
        <v>11</v>
      </c>
    </row>
    <row r="2458" spans="1:4" x14ac:dyDescent="0.2">
      <c r="A2458" s="284" t="s">
        <v>2883</v>
      </c>
      <c r="B2458" s="313">
        <v>78.002696772217661</v>
      </c>
      <c r="C2458" s="267">
        <f t="shared" si="120"/>
        <v>8</v>
      </c>
      <c r="D2458" s="267">
        <f t="shared" si="121"/>
        <v>11</v>
      </c>
    </row>
    <row r="2459" spans="1:4" x14ac:dyDescent="0.2">
      <c r="A2459" s="284" t="s">
        <v>2884</v>
      </c>
      <c r="B2459" s="313">
        <v>68.115907159511039</v>
      </c>
      <c r="C2459" s="267">
        <f t="shared" si="120"/>
        <v>8</v>
      </c>
      <c r="D2459" s="267">
        <f t="shared" si="121"/>
        <v>11</v>
      </c>
    </row>
    <row r="2460" spans="1:4" x14ac:dyDescent="0.2">
      <c r="A2460" s="284" t="s">
        <v>2885</v>
      </c>
      <c r="B2460" s="313">
        <v>65.038915776448448</v>
      </c>
      <c r="C2460" s="267">
        <f t="shared" si="120"/>
        <v>8</v>
      </c>
      <c r="D2460" s="267">
        <f t="shared" si="121"/>
        <v>11</v>
      </c>
    </row>
    <row r="2461" spans="1:4" x14ac:dyDescent="0.2">
      <c r="A2461" s="284" t="s">
        <v>2886</v>
      </c>
      <c r="B2461" s="313">
        <v>61.034162182659628</v>
      </c>
      <c r="C2461" s="267">
        <f t="shared" si="120"/>
        <v>8</v>
      </c>
      <c r="D2461" s="267">
        <f t="shared" si="121"/>
        <v>11</v>
      </c>
    </row>
    <row r="2462" spans="1:4" x14ac:dyDescent="0.2">
      <c r="A2462" s="284" t="s">
        <v>2887</v>
      </c>
      <c r="B2462" s="313">
        <v>62.339135936692628</v>
      </c>
      <c r="C2462" s="267">
        <f t="shared" si="120"/>
        <v>8</v>
      </c>
      <c r="D2462" s="267">
        <f t="shared" si="121"/>
        <v>11</v>
      </c>
    </row>
    <row r="2463" spans="1:4" x14ac:dyDescent="0.2">
      <c r="A2463" s="284" t="s">
        <v>2888</v>
      </c>
      <c r="B2463" s="313">
        <v>62.923762800740164</v>
      </c>
      <c r="C2463" s="267">
        <f t="shared" si="120"/>
        <v>8</v>
      </c>
      <c r="D2463" s="267">
        <f t="shared" si="121"/>
        <v>11</v>
      </c>
    </row>
    <row r="2464" spans="1:4" x14ac:dyDescent="0.2">
      <c r="A2464" s="284" t="s">
        <v>2889</v>
      </c>
      <c r="B2464" s="313">
        <v>67.072102312070399</v>
      </c>
      <c r="C2464" s="267">
        <f t="shared" si="120"/>
        <v>8</v>
      </c>
      <c r="D2464" s="267">
        <f t="shared" si="121"/>
        <v>11</v>
      </c>
    </row>
    <row r="2465" spans="1:4" x14ac:dyDescent="0.2">
      <c r="A2465" s="284" t="s">
        <v>2890</v>
      </c>
      <c r="B2465" s="313">
        <v>76.97640380045199</v>
      </c>
      <c r="C2465" s="267">
        <f t="shared" si="120"/>
        <v>8</v>
      </c>
      <c r="D2465" s="267">
        <f t="shared" si="121"/>
        <v>11</v>
      </c>
    </row>
    <row r="2466" spans="1:4" x14ac:dyDescent="0.2">
      <c r="A2466" s="284" t="s">
        <v>2891</v>
      </c>
      <c r="B2466" s="313">
        <v>82.386681537843856</v>
      </c>
      <c r="C2466" s="267">
        <f t="shared" si="120"/>
        <v>8</v>
      </c>
      <c r="D2466" s="267">
        <f t="shared" si="121"/>
        <v>11</v>
      </c>
    </row>
    <row r="2467" spans="1:4" x14ac:dyDescent="0.2">
      <c r="A2467" s="284" t="s">
        <v>2892</v>
      </c>
      <c r="B2467" s="313">
        <v>87.028657498854813</v>
      </c>
      <c r="C2467" s="267">
        <f t="shared" si="120"/>
        <v>8</v>
      </c>
      <c r="D2467" s="267">
        <f t="shared" si="121"/>
        <v>11</v>
      </c>
    </row>
    <row r="2468" spans="1:4" x14ac:dyDescent="0.2">
      <c r="A2468" s="284" t="s">
        <v>2893</v>
      </c>
      <c r="B2468" s="313">
        <v>90.502413548918469</v>
      </c>
      <c r="C2468" s="267">
        <f t="shared" si="120"/>
        <v>8</v>
      </c>
      <c r="D2468" s="267">
        <f t="shared" si="121"/>
        <v>11</v>
      </c>
    </row>
    <row r="2469" spans="1:4" x14ac:dyDescent="0.2">
      <c r="A2469" s="284" t="s">
        <v>2894</v>
      </c>
      <c r="B2469" s="313">
        <v>90.769159575766537</v>
      </c>
      <c r="C2469" s="267">
        <f t="shared" si="120"/>
        <v>8</v>
      </c>
      <c r="D2469" s="267">
        <f t="shared" si="121"/>
        <v>12</v>
      </c>
    </row>
    <row r="2470" spans="1:4" x14ac:dyDescent="0.2">
      <c r="A2470" s="284" t="s">
        <v>2895</v>
      </c>
      <c r="B2470" s="313">
        <v>91.10551199539573</v>
      </c>
      <c r="C2470" s="267">
        <f t="shared" si="120"/>
        <v>8</v>
      </c>
      <c r="D2470" s="267">
        <f t="shared" si="121"/>
        <v>12</v>
      </c>
    </row>
    <row r="2471" spans="1:4" x14ac:dyDescent="0.2">
      <c r="A2471" s="284" t="s">
        <v>2896</v>
      </c>
      <c r="B2471" s="313">
        <v>91.346458625661484</v>
      </c>
      <c r="C2471" s="267">
        <f t="shared" si="120"/>
        <v>8</v>
      </c>
      <c r="D2471" s="267">
        <f t="shared" si="121"/>
        <v>12</v>
      </c>
    </row>
    <row r="2472" spans="1:4" x14ac:dyDescent="0.2">
      <c r="A2472" s="284" t="s">
        <v>2897</v>
      </c>
      <c r="B2472" s="313">
        <v>92.369006479295706</v>
      </c>
      <c r="C2472" s="267">
        <f t="shared" si="120"/>
        <v>8</v>
      </c>
      <c r="D2472" s="267">
        <f t="shared" si="121"/>
        <v>12</v>
      </c>
    </row>
    <row r="2473" spans="1:4" x14ac:dyDescent="0.2">
      <c r="A2473" s="284" t="s">
        <v>2898</v>
      </c>
      <c r="B2473" s="313">
        <v>93.173484722780501</v>
      </c>
      <c r="C2473" s="267">
        <f t="shared" si="120"/>
        <v>8</v>
      </c>
      <c r="D2473" s="267">
        <f t="shared" si="121"/>
        <v>12</v>
      </c>
    </row>
    <row r="2474" spans="1:4" x14ac:dyDescent="0.2">
      <c r="A2474" s="284" t="s">
        <v>2899</v>
      </c>
      <c r="B2474" s="313">
        <v>87.310144573702686</v>
      </c>
      <c r="C2474" s="267">
        <f t="shared" si="120"/>
        <v>8</v>
      </c>
      <c r="D2474" s="267">
        <f t="shared" si="121"/>
        <v>12</v>
      </c>
    </row>
    <row r="2475" spans="1:4" x14ac:dyDescent="0.2">
      <c r="A2475" s="284" t="s">
        <v>2900</v>
      </c>
      <c r="B2475" s="313">
        <v>92.100913587809032</v>
      </c>
      <c r="C2475" s="267">
        <f t="shared" si="120"/>
        <v>8</v>
      </c>
      <c r="D2475" s="267">
        <f t="shared" si="121"/>
        <v>12</v>
      </c>
    </row>
    <row r="2476" spans="1:4" x14ac:dyDescent="0.2">
      <c r="A2476" s="284" t="s">
        <v>2901</v>
      </c>
      <c r="B2476" s="313">
        <v>90.992112152913819</v>
      </c>
      <c r="C2476" s="267">
        <f t="shared" si="120"/>
        <v>8</v>
      </c>
      <c r="D2476" s="267">
        <f t="shared" si="121"/>
        <v>12</v>
      </c>
    </row>
    <row r="2477" spans="1:4" x14ac:dyDescent="0.2">
      <c r="A2477" s="284" t="s">
        <v>2902</v>
      </c>
      <c r="B2477" s="313">
        <v>89.171602827103257</v>
      </c>
      <c r="C2477" s="267">
        <f t="shared" si="120"/>
        <v>8</v>
      </c>
      <c r="D2477" s="267">
        <f t="shared" si="121"/>
        <v>12</v>
      </c>
    </row>
    <row r="2478" spans="1:4" x14ac:dyDescent="0.2">
      <c r="A2478" s="284" t="s">
        <v>2903</v>
      </c>
      <c r="B2478" s="313">
        <v>81.737147407005352</v>
      </c>
      <c r="C2478" s="267">
        <f t="shared" si="120"/>
        <v>8</v>
      </c>
      <c r="D2478" s="267">
        <f t="shared" si="121"/>
        <v>12</v>
      </c>
    </row>
    <row r="2479" spans="1:4" x14ac:dyDescent="0.2">
      <c r="A2479" s="284" t="s">
        <v>2904</v>
      </c>
      <c r="B2479" s="313">
        <v>78.825797136239132</v>
      </c>
      <c r="C2479" s="267">
        <f t="shared" si="120"/>
        <v>8</v>
      </c>
      <c r="D2479" s="267">
        <f t="shared" si="121"/>
        <v>12</v>
      </c>
    </row>
    <row r="2480" spans="1:4" x14ac:dyDescent="0.2">
      <c r="A2480" s="284" t="s">
        <v>2905</v>
      </c>
      <c r="B2480" s="313">
        <v>74.640947025252871</v>
      </c>
      <c r="C2480" s="267">
        <f t="shared" si="120"/>
        <v>8</v>
      </c>
      <c r="D2480" s="267">
        <f t="shared" si="121"/>
        <v>12</v>
      </c>
    </row>
    <row r="2481" spans="1:4" x14ac:dyDescent="0.2">
      <c r="A2481" s="284" t="s">
        <v>2906</v>
      </c>
      <c r="B2481" s="313">
        <v>73.33087568058076</v>
      </c>
      <c r="C2481" s="267">
        <f t="shared" si="120"/>
        <v>8</v>
      </c>
      <c r="D2481" s="267">
        <f t="shared" si="121"/>
        <v>12</v>
      </c>
    </row>
    <row r="2482" spans="1:4" x14ac:dyDescent="0.2">
      <c r="A2482" s="284" t="s">
        <v>2907</v>
      </c>
      <c r="B2482" s="313">
        <v>72.0834484664272</v>
      </c>
      <c r="C2482" s="267">
        <f t="shared" si="120"/>
        <v>8</v>
      </c>
      <c r="D2482" s="267">
        <f t="shared" si="121"/>
        <v>12</v>
      </c>
    </row>
    <row r="2483" spans="1:4" x14ac:dyDescent="0.2">
      <c r="A2483" s="284" t="s">
        <v>2908</v>
      </c>
      <c r="B2483" s="313">
        <v>73.055874400571369</v>
      </c>
      <c r="C2483" s="267">
        <f t="shared" si="120"/>
        <v>8</v>
      </c>
      <c r="D2483" s="267">
        <f t="shared" si="121"/>
        <v>12</v>
      </c>
    </row>
    <row r="2484" spans="1:4" x14ac:dyDescent="0.2">
      <c r="A2484" s="284" t="s">
        <v>2909</v>
      </c>
      <c r="B2484" s="313">
        <v>70.445383315170261</v>
      </c>
      <c r="C2484" s="267">
        <f t="shared" si="120"/>
        <v>8</v>
      </c>
      <c r="D2484" s="267">
        <f t="shared" si="121"/>
        <v>12</v>
      </c>
    </row>
    <row r="2485" spans="1:4" x14ac:dyDescent="0.2">
      <c r="A2485" s="284" t="s">
        <v>2910</v>
      </c>
      <c r="B2485" s="313">
        <v>66.342709669537598</v>
      </c>
      <c r="C2485" s="267">
        <f t="shared" si="120"/>
        <v>8</v>
      </c>
      <c r="D2485" s="267">
        <f t="shared" si="121"/>
        <v>12</v>
      </c>
    </row>
    <row r="2486" spans="1:4" x14ac:dyDescent="0.2">
      <c r="A2486" s="284" t="s">
        <v>2911</v>
      </c>
      <c r="B2486" s="313">
        <v>63.42074465466051</v>
      </c>
      <c r="C2486" s="267">
        <f t="shared" si="120"/>
        <v>8</v>
      </c>
      <c r="D2486" s="267">
        <f t="shared" si="121"/>
        <v>12</v>
      </c>
    </row>
    <row r="2487" spans="1:4" x14ac:dyDescent="0.2">
      <c r="A2487" s="284" t="s">
        <v>2912</v>
      </c>
      <c r="B2487" s="313">
        <v>60.617933946600495</v>
      </c>
      <c r="C2487" s="267">
        <f t="shared" si="120"/>
        <v>8</v>
      </c>
      <c r="D2487" s="267">
        <f t="shared" si="121"/>
        <v>12</v>
      </c>
    </row>
    <row r="2488" spans="1:4" x14ac:dyDescent="0.2">
      <c r="A2488" s="284" t="s">
        <v>2913</v>
      </c>
      <c r="B2488" s="313">
        <v>64.143735730163485</v>
      </c>
      <c r="C2488" s="267">
        <f t="shared" si="120"/>
        <v>8</v>
      </c>
      <c r="D2488" s="267">
        <f t="shared" si="121"/>
        <v>12</v>
      </c>
    </row>
    <row r="2489" spans="1:4" x14ac:dyDescent="0.2">
      <c r="A2489" s="284" t="s">
        <v>2914</v>
      </c>
      <c r="B2489" s="313">
        <v>76.345101480301366</v>
      </c>
      <c r="C2489" s="267">
        <f t="shared" si="120"/>
        <v>8</v>
      </c>
      <c r="D2489" s="267">
        <f t="shared" si="121"/>
        <v>12</v>
      </c>
    </row>
    <row r="2490" spans="1:4" x14ac:dyDescent="0.2">
      <c r="A2490" s="284" t="s">
        <v>2915</v>
      </c>
      <c r="B2490" s="313">
        <v>82.706068155184596</v>
      </c>
      <c r="C2490" s="267">
        <f t="shared" si="120"/>
        <v>8</v>
      </c>
      <c r="D2490" s="267">
        <f t="shared" si="121"/>
        <v>12</v>
      </c>
    </row>
    <row r="2491" spans="1:4" x14ac:dyDescent="0.2">
      <c r="A2491" s="284" t="s">
        <v>2916</v>
      </c>
      <c r="B2491" s="313">
        <v>83.214057056253523</v>
      </c>
      <c r="C2491" s="267">
        <f t="shared" si="120"/>
        <v>8</v>
      </c>
      <c r="D2491" s="267">
        <f t="shared" si="121"/>
        <v>12</v>
      </c>
    </row>
    <row r="2492" spans="1:4" x14ac:dyDescent="0.2">
      <c r="A2492" s="284" t="s">
        <v>2917</v>
      </c>
      <c r="B2492" s="313">
        <v>84.884804821146787</v>
      </c>
      <c r="C2492" s="267">
        <f t="shared" si="120"/>
        <v>8</v>
      </c>
      <c r="D2492" s="267">
        <f t="shared" si="121"/>
        <v>12</v>
      </c>
    </row>
    <row r="2493" spans="1:4" x14ac:dyDescent="0.2">
      <c r="A2493" s="284" t="s">
        <v>2918</v>
      </c>
      <c r="B2493" s="313">
        <v>86.214875540376298</v>
      </c>
      <c r="C2493" s="267">
        <f t="shared" si="120"/>
        <v>8</v>
      </c>
      <c r="D2493" s="267">
        <f t="shared" si="121"/>
        <v>13</v>
      </c>
    </row>
    <row r="2494" spans="1:4" x14ac:dyDescent="0.2">
      <c r="A2494" s="284" t="s">
        <v>2919</v>
      </c>
      <c r="B2494" s="313">
        <v>86.858960982350709</v>
      </c>
      <c r="C2494" s="267">
        <f t="shared" si="120"/>
        <v>8</v>
      </c>
      <c r="D2494" s="267">
        <f t="shared" si="121"/>
        <v>13</v>
      </c>
    </row>
    <row r="2495" spans="1:4" x14ac:dyDescent="0.2">
      <c r="A2495" s="284" t="s">
        <v>2920</v>
      </c>
      <c r="B2495" s="313">
        <v>86.213815065615989</v>
      </c>
      <c r="C2495" s="267">
        <f t="shared" si="120"/>
        <v>8</v>
      </c>
      <c r="D2495" s="267">
        <f t="shared" si="121"/>
        <v>13</v>
      </c>
    </row>
    <row r="2496" spans="1:4" x14ac:dyDescent="0.2">
      <c r="A2496" s="284" t="s">
        <v>2921</v>
      </c>
      <c r="B2496" s="313">
        <v>86.300856958296862</v>
      </c>
      <c r="C2496" s="267">
        <f t="shared" si="120"/>
        <v>8</v>
      </c>
      <c r="D2496" s="267">
        <f t="shared" si="121"/>
        <v>13</v>
      </c>
    </row>
    <row r="2497" spans="1:4" x14ac:dyDescent="0.2">
      <c r="A2497" s="284" t="s">
        <v>2922</v>
      </c>
      <c r="B2497" s="313">
        <v>86.684859632658075</v>
      </c>
      <c r="C2497" s="267">
        <f t="shared" si="120"/>
        <v>8</v>
      </c>
      <c r="D2497" s="267">
        <f t="shared" si="121"/>
        <v>13</v>
      </c>
    </row>
    <row r="2498" spans="1:4" x14ac:dyDescent="0.2">
      <c r="A2498" s="284" t="s">
        <v>2923</v>
      </c>
      <c r="B2498" s="313">
        <v>88.183732035484582</v>
      </c>
      <c r="C2498" s="267">
        <f t="shared" si="120"/>
        <v>8</v>
      </c>
      <c r="D2498" s="267">
        <f t="shared" si="121"/>
        <v>13</v>
      </c>
    </row>
    <row r="2499" spans="1:4" x14ac:dyDescent="0.2">
      <c r="A2499" s="284" t="s">
        <v>2924</v>
      </c>
      <c r="B2499" s="313">
        <v>88.287638287638288</v>
      </c>
      <c r="C2499" s="267">
        <f t="shared" si="120"/>
        <v>8</v>
      </c>
      <c r="D2499" s="267">
        <f t="shared" si="121"/>
        <v>13</v>
      </c>
    </row>
    <row r="2500" spans="1:4" x14ac:dyDescent="0.2">
      <c r="A2500" s="284" t="s">
        <v>2925</v>
      </c>
      <c r="B2500" s="313">
        <v>82.761523978450526</v>
      </c>
      <c r="C2500" s="267">
        <f t="shared" si="120"/>
        <v>8</v>
      </c>
      <c r="D2500" s="267">
        <f t="shared" si="121"/>
        <v>13</v>
      </c>
    </row>
    <row r="2501" spans="1:4" x14ac:dyDescent="0.2">
      <c r="A2501" s="284" t="s">
        <v>2926</v>
      </c>
      <c r="B2501" s="313">
        <v>77.208428208493814</v>
      </c>
      <c r="C2501" s="267">
        <f t="shared" si="120"/>
        <v>8</v>
      </c>
      <c r="D2501" s="267">
        <f t="shared" si="121"/>
        <v>13</v>
      </c>
    </row>
    <row r="2502" spans="1:4" x14ac:dyDescent="0.2">
      <c r="A2502" s="284" t="s">
        <v>2927</v>
      </c>
      <c r="B2502" s="313">
        <v>74.091768648184654</v>
      </c>
      <c r="C2502" s="267">
        <f t="shared" si="120"/>
        <v>8</v>
      </c>
      <c r="D2502" s="267">
        <f t="shared" si="121"/>
        <v>13</v>
      </c>
    </row>
    <row r="2503" spans="1:4" x14ac:dyDescent="0.2">
      <c r="A2503" s="284" t="s">
        <v>2928</v>
      </c>
      <c r="B2503" s="313">
        <v>67.76165587013935</v>
      </c>
      <c r="C2503" s="267">
        <f t="shared" si="120"/>
        <v>8</v>
      </c>
      <c r="D2503" s="267">
        <f t="shared" si="121"/>
        <v>13</v>
      </c>
    </row>
    <row r="2504" spans="1:4" x14ac:dyDescent="0.2">
      <c r="A2504" s="284" t="s">
        <v>2929</v>
      </c>
      <c r="B2504" s="313">
        <v>60.78074527987684</v>
      </c>
      <c r="C2504" s="267">
        <f t="shared" si="120"/>
        <v>8</v>
      </c>
      <c r="D2504" s="267">
        <f t="shared" si="121"/>
        <v>13</v>
      </c>
    </row>
    <row r="2505" spans="1:4" x14ac:dyDescent="0.2">
      <c r="A2505" s="284" t="s">
        <v>2930</v>
      </c>
      <c r="B2505" s="313">
        <v>58.344592053960866</v>
      </c>
      <c r="C2505" s="267">
        <f t="shared" si="120"/>
        <v>8</v>
      </c>
      <c r="D2505" s="267">
        <f t="shared" si="121"/>
        <v>13</v>
      </c>
    </row>
    <row r="2506" spans="1:4" x14ac:dyDescent="0.2">
      <c r="A2506" s="284" t="s">
        <v>2931</v>
      </c>
      <c r="B2506" s="313">
        <v>53.74260800233948</v>
      </c>
      <c r="C2506" s="267">
        <f t="shared" si="120"/>
        <v>8</v>
      </c>
      <c r="D2506" s="267">
        <f t="shared" si="121"/>
        <v>13</v>
      </c>
    </row>
    <row r="2507" spans="1:4" x14ac:dyDescent="0.2">
      <c r="A2507" s="284" t="s">
        <v>2932</v>
      </c>
      <c r="B2507" s="313">
        <v>51.655019123835672</v>
      </c>
      <c r="C2507" s="267">
        <f t="shared" si="120"/>
        <v>8</v>
      </c>
      <c r="D2507" s="267">
        <f t="shared" si="121"/>
        <v>13</v>
      </c>
    </row>
    <row r="2508" spans="1:4" x14ac:dyDescent="0.2">
      <c r="A2508" s="284" t="s">
        <v>2933</v>
      </c>
      <c r="B2508" s="313">
        <v>52.14545904639273</v>
      </c>
      <c r="C2508" s="267">
        <f t="shared" si="120"/>
        <v>8</v>
      </c>
      <c r="D2508" s="267">
        <f t="shared" si="121"/>
        <v>13</v>
      </c>
    </row>
    <row r="2509" spans="1:4" x14ac:dyDescent="0.2">
      <c r="A2509" s="284" t="s">
        <v>2934</v>
      </c>
      <c r="B2509" s="313">
        <v>62.43111843225487</v>
      </c>
      <c r="C2509" s="267">
        <f t="shared" si="120"/>
        <v>8</v>
      </c>
      <c r="D2509" s="267">
        <f t="shared" si="121"/>
        <v>13</v>
      </c>
    </row>
    <row r="2510" spans="1:4" x14ac:dyDescent="0.2">
      <c r="A2510" s="284" t="s">
        <v>2935</v>
      </c>
      <c r="B2510" s="313">
        <v>75.560030040917809</v>
      </c>
      <c r="C2510" s="267">
        <f t="shared" si="120"/>
        <v>8</v>
      </c>
      <c r="D2510" s="267">
        <f t="shared" si="121"/>
        <v>13</v>
      </c>
    </row>
    <row r="2511" spans="1:4" x14ac:dyDescent="0.2">
      <c r="A2511" s="284" t="s">
        <v>2936</v>
      </c>
      <c r="B2511" s="313">
        <v>76.840440691622092</v>
      </c>
      <c r="C2511" s="267">
        <f t="shared" si="120"/>
        <v>8</v>
      </c>
      <c r="D2511" s="267">
        <f t="shared" si="121"/>
        <v>13</v>
      </c>
    </row>
    <row r="2512" spans="1:4" x14ac:dyDescent="0.2">
      <c r="A2512" s="284" t="s">
        <v>2937</v>
      </c>
      <c r="B2512" s="313">
        <v>71.815309245505745</v>
      </c>
      <c r="C2512" s="267">
        <f t="shared" si="120"/>
        <v>8</v>
      </c>
      <c r="D2512" s="267">
        <f t="shared" si="121"/>
        <v>13</v>
      </c>
    </row>
    <row r="2513" spans="1:4" x14ac:dyDescent="0.2">
      <c r="A2513" s="284" t="s">
        <v>2938</v>
      </c>
      <c r="B2513" s="313">
        <v>84.012413819815634</v>
      </c>
      <c r="C2513" s="267">
        <f t="shared" si="120"/>
        <v>8</v>
      </c>
      <c r="D2513" s="267">
        <f t="shared" si="121"/>
        <v>13</v>
      </c>
    </row>
    <row r="2514" spans="1:4" x14ac:dyDescent="0.2">
      <c r="A2514" s="284" t="s">
        <v>2939</v>
      </c>
      <c r="B2514" s="313">
        <v>88.022030651340998</v>
      </c>
      <c r="C2514" s="267">
        <f t="shared" si="120"/>
        <v>8</v>
      </c>
      <c r="D2514" s="267">
        <f t="shared" si="121"/>
        <v>13</v>
      </c>
    </row>
    <row r="2515" spans="1:4" x14ac:dyDescent="0.2">
      <c r="A2515" s="284" t="s">
        <v>2940</v>
      </c>
      <c r="B2515" s="313">
        <v>88.463504975209275</v>
      </c>
      <c r="C2515" s="267">
        <f t="shared" si="120"/>
        <v>8</v>
      </c>
      <c r="D2515" s="267">
        <f t="shared" si="121"/>
        <v>13</v>
      </c>
    </row>
    <row r="2516" spans="1:4" x14ac:dyDescent="0.2">
      <c r="A2516" s="284" t="s">
        <v>2941</v>
      </c>
      <c r="B2516" s="313">
        <v>84.254469125261068</v>
      </c>
      <c r="C2516" s="267">
        <f t="shared" ref="C2516:C2579" si="122">MONTH(A2516)</f>
        <v>8</v>
      </c>
      <c r="D2516" s="267">
        <f t="shared" ref="D2516:D2579" si="123">DAY(A2516)</f>
        <v>13</v>
      </c>
    </row>
    <row r="2517" spans="1:4" x14ac:dyDescent="0.2">
      <c r="A2517" s="284" t="s">
        <v>2942</v>
      </c>
      <c r="B2517" s="313">
        <v>78.954466420659912</v>
      </c>
      <c r="C2517" s="267">
        <f t="shared" si="122"/>
        <v>8</v>
      </c>
      <c r="D2517" s="267">
        <f t="shared" si="123"/>
        <v>14</v>
      </c>
    </row>
    <row r="2518" spans="1:4" x14ac:dyDescent="0.2">
      <c r="A2518" s="284" t="s">
        <v>2943</v>
      </c>
      <c r="B2518" s="313">
        <v>79.844757697943294</v>
      </c>
      <c r="C2518" s="267">
        <f t="shared" si="122"/>
        <v>8</v>
      </c>
      <c r="D2518" s="267">
        <f t="shared" si="123"/>
        <v>14</v>
      </c>
    </row>
    <row r="2519" spans="1:4" x14ac:dyDescent="0.2">
      <c r="A2519" s="284" t="s">
        <v>2944</v>
      </c>
      <c r="B2519" s="313">
        <v>86.116463154131097</v>
      </c>
      <c r="C2519" s="267">
        <f t="shared" si="122"/>
        <v>8</v>
      </c>
      <c r="D2519" s="267">
        <f t="shared" si="123"/>
        <v>14</v>
      </c>
    </row>
    <row r="2520" spans="1:4" x14ac:dyDescent="0.2">
      <c r="A2520" s="284" t="s">
        <v>2945</v>
      </c>
      <c r="B2520" s="313">
        <v>86.239992437405533</v>
      </c>
      <c r="C2520" s="267">
        <f t="shared" si="122"/>
        <v>8</v>
      </c>
      <c r="D2520" s="267">
        <f t="shared" si="123"/>
        <v>14</v>
      </c>
    </row>
    <row r="2521" spans="1:4" x14ac:dyDescent="0.2">
      <c r="A2521" s="284" t="s">
        <v>2946</v>
      </c>
      <c r="B2521" s="313">
        <v>86.342408134478106</v>
      </c>
      <c r="C2521" s="267">
        <f t="shared" si="122"/>
        <v>8</v>
      </c>
      <c r="D2521" s="267">
        <f t="shared" si="123"/>
        <v>14</v>
      </c>
    </row>
    <row r="2522" spans="1:4" x14ac:dyDescent="0.2">
      <c r="A2522" s="284" t="s">
        <v>2947</v>
      </c>
      <c r="B2522" s="313">
        <v>87.687629771274288</v>
      </c>
      <c r="C2522" s="267">
        <f t="shared" si="122"/>
        <v>8</v>
      </c>
      <c r="D2522" s="267">
        <f t="shared" si="123"/>
        <v>14</v>
      </c>
    </row>
    <row r="2523" spans="1:4" x14ac:dyDescent="0.2">
      <c r="A2523" s="284" t="s">
        <v>2948</v>
      </c>
      <c r="B2523" s="313">
        <v>88.876048713649453</v>
      </c>
      <c r="C2523" s="267">
        <f t="shared" si="122"/>
        <v>8</v>
      </c>
      <c r="D2523" s="267">
        <f t="shared" si="123"/>
        <v>14</v>
      </c>
    </row>
    <row r="2524" spans="1:4" x14ac:dyDescent="0.2">
      <c r="A2524" s="284" t="s">
        <v>2949</v>
      </c>
      <c r="B2524" s="313">
        <v>88.178929032086501</v>
      </c>
      <c r="C2524" s="267">
        <f t="shared" si="122"/>
        <v>8</v>
      </c>
      <c r="D2524" s="267">
        <f t="shared" si="123"/>
        <v>14</v>
      </c>
    </row>
    <row r="2525" spans="1:4" x14ac:dyDescent="0.2">
      <c r="A2525" s="284" t="s">
        <v>2950</v>
      </c>
      <c r="B2525" s="313">
        <v>85.183541310193931</v>
      </c>
      <c r="C2525" s="267">
        <f t="shared" si="122"/>
        <v>8</v>
      </c>
      <c r="D2525" s="267">
        <f t="shared" si="123"/>
        <v>14</v>
      </c>
    </row>
    <row r="2526" spans="1:4" x14ac:dyDescent="0.2">
      <c r="A2526" s="284" t="s">
        <v>2951</v>
      </c>
      <c r="B2526" s="313">
        <v>81.946695561909266</v>
      </c>
      <c r="C2526" s="267">
        <f t="shared" si="122"/>
        <v>8</v>
      </c>
      <c r="D2526" s="267">
        <f t="shared" si="123"/>
        <v>14</v>
      </c>
    </row>
    <row r="2527" spans="1:4" x14ac:dyDescent="0.2">
      <c r="A2527" s="284" t="s">
        <v>2952</v>
      </c>
      <c r="B2527" s="313">
        <v>79.486268975250425</v>
      </c>
      <c r="C2527" s="267">
        <f t="shared" si="122"/>
        <v>8</v>
      </c>
      <c r="D2527" s="267">
        <f t="shared" si="123"/>
        <v>14</v>
      </c>
    </row>
    <row r="2528" spans="1:4" x14ac:dyDescent="0.2">
      <c r="A2528" s="284" t="s">
        <v>2953</v>
      </c>
      <c r="B2528" s="313">
        <v>80.082915320167203</v>
      </c>
      <c r="C2528" s="267">
        <f t="shared" si="122"/>
        <v>8</v>
      </c>
      <c r="D2528" s="267">
        <f t="shared" si="123"/>
        <v>14</v>
      </c>
    </row>
    <row r="2529" spans="1:4" x14ac:dyDescent="0.2">
      <c r="A2529" s="284" t="s">
        <v>2954</v>
      </c>
      <c r="B2529" s="313">
        <v>79.834577521804221</v>
      </c>
      <c r="C2529" s="267">
        <f t="shared" si="122"/>
        <v>8</v>
      </c>
      <c r="D2529" s="267">
        <f t="shared" si="123"/>
        <v>14</v>
      </c>
    </row>
    <row r="2530" spans="1:4" x14ac:dyDescent="0.2">
      <c r="A2530" s="284" t="s">
        <v>2955</v>
      </c>
      <c r="B2530" s="313">
        <v>83.925219640079149</v>
      </c>
      <c r="C2530" s="267">
        <f t="shared" si="122"/>
        <v>8</v>
      </c>
      <c r="D2530" s="267">
        <f t="shared" si="123"/>
        <v>14</v>
      </c>
    </row>
    <row r="2531" spans="1:4" x14ac:dyDescent="0.2">
      <c r="A2531" s="284" t="s">
        <v>2956</v>
      </c>
      <c r="B2531" s="313">
        <v>87.281034443826456</v>
      </c>
      <c r="C2531" s="267">
        <f t="shared" si="122"/>
        <v>8</v>
      </c>
      <c r="D2531" s="267">
        <f t="shared" si="123"/>
        <v>14</v>
      </c>
    </row>
    <row r="2532" spans="1:4" x14ac:dyDescent="0.2">
      <c r="A2532" s="284" t="s">
        <v>2957</v>
      </c>
      <c r="B2532" s="313">
        <v>86.649212117849416</v>
      </c>
      <c r="C2532" s="267">
        <f t="shared" si="122"/>
        <v>8</v>
      </c>
      <c r="D2532" s="267">
        <f t="shared" si="123"/>
        <v>14</v>
      </c>
    </row>
    <row r="2533" spans="1:4" x14ac:dyDescent="0.2">
      <c r="A2533" s="284" t="s">
        <v>2958</v>
      </c>
      <c r="B2533" s="313">
        <v>89.19757456928636</v>
      </c>
      <c r="C2533" s="267">
        <f t="shared" si="122"/>
        <v>8</v>
      </c>
      <c r="D2533" s="267">
        <f t="shared" si="123"/>
        <v>14</v>
      </c>
    </row>
    <row r="2534" spans="1:4" x14ac:dyDescent="0.2">
      <c r="A2534" s="284" t="s">
        <v>2959</v>
      </c>
      <c r="B2534" s="313">
        <v>86.019074443356999</v>
      </c>
      <c r="C2534" s="267">
        <f t="shared" si="122"/>
        <v>8</v>
      </c>
      <c r="D2534" s="267">
        <f t="shared" si="123"/>
        <v>14</v>
      </c>
    </row>
    <row r="2535" spans="1:4" x14ac:dyDescent="0.2">
      <c r="A2535" s="284" t="s">
        <v>2960</v>
      </c>
      <c r="B2535" s="313">
        <v>78.494809688581313</v>
      </c>
      <c r="C2535" s="267">
        <f t="shared" si="122"/>
        <v>8</v>
      </c>
      <c r="D2535" s="267">
        <f t="shared" si="123"/>
        <v>14</v>
      </c>
    </row>
    <row r="2536" spans="1:4" x14ac:dyDescent="0.2">
      <c r="A2536" s="284" t="s">
        <v>2961</v>
      </c>
      <c r="B2536" s="313">
        <v>76.037069969130272</v>
      </c>
      <c r="C2536" s="267">
        <f t="shared" si="122"/>
        <v>8</v>
      </c>
      <c r="D2536" s="267">
        <f t="shared" si="123"/>
        <v>14</v>
      </c>
    </row>
    <row r="2537" spans="1:4" x14ac:dyDescent="0.2">
      <c r="A2537" s="284" t="s">
        <v>2962</v>
      </c>
      <c r="B2537" s="313">
        <v>74.497399423837862</v>
      </c>
      <c r="C2537" s="267">
        <f t="shared" si="122"/>
        <v>8</v>
      </c>
      <c r="D2537" s="267">
        <f t="shared" si="123"/>
        <v>14</v>
      </c>
    </row>
    <row r="2538" spans="1:4" x14ac:dyDescent="0.2">
      <c r="A2538" s="284" t="s">
        <v>2963</v>
      </c>
      <c r="B2538" s="313">
        <v>75.004277692223937</v>
      </c>
      <c r="C2538" s="267">
        <f t="shared" si="122"/>
        <v>8</v>
      </c>
      <c r="D2538" s="267">
        <f t="shared" si="123"/>
        <v>14</v>
      </c>
    </row>
    <row r="2539" spans="1:4" x14ac:dyDescent="0.2">
      <c r="A2539" s="284" t="s">
        <v>2964</v>
      </c>
      <c r="B2539" s="313">
        <v>81.404983287754476</v>
      </c>
      <c r="C2539" s="267">
        <f t="shared" si="122"/>
        <v>8</v>
      </c>
      <c r="D2539" s="267">
        <f t="shared" si="123"/>
        <v>14</v>
      </c>
    </row>
    <row r="2540" spans="1:4" x14ac:dyDescent="0.2">
      <c r="A2540" s="284" t="s">
        <v>2965</v>
      </c>
      <c r="B2540" s="313">
        <v>84.801518865279789</v>
      </c>
      <c r="C2540" s="267">
        <f t="shared" si="122"/>
        <v>8</v>
      </c>
      <c r="D2540" s="267">
        <f t="shared" si="123"/>
        <v>14</v>
      </c>
    </row>
    <row r="2541" spans="1:4" x14ac:dyDescent="0.2">
      <c r="A2541" s="284" t="s">
        <v>2966</v>
      </c>
      <c r="B2541" s="313">
        <v>91.188803012228306</v>
      </c>
      <c r="C2541" s="267">
        <f t="shared" si="122"/>
        <v>8</v>
      </c>
      <c r="D2541" s="267">
        <f t="shared" si="123"/>
        <v>15</v>
      </c>
    </row>
    <row r="2542" spans="1:4" x14ac:dyDescent="0.2">
      <c r="A2542" s="284" t="s">
        <v>2967</v>
      </c>
      <c r="B2542" s="313">
        <v>92.365127904221339</v>
      </c>
      <c r="C2542" s="267">
        <f t="shared" si="122"/>
        <v>8</v>
      </c>
      <c r="D2542" s="267">
        <f t="shared" si="123"/>
        <v>15</v>
      </c>
    </row>
    <row r="2543" spans="1:4" x14ac:dyDescent="0.2">
      <c r="A2543" s="284" t="s">
        <v>2968</v>
      </c>
      <c r="B2543" s="313">
        <v>92.655232814741254</v>
      </c>
      <c r="C2543" s="267">
        <f t="shared" si="122"/>
        <v>8</v>
      </c>
      <c r="D2543" s="267">
        <f t="shared" si="123"/>
        <v>15</v>
      </c>
    </row>
    <row r="2544" spans="1:4" x14ac:dyDescent="0.2">
      <c r="A2544" s="284" t="s">
        <v>2969</v>
      </c>
      <c r="B2544" s="313">
        <v>92.115216591557072</v>
      </c>
      <c r="C2544" s="267">
        <f t="shared" si="122"/>
        <v>8</v>
      </c>
      <c r="D2544" s="267">
        <f t="shared" si="123"/>
        <v>15</v>
      </c>
    </row>
    <row r="2545" spans="1:4" x14ac:dyDescent="0.2">
      <c r="A2545" s="284" t="s">
        <v>2970</v>
      </c>
      <c r="B2545" s="313">
        <v>92.324956240482734</v>
      </c>
      <c r="C2545" s="267">
        <f t="shared" si="122"/>
        <v>8</v>
      </c>
      <c r="D2545" s="267">
        <f t="shared" si="123"/>
        <v>15</v>
      </c>
    </row>
    <row r="2546" spans="1:4" x14ac:dyDescent="0.2">
      <c r="A2546" s="284" t="s">
        <v>2971</v>
      </c>
      <c r="B2546" s="313">
        <v>91.962263720208199</v>
      </c>
      <c r="C2546" s="267">
        <f t="shared" si="122"/>
        <v>8</v>
      </c>
      <c r="D2546" s="267">
        <f t="shared" si="123"/>
        <v>15</v>
      </c>
    </row>
    <row r="2547" spans="1:4" x14ac:dyDescent="0.2">
      <c r="A2547" s="284" t="s">
        <v>2972</v>
      </c>
      <c r="B2547" s="313">
        <v>91.640706743866858</v>
      </c>
      <c r="C2547" s="267">
        <f t="shared" si="122"/>
        <v>8</v>
      </c>
      <c r="D2547" s="267">
        <f t="shared" si="123"/>
        <v>15</v>
      </c>
    </row>
    <row r="2548" spans="1:4" x14ac:dyDescent="0.2">
      <c r="A2548" s="284" t="s">
        <v>2973</v>
      </c>
      <c r="B2548" s="313">
        <v>90.506354958003485</v>
      </c>
      <c r="C2548" s="267">
        <f t="shared" si="122"/>
        <v>8</v>
      </c>
      <c r="D2548" s="267">
        <f t="shared" si="123"/>
        <v>15</v>
      </c>
    </row>
    <row r="2549" spans="1:4" x14ac:dyDescent="0.2">
      <c r="A2549" s="284" t="s">
        <v>2974</v>
      </c>
      <c r="B2549" s="313">
        <v>84.85439105265371</v>
      </c>
      <c r="C2549" s="267">
        <f t="shared" si="122"/>
        <v>8</v>
      </c>
      <c r="D2549" s="267">
        <f t="shared" si="123"/>
        <v>15</v>
      </c>
    </row>
    <row r="2550" spans="1:4" x14ac:dyDescent="0.2">
      <c r="A2550" s="284" t="s">
        <v>2975</v>
      </c>
      <c r="B2550" s="313">
        <v>82.636982985803229</v>
      </c>
      <c r="C2550" s="267">
        <f t="shared" si="122"/>
        <v>8</v>
      </c>
      <c r="D2550" s="267">
        <f t="shared" si="123"/>
        <v>15</v>
      </c>
    </row>
    <row r="2551" spans="1:4" x14ac:dyDescent="0.2">
      <c r="A2551" s="284" t="s">
        <v>2976</v>
      </c>
      <c r="B2551" s="313">
        <v>81.062161544160702</v>
      </c>
      <c r="C2551" s="267">
        <f t="shared" si="122"/>
        <v>8</v>
      </c>
      <c r="D2551" s="267">
        <f t="shared" si="123"/>
        <v>15</v>
      </c>
    </row>
    <row r="2552" spans="1:4" x14ac:dyDescent="0.2">
      <c r="A2552" s="284" t="s">
        <v>2977</v>
      </c>
      <c r="B2552" s="313">
        <v>83.331929181929183</v>
      </c>
      <c r="C2552" s="267">
        <f t="shared" si="122"/>
        <v>8</v>
      </c>
      <c r="D2552" s="267">
        <f t="shared" si="123"/>
        <v>15</v>
      </c>
    </row>
    <row r="2553" spans="1:4" x14ac:dyDescent="0.2">
      <c r="A2553" s="284" t="s">
        <v>2978</v>
      </c>
      <c r="B2553" s="313">
        <v>86.569576462755123</v>
      </c>
      <c r="C2553" s="267">
        <f t="shared" si="122"/>
        <v>8</v>
      </c>
      <c r="D2553" s="267">
        <f t="shared" si="123"/>
        <v>15</v>
      </c>
    </row>
    <row r="2554" spans="1:4" x14ac:dyDescent="0.2">
      <c r="A2554" s="284" t="s">
        <v>2979</v>
      </c>
      <c r="B2554" s="313">
        <v>80.517582844509946</v>
      </c>
      <c r="C2554" s="267">
        <f t="shared" si="122"/>
        <v>8</v>
      </c>
      <c r="D2554" s="267">
        <f t="shared" si="123"/>
        <v>15</v>
      </c>
    </row>
    <row r="2555" spans="1:4" x14ac:dyDescent="0.2">
      <c r="A2555" s="284" t="s">
        <v>2980</v>
      </c>
      <c r="B2555" s="313">
        <v>76.946809862335414</v>
      </c>
      <c r="C2555" s="267">
        <f t="shared" si="122"/>
        <v>8</v>
      </c>
      <c r="D2555" s="267">
        <f t="shared" si="123"/>
        <v>15</v>
      </c>
    </row>
    <row r="2556" spans="1:4" x14ac:dyDescent="0.2">
      <c r="A2556" s="284" t="s">
        <v>2981</v>
      </c>
      <c r="B2556" s="313">
        <v>73.491827192370252</v>
      </c>
      <c r="C2556" s="267">
        <f t="shared" si="122"/>
        <v>8</v>
      </c>
      <c r="D2556" s="267">
        <f t="shared" si="123"/>
        <v>15</v>
      </c>
    </row>
    <row r="2557" spans="1:4" x14ac:dyDescent="0.2">
      <c r="A2557" s="284" t="s">
        <v>2982</v>
      </c>
      <c r="B2557" s="313">
        <v>70.941908155325024</v>
      </c>
      <c r="C2557" s="267">
        <f t="shared" si="122"/>
        <v>8</v>
      </c>
      <c r="D2557" s="267">
        <f t="shared" si="123"/>
        <v>15</v>
      </c>
    </row>
    <row r="2558" spans="1:4" x14ac:dyDescent="0.2">
      <c r="A2558" s="284" t="s">
        <v>2983</v>
      </c>
      <c r="B2558" s="313">
        <v>69.245671931904354</v>
      </c>
      <c r="C2558" s="267">
        <f t="shared" si="122"/>
        <v>8</v>
      </c>
      <c r="D2558" s="267">
        <f t="shared" si="123"/>
        <v>15</v>
      </c>
    </row>
    <row r="2559" spans="1:4" x14ac:dyDescent="0.2">
      <c r="A2559" s="284" t="s">
        <v>2984</v>
      </c>
      <c r="B2559" s="313">
        <v>70.981641015094667</v>
      </c>
      <c r="C2559" s="267">
        <f t="shared" si="122"/>
        <v>8</v>
      </c>
      <c r="D2559" s="267">
        <f t="shared" si="123"/>
        <v>15</v>
      </c>
    </row>
    <row r="2560" spans="1:4" x14ac:dyDescent="0.2">
      <c r="A2560" s="284" t="s">
        <v>2985</v>
      </c>
      <c r="B2560" s="313">
        <v>71.797543320903713</v>
      </c>
      <c r="C2560" s="267">
        <f t="shared" si="122"/>
        <v>8</v>
      </c>
      <c r="D2560" s="267">
        <f t="shared" si="123"/>
        <v>15</v>
      </c>
    </row>
    <row r="2561" spans="1:4" x14ac:dyDescent="0.2">
      <c r="A2561" s="284" t="s">
        <v>2986</v>
      </c>
      <c r="B2561" s="313">
        <v>82.328118136953094</v>
      </c>
      <c r="C2561" s="267">
        <f t="shared" si="122"/>
        <v>8</v>
      </c>
      <c r="D2561" s="267">
        <f t="shared" si="123"/>
        <v>15</v>
      </c>
    </row>
    <row r="2562" spans="1:4" x14ac:dyDescent="0.2">
      <c r="A2562" s="284" t="s">
        <v>2987</v>
      </c>
      <c r="B2562" s="313">
        <v>88.7785992621952</v>
      </c>
      <c r="C2562" s="267">
        <f t="shared" si="122"/>
        <v>8</v>
      </c>
      <c r="D2562" s="267">
        <f t="shared" si="123"/>
        <v>15</v>
      </c>
    </row>
    <row r="2563" spans="1:4" x14ac:dyDescent="0.2">
      <c r="A2563" s="284" t="s">
        <v>2988</v>
      </c>
      <c r="B2563" s="313">
        <v>91.92250427304775</v>
      </c>
      <c r="C2563" s="267">
        <f t="shared" si="122"/>
        <v>8</v>
      </c>
      <c r="D2563" s="267">
        <f t="shared" si="123"/>
        <v>15</v>
      </c>
    </row>
    <row r="2564" spans="1:4" x14ac:dyDescent="0.2">
      <c r="A2564" s="284" t="s">
        <v>2989</v>
      </c>
      <c r="B2564" s="313">
        <v>93.494794508983347</v>
      </c>
      <c r="C2564" s="267">
        <f t="shared" si="122"/>
        <v>8</v>
      </c>
      <c r="D2564" s="267">
        <f t="shared" si="123"/>
        <v>15</v>
      </c>
    </row>
    <row r="2565" spans="1:4" x14ac:dyDescent="0.2">
      <c r="A2565" s="284" t="s">
        <v>2990</v>
      </c>
      <c r="B2565" s="313">
        <v>94.035427897368194</v>
      </c>
      <c r="C2565" s="267">
        <f t="shared" si="122"/>
        <v>8</v>
      </c>
      <c r="D2565" s="267">
        <f t="shared" si="123"/>
        <v>16</v>
      </c>
    </row>
    <row r="2566" spans="1:4" x14ac:dyDescent="0.2">
      <c r="A2566" s="284" t="s">
        <v>2991</v>
      </c>
      <c r="B2566" s="313">
        <v>94.359983840330031</v>
      </c>
      <c r="C2566" s="267">
        <f t="shared" si="122"/>
        <v>8</v>
      </c>
      <c r="D2566" s="267">
        <f t="shared" si="123"/>
        <v>16</v>
      </c>
    </row>
    <row r="2567" spans="1:4" x14ac:dyDescent="0.2">
      <c r="A2567" s="284" t="s">
        <v>2992</v>
      </c>
      <c r="B2567" s="313">
        <v>94.655980819992351</v>
      </c>
      <c r="C2567" s="267">
        <f t="shared" si="122"/>
        <v>8</v>
      </c>
      <c r="D2567" s="267">
        <f t="shared" si="123"/>
        <v>16</v>
      </c>
    </row>
    <row r="2568" spans="1:4" x14ac:dyDescent="0.2">
      <c r="A2568" s="284" t="s">
        <v>2993</v>
      </c>
      <c r="B2568" s="313">
        <v>95.097868524942655</v>
      </c>
      <c r="C2568" s="267">
        <f t="shared" si="122"/>
        <v>8</v>
      </c>
      <c r="D2568" s="267">
        <f t="shared" si="123"/>
        <v>16</v>
      </c>
    </row>
    <row r="2569" spans="1:4" x14ac:dyDescent="0.2">
      <c r="A2569" s="284" t="s">
        <v>2994</v>
      </c>
      <c r="B2569" s="313">
        <v>95.274111726423868</v>
      </c>
      <c r="C2569" s="267">
        <f t="shared" si="122"/>
        <v>8</v>
      </c>
      <c r="D2569" s="267">
        <f t="shared" si="123"/>
        <v>16</v>
      </c>
    </row>
    <row r="2570" spans="1:4" x14ac:dyDescent="0.2">
      <c r="A2570" s="284" t="s">
        <v>2995</v>
      </c>
      <c r="B2570" s="313">
        <v>95.539601048184394</v>
      </c>
      <c r="C2570" s="267">
        <f t="shared" si="122"/>
        <v>8</v>
      </c>
      <c r="D2570" s="267">
        <f t="shared" si="123"/>
        <v>16</v>
      </c>
    </row>
    <row r="2571" spans="1:4" x14ac:dyDescent="0.2">
      <c r="A2571" s="284" t="s">
        <v>2996</v>
      </c>
      <c r="B2571" s="313">
        <v>95.716646701273362</v>
      </c>
      <c r="C2571" s="267">
        <f t="shared" si="122"/>
        <v>8</v>
      </c>
      <c r="D2571" s="267">
        <f t="shared" si="123"/>
        <v>16</v>
      </c>
    </row>
    <row r="2572" spans="1:4" x14ac:dyDescent="0.2">
      <c r="A2572" s="284" t="s">
        <v>2997</v>
      </c>
      <c r="B2572" s="313">
        <v>91.504844797476196</v>
      </c>
      <c r="C2572" s="267">
        <f t="shared" si="122"/>
        <v>8</v>
      </c>
      <c r="D2572" s="267">
        <f t="shared" si="123"/>
        <v>16</v>
      </c>
    </row>
    <row r="2573" spans="1:4" x14ac:dyDescent="0.2">
      <c r="A2573" s="284" t="s">
        <v>2998</v>
      </c>
      <c r="B2573" s="313">
        <v>79.991641212379903</v>
      </c>
      <c r="C2573" s="267">
        <f t="shared" si="122"/>
        <v>8</v>
      </c>
      <c r="D2573" s="267">
        <f t="shared" si="123"/>
        <v>16</v>
      </c>
    </row>
    <row r="2574" spans="1:4" x14ac:dyDescent="0.2">
      <c r="A2574" s="284" t="s">
        <v>2999</v>
      </c>
      <c r="B2574" s="313">
        <v>68.101472586105018</v>
      </c>
      <c r="C2574" s="267">
        <f t="shared" si="122"/>
        <v>8</v>
      </c>
      <c r="D2574" s="267">
        <f t="shared" si="123"/>
        <v>16</v>
      </c>
    </row>
    <row r="2575" spans="1:4" x14ac:dyDescent="0.2">
      <c r="A2575" s="284" t="s">
        <v>3000</v>
      </c>
      <c r="B2575" s="313">
        <v>61.799166136668788</v>
      </c>
      <c r="C2575" s="267">
        <f t="shared" si="122"/>
        <v>8</v>
      </c>
      <c r="D2575" s="267">
        <f t="shared" si="123"/>
        <v>16</v>
      </c>
    </row>
    <row r="2576" spans="1:4" x14ac:dyDescent="0.2">
      <c r="A2576" s="284" t="s">
        <v>3001</v>
      </c>
      <c r="B2576" s="313">
        <v>51.895494465236283</v>
      </c>
      <c r="C2576" s="267">
        <f t="shared" si="122"/>
        <v>8</v>
      </c>
      <c r="D2576" s="267">
        <f t="shared" si="123"/>
        <v>16</v>
      </c>
    </row>
    <row r="2577" spans="1:4" x14ac:dyDescent="0.2">
      <c r="A2577" s="284" t="s">
        <v>3002</v>
      </c>
      <c r="B2577" s="313">
        <v>49.822977553014312</v>
      </c>
      <c r="C2577" s="267">
        <f t="shared" si="122"/>
        <v>8</v>
      </c>
      <c r="D2577" s="267">
        <f t="shared" si="123"/>
        <v>16</v>
      </c>
    </row>
    <row r="2578" spans="1:4" x14ac:dyDescent="0.2">
      <c r="A2578" s="284" t="s">
        <v>3003</v>
      </c>
      <c r="B2578" s="313">
        <v>46.720107779188993</v>
      </c>
      <c r="C2578" s="267">
        <f t="shared" si="122"/>
        <v>8</v>
      </c>
      <c r="D2578" s="267">
        <f t="shared" si="123"/>
        <v>16</v>
      </c>
    </row>
    <row r="2579" spans="1:4" x14ac:dyDescent="0.2">
      <c r="A2579" s="284" t="s">
        <v>3004</v>
      </c>
      <c r="B2579" s="313">
        <v>48.681563127628159</v>
      </c>
      <c r="C2579" s="267">
        <f t="shared" si="122"/>
        <v>8</v>
      </c>
      <c r="D2579" s="267">
        <f t="shared" si="123"/>
        <v>16</v>
      </c>
    </row>
    <row r="2580" spans="1:4" x14ac:dyDescent="0.2">
      <c r="A2580" s="284" t="s">
        <v>3005</v>
      </c>
      <c r="B2580" s="313">
        <v>47.91372309086384</v>
      </c>
      <c r="C2580" s="267">
        <f t="shared" ref="C2580:C2594" si="124">MONTH(A2580)</f>
        <v>8</v>
      </c>
      <c r="D2580" s="267">
        <f t="shared" ref="D2580:D2594" si="125">DAY(A2580)</f>
        <v>16</v>
      </c>
    </row>
    <row r="2581" spans="1:4" x14ac:dyDescent="0.2">
      <c r="A2581" s="284" t="s">
        <v>3006</v>
      </c>
      <c r="B2581" s="313">
        <v>49.342441526743727</v>
      </c>
      <c r="C2581" s="267">
        <f t="shared" si="124"/>
        <v>8</v>
      </c>
      <c r="D2581" s="267">
        <f t="shared" si="125"/>
        <v>16</v>
      </c>
    </row>
    <row r="2582" spans="1:4" x14ac:dyDescent="0.2">
      <c r="A2582" s="284" t="s">
        <v>3007</v>
      </c>
      <c r="B2582" s="313">
        <v>51.44664009923163</v>
      </c>
      <c r="C2582" s="267">
        <f t="shared" si="124"/>
        <v>8</v>
      </c>
      <c r="D2582" s="267">
        <f t="shared" si="125"/>
        <v>16</v>
      </c>
    </row>
    <row r="2583" spans="1:4" x14ac:dyDescent="0.2">
      <c r="A2583" s="284" t="s">
        <v>3008</v>
      </c>
      <c r="B2583" s="313">
        <v>53.855589563870453</v>
      </c>
      <c r="C2583" s="267">
        <f t="shared" si="124"/>
        <v>8</v>
      </c>
      <c r="D2583" s="267">
        <f t="shared" si="125"/>
        <v>16</v>
      </c>
    </row>
    <row r="2584" spans="1:4" x14ac:dyDescent="0.2">
      <c r="A2584" s="284" t="s">
        <v>3009</v>
      </c>
      <c r="B2584" s="313">
        <v>62.112371141927966</v>
      </c>
      <c r="C2584" s="267">
        <f t="shared" si="124"/>
        <v>8</v>
      </c>
      <c r="D2584" s="267">
        <f t="shared" si="125"/>
        <v>16</v>
      </c>
    </row>
    <row r="2585" spans="1:4" x14ac:dyDescent="0.2">
      <c r="A2585" s="284" t="s">
        <v>3010</v>
      </c>
      <c r="B2585" s="313">
        <v>74.840581306778944</v>
      </c>
      <c r="C2585" s="267">
        <f t="shared" si="124"/>
        <v>8</v>
      </c>
      <c r="D2585" s="267">
        <f t="shared" si="125"/>
        <v>16</v>
      </c>
    </row>
    <row r="2586" spans="1:4" x14ac:dyDescent="0.2">
      <c r="A2586" s="284" t="s">
        <v>3011</v>
      </c>
      <c r="B2586" s="313">
        <v>80.64232920129507</v>
      </c>
      <c r="C2586" s="267">
        <f t="shared" si="124"/>
        <v>8</v>
      </c>
      <c r="D2586" s="267">
        <f t="shared" si="125"/>
        <v>16</v>
      </c>
    </row>
    <row r="2587" spans="1:4" x14ac:dyDescent="0.2">
      <c r="A2587" s="284" t="s">
        <v>3012</v>
      </c>
      <c r="B2587" s="313">
        <v>82.285575048732937</v>
      </c>
      <c r="C2587" s="267">
        <f t="shared" si="124"/>
        <v>8</v>
      </c>
      <c r="D2587" s="267">
        <f t="shared" si="125"/>
        <v>16</v>
      </c>
    </row>
    <row r="2588" spans="1:4" x14ac:dyDescent="0.2">
      <c r="A2588" s="284" t="s">
        <v>3013</v>
      </c>
      <c r="B2588" s="313">
        <v>84.224683639862775</v>
      </c>
      <c r="C2588" s="267">
        <f t="shared" si="124"/>
        <v>8</v>
      </c>
      <c r="D2588" s="267">
        <f t="shared" si="125"/>
        <v>16</v>
      </c>
    </row>
    <row r="2589" spans="1:4" x14ac:dyDescent="0.2">
      <c r="A2589" s="284" t="s">
        <v>3014</v>
      </c>
      <c r="B2589" s="313">
        <v>84.434042853722886</v>
      </c>
      <c r="C2589" s="267">
        <f t="shared" si="124"/>
        <v>8</v>
      </c>
      <c r="D2589" s="267">
        <f t="shared" si="125"/>
        <v>17</v>
      </c>
    </row>
    <row r="2590" spans="1:4" x14ac:dyDescent="0.2">
      <c r="A2590" s="284" t="s">
        <v>3015</v>
      </c>
      <c r="B2590" s="313">
        <v>86.26460903052967</v>
      </c>
      <c r="C2590" s="267">
        <f t="shared" si="124"/>
        <v>8</v>
      </c>
      <c r="D2590" s="267">
        <f t="shared" si="125"/>
        <v>17</v>
      </c>
    </row>
    <row r="2591" spans="1:4" x14ac:dyDescent="0.2">
      <c r="A2591" s="284" t="s">
        <v>3016</v>
      </c>
      <c r="B2591" s="313">
        <v>86.063557577557859</v>
      </c>
      <c r="C2591" s="267">
        <f t="shared" si="124"/>
        <v>8</v>
      </c>
      <c r="D2591" s="267">
        <f t="shared" si="125"/>
        <v>17</v>
      </c>
    </row>
    <row r="2592" spans="1:4" x14ac:dyDescent="0.2">
      <c r="A2592" s="284" t="s">
        <v>3017</v>
      </c>
      <c r="B2592" s="313">
        <v>85.538327901902647</v>
      </c>
      <c r="C2592" s="267">
        <f t="shared" si="124"/>
        <v>8</v>
      </c>
      <c r="D2592" s="267">
        <f t="shared" si="125"/>
        <v>17</v>
      </c>
    </row>
    <row r="2593" spans="1:4" x14ac:dyDescent="0.2">
      <c r="A2593" s="284" t="s">
        <v>3018</v>
      </c>
      <c r="B2593" s="313">
        <v>86.996735582154514</v>
      </c>
      <c r="C2593" s="267">
        <f t="shared" si="124"/>
        <v>8</v>
      </c>
      <c r="D2593" s="267">
        <f t="shared" si="125"/>
        <v>17</v>
      </c>
    </row>
    <row r="2594" spans="1:4" x14ac:dyDescent="0.2">
      <c r="A2594" s="284" t="s">
        <v>3019</v>
      </c>
      <c r="B2594" s="313">
        <v>87.013902363361098</v>
      </c>
      <c r="C2594" s="267">
        <f t="shared" si="124"/>
        <v>8</v>
      </c>
      <c r="D2594" s="267">
        <f t="shared" si="125"/>
        <v>17</v>
      </c>
    </row>
    <row r="2595" spans="1:4" x14ac:dyDescent="0.2">
      <c r="A2595" s="284" t="s">
        <v>3026</v>
      </c>
      <c r="B2595" s="313">
        <v>86.551795060922842</v>
      </c>
      <c r="C2595" s="267">
        <f t="shared" ref="C2595:C2658" si="126">MONTH(A2595)</f>
        <v>8</v>
      </c>
      <c r="D2595" s="267">
        <f t="shared" ref="D2595:D2658" si="127">DAY(A2595)</f>
        <v>17</v>
      </c>
    </row>
    <row r="2596" spans="1:4" x14ac:dyDescent="0.2">
      <c r="A2596" s="284" t="s">
        <v>3027</v>
      </c>
      <c r="B2596" s="313">
        <v>83.360416540990542</v>
      </c>
      <c r="C2596" s="267">
        <f t="shared" si="126"/>
        <v>8</v>
      </c>
      <c r="D2596" s="267">
        <f t="shared" si="127"/>
        <v>17</v>
      </c>
    </row>
    <row r="2597" spans="1:4" x14ac:dyDescent="0.2">
      <c r="A2597" s="284" t="s">
        <v>3028</v>
      </c>
      <c r="B2597" s="313">
        <v>77.623519205631851</v>
      </c>
      <c r="C2597" s="267">
        <f t="shared" si="126"/>
        <v>8</v>
      </c>
      <c r="D2597" s="267">
        <f t="shared" si="127"/>
        <v>17</v>
      </c>
    </row>
    <row r="2598" spans="1:4" x14ac:dyDescent="0.2">
      <c r="A2598" s="284" t="s">
        <v>3029</v>
      </c>
      <c r="B2598" s="313">
        <v>74.63854669745615</v>
      </c>
      <c r="C2598" s="267">
        <f t="shared" si="126"/>
        <v>8</v>
      </c>
      <c r="D2598" s="267">
        <f t="shared" si="127"/>
        <v>17</v>
      </c>
    </row>
    <row r="2599" spans="1:4" x14ac:dyDescent="0.2">
      <c r="A2599" s="284" t="s">
        <v>3030</v>
      </c>
      <c r="B2599" s="313">
        <v>73.240897604558057</v>
      </c>
      <c r="C2599" s="267">
        <f t="shared" si="126"/>
        <v>8</v>
      </c>
      <c r="D2599" s="267">
        <f t="shared" si="127"/>
        <v>17</v>
      </c>
    </row>
    <row r="2600" spans="1:4" x14ac:dyDescent="0.2">
      <c r="A2600" s="284" t="s">
        <v>3031</v>
      </c>
      <c r="B2600" s="313">
        <v>77.93551221676222</v>
      </c>
      <c r="C2600" s="267">
        <f t="shared" si="126"/>
        <v>8</v>
      </c>
      <c r="D2600" s="267">
        <f t="shared" si="127"/>
        <v>17</v>
      </c>
    </row>
    <row r="2601" spans="1:4" x14ac:dyDescent="0.2">
      <c r="A2601" s="284" t="s">
        <v>3032</v>
      </c>
      <c r="B2601" s="313">
        <v>88.536824826440764</v>
      </c>
      <c r="C2601" s="267">
        <f t="shared" si="126"/>
        <v>8</v>
      </c>
      <c r="D2601" s="267">
        <f t="shared" si="127"/>
        <v>17</v>
      </c>
    </row>
    <row r="2602" spans="1:4" x14ac:dyDescent="0.2">
      <c r="A2602" s="284" t="s">
        <v>3033</v>
      </c>
      <c r="B2602" s="313">
        <v>81.841817186644761</v>
      </c>
      <c r="C2602" s="267">
        <f t="shared" si="126"/>
        <v>8</v>
      </c>
      <c r="D2602" s="267">
        <f t="shared" si="127"/>
        <v>17</v>
      </c>
    </row>
    <row r="2603" spans="1:4" x14ac:dyDescent="0.2">
      <c r="A2603" s="284" t="s">
        <v>3034</v>
      </c>
      <c r="B2603" s="313">
        <v>74.01860356447537</v>
      </c>
      <c r="C2603" s="267">
        <f t="shared" si="126"/>
        <v>8</v>
      </c>
      <c r="D2603" s="267">
        <f t="shared" si="127"/>
        <v>17</v>
      </c>
    </row>
    <row r="2604" spans="1:4" x14ac:dyDescent="0.2">
      <c r="A2604" s="284" t="s">
        <v>3035</v>
      </c>
      <c r="B2604" s="313">
        <v>68.144961857130454</v>
      </c>
      <c r="C2604" s="267">
        <f t="shared" si="126"/>
        <v>8</v>
      </c>
      <c r="D2604" s="267">
        <f t="shared" si="127"/>
        <v>17</v>
      </c>
    </row>
    <row r="2605" spans="1:4" x14ac:dyDescent="0.2">
      <c r="A2605" s="284" t="s">
        <v>3036</v>
      </c>
      <c r="B2605" s="313">
        <v>69.503957415513256</v>
      </c>
      <c r="C2605" s="267">
        <f t="shared" si="126"/>
        <v>8</v>
      </c>
      <c r="D2605" s="267">
        <f t="shared" si="127"/>
        <v>17</v>
      </c>
    </row>
    <row r="2606" spans="1:4" x14ac:dyDescent="0.2">
      <c r="A2606" s="284" t="s">
        <v>3037</v>
      </c>
      <c r="B2606" s="313">
        <v>53.572737993438523</v>
      </c>
      <c r="C2606" s="267">
        <f t="shared" si="126"/>
        <v>8</v>
      </c>
      <c r="D2606" s="267">
        <f t="shared" si="127"/>
        <v>17</v>
      </c>
    </row>
    <row r="2607" spans="1:4" x14ac:dyDescent="0.2">
      <c r="A2607" s="284" t="s">
        <v>3038</v>
      </c>
      <c r="B2607" s="313">
        <v>51.041073321099084</v>
      </c>
      <c r="C2607" s="267">
        <f t="shared" si="126"/>
        <v>8</v>
      </c>
      <c r="D2607" s="267">
        <f t="shared" si="127"/>
        <v>17</v>
      </c>
    </row>
    <row r="2608" spans="1:4" x14ac:dyDescent="0.2">
      <c r="A2608" s="284" t="s">
        <v>3039</v>
      </c>
      <c r="B2608" s="313">
        <v>58.850062159092865</v>
      </c>
      <c r="C2608" s="267">
        <f t="shared" si="126"/>
        <v>8</v>
      </c>
      <c r="D2608" s="267">
        <f t="shared" si="127"/>
        <v>17</v>
      </c>
    </row>
    <row r="2609" spans="1:4" x14ac:dyDescent="0.2">
      <c r="A2609" s="284" t="s">
        <v>3040</v>
      </c>
      <c r="B2609" s="313">
        <v>73.634789493112621</v>
      </c>
      <c r="C2609" s="267">
        <f t="shared" si="126"/>
        <v>8</v>
      </c>
      <c r="D2609" s="267">
        <f t="shared" si="127"/>
        <v>17</v>
      </c>
    </row>
    <row r="2610" spans="1:4" x14ac:dyDescent="0.2">
      <c r="A2610" s="284" t="s">
        <v>3041</v>
      </c>
      <c r="B2610" s="313">
        <v>77.300110228387837</v>
      </c>
      <c r="C2610" s="267">
        <f t="shared" si="126"/>
        <v>8</v>
      </c>
      <c r="D2610" s="267">
        <f t="shared" si="127"/>
        <v>17</v>
      </c>
    </row>
    <row r="2611" spans="1:4" x14ac:dyDescent="0.2">
      <c r="A2611" s="284" t="s">
        <v>3042</v>
      </c>
      <c r="B2611" s="313">
        <v>79.552817157668642</v>
      </c>
      <c r="C2611" s="267">
        <f t="shared" si="126"/>
        <v>8</v>
      </c>
      <c r="D2611" s="267">
        <f t="shared" si="127"/>
        <v>17</v>
      </c>
    </row>
    <row r="2612" spans="1:4" x14ac:dyDescent="0.2">
      <c r="A2612" s="284" t="s">
        <v>3043</v>
      </c>
      <c r="B2612" s="313">
        <v>87.166209294251388</v>
      </c>
      <c r="C2612" s="267">
        <f t="shared" si="126"/>
        <v>8</v>
      </c>
      <c r="D2612" s="267">
        <f t="shared" si="127"/>
        <v>17</v>
      </c>
    </row>
    <row r="2613" spans="1:4" x14ac:dyDescent="0.2">
      <c r="A2613" s="284" t="s">
        <v>3044</v>
      </c>
      <c r="B2613" s="313">
        <v>91.274013537399227</v>
      </c>
      <c r="C2613" s="267">
        <f t="shared" si="126"/>
        <v>8</v>
      </c>
      <c r="D2613" s="267">
        <f t="shared" si="127"/>
        <v>18</v>
      </c>
    </row>
    <row r="2614" spans="1:4" x14ac:dyDescent="0.2">
      <c r="A2614" s="284" t="s">
        <v>3045</v>
      </c>
      <c r="B2614" s="313">
        <v>93.127428302318009</v>
      </c>
      <c r="C2614" s="267">
        <f t="shared" si="126"/>
        <v>8</v>
      </c>
      <c r="D2614" s="267">
        <f t="shared" si="127"/>
        <v>18</v>
      </c>
    </row>
    <row r="2615" spans="1:4" x14ac:dyDescent="0.2">
      <c r="A2615" s="284" t="s">
        <v>3046</v>
      </c>
      <c r="B2615" s="313">
        <v>93.65785273752158</v>
      </c>
      <c r="C2615" s="267">
        <f t="shared" si="126"/>
        <v>8</v>
      </c>
      <c r="D2615" s="267">
        <f t="shared" si="127"/>
        <v>18</v>
      </c>
    </row>
    <row r="2616" spans="1:4" x14ac:dyDescent="0.2">
      <c r="A2616" s="284" t="s">
        <v>3047</v>
      </c>
      <c r="B2616" s="313">
        <v>94.321495780974928</v>
      </c>
      <c r="C2616" s="267">
        <f t="shared" si="126"/>
        <v>8</v>
      </c>
      <c r="D2616" s="267">
        <f t="shared" si="127"/>
        <v>18</v>
      </c>
    </row>
    <row r="2617" spans="1:4" x14ac:dyDescent="0.2">
      <c r="A2617" s="284" t="s">
        <v>3048</v>
      </c>
      <c r="B2617" s="313">
        <v>94.586402286685242</v>
      </c>
      <c r="C2617" s="267">
        <f t="shared" si="126"/>
        <v>8</v>
      </c>
      <c r="D2617" s="267">
        <f t="shared" si="127"/>
        <v>18</v>
      </c>
    </row>
    <row r="2618" spans="1:4" x14ac:dyDescent="0.2">
      <c r="A2618" s="284" t="s">
        <v>3049</v>
      </c>
      <c r="B2618" s="313">
        <v>94.917860687584209</v>
      </c>
      <c r="C2618" s="267">
        <f t="shared" si="126"/>
        <v>8</v>
      </c>
      <c r="D2618" s="267">
        <f t="shared" si="127"/>
        <v>18</v>
      </c>
    </row>
    <row r="2619" spans="1:4" x14ac:dyDescent="0.2">
      <c r="A2619" s="284" t="s">
        <v>3050</v>
      </c>
      <c r="B2619" s="313">
        <v>95.159547086328217</v>
      </c>
      <c r="C2619" s="267">
        <f t="shared" si="126"/>
        <v>8</v>
      </c>
      <c r="D2619" s="267">
        <f t="shared" si="127"/>
        <v>18</v>
      </c>
    </row>
    <row r="2620" spans="1:4" x14ac:dyDescent="0.2">
      <c r="A2620" s="284" t="s">
        <v>3051</v>
      </c>
      <c r="B2620" s="313">
        <v>91.145207042210103</v>
      </c>
      <c r="C2620" s="267">
        <f t="shared" si="126"/>
        <v>8</v>
      </c>
      <c r="D2620" s="267">
        <f t="shared" si="127"/>
        <v>18</v>
      </c>
    </row>
    <row r="2621" spans="1:4" x14ac:dyDescent="0.2">
      <c r="A2621" s="284" t="s">
        <v>3052</v>
      </c>
      <c r="B2621" s="313">
        <v>82.50246141472411</v>
      </c>
      <c r="C2621" s="267">
        <f t="shared" si="126"/>
        <v>8</v>
      </c>
      <c r="D2621" s="267">
        <f t="shared" si="127"/>
        <v>18</v>
      </c>
    </row>
    <row r="2622" spans="1:4" x14ac:dyDescent="0.2">
      <c r="A2622" s="284" t="s">
        <v>3053</v>
      </c>
      <c r="B2622" s="313">
        <v>73.341610656512728</v>
      </c>
      <c r="C2622" s="267">
        <f t="shared" si="126"/>
        <v>8</v>
      </c>
      <c r="D2622" s="267">
        <f t="shared" si="127"/>
        <v>18</v>
      </c>
    </row>
    <row r="2623" spans="1:4" x14ac:dyDescent="0.2">
      <c r="A2623" s="284" t="s">
        <v>3054</v>
      </c>
      <c r="B2623" s="313">
        <v>65.737928547111636</v>
      </c>
      <c r="C2623" s="267">
        <f t="shared" si="126"/>
        <v>8</v>
      </c>
      <c r="D2623" s="267">
        <f t="shared" si="127"/>
        <v>18</v>
      </c>
    </row>
    <row r="2624" spans="1:4" x14ac:dyDescent="0.2">
      <c r="A2624" s="284" t="s">
        <v>3055</v>
      </c>
      <c r="B2624" s="313">
        <v>58.296658493551945</v>
      </c>
      <c r="C2624" s="267">
        <f t="shared" si="126"/>
        <v>8</v>
      </c>
      <c r="D2624" s="267">
        <f t="shared" si="127"/>
        <v>18</v>
      </c>
    </row>
    <row r="2625" spans="1:4" x14ac:dyDescent="0.2">
      <c r="A2625" s="284" t="s">
        <v>3056</v>
      </c>
      <c r="B2625" s="313">
        <v>54.422356908615356</v>
      </c>
      <c r="C2625" s="267">
        <f t="shared" si="126"/>
        <v>8</v>
      </c>
      <c r="D2625" s="267">
        <f t="shared" si="127"/>
        <v>18</v>
      </c>
    </row>
    <row r="2626" spans="1:4" x14ac:dyDescent="0.2">
      <c r="A2626" s="284" t="s">
        <v>3057</v>
      </c>
      <c r="B2626" s="313">
        <v>53.891953117305228</v>
      </c>
      <c r="C2626" s="267">
        <f t="shared" si="126"/>
        <v>8</v>
      </c>
      <c r="D2626" s="267">
        <f t="shared" si="127"/>
        <v>18</v>
      </c>
    </row>
    <row r="2627" spans="1:4" x14ac:dyDescent="0.2">
      <c r="A2627" s="284" t="s">
        <v>3058</v>
      </c>
      <c r="B2627" s="313">
        <v>52.990163343742495</v>
      </c>
      <c r="C2627" s="267">
        <f t="shared" si="126"/>
        <v>8</v>
      </c>
      <c r="D2627" s="267">
        <f t="shared" si="127"/>
        <v>18</v>
      </c>
    </row>
    <row r="2628" spans="1:4" x14ac:dyDescent="0.2">
      <c r="A2628" s="284" t="s">
        <v>3059</v>
      </c>
      <c r="B2628" s="313">
        <v>50.090884326651889</v>
      </c>
      <c r="C2628" s="267">
        <f t="shared" si="126"/>
        <v>8</v>
      </c>
      <c r="D2628" s="267">
        <f t="shared" si="127"/>
        <v>18</v>
      </c>
    </row>
    <row r="2629" spans="1:4" x14ac:dyDescent="0.2">
      <c r="A2629" s="284" t="s">
        <v>3060</v>
      </c>
      <c r="B2629" s="313">
        <v>49.605941733016238</v>
      </c>
      <c r="C2629" s="267">
        <f t="shared" si="126"/>
        <v>8</v>
      </c>
      <c r="D2629" s="267">
        <f t="shared" si="127"/>
        <v>18</v>
      </c>
    </row>
    <row r="2630" spans="1:4" x14ac:dyDescent="0.2">
      <c r="A2630" s="284" t="s">
        <v>3061</v>
      </c>
      <c r="B2630" s="313">
        <v>50.173059983688646</v>
      </c>
      <c r="C2630" s="267">
        <f t="shared" si="126"/>
        <v>8</v>
      </c>
      <c r="D2630" s="267">
        <f t="shared" si="127"/>
        <v>18</v>
      </c>
    </row>
    <row r="2631" spans="1:4" x14ac:dyDescent="0.2">
      <c r="A2631" s="284" t="s">
        <v>3062</v>
      </c>
      <c r="B2631" s="313">
        <v>55.091920796540649</v>
      </c>
      <c r="C2631" s="267">
        <f t="shared" si="126"/>
        <v>8</v>
      </c>
      <c r="D2631" s="267">
        <f t="shared" si="127"/>
        <v>18</v>
      </c>
    </row>
    <row r="2632" spans="1:4" x14ac:dyDescent="0.2">
      <c r="A2632" s="284" t="s">
        <v>3063</v>
      </c>
      <c r="B2632" s="313">
        <v>71.88233826343</v>
      </c>
      <c r="C2632" s="267">
        <f t="shared" si="126"/>
        <v>8</v>
      </c>
      <c r="D2632" s="267">
        <f t="shared" si="127"/>
        <v>18</v>
      </c>
    </row>
    <row r="2633" spans="1:4" x14ac:dyDescent="0.2">
      <c r="A2633" s="284" t="s">
        <v>3064</v>
      </c>
      <c r="B2633" s="313">
        <v>86.491234095121627</v>
      </c>
      <c r="C2633" s="267">
        <f t="shared" si="126"/>
        <v>8</v>
      </c>
      <c r="D2633" s="267">
        <f t="shared" si="127"/>
        <v>18</v>
      </c>
    </row>
    <row r="2634" spans="1:4" x14ac:dyDescent="0.2">
      <c r="A2634" s="284" t="s">
        <v>3065</v>
      </c>
      <c r="B2634" s="313">
        <v>90.496980516062649</v>
      </c>
      <c r="C2634" s="267">
        <f t="shared" si="126"/>
        <v>8</v>
      </c>
      <c r="D2634" s="267">
        <f t="shared" si="127"/>
        <v>18</v>
      </c>
    </row>
    <row r="2635" spans="1:4" x14ac:dyDescent="0.2">
      <c r="A2635" s="284" t="s">
        <v>3066</v>
      </c>
      <c r="B2635" s="313">
        <v>92.87152068481538</v>
      </c>
      <c r="C2635" s="267">
        <f t="shared" si="126"/>
        <v>8</v>
      </c>
      <c r="D2635" s="267">
        <f t="shared" si="127"/>
        <v>18</v>
      </c>
    </row>
    <row r="2636" spans="1:4" x14ac:dyDescent="0.2">
      <c r="A2636" s="284" t="s">
        <v>3067</v>
      </c>
      <c r="B2636" s="313">
        <v>93.255668588006259</v>
      </c>
      <c r="C2636" s="267">
        <f t="shared" si="126"/>
        <v>8</v>
      </c>
      <c r="D2636" s="267">
        <f t="shared" si="127"/>
        <v>18</v>
      </c>
    </row>
    <row r="2637" spans="1:4" x14ac:dyDescent="0.2">
      <c r="A2637" s="284" t="s">
        <v>3068</v>
      </c>
      <c r="B2637" s="313">
        <v>93.815775343642599</v>
      </c>
      <c r="C2637" s="267">
        <f t="shared" si="126"/>
        <v>8</v>
      </c>
      <c r="D2637" s="267">
        <f t="shared" si="127"/>
        <v>19</v>
      </c>
    </row>
    <row r="2638" spans="1:4" x14ac:dyDescent="0.2">
      <c r="A2638" s="284" t="s">
        <v>3069</v>
      </c>
      <c r="B2638" s="313">
        <v>94.326042466919347</v>
      </c>
      <c r="C2638" s="267">
        <f t="shared" si="126"/>
        <v>8</v>
      </c>
      <c r="D2638" s="267">
        <f t="shared" si="127"/>
        <v>19</v>
      </c>
    </row>
    <row r="2639" spans="1:4" x14ac:dyDescent="0.2">
      <c r="A2639" s="284" t="s">
        <v>3070</v>
      </c>
      <c r="B2639" s="313">
        <v>92.814557483388143</v>
      </c>
      <c r="C2639" s="267">
        <f t="shared" si="126"/>
        <v>8</v>
      </c>
      <c r="D2639" s="267">
        <f t="shared" si="127"/>
        <v>19</v>
      </c>
    </row>
    <row r="2640" spans="1:4" x14ac:dyDescent="0.2">
      <c r="A2640" s="284" t="s">
        <v>3071</v>
      </c>
      <c r="B2640" s="313">
        <v>92.895417126294035</v>
      </c>
      <c r="C2640" s="267">
        <f t="shared" si="126"/>
        <v>8</v>
      </c>
      <c r="D2640" s="267">
        <f t="shared" si="127"/>
        <v>19</v>
      </c>
    </row>
    <row r="2641" spans="1:4" x14ac:dyDescent="0.2">
      <c r="A2641" s="284" t="s">
        <v>3072</v>
      </c>
      <c r="B2641" s="313">
        <v>92.712024358540617</v>
      </c>
      <c r="C2641" s="267">
        <f t="shared" si="126"/>
        <v>8</v>
      </c>
      <c r="D2641" s="267">
        <f t="shared" si="127"/>
        <v>19</v>
      </c>
    </row>
    <row r="2642" spans="1:4" x14ac:dyDescent="0.2">
      <c r="A2642" s="284" t="s">
        <v>3073</v>
      </c>
      <c r="B2642" s="313">
        <v>92.681650804732229</v>
      </c>
      <c r="C2642" s="267">
        <f t="shared" si="126"/>
        <v>8</v>
      </c>
      <c r="D2642" s="267">
        <f t="shared" si="127"/>
        <v>19</v>
      </c>
    </row>
    <row r="2643" spans="1:4" x14ac:dyDescent="0.2">
      <c r="A2643" s="284" t="s">
        <v>3074</v>
      </c>
      <c r="B2643" s="313">
        <v>90.119762262716975</v>
      </c>
      <c r="C2643" s="267">
        <f t="shared" si="126"/>
        <v>8</v>
      </c>
      <c r="D2643" s="267">
        <f t="shared" si="127"/>
        <v>19</v>
      </c>
    </row>
    <row r="2644" spans="1:4" x14ac:dyDescent="0.2">
      <c r="A2644" s="284" t="s">
        <v>3075</v>
      </c>
      <c r="B2644" s="313">
        <v>84.859567493616709</v>
      </c>
      <c r="C2644" s="267">
        <f t="shared" si="126"/>
        <v>8</v>
      </c>
      <c r="D2644" s="267">
        <f t="shared" si="127"/>
        <v>19</v>
      </c>
    </row>
    <row r="2645" spans="1:4" x14ac:dyDescent="0.2">
      <c r="A2645" s="284" t="s">
        <v>3076</v>
      </c>
      <c r="B2645" s="313">
        <v>74.407761289633811</v>
      </c>
      <c r="C2645" s="267">
        <f t="shared" si="126"/>
        <v>8</v>
      </c>
      <c r="D2645" s="267">
        <f t="shared" si="127"/>
        <v>19</v>
      </c>
    </row>
    <row r="2646" spans="1:4" x14ac:dyDescent="0.2">
      <c r="A2646" s="284" t="s">
        <v>3077</v>
      </c>
      <c r="B2646" s="313">
        <v>67.068578755387222</v>
      </c>
      <c r="C2646" s="267">
        <f t="shared" si="126"/>
        <v>8</v>
      </c>
      <c r="D2646" s="267">
        <f t="shared" si="127"/>
        <v>19</v>
      </c>
    </row>
    <row r="2647" spans="1:4" x14ac:dyDescent="0.2">
      <c r="A2647" s="284" t="s">
        <v>3078</v>
      </c>
      <c r="B2647" s="313">
        <v>62.812019868522682</v>
      </c>
      <c r="C2647" s="267">
        <f t="shared" si="126"/>
        <v>8</v>
      </c>
      <c r="D2647" s="267">
        <f t="shared" si="127"/>
        <v>19</v>
      </c>
    </row>
    <row r="2648" spans="1:4" x14ac:dyDescent="0.2">
      <c r="A2648" s="284" t="s">
        <v>3079</v>
      </c>
      <c r="B2648" s="313">
        <v>61.735761994958487</v>
      </c>
      <c r="C2648" s="267">
        <f t="shared" si="126"/>
        <v>8</v>
      </c>
      <c r="D2648" s="267">
        <f t="shared" si="127"/>
        <v>19</v>
      </c>
    </row>
    <row r="2649" spans="1:4" x14ac:dyDescent="0.2">
      <c r="A2649" s="284" t="s">
        <v>3080</v>
      </c>
      <c r="B2649" s="313">
        <v>57.146095620393559</v>
      </c>
      <c r="C2649" s="267">
        <f t="shared" si="126"/>
        <v>8</v>
      </c>
      <c r="D2649" s="267">
        <f t="shared" si="127"/>
        <v>19</v>
      </c>
    </row>
    <row r="2650" spans="1:4" x14ac:dyDescent="0.2">
      <c r="A2650" s="284" t="s">
        <v>3081</v>
      </c>
      <c r="B2650" s="313">
        <v>56.563585879256252</v>
      </c>
      <c r="C2650" s="267">
        <f t="shared" si="126"/>
        <v>8</v>
      </c>
      <c r="D2650" s="267">
        <f t="shared" si="127"/>
        <v>19</v>
      </c>
    </row>
    <row r="2651" spans="1:4" x14ac:dyDescent="0.2">
      <c r="A2651" s="284" t="s">
        <v>3082</v>
      </c>
      <c r="B2651" s="313">
        <v>56.25</v>
      </c>
      <c r="C2651" s="267">
        <f t="shared" si="126"/>
        <v>8</v>
      </c>
      <c r="D2651" s="267">
        <f t="shared" si="127"/>
        <v>19</v>
      </c>
    </row>
    <row r="2652" spans="1:4" x14ac:dyDescent="0.2">
      <c r="A2652" s="284" t="s">
        <v>3083</v>
      </c>
      <c r="B2652" s="313">
        <v>58.459383058575114</v>
      </c>
      <c r="C2652" s="267">
        <f t="shared" si="126"/>
        <v>8</v>
      </c>
      <c r="D2652" s="267">
        <f t="shared" si="127"/>
        <v>19</v>
      </c>
    </row>
    <row r="2653" spans="1:4" x14ac:dyDescent="0.2">
      <c r="A2653" s="284" t="s">
        <v>3084</v>
      </c>
      <c r="B2653" s="313">
        <v>55.046767346295198</v>
      </c>
      <c r="C2653" s="267">
        <f t="shared" si="126"/>
        <v>8</v>
      </c>
      <c r="D2653" s="267">
        <f t="shared" si="127"/>
        <v>19</v>
      </c>
    </row>
    <row r="2654" spans="1:4" x14ac:dyDescent="0.2">
      <c r="A2654" s="284" t="s">
        <v>3085</v>
      </c>
      <c r="B2654" s="313">
        <v>54.235237241603208</v>
      </c>
      <c r="C2654" s="267">
        <f t="shared" si="126"/>
        <v>8</v>
      </c>
      <c r="D2654" s="267">
        <f t="shared" si="127"/>
        <v>19</v>
      </c>
    </row>
    <row r="2655" spans="1:4" x14ac:dyDescent="0.2">
      <c r="A2655" s="284" t="s">
        <v>3086</v>
      </c>
      <c r="B2655" s="313">
        <v>55.147596191850226</v>
      </c>
      <c r="C2655" s="267">
        <f t="shared" si="126"/>
        <v>8</v>
      </c>
      <c r="D2655" s="267">
        <f t="shared" si="127"/>
        <v>19</v>
      </c>
    </row>
    <row r="2656" spans="1:4" x14ac:dyDescent="0.2">
      <c r="A2656" s="284" t="s">
        <v>3087</v>
      </c>
      <c r="B2656" s="313">
        <v>61.285063033174211</v>
      </c>
      <c r="C2656" s="267">
        <f t="shared" si="126"/>
        <v>8</v>
      </c>
      <c r="D2656" s="267">
        <f t="shared" si="127"/>
        <v>19</v>
      </c>
    </row>
    <row r="2657" spans="1:4" x14ac:dyDescent="0.2">
      <c r="A2657" s="284" t="s">
        <v>3088</v>
      </c>
      <c r="B2657" s="313">
        <v>71.081201247924724</v>
      </c>
      <c r="C2657" s="267">
        <f t="shared" si="126"/>
        <v>8</v>
      </c>
      <c r="D2657" s="267">
        <f t="shared" si="127"/>
        <v>19</v>
      </c>
    </row>
    <row r="2658" spans="1:4" x14ac:dyDescent="0.2">
      <c r="A2658" s="284" t="s">
        <v>3089</v>
      </c>
      <c r="B2658" s="313">
        <v>76.321337296360099</v>
      </c>
      <c r="C2658" s="267">
        <f t="shared" si="126"/>
        <v>8</v>
      </c>
      <c r="D2658" s="267">
        <f t="shared" si="127"/>
        <v>19</v>
      </c>
    </row>
    <row r="2659" spans="1:4" x14ac:dyDescent="0.2">
      <c r="A2659" s="284" t="s">
        <v>3090</v>
      </c>
      <c r="B2659" s="313">
        <v>78.478670958409992</v>
      </c>
      <c r="C2659" s="267">
        <f t="shared" ref="C2659:C2690" si="128">MONTH(A2659)</f>
        <v>8</v>
      </c>
      <c r="D2659" s="267">
        <f t="shared" ref="D2659:D2690" si="129">DAY(A2659)</f>
        <v>19</v>
      </c>
    </row>
    <row r="2660" spans="1:4" x14ac:dyDescent="0.2">
      <c r="A2660" s="284" t="s">
        <v>3091</v>
      </c>
      <c r="B2660" s="313">
        <v>82.825308758526859</v>
      </c>
      <c r="C2660" s="267">
        <f t="shared" si="128"/>
        <v>8</v>
      </c>
      <c r="D2660" s="267">
        <f t="shared" si="129"/>
        <v>19</v>
      </c>
    </row>
    <row r="2661" spans="1:4" x14ac:dyDescent="0.2">
      <c r="A2661" s="284" t="s">
        <v>3092</v>
      </c>
      <c r="B2661" s="313">
        <v>89.030347521854651</v>
      </c>
      <c r="C2661" s="267">
        <f t="shared" si="128"/>
        <v>8</v>
      </c>
      <c r="D2661" s="267">
        <f t="shared" si="129"/>
        <v>20</v>
      </c>
    </row>
    <row r="2662" spans="1:4" x14ac:dyDescent="0.2">
      <c r="A2662" s="284" t="s">
        <v>3093</v>
      </c>
      <c r="B2662" s="313">
        <v>87.247856142423103</v>
      </c>
      <c r="C2662" s="267">
        <f t="shared" si="128"/>
        <v>8</v>
      </c>
      <c r="D2662" s="267">
        <f t="shared" si="129"/>
        <v>20</v>
      </c>
    </row>
    <row r="2663" spans="1:4" x14ac:dyDescent="0.2">
      <c r="A2663" s="284" t="s">
        <v>3094</v>
      </c>
      <c r="B2663" s="313">
        <v>86.492860402960645</v>
      </c>
      <c r="C2663" s="267">
        <f t="shared" si="128"/>
        <v>8</v>
      </c>
      <c r="D2663" s="267">
        <f t="shared" si="129"/>
        <v>20</v>
      </c>
    </row>
    <row r="2664" spans="1:4" x14ac:dyDescent="0.2">
      <c r="A2664" s="284" t="s">
        <v>3095</v>
      </c>
      <c r="B2664" s="313">
        <v>85.665424609286191</v>
      </c>
      <c r="C2664" s="267">
        <f t="shared" si="128"/>
        <v>8</v>
      </c>
      <c r="D2664" s="267">
        <f t="shared" si="129"/>
        <v>20</v>
      </c>
    </row>
    <row r="2665" spans="1:4" x14ac:dyDescent="0.2">
      <c r="A2665" s="284" t="s">
        <v>3096</v>
      </c>
      <c r="B2665" s="313">
        <v>83.604391770491787</v>
      </c>
      <c r="C2665" s="267">
        <f t="shared" si="128"/>
        <v>8</v>
      </c>
      <c r="D2665" s="267">
        <f t="shared" si="129"/>
        <v>20</v>
      </c>
    </row>
    <row r="2666" spans="1:4" x14ac:dyDescent="0.2">
      <c r="A2666" s="284" t="s">
        <v>3097</v>
      </c>
      <c r="B2666" s="313">
        <v>82.996893751457719</v>
      </c>
      <c r="C2666" s="267">
        <f t="shared" si="128"/>
        <v>8</v>
      </c>
      <c r="D2666" s="267">
        <f t="shared" si="129"/>
        <v>20</v>
      </c>
    </row>
    <row r="2667" spans="1:4" x14ac:dyDescent="0.2">
      <c r="A2667" s="284" t="s">
        <v>3098</v>
      </c>
      <c r="B2667" s="313">
        <v>84.090357677824983</v>
      </c>
      <c r="C2667" s="267">
        <f t="shared" si="128"/>
        <v>8</v>
      </c>
      <c r="D2667" s="267">
        <f t="shared" si="129"/>
        <v>20</v>
      </c>
    </row>
    <row r="2668" spans="1:4" x14ac:dyDescent="0.2">
      <c r="A2668" s="284" t="s">
        <v>3099</v>
      </c>
      <c r="B2668" s="313">
        <v>82.527703190494833</v>
      </c>
      <c r="C2668" s="267">
        <f t="shared" si="128"/>
        <v>8</v>
      </c>
      <c r="D2668" s="267">
        <f t="shared" si="129"/>
        <v>20</v>
      </c>
    </row>
    <row r="2669" spans="1:4" x14ac:dyDescent="0.2">
      <c r="A2669" s="284" t="s">
        <v>3100</v>
      </c>
      <c r="B2669" s="313">
        <v>78.170826973006115</v>
      </c>
      <c r="C2669" s="267">
        <f t="shared" si="128"/>
        <v>8</v>
      </c>
      <c r="D2669" s="267">
        <f t="shared" si="129"/>
        <v>20</v>
      </c>
    </row>
    <row r="2670" spans="1:4" x14ac:dyDescent="0.2">
      <c r="A2670" s="284" t="s">
        <v>3101</v>
      </c>
      <c r="B2670" s="313">
        <v>75.202664993724241</v>
      </c>
      <c r="C2670" s="267">
        <f t="shared" si="128"/>
        <v>8</v>
      </c>
      <c r="D2670" s="267">
        <f t="shared" si="129"/>
        <v>20</v>
      </c>
    </row>
    <row r="2671" spans="1:4" x14ac:dyDescent="0.2">
      <c r="A2671" s="284" t="s">
        <v>3102</v>
      </c>
      <c r="B2671" s="313">
        <v>73.492194386783069</v>
      </c>
      <c r="C2671" s="267">
        <f t="shared" si="128"/>
        <v>8</v>
      </c>
      <c r="D2671" s="267">
        <f t="shared" si="129"/>
        <v>20</v>
      </c>
    </row>
    <row r="2672" spans="1:4" x14ac:dyDescent="0.2">
      <c r="A2672" s="284" t="s">
        <v>3103</v>
      </c>
      <c r="B2672" s="313">
        <v>69.603747564083349</v>
      </c>
      <c r="C2672" s="267">
        <f t="shared" si="128"/>
        <v>8</v>
      </c>
      <c r="D2672" s="267">
        <f t="shared" si="129"/>
        <v>20</v>
      </c>
    </row>
    <row r="2673" spans="1:4" x14ac:dyDescent="0.2">
      <c r="A2673" s="284" t="s">
        <v>3104</v>
      </c>
      <c r="B2673" s="313">
        <v>67.853784868388786</v>
      </c>
      <c r="C2673" s="267">
        <f t="shared" si="128"/>
        <v>8</v>
      </c>
      <c r="D2673" s="267">
        <f t="shared" si="129"/>
        <v>20</v>
      </c>
    </row>
    <row r="2674" spans="1:4" x14ac:dyDescent="0.2">
      <c r="A2674" s="284" t="s">
        <v>3105</v>
      </c>
      <c r="B2674" s="313">
        <v>65.280172616885807</v>
      </c>
      <c r="C2674" s="267">
        <f t="shared" si="128"/>
        <v>8</v>
      </c>
      <c r="D2674" s="267">
        <f t="shared" si="129"/>
        <v>20</v>
      </c>
    </row>
    <row r="2675" spans="1:4" x14ac:dyDescent="0.2">
      <c r="A2675" s="284" t="s">
        <v>3106</v>
      </c>
      <c r="B2675" s="313">
        <v>63.771830616266151</v>
      </c>
      <c r="C2675" s="267">
        <f t="shared" si="128"/>
        <v>8</v>
      </c>
      <c r="D2675" s="267">
        <f t="shared" si="129"/>
        <v>20</v>
      </c>
    </row>
    <row r="2676" spans="1:4" x14ac:dyDescent="0.2">
      <c r="A2676" s="284" t="s">
        <v>3107</v>
      </c>
      <c r="B2676" s="313">
        <v>63.197052041445119</v>
      </c>
      <c r="C2676" s="267">
        <f t="shared" si="128"/>
        <v>8</v>
      </c>
      <c r="D2676" s="267">
        <f t="shared" si="129"/>
        <v>20</v>
      </c>
    </row>
    <row r="2677" spans="1:4" x14ac:dyDescent="0.2">
      <c r="A2677" s="284" t="s">
        <v>3108</v>
      </c>
      <c r="B2677" s="313">
        <v>65.924228111350516</v>
      </c>
      <c r="C2677" s="267">
        <f t="shared" si="128"/>
        <v>8</v>
      </c>
      <c r="D2677" s="267">
        <f t="shared" si="129"/>
        <v>20</v>
      </c>
    </row>
    <row r="2678" spans="1:4" x14ac:dyDescent="0.2">
      <c r="A2678" s="284" t="s">
        <v>3109</v>
      </c>
      <c r="B2678" s="313">
        <v>70.023474721702655</v>
      </c>
      <c r="C2678" s="267">
        <f t="shared" si="128"/>
        <v>8</v>
      </c>
      <c r="D2678" s="267">
        <f t="shared" si="129"/>
        <v>20</v>
      </c>
    </row>
    <row r="2679" spans="1:4" x14ac:dyDescent="0.2">
      <c r="A2679" s="284" t="s">
        <v>3110</v>
      </c>
      <c r="B2679" s="313">
        <v>71.568678810334831</v>
      </c>
      <c r="C2679" s="267">
        <f t="shared" si="128"/>
        <v>8</v>
      </c>
      <c r="D2679" s="267">
        <f t="shared" si="129"/>
        <v>20</v>
      </c>
    </row>
    <row r="2680" spans="1:4" x14ac:dyDescent="0.2">
      <c r="A2680" s="284" t="s">
        <v>3111</v>
      </c>
      <c r="B2680" s="313">
        <v>76.572616061050709</v>
      </c>
      <c r="C2680" s="267">
        <f t="shared" si="128"/>
        <v>8</v>
      </c>
      <c r="D2680" s="267">
        <f t="shared" si="129"/>
        <v>20</v>
      </c>
    </row>
    <row r="2681" spans="1:4" x14ac:dyDescent="0.2">
      <c r="A2681" s="284" t="s">
        <v>3112</v>
      </c>
      <c r="B2681" s="313">
        <v>86.987702306275608</v>
      </c>
      <c r="C2681" s="267">
        <f t="shared" si="128"/>
        <v>8</v>
      </c>
      <c r="D2681" s="267">
        <f t="shared" si="129"/>
        <v>20</v>
      </c>
    </row>
    <row r="2682" spans="1:4" x14ac:dyDescent="0.2">
      <c r="A2682" s="284" t="s">
        <v>3113</v>
      </c>
      <c r="B2682" s="313">
        <v>90.074629807250119</v>
      </c>
      <c r="C2682" s="267">
        <f t="shared" si="128"/>
        <v>8</v>
      </c>
      <c r="D2682" s="267">
        <f t="shared" si="129"/>
        <v>20</v>
      </c>
    </row>
    <row r="2683" spans="1:4" x14ac:dyDescent="0.2">
      <c r="A2683" s="284" t="s">
        <v>3114</v>
      </c>
      <c r="B2683" s="313">
        <v>91.55118491733765</v>
      </c>
      <c r="C2683" s="267">
        <f t="shared" si="128"/>
        <v>8</v>
      </c>
      <c r="D2683" s="267">
        <f t="shared" si="129"/>
        <v>20</v>
      </c>
    </row>
    <row r="2684" spans="1:4" x14ac:dyDescent="0.2">
      <c r="A2684" s="284" t="s">
        <v>3115</v>
      </c>
      <c r="B2684" s="313">
        <v>92.61074800290487</v>
      </c>
      <c r="C2684" s="267">
        <f t="shared" si="128"/>
        <v>8</v>
      </c>
      <c r="D2684" s="267">
        <f t="shared" si="129"/>
        <v>20</v>
      </c>
    </row>
    <row r="2685" spans="1:4" x14ac:dyDescent="0.2">
      <c r="A2685" s="284" t="s">
        <v>3116</v>
      </c>
      <c r="B2685" s="313">
        <v>93.16681910256932</v>
      </c>
      <c r="C2685" s="267">
        <f t="shared" si="128"/>
        <v>8</v>
      </c>
      <c r="D2685" s="267">
        <f t="shared" si="129"/>
        <v>21</v>
      </c>
    </row>
    <row r="2686" spans="1:4" x14ac:dyDescent="0.2">
      <c r="A2686" s="284" t="s">
        <v>3117</v>
      </c>
      <c r="B2686" s="313">
        <v>93.64168877099911</v>
      </c>
      <c r="C2686" s="267">
        <f t="shared" si="128"/>
        <v>8</v>
      </c>
      <c r="D2686" s="267">
        <f t="shared" si="129"/>
        <v>21</v>
      </c>
    </row>
    <row r="2687" spans="1:4" x14ac:dyDescent="0.2">
      <c r="A2687" s="284" t="s">
        <v>3118</v>
      </c>
      <c r="B2687" s="313">
        <v>92.83582563596687</v>
      </c>
      <c r="C2687" s="267">
        <f t="shared" si="128"/>
        <v>8</v>
      </c>
      <c r="D2687" s="267">
        <f t="shared" si="129"/>
        <v>21</v>
      </c>
    </row>
    <row r="2688" spans="1:4" x14ac:dyDescent="0.2">
      <c r="A2688" s="284" t="s">
        <v>3119</v>
      </c>
      <c r="B2688" s="313">
        <v>92.387872459282789</v>
      </c>
      <c r="C2688" s="267">
        <f t="shared" si="128"/>
        <v>8</v>
      </c>
      <c r="D2688" s="267">
        <f t="shared" si="129"/>
        <v>21</v>
      </c>
    </row>
    <row r="2689" spans="1:4" x14ac:dyDescent="0.2">
      <c r="A2689" s="284" t="s">
        <v>3120</v>
      </c>
      <c r="B2689" s="313">
        <v>92.412858158828755</v>
      </c>
      <c r="C2689" s="267">
        <f t="shared" si="128"/>
        <v>8</v>
      </c>
      <c r="D2689" s="267">
        <f t="shared" si="129"/>
        <v>21</v>
      </c>
    </row>
    <row r="2690" spans="1:4" x14ac:dyDescent="0.2">
      <c r="A2690" s="284" t="s">
        <v>3121</v>
      </c>
      <c r="B2690" s="313">
        <v>93.301191128997857</v>
      </c>
      <c r="C2690" s="267">
        <f t="shared" si="128"/>
        <v>8</v>
      </c>
      <c r="D2690" s="267">
        <f t="shared" si="129"/>
        <v>21</v>
      </c>
    </row>
    <row r="2691" spans="1:4" x14ac:dyDescent="0.2">
      <c r="A2691" s="284" t="s">
        <v>3128</v>
      </c>
      <c r="B2691" s="313">
        <v>93.670475645090036</v>
      </c>
      <c r="C2691" s="267">
        <f t="shared" ref="C2691:C2741" si="130">MONTH(A2691)</f>
        <v>8</v>
      </c>
      <c r="D2691" s="267">
        <f t="shared" ref="D2691:D2741" si="131">DAY(A2691)</f>
        <v>21</v>
      </c>
    </row>
    <row r="2692" spans="1:4" x14ac:dyDescent="0.2">
      <c r="A2692" s="284" t="s">
        <v>3129</v>
      </c>
      <c r="B2692" s="313">
        <v>93.865276663993583</v>
      </c>
      <c r="C2692" s="267">
        <f t="shared" si="130"/>
        <v>8</v>
      </c>
      <c r="D2692" s="267">
        <f t="shared" si="131"/>
        <v>21</v>
      </c>
    </row>
    <row r="2693" spans="1:4" x14ac:dyDescent="0.2">
      <c r="A2693" s="284" t="s">
        <v>3130</v>
      </c>
      <c r="B2693" s="313">
        <v>88.866975951032089</v>
      </c>
      <c r="C2693" s="267">
        <f t="shared" si="130"/>
        <v>8</v>
      </c>
      <c r="D2693" s="267">
        <f t="shared" si="131"/>
        <v>21</v>
      </c>
    </row>
    <row r="2694" spans="1:4" x14ac:dyDescent="0.2">
      <c r="A2694" s="284" t="s">
        <v>3131</v>
      </c>
      <c r="B2694" s="313">
        <v>82.462482680561237</v>
      </c>
      <c r="C2694" s="267">
        <f t="shared" si="130"/>
        <v>8</v>
      </c>
      <c r="D2694" s="267">
        <f t="shared" si="131"/>
        <v>21</v>
      </c>
    </row>
    <row r="2695" spans="1:4" x14ac:dyDescent="0.2">
      <c r="A2695" s="284" t="s">
        <v>3132</v>
      </c>
      <c r="B2695" s="313">
        <v>74.982673469944601</v>
      </c>
      <c r="C2695" s="267">
        <f t="shared" si="130"/>
        <v>8</v>
      </c>
      <c r="D2695" s="267">
        <f t="shared" si="131"/>
        <v>21</v>
      </c>
    </row>
    <row r="2696" spans="1:4" x14ac:dyDescent="0.2">
      <c r="A2696" s="284" t="s">
        <v>3133</v>
      </c>
      <c r="B2696" s="313">
        <v>72.305853792827293</v>
      </c>
      <c r="C2696" s="267">
        <f t="shared" si="130"/>
        <v>8</v>
      </c>
      <c r="D2696" s="267">
        <f t="shared" si="131"/>
        <v>21</v>
      </c>
    </row>
    <row r="2697" spans="1:4" x14ac:dyDescent="0.2">
      <c r="A2697" s="284" t="s">
        <v>3134</v>
      </c>
      <c r="B2697" s="313">
        <v>73.077038919774751</v>
      </c>
      <c r="C2697" s="267">
        <f t="shared" si="130"/>
        <v>8</v>
      </c>
      <c r="D2697" s="267">
        <f t="shared" si="131"/>
        <v>21</v>
      </c>
    </row>
    <row r="2698" spans="1:4" x14ac:dyDescent="0.2">
      <c r="A2698" s="284" t="s">
        <v>3135</v>
      </c>
      <c r="B2698" s="313">
        <v>71.960768469911187</v>
      </c>
      <c r="C2698" s="267">
        <f t="shared" si="130"/>
        <v>8</v>
      </c>
      <c r="D2698" s="267">
        <f t="shared" si="131"/>
        <v>21</v>
      </c>
    </row>
    <row r="2699" spans="1:4" x14ac:dyDescent="0.2">
      <c r="A2699" s="284" t="s">
        <v>3136</v>
      </c>
      <c r="B2699" s="313">
        <v>68.529204126325496</v>
      </c>
      <c r="C2699" s="267">
        <f t="shared" si="130"/>
        <v>8</v>
      </c>
      <c r="D2699" s="267">
        <f t="shared" si="131"/>
        <v>21</v>
      </c>
    </row>
    <row r="2700" spans="1:4" x14ac:dyDescent="0.2">
      <c r="A2700" s="284" t="s">
        <v>3137</v>
      </c>
      <c r="B2700" s="313">
        <v>66.692361075322282</v>
      </c>
      <c r="C2700" s="267">
        <f t="shared" si="130"/>
        <v>8</v>
      </c>
      <c r="D2700" s="267">
        <f t="shared" si="131"/>
        <v>21</v>
      </c>
    </row>
    <row r="2701" spans="1:4" x14ac:dyDescent="0.2">
      <c r="A2701" s="284" t="s">
        <v>3138</v>
      </c>
      <c r="B2701" s="313">
        <v>66.356499792927622</v>
      </c>
      <c r="C2701" s="267">
        <f t="shared" si="130"/>
        <v>8</v>
      </c>
      <c r="D2701" s="267">
        <f t="shared" si="131"/>
        <v>21</v>
      </c>
    </row>
    <row r="2702" spans="1:4" x14ac:dyDescent="0.2">
      <c r="A2702" s="284" t="s">
        <v>3139</v>
      </c>
      <c r="B2702" s="313">
        <v>65.891609726304537</v>
      </c>
      <c r="C2702" s="267">
        <f t="shared" si="130"/>
        <v>8</v>
      </c>
      <c r="D2702" s="267">
        <f t="shared" si="131"/>
        <v>21</v>
      </c>
    </row>
    <row r="2703" spans="1:4" x14ac:dyDescent="0.2">
      <c r="A2703" s="284" t="s">
        <v>3140</v>
      </c>
      <c r="B2703" s="313">
        <v>68.194408886613189</v>
      </c>
      <c r="C2703" s="267">
        <f t="shared" si="130"/>
        <v>8</v>
      </c>
      <c r="D2703" s="267">
        <f t="shared" si="131"/>
        <v>21</v>
      </c>
    </row>
    <row r="2704" spans="1:4" x14ac:dyDescent="0.2">
      <c r="A2704" s="284" t="s">
        <v>3141</v>
      </c>
      <c r="B2704" s="313">
        <v>77.007976098967958</v>
      </c>
      <c r="C2704" s="267">
        <f t="shared" si="130"/>
        <v>8</v>
      </c>
      <c r="D2704" s="267">
        <f t="shared" si="131"/>
        <v>21</v>
      </c>
    </row>
    <row r="2705" spans="1:4" x14ac:dyDescent="0.2">
      <c r="A2705" s="284" t="s">
        <v>3142</v>
      </c>
      <c r="B2705" s="313">
        <v>85.848820222082537</v>
      </c>
      <c r="C2705" s="267">
        <f t="shared" si="130"/>
        <v>8</v>
      </c>
      <c r="D2705" s="267">
        <f t="shared" si="131"/>
        <v>21</v>
      </c>
    </row>
    <row r="2706" spans="1:4" x14ac:dyDescent="0.2">
      <c r="A2706" s="284" t="s">
        <v>3143</v>
      </c>
      <c r="B2706" s="313">
        <v>88.577618995380476</v>
      </c>
      <c r="C2706" s="267">
        <f t="shared" si="130"/>
        <v>8</v>
      </c>
      <c r="D2706" s="267">
        <f t="shared" si="131"/>
        <v>21</v>
      </c>
    </row>
    <row r="2707" spans="1:4" x14ac:dyDescent="0.2">
      <c r="A2707" s="284" t="s">
        <v>3144</v>
      </c>
      <c r="B2707" s="313">
        <v>90.0620397637054</v>
      </c>
      <c r="C2707" s="267">
        <f t="shared" si="130"/>
        <v>8</v>
      </c>
      <c r="D2707" s="267">
        <f t="shared" si="131"/>
        <v>21</v>
      </c>
    </row>
    <row r="2708" spans="1:4" x14ac:dyDescent="0.2">
      <c r="A2708" s="284" t="s">
        <v>3145</v>
      </c>
      <c r="B2708" s="313">
        <v>91.03729206806841</v>
      </c>
      <c r="C2708" s="267">
        <f t="shared" si="130"/>
        <v>8</v>
      </c>
      <c r="D2708" s="267">
        <f t="shared" si="131"/>
        <v>21</v>
      </c>
    </row>
    <row r="2709" spans="1:4" x14ac:dyDescent="0.2">
      <c r="A2709" s="284" t="s">
        <v>3146</v>
      </c>
      <c r="B2709" s="313">
        <v>91.81921571857194</v>
      </c>
      <c r="C2709" s="267">
        <f t="shared" si="130"/>
        <v>8</v>
      </c>
      <c r="D2709" s="267">
        <f t="shared" si="131"/>
        <v>22</v>
      </c>
    </row>
    <row r="2710" spans="1:4" x14ac:dyDescent="0.2">
      <c r="A2710" s="284" t="s">
        <v>3147</v>
      </c>
      <c r="B2710" s="313">
        <v>93.083652793162287</v>
      </c>
      <c r="C2710" s="267">
        <f t="shared" si="130"/>
        <v>8</v>
      </c>
      <c r="D2710" s="267">
        <f t="shared" si="131"/>
        <v>22</v>
      </c>
    </row>
    <row r="2711" spans="1:4" x14ac:dyDescent="0.2">
      <c r="A2711" s="284" t="s">
        <v>3148</v>
      </c>
      <c r="B2711" s="313">
        <v>93.738071901734244</v>
      </c>
      <c r="C2711" s="267">
        <f t="shared" si="130"/>
        <v>8</v>
      </c>
      <c r="D2711" s="267">
        <f t="shared" si="131"/>
        <v>22</v>
      </c>
    </row>
    <row r="2712" spans="1:4" x14ac:dyDescent="0.2">
      <c r="A2712" s="284" t="s">
        <v>3149</v>
      </c>
      <c r="B2712" s="313">
        <v>93.939661827825802</v>
      </c>
      <c r="C2712" s="267">
        <f t="shared" si="130"/>
        <v>8</v>
      </c>
      <c r="D2712" s="267">
        <f t="shared" si="131"/>
        <v>22</v>
      </c>
    </row>
    <row r="2713" spans="1:4" x14ac:dyDescent="0.2">
      <c r="A2713" s="284" t="s">
        <v>3150</v>
      </c>
      <c r="B2713" s="313">
        <v>93.968393580381331</v>
      </c>
      <c r="C2713" s="267">
        <f t="shared" si="130"/>
        <v>8</v>
      </c>
      <c r="D2713" s="267">
        <f t="shared" si="131"/>
        <v>22</v>
      </c>
    </row>
    <row r="2714" spans="1:4" x14ac:dyDescent="0.2">
      <c r="A2714" s="284" t="s">
        <v>3151</v>
      </c>
      <c r="B2714" s="313">
        <v>94.096949840624774</v>
      </c>
      <c r="C2714" s="267">
        <f t="shared" si="130"/>
        <v>8</v>
      </c>
      <c r="D2714" s="267">
        <f t="shared" si="131"/>
        <v>22</v>
      </c>
    </row>
    <row r="2715" spans="1:4" x14ac:dyDescent="0.2">
      <c r="A2715" s="284" t="s">
        <v>3152</v>
      </c>
      <c r="B2715" s="313">
        <v>93.278221889240399</v>
      </c>
      <c r="C2715" s="267">
        <f t="shared" si="130"/>
        <v>8</v>
      </c>
      <c r="D2715" s="267">
        <f t="shared" si="131"/>
        <v>22</v>
      </c>
    </row>
    <row r="2716" spans="1:4" x14ac:dyDescent="0.2">
      <c r="A2716" s="284" t="s">
        <v>3153</v>
      </c>
      <c r="B2716" s="313">
        <v>89.68729216983445</v>
      </c>
      <c r="C2716" s="267">
        <f t="shared" si="130"/>
        <v>8</v>
      </c>
      <c r="D2716" s="267">
        <f t="shared" si="131"/>
        <v>22</v>
      </c>
    </row>
    <row r="2717" spans="1:4" x14ac:dyDescent="0.2">
      <c r="A2717" s="284" t="s">
        <v>3154</v>
      </c>
      <c r="B2717" s="313">
        <v>82.713101815311774</v>
      </c>
      <c r="C2717" s="267">
        <f t="shared" si="130"/>
        <v>8</v>
      </c>
      <c r="D2717" s="267">
        <f t="shared" si="131"/>
        <v>22</v>
      </c>
    </row>
    <row r="2718" spans="1:4" x14ac:dyDescent="0.2">
      <c r="A2718" s="284" t="s">
        <v>3155</v>
      </c>
      <c r="B2718" s="313">
        <v>75.619548237717098</v>
      </c>
      <c r="C2718" s="267">
        <f t="shared" si="130"/>
        <v>8</v>
      </c>
      <c r="D2718" s="267">
        <f t="shared" si="131"/>
        <v>22</v>
      </c>
    </row>
    <row r="2719" spans="1:4" x14ac:dyDescent="0.2">
      <c r="A2719" s="284" t="s">
        <v>3156</v>
      </c>
      <c r="B2719" s="313">
        <v>75.337581319613378</v>
      </c>
      <c r="C2719" s="267">
        <f t="shared" si="130"/>
        <v>8</v>
      </c>
      <c r="D2719" s="267">
        <f t="shared" si="131"/>
        <v>22</v>
      </c>
    </row>
    <row r="2720" spans="1:4" x14ac:dyDescent="0.2">
      <c r="A2720" s="284" t="s">
        <v>3157</v>
      </c>
      <c r="B2720" s="313">
        <v>73.956868506058356</v>
      </c>
      <c r="C2720" s="267">
        <f t="shared" si="130"/>
        <v>8</v>
      </c>
      <c r="D2720" s="267">
        <f t="shared" si="131"/>
        <v>22</v>
      </c>
    </row>
    <row r="2721" spans="1:4" x14ac:dyDescent="0.2">
      <c r="A2721" s="284" t="s">
        <v>3158</v>
      </c>
      <c r="B2721" s="313">
        <v>71.03736148547469</v>
      </c>
      <c r="C2721" s="267">
        <f t="shared" si="130"/>
        <v>8</v>
      </c>
      <c r="D2721" s="267">
        <f t="shared" si="131"/>
        <v>22</v>
      </c>
    </row>
    <row r="2722" spans="1:4" x14ac:dyDescent="0.2">
      <c r="A2722" s="284" t="s">
        <v>3159</v>
      </c>
      <c r="B2722" s="313">
        <v>69.913526435369363</v>
      </c>
      <c r="C2722" s="267">
        <f t="shared" si="130"/>
        <v>8</v>
      </c>
      <c r="D2722" s="267">
        <f t="shared" si="131"/>
        <v>22</v>
      </c>
    </row>
    <row r="2723" spans="1:4" x14ac:dyDescent="0.2">
      <c r="A2723" s="284" t="s">
        <v>3160</v>
      </c>
      <c r="B2723" s="313">
        <v>67.487159800910717</v>
      </c>
      <c r="C2723" s="267">
        <f t="shared" si="130"/>
        <v>8</v>
      </c>
      <c r="D2723" s="267">
        <f t="shared" si="131"/>
        <v>22</v>
      </c>
    </row>
    <row r="2724" spans="1:4" x14ac:dyDescent="0.2">
      <c r="A2724" s="284" t="s">
        <v>3161</v>
      </c>
      <c r="B2724" s="313">
        <v>64.983715056380163</v>
      </c>
      <c r="C2724" s="267">
        <f t="shared" si="130"/>
        <v>8</v>
      </c>
      <c r="D2724" s="267">
        <f t="shared" si="131"/>
        <v>22</v>
      </c>
    </row>
    <row r="2725" spans="1:4" x14ac:dyDescent="0.2">
      <c r="A2725" s="284" t="s">
        <v>3162</v>
      </c>
      <c r="B2725" s="313">
        <v>60.455095415430947</v>
      </c>
      <c r="C2725" s="267">
        <f t="shared" si="130"/>
        <v>8</v>
      </c>
      <c r="D2725" s="267">
        <f t="shared" si="131"/>
        <v>22</v>
      </c>
    </row>
    <row r="2726" spans="1:4" x14ac:dyDescent="0.2">
      <c r="A2726" s="284" t="s">
        <v>3163</v>
      </c>
      <c r="B2726" s="313">
        <v>57.995821094725187</v>
      </c>
      <c r="C2726" s="267">
        <f t="shared" si="130"/>
        <v>8</v>
      </c>
      <c r="D2726" s="267">
        <f t="shared" si="131"/>
        <v>22</v>
      </c>
    </row>
    <row r="2727" spans="1:4" x14ac:dyDescent="0.2">
      <c r="A2727" s="284" t="s">
        <v>3164</v>
      </c>
      <c r="B2727" s="313">
        <v>58.31326773760167</v>
      </c>
      <c r="C2727" s="267">
        <f t="shared" si="130"/>
        <v>8</v>
      </c>
      <c r="D2727" s="267">
        <f t="shared" si="131"/>
        <v>22</v>
      </c>
    </row>
    <row r="2728" spans="1:4" x14ac:dyDescent="0.2">
      <c r="A2728" s="284" t="s">
        <v>3165</v>
      </c>
      <c r="B2728" s="313">
        <v>71.924334506500003</v>
      </c>
      <c r="C2728" s="267">
        <f t="shared" si="130"/>
        <v>8</v>
      </c>
      <c r="D2728" s="267">
        <f t="shared" si="131"/>
        <v>22</v>
      </c>
    </row>
    <row r="2729" spans="1:4" x14ac:dyDescent="0.2">
      <c r="A2729" s="284" t="s">
        <v>3166</v>
      </c>
      <c r="B2729" s="313">
        <v>79.042070212728703</v>
      </c>
      <c r="C2729" s="267">
        <f t="shared" si="130"/>
        <v>8</v>
      </c>
      <c r="D2729" s="267">
        <f t="shared" si="131"/>
        <v>22</v>
      </c>
    </row>
    <row r="2730" spans="1:4" x14ac:dyDescent="0.2">
      <c r="A2730" s="284" t="s">
        <v>3167</v>
      </c>
      <c r="B2730" s="313">
        <v>75.734956724698222</v>
      </c>
      <c r="C2730" s="267">
        <f t="shared" si="130"/>
        <v>8</v>
      </c>
      <c r="D2730" s="267">
        <f t="shared" si="131"/>
        <v>22</v>
      </c>
    </row>
    <row r="2731" spans="1:4" x14ac:dyDescent="0.2">
      <c r="A2731" s="284" t="s">
        <v>3168</v>
      </c>
      <c r="B2731" s="313">
        <v>74.005060857982841</v>
      </c>
      <c r="C2731" s="267">
        <f t="shared" si="130"/>
        <v>8</v>
      </c>
      <c r="D2731" s="267">
        <f t="shared" si="131"/>
        <v>22</v>
      </c>
    </row>
    <row r="2732" spans="1:4" x14ac:dyDescent="0.2">
      <c r="A2732" s="284" t="s">
        <v>3169</v>
      </c>
      <c r="B2732" s="313">
        <v>74.989908658947272</v>
      </c>
      <c r="C2732" s="267">
        <f t="shared" si="130"/>
        <v>8</v>
      </c>
      <c r="D2732" s="267">
        <f t="shared" si="131"/>
        <v>22</v>
      </c>
    </row>
    <row r="2733" spans="1:4" x14ac:dyDescent="0.2">
      <c r="A2733" s="284" t="s">
        <v>3170</v>
      </c>
      <c r="B2733" s="313">
        <v>74.161211192441669</v>
      </c>
      <c r="C2733" s="267">
        <f t="shared" si="130"/>
        <v>8</v>
      </c>
      <c r="D2733" s="267">
        <f t="shared" si="131"/>
        <v>23</v>
      </c>
    </row>
    <row r="2734" spans="1:4" x14ac:dyDescent="0.2">
      <c r="A2734" s="284" t="s">
        <v>3171</v>
      </c>
      <c r="B2734" s="313">
        <v>77.197505866580912</v>
      </c>
      <c r="C2734" s="267">
        <f t="shared" si="130"/>
        <v>8</v>
      </c>
      <c r="D2734" s="267">
        <f t="shared" si="131"/>
        <v>23</v>
      </c>
    </row>
    <row r="2735" spans="1:4" x14ac:dyDescent="0.2">
      <c r="A2735" s="284" t="s">
        <v>3172</v>
      </c>
      <c r="B2735" s="313">
        <v>81.47899617006864</v>
      </c>
      <c r="C2735" s="267">
        <f t="shared" si="130"/>
        <v>8</v>
      </c>
      <c r="D2735" s="267">
        <f t="shared" si="131"/>
        <v>23</v>
      </c>
    </row>
    <row r="2736" spans="1:4" x14ac:dyDescent="0.2">
      <c r="A2736" s="284" t="s">
        <v>3173</v>
      </c>
      <c r="B2736" s="313">
        <v>85.373131737724464</v>
      </c>
      <c r="C2736" s="267">
        <f t="shared" si="130"/>
        <v>8</v>
      </c>
      <c r="D2736" s="267">
        <f t="shared" si="131"/>
        <v>23</v>
      </c>
    </row>
    <row r="2737" spans="1:4" x14ac:dyDescent="0.2">
      <c r="A2737" s="284" t="s">
        <v>3174</v>
      </c>
      <c r="B2737" s="313">
        <v>87.424031249710282</v>
      </c>
      <c r="C2737" s="267">
        <f t="shared" si="130"/>
        <v>8</v>
      </c>
      <c r="D2737" s="267">
        <f t="shared" si="131"/>
        <v>23</v>
      </c>
    </row>
    <row r="2738" spans="1:4" x14ac:dyDescent="0.2">
      <c r="A2738" s="284" t="s">
        <v>3175</v>
      </c>
      <c r="B2738" s="313">
        <v>87.272172599372738</v>
      </c>
      <c r="C2738" s="267">
        <f t="shared" si="130"/>
        <v>8</v>
      </c>
      <c r="D2738" s="267">
        <f t="shared" si="131"/>
        <v>23</v>
      </c>
    </row>
    <row r="2739" spans="1:4" x14ac:dyDescent="0.2">
      <c r="A2739" s="284" t="s">
        <v>3176</v>
      </c>
      <c r="B2739" s="313">
        <v>88.286934559282599</v>
      </c>
      <c r="C2739" s="267">
        <f t="shared" si="130"/>
        <v>8</v>
      </c>
      <c r="D2739" s="267">
        <f t="shared" si="131"/>
        <v>23</v>
      </c>
    </row>
    <row r="2740" spans="1:4" x14ac:dyDescent="0.2">
      <c r="A2740" s="284" t="s">
        <v>3177</v>
      </c>
      <c r="B2740" s="313">
        <v>86.370921190416567</v>
      </c>
      <c r="C2740" s="267">
        <f t="shared" si="130"/>
        <v>8</v>
      </c>
      <c r="D2740" s="267">
        <f t="shared" si="131"/>
        <v>23</v>
      </c>
    </row>
    <row r="2741" spans="1:4" x14ac:dyDescent="0.2">
      <c r="A2741" s="284" t="s">
        <v>3178</v>
      </c>
      <c r="B2741" s="313">
        <v>82.188680146012032</v>
      </c>
      <c r="C2741" s="267">
        <f t="shared" si="130"/>
        <v>8</v>
      </c>
      <c r="D2741" s="267">
        <f t="shared" si="131"/>
        <v>23</v>
      </c>
    </row>
    <row r="2742" spans="1:4" x14ac:dyDescent="0.2">
      <c r="A2742" s="284" t="s">
        <v>3203</v>
      </c>
      <c r="B2742" s="313">
        <v>79.445731806402975</v>
      </c>
      <c r="C2742" s="267">
        <f t="shared" ref="C2742:C2762" si="132">MONTH(A2742)</f>
        <v>8</v>
      </c>
      <c r="D2742" s="267">
        <f t="shared" ref="D2742:D2762" si="133">DAY(A2742)</f>
        <v>23</v>
      </c>
    </row>
    <row r="2743" spans="1:4" x14ac:dyDescent="0.2">
      <c r="A2743" s="284" t="s">
        <v>3204</v>
      </c>
      <c r="B2743" s="313">
        <v>77.244633922718123</v>
      </c>
      <c r="C2743" s="267">
        <f t="shared" si="132"/>
        <v>8</v>
      </c>
      <c r="D2743" s="267">
        <f t="shared" si="133"/>
        <v>23</v>
      </c>
    </row>
    <row r="2744" spans="1:4" x14ac:dyDescent="0.2">
      <c r="A2744" s="284" t="s">
        <v>3205</v>
      </c>
      <c r="B2744" s="313">
        <v>75.895421935581908</v>
      </c>
      <c r="C2744" s="267">
        <f t="shared" si="132"/>
        <v>8</v>
      </c>
      <c r="D2744" s="267">
        <f t="shared" si="133"/>
        <v>23</v>
      </c>
    </row>
    <row r="2745" spans="1:4" x14ac:dyDescent="0.2">
      <c r="A2745" s="284" t="s">
        <v>3206</v>
      </c>
      <c r="B2745" s="313">
        <v>74.602130379886319</v>
      </c>
      <c r="C2745" s="267">
        <f t="shared" si="132"/>
        <v>8</v>
      </c>
      <c r="D2745" s="267">
        <f t="shared" si="133"/>
        <v>23</v>
      </c>
    </row>
    <row r="2746" spans="1:4" x14ac:dyDescent="0.2">
      <c r="A2746" s="284" t="s">
        <v>3207</v>
      </c>
      <c r="B2746" s="313">
        <v>72.893299105918629</v>
      </c>
      <c r="C2746" s="267">
        <f t="shared" si="132"/>
        <v>8</v>
      </c>
      <c r="D2746" s="267">
        <f t="shared" si="133"/>
        <v>23</v>
      </c>
    </row>
    <row r="2747" spans="1:4" x14ac:dyDescent="0.2">
      <c r="A2747" s="284" t="s">
        <v>3208</v>
      </c>
      <c r="B2747" s="313">
        <v>70.274380318333357</v>
      </c>
      <c r="C2747" s="267">
        <f t="shared" si="132"/>
        <v>8</v>
      </c>
      <c r="D2747" s="267">
        <f t="shared" si="133"/>
        <v>23</v>
      </c>
    </row>
    <row r="2748" spans="1:4" x14ac:dyDescent="0.2">
      <c r="A2748" s="284" t="s">
        <v>3209</v>
      </c>
      <c r="B2748" s="313">
        <v>70.238894397362657</v>
      </c>
      <c r="C2748" s="267">
        <f t="shared" si="132"/>
        <v>8</v>
      </c>
      <c r="D2748" s="267">
        <f t="shared" si="133"/>
        <v>23</v>
      </c>
    </row>
    <row r="2749" spans="1:4" x14ac:dyDescent="0.2">
      <c r="A2749" s="284" t="s">
        <v>3210</v>
      </c>
      <c r="B2749" s="313">
        <v>69.894537522401734</v>
      </c>
      <c r="C2749" s="267">
        <f t="shared" si="132"/>
        <v>8</v>
      </c>
      <c r="D2749" s="267">
        <f t="shared" si="133"/>
        <v>23</v>
      </c>
    </row>
    <row r="2750" spans="1:4" x14ac:dyDescent="0.2">
      <c r="A2750" s="284" t="s">
        <v>3211</v>
      </c>
      <c r="B2750" s="313">
        <v>70.366097130652804</v>
      </c>
      <c r="C2750" s="267">
        <f t="shared" si="132"/>
        <v>8</v>
      </c>
      <c r="D2750" s="267">
        <f t="shared" si="133"/>
        <v>23</v>
      </c>
    </row>
    <row r="2751" spans="1:4" x14ac:dyDescent="0.2">
      <c r="A2751" s="284" t="s">
        <v>3212</v>
      </c>
      <c r="B2751" s="313">
        <v>72.089865291908836</v>
      </c>
      <c r="C2751" s="267">
        <f t="shared" si="132"/>
        <v>8</v>
      </c>
      <c r="D2751" s="267">
        <f t="shared" si="133"/>
        <v>23</v>
      </c>
    </row>
    <row r="2752" spans="1:4" x14ac:dyDescent="0.2">
      <c r="A2752" s="284" t="s">
        <v>3213</v>
      </c>
      <c r="B2752" s="313">
        <v>76.410153205346887</v>
      </c>
      <c r="C2752" s="267">
        <f t="shared" si="132"/>
        <v>8</v>
      </c>
      <c r="D2752" s="267">
        <f t="shared" si="133"/>
        <v>23</v>
      </c>
    </row>
    <row r="2753" spans="1:4" x14ac:dyDescent="0.2">
      <c r="A2753" s="284" t="s">
        <v>3214</v>
      </c>
      <c r="B2753" s="313">
        <v>81.898694753532098</v>
      </c>
      <c r="C2753" s="267">
        <f t="shared" si="132"/>
        <v>8</v>
      </c>
      <c r="D2753" s="267">
        <f t="shared" si="133"/>
        <v>23</v>
      </c>
    </row>
    <row r="2754" spans="1:4" x14ac:dyDescent="0.2">
      <c r="A2754" s="284" t="s">
        <v>3215</v>
      </c>
      <c r="B2754" s="313">
        <v>83.448848551277706</v>
      </c>
      <c r="C2754" s="267">
        <f t="shared" si="132"/>
        <v>8</v>
      </c>
      <c r="D2754" s="267">
        <f t="shared" si="133"/>
        <v>23</v>
      </c>
    </row>
    <row r="2755" spans="1:4" x14ac:dyDescent="0.2">
      <c r="A2755" s="284" t="s">
        <v>3216</v>
      </c>
      <c r="B2755" s="313">
        <v>84.848783396546821</v>
      </c>
      <c r="C2755" s="267">
        <f t="shared" si="132"/>
        <v>8</v>
      </c>
      <c r="D2755" s="267">
        <f t="shared" si="133"/>
        <v>23</v>
      </c>
    </row>
    <row r="2756" spans="1:4" x14ac:dyDescent="0.2">
      <c r="A2756" s="284" t="s">
        <v>3217</v>
      </c>
      <c r="B2756" s="313">
        <v>87.317903606577261</v>
      </c>
      <c r="C2756" s="267">
        <f t="shared" si="132"/>
        <v>8</v>
      </c>
      <c r="D2756" s="267">
        <f t="shared" si="133"/>
        <v>23</v>
      </c>
    </row>
    <row r="2757" spans="1:4" x14ac:dyDescent="0.2">
      <c r="A2757" s="284" t="s">
        <v>3218</v>
      </c>
      <c r="B2757" s="313">
        <v>89.065119264164906</v>
      </c>
      <c r="C2757" s="267">
        <f t="shared" si="132"/>
        <v>8</v>
      </c>
      <c r="D2757" s="267">
        <f t="shared" si="133"/>
        <v>24</v>
      </c>
    </row>
    <row r="2758" spans="1:4" x14ac:dyDescent="0.2">
      <c r="A2758" s="284" t="s">
        <v>3219</v>
      </c>
      <c r="B2758" s="313">
        <v>89.78549276116243</v>
      </c>
      <c r="C2758" s="267">
        <f t="shared" si="132"/>
        <v>8</v>
      </c>
      <c r="D2758" s="267">
        <f t="shared" si="133"/>
        <v>24</v>
      </c>
    </row>
    <row r="2759" spans="1:4" x14ac:dyDescent="0.2">
      <c r="A2759" s="284" t="s">
        <v>3220</v>
      </c>
      <c r="B2759" s="313">
        <v>91.566319080104734</v>
      </c>
      <c r="C2759" s="267">
        <f t="shared" si="132"/>
        <v>8</v>
      </c>
      <c r="D2759" s="267">
        <f t="shared" si="133"/>
        <v>24</v>
      </c>
    </row>
    <row r="2760" spans="1:4" x14ac:dyDescent="0.2">
      <c r="A2760" s="284" t="s">
        <v>3221</v>
      </c>
      <c r="B2760" s="313">
        <v>92.715311085476827</v>
      </c>
      <c r="C2760" s="267">
        <f t="shared" si="132"/>
        <v>8</v>
      </c>
      <c r="D2760" s="267">
        <f t="shared" si="133"/>
        <v>24</v>
      </c>
    </row>
    <row r="2761" spans="1:4" x14ac:dyDescent="0.2">
      <c r="A2761" s="284" t="s">
        <v>3222</v>
      </c>
      <c r="B2761" s="313">
        <v>92.934158648404775</v>
      </c>
      <c r="C2761" s="267">
        <f t="shared" si="132"/>
        <v>8</v>
      </c>
      <c r="D2761" s="267">
        <f t="shared" si="133"/>
        <v>24</v>
      </c>
    </row>
    <row r="2762" spans="1:4" x14ac:dyDescent="0.2">
      <c r="A2762" s="284" t="s">
        <v>3223</v>
      </c>
      <c r="B2762" s="313">
        <v>93.337563451776646</v>
      </c>
      <c r="C2762" s="267">
        <f t="shared" si="132"/>
        <v>8</v>
      </c>
      <c r="D2762" s="267">
        <f t="shared" si="133"/>
        <v>24</v>
      </c>
    </row>
    <row r="2763" spans="1:4" x14ac:dyDescent="0.2">
      <c r="A2763" s="284" t="s">
        <v>3226</v>
      </c>
      <c r="B2763" s="313">
        <v>93.98280802292264</v>
      </c>
      <c r="C2763" s="267">
        <f t="shared" ref="C2763:C2787" si="134">MONTH(A2763)</f>
        <v>8</v>
      </c>
      <c r="D2763" s="267">
        <f t="shared" ref="D2763:D2787" si="135">DAY(A2763)</f>
        <v>24</v>
      </c>
    </row>
    <row r="2764" spans="1:4" x14ac:dyDescent="0.2">
      <c r="A2764" s="284" t="s">
        <v>3227</v>
      </c>
      <c r="B2764" s="313">
        <v>94.040562152652825</v>
      </c>
      <c r="C2764" s="267">
        <f t="shared" si="134"/>
        <v>8</v>
      </c>
      <c r="D2764" s="267">
        <f t="shared" si="135"/>
        <v>24</v>
      </c>
    </row>
    <row r="2765" spans="1:4" x14ac:dyDescent="0.2">
      <c r="A2765" s="284" t="s">
        <v>3228</v>
      </c>
      <c r="B2765" s="313">
        <v>93.218015446205015</v>
      </c>
      <c r="C2765" s="267">
        <f t="shared" si="134"/>
        <v>8</v>
      </c>
      <c r="D2765" s="267">
        <f t="shared" si="135"/>
        <v>24</v>
      </c>
    </row>
    <row r="2766" spans="1:4" x14ac:dyDescent="0.2">
      <c r="A2766" s="284" t="s">
        <v>3229</v>
      </c>
      <c r="B2766" s="313">
        <v>84.588309196531441</v>
      </c>
      <c r="C2766" s="267">
        <f t="shared" si="134"/>
        <v>8</v>
      </c>
      <c r="D2766" s="267">
        <f t="shared" si="135"/>
        <v>24</v>
      </c>
    </row>
    <row r="2767" spans="1:4" x14ac:dyDescent="0.2">
      <c r="A2767" s="284" t="s">
        <v>3230</v>
      </c>
      <c r="B2767" s="313">
        <v>79.513795988655772</v>
      </c>
      <c r="C2767" s="267">
        <f t="shared" si="134"/>
        <v>8</v>
      </c>
      <c r="D2767" s="267">
        <f t="shared" si="135"/>
        <v>24</v>
      </c>
    </row>
    <row r="2768" spans="1:4" x14ac:dyDescent="0.2">
      <c r="A2768" s="284" t="s">
        <v>3231</v>
      </c>
      <c r="B2768" s="313">
        <v>74.458375763177429</v>
      </c>
      <c r="C2768" s="267">
        <f t="shared" si="134"/>
        <v>8</v>
      </c>
      <c r="D2768" s="267">
        <f t="shared" si="135"/>
        <v>24</v>
      </c>
    </row>
    <row r="2769" spans="1:4" x14ac:dyDescent="0.2">
      <c r="A2769" s="284" t="s">
        <v>3232</v>
      </c>
      <c r="B2769" s="313">
        <v>69.902556783051324</v>
      </c>
      <c r="C2769" s="267">
        <f t="shared" si="134"/>
        <v>8</v>
      </c>
      <c r="D2769" s="267">
        <f t="shared" si="135"/>
        <v>24</v>
      </c>
    </row>
    <row r="2770" spans="1:4" x14ac:dyDescent="0.2">
      <c r="A2770" s="284" t="s">
        <v>3233</v>
      </c>
      <c r="B2770" s="313">
        <v>70.672318016681331</v>
      </c>
      <c r="C2770" s="267">
        <f t="shared" si="134"/>
        <v>8</v>
      </c>
      <c r="D2770" s="267">
        <f t="shared" si="135"/>
        <v>24</v>
      </c>
    </row>
    <row r="2771" spans="1:4" x14ac:dyDescent="0.2">
      <c r="A2771" s="284" t="s">
        <v>3234</v>
      </c>
      <c r="B2771" s="313">
        <v>71.282679738562095</v>
      </c>
      <c r="C2771" s="267">
        <f t="shared" si="134"/>
        <v>8</v>
      </c>
      <c r="D2771" s="267">
        <f t="shared" si="135"/>
        <v>24</v>
      </c>
    </row>
    <row r="2772" spans="1:4" x14ac:dyDescent="0.2">
      <c r="A2772" s="284" t="s">
        <v>3235</v>
      </c>
      <c r="B2772" s="313">
        <v>68.306308715908983</v>
      </c>
      <c r="C2772" s="267">
        <f t="shared" si="134"/>
        <v>8</v>
      </c>
      <c r="D2772" s="267">
        <f t="shared" si="135"/>
        <v>24</v>
      </c>
    </row>
    <row r="2773" spans="1:4" x14ac:dyDescent="0.2">
      <c r="A2773" s="284" t="s">
        <v>3236</v>
      </c>
      <c r="B2773" s="313">
        <v>66.328509725997023</v>
      </c>
      <c r="C2773" s="267">
        <f t="shared" si="134"/>
        <v>8</v>
      </c>
      <c r="D2773" s="267">
        <f t="shared" si="135"/>
        <v>24</v>
      </c>
    </row>
    <row r="2774" spans="1:4" x14ac:dyDescent="0.2">
      <c r="A2774" s="284" t="s">
        <v>3237</v>
      </c>
      <c r="B2774" s="313">
        <v>65.577150887972479</v>
      </c>
      <c r="C2774" s="267">
        <f t="shared" si="134"/>
        <v>8</v>
      </c>
      <c r="D2774" s="267">
        <f t="shared" si="135"/>
        <v>24</v>
      </c>
    </row>
    <row r="2775" spans="1:4" x14ac:dyDescent="0.2">
      <c r="A2775" s="284" t="s">
        <v>3238</v>
      </c>
      <c r="B2775" s="313">
        <v>66.446442639589108</v>
      </c>
      <c r="C2775" s="267">
        <f t="shared" si="134"/>
        <v>8</v>
      </c>
      <c r="D2775" s="267">
        <f t="shared" si="135"/>
        <v>24</v>
      </c>
    </row>
    <row r="2776" spans="1:4" x14ac:dyDescent="0.2">
      <c r="A2776" s="284" t="s">
        <v>3239</v>
      </c>
      <c r="B2776" s="313">
        <v>71.265507911890168</v>
      </c>
      <c r="C2776" s="267">
        <f t="shared" si="134"/>
        <v>8</v>
      </c>
      <c r="D2776" s="267">
        <f t="shared" si="135"/>
        <v>24</v>
      </c>
    </row>
    <row r="2777" spans="1:4" x14ac:dyDescent="0.2">
      <c r="A2777" s="284" t="s">
        <v>3240</v>
      </c>
      <c r="B2777" s="313">
        <v>74.100081076698558</v>
      </c>
      <c r="C2777" s="267">
        <f t="shared" si="134"/>
        <v>8</v>
      </c>
      <c r="D2777" s="267">
        <f t="shared" si="135"/>
        <v>24</v>
      </c>
    </row>
    <row r="2778" spans="1:4" x14ac:dyDescent="0.2">
      <c r="A2778" s="284" t="s">
        <v>3241</v>
      </c>
      <c r="B2778" s="313">
        <v>74.217108438787321</v>
      </c>
      <c r="C2778" s="267">
        <f t="shared" si="134"/>
        <v>8</v>
      </c>
      <c r="D2778" s="267">
        <f t="shared" si="135"/>
        <v>24</v>
      </c>
    </row>
    <row r="2779" spans="1:4" x14ac:dyDescent="0.2">
      <c r="A2779" s="284" t="s">
        <v>3242</v>
      </c>
      <c r="B2779" s="313">
        <v>75.789817774126576</v>
      </c>
      <c r="C2779" s="267">
        <f t="shared" si="134"/>
        <v>8</v>
      </c>
      <c r="D2779" s="267">
        <f t="shared" si="135"/>
        <v>24</v>
      </c>
    </row>
    <row r="2780" spans="1:4" x14ac:dyDescent="0.2">
      <c r="A2780" s="284" t="s">
        <v>3243</v>
      </c>
      <c r="B2780" s="313">
        <v>77.006881320979616</v>
      </c>
      <c r="C2780" s="267">
        <f t="shared" si="134"/>
        <v>8</v>
      </c>
      <c r="D2780" s="267">
        <f t="shared" si="135"/>
        <v>24</v>
      </c>
    </row>
    <row r="2781" spans="1:4" x14ac:dyDescent="0.2">
      <c r="A2781" s="284" t="s">
        <v>3244</v>
      </c>
      <c r="B2781" s="313">
        <v>75.021053859697503</v>
      </c>
      <c r="C2781" s="267">
        <f t="shared" si="134"/>
        <v>8</v>
      </c>
      <c r="D2781" s="267">
        <f t="shared" si="135"/>
        <v>25</v>
      </c>
    </row>
    <row r="2782" spans="1:4" x14ac:dyDescent="0.2">
      <c r="A2782" s="284" t="s">
        <v>3245</v>
      </c>
      <c r="B2782" s="313">
        <v>78.058415558415561</v>
      </c>
      <c r="C2782" s="267">
        <f t="shared" si="134"/>
        <v>8</v>
      </c>
      <c r="D2782" s="267">
        <f t="shared" si="135"/>
        <v>25</v>
      </c>
    </row>
    <row r="2783" spans="1:4" x14ac:dyDescent="0.2">
      <c r="A2783" s="284" t="s">
        <v>3246</v>
      </c>
      <c r="B2783" s="313">
        <v>82.311546163876017</v>
      </c>
      <c r="C2783" s="267">
        <f t="shared" si="134"/>
        <v>8</v>
      </c>
      <c r="D2783" s="267">
        <f t="shared" si="135"/>
        <v>25</v>
      </c>
    </row>
    <row r="2784" spans="1:4" x14ac:dyDescent="0.2">
      <c r="A2784" s="284" t="s">
        <v>3247</v>
      </c>
      <c r="B2784" s="313">
        <v>88.362943478987972</v>
      </c>
      <c r="C2784" s="267">
        <f t="shared" si="134"/>
        <v>8</v>
      </c>
      <c r="D2784" s="267">
        <f t="shared" si="135"/>
        <v>25</v>
      </c>
    </row>
    <row r="2785" spans="1:4" x14ac:dyDescent="0.2">
      <c r="A2785" s="284" t="s">
        <v>3248</v>
      </c>
      <c r="B2785" s="313">
        <v>91.521936582409325</v>
      </c>
      <c r="C2785" s="267">
        <f t="shared" si="134"/>
        <v>8</v>
      </c>
      <c r="D2785" s="267">
        <f t="shared" si="135"/>
        <v>25</v>
      </c>
    </row>
    <row r="2786" spans="1:4" x14ac:dyDescent="0.2">
      <c r="A2786" s="284" t="s">
        <v>3249</v>
      </c>
      <c r="B2786" s="313">
        <v>92.046549871373202</v>
      </c>
      <c r="C2786" s="267">
        <f t="shared" si="134"/>
        <v>8</v>
      </c>
      <c r="D2786" s="267">
        <f t="shared" si="135"/>
        <v>25</v>
      </c>
    </row>
    <row r="2787" spans="1:4" x14ac:dyDescent="0.2">
      <c r="A2787" s="284" t="s">
        <v>3250</v>
      </c>
      <c r="B2787" s="313">
        <v>92.591418438535442</v>
      </c>
      <c r="C2787" s="267">
        <f t="shared" si="134"/>
        <v>8</v>
      </c>
      <c r="D2787" s="267">
        <f t="shared" si="135"/>
        <v>25</v>
      </c>
    </row>
    <row r="2788" spans="1:4" x14ac:dyDescent="0.2">
      <c r="A2788" s="284" t="s">
        <v>3253</v>
      </c>
      <c r="B2788" s="313">
        <v>91.537959057140654</v>
      </c>
      <c r="C2788" s="267">
        <f t="shared" ref="C2788:C2812" si="136">MONTH(A2788)</f>
        <v>8</v>
      </c>
      <c r="D2788" s="267">
        <f t="shared" ref="D2788:D2812" si="137">DAY(A2788)</f>
        <v>25</v>
      </c>
    </row>
    <row r="2789" spans="1:4" x14ac:dyDescent="0.2">
      <c r="A2789" s="284" t="s">
        <v>3254</v>
      </c>
      <c r="B2789" s="313">
        <v>87.691800438214699</v>
      </c>
      <c r="C2789" s="267">
        <f t="shared" si="136"/>
        <v>8</v>
      </c>
      <c r="D2789" s="267">
        <f t="shared" si="137"/>
        <v>25</v>
      </c>
    </row>
    <row r="2790" spans="1:4" x14ac:dyDescent="0.2">
      <c r="A2790" s="284" t="s">
        <v>3255</v>
      </c>
      <c r="B2790" s="313">
        <v>83.880845173581065</v>
      </c>
      <c r="C2790" s="267">
        <f t="shared" si="136"/>
        <v>8</v>
      </c>
      <c r="D2790" s="267">
        <f t="shared" si="137"/>
        <v>25</v>
      </c>
    </row>
    <row r="2791" spans="1:4" x14ac:dyDescent="0.2">
      <c r="A2791" s="284" t="s">
        <v>3256</v>
      </c>
      <c r="B2791" s="313">
        <v>80.145264554088413</v>
      </c>
      <c r="C2791" s="267">
        <f t="shared" si="136"/>
        <v>8</v>
      </c>
      <c r="D2791" s="267">
        <f t="shared" si="137"/>
        <v>25</v>
      </c>
    </row>
    <row r="2792" spans="1:4" x14ac:dyDescent="0.2">
      <c r="A2792" s="284" t="s">
        <v>3257</v>
      </c>
      <c r="B2792" s="313">
        <v>78.882666600170325</v>
      </c>
      <c r="C2792" s="267">
        <f t="shared" si="136"/>
        <v>8</v>
      </c>
      <c r="D2792" s="267">
        <f t="shared" si="137"/>
        <v>25</v>
      </c>
    </row>
    <row r="2793" spans="1:4" x14ac:dyDescent="0.2">
      <c r="A2793" s="284" t="s">
        <v>3258</v>
      </c>
      <c r="B2793" s="313">
        <v>73.610391293081108</v>
      </c>
      <c r="C2793" s="267">
        <f t="shared" si="136"/>
        <v>8</v>
      </c>
      <c r="D2793" s="267">
        <f t="shared" si="137"/>
        <v>25</v>
      </c>
    </row>
    <row r="2794" spans="1:4" x14ac:dyDescent="0.2">
      <c r="A2794" s="284" t="s">
        <v>3259</v>
      </c>
      <c r="B2794" s="313">
        <v>70.235271259426767</v>
      </c>
      <c r="C2794" s="267">
        <f t="shared" si="136"/>
        <v>8</v>
      </c>
      <c r="D2794" s="267">
        <f t="shared" si="137"/>
        <v>25</v>
      </c>
    </row>
    <row r="2795" spans="1:4" x14ac:dyDescent="0.2">
      <c r="A2795" s="284" t="s">
        <v>3260</v>
      </c>
      <c r="B2795" s="313">
        <v>65.986269564692492</v>
      </c>
      <c r="C2795" s="267">
        <f t="shared" si="136"/>
        <v>8</v>
      </c>
      <c r="D2795" s="267">
        <f t="shared" si="137"/>
        <v>25</v>
      </c>
    </row>
    <row r="2796" spans="1:4" x14ac:dyDescent="0.2">
      <c r="A2796" s="284" t="s">
        <v>3261</v>
      </c>
      <c r="B2796" s="313">
        <v>65.946573310893854</v>
      </c>
      <c r="C2796" s="267">
        <f t="shared" si="136"/>
        <v>8</v>
      </c>
      <c r="D2796" s="267">
        <f t="shared" si="137"/>
        <v>25</v>
      </c>
    </row>
    <row r="2797" spans="1:4" x14ac:dyDescent="0.2">
      <c r="A2797" s="284" t="s">
        <v>3262</v>
      </c>
      <c r="B2797" s="313">
        <v>65.483737373231321</v>
      </c>
      <c r="C2797" s="267">
        <f t="shared" si="136"/>
        <v>8</v>
      </c>
      <c r="D2797" s="267">
        <f t="shared" si="137"/>
        <v>25</v>
      </c>
    </row>
    <row r="2798" spans="1:4" x14ac:dyDescent="0.2">
      <c r="A2798" s="284" t="s">
        <v>3263</v>
      </c>
      <c r="B2798" s="313">
        <v>68.045456554714903</v>
      </c>
      <c r="C2798" s="267">
        <f t="shared" si="136"/>
        <v>8</v>
      </c>
      <c r="D2798" s="267">
        <f t="shared" si="137"/>
        <v>25</v>
      </c>
    </row>
    <row r="2799" spans="1:4" x14ac:dyDescent="0.2">
      <c r="A2799" s="284" t="s">
        <v>3264</v>
      </c>
      <c r="B2799" s="313">
        <v>72.319542495548049</v>
      </c>
      <c r="C2799" s="267">
        <f t="shared" si="136"/>
        <v>8</v>
      </c>
      <c r="D2799" s="267">
        <f t="shared" si="137"/>
        <v>25</v>
      </c>
    </row>
    <row r="2800" spans="1:4" x14ac:dyDescent="0.2">
      <c r="A2800" s="284" t="s">
        <v>3265</v>
      </c>
      <c r="B2800" s="313">
        <v>78.912503687392729</v>
      </c>
      <c r="C2800" s="267">
        <f t="shared" si="136"/>
        <v>8</v>
      </c>
      <c r="D2800" s="267">
        <f t="shared" si="137"/>
        <v>25</v>
      </c>
    </row>
    <row r="2801" spans="1:4" x14ac:dyDescent="0.2">
      <c r="A2801" s="284" t="s">
        <v>3266</v>
      </c>
      <c r="B2801" s="313">
        <v>86.481823499003752</v>
      </c>
      <c r="C2801" s="267">
        <f t="shared" si="136"/>
        <v>8</v>
      </c>
      <c r="D2801" s="267">
        <f t="shared" si="137"/>
        <v>25</v>
      </c>
    </row>
    <row r="2802" spans="1:4" x14ac:dyDescent="0.2">
      <c r="A2802" s="284" t="s">
        <v>3267</v>
      </c>
      <c r="B2802" s="313">
        <v>87.849178923550767</v>
      </c>
      <c r="C2802" s="267">
        <f t="shared" si="136"/>
        <v>8</v>
      </c>
      <c r="D2802" s="267">
        <f t="shared" si="137"/>
        <v>25</v>
      </c>
    </row>
    <row r="2803" spans="1:4" x14ac:dyDescent="0.2">
      <c r="A2803" s="284" t="s">
        <v>3268</v>
      </c>
      <c r="B2803" s="313">
        <v>87.685589330475466</v>
      </c>
      <c r="C2803" s="267">
        <f t="shared" si="136"/>
        <v>8</v>
      </c>
      <c r="D2803" s="267">
        <f t="shared" si="137"/>
        <v>25</v>
      </c>
    </row>
    <row r="2804" spans="1:4" x14ac:dyDescent="0.2">
      <c r="A2804" s="284" t="s">
        <v>3269</v>
      </c>
      <c r="B2804" s="313">
        <v>88.078842519731097</v>
      </c>
      <c r="C2804" s="267">
        <f t="shared" si="136"/>
        <v>8</v>
      </c>
      <c r="D2804" s="267">
        <f t="shared" si="137"/>
        <v>25</v>
      </c>
    </row>
    <row r="2805" spans="1:4" x14ac:dyDescent="0.2">
      <c r="A2805" s="284" t="s">
        <v>3270</v>
      </c>
      <c r="B2805" s="313">
        <v>88.504723511728798</v>
      </c>
      <c r="C2805" s="267">
        <f t="shared" si="136"/>
        <v>8</v>
      </c>
      <c r="D2805" s="267">
        <f t="shared" si="137"/>
        <v>26</v>
      </c>
    </row>
    <row r="2806" spans="1:4" x14ac:dyDescent="0.2">
      <c r="A2806" s="284" t="s">
        <v>3271</v>
      </c>
      <c r="B2806" s="313">
        <v>87.736895629092004</v>
      </c>
      <c r="C2806" s="267">
        <f t="shared" si="136"/>
        <v>8</v>
      </c>
      <c r="D2806" s="267">
        <f t="shared" si="137"/>
        <v>26</v>
      </c>
    </row>
    <row r="2807" spans="1:4" x14ac:dyDescent="0.2">
      <c r="A2807" s="284" t="s">
        <v>3272</v>
      </c>
      <c r="B2807" s="313">
        <v>90.966679672259076</v>
      </c>
      <c r="C2807" s="267">
        <f t="shared" si="136"/>
        <v>8</v>
      </c>
      <c r="D2807" s="267">
        <f t="shared" si="137"/>
        <v>26</v>
      </c>
    </row>
    <row r="2808" spans="1:4" x14ac:dyDescent="0.2">
      <c r="A2808" s="284" t="s">
        <v>3273</v>
      </c>
      <c r="B2808" s="313">
        <v>92.403313533115465</v>
      </c>
      <c r="C2808" s="267">
        <f t="shared" si="136"/>
        <v>8</v>
      </c>
      <c r="D2808" s="267">
        <f t="shared" si="137"/>
        <v>26</v>
      </c>
    </row>
    <row r="2809" spans="1:4" x14ac:dyDescent="0.2">
      <c r="A2809" s="284" t="s">
        <v>3274</v>
      </c>
      <c r="B2809" s="313">
        <v>93.256360589955392</v>
      </c>
      <c r="C2809" s="267">
        <f t="shared" si="136"/>
        <v>8</v>
      </c>
      <c r="D2809" s="267">
        <f t="shared" si="137"/>
        <v>26</v>
      </c>
    </row>
    <row r="2810" spans="1:4" x14ac:dyDescent="0.2">
      <c r="A2810" s="284" t="s">
        <v>3275</v>
      </c>
      <c r="B2810" s="313">
        <v>93.952022507150517</v>
      </c>
      <c r="C2810" s="267">
        <f t="shared" si="136"/>
        <v>8</v>
      </c>
      <c r="D2810" s="267">
        <f t="shared" si="137"/>
        <v>26</v>
      </c>
    </row>
    <row r="2811" spans="1:4" x14ac:dyDescent="0.2">
      <c r="A2811" s="284" t="s">
        <v>3276</v>
      </c>
      <c r="B2811" s="313">
        <v>94.43207126948775</v>
      </c>
      <c r="C2811" s="267">
        <f t="shared" si="136"/>
        <v>8</v>
      </c>
      <c r="D2811" s="267">
        <f t="shared" si="137"/>
        <v>26</v>
      </c>
    </row>
    <row r="2812" spans="1:4" x14ac:dyDescent="0.2">
      <c r="A2812" s="284" t="s">
        <v>3277</v>
      </c>
      <c r="B2812" s="313">
        <v>92.317236985672736</v>
      </c>
      <c r="C2812" s="267">
        <f t="shared" si="136"/>
        <v>8</v>
      </c>
      <c r="D2812" s="267">
        <f t="shared" si="137"/>
        <v>26</v>
      </c>
    </row>
    <row r="2813" spans="1:4" x14ac:dyDescent="0.2">
      <c r="A2813" s="284" t="s">
        <v>3281</v>
      </c>
      <c r="B2813" s="313">
        <v>92.762029509703709</v>
      </c>
      <c r="C2813" s="267">
        <f t="shared" ref="C2813:C2849" si="138">MONTH(A2813)</f>
        <v>8</v>
      </c>
      <c r="D2813" s="267">
        <f t="shared" ref="D2813:D2849" si="139">DAY(A2813)</f>
        <v>26</v>
      </c>
    </row>
    <row r="2814" spans="1:4" x14ac:dyDescent="0.2">
      <c r="A2814" s="284" t="s">
        <v>3282</v>
      </c>
      <c r="B2814" s="313">
        <v>92.560663998550069</v>
      </c>
      <c r="C2814" s="267">
        <f t="shared" si="138"/>
        <v>8</v>
      </c>
      <c r="D2814" s="267">
        <f t="shared" si="139"/>
        <v>26</v>
      </c>
    </row>
    <row r="2815" spans="1:4" x14ac:dyDescent="0.2">
      <c r="A2815" s="284" t="s">
        <v>3283</v>
      </c>
      <c r="B2815" s="313">
        <v>88.366370117926806</v>
      </c>
      <c r="C2815" s="267">
        <f t="shared" si="138"/>
        <v>8</v>
      </c>
      <c r="D2815" s="267">
        <f t="shared" si="139"/>
        <v>26</v>
      </c>
    </row>
    <row r="2816" spans="1:4" x14ac:dyDescent="0.2">
      <c r="A2816" s="284" t="s">
        <v>3284</v>
      </c>
      <c r="B2816" s="313">
        <v>84.913979301331068</v>
      </c>
      <c r="C2816" s="267">
        <f t="shared" si="138"/>
        <v>8</v>
      </c>
      <c r="D2816" s="267">
        <f t="shared" si="139"/>
        <v>26</v>
      </c>
    </row>
    <row r="2817" spans="1:4" x14ac:dyDescent="0.2">
      <c r="A2817" s="284" t="s">
        <v>3285</v>
      </c>
      <c r="B2817" s="313">
        <v>77.631330514209736</v>
      </c>
      <c r="C2817" s="267">
        <f t="shared" si="138"/>
        <v>8</v>
      </c>
      <c r="D2817" s="267">
        <f t="shared" si="139"/>
        <v>26</v>
      </c>
    </row>
    <row r="2818" spans="1:4" x14ac:dyDescent="0.2">
      <c r="A2818" s="284" t="s">
        <v>3286</v>
      </c>
      <c r="B2818" s="313">
        <v>73.708113589083709</v>
      </c>
      <c r="C2818" s="267">
        <f t="shared" si="138"/>
        <v>8</v>
      </c>
      <c r="D2818" s="267">
        <f t="shared" si="139"/>
        <v>26</v>
      </c>
    </row>
    <row r="2819" spans="1:4" x14ac:dyDescent="0.2">
      <c r="A2819" s="284" t="s">
        <v>3287</v>
      </c>
      <c r="B2819" s="313">
        <v>70.401395935194259</v>
      </c>
      <c r="C2819" s="267">
        <f t="shared" si="138"/>
        <v>8</v>
      </c>
      <c r="D2819" s="267">
        <f t="shared" si="139"/>
        <v>26</v>
      </c>
    </row>
    <row r="2820" spans="1:4" x14ac:dyDescent="0.2">
      <c r="A2820" s="284" t="s">
        <v>3288</v>
      </c>
      <c r="B2820" s="313">
        <v>68.507914703219342</v>
      </c>
      <c r="C2820" s="267">
        <f t="shared" si="138"/>
        <v>8</v>
      </c>
      <c r="D2820" s="267">
        <f t="shared" si="139"/>
        <v>26</v>
      </c>
    </row>
    <row r="2821" spans="1:4" x14ac:dyDescent="0.2">
      <c r="A2821" s="284" t="s">
        <v>3289</v>
      </c>
      <c r="B2821" s="313">
        <v>69.194177124822843</v>
      </c>
      <c r="C2821" s="267">
        <f t="shared" si="138"/>
        <v>8</v>
      </c>
      <c r="D2821" s="267">
        <f t="shared" si="139"/>
        <v>26</v>
      </c>
    </row>
    <row r="2822" spans="1:4" x14ac:dyDescent="0.2">
      <c r="A2822" s="284" t="s">
        <v>3290</v>
      </c>
      <c r="B2822" s="313">
        <v>72.025729684778355</v>
      </c>
      <c r="C2822" s="267">
        <f t="shared" si="138"/>
        <v>8</v>
      </c>
      <c r="D2822" s="267">
        <f t="shared" si="139"/>
        <v>26</v>
      </c>
    </row>
    <row r="2823" spans="1:4" x14ac:dyDescent="0.2">
      <c r="A2823" s="284" t="s">
        <v>3291</v>
      </c>
      <c r="B2823" s="313">
        <v>76.723899346825874</v>
      </c>
      <c r="C2823" s="267">
        <f t="shared" si="138"/>
        <v>8</v>
      </c>
      <c r="D2823" s="267">
        <f t="shared" si="139"/>
        <v>26</v>
      </c>
    </row>
    <row r="2824" spans="1:4" x14ac:dyDescent="0.2">
      <c r="A2824" s="284" t="s">
        <v>3292</v>
      </c>
      <c r="B2824" s="313">
        <v>80.120517467599285</v>
      </c>
      <c r="C2824" s="267">
        <f t="shared" si="138"/>
        <v>8</v>
      </c>
      <c r="D2824" s="267">
        <f t="shared" si="139"/>
        <v>26</v>
      </c>
    </row>
    <row r="2825" spans="1:4" x14ac:dyDescent="0.2">
      <c r="A2825" s="284" t="s">
        <v>3293</v>
      </c>
      <c r="B2825" s="313">
        <v>85.26287422783696</v>
      </c>
      <c r="C2825" s="267">
        <f t="shared" si="138"/>
        <v>8</v>
      </c>
      <c r="D2825" s="267">
        <f t="shared" si="139"/>
        <v>26</v>
      </c>
    </row>
    <row r="2826" spans="1:4" x14ac:dyDescent="0.2">
      <c r="A2826" s="284" t="s">
        <v>3294</v>
      </c>
      <c r="B2826" s="313">
        <v>88.314534015705419</v>
      </c>
      <c r="C2826" s="267">
        <f t="shared" si="138"/>
        <v>8</v>
      </c>
      <c r="D2826" s="267">
        <f t="shared" si="139"/>
        <v>26</v>
      </c>
    </row>
    <row r="2827" spans="1:4" x14ac:dyDescent="0.2">
      <c r="A2827" s="284" t="s">
        <v>3295</v>
      </c>
      <c r="B2827" s="313">
        <v>88.859286646367991</v>
      </c>
      <c r="C2827" s="267">
        <f t="shared" si="138"/>
        <v>8</v>
      </c>
      <c r="D2827" s="267">
        <f t="shared" si="139"/>
        <v>26</v>
      </c>
    </row>
    <row r="2828" spans="1:4" x14ac:dyDescent="0.2">
      <c r="A2828" s="284" t="s">
        <v>3296</v>
      </c>
      <c r="B2828" s="313">
        <v>90.552745415934424</v>
      </c>
      <c r="C2828" s="267">
        <f t="shared" si="138"/>
        <v>8</v>
      </c>
      <c r="D2828" s="267">
        <f t="shared" si="139"/>
        <v>26</v>
      </c>
    </row>
    <row r="2829" spans="1:4" x14ac:dyDescent="0.2">
      <c r="A2829" s="284" t="s">
        <v>3297</v>
      </c>
      <c r="B2829" s="313">
        <v>91.398589798168985</v>
      </c>
      <c r="C2829" s="267">
        <f t="shared" si="138"/>
        <v>8</v>
      </c>
      <c r="D2829" s="267">
        <f t="shared" si="139"/>
        <v>27</v>
      </c>
    </row>
    <row r="2830" spans="1:4" x14ac:dyDescent="0.2">
      <c r="A2830" s="284" t="s">
        <v>3298</v>
      </c>
      <c r="B2830" s="313">
        <v>91.217026719106713</v>
      </c>
      <c r="C2830" s="267">
        <f t="shared" si="138"/>
        <v>8</v>
      </c>
      <c r="D2830" s="267">
        <f t="shared" si="139"/>
        <v>27</v>
      </c>
    </row>
    <row r="2831" spans="1:4" x14ac:dyDescent="0.2">
      <c r="A2831" s="284" t="s">
        <v>3299</v>
      </c>
      <c r="B2831" s="313">
        <v>90.959563818881421</v>
      </c>
      <c r="C2831" s="267">
        <f t="shared" si="138"/>
        <v>8</v>
      </c>
      <c r="D2831" s="267">
        <f t="shared" si="139"/>
        <v>27</v>
      </c>
    </row>
    <row r="2832" spans="1:4" x14ac:dyDescent="0.2">
      <c r="A2832" s="284" t="s">
        <v>3300</v>
      </c>
      <c r="B2832" s="313">
        <v>91.238318881969292</v>
      </c>
      <c r="C2832" s="267">
        <f t="shared" si="138"/>
        <v>8</v>
      </c>
      <c r="D2832" s="267">
        <f t="shared" si="139"/>
        <v>27</v>
      </c>
    </row>
    <row r="2833" spans="1:4" x14ac:dyDescent="0.2">
      <c r="A2833" s="284" t="s">
        <v>3301</v>
      </c>
      <c r="B2833" s="313">
        <v>91.772798979745431</v>
      </c>
      <c r="C2833" s="267">
        <f t="shared" si="138"/>
        <v>8</v>
      </c>
      <c r="D2833" s="267">
        <f t="shared" si="139"/>
        <v>27</v>
      </c>
    </row>
    <row r="2834" spans="1:4" x14ac:dyDescent="0.2">
      <c r="A2834" s="284" t="s">
        <v>3302</v>
      </c>
      <c r="B2834" s="313">
        <v>91.589603603743171</v>
      </c>
      <c r="C2834" s="267">
        <f t="shared" si="138"/>
        <v>8</v>
      </c>
      <c r="D2834" s="267">
        <f t="shared" si="139"/>
        <v>27</v>
      </c>
    </row>
    <row r="2835" spans="1:4" x14ac:dyDescent="0.2">
      <c r="A2835" s="284" t="s">
        <v>3303</v>
      </c>
      <c r="B2835" s="313">
        <v>88.233468473749411</v>
      </c>
      <c r="C2835" s="267">
        <f t="shared" si="138"/>
        <v>8</v>
      </c>
      <c r="D2835" s="267">
        <f t="shared" si="139"/>
        <v>27</v>
      </c>
    </row>
    <row r="2836" spans="1:4" x14ac:dyDescent="0.2">
      <c r="A2836" s="284" t="s">
        <v>3304</v>
      </c>
      <c r="B2836" s="313">
        <v>87.047920595622216</v>
      </c>
      <c r="C2836" s="267">
        <f t="shared" si="138"/>
        <v>8</v>
      </c>
      <c r="D2836" s="267">
        <f t="shared" si="139"/>
        <v>27</v>
      </c>
    </row>
    <row r="2837" spans="1:4" x14ac:dyDescent="0.2">
      <c r="A2837" s="284" t="s">
        <v>3305</v>
      </c>
      <c r="B2837" s="313">
        <v>86.481984884307082</v>
      </c>
      <c r="C2837" s="267">
        <f t="shared" si="138"/>
        <v>8</v>
      </c>
      <c r="D2837" s="267">
        <f t="shared" si="139"/>
        <v>27</v>
      </c>
    </row>
    <row r="2838" spans="1:4" x14ac:dyDescent="0.2">
      <c r="A2838" s="284" t="s">
        <v>3306</v>
      </c>
      <c r="B2838" s="313">
        <v>83.048182304333665</v>
      </c>
      <c r="C2838" s="267">
        <f t="shared" si="138"/>
        <v>8</v>
      </c>
      <c r="D2838" s="267">
        <f t="shared" si="139"/>
        <v>27</v>
      </c>
    </row>
    <row r="2839" spans="1:4" x14ac:dyDescent="0.2">
      <c r="A2839" s="284" t="s">
        <v>3307</v>
      </c>
      <c r="B2839" s="313">
        <v>77.321371145335945</v>
      </c>
      <c r="C2839" s="267">
        <f t="shared" si="138"/>
        <v>8</v>
      </c>
      <c r="D2839" s="267">
        <f t="shared" si="139"/>
        <v>27</v>
      </c>
    </row>
    <row r="2840" spans="1:4" x14ac:dyDescent="0.2">
      <c r="A2840" s="284" t="s">
        <v>3308</v>
      </c>
      <c r="B2840" s="313">
        <v>71.189833578487637</v>
      </c>
      <c r="C2840" s="267">
        <f t="shared" si="138"/>
        <v>8</v>
      </c>
      <c r="D2840" s="267">
        <f t="shared" si="139"/>
        <v>27</v>
      </c>
    </row>
    <row r="2841" spans="1:4" x14ac:dyDescent="0.2">
      <c r="A2841" s="284" t="s">
        <v>3309</v>
      </c>
      <c r="B2841" s="313">
        <v>67.846886718062621</v>
      </c>
      <c r="C2841" s="267">
        <f t="shared" si="138"/>
        <v>8</v>
      </c>
      <c r="D2841" s="267">
        <f t="shared" si="139"/>
        <v>27</v>
      </c>
    </row>
    <row r="2842" spans="1:4" x14ac:dyDescent="0.2">
      <c r="A2842" s="284" t="s">
        <v>3310</v>
      </c>
      <c r="B2842" s="313">
        <v>63.671013552820924</v>
      </c>
      <c r="C2842" s="267">
        <f t="shared" si="138"/>
        <v>8</v>
      </c>
      <c r="D2842" s="267">
        <f t="shared" si="139"/>
        <v>27</v>
      </c>
    </row>
    <row r="2843" spans="1:4" x14ac:dyDescent="0.2">
      <c r="A2843" s="284" t="s">
        <v>3311</v>
      </c>
      <c r="B2843" s="313">
        <v>59.975227874214575</v>
      </c>
      <c r="C2843" s="267">
        <f t="shared" si="138"/>
        <v>8</v>
      </c>
      <c r="D2843" s="267">
        <f t="shared" si="139"/>
        <v>27</v>
      </c>
    </row>
    <row r="2844" spans="1:4" x14ac:dyDescent="0.2">
      <c r="A2844" s="284" t="s">
        <v>3312</v>
      </c>
      <c r="B2844" s="313">
        <v>59.606698939405995</v>
      </c>
      <c r="C2844" s="267">
        <f t="shared" si="138"/>
        <v>8</v>
      </c>
      <c r="D2844" s="267">
        <f t="shared" si="139"/>
        <v>27</v>
      </c>
    </row>
    <row r="2845" spans="1:4" x14ac:dyDescent="0.2">
      <c r="A2845" s="284" t="s">
        <v>3313</v>
      </c>
      <c r="B2845" s="313">
        <v>56.47902424311188</v>
      </c>
      <c r="C2845" s="267">
        <f t="shared" si="138"/>
        <v>8</v>
      </c>
      <c r="D2845" s="267">
        <f t="shared" si="139"/>
        <v>27</v>
      </c>
    </row>
    <row r="2846" spans="1:4" x14ac:dyDescent="0.2">
      <c r="A2846" s="284" t="s">
        <v>3314</v>
      </c>
      <c r="B2846" s="313">
        <v>56.329735034347394</v>
      </c>
      <c r="C2846" s="267">
        <f t="shared" si="138"/>
        <v>8</v>
      </c>
      <c r="D2846" s="267">
        <f t="shared" si="139"/>
        <v>27</v>
      </c>
    </row>
    <row r="2847" spans="1:4" x14ac:dyDescent="0.2">
      <c r="A2847" s="284" t="s">
        <v>3315</v>
      </c>
      <c r="B2847" s="313">
        <v>58.448211456835004</v>
      </c>
      <c r="C2847" s="267">
        <f t="shared" si="138"/>
        <v>8</v>
      </c>
      <c r="D2847" s="267">
        <f t="shared" si="139"/>
        <v>27</v>
      </c>
    </row>
    <row r="2848" spans="1:4" x14ac:dyDescent="0.2">
      <c r="A2848" s="284" t="s">
        <v>3316</v>
      </c>
      <c r="B2848" s="313">
        <v>69.690015366181171</v>
      </c>
      <c r="C2848" s="267">
        <f t="shared" si="138"/>
        <v>8</v>
      </c>
      <c r="D2848" s="267">
        <f t="shared" si="139"/>
        <v>27</v>
      </c>
    </row>
    <row r="2849" spans="1:4" x14ac:dyDescent="0.2">
      <c r="A2849" s="284" t="s">
        <v>3317</v>
      </c>
      <c r="B2849" s="313">
        <v>83.151039062637864</v>
      </c>
      <c r="C2849" s="267">
        <f t="shared" si="138"/>
        <v>8</v>
      </c>
      <c r="D2849" s="267">
        <f t="shared" si="139"/>
        <v>27</v>
      </c>
    </row>
    <row r="2850" spans="1:4" x14ac:dyDescent="0.2">
      <c r="A2850" s="284" t="s">
        <v>3320</v>
      </c>
      <c r="B2850" s="313">
        <v>86.404164349276968</v>
      </c>
      <c r="C2850" s="267">
        <f t="shared" ref="C2850:C2858" si="140">MONTH(A2850)</f>
        <v>8</v>
      </c>
      <c r="D2850" s="267">
        <f t="shared" ref="D2850:D2858" si="141">DAY(A2850)</f>
        <v>27</v>
      </c>
    </row>
    <row r="2851" spans="1:4" x14ac:dyDescent="0.2">
      <c r="A2851" s="284" t="s">
        <v>3321</v>
      </c>
      <c r="B2851" s="313">
        <v>87.874747027833081</v>
      </c>
      <c r="C2851" s="267">
        <f t="shared" si="140"/>
        <v>8</v>
      </c>
      <c r="D2851" s="267">
        <f t="shared" si="141"/>
        <v>27</v>
      </c>
    </row>
    <row r="2852" spans="1:4" x14ac:dyDescent="0.2">
      <c r="A2852" s="284" t="s">
        <v>3322</v>
      </c>
      <c r="B2852" s="313">
        <v>88.485728221454508</v>
      </c>
      <c r="C2852" s="267">
        <f t="shared" si="140"/>
        <v>8</v>
      </c>
      <c r="D2852" s="267">
        <f t="shared" si="141"/>
        <v>27</v>
      </c>
    </row>
    <row r="2853" spans="1:4" x14ac:dyDescent="0.2">
      <c r="A2853" s="284" t="s">
        <v>3323</v>
      </c>
      <c r="B2853" s="313">
        <v>91.750311235605352</v>
      </c>
      <c r="C2853" s="267">
        <f t="shared" si="140"/>
        <v>8</v>
      </c>
      <c r="D2853" s="267">
        <f t="shared" si="141"/>
        <v>28</v>
      </c>
    </row>
    <row r="2854" spans="1:4" x14ac:dyDescent="0.2">
      <c r="A2854" s="284" t="s">
        <v>3324</v>
      </c>
      <c r="B2854" s="313">
        <v>92.740631302839347</v>
      </c>
      <c r="C2854" s="267">
        <f t="shared" si="140"/>
        <v>8</v>
      </c>
      <c r="D2854" s="267">
        <f t="shared" si="141"/>
        <v>28</v>
      </c>
    </row>
    <row r="2855" spans="1:4" x14ac:dyDescent="0.2">
      <c r="A2855" s="284" t="s">
        <v>3325</v>
      </c>
      <c r="B2855" s="313">
        <v>93.234709623117936</v>
      </c>
      <c r="C2855" s="267">
        <f t="shared" si="140"/>
        <v>8</v>
      </c>
      <c r="D2855" s="267">
        <f t="shared" si="141"/>
        <v>28</v>
      </c>
    </row>
    <row r="2856" spans="1:4" x14ac:dyDescent="0.2">
      <c r="A2856" s="284" t="s">
        <v>3326</v>
      </c>
      <c r="B2856" s="313">
        <v>93.841098242701634</v>
      </c>
      <c r="C2856" s="267">
        <f t="shared" si="140"/>
        <v>8</v>
      </c>
      <c r="D2856" s="267">
        <f t="shared" si="141"/>
        <v>28</v>
      </c>
    </row>
    <row r="2857" spans="1:4" x14ac:dyDescent="0.2">
      <c r="A2857" s="284" t="s">
        <v>3327</v>
      </c>
      <c r="B2857" s="313">
        <v>94.331829146970279</v>
      </c>
      <c r="C2857" s="267">
        <f t="shared" si="140"/>
        <v>8</v>
      </c>
      <c r="D2857" s="267">
        <f t="shared" si="141"/>
        <v>28</v>
      </c>
    </row>
    <row r="2858" spans="1:4" x14ac:dyDescent="0.2">
      <c r="A2858" s="284" t="s">
        <v>3328</v>
      </c>
      <c r="B2858" s="313">
        <v>94.54926624737945</v>
      </c>
      <c r="C2858" s="267">
        <f t="shared" si="140"/>
        <v>8</v>
      </c>
      <c r="D2858" s="267">
        <f t="shared" si="141"/>
        <v>28</v>
      </c>
    </row>
    <row r="2859" spans="1:4" x14ac:dyDescent="0.2">
      <c r="A2859" s="284" t="s">
        <v>3330</v>
      </c>
      <c r="B2859" s="313">
        <v>95.008771433421998</v>
      </c>
      <c r="C2859" s="267">
        <f t="shared" ref="C2859:C2882" si="142">MONTH(A2859)</f>
        <v>8</v>
      </c>
      <c r="D2859" s="267">
        <f t="shared" ref="D2859:D2882" si="143">DAY(A2859)</f>
        <v>28</v>
      </c>
    </row>
    <row r="2860" spans="1:4" x14ac:dyDescent="0.2">
      <c r="A2860" s="284" t="s">
        <v>3331</v>
      </c>
      <c r="B2860" s="313">
        <v>92.256326754904549</v>
      </c>
      <c r="C2860" s="267">
        <f t="shared" si="142"/>
        <v>8</v>
      </c>
      <c r="D2860" s="267">
        <f t="shared" si="143"/>
        <v>28</v>
      </c>
    </row>
    <row r="2861" spans="1:4" x14ac:dyDescent="0.2">
      <c r="A2861" s="284" t="s">
        <v>3332</v>
      </c>
      <c r="B2861" s="313">
        <v>84.838568015739185</v>
      </c>
      <c r="C2861" s="267">
        <f t="shared" si="142"/>
        <v>8</v>
      </c>
      <c r="D2861" s="267">
        <f t="shared" si="143"/>
        <v>28</v>
      </c>
    </row>
    <row r="2862" spans="1:4" x14ac:dyDescent="0.2">
      <c r="A2862" s="284" t="s">
        <v>3333</v>
      </c>
      <c r="B2862" s="313">
        <v>73.143038636219515</v>
      </c>
      <c r="C2862" s="267">
        <f t="shared" si="142"/>
        <v>8</v>
      </c>
      <c r="D2862" s="267">
        <f t="shared" si="143"/>
        <v>28</v>
      </c>
    </row>
    <row r="2863" spans="1:4" x14ac:dyDescent="0.2">
      <c r="A2863" s="284" t="s">
        <v>3334</v>
      </c>
      <c r="B2863" s="313">
        <v>64.061181641583119</v>
      </c>
      <c r="C2863" s="267">
        <f t="shared" si="142"/>
        <v>8</v>
      </c>
      <c r="D2863" s="267">
        <f t="shared" si="143"/>
        <v>28</v>
      </c>
    </row>
    <row r="2864" spans="1:4" x14ac:dyDescent="0.2">
      <c r="A2864" s="284" t="s">
        <v>3335</v>
      </c>
      <c r="B2864" s="313">
        <v>59.570474999219165</v>
      </c>
      <c r="C2864" s="267">
        <f t="shared" si="142"/>
        <v>8</v>
      </c>
      <c r="D2864" s="267">
        <f t="shared" si="143"/>
        <v>28</v>
      </c>
    </row>
    <row r="2865" spans="1:4" x14ac:dyDescent="0.2">
      <c r="A2865" s="284" t="s">
        <v>3336</v>
      </c>
      <c r="B2865" s="313">
        <v>55.585900784354507</v>
      </c>
      <c r="C2865" s="267">
        <f t="shared" si="142"/>
        <v>8</v>
      </c>
      <c r="D2865" s="267">
        <f t="shared" si="143"/>
        <v>28</v>
      </c>
    </row>
    <row r="2866" spans="1:4" x14ac:dyDescent="0.2">
      <c r="A2866" s="284" t="s">
        <v>3337</v>
      </c>
      <c r="B2866" s="313">
        <v>52.824640176862609</v>
      </c>
      <c r="C2866" s="267">
        <f t="shared" si="142"/>
        <v>8</v>
      </c>
      <c r="D2866" s="267">
        <f t="shared" si="143"/>
        <v>28</v>
      </c>
    </row>
    <row r="2867" spans="1:4" x14ac:dyDescent="0.2">
      <c r="A2867" s="284" t="s">
        <v>3338</v>
      </c>
      <c r="B2867" s="313">
        <v>48.494849477079669</v>
      </c>
      <c r="C2867" s="267">
        <f t="shared" si="142"/>
        <v>8</v>
      </c>
      <c r="D2867" s="267">
        <f t="shared" si="143"/>
        <v>28</v>
      </c>
    </row>
    <row r="2868" spans="1:4" x14ac:dyDescent="0.2">
      <c r="A2868" s="284" t="s">
        <v>3339</v>
      </c>
      <c r="B2868" s="313">
        <v>46.250244229247841</v>
      </c>
      <c r="C2868" s="267">
        <f t="shared" si="142"/>
        <v>8</v>
      </c>
      <c r="D2868" s="267">
        <f t="shared" si="143"/>
        <v>28</v>
      </c>
    </row>
    <row r="2869" spans="1:4" x14ac:dyDescent="0.2">
      <c r="A2869" s="284" t="s">
        <v>3340</v>
      </c>
      <c r="B2869" s="313">
        <v>44.21747515205459</v>
      </c>
      <c r="C2869" s="267">
        <f t="shared" si="142"/>
        <v>8</v>
      </c>
      <c r="D2869" s="267">
        <f t="shared" si="143"/>
        <v>28</v>
      </c>
    </row>
    <row r="2870" spans="1:4" x14ac:dyDescent="0.2">
      <c r="A2870" s="284" t="s">
        <v>3341</v>
      </c>
      <c r="B2870" s="313">
        <v>43.733472833288502</v>
      </c>
      <c r="C2870" s="267">
        <f t="shared" si="142"/>
        <v>8</v>
      </c>
      <c r="D2870" s="267">
        <f t="shared" si="143"/>
        <v>28</v>
      </c>
    </row>
    <row r="2871" spans="1:4" x14ac:dyDescent="0.2">
      <c r="A2871" s="284" t="s">
        <v>3342</v>
      </c>
      <c r="B2871" s="313">
        <v>51.122614585131316</v>
      </c>
      <c r="C2871" s="267">
        <f t="shared" si="142"/>
        <v>8</v>
      </c>
      <c r="D2871" s="267">
        <f t="shared" si="143"/>
        <v>28</v>
      </c>
    </row>
    <row r="2872" spans="1:4" x14ac:dyDescent="0.2">
      <c r="A2872" s="284" t="s">
        <v>3343</v>
      </c>
      <c r="B2872" s="313">
        <v>66.729948747521462</v>
      </c>
      <c r="C2872" s="267">
        <f t="shared" si="142"/>
        <v>8</v>
      </c>
      <c r="D2872" s="267">
        <f t="shared" si="143"/>
        <v>28</v>
      </c>
    </row>
    <row r="2873" spans="1:4" x14ac:dyDescent="0.2">
      <c r="A2873" s="284" t="s">
        <v>3344</v>
      </c>
      <c r="B2873" s="313">
        <v>84.082348929777709</v>
      </c>
      <c r="C2873" s="267">
        <f t="shared" si="142"/>
        <v>8</v>
      </c>
      <c r="D2873" s="267">
        <f t="shared" si="143"/>
        <v>28</v>
      </c>
    </row>
    <row r="2874" spans="1:4" x14ac:dyDescent="0.2">
      <c r="A2874" s="284" t="s">
        <v>3345</v>
      </c>
      <c r="B2874" s="313">
        <v>89.382198959646729</v>
      </c>
      <c r="C2874" s="267">
        <f t="shared" si="142"/>
        <v>8</v>
      </c>
      <c r="D2874" s="267">
        <f t="shared" si="143"/>
        <v>28</v>
      </c>
    </row>
    <row r="2875" spans="1:4" x14ac:dyDescent="0.2">
      <c r="A2875" s="284" t="s">
        <v>3346</v>
      </c>
      <c r="B2875" s="313">
        <v>90.726061997703795</v>
      </c>
      <c r="C2875" s="267">
        <f t="shared" si="142"/>
        <v>8</v>
      </c>
      <c r="D2875" s="267">
        <f t="shared" si="143"/>
        <v>28</v>
      </c>
    </row>
    <row r="2876" spans="1:4" x14ac:dyDescent="0.2">
      <c r="A2876" s="284" t="s">
        <v>3347</v>
      </c>
      <c r="B2876" s="313">
        <v>91.685224452383949</v>
      </c>
      <c r="C2876" s="267">
        <f t="shared" si="142"/>
        <v>8</v>
      </c>
      <c r="D2876" s="267">
        <f t="shared" si="143"/>
        <v>28</v>
      </c>
    </row>
    <row r="2877" spans="1:4" x14ac:dyDescent="0.2">
      <c r="A2877" s="284" t="s">
        <v>3348</v>
      </c>
      <c r="B2877" s="313">
        <v>92.500571491997135</v>
      </c>
      <c r="C2877" s="267">
        <f t="shared" si="142"/>
        <v>8</v>
      </c>
      <c r="D2877" s="267">
        <f t="shared" si="143"/>
        <v>29</v>
      </c>
    </row>
    <row r="2878" spans="1:4" x14ac:dyDescent="0.2">
      <c r="A2878" s="284" t="s">
        <v>3349</v>
      </c>
      <c r="B2878" s="313">
        <v>93.123285610695092</v>
      </c>
      <c r="C2878" s="267">
        <f t="shared" si="142"/>
        <v>8</v>
      </c>
      <c r="D2878" s="267">
        <f t="shared" si="143"/>
        <v>29</v>
      </c>
    </row>
    <row r="2879" spans="1:4" x14ac:dyDescent="0.2">
      <c r="A2879" s="284" t="s">
        <v>3350</v>
      </c>
      <c r="B2879" s="313">
        <v>93.749753375792153</v>
      </c>
      <c r="C2879" s="267">
        <f t="shared" si="142"/>
        <v>8</v>
      </c>
      <c r="D2879" s="267">
        <f t="shared" si="143"/>
        <v>29</v>
      </c>
    </row>
    <row r="2880" spans="1:4" x14ac:dyDescent="0.2">
      <c r="A2880" s="284" t="s">
        <v>3351</v>
      </c>
      <c r="B2880" s="313">
        <v>93.786309053792451</v>
      </c>
      <c r="C2880" s="267">
        <f t="shared" si="142"/>
        <v>8</v>
      </c>
      <c r="D2880" s="267">
        <f t="shared" si="143"/>
        <v>29</v>
      </c>
    </row>
    <row r="2881" spans="1:4" x14ac:dyDescent="0.2">
      <c r="A2881" s="284" t="s">
        <v>3352</v>
      </c>
      <c r="B2881" s="313">
        <v>93.716334065734927</v>
      </c>
      <c r="C2881" s="267">
        <f t="shared" si="142"/>
        <v>8</v>
      </c>
      <c r="D2881" s="267">
        <f t="shared" si="143"/>
        <v>29</v>
      </c>
    </row>
    <row r="2882" spans="1:4" x14ac:dyDescent="0.2">
      <c r="A2882" s="284" t="s">
        <v>3353</v>
      </c>
      <c r="B2882" s="313">
        <v>94.150502318062422</v>
      </c>
      <c r="C2882" s="267">
        <f t="shared" si="142"/>
        <v>8</v>
      </c>
      <c r="D2882" s="267">
        <f t="shared" si="143"/>
        <v>29</v>
      </c>
    </row>
    <row r="2883" spans="1:4" x14ac:dyDescent="0.2">
      <c r="A2883" s="284" t="s">
        <v>3355</v>
      </c>
      <c r="B2883" s="313">
        <v>94.167558054058134</v>
      </c>
      <c r="C2883" s="267">
        <f t="shared" ref="C2883:C2906" si="144">MONTH(A2883)</f>
        <v>8</v>
      </c>
      <c r="D2883" s="267">
        <f t="shared" ref="D2883:D2906" si="145">DAY(A2883)</f>
        <v>29</v>
      </c>
    </row>
    <row r="2884" spans="1:4" x14ac:dyDescent="0.2">
      <c r="A2884" s="284" t="s">
        <v>3356</v>
      </c>
      <c r="B2884" s="313">
        <v>91.119060067247688</v>
      </c>
      <c r="C2884" s="267">
        <f t="shared" si="144"/>
        <v>8</v>
      </c>
      <c r="D2884" s="267">
        <f t="shared" si="145"/>
        <v>29</v>
      </c>
    </row>
    <row r="2885" spans="1:4" x14ac:dyDescent="0.2">
      <c r="A2885" s="284" t="s">
        <v>3357</v>
      </c>
      <c r="B2885" s="313">
        <v>80.31308351039857</v>
      </c>
      <c r="C2885" s="267">
        <f t="shared" si="144"/>
        <v>8</v>
      </c>
      <c r="D2885" s="267">
        <f t="shared" si="145"/>
        <v>29</v>
      </c>
    </row>
    <row r="2886" spans="1:4" x14ac:dyDescent="0.2">
      <c r="A2886" s="284" t="s">
        <v>3358</v>
      </c>
      <c r="B2886" s="313">
        <v>73.583153592064264</v>
      </c>
      <c r="C2886" s="267">
        <f t="shared" si="144"/>
        <v>8</v>
      </c>
      <c r="D2886" s="267">
        <f t="shared" si="145"/>
        <v>29</v>
      </c>
    </row>
    <row r="2887" spans="1:4" x14ac:dyDescent="0.2">
      <c r="A2887" s="284" t="s">
        <v>3359</v>
      </c>
      <c r="B2887" s="313">
        <v>66.796435860900658</v>
      </c>
      <c r="C2887" s="267">
        <f t="shared" si="144"/>
        <v>8</v>
      </c>
      <c r="D2887" s="267">
        <f t="shared" si="145"/>
        <v>29</v>
      </c>
    </row>
    <row r="2888" spans="1:4" x14ac:dyDescent="0.2">
      <c r="A2888" s="284" t="s">
        <v>3360</v>
      </c>
      <c r="B2888" s="313">
        <v>59.026912173091304</v>
      </c>
      <c r="C2888" s="267">
        <f t="shared" si="144"/>
        <v>8</v>
      </c>
      <c r="D2888" s="267">
        <f t="shared" si="145"/>
        <v>29</v>
      </c>
    </row>
    <row r="2889" spans="1:4" x14ac:dyDescent="0.2">
      <c r="A2889" s="284" t="s">
        <v>3361</v>
      </c>
      <c r="B2889" s="313">
        <v>55.034672962013019</v>
      </c>
      <c r="C2889" s="267">
        <f t="shared" si="144"/>
        <v>8</v>
      </c>
      <c r="D2889" s="267">
        <f t="shared" si="145"/>
        <v>29</v>
      </c>
    </row>
    <row r="2890" spans="1:4" x14ac:dyDescent="0.2">
      <c r="A2890" s="284" t="s">
        <v>3362</v>
      </c>
      <c r="B2890" s="313">
        <v>52.52546264931992</v>
      </c>
      <c r="C2890" s="267">
        <f t="shared" si="144"/>
        <v>8</v>
      </c>
      <c r="D2890" s="267">
        <f t="shared" si="145"/>
        <v>29</v>
      </c>
    </row>
    <row r="2891" spans="1:4" x14ac:dyDescent="0.2">
      <c r="A2891" s="284" t="s">
        <v>3363</v>
      </c>
      <c r="B2891" s="313">
        <v>51.51533006858304</v>
      </c>
      <c r="C2891" s="267">
        <f t="shared" si="144"/>
        <v>8</v>
      </c>
      <c r="D2891" s="267">
        <f t="shared" si="145"/>
        <v>29</v>
      </c>
    </row>
    <row r="2892" spans="1:4" x14ac:dyDescent="0.2">
      <c r="A2892" s="284" t="s">
        <v>3364</v>
      </c>
      <c r="B2892" s="313">
        <v>53.614257369012172</v>
      </c>
      <c r="C2892" s="267">
        <f t="shared" si="144"/>
        <v>8</v>
      </c>
      <c r="D2892" s="267">
        <f t="shared" si="145"/>
        <v>29</v>
      </c>
    </row>
    <row r="2893" spans="1:4" x14ac:dyDescent="0.2">
      <c r="A2893" s="284" t="s">
        <v>3365</v>
      </c>
      <c r="B2893" s="313">
        <v>59.968739469045133</v>
      </c>
      <c r="C2893" s="267">
        <f t="shared" si="144"/>
        <v>8</v>
      </c>
      <c r="D2893" s="267">
        <f t="shared" si="145"/>
        <v>29</v>
      </c>
    </row>
    <row r="2894" spans="1:4" x14ac:dyDescent="0.2">
      <c r="A2894" s="284" t="s">
        <v>3366</v>
      </c>
      <c r="B2894" s="313">
        <v>62.133182107415649</v>
      </c>
      <c r="C2894" s="267">
        <f t="shared" si="144"/>
        <v>8</v>
      </c>
      <c r="D2894" s="267">
        <f t="shared" si="145"/>
        <v>29</v>
      </c>
    </row>
    <row r="2895" spans="1:4" x14ac:dyDescent="0.2">
      <c r="A2895" s="284" t="s">
        <v>3367</v>
      </c>
      <c r="B2895" s="313">
        <v>71.237177130343781</v>
      </c>
      <c r="C2895" s="267">
        <f t="shared" si="144"/>
        <v>8</v>
      </c>
      <c r="D2895" s="267">
        <f t="shared" si="145"/>
        <v>29</v>
      </c>
    </row>
    <row r="2896" spans="1:4" x14ac:dyDescent="0.2">
      <c r="A2896" s="284" t="s">
        <v>3368</v>
      </c>
      <c r="B2896" s="313">
        <v>76.391768753925092</v>
      </c>
      <c r="C2896" s="267">
        <f t="shared" si="144"/>
        <v>8</v>
      </c>
      <c r="D2896" s="267">
        <f t="shared" si="145"/>
        <v>29</v>
      </c>
    </row>
    <row r="2897" spans="1:4" x14ac:dyDescent="0.2">
      <c r="A2897" s="284" t="s">
        <v>3369</v>
      </c>
      <c r="B2897" s="313">
        <v>83.233585314663102</v>
      </c>
      <c r="C2897" s="267">
        <f t="shared" si="144"/>
        <v>8</v>
      </c>
      <c r="D2897" s="267">
        <f t="shared" si="145"/>
        <v>29</v>
      </c>
    </row>
    <row r="2898" spans="1:4" x14ac:dyDescent="0.2">
      <c r="A2898" s="284" t="s">
        <v>3370</v>
      </c>
      <c r="B2898" s="313">
        <v>87.244435632882613</v>
      </c>
      <c r="C2898" s="267">
        <f t="shared" si="144"/>
        <v>8</v>
      </c>
      <c r="D2898" s="267">
        <f t="shared" si="145"/>
        <v>29</v>
      </c>
    </row>
    <row r="2899" spans="1:4" x14ac:dyDescent="0.2">
      <c r="A2899" s="284" t="s">
        <v>3371</v>
      </c>
      <c r="B2899" s="313">
        <v>88.530929422171823</v>
      </c>
      <c r="C2899" s="267">
        <f t="shared" si="144"/>
        <v>8</v>
      </c>
      <c r="D2899" s="267">
        <f t="shared" si="145"/>
        <v>29</v>
      </c>
    </row>
    <row r="2900" spans="1:4" x14ac:dyDescent="0.2">
      <c r="A2900" s="284" t="s">
        <v>3372</v>
      </c>
      <c r="B2900" s="313">
        <v>88.607046265108551</v>
      </c>
      <c r="C2900" s="267">
        <f t="shared" si="144"/>
        <v>8</v>
      </c>
      <c r="D2900" s="267">
        <f t="shared" si="145"/>
        <v>29</v>
      </c>
    </row>
    <row r="2901" spans="1:4" x14ac:dyDescent="0.2">
      <c r="A2901" s="284" t="s">
        <v>3373</v>
      </c>
      <c r="B2901" s="313">
        <v>90.603217158176946</v>
      </c>
      <c r="C2901" s="267">
        <f t="shared" si="144"/>
        <v>8</v>
      </c>
      <c r="D2901" s="267">
        <f t="shared" si="145"/>
        <v>30</v>
      </c>
    </row>
    <row r="2902" spans="1:4" x14ac:dyDescent="0.2">
      <c r="A2902" s="284" t="s">
        <v>3374</v>
      </c>
      <c r="B2902" s="313">
        <v>87.740001890660139</v>
      </c>
      <c r="C2902" s="267">
        <f t="shared" si="144"/>
        <v>8</v>
      </c>
      <c r="D2902" s="267">
        <f t="shared" si="145"/>
        <v>30</v>
      </c>
    </row>
    <row r="2903" spans="1:4" x14ac:dyDescent="0.2">
      <c r="A2903" s="284" t="s">
        <v>3375</v>
      </c>
      <c r="B2903" s="313">
        <v>89.570489678792939</v>
      </c>
      <c r="C2903" s="267">
        <f t="shared" si="144"/>
        <v>8</v>
      </c>
      <c r="D2903" s="267">
        <f t="shared" si="145"/>
        <v>30</v>
      </c>
    </row>
    <row r="2904" spans="1:4" x14ac:dyDescent="0.2">
      <c r="A2904" s="284" t="s">
        <v>3376</v>
      </c>
      <c r="B2904" s="313">
        <v>91.669778129142287</v>
      </c>
      <c r="C2904" s="267">
        <f t="shared" si="144"/>
        <v>8</v>
      </c>
      <c r="D2904" s="267">
        <f t="shared" si="145"/>
        <v>30</v>
      </c>
    </row>
    <row r="2905" spans="1:4" x14ac:dyDescent="0.2">
      <c r="A2905" s="284" t="s">
        <v>3377</v>
      </c>
      <c r="B2905" s="313">
        <v>93.062341822581999</v>
      </c>
      <c r="C2905" s="267">
        <f t="shared" si="144"/>
        <v>8</v>
      </c>
      <c r="D2905" s="267">
        <f t="shared" si="145"/>
        <v>30</v>
      </c>
    </row>
    <row r="2906" spans="1:4" x14ac:dyDescent="0.2">
      <c r="A2906" s="284" t="s">
        <v>3377</v>
      </c>
      <c r="B2906" s="313">
        <v>93.293142426526003</v>
      </c>
      <c r="C2906" s="267">
        <f t="shared" si="144"/>
        <v>8</v>
      </c>
      <c r="D2906" s="267">
        <f t="shared" si="145"/>
        <v>30</v>
      </c>
    </row>
    <row r="2907" spans="1:4" x14ac:dyDescent="0.2">
      <c r="A2907" s="284" t="s">
        <v>3378</v>
      </c>
      <c r="B2907" s="313">
        <v>94.077990573145726</v>
      </c>
      <c r="C2907" s="267">
        <f t="shared" ref="C2907:C2931" si="146">MONTH(A2907)</f>
        <v>8</v>
      </c>
      <c r="D2907" s="267">
        <f t="shared" ref="D2907:D2931" si="147">DAY(A2907)</f>
        <v>30</v>
      </c>
    </row>
    <row r="2908" spans="1:4" x14ac:dyDescent="0.2">
      <c r="A2908" s="284" t="s">
        <v>3381</v>
      </c>
      <c r="B2908" s="313">
        <v>94.615587151132175</v>
      </c>
      <c r="C2908" s="267">
        <f t="shared" si="146"/>
        <v>8</v>
      </c>
      <c r="D2908" s="267">
        <f t="shared" si="147"/>
        <v>30</v>
      </c>
    </row>
    <row r="2909" spans="1:4" x14ac:dyDescent="0.2">
      <c r="A2909" s="284" t="s">
        <v>3382</v>
      </c>
      <c r="B2909" s="313">
        <v>90.184687883764639</v>
      </c>
      <c r="C2909" s="267">
        <f t="shared" si="146"/>
        <v>8</v>
      </c>
      <c r="D2909" s="267">
        <f t="shared" si="147"/>
        <v>30</v>
      </c>
    </row>
    <row r="2910" spans="1:4" x14ac:dyDescent="0.2">
      <c r="A2910" s="284" t="s">
        <v>3383</v>
      </c>
      <c r="B2910" s="313">
        <v>82.028499208579646</v>
      </c>
      <c r="C2910" s="267">
        <f t="shared" si="146"/>
        <v>8</v>
      </c>
      <c r="D2910" s="267">
        <f t="shared" si="147"/>
        <v>30</v>
      </c>
    </row>
    <row r="2911" spans="1:4" x14ac:dyDescent="0.2">
      <c r="A2911" s="284" t="s">
        <v>3384</v>
      </c>
      <c r="B2911" s="313">
        <v>71.561789850341427</v>
      </c>
      <c r="C2911" s="267">
        <f t="shared" si="146"/>
        <v>8</v>
      </c>
      <c r="D2911" s="267">
        <f t="shared" si="147"/>
        <v>30</v>
      </c>
    </row>
    <row r="2912" spans="1:4" x14ac:dyDescent="0.2">
      <c r="A2912" s="284" t="s">
        <v>3385</v>
      </c>
      <c r="B2912" s="313">
        <v>66.161884696542984</v>
      </c>
      <c r="C2912" s="267">
        <f t="shared" si="146"/>
        <v>8</v>
      </c>
      <c r="D2912" s="267">
        <f t="shared" si="147"/>
        <v>30</v>
      </c>
    </row>
    <row r="2913" spans="1:4" x14ac:dyDescent="0.2">
      <c r="A2913" s="284" t="s">
        <v>3386</v>
      </c>
      <c r="B2913" s="313">
        <v>64.149888143176724</v>
      </c>
      <c r="C2913" s="267">
        <f t="shared" si="146"/>
        <v>8</v>
      </c>
      <c r="D2913" s="267">
        <f t="shared" si="147"/>
        <v>30</v>
      </c>
    </row>
    <row r="2914" spans="1:4" x14ac:dyDescent="0.2">
      <c r="A2914" s="284" t="s">
        <v>3387</v>
      </c>
      <c r="B2914" s="313">
        <v>58.945092499604542</v>
      </c>
      <c r="C2914" s="267">
        <f t="shared" si="146"/>
        <v>8</v>
      </c>
      <c r="D2914" s="267">
        <f t="shared" si="147"/>
        <v>30</v>
      </c>
    </row>
    <row r="2915" spans="1:4" x14ac:dyDescent="0.2">
      <c r="A2915" s="284" t="s">
        <v>3388</v>
      </c>
      <c r="B2915" s="313">
        <v>56.828336598770221</v>
      </c>
      <c r="C2915" s="267">
        <f t="shared" si="146"/>
        <v>8</v>
      </c>
      <c r="D2915" s="267">
        <f t="shared" si="147"/>
        <v>30</v>
      </c>
    </row>
    <row r="2916" spans="1:4" x14ac:dyDescent="0.2">
      <c r="A2916" s="284" t="s">
        <v>3389</v>
      </c>
      <c r="B2916" s="313">
        <v>54.421778008695888</v>
      </c>
      <c r="C2916" s="267">
        <f t="shared" si="146"/>
        <v>8</v>
      </c>
      <c r="D2916" s="267">
        <f t="shared" si="147"/>
        <v>30</v>
      </c>
    </row>
    <row r="2917" spans="1:4" x14ac:dyDescent="0.2">
      <c r="A2917" s="284" t="s">
        <v>3390</v>
      </c>
      <c r="B2917" s="313">
        <v>52.521111087447288</v>
      </c>
      <c r="C2917" s="267">
        <f t="shared" si="146"/>
        <v>8</v>
      </c>
      <c r="D2917" s="267">
        <f t="shared" si="147"/>
        <v>30</v>
      </c>
    </row>
    <row r="2918" spans="1:4" x14ac:dyDescent="0.2">
      <c r="A2918" s="284" t="s">
        <v>3391</v>
      </c>
      <c r="B2918" s="313">
        <v>51.811941313061176</v>
      </c>
      <c r="C2918" s="267">
        <f t="shared" si="146"/>
        <v>8</v>
      </c>
      <c r="D2918" s="267">
        <f t="shared" si="147"/>
        <v>30</v>
      </c>
    </row>
    <row r="2919" spans="1:4" x14ac:dyDescent="0.2">
      <c r="A2919" s="284" t="s">
        <v>3392</v>
      </c>
      <c r="B2919" s="313">
        <v>52.48809923008686</v>
      </c>
      <c r="C2919" s="267">
        <f t="shared" si="146"/>
        <v>8</v>
      </c>
      <c r="D2919" s="267">
        <f t="shared" si="147"/>
        <v>30</v>
      </c>
    </row>
    <row r="2920" spans="1:4" x14ac:dyDescent="0.2">
      <c r="A2920" s="284" t="s">
        <v>3393</v>
      </c>
      <c r="B2920" s="313">
        <v>58.964068445101518</v>
      </c>
      <c r="C2920" s="267">
        <f t="shared" si="146"/>
        <v>8</v>
      </c>
      <c r="D2920" s="267">
        <f t="shared" si="147"/>
        <v>30</v>
      </c>
    </row>
    <row r="2921" spans="1:4" x14ac:dyDescent="0.2">
      <c r="A2921" s="284" t="s">
        <v>3394</v>
      </c>
      <c r="B2921" s="313">
        <v>69.653689516703224</v>
      </c>
      <c r="C2921" s="267">
        <f t="shared" si="146"/>
        <v>8</v>
      </c>
      <c r="D2921" s="267">
        <f t="shared" si="147"/>
        <v>30</v>
      </c>
    </row>
    <row r="2922" spans="1:4" x14ac:dyDescent="0.2">
      <c r="A2922" s="284" t="s">
        <v>3395</v>
      </c>
      <c r="B2922" s="313">
        <v>82.768070732427645</v>
      </c>
      <c r="C2922" s="267">
        <f t="shared" si="146"/>
        <v>8</v>
      </c>
      <c r="D2922" s="267">
        <f t="shared" si="147"/>
        <v>30</v>
      </c>
    </row>
    <row r="2923" spans="1:4" x14ac:dyDescent="0.2">
      <c r="A2923" s="284" t="s">
        <v>3396</v>
      </c>
      <c r="B2923" s="313">
        <v>88.073773870037087</v>
      </c>
      <c r="C2923" s="267">
        <f t="shared" si="146"/>
        <v>8</v>
      </c>
      <c r="D2923" s="267">
        <f t="shared" si="147"/>
        <v>30</v>
      </c>
    </row>
    <row r="2924" spans="1:4" x14ac:dyDescent="0.2">
      <c r="A2924" s="284" t="s">
        <v>3397</v>
      </c>
      <c r="B2924" s="313">
        <v>90.169614203806759</v>
      </c>
      <c r="C2924" s="267">
        <f t="shared" si="146"/>
        <v>8</v>
      </c>
      <c r="D2924" s="267">
        <f t="shared" si="147"/>
        <v>30</v>
      </c>
    </row>
    <row r="2925" spans="1:4" x14ac:dyDescent="0.2">
      <c r="A2925" s="284" t="s">
        <v>3398</v>
      </c>
      <c r="B2925" s="313">
        <v>91.714911143754136</v>
      </c>
      <c r="C2925" s="267">
        <f t="shared" si="146"/>
        <v>8</v>
      </c>
      <c r="D2925" s="267">
        <f t="shared" si="147"/>
        <v>30</v>
      </c>
    </row>
    <row r="2926" spans="1:4" x14ac:dyDescent="0.2">
      <c r="A2926" s="284" t="s">
        <v>3399</v>
      </c>
      <c r="B2926" s="313">
        <v>92.828585658470018</v>
      </c>
      <c r="C2926" s="267">
        <f t="shared" si="146"/>
        <v>8</v>
      </c>
      <c r="D2926" s="267">
        <f t="shared" si="147"/>
        <v>31</v>
      </c>
    </row>
    <row r="2927" spans="1:4" x14ac:dyDescent="0.2">
      <c r="A2927" s="284" t="s">
        <v>3400</v>
      </c>
      <c r="B2927" s="313">
        <v>93.549362086929165</v>
      </c>
      <c r="C2927" s="267">
        <f t="shared" si="146"/>
        <v>8</v>
      </c>
      <c r="D2927" s="267">
        <f t="shared" si="147"/>
        <v>31</v>
      </c>
    </row>
    <row r="2928" spans="1:4" x14ac:dyDescent="0.2">
      <c r="A2928" s="284" t="s">
        <v>3401</v>
      </c>
      <c r="B2928" s="313">
        <v>93.899282321378024</v>
      </c>
      <c r="C2928" s="267">
        <f t="shared" si="146"/>
        <v>8</v>
      </c>
      <c r="D2928" s="267">
        <f t="shared" si="147"/>
        <v>31</v>
      </c>
    </row>
    <row r="2929" spans="1:4" x14ac:dyDescent="0.2">
      <c r="A2929" s="284" t="s">
        <v>3402</v>
      </c>
      <c r="B2929" s="313">
        <v>94.286279161723996</v>
      </c>
      <c r="C2929" s="267">
        <f t="shared" si="146"/>
        <v>8</v>
      </c>
      <c r="D2929" s="267">
        <f t="shared" si="147"/>
        <v>31</v>
      </c>
    </row>
    <row r="2930" spans="1:4" x14ac:dyDescent="0.2">
      <c r="A2930" s="284" t="s">
        <v>3403</v>
      </c>
      <c r="B2930" s="313">
        <v>94.834087509560646</v>
      </c>
      <c r="C2930" s="267">
        <f t="shared" si="146"/>
        <v>8</v>
      </c>
      <c r="D2930" s="267">
        <f t="shared" si="147"/>
        <v>31</v>
      </c>
    </row>
    <row r="2931" spans="1:4" x14ac:dyDescent="0.2">
      <c r="A2931" s="284" t="s">
        <v>3404</v>
      </c>
      <c r="B2931" s="313">
        <v>94.80412892845095</v>
      </c>
      <c r="C2931" s="267">
        <f t="shared" si="146"/>
        <v>8</v>
      </c>
      <c r="D2931" s="267">
        <f t="shared" si="147"/>
        <v>31</v>
      </c>
    </row>
    <row r="2932" spans="1:4" x14ac:dyDescent="0.2">
      <c r="A2932" s="284" t="s">
        <v>3409</v>
      </c>
      <c r="B2932" s="313">
        <v>94.750959824489229</v>
      </c>
      <c r="C2932" s="267">
        <f t="shared" ref="C2932:C2956" si="148">MONTH(A2932)</f>
        <v>8</v>
      </c>
      <c r="D2932" s="267">
        <f t="shared" ref="D2932:D2956" si="149">DAY(A2932)</f>
        <v>31</v>
      </c>
    </row>
    <row r="2933" spans="1:4" x14ac:dyDescent="0.2">
      <c r="A2933" s="284" t="s">
        <v>3410</v>
      </c>
      <c r="B2933" s="313">
        <v>92.018725937840046</v>
      </c>
      <c r="C2933" s="267">
        <f t="shared" si="148"/>
        <v>8</v>
      </c>
      <c r="D2933" s="267">
        <f t="shared" si="149"/>
        <v>31</v>
      </c>
    </row>
    <row r="2934" spans="1:4" x14ac:dyDescent="0.2">
      <c r="A2934" s="284" t="s">
        <v>3411</v>
      </c>
      <c r="B2934" s="313">
        <v>85.789538085965518</v>
      </c>
      <c r="C2934" s="267">
        <f t="shared" si="148"/>
        <v>8</v>
      </c>
      <c r="D2934" s="267">
        <f t="shared" si="149"/>
        <v>31</v>
      </c>
    </row>
    <row r="2935" spans="1:4" x14ac:dyDescent="0.2">
      <c r="A2935" s="284" t="s">
        <v>3412</v>
      </c>
      <c r="B2935" s="313">
        <v>73.588319702003687</v>
      </c>
      <c r="C2935" s="267">
        <f t="shared" si="148"/>
        <v>8</v>
      </c>
      <c r="D2935" s="267">
        <f t="shared" si="149"/>
        <v>31</v>
      </c>
    </row>
    <row r="2936" spans="1:4" x14ac:dyDescent="0.2">
      <c r="A2936" s="284" t="s">
        <v>3413</v>
      </c>
      <c r="B2936" s="313">
        <v>59.959803766418737</v>
      </c>
      <c r="C2936" s="267">
        <f t="shared" si="148"/>
        <v>8</v>
      </c>
      <c r="D2936" s="267">
        <f t="shared" si="149"/>
        <v>31</v>
      </c>
    </row>
    <row r="2937" spans="1:4" x14ac:dyDescent="0.2">
      <c r="A2937" s="284" t="s">
        <v>3414</v>
      </c>
      <c r="B2937" s="313">
        <v>54.043519694099942</v>
      </c>
      <c r="C2937" s="267">
        <f t="shared" si="148"/>
        <v>8</v>
      </c>
      <c r="D2937" s="267">
        <f t="shared" si="149"/>
        <v>31</v>
      </c>
    </row>
    <row r="2938" spans="1:4" x14ac:dyDescent="0.2">
      <c r="A2938" s="284" t="s">
        <v>3415</v>
      </c>
      <c r="B2938" s="313">
        <v>51.220783023026115</v>
      </c>
      <c r="C2938" s="267">
        <f t="shared" si="148"/>
        <v>8</v>
      </c>
      <c r="D2938" s="267">
        <f t="shared" si="149"/>
        <v>31</v>
      </c>
    </row>
    <row r="2939" spans="1:4" x14ac:dyDescent="0.2">
      <c r="A2939" s="284" t="s">
        <v>3416</v>
      </c>
      <c r="B2939" s="313">
        <v>44.890846658111059</v>
      </c>
      <c r="C2939" s="267">
        <f t="shared" si="148"/>
        <v>8</v>
      </c>
      <c r="D2939" s="267">
        <f t="shared" si="149"/>
        <v>31</v>
      </c>
    </row>
    <row r="2940" spans="1:4" x14ac:dyDescent="0.2">
      <c r="A2940" s="284" t="s">
        <v>3417</v>
      </c>
      <c r="B2940" s="313">
        <v>42.909665286809911</v>
      </c>
      <c r="C2940" s="267">
        <f t="shared" si="148"/>
        <v>8</v>
      </c>
      <c r="D2940" s="267">
        <f t="shared" si="149"/>
        <v>31</v>
      </c>
    </row>
    <row r="2941" spans="1:4" x14ac:dyDescent="0.2">
      <c r="A2941" s="284" t="s">
        <v>3418</v>
      </c>
      <c r="B2941" s="313">
        <v>37.438733821858975</v>
      </c>
      <c r="C2941" s="267">
        <f t="shared" si="148"/>
        <v>8</v>
      </c>
      <c r="D2941" s="267">
        <f t="shared" si="149"/>
        <v>31</v>
      </c>
    </row>
    <row r="2942" spans="1:4" x14ac:dyDescent="0.2">
      <c r="A2942" s="284" t="s">
        <v>3419</v>
      </c>
      <c r="B2942" s="313">
        <v>39.387572571076632</v>
      </c>
      <c r="C2942" s="267">
        <f t="shared" si="148"/>
        <v>8</v>
      </c>
      <c r="D2942" s="267">
        <f t="shared" si="149"/>
        <v>31</v>
      </c>
    </row>
    <row r="2943" spans="1:4" x14ac:dyDescent="0.2">
      <c r="A2943" s="284" t="s">
        <v>3420</v>
      </c>
      <c r="B2943" s="313">
        <v>43.288626254750554</v>
      </c>
      <c r="C2943" s="267">
        <f t="shared" si="148"/>
        <v>8</v>
      </c>
      <c r="D2943" s="267">
        <f t="shared" si="149"/>
        <v>31</v>
      </c>
    </row>
    <row r="2944" spans="1:4" x14ac:dyDescent="0.2">
      <c r="A2944" s="284" t="s">
        <v>3421</v>
      </c>
      <c r="B2944" s="313">
        <v>48.249288110469649</v>
      </c>
      <c r="C2944" s="267">
        <f t="shared" si="148"/>
        <v>8</v>
      </c>
      <c r="D2944" s="267">
        <f t="shared" si="149"/>
        <v>31</v>
      </c>
    </row>
    <row r="2945" spans="1:4" x14ac:dyDescent="0.2">
      <c r="A2945" s="284" t="s">
        <v>3422</v>
      </c>
      <c r="B2945" s="313">
        <v>53.278341422589946</v>
      </c>
      <c r="C2945" s="267">
        <f t="shared" si="148"/>
        <v>8</v>
      </c>
      <c r="D2945" s="267">
        <f t="shared" si="149"/>
        <v>31</v>
      </c>
    </row>
    <row r="2946" spans="1:4" x14ac:dyDescent="0.2">
      <c r="A2946" s="284" t="s">
        <v>3423</v>
      </c>
      <c r="B2946" s="313">
        <v>74.637547858671581</v>
      </c>
      <c r="C2946" s="267">
        <f t="shared" si="148"/>
        <v>8</v>
      </c>
      <c r="D2946" s="267">
        <f t="shared" si="149"/>
        <v>31</v>
      </c>
    </row>
    <row r="2947" spans="1:4" x14ac:dyDescent="0.2">
      <c r="A2947" s="284" t="s">
        <v>3424</v>
      </c>
      <c r="B2947" s="313">
        <v>80.990332127985639</v>
      </c>
      <c r="C2947" s="267">
        <f t="shared" si="148"/>
        <v>8</v>
      </c>
      <c r="D2947" s="267">
        <f t="shared" si="149"/>
        <v>31</v>
      </c>
    </row>
    <row r="2948" spans="1:4" x14ac:dyDescent="0.2">
      <c r="A2948" s="284" t="s">
        <v>3425</v>
      </c>
      <c r="B2948" s="313">
        <v>84.240906432134437</v>
      </c>
      <c r="C2948" s="267">
        <f t="shared" si="148"/>
        <v>8</v>
      </c>
      <c r="D2948" s="267">
        <f t="shared" si="149"/>
        <v>31</v>
      </c>
    </row>
    <row r="2949" spans="1:4" x14ac:dyDescent="0.2">
      <c r="A2949" s="284" t="s">
        <v>3426</v>
      </c>
      <c r="B2949" s="313">
        <v>87.821428571428584</v>
      </c>
      <c r="C2949" s="267">
        <f t="shared" si="148"/>
        <v>8</v>
      </c>
      <c r="D2949" s="267">
        <f t="shared" si="149"/>
        <v>31</v>
      </c>
    </row>
    <row r="2950" spans="1:4" x14ac:dyDescent="0.2">
      <c r="A2950" s="284" t="s">
        <v>3427</v>
      </c>
      <c r="B2950" s="313">
        <v>89.836278396375491</v>
      </c>
      <c r="C2950" s="267">
        <f t="shared" si="148"/>
        <v>9</v>
      </c>
      <c r="D2950" s="267">
        <f t="shared" si="149"/>
        <v>1</v>
      </c>
    </row>
    <row r="2951" spans="1:4" x14ac:dyDescent="0.2">
      <c r="A2951" s="284" t="s">
        <v>3428</v>
      </c>
      <c r="B2951" s="313">
        <v>85.923227435090723</v>
      </c>
      <c r="C2951" s="267">
        <f t="shared" si="148"/>
        <v>9</v>
      </c>
      <c r="D2951" s="267">
        <f t="shared" si="149"/>
        <v>1</v>
      </c>
    </row>
    <row r="2952" spans="1:4" x14ac:dyDescent="0.2">
      <c r="A2952" s="284" t="s">
        <v>3429</v>
      </c>
      <c r="B2952" s="313">
        <v>84.350807725336864</v>
      </c>
      <c r="C2952" s="267">
        <f t="shared" si="148"/>
        <v>9</v>
      </c>
      <c r="D2952" s="267">
        <f t="shared" si="149"/>
        <v>1</v>
      </c>
    </row>
    <row r="2953" spans="1:4" x14ac:dyDescent="0.2">
      <c r="A2953" s="284" t="s">
        <v>3430</v>
      </c>
      <c r="B2953" s="313">
        <v>87.758118287434598</v>
      </c>
      <c r="C2953" s="267">
        <f t="shared" si="148"/>
        <v>9</v>
      </c>
      <c r="D2953" s="267">
        <f t="shared" si="149"/>
        <v>1</v>
      </c>
    </row>
    <row r="2954" spans="1:4" x14ac:dyDescent="0.2">
      <c r="A2954" s="284" t="s">
        <v>3431</v>
      </c>
      <c r="B2954" s="313">
        <v>91.053391053391053</v>
      </c>
      <c r="C2954" s="267">
        <f t="shared" si="148"/>
        <v>9</v>
      </c>
      <c r="D2954" s="267">
        <f t="shared" si="149"/>
        <v>1</v>
      </c>
    </row>
    <row r="2955" spans="1:4" x14ac:dyDescent="0.2">
      <c r="A2955" s="284" t="s">
        <v>3432</v>
      </c>
      <c r="B2955" s="313">
        <v>91.274601605965188</v>
      </c>
      <c r="C2955" s="267">
        <f t="shared" si="148"/>
        <v>9</v>
      </c>
      <c r="D2955" s="267">
        <f t="shared" si="149"/>
        <v>1</v>
      </c>
    </row>
    <row r="2956" spans="1:4" x14ac:dyDescent="0.2">
      <c r="A2956" s="284" t="s">
        <v>3433</v>
      </c>
      <c r="B2956" s="313">
        <v>92.967846402960902</v>
      </c>
      <c r="C2956" s="267">
        <f t="shared" si="148"/>
        <v>9</v>
      </c>
      <c r="D2956" s="267">
        <f t="shared" si="149"/>
        <v>1</v>
      </c>
    </row>
    <row r="2957" spans="1:4" x14ac:dyDescent="0.2">
      <c r="A2957" s="284" t="s">
        <v>3434</v>
      </c>
      <c r="B2957" s="313">
        <v>87.632580728110426</v>
      </c>
      <c r="C2957" s="267">
        <f t="shared" ref="C2957:C2982" si="150">MONTH(A2957)</f>
        <v>9</v>
      </c>
      <c r="D2957" s="267">
        <f t="shared" ref="D2957:D2982" si="151">DAY(A2957)</f>
        <v>1</v>
      </c>
    </row>
    <row r="2958" spans="1:4" x14ac:dyDescent="0.2">
      <c r="A2958" s="284" t="s">
        <v>3435</v>
      </c>
      <c r="B2958" s="313">
        <v>77.894175005245401</v>
      </c>
      <c r="C2958" s="267">
        <f t="shared" si="150"/>
        <v>9</v>
      </c>
      <c r="D2958" s="267">
        <f t="shared" si="151"/>
        <v>1</v>
      </c>
    </row>
    <row r="2959" spans="1:4" x14ac:dyDescent="0.2">
      <c r="A2959" s="284" t="s">
        <v>3436</v>
      </c>
      <c r="B2959" s="313">
        <v>67.986909353983179</v>
      </c>
      <c r="C2959" s="267">
        <f t="shared" si="150"/>
        <v>9</v>
      </c>
      <c r="D2959" s="267">
        <f t="shared" si="151"/>
        <v>1</v>
      </c>
    </row>
    <row r="2960" spans="1:4" x14ac:dyDescent="0.2">
      <c r="A2960" s="284" t="s">
        <v>3437</v>
      </c>
      <c r="B2960" s="313">
        <v>59.472921334589316</v>
      </c>
      <c r="C2960" s="267">
        <f t="shared" si="150"/>
        <v>9</v>
      </c>
      <c r="D2960" s="267">
        <f t="shared" si="151"/>
        <v>1</v>
      </c>
    </row>
    <row r="2961" spans="1:4" x14ac:dyDescent="0.2">
      <c r="A2961" s="284" t="s">
        <v>3438</v>
      </c>
      <c r="B2961" s="313">
        <v>53.874466020521282</v>
      </c>
      <c r="C2961" s="267">
        <f t="shared" si="150"/>
        <v>9</v>
      </c>
      <c r="D2961" s="267">
        <f t="shared" si="151"/>
        <v>1</v>
      </c>
    </row>
    <row r="2962" spans="1:4" x14ac:dyDescent="0.2">
      <c r="A2962" s="284" t="s">
        <v>3439</v>
      </c>
      <c r="B2962" s="313">
        <v>47.268132904509422</v>
      </c>
      <c r="C2962" s="267">
        <f t="shared" si="150"/>
        <v>9</v>
      </c>
      <c r="D2962" s="267">
        <f t="shared" si="151"/>
        <v>1</v>
      </c>
    </row>
    <row r="2963" spans="1:4" x14ac:dyDescent="0.2">
      <c r="A2963" s="284" t="s">
        <v>3440</v>
      </c>
      <c r="B2963" s="313">
        <v>42.611079513138435</v>
      </c>
      <c r="C2963" s="267">
        <f t="shared" si="150"/>
        <v>9</v>
      </c>
      <c r="D2963" s="267">
        <f t="shared" si="151"/>
        <v>1</v>
      </c>
    </row>
    <row r="2964" spans="1:4" x14ac:dyDescent="0.2">
      <c r="A2964" s="284" t="s">
        <v>3441</v>
      </c>
      <c r="B2964" s="313">
        <v>38.981378651442952</v>
      </c>
      <c r="C2964" s="267">
        <f t="shared" si="150"/>
        <v>9</v>
      </c>
      <c r="D2964" s="267">
        <f t="shared" si="151"/>
        <v>1</v>
      </c>
    </row>
    <row r="2965" spans="1:4" x14ac:dyDescent="0.2">
      <c r="A2965" s="284" t="s">
        <v>3442</v>
      </c>
      <c r="B2965" s="313">
        <v>39.681190183151443</v>
      </c>
      <c r="C2965" s="267">
        <f t="shared" si="150"/>
        <v>9</v>
      </c>
      <c r="D2965" s="267">
        <f t="shared" si="151"/>
        <v>1</v>
      </c>
    </row>
    <row r="2966" spans="1:4" x14ac:dyDescent="0.2">
      <c r="A2966" s="284" t="s">
        <v>3443</v>
      </c>
      <c r="B2966" s="313">
        <v>39.489389808317171</v>
      </c>
      <c r="C2966" s="267">
        <f t="shared" si="150"/>
        <v>9</v>
      </c>
      <c r="D2966" s="267">
        <f t="shared" si="151"/>
        <v>1</v>
      </c>
    </row>
    <row r="2967" spans="1:4" x14ac:dyDescent="0.2">
      <c r="A2967" s="284" t="s">
        <v>3444</v>
      </c>
      <c r="B2967" s="313">
        <v>38.429634275498934</v>
      </c>
      <c r="C2967" s="267">
        <f t="shared" si="150"/>
        <v>9</v>
      </c>
      <c r="D2967" s="267">
        <f t="shared" si="151"/>
        <v>1</v>
      </c>
    </row>
    <row r="2968" spans="1:4" x14ac:dyDescent="0.2">
      <c r="A2968" s="284" t="s">
        <v>3445</v>
      </c>
      <c r="B2968" s="313">
        <v>42.346053442461759</v>
      </c>
      <c r="C2968" s="267">
        <f t="shared" si="150"/>
        <v>9</v>
      </c>
      <c r="D2968" s="267">
        <f t="shared" si="151"/>
        <v>1</v>
      </c>
    </row>
    <row r="2969" spans="1:4" x14ac:dyDescent="0.2">
      <c r="A2969" s="284" t="s">
        <v>3446</v>
      </c>
      <c r="B2969" s="313">
        <v>53.35437762844964</v>
      </c>
      <c r="C2969" s="267">
        <f t="shared" si="150"/>
        <v>9</v>
      </c>
      <c r="D2969" s="267">
        <f t="shared" si="151"/>
        <v>1</v>
      </c>
    </row>
    <row r="2970" spans="1:4" x14ac:dyDescent="0.2">
      <c r="A2970" s="284" t="s">
        <v>3447</v>
      </c>
      <c r="B2970" s="313">
        <v>75.200792437673073</v>
      </c>
      <c r="C2970" s="267">
        <f t="shared" si="150"/>
        <v>9</v>
      </c>
      <c r="D2970" s="267">
        <f t="shared" si="151"/>
        <v>1</v>
      </c>
    </row>
    <row r="2971" spans="1:4" x14ac:dyDescent="0.2">
      <c r="A2971" s="284" t="s">
        <v>3448</v>
      </c>
      <c r="B2971" s="313">
        <v>81.824289677669185</v>
      </c>
      <c r="C2971" s="267">
        <f t="shared" si="150"/>
        <v>9</v>
      </c>
      <c r="D2971" s="267">
        <f t="shared" si="151"/>
        <v>1</v>
      </c>
    </row>
    <row r="2972" spans="1:4" x14ac:dyDescent="0.2">
      <c r="A2972" s="284" t="s">
        <v>3449</v>
      </c>
      <c r="B2972" s="313">
        <v>87.707977246020732</v>
      </c>
      <c r="C2972" s="267">
        <f t="shared" si="150"/>
        <v>9</v>
      </c>
      <c r="D2972" s="267">
        <f t="shared" si="151"/>
        <v>1</v>
      </c>
    </row>
    <row r="2973" spans="1:4" x14ac:dyDescent="0.2">
      <c r="A2973" s="284" t="s">
        <v>3450</v>
      </c>
      <c r="B2973" s="313">
        <v>90.076846974012554</v>
      </c>
      <c r="C2973" s="267">
        <f t="shared" si="150"/>
        <v>9</v>
      </c>
      <c r="D2973" s="267">
        <f t="shared" si="151"/>
        <v>1</v>
      </c>
    </row>
    <row r="2974" spans="1:4" x14ac:dyDescent="0.2">
      <c r="A2974" s="284" t="s">
        <v>3451</v>
      </c>
      <c r="B2974" s="313">
        <v>91.387337333107979</v>
      </c>
      <c r="C2974" s="267">
        <f t="shared" si="150"/>
        <v>9</v>
      </c>
      <c r="D2974" s="267">
        <f t="shared" si="151"/>
        <v>2</v>
      </c>
    </row>
    <row r="2975" spans="1:4" x14ac:dyDescent="0.2">
      <c r="A2975" s="284" t="s">
        <v>3452</v>
      </c>
      <c r="B2975" s="313">
        <v>91.73343479172172</v>
      </c>
      <c r="C2975" s="267">
        <f t="shared" si="150"/>
        <v>9</v>
      </c>
      <c r="D2975" s="267">
        <f t="shared" si="151"/>
        <v>2</v>
      </c>
    </row>
    <row r="2976" spans="1:4" x14ac:dyDescent="0.2">
      <c r="A2976" s="284" t="s">
        <v>3453</v>
      </c>
      <c r="B2976" s="313">
        <v>93.096370872430839</v>
      </c>
      <c r="C2976" s="267">
        <f t="shared" si="150"/>
        <v>9</v>
      </c>
      <c r="D2976" s="267">
        <f t="shared" si="151"/>
        <v>2</v>
      </c>
    </row>
    <row r="2977" spans="1:4" x14ac:dyDescent="0.2">
      <c r="A2977" s="284" t="s">
        <v>3454</v>
      </c>
      <c r="B2977" s="313">
        <v>93.633946657663742</v>
      </c>
      <c r="C2977" s="267">
        <f t="shared" si="150"/>
        <v>9</v>
      </c>
      <c r="D2977" s="267">
        <f t="shared" si="151"/>
        <v>2</v>
      </c>
    </row>
    <row r="2978" spans="1:4" x14ac:dyDescent="0.2">
      <c r="A2978" s="284" t="s">
        <v>3455</v>
      </c>
      <c r="B2978" s="313">
        <v>93.861786895993362</v>
      </c>
      <c r="C2978" s="267">
        <f t="shared" si="150"/>
        <v>9</v>
      </c>
      <c r="D2978" s="267">
        <f t="shared" si="151"/>
        <v>2</v>
      </c>
    </row>
    <row r="2979" spans="1:4" x14ac:dyDescent="0.2">
      <c r="A2979" s="284" t="s">
        <v>3456</v>
      </c>
      <c r="B2979" s="313">
        <v>94.436789568697421</v>
      </c>
      <c r="C2979" s="267">
        <f t="shared" si="150"/>
        <v>9</v>
      </c>
      <c r="D2979" s="267">
        <f t="shared" si="151"/>
        <v>2</v>
      </c>
    </row>
    <row r="2980" spans="1:4" x14ac:dyDescent="0.2">
      <c r="A2980" s="284" t="s">
        <v>3457</v>
      </c>
      <c r="B2980" s="313">
        <v>94.193933960854622</v>
      </c>
      <c r="C2980" s="267">
        <f t="shared" si="150"/>
        <v>9</v>
      </c>
      <c r="D2980" s="267">
        <f t="shared" si="151"/>
        <v>2</v>
      </c>
    </row>
    <row r="2981" spans="1:4" x14ac:dyDescent="0.2">
      <c r="A2981" s="284" t="s">
        <v>3458</v>
      </c>
      <c r="B2981" s="313">
        <v>94.063691913241058</v>
      </c>
      <c r="C2981" s="267">
        <f t="shared" si="150"/>
        <v>9</v>
      </c>
      <c r="D2981" s="267">
        <f t="shared" si="151"/>
        <v>2</v>
      </c>
    </row>
    <row r="2982" spans="1:4" x14ac:dyDescent="0.2">
      <c r="A2982" s="284" t="s">
        <v>3459</v>
      </c>
      <c r="B2982" s="313">
        <v>88.154882891394848</v>
      </c>
      <c r="C2982" s="267">
        <f t="shared" si="150"/>
        <v>9</v>
      </c>
      <c r="D2982" s="267">
        <f t="shared" si="151"/>
        <v>2</v>
      </c>
    </row>
    <row r="2983" spans="1:4" x14ac:dyDescent="0.2">
      <c r="A2983" s="284" t="s">
        <v>3462</v>
      </c>
      <c r="B2983" s="313">
        <v>75.346215059255712</v>
      </c>
      <c r="C2983" s="267">
        <f t="shared" ref="C2983:C3005" si="152">MONTH(A2983)</f>
        <v>9</v>
      </c>
      <c r="D2983" s="267">
        <f t="shared" ref="D2983:D3005" si="153">DAY(A2983)</f>
        <v>2</v>
      </c>
    </row>
    <row r="2984" spans="1:4" x14ac:dyDescent="0.2">
      <c r="A2984" s="284" t="s">
        <v>3463</v>
      </c>
      <c r="B2984" s="313">
        <v>63.556376652037741</v>
      </c>
      <c r="C2984" s="267">
        <f t="shared" si="152"/>
        <v>9</v>
      </c>
      <c r="D2984" s="267">
        <f t="shared" si="153"/>
        <v>2</v>
      </c>
    </row>
    <row r="2985" spans="1:4" x14ac:dyDescent="0.2">
      <c r="A2985" s="284" t="s">
        <v>3464</v>
      </c>
      <c r="B2985" s="313">
        <v>63.252800764245563</v>
      </c>
      <c r="C2985" s="267">
        <f t="shared" si="152"/>
        <v>9</v>
      </c>
      <c r="D2985" s="267">
        <f t="shared" si="153"/>
        <v>2</v>
      </c>
    </row>
    <row r="2986" spans="1:4" x14ac:dyDescent="0.2">
      <c r="A2986" s="284" t="s">
        <v>3465</v>
      </c>
      <c r="B2986" s="313">
        <v>60.634610003949774</v>
      </c>
      <c r="C2986" s="267">
        <f t="shared" si="152"/>
        <v>9</v>
      </c>
      <c r="D2986" s="267">
        <f t="shared" si="153"/>
        <v>2</v>
      </c>
    </row>
    <row r="2987" spans="1:4" x14ac:dyDescent="0.2">
      <c r="A2987" s="284" t="s">
        <v>3466</v>
      </c>
      <c r="B2987" s="313">
        <v>56.895995351015884</v>
      </c>
      <c r="C2987" s="267">
        <f t="shared" si="152"/>
        <v>9</v>
      </c>
      <c r="D2987" s="267">
        <f t="shared" si="153"/>
        <v>2</v>
      </c>
    </row>
    <row r="2988" spans="1:4" x14ac:dyDescent="0.2">
      <c r="A2988" s="284" t="s">
        <v>3467</v>
      </c>
      <c r="B2988" s="313">
        <v>53.672599413083212</v>
      </c>
      <c r="C2988" s="267">
        <f t="shared" si="152"/>
        <v>9</v>
      </c>
      <c r="D2988" s="267">
        <f t="shared" si="153"/>
        <v>2</v>
      </c>
    </row>
    <row r="2989" spans="1:4" x14ac:dyDescent="0.2">
      <c r="A2989" s="284" t="s">
        <v>3468</v>
      </c>
      <c r="B2989" s="313">
        <v>51.486428551422449</v>
      </c>
      <c r="C2989" s="267">
        <f t="shared" si="152"/>
        <v>9</v>
      </c>
      <c r="D2989" s="267">
        <f t="shared" si="153"/>
        <v>2</v>
      </c>
    </row>
    <row r="2990" spans="1:4" x14ac:dyDescent="0.2">
      <c r="A2990" s="284" t="s">
        <v>3469</v>
      </c>
      <c r="B2990" s="313">
        <v>51.225019260823046</v>
      </c>
      <c r="C2990" s="267">
        <f t="shared" si="152"/>
        <v>9</v>
      </c>
      <c r="D2990" s="267">
        <f t="shared" si="153"/>
        <v>2</v>
      </c>
    </row>
    <row r="2991" spans="1:4" x14ac:dyDescent="0.2">
      <c r="A2991" s="284" t="s">
        <v>3470</v>
      </c>
      <c r="B2991" s="313">
        <v>51.948029740762891</v>
      </c>
      <c r="C2991" s="267">
        <f t="shared" si="152"/>
        <v>9</v>
      </c>
      <c r="D2991" s="267">
        <f t="shared" si="153"/>
        <v>2</v>
      </c>
    </row>
    <row r="2992" spans="1:4" x14ac:dyDescent="0.2">
      <c r="A2992" s="284" t="s">
        <v>3471</v>
      </c>
      <c r="B2992" s="313">
        <v>55.662128379602386</v>
      </c>
      <c r="C2992" s="267">
        <f t="shared" si="152"/>
        <v>9</v>
      </c>
      <c r="D2992" s="267">
        <f t="shared" si="153"/>
        <v>2</v>
      </c>
    </row>
    <row r="2993" spans="1:4" x14ac:dyDescent="0.2">
      <c r="A2993" s="284" t="s">
        <v>3472</v>
      </c>
      <c r="B2993" s="313">
        <v>65.605629740574514</v>
      </c>
      <c r="C2993" s="267">
        <f t="shared" si="152"/>
        <v>9</v>
      </c>
      <c r="D2993" s="267">
        <f t="shared" si="153"/>
        <v>2</v>
      </c>
    </row>
    <row r="2994" spans="1:4" x14ac:dyDescent="0.2">
      <c r="A2994" s="284" t="s">
        <v>3473</v>
      </c>
      <c r="B2994" s="313">
        <v>77.95193189930032</v>
      </c>
      <c r="C2994" s="267">
        <f t="shared" si="152"/>
        <v>9</v>
      </c>
      <c r="D2994" s="267">
        <f t="shared" si="153"/>
        <v>2</v>
      </c>
    </row>
    <row r="2995" spans="1:4" x14ac:dyDescent="0.2">
      <c r="A2995" s="284" t="s">
        <v>3474</v>
      </c>
      <c r="B2995" s="313">
        <v>86.779799959902874</v>
      </c>
      <c r="C2995" s="267">
        <f t="shared" si="152"/>
        <v>9</v>
      </c>
      <c r="D2995" s="267">
        <f t="shared" si="153"/>
        <v>2</v>
      </c>
    </row>
    <row r="2996" spans="1:4" x14ac:dyDescent="0.2">
      <c r="A2996" s="284" t="s">
        <v>3475</v>
      </c>
      <c r="B2996" s="313">
        <v>88.74075557335469</v>
      </c>
      <c r="C2996" s="267">
        <f t="shared" si="152"/>
        <v>9</v>
      </c>
      <c r="D2996" s="267">
        <f t="shared" si="153"/>
        <v>2</v>
      </c>
    </row>
    <row r="2997" spans="1:4" x14ac:dyDescent="0.2">
      <c r="A2997" s="284" t="s">
        <v>3476</v>
      </c>
      <c r="B2997" s="313">
        <v>88.082959504413992</v>
      </c>
      <c r="C2997" s="267">
        <f t="shared" si="152"/>
        <v>9</v>
      </c>
      <c r="D2997" s="267">
        <f t="shared" si="153"/>
        <v>2</v>
      </c>
    </row>
    <row r="2998" spans="1:4" x14ac:dyDescent="0.2">
      <c r="A2998" s="284" t="s">
        <v>3477</v>
      </c>
      <c r="B2998" s="313">
        <v>87.320323287222664</v>
      </c>
      <c r="C2998" s="267">
        <f t="shared" si="152"/>
        <v>9</v>
      </c>
      <c r="D2998" s="267">
        <f t="shared" si="153"/>
        <v>3</v>
      </c>
    </row>
    <row r="2999" spans="1:4" x14ac:dyDescent="0.2">
      <c r="A2999" s="284" t="s">
        <v>3478</v>
      </c>
      <c r="B2999" s="313">
        <v>89.556717194288353</v>
      </c>
      <c r="C2999" s="267">
        <f t="shared" si="152"/>
        <v>9</v>
      </c>
      <c r="D2999" s="267">
        <f t="shared" si="153"/>
        <v>3</v>
      </c>
    </row>
    <row r="3000" spans="1:4" x14ac:dyDescent="0.2">
      <c r="A3000" s="284" t="s">
        <v>3479</v>
      </c>
      <c r="B3000" s="313">
        <v>91.684018838304553</v>
      </c>
      <c r="C3000" s="267">
        <f t="shared" si="152"/>
        <v>9</v>
      </c>
      <c r="D3000" s="267">
        <f t="shared" si="153"/>
        <v>3</v>
      </c>
    </row>
    <row r="3001" spans="1:4" x14ac:dyDescent="0.2">
      <c r="A3001" s="284" t="s">
        <v>3480</v>
      </c>
      <c r="B3001" s="313">
        <v>93.174100556495546</v>
      </c>
      <c r="C3001" s="267">
        <f t="shared" si="152"/>
        <v>9</v>
      </c>
      <c r="D3001" s="267">
        <f t="shared" si="153"/>
        <v>3</v>
      </c>
    </row>
    <row r="3002" spans="1:4" x14ac:dyDescent="0.2">
      <c r="A3002" s="284" t="s">
        <v>3481</v>
      </c>
      <c r="B3002" s="313">
        <v>93.54337241865835</v>
      </c>
      <c r="C3002" s="267">
        <f t="shared" si="152"/>
        <v>9</v>
      </c>
      <c r="D3002" s="267">
        <f t="shared" si="153"/>
        <v>3</v>
      </c>
    </row>
    <row r="3003" spans="1:4" x14ac:dyDescent="0.2">
      <c r="A3003" s="284" t="s">
        <v>3482</v>
      </c>
      <c r="B3003" s="313">
        <v>94.092518052440752</v>
      </c>
      <c r="C3003" s="267">
        <f t="shared" si="152"/>
        <v>9</v>
      </c>
      <c r="D3003" s="267">
        <f t="shared" si="153"/>
        <v>3</v>
      </c>
    </row>
    <row r="3004" spans="1:4" x14ac:dyDescent="0.2">
      <c r="A3004" s="284" t="s">
        <v>3483</v>
      </c>
      <c r="B3004" s="313">
        <v>94.803493449781655</v>
      </c>
      <c r="C3004" s="267">
        <f t="shared" si="152"/>
        <v>9</v>
      </c>
      <c r="D3004" s="267">
        <f t="shared" si="153"/>
        <v>3</v>
      </c>
    </row>
    <row r="3005" spans="1:4" x14ac:dyDescent="0.2">
      <c r="A3005" s="284" t="s">
        <v>3484</v>
      </c>
      <c r="B3005" s="313">
        <v>94.754361543039906</v>
      </c>
      <c r="C3005" s="267">
        <f t="shared" si="152"/>
        <v>9</v>
      </c>
      <c r="D3005" s="267">
        <f t="shared" si="153"/>
        <v>3</v>
      </c>
    </row>
    <row r="3006" spans="1:4" x14ac:dyDescent="0.2">
      <c r="A3006" s="284" t="s">
        <v>3486</v>
      </c>
      <c r="B3006" s="313">
        <v>93.421764286963892</v>
      </c>
      <c r="C3006" s="267">
        <f t="shared" ref="C3006:C3028" si="154">MONTH(A3006)</f>
        <v>9</v>
      </c>
      <c r="D3006" s="267">
        <f t="shared" ref="D3006:D3028" si="155">DAY(A3006)</f>
        <v>3</v>
      </c>
    </row>
    <row r="3007" spans="1:4" x14ac:dyDescent="0.2">
      <c r="A3007" s="284" t="s">
        <v>3487</v>
      </c>
      <c r="B3007" s="313">
        <v>85.825027537931277</v>
      </c>
      <c r="C3007" s="267">
        <f t="shared" si="154"/>
        <v>9</v>
      </c>
      <c r="D3007" s="267">
        <f t="shared" si="155"/>
        <v>3</v>
      </c>
    </row>
    <row r="3008" spans="1:4" x14ac:dyDescent="0.2">
      <c r="A3008" s="284" t="s">
        <v>3488</v>
      </c>
      <c r="B3008" s="313">
        <v>78.441598927317813</v>
      </c>
      <c r="C3008" s="267">
        <f t="shared" si="154"/>
        <v>9</v>
      </c>
      <c r="D3008" s="267">
        <f t="shared" si="155"/>
        <v>3</v>
      </c>
    </row>
    <row r="3009" spans="1:4" x14ac:dyDescent="0.2">
      <c r="A3009" s="284" t="s">
        <v>3489</v>
      </c>
      <c r="B3009" s="313">
        <v>69.899468140886896</v>
      </c>
      <c r="C3009" s="267">
        <f t="shared" si="154"/>
        <v>9</v>
      </c>
      <c r="D3009" s="267">
        <f t="shared" si="155"/>
        <v>3</v>
      </c>
    </row>
    <row r="3010" spans="1:4" x14ac:dyDescent="0.2">
      <c r="A3010" s="284" t="s">
        <v>3490</v>
      </c>
      <c r="B3010" s="313">
        <v>60.529501185664024</v>
      </c>
      <c r="C3010" s="267">
        <f t="shared" si="154"/>
        <v>9</v>
      </c>
      <c r="D3010" s="267">
        <f t="shared" si="155"/>
        <v>3</v>
      </c>
    </row>
    <row r="3011" spans="1:4" x14ac:dyDescent="0.2">
      <c r="A3011" s="284" t="s">
        <v>3491</v>
      </c>
      <c r="B3011" s="313">
        <v>56.410369037160834</v>
      </c>
      <c r="C3011" s="267">
        <f t="shared" si="154"/>
        <v>9</v>
      </c>
      <c r="D3011" s="267">
        <f t="shared" si="155"/>
        <v>3</v>
      </c>
    </row>
    <row r="3012" spans="1:4" x14ac:dyDescent="0.2">
      <c r="A3012" s="284" t="s">
        <v>3492</v>
      </c>
      <c r="B3012" s="313">
        <v>56.714994282985913</v>
      </c>
      <c r="C3012" s="267">
        <f t="shared" si="154"/>
        <v>9</v>
      </c>
      <c r="D3012" s="267">
        <f t="shared" si="155"/>
        <v>3</v>
      </c>
    </row>
    <row r="3013" spans="1:4" x14ac:dyDescent="0.2">
      <c r="A3013" s="284" t="s">
        <v>3493</v>
      </c>
      <c r="B3013" s="313">
        <v>53.663856342553999</v>
      </c>
      <c r="C3013" s="267">
        <f t="shared" si="154"/>
        <v>9</v>
      </c>
      <c r="D3013" s="267">
        <f t="shared" si="155"/>
        <v>3</v>
      </c>
    </row>
    <row r="3014" spans="1:4" x14ac:dyDescent="0.2">
      <c r="A3014" s="284" t="s">
        <v>3494</v>
      </c>
      <c r="B3014" s="313">
        <v>51.116057161922619</v>
      </c>
      <c r="C3014" s="267">
        <f t="shared" si="154"/>
        <v>9</v>
      </c>
      <c r="D3014" s="267">
        <f t="shared" si="155"/>
        <v>3</v>
      </c>
    </row>
    <row r="3015" spans="1:4" x14ac:dyDescent="0.2">
      <c r="A3015" s="284" t="s">
        <v>3495</v>
      </c>
      <c r="B3015" s="313">
        <v>52.570271956657379</v>
      </c>
      <c r="C3015" s="267">
        <f t="shared" si="154"/>
        <v>9</v>
      </c>
      <c r="D3015" s="267">
        <f t="shared" si="155"/>
        <v>3</v>
      </c>
    </row>
    <row r="3016" spans="1:4" x14ac:dyDescent="0.2">
      <c r="A3016" s="284" t="s">
        <v>3496</v>
      </c>
      <c r="B3016" s="313">
        <v>54.358171731053091</v>
      </c>
      <c r="C3016" s="267">
        <f t="shared" si="154"/>
        <v>9</v>
      </c>
      <c r="D3016" s="267">
        <f t="shared" si="155"/>
        <v>3</v>
      </c>
    </row>
    <row r="3017" spans="1:4" x14ac:dyDescent="0.2">
      <c r="A3017" s="284" t="s">
        <v>3497</v>
      </c>
      <c r="B3017" s="313">
        <v>62.141242544730922</v>
      </c>
      <c r="C3017" s="267">
        <f t="shared" si="154"/>
        <v>9</v>
      </c>
      <c r="D3017" s="267">
        <f t="shared" si="155"/>
        <v>3</v>
      </c>
    </row>
    <row r="3018" spans="1:4" x14ac:dyDescent="0.2">
      <c r="A3018" s="284" t="s">
        <v>3498</v>
      </c>
      <c r="B3018" s="313">
        <v>73.239140065616795</v>
      </c>
      <c r="C3018" s="267">
        <f t="shared" si="154"/>
        <v>9</v>
      </c>
      <c r="D3018" s="267">
        <f t="shared" si="155"/>
        <v>3</v>
      </c>
    </row>
    <row r="3019" spans="1:4" x14ac:dyDescent="0.2">
      <c r="A3019" s="284" t="s">
        <v>3499</v>
      </c>
      <c r="B3019" s="313">
        <v>77.594006196285193</v>
      </c>
      <c r="C3019" s="267">
        <f t="shared" si="154"/>
        <v>9</v>
      </c>
      <c r="D3019" s="267">
        <f t="shared" si="155"/>
        <v>3</v>
      </c>
    </row>
    <row r="3020" spans="1:4" x14ac:dyDescent="0.2">
      <c r="A3020" s="284" t="s">
        <v>3500</v>
      </c>
      <c r="B3020" s="313">
        <v>81.237057247160237</v>
      </c>
      <c r="C3020" s="267">
        <f t="shared" si="154"/>
        <v>9</v>
      </c>
      <c r="D3020" s="267">
        <f t="shared" si="155"/>
        <v>3</v>
      </c>
    </row>
    <row r="3021" spans="1:4" x14ac:dyDescent="0.2">
      <c r="A3021" s="284" t="s">
        <v>3501</v>
      </c>
      <c r="B3021" s="313">
        <v>82.556122579817924</v>
      </c>
      <c r="C3021" s="267">
        <f t="shared" si="154"/>
        <v>9</v>
      </c>
      <c r="D3021" s="267">
        <f t="shared" si="155"/>
        <v>3</v>
      </c>
    </row>
    <row r="3022" spans="1:4" x14ac:dyDescent="0.2">
      <c r="A3022" s="284" t="s">
        <v>3502</v>
      </c>
      <c r="B3022" s="313">
        <v>85.319544171757229</v>
      </c>
      <c r="C3022" s="267">
        <f t="shared" si="154"/>
        <v>9</v>
      </c>
      <c r="D3022" s="267">
        <f t="shared" si="155"/>
        <v>4</v>
      </c>
    </row>
    <row r="3023" spans="1:4" x14ac:dyDescent="0.2">
      <c r="A3023" s="284" t="s">
        <v>3503</v>
      </c>
      <c r="B3023" s="313">
        <v>86.925469790941307</v>
      </c>
      <c r="C3023" s="267">
        <f t="shared" si="154"/>
        <v>9</v>
      </c>
      <c r="D3023" s="267">
        <f t="shared" si="155"/>
        <v>4</v>
      </c>
    </row>
    <row r="3024" spans="1:4" x14ac:dyDescent="0.2">
      <c r="A3024" s="284" t="s">
        <v>3504</v>
      </c>
      <c r="B3024" s="313">
        <v>87.323817198483923</v>
      </c>
      <c r="C3024" s="267">
        <f t="shared" si="154"/>
        <v>9</v>
      </c>
      <c r="D3024" s="267">
        <f t="shared" si="155"/>
        <v>4</v>
      </c>
    </row>
    <row r="3025" spans="1:4" x14ac:dyDescent="0.2">
      <c r="A3025" s="284" t="s">
        <v>3505</v>
      </c>
      <c r="B3025" s="313">
        <v>89.52976083676171</v>
      </c>
      <c r="C3025" s="267">
        <f t="shared" si="154"/>
        <v>9</v>
      </c>
      <c r="D3025" s="267">
        <f t="shared" si="155"/>
        <v>4</v>
      </c>
    </row>
    <row r="3026" spans="1:4" x14ac:dyDescent="0.2">
      <c r="A3026" s="284" t="s">
        <v>3506</v>
      </c>
      <c r="B3026" s="313">
        <v>91.204809169775672</v>
      </c>
      <c r="C3026" s="267">
        <f t="shared" si="154"/>
        <v>9</v>
      </c>
      <c r="D3026" s="267">
        <f t="shared" si="155"/>
        <v>4</v>
      </c>
    </row>
    <row r="3027" spans="1:4" x14ac:dyDescent="0.2">
      <c r="A3027" s="284" t="s">
        <v>3507</v>
      </c>
      <c r="B3027" s="313">
        <v>92.210617928633596</v>
      </c>
      <c r="C3027" s="267">
        <f t="shared" si="154"/>
        <v>9</v>
      </c>
      <c r="D3027" s="267">
        <f t="shared" si="155"/>
        <v>4</v>
      </c>
    </row>
    <row r="3028" spans="1:4" x14ac:dyDescent="0.2">
      <c r="A3028" s="284" t="s">
        <v>3508</v>
      </c>
      <c r="B3028" s="313">
        <v>92.618431484566273</v>
      </c>
      <c r="C3028" s="267">
        <f t="shared" si="154"/>
        <v>9</v>
      </c>
      <c r="D3028" s="267">
        <f t="shared" si="155"/>
        <v>4</v>
      </c>
    </row>
    <row r="3029" spans="1:4" x14ac:dyDescent="0.2">
      <c r="A3029" s="284" t="s">
        <v>3510</v>
      </c>
      <c r="B3029" s="313">
        <v>90.173818337790621</v>
      </c>
      <c r="C3029" s="267">
        <f t="shared" ref="C3029:C3051" si="156">MONTH(A3029)</f>
        <v>9</v>
      </c>
      <c r="D3029" s="267">
        <f t="shared" ref="D3029:D3051" si="157">DAY(A3029)</f>
        <v>4</v>
      </c>
    </row>
    <row r="3030" spans="1:4" x14ac:dyDescent="0.2">
      <c r="A3030" s="284" t="s">
        <v>3511</v>
      </c>
      <c r="B3030" s="313">
        <v>83.880075843225924</v>
      </c>
      <c r="C3030" s="267">
        <f t="shared" si="156"/>
        <v>9</v>
      </c>
      <c r="D3030" s="267">
        <f t="shared" si="157"/>
        <v>4</v>
      </c>
    </row>
    <row r="3031" spans="1:4" x14ac:dyDescent="0.2">
      <c r="A3031" s="284" t="s">
        <v>3512</v>
      </c>
      <c r="B3031" s="313">
        <v>80.458394742202572</v>
      </c>
      <c r="C3031" s="267">
        <f t="shared" si="156"/>
        <v>9</v>
      </c>
      <c r="D3031" s="267">
        <f t="shared" si="157"/>
        <v>4</v>
      </c>
    </row>
    <row r="3032" spans="1:4" x14ac:dyDescent="0.2">
      <c r="A3032" s="284" t="s">
        <v>3513</v>
      </c>
      <c r="B3032" s="313">
        <v>75.97272143245425</v>
      </c>
      <c r="C3032" s="267">
        <f t="shared" si="156"/>
        <v>9</v>
      </c>
      <c r="D3032" s="267">
        <f t="shared" si="157"/>
        <v>4</v>
      </c>
    </row>
    <row r="3033" spans="1:4" x14ac:dyDescent="0.2">
      <c r="A3033" s="284" t="s">
        <v>3514</v>
      </c>
      <c r="B3033" s="313">
        <v>71.053019667382813</v>
      </c>
      <c r="C3033" s="267">
        <f t="shared" si="156"/>
        <v>9</v>
      </c>
      <c r="D3033" s="267">
        <f t="shared" si="157"/>
        <v>4</v>
      </c>
    </row>
    <row r="3034" spans="1:4" x14ac:dyDescent="0.2">
      <c r="A3034" s="284" t="s">
        <v>3515</v>
      </c>
      <c r="B3034" s="313">
        <v>64.246174234374934</v>
      </c>
      <c r="C3034" s="267">
        <f t="shared" si="156"/>
        <v>9</v>
      </c>
      <c r="D3034" s="267">
        <f t="shared" si="157"/>
        <v>4</v>
      </c>
    </row>
    <row r="3035" spans="1:4" x14ac:dyDescent="0.2">
      <c r="A3035" s="284" t="s">
        <v>3516</v>
      </c>
      <c r="B3035" s="313">
        <v>58.206758171299455</v>
      </c>
      <c r="C3035" s="267">
        <f t="shared" si="156"/>
        <v>9</v>
      </c>
      <c r="D3035" s="267">
        <f t="shared" si="157"/>
        <v>4</v>
      </c>
    </row>
    <row r="3036" spans="1:4" x14ac:dyDescent="0.2">
      <c r="A3036" s="284" t="s">
        <v>3517</v>
      </c>
      <c r="B3036" s="313">
        <v>55.59102711652767</v>
      </c>
      <c r="C3036" s="267">
        <f t="shared" si="156"/>
        <v>9</v>
      </c>
      <c r="D3036" s="267">
        <f t="shared" si="157"/>
        <v>4</v>
      </c>
    </row>
    <row r="3037" spans="1:4" x14ac:dyDescent="0.2">
      <c r="A3037" s="284" t="s">
        <v>3518</v>
      </c>
      <c r="B3037" s="313">
        <v>53.208415260367872</v>
      </c>
      <c r="C3037" s="267">
        <f t="shared" si="156"/>
        <v>9</v>
      </c>
      <c r="D3037" s="267">
        <f t="shared" si="157"/>
        <v>4</v>
      </c>
    </row>
    <row r="3038" spans="1:4" x14ac:dyDescent="0.2">
      <c r="A3038" s="284" t="s">
        <v>3519</v>
      </c>
      <c r="B3038" s="313">
        <v>53.529534330504028</v>
      </c>
      <c r="C3038" s="267">
        <f t="shared" si="156"/>
        <v>9</v>
      </c>
      <c r="D3038" s="267">
        <f t="shared" si="157"/>
        <v>4</v>
      </c>
    </row>
    <row r="3039" spans="1:4" x14ac:dyDescent="0.2">
      <c r="A3039" s="284" t="s">
        <v>3520</v>
      </c>
      <c r="B3039" s="313">
        <v>54.030101182028638</v>
      </c>
      <c r="C3039" s="267">
        <f t="shared" si="156"/>
        <v>9</v>
      </c>
      <c r="D3039" s="267">
        <f t="shared" si="157"/>
        <v>4</v>
      </c>
    </row>
    <row r="3040" spans="1:4" x14ac:dyDescent="0.2">
      <c r="A3040" s="284" t="s">
        <v>3521</v>
      </c>
      <c r="B3040" s="313">
        <v>58.848268123138467</v>
      </c>
      <c r="C3040" s="267">
        <f t="shared" si="156"/>
        <v>9</v>
      </c>
      <c r="D3040" s="267">
        <f t="shared" si="157"/>
        <v>4</v>
      </c>
    </row>
    <row r="3041" spans="1:4" x14ac:dyDescent="0.2">
      <c r="A3041" s="284" t="s">
        <v>3522</v>
      </c>
      <c r="B3041" s="313">
        <v>68.620357541565326</v>
      </c>
      <c r="C3041" s="267">
        <f t="shared" si="156"/>
        <v>9</v>
      </c>
      <c r="D3041" s="267">
        <f t="shared" si="157"/>
        <v>4</v>
      </c>
    </row>
    <row r="3042" spans="1:4" x14ac:dyDescent="0.2">
      <c r="A3042" s="284" t="s">
        <v>3523</v>
      </c>
      <c r="B3042" s="313">
        <v>73.733297723640135</v>
      </c>
      <c r="C3042" s="267">
        <f t="shared" si="156"/>
        <v>9</v>
      </c>
      <c r="D3042" s="267">
        <f t="shared" si="157"/>
        <v>4</v>
      </c>
    </row>
    <row r="3043" spans="1:4" x14ac:dyDescent="0.2">
      <c r="A3043" s="284" t="s">
        <v>3524</v>
      </c>
      <c r="B3043" s="313">
        <v>76.156644470471349</v>
      </c>
      <c r="C3043" s="267">
        <f t="shared" si="156"/>
        <v>9</v>
      </c>
      <c r="D3043" s="267">
        <f t="shared" si="157"/>
        <v>4</v>
      </c>
    </row>
    <row r="3044" spans="1:4" x14ac:dyDescent="0.2">
      <c r="A3044" s="284" t="s">
        <v>3525</v>
      </c>
      <c r="B3044" s="313">
        <v>76.09096193701663</v>
      </c>
      <c r="C3044" s="267">
        <f t="shared" si="156"/>
        <v>9</v>
      </c>
      <c r="D3044" s="267">
        <f t="shared" si="157"/>
        <v>4</v>
      </c>
    </row>
    <row r="3045" spans="1:4" x14ac:dyDescent="0.2">
      <c r="A3045" s="284" t="s">
        <v>3526</v>
      </c>
      <c r="B3045" s="313">
        <v>78.554698042642883</v>
      </c>
      <c r="C3045" s="267">
        <f t="shared" si="156"/>
        <v>9</v>
      </c>
      <c r="D3045" s="267">
        <f t="shared" si="157"/>
        <v>4</v>
      </c>
    </row>
    <row r="3046" spans="1:4" x14ac:dyDescent="0.2">
      <c r="A3046" s="284" t="s">
        <v>3527</v>
      </c>
      <c r="B3046" s="313">
        <v>80.58722843976301</v>
      </c>
      <c r="C3046" s="267">
        <f t="shared" si="156"/>
        <v>9</v>
      </c>
      <c r="D3046" s="267">
        <f t="shared" si="157"/>
        <v>5</v>
      </c>
    </row>
    <row r="3047" spans="1:4" x14ac:dyDescent="0.2">
      <c r="A3047" s="284" t="s">
        <v>3528</v>
      </c>
      <c r="B3047" s="313">
        <v>82.084920995753009</v>
      </c>
      <c r="C3047" s="267">
        <f t="shared" si="156"/>
        <v>9</v>
      </c>
      <c r="D3047" s="267">
        <f t="shared" si="157"/>
        <v>5</v>
      </c>
    </row>
    <row r="3048" spans="1:4" x14ac:dyDescent="0.2">
      <c r="A3048" s="284" t="s">
        <v>3529</v>
      </c>
      <c r="B3048" s="313">
        <v>82.297546841220282</v>
      </c>
      <c r="C3048" s="267">
        <f t="shared" si="156"/>
        <v>9</v>
      </c>
      <c r="D3048" s="267">
        <f t="shared" si="157"/>
        <v>5</v>
      </c>
    </row>
    <row r="3049" spans="1:4" x14ac:dyDescent="0.2">
      <c r="A3049" s="284" t="s">
        <v>3530</v>
      </c>
      <c r="B3049" s="313">
        <v>83.683905929000531</v>
      </c>
      <c r="C3049" s="267">
        <f t="shared" si="156"/>
        <v>9</v>
      </c>
      <c r="D3049" s="267">
        <f t="shared" si="157"/>
        <v>5</v>
      </c>
    </row>
    <row r="3050" spans="1:4" x14ac:dyDescent="0.2">
      <c r="A3050" s="284" t="s">
        <v>3531</v>
      </c>
      <c r="B3050" s="313">
        <v>84.869010689134853</v>
      </c>
      <c r="C3050" s="267">
        <f t="shared" si="156"/>
        <v>9</v>
      </c>
      <c r="D3050" s="267">
        <f t="shared" si="157"/>
        <v>5</v>
      </c>
    </row>
    <row r="3051" spans="1:4" x14ac:dyDescent="0.2">
      <c r="A3051" s="284" t="s">
        <v>3532</v>
      </c>
      <c r="B3051" s="313">
        <v>87.405887828583161</v>
      </c>
      <c r="C3051" s="267">
        <f t="shared" si="156"/>
        <v>9</v>
      </c>
      <c r="D3051" s="267">
        <f t="shared" si="157"/>
        <v>5</v>
      </c>
    </row>
    <row r="3052" spans="1:4" x14ac:dyDescent="0.2">
      <c r="A3052" s="284" t="s">
        <v>3534</v>
      </c>
      <c r="B3052" s="313">
        <v>89.555895617341548</v>
      </c>
      <c r="C3052" s="267">
        <f t="shared" ref="C3052:C3076" si="158">MONTH(A3052)</f>
        <v>9</v>
      </c>
      <c r="D3052" s="267">
        <f t="shared" ref="D3052:D3076" si="159">DAY(A3052)</f>
        <v>5</v>
      </c>
    </row>
    <row r="3053" spans="1:4" x14ac:dyDescent="0.2">
      <c r="A3053" s="284" t="s">
        <v>3535</v>
      </c>
      <c r="B3053" s="313">
        <v>86.588588966931582</v>
      </c>
      <c r="C3053" s="267">
        <f t="shared" si="158"/>
        <v>9</v>
      </c>
      <c r="D3053" s="267">
        <f t="shared" si="159"/>
        <v>5</v>
      </c>
    </row>
    <row r="3054" spans="1:4" x14ac:dyDescent="0.2">
      <c r="A3054" s="284" t="s">
        <v>3536</v>
      </c>
      <c r="B3054" s="313">
        <v>76.445677297229224</v>
      </c>
      <c r="C3054" s="267">
        <f t="shared" si="158"/>
        <v>9</v>
      </c>
      <c r="D3054" s="267">
        <f t="shared" si="159"/>
        <v>5</v>
      </c>
    </row>
    <row r="3055" spans="1:4" x14ac:dyDescent="0.2">
      <c r="A3055" s="284" t="s">
        <v>3537</v>
      </c>
      <c r="B3055" s="313">
        <v>69.423834894679359</v>
      </c>
      <c r="C3055" s="267">
        <f t="shared" si="158"/>
        <v>9</v>
      </c>
      <c r="D3055" s="267">
        <f t="shared" si="159"/>
        <v>5</v>
      </c>
    </row>
    <row r="3056" spans="1:4" x14ac:dyDescent="0.2">
      <c r="A3056" s="284" t="s">
        <v>3538</v>
      </c>
      <c r="B3056" s="313">
        <v>65.381525657097313</v>
      </c>
      <c r="C3056" s="267">
        <f t="shared" si="158"/>
        <v>9</v>
      </c>
      <c r="D3056" s="267">
        <f t="shared" si="159"/>
        <v>5</v>
      </c>
    </row>
    <row r="3057" spans="1:4" x14ac:dyDescent="0.2">
      <c r="A3057" s="284" t="s">
        <v>3539</v>
      </c>
      <c r="B3057" s="313">
        <v>56.068487130084549</v>
      </c>
      <c r="C3057" s="267">
        <f t="shared" si="158"/>
        <v>9</v>
      </c>
      <c r="D3057" s="267">
        <f t="shared" si="159"/>
        <v>5</v>
      </c>
    </row>
    <row r="3058" spans="1:4" x14ac:dyDescent="0.2">
      <c r="A3058" s="284" t="s">
        <v>3540</v>
      </c>
      <c r="B3058" s="313">
        <v>52.275593655276332</v>
      </c>
      <c r="C3058" s="267">
        <f t="shared" si="158"/>
        <v>9</v>
      </c>
      <c r="D3058" s="267">
        <f t="shared" si="159"/>
        <v>5</v>
      </c>
    </row>
    <row r="3059" spans="1:4" x14ac:dyDescent="0.2">
      <c r="A3059" s="284" t="s">
        <v>3541</v>
      </c>
      <c r="B3059" s="313">
        <v>49.466730121482051</v>
      </c>
      <c r="C3059" s="267">
        <f t="shared" si="158"/>
        <v>9</v>
      </c>
      <c r="D3059" s="267">
        <f t="shared" si="159"/>
        <v>5</v>
      </c>
    </row>
    <row r="3060" spans="1:4" x14ac:dyDescent="0.2">
      <c r="A3060" s="284" t="s">
        <v>3542</v>
      </c>
      <c r="B3060" s="313">
        <v>45.91249365252834</v>
      </c>
      <c r="C3060" s="267">
        <f t="shared" si="158"/>
        <v>9</v>
      </c>
      <c r="D3060" s="267">
        <f t="shared" si="159"/>
        <v>5</v>
      </c>
    </row>
    <row r="3061" spans="1:4" x14ac:dyDescent="0.2">
      <c r="A3061" s="284" t="s">
        <v>3543</v>
      </c>
      <c r="B3061" s="313">
        <v>46.334281588532079</v>
      </c>
      <c r="C3061" s="267">
        <f t="shared" si="158"/>
        <v>9</v>
      </c>
      <c r="D3061" s="267">
        <f t="shared" si="159"/>
        <v>5</v>
      </c>
    </row>
    <row r="3062" spans="1:4" x14ac:dyDescent="0.2">
      <c r="A3062" s="284" t="s">
        <v>3544</v>
      </c>
      <c r="B3062" s="313">
        <v>48.031001840219467</v>
      </c>
      <c r="C3062" s="267">
        <f t="shared" si="158"/>
        <v>9</v>
      </c>
      <c r="D3062" s="267">
        <f t="shared" si="159"/>
        <v>5</v>
      </c>
    </row>
    <row r="3063" spans="1:4" x14ac:dyDescent="0.2">
      <c r="A3063" s="284" t="s">
        <v>3545</v>
      </c>
      <c r="B3063" s="313">
        <v>49.915202400405207</v>
      </c>
      <c r="C3063" s="267">
        <f t="shared" si="158"/>
        <v>9</v>
      </c>
      <c r="D3063" s="267">
        <f t="shared" si="159"/>
        <v>5</v>
      </c>
    </row>
    <row r="3064" spans="1:4" x14ac:dyDescent="0.2">
      <c r="A3064" s="284" t="s">
        <v>3546</v>
      </c>
      <c r="B3064" s="313">
        <v>53.389597775097698</v>
      </c>
      <c r="C3064" s="267">
        <f t="shared" si="158"/>
        <v>9</v>
      </c>
      <c r="D3064" s="267">
        <f t="shared" si="159"/>
        <v>5</v>
      </c>
    </row>
    <row r="3065" spans="1:4" x14ac:dyDescent="0.2">
      <c r="A3065" s="284" t="s">
        <v>3547</v>
      </c>
      <c r="B3065" s="313">
        <v>67.908341258254012</v>
      </c>
      <c r="C3065" s="267">
        <f t="shared" si="158"/>
        <v>9</v>
      </c>
      <c r="D3065" s="267">
        <f t="shared" si="159"/>
        <v>5</v>
      </c>
    </row>
    <row r="3066" spans="1:4" x14ac:dyDescent="0.2">
      <c r="A3066" s="284" t="s">
        <v>3548</v>
      </c>
      <c r="B3066" s="313">
        <v>76.071054981757285</v>
      </c>
      <c r="C3066" s="267">
        <f t="shared" si="158"/>
        <v>9</v>
      </c>
      <c r="D3066" s="267">
        <f t="shared" si="159"/>
        <v>5</v>
      </c>
    </row>
    <row r="3067" spans="1:4" x14ac:dyDescent="0.2">
      <c r="A3067" s="284" t="s">
        <v>3549</v>
      </c>
      <c r="B3067" s="313">
        <v>80.898070423058357</v>
      </c>
      <c r="C3067" s="267">
        <f t="shared" si="158"/>
        <v>9</v>
      </c>
      <c r="D3067" s="267">
        <f t="shared" si="159"/>
        <v>5</v>
      </c>
    </row>
    <row r="3068" spans="1:4" x14ac:dyDescent="0.2">
      <c r="A3068" s="284" t="s">
        <v>3550</v>
      </c>
      <c r="B3068" s="313">
        <v>82.314124716155433</v>
      </c>
      <c r="C3068" s="267">
        <f t="shared" si="158"/>
        <v>9</v>
      </c>
      <c r="D3068" s="267">
        <f t="shared" si="159"/>
        <v>5</v>
      </c>
    </row>
    <row r="3069" spans="1:4" x14ac:dyDescent="0.2">
      <c r="A3069" s="284" t="s">
        <v>3551</v>
      </c>
      <c r="B3069" s="313">
        <v>81.706236124510085</v>
      </c>
      <c r="C3069" s="267">
        <f t="shared" si="158"/>
        <v>9</v>
      </c>
      <c r="D3069" s="267">
        <f t="shared" si="159"/>
        <v>5</v>
      </c>
    </row>
    <row r="3070" spans="1:4" x14ac:dyDescent="0.2">
      <c r="A3070" s="284" t="s">
        <v>3552</v>
      </c>
      <c r="B3070" s="313">
        <v>80.228585929569761</v>
      </c>
      <c r="C3070" s="267">
        <f t="shared" si="158"/>
        <v>9</v>
      </c>
      <c r="D3070" s="267">
        <f t="shared" si="159"/>
        <v>6</v>
      </c>
    </row>
    <row r="3071" spans="1:4" x14ac:dyDescent="0.2">
      <c r="A3071" s="284" t="s">
        <v>3553</v>
      </c>
      <c r="B3071" s="313">
        <v>80.862552391964158</v>
      </c>
      <c r="C3071" s="267">
        <f t="shared" si="158"/>
        <v>9</v>
      </c>
      <c r="D3071" s="267">
        <f t="shared" si="159"/>
        <v>6</v>
      </c>
    </row>
    <row r="3072" spans="1:4" x14ac:dyDescent="0.2">
      <c r="A3072" s="284" t="s">
        <v>3554</v>
      </c>
      <c r="B3072" s="313">
        <v>84.062257263104414</v>
      </c>
      <c r="C3072" s="267">
        <f t="shared" si="158"/>
        <v>9</v>
      </c>
      <c r="D3072" s="267">
        <f t="shared" si="159"/>
        <v>6</v>
      </c>
    </row>
    <row r="3073" spans="1:4" x14ac:dyDescent="0.2">
      <c r="A3073" s="284" t="s">
        <v>3555</v>
      </c>
      <c r="B3073" s="313">
        <v>85.977080229566411</v>
      </c>
      <c r="C3073" s="267">
        <f t="shared" si="158"/>
        <v>9</v>
      </c>
      <c r="D3073" s="267">
        <f t="shared" si="159"/>
        <v>6</v>
      </c>
    </row>
    <row r="3074" spans="1:4" x14ac:dyDescent="0.2">
      <c r="A3074" s="284" t="s">
        <v>3556</v>
      </c>
      <c r="B3074" s="313">
        <v>85.398450570468441</v>
      </c>
      <c r="C3074" s="267">
        <f t="shared" si="158"/>
        <v>9</v>
      </c>
      <c r="D3074" s="267">
        <f t="shared" si="159"/>
        <v>6</v>
      </c>
    </row>
    <row r="3075" spans="1:4" x14ac:dyDescent="0.2">
      <c r="A3075" s="284" t="s">
        <v>3557</v>
      </c>
      <c r="B3075" s="313">
        <v>84.71396573525783</v>
      </c>
      <c r="C3075" s="267">
        <f t="shared" si="158"/>
        <v>9</v>
      </c>
      <c r="D3075" s="267">
        <f t="shared" si="159"/>
        <v>6</v>
      </c>
    </row>
    <row r="3076" spans="1:4" x14ac:dyDescent="0.2">
      <c r="A3076" s="284" t="s">
        <v>3558</v>
      </c>
      <c r="B3076" s="313">
        <v>86.125546047396085</v>
      </c>
      <c r="C3076" s="267">
        <f t="shared" si="158"/>
        <v>9</v>
      </c>
      <c r="D3076" s="267">
        <f t="shared" si="159"/>
        <v>6</v>
      </c>
    </row>
    <row r="3077" spans="1:4" x14ac:dyDescent="0.2">
      <c r="A3077" s="284" t="s">
        <v>3560</v>
      </c>
      <c r="B3077" s="313">
        <v>89.375820087365256</v>
      </c>
      <c r="C3077" s="267">
        <f t="shared" ref="C3077:C3099" si="160">MONTH(A3077)</f>
        <v>9</v>
      </c>
      <c r="D3077" s="267">
        <f t="shared" ref="D3077:D3099" si="161">DAY(A3077)</f>
        <v>6</v>
      </c>
    </row>
    <row r="3078" spans="1:4" x14ac:dyDescent="0.2">
      <c r="A3078" s="284" t="s">
        <v>3561</v>
      </c>
      <c r="B3078" s="313">
        <v>91.130219584642575</v>
      </c>
      <c r="C3078" s="267">
        <f t="shared" si="160"/>
        <v>9</v>
      </c>
      <c r="D3078" s="267">
        <f t="shared" si="161"/>
        <v>6</v>
      </c>
    </row>
    <row r="3079" spans="1:4" x14ac:dyDescent="0.2">
      <c r="A3079" s="284" t="s">
        <v>3562</v>
      </c>
      <c r="B3079" s="313">
        <v>90.835754378217558</v>
      </c>
      <c r="C3079" s="267">
        <f t="shared" si="160"/>
        <v>9</v>
      </c>
      <c r="D3079" s="267">
        <f t="shared" si="161"/>
        <v>6</v>
      </c>
    </row>
    <row r="3080" spans="1:4" x14ac:dyDescent="0.2">
      <c r="A3080" s="284" t="s">
        <v>3563</v>
      </c>
      <c r="B3080" s="313">
        <v>85.858937910553408</v>
      </c>
      <c r="C3080" s="267">
        <f t="shared" si="160"/>
        <v>9</v>
      </c>
      <c r="D3080" s="267">
        <f t="shared" si="161"/>
        <v>6</v>
      </c>
    </row>
    <row r="3081" spans="1:4" x14ac:dyDescent="0.2">
      <c r="A3081" s="284" t="s">
        <v>3564</v>
      </c>
      <c r="B3081" s="313">
        <v>83.618296551299977</v>
      </c>
      <c r="C3081" s="267">
        <f t="shared" si="160"/>
        <v>9</v>
      </c>
      <c r="D3081" s="267">
        <f t="shared" si="161"/>
        <v>6</v>
      </c>
    </row>
    <row r="3082" spans="1:4" x14ac:dyDescent="0.2">
      <c r="A3082" s="284" t="s">
        <v>3565</v>
      </c>
      <c r="B3082" s="313">
        <v>77.757385989093308</v>
      </c>
      <c r="C3082" s="267">
        <f t="shared" si="160"/>
        <v>9</v>
      </c>
      <c r="D3082" s="267">
        <f t="shared" si="161"/>
        <v>6</v>
      </c>
    </row>
    <row r="3083" spans="1:4" x14ac:dyDescent="0.2">
      <c r="A3083" s="284" t="s">
        <v>3566</v>
      </c>
      <c r="B3083" s="313">
        <v>68.293780279608484</v>
      </c>
      <c r="C3083" s="267">
        <f t="shared" si="160"/>
        <v>9</v>
      </c>
      <c r="D3083" s="267">
        <f t="shared" si="161"/>
        <v>6</v>
      </c>
    </row>
    <row r="3084" spans="1:4" x14ac:dyDescent="0.2">
      <c r="A3084" s="284" t="s">
        <v>3567</v>
      </c>
      <c r="B3084" s="313">
        <v>60.717751365185393</v>
      </c>
      <c r="C3084" s="267">
        <f t="shared" si="160"/>
        <v>9</v>
      </c>
      <c r="D3084" s="267">
        <f t="shared" si="161"/>
        <v>6</v>
      </c>
    </row>
    <row r="3085" spans="1:4" x14ac:dyDescent="0.2">
      <c r="A3085" s="284" t="s">
        <v>3568</v>
      </c>
      <c r="B3085" s="313">
        <v>50.380301970706569</v>
      </c>
      <c r="C3085" s="267">
        <f t="shared" si="160"/>
        <v>9</v>
      </c>
      <c r="D3085" s="267">
        <f t="shared" si="161"/>
        <v>6</v>
      </c>
    </row>
    <row r="3086" spans="1:4" x14ac:dyDescent="0.2">
      <c r="A3086" s="284" t="s">
        <v>3569</v>
      </c>
      <c r="B3086" s="313">
        <v>53.73640348972161</v>
      </c>
      <c r="C3086" s="267">
        <f t="shared" si="160"/>
        <v>9</v>
      </c>
      <c r="D3086" s="267">
        <f t="shared" si="161"/>
        <v>6</v>
      </c>
    </row>
    <row r="3087" spans="1:4" x14ac:dyDescent="0.2">
      <c r="A3087" s="284" t="s">
        <v>3570</v>
      </c>
      <c r="B3087" s="313">
        <v>57.330496957330951</v>
      </c>
      <c r="C3087" s="267">
        <f t="shared" si="160"/>
        <v>9</v>
      </c>
      <c r="D3087" s="267">
        <f t="shared" si="161"/>
        <v>6</v>
      </c>
    </row>
    <row r="3088" spans="1:4" x14ac:dyDescent="0.2">
      <c r="A3088" s="284" t="s">
        <v>3571</v>
      </c>
      <c r="B3088" s="313">
        <v>62.927943493252478</v>
      </c>
      <c r="C3088" s="267">
        <f t="shared" si="160"/>
        <v>9</v>
      </c>
      <c r="D3088" s="267">
        <f t="shared" si="161"/>
        <v>6</v>
      </c>
    </row>
    <row r="3089" spans="1:4" x14ac:dyDescent="0.2">
      <c r="A3089" s="284" t="s">
        <v>3572</v>
      </c>
      <c r="B3089" s="313">
        <v>71.788524670120836</v>
      </c>
      <c r="C3089" s="267">
        <f t="shared" si="160"/>
        <v>9</v>
      </c>
      <c r="D3089" s="267">
        <f t="shared" si="161"/>
        <v>6</v>
      </c>
    </row>
    <row r="3090" spans="1:4" x14ac:dyDescent="0.2">
      <c r="A3090" s="284" t="s">
        <v>3573</v>
      </c>
      <c r="B3090" s="313">
        <v>79.392496802614744</v>
      </c>
      <c r="C3090" s="267">
        <f t="shared" si="160"/>
        <v>9</v>
      </c>
      <c r="D3090" s="267">
        <f t="shared" si="161"/>
        <v>6</v>
      </c>
    </row>
    <row r="3091" spans="1:4" x14ac:dyDescent="0.2">
      <c r="A3091" s="284" t="s">
        <v>3574</v>
      </c>
      <c r="B3091" s="313">
        <v>84.61478223825992</v>
      </c>
      <c r="C3091" s="267">
        <f t="shared" si="160"/>
        <v>9</v>
      </c>
      <c r="D3091" s="267">
        <f t="shared" si="161"/>
        <v>6</v>
      </c>
    </row>
    <row r="3092" spans="1:4" x14ac:dyDescent="0.2">
      <c r="A3092" s="284" t="s">
        <v>3575</v>
      </c>
      <c r="B3092" s="313">
        <v>86.509414112145947</v>
      </c>
      <c r="C3092" s="267">
        <f t="shared" si="160"/>
        <v>9</v>
      </c>
      <c r="D3092" s="267">
        <f t="shared" si="161"/>
        <v>6</v>
      </c>
    </row>
    <row r="3093" spans="1:4" x14ac:dyDescent="0.2">
      <c r="A3093" s="284" t="s">
        <v>3576</v>
      </c>
      <c r="B3093" s="313">
        <v>85.68606881312121</v>
      </c>
      <c r="C3093" s="267">
        <f t="shared" si="160"/>
        <v>9</v>
      </c>
      <c r="D3093" s="267">
        <f t="shared" si="161"/>
        <v>6</v>
      </c>
    </row>
    <row r="3094" spans="1:4" x14ac:dyDescent="0.2">
      <c r="A3094" s="284" t="s">
        <v>3577</v>
      </c>
      <c r="B3094" s="313">
        <v>85.485667473020726</v>
      </c>
      <c r="C3094" s="267">
        <f t="shared" si="160"/>
        <v>9</v>
      </c>
      <c r="D3094" s="267">
        <f t="shared" si="161"/>
        <v>7</v>
      </c>
    </row>
    <row r="3095" spans="1:4" x14ac:dyDescent="0.2">
      <c r="A3095" s="284" t="s">
        <v>3578</v>
      </c>
      <c r="B3095" s="313">
        <v>84.727502560163856</v>
      </c>
      <c r="C3095" s="267">
        <f t="shared" si="160"/>
        <v>9</v>
      </c>
      <c r="D3095" s="267">
        <f t="shared" si="161"/>
        <v>7</v>
      </c>
    </row>
    <row r="3096" spans="1:4" x14ac:dyDescent="0.2">
      <c r="A3096" s="284" t="s">
        <v>3579</v>
      </c>
      <c r="B3096" s="313">
        <v>84.608700965464749</v>
      </c>
      <c r="C3096" s="267">
        <f t="shared" si="160"/>
        <v>9</v>
      </c>
      <c r="D3096" s="267">
        <f t="shared" si="161"/>
        <v>7</v>
      </c>
    </row>
    <row r="3097" spans="1:4" x14ac:dyDescent="0.2">
      <c r="A3097" s="284" t="s">
        <v>3580</v>
      </c>
      <c r="B3097" s="313">
        <v>87.909872368132</v>
      </c>
      <c r="C3097" s="267">
        <f t="shared" si="160"/>
        <v>9</v>
      </c>
      <c r="D3097" s="267">
        <f t="shared" si="161"/>
        <v>7</v>
      </c>
    </row>
    <row r="3098" spans="1:4" x14ac:dyDescent="0.2">
      <c r="A3098" s="284" t="s">
        <v>3581</v>
      </c>
      <c r="B3098" s="313">
        <v>90.170169681342855</v>
      </c>
      <c r="C3098" s="267">
        <f t="shared" si="160"/>
        <v>9</v>
      </c>
      <c r="D3098" s="267">
        <f t="shared" si="161"/>
        <v>7</v>
      </c>
    </row>
    <row r="3099" spans="1:4" x14ac:dyDescent="0.2">
      <c r="A3099" s="284" t="s">
        <v>3582</v>
      </c>
      <c r="B3099" s="313">
        <v>91.10169424958768</v>
      </c>
      <c r="C3099" s="267">
        <f t="shared" si="160"/>
        <v>9</v>
      </c>
      <c r="D3099" s="267">
        <f t="shared" si="161"/>
        <v>7</v>
      </c>
    </row>
    <row r="3100" spans="1:4" x14ac:dyDescent="0.2">
      <c r="A3100" s="284" t="s">
        <v>3584</v>
      </c>
      <c r="B3100" s="313">
        <v>91.919029497831673</v>
      </c>
      <c r="C3100" s="267">
        <f t="shared" ref="C3100:C3124" si="162">MONTH(A3100)</f>
        <v>9</v>
      </c>
      <c r="D3100" s="267">
        <f t="shared" ref="D3100:D3124" si="163">DAY(A3100)</f>
        <v>7</v>
      </c>
    </row>
    <row r="3101" spans="1:4" x14ac:dyDescent="0.2">
      <c r="A3101" s="284" t="s">
        <v>3585</v>
      </c>
      <c r="B3101" s="313">
        <v>91.617106884222665</v>
      </c>
      <c r="C3101" s="267">
        <f t="shared" si="162"/>
        <v>9</v>
      </c>
      <c r="D3101" s="267">
        <f t="shared" si="163"/>
        <v>7</v>
      </c>
    </row>
    <row r="3102" spans="1:4" x14ac:dyDescent="0.2">
      <c r="A3102" s="284" t="s">
        <v>3586</v>
      </c>
      <c r="B3102" s="313">
        <v>92.516828096068878</v>
      </c>
      <c r="C3102" s="267">
        <f t="shared" si="162"/>
        <v>9</v>
      </c>
      <c r="D3102" s="267">
        <f t="shared" si="163"/>
        <v>7</v>
      </c>
    </row>
    <row r="3103" spans="1:4" x14ac:dyDescent="0.2">
      <c r="A3103" s="284" t="s">
        <v>3587</v>
      </c>
      <c r="B3103" s="313">
        <v>93.061893774966777</v>
      </c>
      <c r="C3103" s="267">
        <f t="shared" si="162"/>
        <v>9</v>
      </c>
      <c r="D3103" s="267">
        <f t="shared" si="163"/>
        <v>7</v>
      </c>
    </row>
    <row r="3104" spans="1:4" x14ac:dyDescent="0.2">
      <c r="A3104" s="284" t="s">
        <v>3588</v>
      </c>
      <c r="B3104" s="313">
        <v>90.190656807122679</v>
      </c>
      <c r="C3104" s="267">
        <f t="shared" si="162"/>
        <v>9</v>
      </c>
      <c r="D3104" s="267">
        <f t="shared" si="163"/>
        <v>7</v>
      </c>
    </row>
    <row r="3105" spans="1:4" x14ac:dyDescent="0.2">
      <c r="A3105" s="284" t="s">
        <v>3589</v>
      </c>
      <c r="B3105" s="313">
        <v>84.995245558480448</v>
      </c>
      <c r="C3105" s="267">
        <f t="shared" si="162"/>
        <v>9</v>
      </c>
      <c r="D3105" s="267">
        <f t="shared" si="163"/>
        <v>7</v>
      </c>
    </row>
    <row r="3106" spans="1:4" x14ac:dyDescent="0.2">
      <c r="A3106" s="284" t="s">
        <v>3590</v>
      </c>
      <c r="B3106" s="313">
        <v>81.613964051259003</v>
      </c>
      <c r="C3106" s="267">
        <f t="shared" si="162"/>
        <v>9</v>
      </c>
      <c r="D3106" s="267">
        <f t="shared" si="163"/>
        <v>7</v>
      </c>
    </row>
    <row r="3107" spans="1:4" x14ac:dyDescent="0.2">
      <c r="A3107" s="284" t="s">
        <v>3591</v>
      </c>
      <c r="B3107" s="313">
        <v>78.238602244574963</v>
      </c>
      <c r="C3107" s="267">
        <f t="shared" si="162"/>
        <v>9</v>
      </c>
      <c r="D3107" s="267">
        <f t="shared" si="163"/>
        <v>7</v>
      </c>
    </row>
    <row r="3108" spans="1:4" x14ac:dyDescent="0.2">
      <c r="A3108" s="284" t="s">
        <v>3592</v>
      </c>
      <c r="B3108" s="313">
        <v>75.3692465233174</v>
      </c>
      <c r="C3108" s="267">
        <f t="shared" si="162"/>
        <v>9</v>
      </c>
      <c r="D3108" s="267">
        <f t="shared" si="163"/>
        <v>7</v>
      </c>
    </row>
    <row r="3109" spans="1:4" x14ac:dyDescent="0.2">
      <c r="A3109" s="284" t="s">
        <v>3593</v>
      </c>
      <c r="B3109" s="313">
        <v>74.453640217860425</v>
      </c>
      <c r="C3109" s="267">
        <f t="shared" si="162"/>
        <v>9</v>
      </c>
      <c r="D3109" s="267">
        <f t="shared" si="163"/>
        <v>7</v>
      </c>
    </row>
    <row r="3110" spans="1:4" x14ac:dyDescent="0.2">
      <c r="A3110" s="284" t="s">
        <v>3594</v>
      </c>
      <c r="B3110" s="313">
        <v>74.157163963370579</v>
      </c>
      <c r="C3110" s="267">
        <f t="shared" si="162"/>
        <v>9</v>
      </c>
      <c r="D3110" s="267">
        <f t="shared" si="163"/>
        <v>7</v>
      </c>
    </row>
    <row r="3111" spans="1:4" x14ac:dyDescent="0.2">
      <c r="A3111" s="284" t="s">
        <v>3595</v>
      </c>
      <c r="B3111" s="313">
        <v>74.93863385986738</v>
      </c>
      <c r="C3111" s="267">
        <f t="shared" si="162"/>
        <v>9</v>
      </c>
      <c r="D3111" s="267">
        <f t="shared" si="163"/>
        <v>7</v>
      </c>
    </row>
    <row r="3112" spans="1:4" x14ac:dyDescent="0.2">
      <c r="A3112" s="284" t="s">
        <v>3596</v>
      </c>
      <c r="B3112" s="313">
        <v>77.199368761451382</v>
      </c>
      <c r="C3112" s="267">
        <f t="shared" si="162"/>
        <v>9</v>
      </c>
      <c r="D3112" s="267">
        <f t="shared" si="163"/>
        <v>7</v>
      </c>
    </row>
    <row r="3113" spans="1:4" x14ac:dyDescent="0.2">
      <c r="A3113" s="284" t="s">
        <v>3597</v>
      </c>
      <c r="B3113" s="313">
        <v>80.396012498598196</v>
      </c>
      <c r="C3113" s="267">
        <f t="shared" si="162"/>
        <v>9</v>
      </c>
      <c r="D3113" s="267">
        <f t="shared" si="163"/>
        <v>7</v>
      </c>
    </row>
    <row r="3114" spans="1:4" x14ac:dyDescent="0.2">
      <c r="A3114" s="284" t="s">
        <v>3598</v>
      </c>
      <c r="B3114" s="313">
        <v>82.034089441916024</v>
      </c>
      <c r="C3114" s="267">
        <f t="shared" si="162"/>
        <v>9</v>
      </c>
      <c r="D3114" s="267">
        <f t="shared" si="163"/>
        <v>7</v>
      </c>
    </row>
    <row r="3115" spans="1:4" x14ac:dyDescent="0.2">
      <c r="A3115" s="284" t="s">
        <v>3599</v>
      </c>
      <c r="B3115" s="313">
        <v>82.482951032262307</v>
      </c>
      <c r="C3115" s="267">
        <f t="shared" si="162"/>
        <v>9</v>
      </c>
      <c r="D3115" s="267">
        <f t="shared" si="163"/>
        <v>7</v>
      </c>
    </row>
    <row r="3116" spans="1:4" x14ac:dyDescent="0.2">
      <c r="A3116" s="284" t="s">
        <v>3600</v>
      </c>
      <c r="B3116" s="313">
        <v>84.125643190907482</v>
      </c>
      <c r="C3116" s="267">
        <f t="shared" si="162"/>
        <v>9</v>
      </c>
      <c r="D3116" s="267">
        <f t="shared" si="163"/>
        <v>7</v>
      </c>
    </row>
    <row r="3117" spans="1:4" x14ac:dyDescent="0.2">
      <c r="A3117" s="284" t="s">
        <v>3601</v>
      </c>
      <c r="B3117" s="313">
        <v>85.070144757556392</v>
      </c>
      <c r="C3117" s="267">
        <f t="shared" si="162"/>
        <v>9</v>
      </c>
      <c r="D3117" s="267">
        <f t="shared" si="163"/>
        <v>7</v>
      </c>
    </row>
    <row r="3118" spans="1:4" x14ac:dyDescent="0.2">
      <c r="A3118" s="284" t="s">
        <v>3602</v>
      </c>
      <c r="B3118" s="313">
        <v>86.152603731551096</v>
      </c>
      <c r="C3118" s="267">
        <f t="shared" si="162"/>
        <v>9</v>
      </c>
      <c r="D3118" s="267">
        <f t="shared" si="163"/>
        <v>8</v>
      </c>
    </row>
    <row r="3119" spans="1:4" x14ac:dyDescent="0.2">
      <c r="A3119" s="284" t="s">
        <v>3603</v>
      </c>
      <c r="B3119" s="313">
        <v>89.884171234040622</v>
      </c>
      <c r="C3119" s="267">
        <f t="shared" si="162"/>
        <v>9</v>
      </c>
      <c r="D3119" s="267">
        <f t="shared" si="163"/>
        <v>8</v>
      </c>
    </row>
    <row r="3120" spans="1:4" x14ac:dyDescent="0.2">
      <c r="A3120" s="284" t="s">
        <v>3604</v>
      </c>
      <c r="B3120" s="313">
        <v>91.760582049712468</v>
      </c>
      <c r="C3120" s="267">
        <f t="shared" si="162"/>
        <v>9</v>
      </c>
      <c r="D3120" s="267">
        <f t="shared" si="163"/>
        <v>8</v>
      </c>
    </row>
    <row r="3121" spans="1:4" x14ac:dyDescent="0.2">
      <c r="A3121" s="284" t="s">
        <v>3605</v>
      </c>
      <c r="B3121" s="313">
        <v>92.565843924311565</v>
      </c>
      <c r="C3121" s="267">
        <f t="shared" si="162"/>
        <v>9</v>
      </c>
      <c r="D3121" s="267">
        <f t="shared" si="163"/>
        <v>8</v>
      </c>
    </row>
    <row r="3122" spans="1:4" x14ac:dyDescent="0.2">
      <c r="A3122" s="284" t="s">
        <v>3606</v>
      </c>
      <c r="B3122" s="313">
        <v>94.191616766467064</v>
      </c>
      <c r="C3122" s="267">
        <f t="shared" si="162"/>
        <v>9</v>
      </c>
      <c r="D3122" s="267">
        <f t="shared" si="163"/>
        <v>8</v>
      </c>
    </row>
    <row r="3123" spans="1:4" x14ac:dyDescent="0.2">
      <c r="A3123" s="284" t="s">
        <v>3607</v>
      </c>
      <c r="B3123" s="313">
        <v>94.463235100220629</v>
      </c>
      <c r="C3123" s="267">
        <f t="shared" si="162"/>
        <v>9</v>
      </c>
      <c r="D3123" s="267">
        <f t="shared" si="163"/>
        <v>8</v>
      </c>
    </row>
    <row r="3124" spans="1:4" x14ac:dyDescent="0.2">
      <c r="A3124" s="284" t="s">
        <v>3608</v>
      </c>
      <c r="B3124" s="313">
        <v>94.626039757507399</v>
      </c>
      <c r="C3124" s="267">
        <f t="shared" si="162"/>
        <v>9</v>
      </c>
      <c r="D3124" s="267">
        <f t="shared" si="163"/>
        <v>8</v>
      </c>
    </row>
    <row r="3125" spans="1:4" x14ac:dyDescent="0.2">
      <c r="A3125" s="284" t="s">
        <v>3612</v>
      </c>
      <c r="B3125" s="313">
        <v>94.036691283544826</v>
      </c>
      <c r="C3125" s="267">
        <f t="shared" ref="C3125:C3188" si="164">MONTH(A3125)</f>
        <v>9</v>
      </c>
      <c r="D3125" s="267">
        <f t="shared" ref="D3125:D3188" si="165">DAY(A3125)</f>
        <v>8</v>
      </c>
    </row>
    <row r="3126" spans="1:4" x14ac:dyDescent="0.2">
      <c r="A3126" s="284" t="s">
        <v>3613</v>
      </c>
      <c r="B3126" s="313">
        <v>91.822929930614194</v>
      </c>
      <c r="C3126" s="267">
        <f t="shared" si="164"/>
        <v>9</v>
      </c>
      <c r="D3126" s="267">
        <f t="shared" si="165"/>
        <v>8</v>
      </c>
    </row>
    <row r="3127" spans="1:4" x14ac:dyDescent="0.2">
      <c r="A3127" s="284" t="s">
        <v>3614</v>
      </c>
      <c r="B3127" s="313">
        <v>84.123446364191395</v>
      </c>
      <c r="C3127" s="267">
        <f t="shared" si="164"/>
        <v>9</v>
      </c>
      <c r="D3127" s="267">
        <f t="shared" si="165"/>
        <v>8</v>
      </c>
    </row>
    <row r="3128" spans="1:4" x14ac:dyDescent="0.2">
      <c r="A3128" s="284" t="s">
        <v>3615</v>
      </c>
      <c r="B3128" s="313">
        <v>80.069676711479474</v>
      </c>
      <c r="C3128" s="267">
        <f t="shared" si="164"/>
        <v>9</v>
      </c>
      <c r="D3128" s="267">
        <f t="shared" si="165"/>
        <v>8</v>
      </c>
    </row>
    <row r="3129" spans="1:4" x14ac:dyDescent="0.2">
      <c r="A3129" s="284" t="s">
        <v>3616</v>
      </c>
      <c r="B3129" s="313">
        <v>76.802105458619621</v>
      </c>
      <c r="C3129" s="267">
        <f t="shared" si="164"/>
        <v>9</v>
      </c>
      <c r="D3129" s="267">
        <f t="shared" si="165"/>
        <v>8</v>
      </c>
    </row>
    <row r="3130" spans="1:4" x14ac:dyDescent="0.2">
      <c r="A3130" s="284" t="s">
        <v>3617</v>
      </c>
      <c r="B3130" s="313">
        <v>82.949143599952095</v>
      </c>
      <c r="C3130" s="267">
        <f t="shared" si="164"/>
        <v>9</v>
      </c>
      <c r="D3130" s="267">
        <f t="shared" si="165"/>
        <v>8</v>
      </c>
    </row>
    <row r="3131" spans="1:4" x14ac:dyDescent="0.2">
      <c r="A3131" s="284" t="s">
        <v>3618</v>
      </c>
      <c r="B3131" s="313">
        <v>74.816854863876728</v>
      </c>
      <c r="C3131" s="267">
        <f t="shared" si="164"/>
        <v>9</v>
      </c>
      <c r="D3131" s="267">
        <f t="shared" si="165"/>
        <v>8</v>
      </c>
    </row>
    <row r="3132" spans="1:4" x14ac:dyDescent="0.2">
      <c r="A3132" s="284" t="s">
        <v>3619</v>
      </c>
      <c r="B3132" s="313">
        <v>74.424642786594944</v>
      </c>
      <c r="C3132" s="267">
        <f t="shared" si="164"/>
        <v>9</v>
      </c>
      <c r="D3132" s="267">
        <f t="shared" si="165"/>
        <v>8</v>
      </c>
    </row>
    <row r="3133" spans="1:4" x14ac:dyDescent="0.2">
      <c r="A3133" s="284" t="s">
        <v>3620</v>
      </c>
      <c r="B3133" s="313">
        <v>73.369856563314983</v>
      </c>
      <c r="C3133" s="267">
        <f t="shared" si="164"/>
        <v>9</v>
      </c>
      <c r="D3133" s="267">
        <f t="shared" si="165"/>
        <v>8</v>
      </c>
    </row>
    <row r="3134" spans="1:4" x14ac:dyDescent="0.2">
      <c r="A3134" s="284" t="s">
        <v>3621</v>
      </c>
      <c r="B3134" s="313">
        <v>70.385677004918193</v>
      </c>
      <c r="C3134" s="267">
        <f t="shared" si="164"/>
        <v>9</v>
      </c>
      <c r="D3134" s="267">
        <f t="shared" si="165"/>
        <v>8</v>
      </c>
    </row>
    <row r="3135" spans="1:4" x14ac:dyDescent="0.2">
      <c r="A3135" s="284" t="s">
        <v>3622</v>
      </c>
      <c r="B3135" s="313">
        <v>74.498713225988482</v>
      </c>
      <c r="C3135" s="267">
        <f t="shared" si="164"/>
        <v>9</v>
      </c>
      <c r="D3135" s="267">
        <f t="shared" si="165"/>
        <v>8</v>
      </c>
    </row>
    <row r="3136" spans="1:4" x14ac:dyDescent="0.2">
      <c r="A3136" s="284" t="s">
        <v>3623</v>
      </c>
      <c r="B3136" s="313">
        <v>81.940465929110246</v>
      </c>
      <c r="C3136" s="267">
        <f t="shared" si="164"/>
        <v>9</v>
      </c>
      <c r="D3136" s="267">
        <f t="shared" si="165"/>
        <v>8</v>
      </c>
    </row>
    <row r="3137" spans="1:4" x14ac:dyDescent="0.2">
      <c r="A3137" s="284" t="s">
        <v>3624</v>
      </c>
      <c r="B3137" s="313">
        <v>83.960884476101398</v>
      </c>
      <c r="C3137" s="267">
        <f t="shared" si="164"/>
        <v>9</v>
      </c>
      <c r="D3137" s="267">
        <f t="shared" si="165"/>
        <v>8</v>
      </c>
    </row>
    <row r="3138" spans="1:4" x14ac:dyDescent="0.2">
      <c r="A3138" s="284" t="s">
        <v>3625</v>
      </c>
      <c r="B3138" s="313">
        <v>84.182335482093052</v>
      </c>
      <c r="C3138" s="267">
        <f t="shared" si="164"/>
        <v>9</v>
      </c>
      <c r="D3138" s="267">
        <f t="shared" si="165"/>
        <v>8</v>
      </c>
    </row>
    <row r="3139" spans="1:4" x14ac:dyDescent="0.2">
      <c r="A3139" s="284" t="s">
        <v>3626</v>
      </c>
      <c r="B3139" s="313">
        <v>80.343247802072014</v>
      </c>
      <c r="C3139" s="267">
        <f t="shared" si="164"/>
        <v>9</v>
      </c>
      <c r="D3139" s="267">
        <f t="shared" si="165"/>
        <v>8</v>
      </c>
    </row>
    <row r="3140" spans="1:4" x14ac:dyDescent="0.2">
      <c r="A3140" s="284" t="s">
        <v>3627</v>
      </c>
      <c r="B3140" s="313">
        <v>78.453785823707022</v>
      </c>
      <c r="C3140" s="267">
        <f t="shared" si="164"/>
        <v>9</v>
      </c>
      <c r="D3140" s="267">
        <f t="shared" si="165"/>
        <v>8</v>
      </c>
    </row>
    <row r="3141" spans="1:4" x14ac:dyDescent="0.2">
      <c r="A3141" s="284" t="s">
        <v>3628</v>
      </c>
      <c r="B3141" s="313">
        <v>76.619693204424266</v>
      </c>
      <c r="C3141" s="267">
        <f t="shared" si="164"/>
        <v>9</v>
      </c>
      <c r="D3141" s="267">
        <f t="shared" si="165"/>
        <v>8</v>
      </c>
    </row>
    <row r="3142" spans="1:4" x14ac:dyDescent="0.2">
      <c r="A3142" s="284" t="s">
        <v>3629</v>
      </c>
      <c r="B3142" s="313">
        <v>77.766980984737216</v>
      </c>
      <c r="C3142" s="267">
        <f t="shared" si="164"/>
        <v>9</v>
      </c>
      <c r="D3142" s="267">
        <f t="shared" si="165"/>
        <v>9</v>
      </c>
    </row>
    <row r="3143" spans="1:4" x14ac:dyDescent="0.2">
      <c r="A3143" s="284" t="s">
        <v>3630</v>
      </c>
      <c r="B3143" s="313">
        <v>82.405582642782747</v>
      </c>
      <c r="C3143" s="267">
        <f t="shared" si="164"/>
        <v>9</v>
      </c>
      <c r="D3143" s="267">
        <f t="shared" si="165"/>
        <v>9</v>
      </c>
    </row>
    <row r="3144" spans="1:4" x14ac:dyDescent="0.2">
      <c r="A3144" s="284" t="s">
        <v>3631</v>
      </c>
      <c r="B3144" s="313">
        <v>87.102198900549723</v>
      </c>
      <c r="C3144" s="267">
        <f t="shared" si="164"/>
        <v>9</v>
      </c>
      <c r="D3144" s="267">
        <f t="shared" si="165"/>
        <v>9</v>
      </c>
    </row>
    <row r="3145" spans="1:4" x14ac:dyDescent="0.2">
      <c r="A3145" s="284" t="s">
        <v>3632</v>
      </c>
      <c r="B3145" s="313">
        <v>87.17610614507241</v>
      </c>
      <c r="C3145" s="267">
        <f t="shared" si="164"/>
        <v>9</v>
      </c>
      <c r="D3145" s="267">
        <f t="shared" si="165"/>
        <v>9</v>
      </c>
    </row>
    <row r="3146" spans="1:4" x14ac:dyDescent="0.2">
      <c r="A3146" s="284" t="s">
        <v>3633</v>
      </c>
      <c r="B3146" s="313">
        <v>87.510271104399266</v>
      </c>
      <c r="C3146" s="267">
        <f t="shared" si="164"/>
        <v>9</v>
      </c>
      <c r="D3146" s="267">
        <f t="shared" si="165"/>
        <v>9</v>
      </c>
    </row>
    <row r="3147" spans="1:4" x14ac:dyDescent="0.2">
      <c r="A3147" s="284" t="s">
        <v>3634</v>
      </c>
      <c r="B3147" s="313">
        <v>88.019480519480524</v>
      </c>
      <c r="C3147" s="267">
        <f t="shared" si="164"/>
        <v>9</v>
      </c>
      <c r="D3147" s="267">
        <f t="shared" si="165"/>
        <v>9</v>
      </c>
    </row>
    <row r="3148" spans="1:4" x14ac:dyDescent="0.2">
      <c r="A3148" s="284" t="s">
        <v>3635</v>
      </c>
      <c r="B3148" s="313">
        <v>87.480242539855567</v>
      </c>
      <c r="C3148" s="267">
        <f t="shared" si="164"/>
        <v>9</v>
      </c>
      <c r="D3148" s="267">
        <f t="shared" si="165"/>
        <v>9</v>
      </c>
    </row>
    <row r="3149" spans="1:4" x14ac:dyDescent="0.2">
      <c r="A3149" s="284" t="s">
        <v>3636</v>
      </c>
      <c r="B3149" s="313">
        <v>86.59852089123369</v>
      </c>
      <c r="C3149" s="267">
        <f t="shared" si="164"/>
        <v>9</v>
      </c>
      <c r="D3149" s="267">
        <f t="shared" si="165"/>
        <v>9</v>
      </c>
    </row>
    <row r="3150" spans="1:4" x14ac:dyDescent="0.2">
      <c r="A3150" s="284" t="s">
        <v>3637</v>
      </c>
      <c r="B3150" s="313">
        <v>83.320348484545491</v>
      </c>
      <c r="C3150" s="267">
        <f t="shared" si="164"/>
        <v>9</v>
      </c>
      <c r="D3150" s="267">
        <f t="shared" si="165"/>
        <v>9</v>
      </c>
    </row>
    <row r="3151" spans="1:4" x14ac:dyDescent="0.2">
      <c r="A3151" s="284" t="s">
        <v>3638</v>
      </c>
      <c r="B3151" s="313">
        <v>78.36341536772845</v>
      </c>
      <c r="C3151" s="267">
        <f t="shared" si="164"/>
        <v>9</v>
      </c>
      <c r="D3151" s="267">
        <f t="shared" si="165"/>
        <v>9</v>
      </c>
    </row>
    <row r="3152" spans="1:4" x14ac:dyDescent="0.2">
      <c r="A3152" s="284" t="s">
        <v>3639</v>
      </c>
      <c r="B3152" s="313">
        <v>76.665210178931758</v>
      </c>
      <c r="C3152" s="267">
        <f t="shared" si="164"/>
        <v>9</v>
      </c>
      <c r="D3152" s="267">
        <f t="shared" si="165"/>
        <v>9</v>
      </c>
    </row>
    <row r="3153" spans="1:4" x14ac:dyDescent="0.2">
      <c r="A3153" s="284" t="s">
        <v>3640</v>
      </c>
      <c r="B3153" s="313">
        <v>70.030790535961572</v>
      </c>
      <c r="C3153" s="267">
        <f t="shared" si="164"/>
        <v>9</v>
      </c>
      <c r="D3153" s="267">
        <f t="shared" si="165"/>
        <v>9</v>
      </c>
    </row>
    <row r="3154" spans="1:4" x14ac:dyDescent="0.2">
      <c r="A3154" s="284" t="s">
        <v>3641</v>
      </c>
      <c r="B3154" s="313">
        <v>63.268212458511968</v>
      </c>
      <c r="C3154" s="267">
        <f t="shared" si="164"/>
        <v>9</v>
      </c>
      <c r="D3154" s="267">
        <f t="shared" si="165"/>
        <v>9</v>
      </c>
    </row>
    <row r="3155" spans="1:4" x14ac:dyDescent="0.2">
      <c r="A3155" s="284" t="s">
        <v>3642</v>
      </c>
      <c r="B3155" s="313">
        <v>60.562455750904007</v>
      </c>
      <c r="C3155" s="267">
        <f t="shared" si="164"/>
        <v>9</v>
      </c>
      <c r="D3155" s="267">
        <f t="shared" si="165"/>
        <v>9</v>
      </c>
    </row>
    <row r="3156" spans="1:4" x14ac:dyDescent="0.2">
      <c r="A3156" s="284" t="s">
        <v>3643</v>
      </c>
      <c r="B3156" s="313">
        <v>57.131559576157912</v>
      </c>
      <c r="C3156" s="267">
        <f t="shared" si="164"/>
        <v>9</v>
      </c>
      <c r="D3156" s="267">
        <f t="shared" si="165"/>
        <v>9</v>
      </c>
    </row>
    <row r="3157" spans="1:4" x14ac:dyDescent="0.2">
      <c r="A3157" s="284" t="s">
        <v>3644</v>
      </c>
      <c r="B3157" s="313">
        <v>56.471946327836179</v>
      </c>
      <c r="C3157" s="267">
        <f t="shared" si="164"/>
        <v>9</v>
      </c>
      <c r="D3157" s="267">
        <f t="shared" si="165"/>
        <v>9</v>
      </c>
    </row>
    <row r="3158" spans="1:4" x14ac:dyDescent="0.2">
      <c r="A3158" s="284" t="s">
        <v>3645</v>
      </c>
      <c r="B3158" s="313">
        <v>55.767876767187587</v>
      </c>
      <c r="C3158" s="267">
        <f t="shared" si="164"/>
        <v>9</v>
      </c>
      <c r="D3158" s="267">
        <f t="shared" si="165"/>
        <v>9</v>
      </c>
    </row>
    <row r="3159" spans="1:4" x14ac:dyDescent="0.2">
      <c r="A3159" s="284" t="s">
        <v>3646</v>
      </c>
      <c r="B3159" s="313">
        <v>56.707879471744818</v>
      </c>
      <c r="C3159" s="267">
        <f t="shared" si="164"/>
        <v>9</v>
      </c>
      <c r="D3159" s="267">
        <f t="shared" si="165"/>
        <v>9</v>
      </c>
    </row>
    <row r="3160" spans="1:4" x14ac:dyDescent="0.2">
      <c r="A3160" s="284" t="s">
        <v>3647</v>
      </c>
      <c r="B3160" s="313">
        <v>60.056653073513246</v>
      </c>
      <c r="C3160" s="267">
        <f t="shared" si="164"/>
        <v>9</v>
      </c>
      <c r="D3160" s="267">
        <f t="shared" si="165"/>
        <v>9</v>
      </c>
    </row>
    <row r="3161" spans="1:4" x14ac:dyDescent="0.2">
      <c r="A3161" s="284" t="s">
        <v>3648</v>
      </c>
      <c r="B3161" s="313">
        <v>73.383096531363634</v>
      </c>
      <c r="C3161" s="267">
        <f t="shared" si="164"/>
        <v>9</v>
      </c>
      <c r="D3161" s="267">
        <f t="shared" si="165"/>
        <v>9</v>
      </c>
    </row>
    <row r="3162" spans="1:4" x14ac:dyDescent="0.2">
      <c r="A3162" s="284" t="s">
        <v>3649</v>
      </c>
      <c r="B3162" s="313">
        <v>85.485365969574474</v>
      </c>
      <c r="C3162" s="267">
        <f t="shared" si="164"/>
        <v>9</v>
      </c>
      <c r="D3162" s="267">
        <f t="shared" si="165"/>
        <v>9</v>
      </c>
    </row>
    <row r="3163" spans="1:4" x14ac:dyDescent="0.2">
      <c r="A3163" s="284" t="s">
        <v>3650</v>
      </c>
      <c r="B3163" s="313">
        <v>89.687588868576071</v>
      </c>
      <c r="C3163" s="267">
        <f t="shared" si="164"/>
        <v>9</v>
      </c>
      <c r="D3163" s="267">
        <f t="shared" si="165"/>
        <v>9</v>
      </c>
    </row>
    <row r="3164" spans="1:4" x14ac:dyDescent="0.2">
      <c r="A3164" s="284" t="s">
        <v>3651</v>
      </c>
      <c r="B3164" s="313">
        <v>90.794062629241296</v>
      </c>
      <c r="C3164" s="267">
        <f t="shared" si="164"/>
        <v>9</v>
      </c>
      <c r="D3164" s="267">
        <f t="shared" si="165"/>
        <v>9</v>
      </c>
    </row>
    <row r="3165" spans="1:4" x14ac:dyDescent="0.2">
      <c r="A3165" s="284" t="s">
        <v>3652</v>
      </c>
      <c r="B3165" s="313">
        <v>91.603517380881044</v>
      </c>
      <c r="C3165" s="267">
        <f t="shared" si="164"/>
        <v>9</v>
      </c>
      <c r="D3165" s="267">
        <f t="shared" si="165"/>
        <v>9</v>
      </c>
    </row>
    <row r="3166" spans="1:4" x14ac:dyDescent="0.2">
      <c r="A3166" s="284" t="s">
        <v>3653</v>
      </c>
      <c r="B3166" s="313">
        <v>92.727523032934442</v>
      </c>
      <c r="C3166" s="267">
        <f t="shared" si="164"/>
        <v>9</v>
      </c>
      <c r="D3166" s="267">
        <f t="shared" si="165"/>
        <v>10</v>
      </c>
    </row>
    <row r="3167" spans="1:4" x14ac:dyDescent="0.2">
      <c r="A3167" s="284" t="s">
        <v>3654</v>
      </c>
      <c r="B3167" s="313">
        <v>93.139609739736329</v>
      </c>
      <c r="C3167" s="267">
        <f t="shared" si="164"/>
        <v>9</v>
      </c>
      <c r="D3167" s="267">
        <f t="shared" si="165"/>
        <v>10</v>
      </c>
    </row>
    <row r="3168" spans="1:4" x14ac:dyDescent="0.2">
      <c r="A3168" s="284" t="s">
        <v>3655</v>
      </c>
      <c r="B3168" s="313">
        <v>93.768655439971383</v>
      </c>
      <c r="C3168" s="267">
        <f t="shared" si="164"/>
        <v>9</v>
      </c>
      <c r="D3168" s="267">
        <f t="shared" si="165"/>
        <v>10</v>
      </c>
    </row>
    <row r="3169" spans="1:4" x14ac:dyDescent="0.2">
      <c r="A3169" s="284" t="s">
        <v>3656</v>
      </c>
      <c r="B3169" s="313">
        <v>93.994567705907912</v>
      </c>
      <c r="C3169" s="267">
        <f t="shared" si="164"/>
        <v>9</v>
      </c>
      <c r="D3169" s="267">
        <f t="shared" si="165"/>
        <v>10</v>
      </c>
    </row>
    <row r="3170" spans="1:4" x14ac:dyDescent="0.2">
      <c r="A3170" s="284" t="s">
        <v>3657</v>
      </c>
      <c r="B3170" s="313">
        <v>94.149863577496788</v>
      </c>
      <c r="C3170" s="267">
        <f t="shared" si="164"/>
        <v>9</v>
      </c>
      <c r="D3170" s="267">
        <f t="shared" si="165"/>
        <v>10</v>
      </c>
    </row>
    <row r="3171" spans="1:4" x14ac:dyDescent="0.2">
      <c r="A3171" s="284" t="s">
        <v>3658</v>
      </c>
      <c r="B3171" s="313">
        <v>94.430472024785857</v>
      </c>
      <c r="C3171" s="267">
        <f t="shared" si="164"/>
        <v>9</v>
      </c>
      <c r="D3171" s="267">
        <f t="shared" si="165"/>
        <v>10</v>
      </c>
    </row>
    <row r="3172" spans="1:4" x14ac:dyDescent="0.2">
      <c r="A3172" s="284" t="s">
        <v>3659</v>
      </c>
      <c r="B3172" s="313">
        <v>94.65771453815853</v>
      </c>
      <c r="C3172" s="267">
        <f t="shared" si="164"/>
        <v>9</v>
      </c>
      <c r="D3172" s="267">
        <f t="shared" si="165"/>
        <v>10</v>
      </c>
    </row>
    <row r="3173" spans="1:4" x14ac:dyDescent="0.2">
      <c r="A3173" s="284" t="s">
        <v>3660</v>
      </c>
      <c r="B3173" s="313">
        <v>93.161923860453271</v>
      </c>
      <c r="C3173" s="267">
        <f t="shared" si="164"/>
        <v>9</v>
      </c>
      <c r="D3173" s="267">
        <f t="shared" si="165"/>
        <v>10</v>
      </c>
    </row>
    <row r="3174" spans="1:4" x14ac:dyDescent="0.2">
      <c r="A3174" s="284" t="s">
        <v>3661</v>
      </c>
      <c r="B3174" s="313">
        <v>87.935016650247817</v>
      </c>
      <c r="C3174" s="267">
        <f t="shared" si="164"/>
        <v>9</v>
      </c>
      <c r="D3174" s="267">
        <f t="shared" si="165"/>
        <v>10</v>
      </c>
    </row>
    <row r="3175" spans="1:4" x14ac:dyDescent="0.2">
      <c r="A3175" s="284" t="s">
        <v>3662</v>
      </c>
      <c r="B3175" s="313">
        <v>78.529569679222533</v>
      </c>
      <c r="C3175" s="267">
        <f t="shared" si="164"/>
        <v>9</v>
      </c>
      <c r="D3175" s="267">
        <f t="shared" si="165"/>
        <v>10</v>
      </c>
    </row>
    <row r="3176" spans="1:4" x14ac:dyDescent="0.2">
      <c r="A3176" s="284" t="s">
        <v>3663</v>
      </c>
      <c r="B3176" s="313">
        <v>67.991177684182986</v>
      </c>
      <c r="C3176" s="267">
        <f t="shared" si="164"/>
        <v>9</v>
      </c>
      <c r="D3176" s="267">
        <f t="shared" si="165"/>
        <v>10</v>
      </c>
    </row>
    <row r="3177" spans="1:4" x14ac:dyDescent="0.2">
      <c r="A3177" s="284" t="s">
        <v>3664</v>
      </c>
      <c r="B3177" s="313">
        <v>62.82134161289963</v>
      </c>
      <c r="C3177" s="267">
        <f t="shared" si="164"/>
        <v>9</v>
      </c>
      <c r="D3177" s="267">
        <f t="shared" si="165"/>
        <v>10</v>
      </c>
    </row>
    <row r="3178" spans="1:4" x14ac:dyDescent="0.2">
      <c r="A3178" s="284" t="s">
        <v>3665</v>
      </c>
      <c r="B3178" s="313">
        <v>56.490520510168906</v>
      </c>
      <c r="C3178" s="267">
        <f t="shared" si="164"/>
        <v>9</v>
      </c>
      <c r="D3178" s="267">
        <f t="shared" si="165"/>
        <v>10</v>
      </c>
    </row>
    <row r="3179" spans="1:4" x14ac:dyDescent="0.2">
      <c r="A3179" s="284" t="s">
        <v>3666</v>
      </c>
      <c r="B3179" s="313">
        <v>49.228377266625834</v>
      </c>
      <c r="C3179" s="267">
        <f t="shared" si="164"/>
        <v>9</v>
      </c>
      <c r="D3179" s="267">
        <f t="shared" si="165"/>
        <v>10</v>
      </c>
    </row>
    <row r="3180" spans="1:4" x14ac:dyDescent="0.2">
      <c r="A3180" s="284" t="s">
        <v>3667</v>
      </c>
      <c r="B3180" s="313">
        <v>46.516488633733935</v>
      </c>
      <c r="C3180" s="267">
        <f t="shared" si="164"/>
        <v>9</v>
      </c>
      <c r="D3180" s="267">
        <f t="shared" si="165"/>
        <v>10</v>
      </c>
    </row>
    <row r="3181" spans="1:4" x14ac:dyDescent="0.2">
      <c r="A3181" s="284" t="s">
        <v>3668</v>
      </c>
      <c r="B3181" s="313">
        <v>43.366504892766329</v>
      </c>
      <c r="C3181" s="267">
        <f t="shared" si="164"/>
        <v>9</v>
      </c>
      <c r="D3181" s="267">
        <f t="shared" si="165"/>
        <v>10</v>
      </c>
    </row>
    <row r="3182" spans="1:4" x14ac:dyDescent="0.2">
      <c r="A3182" s="284" t="s">
        <v>3669</v>
      </c>
      <c r="B3182" s="313">
        <v>41.191087837170244</v>
      </c>
      <c r="C3182" s="267">
        <f t="shared" si="164"/>
        <v>9</v>
      </c>
      <c r="D3182" s="267">
        <f t="shared" si="165"/>
        <v>10</v>
      </c>
    </row>
    <row r="3183" spans="1:4" x14ac:dyDescent="0.2">
      <c r="A3183" s="284" t="s">
        <v>3670</v>
      </c>
      <c r="B3183" s="313">
        <v>40.596644886177046</v>
      </c>
      <c r="C3183" s="267">
        <f t="shared" si="164"/>
        <v>9</v>
      </c>
      <c r="D3183" s="267">
        <f t="shared" si="165"/>
        <v>10</v>
      </c>
    </row>
    <row r="3184" spans="1:4" x14ac:dyDescent="0.2">
      <c r="A3184" s="284" t="s">
        <v>3671</v>
      </c>
      <c r="B3184" s="313">
        <v>45.007663315109838</v>
      </c>
      <c r="C3184" s="267">
        <f t="shared" si="164"/>
        <v>9</v>
      </c>
      <c r="D3184" s="267">
        <f t="shared" si="165"/>
        <v>10</v>
      </c>
    </row>
    <row r="3185" spans="1:4" x14ac:dyDescent="0.2">
      <c r="A3185" s="284" t="s">
        <v>3672</v>
      </c>
      <c r="B3185" s="313">
        <v>67.678245273936923</v>
      </c>
      <c r="C3185" s="267">
        <f t="shared" si="164"/>
        <v>9</v>
      </c>
      <c r="D3185" s="267">
        <f t="shared" si="165"/>
        <v>10</v>
      </c>
    </row>
    <row r="3186" spans="1:4" x14ac:dyDescent="0.2">
      <c r="A3186" s="284" t="s">
        <v>3673</v>
      </c>
      <c r="B3186" s="313">
        <v>83.011390090256867</v>
      </c>
      <c r="C3186" s="267">
        <f t="shared" si="164"/>
        <v>9</v>
      </c>
      <c r="D3186" s="267">
        <f t="shared" si="165"/>
        <v>10</v>
      </c>
    </row>
    <row r="3187" spans="1:4" x14ac:dyDescent="0.2">
      <c r="A3187" s="284" t="s">
        <v>3674</v>
      </c>
      <c r="B3187" s="313">
        <v>87.486078772407211</v>
      </c>
      <c r="C3187" s="267">
        <f t="shared" si="164"/>
        <v>9</v>
      </c>
      <c r="D3187" s="267">
        <f t="shared" si="165"/>
        <v>10</v>
      </c>
    </row>
    <row r="3188" spans="1:4" x14ac:dyDescent="0.2">
      <c r="A3188" s="284" t="s">
        <v>3675</v>
      </c>
      <c r="B3188" s="313">
        <v>88.86034669654488</v>
      </c>
      <c r="C3188" s="267">
        <f t="shared" si="164"/>
        <v>9</v>
      </c>
      <c r="D3188" s="267">
        <f t="shared" si="165"/>
        <v>10</v>
      </c>
    </row>
    <row r="3189" spans="1:4" x14ac:dyDescent="0.2">
      <c r="A3189" s="284" t="s">
        <v>3676</v>
      </c>
      <c r="B3189" s="313">
        <v>90.294084349716215</v>
      </c>
      <c r="C3189" s="267">
        <f t="shared" ref="C3189:C3195" si="166">MONTH(A3189)</f>
        <v>9</v>
      </c>
      <c r="D3189" s="267">
        <f t="shared" ref="D3189:D3195" si="167">DAY(A3189)</f>
        <v>10</v>
      </c>
    </row>
    <row r="3190" spans="1:4" x14ac:dyDescent="0.2">
      <c r="A3190" s="284" t="s">
        <v>3677</v>
      </c>
      <c r="B3190" s="313">
        <v>88.266730584851388</v>
      </c>
      <c r="C3190" s="267">
        <f t="shared" si="166"/>
        <v>9</v>
      </c>
      <c r="D3190" s="267">
        <f t="shared" si="167"/>
        <v>11</v>
      </c>
    </row>
    <row r="3191" spans="1:4" x14ac:dyDescent="0.2">
      <c r="A3191" s="284" t="s">
        <v>3678</v>
      </c>
      <c r="B3191" s="313">
        <v>90.907359122313565</v>
      </c>
      <c r="C3191" s="267">
        <f t="shared" si="166"/>
        <v>9</v>
      </c>
      <c r="D3191" s="267">
        <f t="shared" si="167"/>
        <v>11</v>
      </c>
    </row>
    <row r="3192" spans="1:4" x14ac:dyDescent="0.2">
      <c r="A3192" s="284" t="s">
        <v>3679</v>
      </c>
      <c r="B3192" s="313">
        <v>91.632902192397523</v>
      </c>
      <c r="C3192" s="267">
        <f t="shared" si="166"/>
        <v>9</v>
      </c>
      <c r="D3192" s="267">
        <f t="shared" si="167"/>
        <v>11</v>
      </c>
    </row>
    <row r="3193" spans="1:4" x14ac:dyDescent="0.2">
      <c r="A3193" s="284" t="s">
        <v>3680</v>
      </c>
      <c r="B3193" s="313">
        <v>92.357722325703122</v>
      </c>
      <c r="C3193" s="267">
        <f t="shared" si="166"/>
        <v>9</v>
      </c>
      <c r="D3193" s="267">
        <f t="shared" si="167"/>
        <v>11</v>
      </c>
    </row>
    <row r="3194" spans="1:4" x14ac:dyDescent="0.2">
      <c r="A3194" s="284" t="s">
        <v>3681</v>
      </c>
      <c r="B3194" s="313">
        <v>89.295377107478899</v>
      </c>
      <c r="C3194" s="267">
        <f t="shared" si="166"/>
        <v>9</v>
      </c>
      <c r="D3194" s="267">
        <f t="shared" si="167"/>
        <v>11</v>
      </c>
    </row>
    <row r="3195" spans="1:4" x14ac:dyDescent="0.2">
      <c r="A3195" s="284" t="s">
        <v>3682</v>
      </c>
      <c r="B3195" s="313">
        <v>89.294777810359079</v>
      </c>
      <c r="C3195" s="267">
        <f t="shared" si="166"/>
        <v>9</v>
      </c>
      <c r="D3195" s="267">
        <f t="shared" si="167"/>
        <v>11</v>
      </c>
    </row>
    <row r="3196" spans="1:4" x14ac:dyDescent="0.2">
      <c r="A3196" s="284" t="s">
        <v>3684</v>
      </c>
      <c r="B3196" s="313">
        <v>89.812724309574293</v>
      </c>
      <c r="C3196" s="267">
        <f t="shared" ref="C3196:C3219" si="168">MONTH(A3196)</f>
        <v>9</v>
      </c>
      <c r="D3196" s="267">
        <f t="shared" ref="D3196:D3219" si="169">DAY(A3196)</f>
        <v>11</v>
      </c>
    </row>
    <row r="3197" spans="1:4" x14ac:dyDescent="0.2">
      <c r="A3197" s="284" t="s">
        <v>3685</v>
      </c>
      <c r="B3197" s="313">
        <v>87.894657472935506</v>
      </c>
      <c r="C3197" s="267">
        <f t="shared" si="168"/>
        <v>9</v>
      </c>
      <c r="D3197" s="267">
        <f t="shared" si="169"/>
        <v>11</v>
      </c>
    </row>
    <row r="3198" spans="1:4" x14ac:dyDescent="0.2">
      <c r="A3198" s="284" t="s">
        <v>3686</v>
      </c>
      <c r="B3198" s="313">
        <v>86.555479362591427</v>
      </c>
      <c r="C3198" s="267">
        <f t="shared" si="168"/>
        <v>9</v>
      </c>
      <c r="D3198" s="267">
        <f t="shared" si="169"/>
        <v>11</v>
      </c>
    </row>
    <row r="3199" spans="1:4" x14ac:dyDescent="0.2">
      <c r="A3199" s="284" t="s">
        <v>3687</v>
      </c>
      <c r="B3199" s="313">
        <v>83.481481337056039</v>
      </c>
      <c r="C3199" s="267">
        <f t="shared" si="168"/>
        <v>9</v>
      </c>
      <c r="D3199" s="267">
        <f t="shared" si="169"/>
        <v>11</v>
      </c>
    </row>
    <row r="3200" spans="1:4" x14ac:dyDescent="0.2">
      <c r="A3200" s="284" t="s">
        <v>3688</v>
      </c>
      <c r="B3200" s="313">
        <v>70.919121675532949</v>
      </c>
      <c r="C3200" s="267">
        <f t="shared" si="168"/>
        <v>9</v>
      </c>
      <c r="D3200" s="267">
        <f t="shared" si="169"/>
        <v>11</v>
      </c>
    </row>
    <row r="3201" spans="1:4" x14ac:dyDescent="0.2">
      <c r="A3201" s="284" t="s">
        <v>3689</v>
      </c>
      <c r="B3201" s="313">
        <v>62.275481575960271</v>
      </c>
      <c r="C3201" s="267">
        <f t="shared" si="168"/>
        <v>9</v>
      </c>
      <c r="D3201" s="267">
        <f t="shared" si="169"/>
        <v>11</v>
      </c>
    </row>
    <row r="3202" spans="1:4" x14ac:dyDescent="0.2">
      <c r="A3202" s="284" t="s">
        <v>3690</v>
      </c>
      <c r="B3202" s="313">
        <v>57.234297766749378</v>
      </c>
      <c r="C3202" s="267">
        <f t="shared" si="168"/>
        <v>9</v>
      </c>
      <c r="D3202" s="267">
        <f t="shared" si="169"/>
        <v>11</v>
      </c>
    </row>
    <row r="3203" spans="1:4" x14ac:dyDescent="0.2">
      <c r="A3203" s="284" t="s">
        <v>3691</v>
      </c>
      <c r="B3203" s="313">
        <v>56.47179063087178</v>
      </c>
      <c r="C3203" s="267">
        <f t="shared" si="168"/>
        <v>9</v>
      </c>
      <c r="D3203" s="267">
        <f t="shared" si="169"/>
        <v>11</v>
      </c>
    </row>
    <row r="3204" spans="1:4" x14ac:dyDescent="0.2">
      <c r="A3204" s="284" t="s">
        <v>3692</v>
      </c>
      <c r="B3204" s="313">
        <v>51.75600689326788</v>
      </c>
      <c r="C3204" s="267">
        <f t="shared" si="168"/>
        <v>9</v>
      </c>
      <c r="D3204" s="267">
        <f t="shared" si="169"/>
        <v>11</v>
      </c>
    </row>
    <row r="3205" spans="1:4" x14ac:dyDescent="0.2">
      <c r="A3205" s="284" t="s">
        <v>3693</v>
      </c>
      <c r="B3205" s="313">
        <v>51.264825528853706</v>
      </c>
      <c r="C3205" s="267">
        <f t="shared" si="168"/>
        <v>9</v>
      </c>
      <c r="D3205" s="267">
        <f t="shared" si="169"/>
        <v>11</v>
      </c>
    </row>
    <row r="3206" spans="1:4" x14ac:dyDescent="0.2">
      <c r="A3206" s="284" t="s">
        <v>3694</v>
      </c>
      <c r="B3206" s="313">
        <v>54.962754369849236</v>
      </c>
      <c r="C3206" s="267">
        <f t="shared" si="168"/>
        <v>9</v>
      </c>
      <c r="D3206" s="267">
        <f t="shared" si="169"/>
        <v>11</v>
      </c>
    </row>
    <row r="3207" spans="1:4" x14ac:dyDescent="0.2">
      <c r="A3207" s="284" t="s">
        <v>3695</v>
      </c>
      <c r="B3207" s="313">
        <v>65.61374396944403</v>
      </c>
      <c r="C3207" s="267">
        <f t="shared" si="168"/>
        <v>9</v>
      </c>
      <c r="D3207" s="267">
        <f t="shared" si="169"/>
        <v>11</v>
      </c>
    </row>
    <row r="3208" spans="1:4" x14ac:dyDescent="0.2">
      <c r="A3208" s="284" t="s">
        <v>3696</v>
      </c>
      <c r="B3208" s="313">
        <v>72.535443041505246</v>
      </c>
      <c r="C3208" s="267">
        <f t="shared" si="168"/>
        <v>9</v>
      </c>
      <c r="D3208" s="267">
        <f t="shared" si="169"/>
        <v>11</v>
      </c>
    </row>
    <row r="3209" spans="1:4" x14ac:dyDescent="0.2">
      <c r="A3209" s="284" t="s">
        <v>3697</v>
      </c>
      <c r="B3209" s="313">
        <v>85.167817183711662</v>
      </c>
      <c r="C3209" s="267">
        <f t="shared" si="168"/>
        <v>9</v>
      </c>
      <c r="D3209" s="267">
        <f t="shared" si="169"/>
        <v>11</v>
      </c>
    </row>
    <row r="3210" spans="1:4" x14ac:dyDescent="0.2">
      <c r="A3210" s="284" t="s">
        <v>3698</v>
      </c>
      <c r="B3210" s="313">
        <v>90.299249600807485</v>
      </c>
      <c r="C3210" s="267">
        <f t="shared" si="168"/>
        <v>9</v>
      </c>
      <c r="D3210" s="267">
        <f t="shared" si="169"/>
        <v>11</v>
      </c>
    </row>
    <row r="3211" spans="1:4" x14ac:dyDescent="0.2">
      <c r="A3211" s="284" t="s">
        <v>3699</v>
      </c>
      <c r="B3211" s="313">
        <v>91.69737923816885</v>
      </c>
      <c r="C3211" s="267">
        <f t="shared" si="168"/>
        <v>9</v>
      </c>
      <c r="D3211" s="267">
        <f t="shared" si="169"/>
        <v>11</v>
      </c>
    </row>
    <row r="3212" spans="1:4" x14ac:dyDescent="0.2">
      <c r="A3212" s="284" t="s">
        <v>3700</v>
      </c>
      <c r="B3212" s="313">
        <v>92.93743738821712</v>
      </c>
      <c r="C3212" s="267">
        <f t="shared" si="168"/>
        <v>9</v>
      </c>
      <c r="D3212" s="267">
        <f t="shared" si="169"/>
        <v>11</v>
      </c>
    </row>
    <row r="3213" spans="1:4" x14ac:dyDescent="0.2">
      <c r="A3213" s="284" t="s">
        <v>3701</v>
      </c>
      <c r="B3213" s="313">
        <v>93.01767066097635</v>
      </c>
      <c r="C3213" s="267">
        <f t="shared" si="168"/>
        <v>9</v>
      </c>
      <c r="D3213" s="267">
        <f t="shared" si="169"/>
        <v>11</v>
      </c>
    </row>
    <row r="3214" spans="1:4" x14ac:dyDescent="0.2">
      <c r="A3214" s="284" t="s">
        <v>3702</v>
      </c>
      <c r="B3214" s="313">
        <v>93.522603159380907</v>
      </c>
      <c r="C3214" s="267">
        <f t="shared" si="168"/>
        <v>9</v>
      </c>
      <c r="D3214" s="267">
        <f t="shared" si="169"/>
        <v>12</v>
      </c>
    </row>
    <row r="3215" spans="1:4" x14ac:dyDescent="0.2">
      <c r="A3215" s="284" t="s">
        <v>3703</v>
      </c>
      <c r="B3215" s="313">
        <v>93.880391580285988</v>
      </c>
      <c r="C3215" s="267">
        <f t="shared" si="168"/>
        <v>9</v>
      </c>
      <c r="D3215" s="267">
        <f t="shared" si="169"/>
        <v>12</v>
      </c>
    </row>
    <row r="3216" spans="1:4" x14ac:dyDescent="0.2">
      <c r="A3216" s="284" t="s">
        <v>3704</v>
      </c>
      <c r="B3216" s="313">
        <v>94.259779207901204</v>
      </c>
      <c r="C3216" s="267">
        <f t="shared" si="168"/>
        <v>9</v>
      </c>
      <c r="D3216" s="267">
        <f t="shared" si="169"/>
        <v>12</v>
      </c>
    </row>
    <row r="3217" spans="1:4" x14ac:dyDescent="0.2">
      <c r="A3217" s="284" t="s">
        <v>3705</v>
      </c>
      <c r="B3217" s="313">
        <v>94.44736842105263</v>
      </c>
      <c r="C3217" s="267">
        <f t="shared" si="168"/>
        <v>9</v>
      </c>
      <c r="D3217" s="267">
        <f t="shared" si="169"/>
        <v>12</v>
      </c>
    </row>
    <row r="3218" spans="1:4" x14ac:dyDescent="0.2">
      <c r="A3218" s="284" t="s">
        <v>3706</v>
      </c>
      <c r="B3218" s="313">
        <v>94.70231999960383</v>
      </c>
      <c r="C3218" s="267">
        <f t="shared" si="168"/>
        <v>9</v>
      </c>
      <c r="D3218" s="267">
        <f t="shared" si="169"/>
        <v>12</v>
      </c>
    </row>
    <row r="3219" spans="1:4" x14ac:dyDescent="0.2">
      <c r="A3219" s="284" t="s">
        <v>3707</v>
      </c>
      <c r="B3219" s="313">
        <v>94.692590646347867</v>
      </c>
      <c r="C3219" s="267">
        <f t="shared" si="168"/>
        <v>9</v>
      </c>
      <c r="D3219" s="267">
        <f t="shared" si="169"/>
        <v>12</v>
      </c>
    </row>
    <row r="3220" spans="1:4" x14ac:dyDescent="0.2">
      <c r="A3220" s="284" t="s">
        <v>3708</v>
      </c>
      <c r="B3220" s="313">
        <v>94.860837957434853</v>
      </c>
      <c r="C3220" s="267">
        <f t="shared" ref="C3220:C3243" si="170">MONTH(A3220)</f>
        <v>9</v>
      </c>
      <c r="D3220" s="267">
        <f t="shared" ref="D3220:D3243" si="171">DAY(A3220)</f>
        <v>12</v>
      </c>
    </row>
    <row r="3221" spans="1:4" x14ac:dyDescent="0.2">
      <c r="A3221" s="284" t="s">
        <v>3709</v>
      </c>
      <c r="B3221" s="313">
        <v>94.649185627493281</v>
      </c>
      <c r="C3221" s="267">
        <f t="shared" si="170"/>
        <v>9</v>
      </c>
      <c r="D3221" s="267">
        <f t="shared" si="171"/>
        <v>12</v>
      </c>
    </row>
    <row r="3222" spans="1:4" x14ac:dyDescent="0.2">
      <c r="A3222" s="284" t="s">
        <v>3710</v>
      </c>
      <c r="B3222" s="313">
        <v>93.499109289585675</v>
      </c>
      <c r="C3222" s="267">
        <f t="shared" si="170"/>
        <v>9</v>
      </c>
      <c r="D3222" s="267">
        <f t="shared" si="171"/>
        <v>12</v>
      </c>
    </row>
    <row r="3223" spans="1:4" x14ac:dyDescent="0.2">
      <c r="A3223" s="284" t="s">
        <v>3711</v>
      </c>
      <c r="B3223" s="313">
        <v>92.242023429369425</v>
      </c>
      <c r="C3223" s="267">
        <f t="shared" si="170"/>
        <v>9</v>
      </c>
      <c r="D3223" s="267">
        <f t="shared" si="171"/>
        <v>12</v>
      </c>
    </row>
    <row r="3224" spans="1:4" x14ac:dyDescent="0.2">
      <c r="A3224" s="284" t="s">
        <v>3712</v>
      </c>
      <c r="B3224" s="313">
        <v>87.419384133137726</v>
      </c>
      <c r="C3224" s="267">
        <f t="shared" si="170"/>
        <v>9</v>
      </c>
      <c r="D3224" s="267">
        <f t="shared" si="171"/>
        <v>12</v>
      </c>
    </row>
    <row r="3225" spans="1:4" x14ac:dyDescent="0.2">
      <c r="A3225" s="284" t="s">
        <v>3713</v>
      </c>
      <c r="B3225" s="313">
        <v>77.284307785700548</v>
      </c>
      <c r="C3225" s="267">
        <f t="shared" si="170"/>
        <v>9</v>
      </c>
      <c r="D3225" s="267">
        <f t="shared" si="171"/>
        <v>12</v>
      </c>
    </row>
    <row r="3226" spans="1:4" x14ac:dyDescent="0.2">
      <c r="A3226" s="284" t="s">
        <v>3714</v>
      </c>
      <c r="B3226" s="313">
        <v>65.615215074244318</v>
      </c>
      <c r="C3226" s="267">
        <f t="shared" si="170"/>
        <v>9</v>
      </c>
      <c r="D3226" s="267">
        <f t="shared" si="171"/>
        <v>12</v>
      </c>
    </row>
    <row r="3227" spans="1:4" x14ac:dyDescent="0.2">
      <c r="A3227" s="284" t="s">
        <v>3715</v>
      </c>
      <c r="B3227" s="313">
        <v>57.293241978346636</v>
      </c>
      <c r="C3227" s="267">
        <f t="shared" si="170"/>
        <v>9</v>
      </c>
      <c r="D3227" s="267">
        <f t="shared" si="171"/>
        <v>12</v>
      </c>
    </row>
    <row r="3228" spans="1:4" x14ac:dyDescent="0.2">
      <c r="A3228" s="284" t="s">
        <v>3716</v>
      </c>
      <c r="B3228" s="313">
        <v>53.735671654904529</v>
      </c>
      <c r="C3228" s="267">
        <f t="shared" si="170"/>
        <v>9</v>
      </c>
      <c r="D3228" s="267">
        <f t="shared" si="171"/>
        <v>12</v>
      </c>
    </row>
    <row r="3229" spans="1:4" x14ac:dyDescent="0.2">
      <c r="A3229" s="284" t="s">
        <v>3717</v>
      </c>
      <c r="B3229" s="313">
        <v>50.238558498504474</v>
      </c>
      <c r="C3229" s="267">
        <f t="shared" si="170"/>
        <v>9</v>
      </c>
      <c r="D3229" s="267">
        <f t="shared" si="171"/>
        <v>12</v>
      </c>
    </row>
    <row r="3230" spans="1:4" x14ac:dyDescent="0.2">
      <c r="A3230" s="284" t="s">
        <v>3718</v>
      </c>
      <c r="B3230" s="313">
        <v>52.032074277273686</v>
      </c>
      <c r="C3230" s="267">
        <f t="shared" si="170"/>
        <v>9</v>
      </c>
      <c r="D3230" s="267">
        <f t="shared" si="171"/>
        <v>12</v>
      </c>
    </row>
    <row r="3231" spans="1:4" x14ac:dyDescent="0.2">
      <c r="A3231" s="284" t="s">
        <v>3719</v>
      </c>
      <c r="B3231" s="313">
        <v>54.746426396342152</v>
      </c>
      <c r="C3231" s="267">
        <f t="shared" si="170"/>
        <v>9</v>
      </c>
      <c r="D3231" s="267">
        <f t="shared" si="171"/>
        <v>12</v>
      </c>
    </row>
    <row r="3232" spans="1:4" x14ac:dyDescent="0.2">
      <c r="A3232" s="284" t="s">
        <v>3720</v>
      </c>
      <c r="B3232" s="313">
        <v>61.351853318399684</v>
      </c>
      <c r="C3232" s="267">
        <f t="shared" si="170"/>
        <v>9</v>
      </c>
      <c r="D3232" s="267">
        <f t="shared" si="171"/>
        <v>12</v>
      </c>
    </row>
    <row r="3233" spans="1:4" x14ac:dyDescent="0.2">
      <c r="A3233" s="284" t="s">
        <v>3721</v>
      </c>
      <c r="B3233" s="313">
        <v>71.797777911588042</v>
      </c>
      <c r="C3233" s="267">
        <f t="shared" si="170"/>
        <v>9</v>
      </c>
      <c r="D3233" s="267">
        <f t="shared" si="171"/>
        <v>12</v>
      </c>
    </row>
    <row r="3234" spans="1:4" x14ac:dyDescent="0.2">
      <c r="A3234" s="284" t="s">
        <v>3722</v>
      </c>
      <c r="B3234" s="313">
        <v>84.405510804360915</v>
      </c>
      <c r="C3234" s="267">
        <f t="shared" si="170"/>
        <v>9</v>
      </c>
      <c r="D3234" s="267">
        <f t="shared" si="171"/>
        <v>12</v>
      </c>
    </row>
    <row r="3235" spans="1:4" x14ac:dyDescent="0.2">
      <c r="A3235" s="284" t="s">
        <v>3723</v>
      </c>
      <c r="B3235" s="313">
        <v>88.865595858420221</v>
      </c>
      <c r="C3235" s="267">
        <f t="shared" si="170"/>
        <v>9</v>
      </c>
      <c r="D3235" s="267">
        <f t="shared" si="171"/>
        <v>12</v>
      </c>
    </row>
    <row r="3236" spans="1:4" x14ac:dyDescent="0.2">
      <c r="A3236" s="284" t="s">
        <v>3724</v>
      </c>
      <c r="B3236" s="313">
        <v>91.40839859493542</v>
      </c>
      <c r="C3236" s="267">
        <f t="shared" si="170"/>
        <v>9</v>
      </c>
      <c r="D3236" s="267">
        <f t="shared" si="171"/>
        <v>12</v>
      </c>
    </row>
    <row r="3237" spans="1:4" x14ac:dyDescent="0.2">
      <c r="A3237" s="284" t="s">
        <v>3725</v>
      </c>
      <c r="B3237" s="313">
        <v>92.589583349751365</v>
      </c>
      <c r="C3237" s="267">
        <f t="shared" si="170"/>
        <v>9</v>
      </c>
      <c r="D3237" s="267">
        <f t="shared" si="171"/>
        <v>12</v>
      </c>
    </row>
    <row r="3238" spans="1:4" x14ac:dyDescent="0.2">
      <c r="A3238" s="284" t="s">
        <v>3726</v>
      </c>
      <c r="B3238" s="313">
        <v>93.264921353156637</v>
      </c>
      <c r="C3238" s="267">
        <f t="shared" si="170"/>
        <v>9</v>
      </c>
      <c r="D3238" s="267">
        <f t="shared" si="171"/>
        <v>13</v>
      </c>
    </row>
    <row r="3239" spans="1:4" x14ac:dyDescent="0.2">
      <c r="A3239" s="284" t="s">
        <v>3727</v>
      </c>
      <c r="B3239" s="313">
        <v>93.79538420726854</v>
      </c>
      <c r="C3239" s="267">
        <f t="shared" si="170"/>
        <v>9</v>
      </c>
      <c r="D3239" s="267">
        <f t="shared" si="171"/>
        <v>13</v>
      </c>
    </row>
    <row r="3240" spans="1:4" x14ac:dyDescent="0.2">
      <c r="A3240" s="284" t="s">
        <v>3728</v>
      </c>
      <c r="B3240" s="313">
        <v>94.197684686302679</v>
      </c>
      <c r="C3240" s="267">
        <f t="shared" si="170"/>
        <v>9</v>
      </c>
      <c r="D3240" s="267">
        <f t="shared" si="171"/>
        <v>13</v>
      </c>
    </row>
    <row r="3241" spans="1:4" x14ac:dyDescent="0.2">
      <c r="A3241" s="284" t="s">
        <v>3729</v>
      </c>
      <c r="B3241" s="313">
        <v>94.42467254967255</v>
      </c>
      <c r="C3241" s="267">
        <f t="shared" si="170"/>
        <v>9</v>
      </c>
      <c r="D3241" s="267">
        <f t="shared" si="171"/>
        <v>13</v>
      </c>
    </row>
    <row r="3242" spans="1:4" x14ac:dyDescent="0.2">
      <c r="A3242" s="284" t="s">
        <v>3730</v>
      </c>
      <c r="B3242" s="313">
        <v>94.731506137307349</v>
      </c>
      <c r="C3242" s="267">
        <f t="shared" si="170"/>
        <v>9</v>
      </c>
      <c r="D3242" s="267">
        <f t="shared" si="171"/>
        <v>13</v>
      </c>
    </row>
    <row r="3243" spans="1:4" x14ac:dyDescent="0.2">
      <c r="A3243" s="284" t="s">
        <v>3731</v>
      </c>
      <c r="B3243" s="313">
        <v>94.874861608333404</v>
      </c>
      <c r="C3243" s="267">
        <f t="shared" si="170"/>
        <v>9</v>
      </c>
      <c r="D3243" s="267">
        <f t="shared" si="171"/>
        <v>13</v>
      </c>
    </row>
    <row r="3244" spans="1:4" x14ac:dyDescent="0.2">
      <c r="A3244" s="284" t="s">
        <v>3734</v>
      </c>
      <c r="B3244" s="313">
        <v>95.305830407490163</v>
      </c>
      <c r="C3244" s="267">
        <f t="shared" ref="C3244:C3267" si="172">MONTH(A3244)</f>
        <v>9</v>
      </c>
      <c r="D3244" s="267">
        <f t="shared" ref="D3244:D3267" si="173">DAY(A3244)</f>
        <v>13</v>
      </c>
    </row>
    <row r="3245" spans="1:4" x14ac:dyDescent="0.2">
      <c r="A3245" s="284" t="s">
        <v>3735</v>
      </c>
      <c r="B3245" s="313">
        <v>94.332627118644069</v>
      </c>
      <c r="C3245" s="267">
        <f t="shared" si="172"/>
        <v>9</v>
      </c>
      <c r="D3245" s="267">
        <f t="shared" si="173"/>
        <v>13</v>
      </c>
    </row>
    <row r="3246" spans="1:4" x14ac:dyDescent="0.2">
      <c r="A3246" s="284" t="s">
        <v>3736</v>
      </c>
      <c r="B3246" s="313">
        <v>93.015228851142155</v>
      </c>
      <c r="C3246" s="267">
        <f t="shared" si="172"/>
        <v>9</v>
      </c>
      <c r="D3246" s="267">
        <f t="shared" si="173"/>
        <v>13</v>
      </c>
    </row>
    <row r="3247" spans="1:4" x14ac:dyDescent="0.2">
      <c r="A3247" s="284" t="s">
        <v>3737</v>
      </c>
      <c r="B3247" s="313">
        <v>87.904184867659581</v>
      </c>
      <c r="C3247" s="267">
        <f t="shared" si="172"/>
        <v>9</v>
      </c>
      <c r="D3247" s="267">
        <f t="shared" si="173"/>
        <v>13</v>
      </c>
    </row>
    <row r="3248" spans="1:4" x14ac:dyDescent="0.2">
      <c r="A3248" s="284" t="s">
        <v>3738</v>
      </c>
      <c r="B3248" s="313">
        <v>72.425817679653676</v>
      </c>
      <c r="C3248" s="267">
        <f t="shared" si="172"/>
        <v>9</v>
      </c>
      <c r="D3248" s="267">
        <f t="shared" si="173"/>
        <v>13</v>
      </c>
    </row>
    <row r="3249" spans="1:4" x14ac:dyDescent="0.2">
      <c r="A3249" s="284" t="s">
        <v>3739</v>
      </c>
      <c r="B3249" s="313">
        <v>57.674068592456749</v>
      </c>
      <c r="C3249" s="267">
        <f t="shared" si="172"/>
        <v>9</v>
      </c>
      <c r="D3249" s="267">
        <f t="shared" si="173"/>
        <v>13</v>
      </c>
    </row>
    <row r="3250" spans="1:4" x14ac:dyDescent="0.2">
      <c r="A3250" s="284" t="s">
        <v>3740</v>
      </c>
      <c r="B3250" s="313">
        <v>53.99643790431292</v>
      </c>
      <c r="C3250" s="267">
        <f t="shared" si="172"/>
        <v>9</v>
      </c>
      <c r="D3250" s="267">
        <f t="shared" si="173"/>
        <v>13</v>
      </c>
    </row>
    <row r="3251" spans="1:4" x14ac:dyDescent="0.2">
      <c r="A3251" s="284" t="s">
        <v>3741</v>
      </c>
      <c r="B3251" s="313">
        <v>50.392619233676697</v>
      </c>
      <c r="C3251" s="267">
        <f t="shared" si="172"/>
        <v>9</v>
      </c>
      <c r="D3251" s="267">
        <f t="shared" si="173"/>
        <v>13</v>
      </c>
    </row>
    <row r="3252" spans="1:4" x14ac:dyDescent="0.2">
      <c r="A3252" s="284" t="s">
        <v>3742</v>
      </c>
      <c r="B3252" s="313">
        <v>48.74479736332502</v>
      </c>
      <c r="C3252" s="267">
        <f t="shared" si="172"/>
        <v>9</v>
      </c>
      <c r="D3252" s="267">
        <f t="shared" si="173"/>
        <v>13</v>
      </c>
    </row>
    <row r="3253" spans="1:4" x14ac:dyDescent="0.2">
      <c r="A3253" s="284" t="s">
        <v>3743</v>
      </c>
      <c r="B3253" s="313">
        <v>49.054340818275534</v>
      </c>
      <c r="C3253" s="267">
        <f t="shared" si="172"/>
        <v>9</v>
      </c>
      <c r="D3253" s="267">
        <f t="shared" si="173"/>
        <v>13</v>
      </c>
    </row>
    <row r="3254" spans="1:4" x14ac:dyDescent="0.2">
      <c r="A3254" s="284" t="s">
        <v>3744</v>
      </c>
      <c r="B3254" s="313">
        <v>38.297619623754528</v>
      </c>
      <c r="C3254" s="267">
        <f t="shared" si="172"/>
        <v>9</v>
      </c>
      <c r="D3254" s="267">
        <f t="shared" si="173"/>
        <v>13</v>
      </c>
    </row>
    <row r="3255" spans="1:4" x14ac:dyDescent="0.2">
      <c r="A3255" s="284" t="s">
        <v>3745</v>
      </c>
      <c r="B3255" s="313">
        <v>35.791523908996353</v>
      </c>
      <c r="C3255" s="267">
        <f t="shared" si="172"/>
        <v>9</v>
      </c>
      <c r="D3255" s="267">
        <f t="shared" si="173"/>
        <v>13</v>
      </c>
    </row>
    <row r="3256" spans="1:4" x14ac:dyDescent="0.2">
      <c r="A3256" s="284" t="s">
        <v>3746</v>
      </c>
      <c r="B3256" s="313">
        <v>53.515951811810723</v>
      </c>
      <c r="C3256" s="267">
        <f t="shared" si="172"/>
        <v>9</v>
      </c>
      <c r="D3256" s="267">
        <f t="shared" si="173"/>
        <v>13</v>
      </c>
    </row>
    <row r="3257" spans="1:4" x14ac:dyDescent="0.2">
      <c r="A3257" s="284" t="s">
        <v>3747</v>
      </c>
      <c r="B3257" s="313">
        <v>70.39164741477758</v>
      </c>
      <c r="C3257" s="267">
        <f t="shared" si="172"/>
        <v>9</v>
      </c>
      <c r="D3257" s="267">
        <f t="shared" si="173"/>
        <v>13</v>
      </c>
    </row>
    <row r="3258" spans="1:4" x14ac:dyDescent="0.2">
      <c r="A3258" s="284" t="s">
        <v>3748</v>
      </c>
      <c r="B3258" s="313">
        <v>82.182809630884265</v>
      </c>
      <c r="C3258" s="267">
        <f t="shared" si="172"/>
        <v>9</v>
      </c>
      <c r="D3258" s="267">
        <f t="shared" si="173"/>
        <v>13</v>
      </c>
    </row>
    <row r="3259" spans="1:4" x14ac:dyDescent="0.2">
      <c r="A3259" s="284" t="s">
        <v>3749</v>
      </c>
      <c r="B3259" s="313">
        <v>85.730081777805225</v>
      </c>
      <c r="C3259" s="267">
        <f t="shared" si="172"/>
        <v>9</v>
      </c>
      <c r="D3259" s="267">
        <f t="shared" si="173"/>
        <v>13</v>
      </c>
    </row>
    <row r="3260" spans="1:4" x14ac:dyDescent="0.2">
      <c r="A3260" s="284" t="s">
        <v>3750</v>
      </c>
      <c r="B3260" s="313">
        <v>89.475523464945127</v>
      </c>
      <c r="C3260" s="267">
        <f t="shared" si="172"/>
        <v>9</v>
      </c>
      <c r="D3260" s="267">
        <f t="shared" si="173"/>
        <v>13</v>
      </c>
    </row>
    <row r="3261" spans="1:4" x14ac:dyDescent="0.2">
      <c r="A3261" s="284" t="s">
        <v>3751</v>
      </c>
      <c r="B3261" s="313">
        <v>92.149092270202487</v>
      </c>
      <c r="C3261" s="267">
        <f t="shared" si="172"/>
        <v>9</v>
      </c>
      <c r="D3261" s="267">
        <f t="shared" si="173"/>
        <v>13</v>
      </c>
    </row>
    <row r="3262" spans="1:4" x14ac:dyDescent="0.2">
      <c r="A3262" s="284" t="s">
        <v>3752</v>
      </c>
      <c r="B3262" s="313">
        <v>92.795244155001626</v>
      </c>
      <c r="C3262" s="267">
        <f t="shared" si="172"/>
        <v>9</v>
      </c>
      <c r="D3262" s="267">
        <f t="shared" si="173"/>
        <v>14</v>
      </c>
    </row>
    <row r="3263" spans="1:4" x14ac:dyDescent="0.2">
      <c r="A3263" s="284" t="s">
        <v>3753</v>
      </c>
      <c r="B3263" s="313">
        <v>93.229872936910482</v>
      </c>
      <c r="C3263" s="267">
        <f t="shared" si="172"/>
        <v>9</v>
      </c>
      <c r="D3263" s="267">
        <f t="shared" si="173"/>
        <v>14</v>
      </c>
    </row>
    <row r="3264" spans="1:4" x14ac:dyDescent="0.2">
      <c r="A3264" s="284" t="s">
        <v>3754</v>
      </c>
      <c r="B3264" s="313">
        <v>93.827253691465245</v>
      </c>
      <c r="C3264" s="267">
        <f t="shared" si="172"/>
        <v>9</v>
      </c>
      <c r="D3264" s="267">
        <f t="shared" si="173"/>
        <v>14</v>
      </c>
    </row>
    <row r="3265" spans="1:4" x14ac:dyDescent="0.2">
      <c r="A3265" s="284" t="s">
        <v>3755</v>
      </c>
      <c r="B3265" s="313">
        <v>94.328813999826735</v>
      </c>
      <c r="C3265" s="267">
        <f t="shared" si="172"/>
        <v>9</v>
      </c>
      <c r="D3265" s="267">
        <f t="shared" si="173"/>
        <v>14</v>
      </c>
    </row>
    <row r="3266" spans="1:4" x14ac:dyDescent="0.2">
      <c r="A3266" s="284" t="s">
        <v>3756</v>
      </c>
      <c r="B3266" s="313">
        <v>94.476423231742388</v>
      </c>
      <c r="C3266" s="267">
        <f t="shared" si="172"/>
        <v>9</v>
      </c>
      <c r="D3266" s="267">
        <f t="shared" si="173"/>
        <v>14</v>
      </c>
    </row>
    <row r="3267" spans="1:4" x14ac:dyDescent="0.2">
      <c r="A3267" s="284" t="s">
        <v>3757</v>
      </c>
      <c r="B3267" s="313">
        <v>94.80691288772411</v>
      </c>
      <c r="C3267" s="267">
        <f t="shared" si="172"/>
        <v>9</v>
      </c>
      <c r="D3267" s="267">
        <f t="shared" si="173"/>
        <v>14</v>
      </c>
    </row>
    <row r="3268" spans="1:4" x14ac:dyDescent="0.2">
      <c r="A3268" s="284" t="s">
        <v>3759</v>
      </c>
      <c r="B3268" s="313">
        <v>94.930627284284128</v>
      </c>
      <c r="C3268" s="267">
        <f t="shared" ref="C3268:C3292" si="174">MONTH(A3268)</f>
        <v>9</v>
      </c>
      <c r="D3268" s="267">
        <f t="shared" ref="D3268:D3292" si="175">DAY(A3268)</f>
        <v>14</v>
      </c>
    </row>
    <row r="3269" spans="1:4" x14ac:dyDescent="0.2">
      <c r="A3269" s="284" t="s">
        <v>3760</v>
      </c>
      <c r="B3269" s="313">
        <v>94.180574110454046</v>
      </c>
      <c r="C3269" s="267">
        <f t="shared" si="174"/>
        <v>9</v>
      </c>
      <c r="D3269" s="267">
        <f t="shared" si="175"/>
        <v>14</v>
      </c>
    </row>
    <row r="3270" spans="1:4" x14ac:dyDescent="0.2">
      <c r="A3270" s="284" t="s">
        <v>3761</v>
      </c>
      <c r="B3270" s="313">
        <v>91.267496111975106</v>
      </c>
      <c r="C3270" s="267">
        <f t="shared" si="174"/>
        <v>9</v>
      </c>
      <c r="D3270" s="267">
        <f t="shared" si="175"/>
        <v>14</v>
      </c>
    </row>
    <row r="3271" spans="1:4" x14ac:dyDescent="0.2">
      <c r="A3271" s="284" t="s">
        <v>3762</v>
      </c>
      <c r="B3271" s="313">
        <v>79.461498702772815</v>
      </c>
      <c r="C3271" s="267">
        <f t="shared" si="174"/>
        <v>9</v>
      </c>
      <c r="D3271" s="267">
        <f t="shared" si="175"/>
        <v>14</v>
      </c>
    </row>
    <row r="3272" spans="1:4" x14ac:dyDescent="0.2">
      <c r="A3272" s="284" t="s">
        <v>3763</v>
      </c>
      <c r="B3272" s="313">
        <v>63.423340260950788</v>
      </c>
      <c r="C3272" s="267">
        <f t="shared" si="174"/>
        <v>9</v>
      </c>
      <c r="D3272" s="267">
        <f t="shared" si="175"/>
        <v>14</v>
      </c>
    </row>
    <row r="3273" spans="1:4" x14ac:dyDescent="0.2">
      <c r="A3273" s="284" t="s">
        <v>3764</v>
      </c>
      <c r="B3273" s="313">
        <v>51.4292838636337</v>
      </c>
      <c r="C3273" s="267">
        <f t="shared" si="174"/>
        <v>9</v>
      </c>
      <c r="D3273" s="267">
        <f t="shared" si="175"/>
        <v>14</v>
      </c>
    </row>
    <row r="3274" spans="1:4" x14ac:dyDescent="0.2">
      <c r="A3274" s="284" t="s">
        <v>3765</v>
      </c>
      <c r="B3274" s="313">
        <v>39.702044629633434</v>
      </c>
      <c r="C3274" s="267">
        <f t="shared" si="174"/>
        <v>9</v>
      </c>
      <c r="D3274" s="267">
        <f t="shared" si="175"/>
        <v>14</v>
      </c>
    </row>
    <row r="3275" spans="1:4" x14ac:dyDescent="0.2">
      <c r="A3275" s="284" t="s">
        <v>3766</v>
      </c>
      <c r="B3275" s="313">
        <v>36.00173888907031</v>
      </c>
      <c r="C3275" s="267">
        <f t="shared" si="174"/>
        <v>9</v>
      </c>
      <c r="D3275" s="267">
        <f t="shared" si="175"/>
        <v>14</v>
      </c>
    </row>
    <row r="3276" spans="1:4" x14ac:dyDescent="0.2">
      <c r="A3276" s="284" t="s">
        <v>3767</v>
      </c>
      <c r="B3276" s="313">
        <v>32.253833612214095</v>
      </c>
      <c r="C3276" s="267">
        <f t="shared" si="174"/>
        <v>9</v>
      </c>
      <c r="D3276" s="267">
        <f t="shared" si="175"/>
        <v>14</v>
      </c>
    </row>
    <row r="3277" spans="1:4" x14ac:dyDescent="0.2">
      <c r="A3277" s="284" t="s">
        <v>3768</v>
      </c>
      <c r="B3277" s="313">
        <v>32.347518308696856</v>
      </c>
      <c r="C3277" s="267">
        <f t="shared" si="174"/>
        <v>9</v>
      </c>
      <c r="D3277" s="267">
        <f t="shared" si="175"/>
        <v>14</v>
      </c>
    </row>
    <row r="3278" spans="1:4" x14ac:dyDescent="0.2">
      <c r="A3278" s="284" t="s">
        <v>3769</v>
      </c>
      <c r="B3278" s="313">
        <v>31.579709146603033</v>
      </c>
      <c r="C3278" s="267">
        <f t="shared" si="174"/>
        <v>9</v>
      </c>
      <c r="D3278" s="267">
        <f t="shared" si="175"/>
        <v>14</v>
      </c>
    </row>
    <row r="3279" spans="1:4" x14ac:dyDescent="0.2">
      <c r="A3279" s="284" t="s">
        <v>3770</v>
      </c>
      <c r="B3279" s="313">
        <v>32.590716992130574</v>
      </c>
      <c r="C3279" s="267">
        <f t="shared" si="174"/>
        <v>9</v>
      </c>
      <c r="D3279" s="267">
        <f t="shared" si="175"/>
        <v>14</v>
      </c>
    </row>
    <row r="3280" spans="1:4" x14ac:dyDescent="0.2">
      <c r="A3280" s="284" t="s">
        <v>3771</v>
      </c>
      <c r="B3280" s="313">
        <v>37.854959094568784</v>
      </c>
      <c r="C3280" s="267">
        <f t="shared" si="174"/>
        <v>9</v>
      </c>
      <c r="D3280" s="267">
        <f t="shared" si="175"/>
        <v>14</v>
      </c>
    </row>
    <row r="3281" spans="1:4" x14ac:dyDescent="0.2">
      <c r="A3281" s="284" t="s">
        <v>3772</v>
      </c>
      <c r="B3281" s="313">
        <v>59.335829358129629</v>
      </c>
      <c r="C3281" s="267">
        <f t="shared" si="174"/>
        <v>9</v>
      </c>
      <c r="D3281" s="267">
        <f t="shared" si="175"/>
        <v>14</v>
      </c>
    </row>
    <row r="3282" spans="1:4" x14ac:dyDescent="0.2">
      <c r="A3282" s="284" t="s">
        <v>3773</v>
      </c>
      <c r="B3282" s="313">
        <v>75.506822093668944</v>
      </c>
      <c r="C3282" s="267">
        <f t="shared" si="174"/>
        <v>9</v>
      </c>
      <c r="D3282" s="267">
        <f t="shared" si="175"/>
        <v>14</v>
      </c>
    </row>
    <row r="3283" spans="1:4" x14ac:dyDescent="0.2">
      <c r="A3283" s="284" t="s">
        <v>3774</v>
      </c>
      <c r="B3283" s="313">
        <v>80.920564998399669</v>
      </c>
      <c r="C3283" s="267">
        <f t="shared" si="174"/>
        <v>9</v>
      </c>
      <c r="D3283" s="267">
        <f t="shared" si="175"/>
        <v>14</v>
      </c>
    </row>
    <row r="3284" spans="1:4" x14ac:dyDescent="0.2">
      <c r="A3284" s="284" t="s">
        <v>3775</v>
      </c>
      <c r="B3284" s="313">
        <v>81.051383344090908</v>
      </c>
      <c r="C3284" s="267">
        <f t="shared" si="174"/>
        <v>9</v>
      </c>
      <c r="D3284" s="267">
        <f t="shared" si="175"/>
        <v>14</v>
      </c>
    </row>
    <row r="3285" spans="1:4" x14ac:dyDescent="0.2">
      <c r="A3285" s="284" t="s">
        <v>3776</v>
      </c>
      <c r="B3285" s="313">
        <v>85.025790838997921</v>
      </c>
      <c r="C3285" s="267">
        <f t="shared" si="174"/>
        <v>9</v>
      </c>
      <c r="D3285" s="267">
        <f t="shared" si="175"/>
        <v>14</v>
      </c>
    </row>
    <row r="3286" spans="1:4" x14ac:dyDescent="0.2">
      <c r="A3286" s="284" t="s">
        <v>3777</v>
      </c>
      <c r="B3286" s="313">
        <v>88.758825715347456</v>
      </c>
      <c r="C3286" s="267">
        <f t="shared" si="174"/>
        <v>9</v>
      </c>
      <c r="D3286" s="267">
        <f t="shared" si="175"/>
        <v>15</v>
      </c>
    </row>
    <row r="3287" spans="1:4" x14ac:dyDescent="0.2">
      <c r="A3287" s="284" t="s">
        <v>3778</v>
      </c>
      <c r="B3287" s="313">
        <v>90.827267637178039</v>
      </c>
      <c r="C3287" s="267">
        <f t="shared" si="174"/>
        <v>9</v>
      </c>
      <c r="D3287" s="267">
        <f t="shared" si="175"/>
        <v>15</v>
      </c>
    </row>
    <row r="3288" spans="1:4" x14ac:dyDescent="0.2">
      <c r="A3288" s="284" t="s">
        <v>3779</v>
      </c>
      <c r="B3288" s="313">
        <v>91.14354609203923</v>
      </c>
      <c r="C3288" s="267">
        <f t="shared" si="174"/>
        <v>9</v>
      </c>
      <c r="D3288" s="267">
        <f t="shared" si="175"/>
        <v>15</v>
      </c>
    </row>
    <row r="3289" spans="1:4" x14ac:dyDescent="0.2">
      <c r="A3289" s="284" t="s">
        <v>3780</v>
      </c>
      <c r="B3289" s="313">
        <v>92.531677829350841</v>
      </c>
      <c r="C3289" s="267">
        <f t="shared" si="174"/>
        <v>9</v>
      </c>
      <c r="D3289" s="267">
        <f t="shared" si="175"/>
        <v>15</v>
      </c>
    </row>
    <row r="3290" spans="1:4" x14ac:dyDescent="0.2">
      <c r="A3290" s="284" t="s">
        <v>3781</v>
      </c>
      <c r="B3290" s="313">
        <v>93.448940269749514</v>
      </c>
      <c r="C3290" s="267">
        <f t="shared" si="174"/>
        <v>9</v>
      </c>
      <c r="D3290" s="267">
        <f t="shared" si="175"/>
        <v>15</v>
      </c>
    </row>
    <row r="3291" spans="1:4" x14ac:dyDescent="0.2">
      <c r="A3291" s="284" t="s">
        <v>3782</v>
      </c>
      <c r="B3291" s="313">
        <v>93.613613613613609</v>
      </c>
      <c r="C3291" s="267">
        <f t="shared" si="174"/>
        <v>9</v>
      </c>
      <c r="D3291" s="267">
        <f t="shared" si="175"/>
        <v>15</v>
      </c>
    </row>
    <row r="3292" spans="1:4" x14ac:dyDescent="0.2">
      <c r="A3292" s="284" t="s">
        <v>3783</v>
      </c>
      <c r="B3292" s="313">
        <v>93.940936863543783</v>
      </c>
      <c r="C3292" s="267">
        <f t="shared" si="174"/>
        <v>9</v>
      </c>
      <c r="D3292" s="267">
        <f t="shared" si="175"/>
        <v>15</v>
      </c>
    </row>
    <row r="3293" spans="1:4" x14ac:dyDescent="0.2">
      <c r="A3293" s="284" t="s">
        <v>3786</v>
      </c>
      <c r="B3293" s="313">
        <v>92.776852216412152</v>
      </c>
      <c r="C3293" s="267">
        <f t="shared" ref="C3293:C3354" si="176">MONTH(A3293)</f>
        <v>9</v>
      </c>
      <c r="D3293" s="267">
        <f t="shared" ref="D3293:D3354" si="177">DAY(A3293)</f>
        <v>15</v>
      </c>
    </row>
    <row r="3294" spans="1:4" x14ac:dyDescent="0.2">
      <c r="A3294" s="284" t="s">
        <v>3787</v>
      </c>
      <c r="B3294" s="313">
        <v>81.362988888668553</v>
      </c>
      <c r="C3294" s="267">
        <f t="shared" si="176"/>
        <v>9</v>
      </c>
      <c r="D3294" s="267">
        <f t="shared" si="177"/>
        <v>15</v>
      </c>
    </row>
    <row r="3295" spans="1:4" x14ac:dyDescent="0.2">
      <c r="A3295" s="284" t="s">
        <v>3788</v>
      </c>
      <c r="B3295" s="313">
        <v>62.504869541867571</v>
      </c>
      <c r="C3295" s="267">
        <f t="shared" si="176"/>
        <v>9</v>
      </c>
      <c r="D3295" s="267">
        <f t="shared" si="177"/>
        <v>15</v>
      </c>
    </row>
    <row r="3296" spans="1:4" x14ac:dyDescent="0.2">
      <c r="A3296" s="284" t="s">
        <v>3789</v>
      </c>
      <c r="B3296" s="313">
        <v>53.63264778370619</v>
      </c>
      <c r="C3296" s="267">
        <f t="shared" si="176"/>
        <v>9</v>
      </c>
      <c r="D3296" s="267">
        <f t="shared" si="177"/>
        <v>15</v>
      </c>
    </row>
    <row r="3297" spans="1:4" x14ac:dyDescent="0.2">
      <c r="A3297" s="284" t="s">
        <v>3790</v>
      </c>
      <c r="B3297" s="313">
        <v>43.348902559428879</v>
      </c>
      <c r="C3297" s="267">
        <f t="shared" si="176"/>
        <v>9</v>
      </c>
      <c r="D3297" s="267">
        <f t="shared" si="177"/>
        <v>15</v>
      </c>
    </row>
    <row r="3298" spans="1:4" x14ac:dyDescent="0.2">
      <c r="A3298" s="284" t="s">
        <v>3791</v>
      </c>
      <c r="B3298" s="313">
        <v>37.065989005842525</v>
      </c>
      <c r="C3298" s="267">
        <f t="shared" si="176"/>
        <v>9</v>
      </c>
      <c r="D3298" s="267">
        <f t="shared" si="177"/>
        <v>15</v>
      </c>
    </row>
    <row r="3299" spans="1:4" x14ac:dyDescent="0.2">
      <c r="A3299" s="284" t="s">
        <v>3792</v>
      </c>
      <c r="B3299" s="313">
        <v>34.888078088243489</v>
      </c>
      <c r="C3299" s="267">
        <f t="shared" si="176"/>
        <v>9</v>
      </c>
      <c r="D3299" s="267">
        <f t="shared" si="177"/>
        <v>15</v>
      </c>
    </row>
    <row r="3300" spans="1:4" x14ac:dyDescent="0.2">
      <c r="A3300" s="284" t="s">
        <v>3793</v>
      </c>
      <c r="B3300" s="313">
        <v>32.64017808958446</v>
      </c>
      <c r="C3300" s="267">
        <f t="shared" si="176"/>
        <v>9</v>
      </c>
      <c r="D3300" s="267">
        <f t="shared" si="177"/>
        <v>15</v>
      </c>
    </row>
    <row r="3301" spans="1:4" x14ac:dyDescent="0.2">
      <c r="A3301" s="284" t="s">
        <v>3794</v>
      </c>
      <c r="B3301" s="313">
        <v>31.863761222251622</v>
      </c>
      <c r="C3301" s="267">
        <f t="shared" si="176"/>
        <v>9</v>
      </c>
      <c r="D3301" s="267">
        <f t="shared" si="177"/>
        <v>15</v>
      </c>
    </row>
    <row r="3302" spans="1:4" x14ac:dyDescent="0.2">
      <c r="A3302" s="284" t="s">
        <v>3795</v>
      </c>
      <c r="B3302" s="313">
        <v>32.39649870839289</v>
      </c>
      <c r="C3302" s="267">
        <f t="shared" si="176"/>
        <v>9</v>
      </c>
      <c r="D3302" s="267">
        <f t="shared" si="177"/>
        <v>15</v>
      </c>
    </row>
    <row r="3303" spans="1:4" x14ac:dyDescent="0.2">
      <c r="A3303" s="284" t="s">
        <v>3796</v>
      </c>
      <c r="B3303" s="313">
        <v>32.340784843891541</v>
      </c>
      <c r="C3303" s="267">
        <f t="shared" si="176"/>
        <v>9</v>
      </c>
      <c r="D3303" s="267">
        <f t="shared" si="177"/>
        <v>15</v>
      </c>
    </row>
    <row r="3304" spans="1:4" x14ac:dyDescent="0.2">
      <c r="A3304" s="284" t="s">
        <v>3797</v>
      </c>
      <c r="B3304" s="313">
        <v>39.63196291876821</v>
      </c>
      <c r="C3304" s="267">
        <f t="shared" si="176"/>
        <v>9</v>
      </c>
      <c r="D3304" s="267">
        <f t="shared" si="177"/>
        <v>15</v>
      </c>
    </row>
    <row r="3305" spans="1:4" x14ac:dyDescent="0.2">
      <c r="A3305" s="284" t="s">
        <v>3798</v>
      </c>
      <c r="B3305" s="313">
        <v>54.548631052801611</v>
      </c>
      <c r="C3305" s="267">
        <f t="shared" si="176"/>
        <v>9</v>
      </c>
      <c r="D3305" s="267">
        <f t="shared" si="177"/>
        <v>15</v>
      </c>
    </row>
    <row r="3306" spans="1:4" x14ac:dyDescent="0.2">
      <c r="A3306" s="284" t="s">
        <v>3799</v>
      </c>
      <c r="B3306" s="313">
        <v>64.448162760217429</v>
      </c>
      <c r="C3306" s="267">
        <f t="shared" si="176"/>
        <v>9</v>
      </c>
      <c r="D3306" s="267">
        <f t="shared" si="177"/>
        <v>15</v>
      </c>
    </row>
    <row r="3307" spans="1:4" x14ac:dyDescent="0.2">
      <c r="A3307" s="284" t="s">
        <v>3800</v>
      </c>
      <c r="B3307" s="313">
        <v>78.249866333271967</v>
      </c>
      <c r="C3307" s="267">
        <f t="shared" si="176"/>
        <v>9</v>
      </c>
      <c r="D3307" s="267">
        <f t="shared" si="177"/>
        <v>15</v>
      </c>
    </row>
    <row r="3308" spans="1:4" x14ac:dyDescent="0.2">
      <c r="A3308" s="284" t="s">
        <v>3801</v>
      </c>
      <c r="B3308" s="313">
        <v>84.771621154226239</v>
      </c>
      <c r="C3308" s="267">
        <f t="shared" si="176"/>
        <v>9</v>
      </c>
      <c r="D3308" s="267">
        <f t="shared" si="177"/>
        <v>15</v>
      </c>
    </row>
    <row r="3309" spans="1:4" x14ac:dyDescent="0.2">
      <c r="A3309" s="284" t="s">
        <v>3802</v>
      </c>
      <c r="B3309" s="313">
        <v>85.978951805536042</v>
      </c>
      <c r="C3309" s="267">
        <f t="shared" si="176"/>
        <v>9</v>
      </c>
      <c r="D3309" s="267">
        <f t="shared" si="177"/>
        <v>15</v>
      </c>
    </row>
    <row r="3310" spans="1:4" x14ac:dyDescent="0.2">
      <c r="A3310" s="284" t="s">
        <v>3803</v>
      </c>
      <c r="B3310" s="313">
        <v>74.245014189446181</v>
      </c>
      <c r="C3310" s="267">
        <f t="shared" si="176"/>
        <v>9</v>
      </c>
      <c r="D3310" s="267">
        <f t="shared" si="177"/>
        <v>16</v>
      </c>
    </row>
    <row r="3311" spans="1:4" x14ac:dyDescent="0.2">
      <c r="A3311" s="284" t="s">
        <v>3804</v>
      </c>
      <c r="B3311" s="313">
        <v>78.555889406794307</v>
      </c>
      <c r="C3311" s="267">
        <f t="shared" si="176"/>
        <v>9</v>
      </c>
      <c r="D3311" s="267">
        <f t="shared" si="177"/>
        <v>16</v>
      </c>
    </row>
    <row r="3312" spans="1:4" x14ac:dyDescent="0.2">
      <c r="A3312" s="284" t="s">
        <v>3805</v>
      </c>
      <c r="B3312" s="313">
        <v>80.976356120185528</v>
      </c>
      <c r="C3312" s="267">
        <f t="shared" si="176"/>
        <v>9</v>
      </c>
      <c r="D3312" s="267">
        <f t="shared" si="177"/>
        <v>16</v>
      </c>
    </row>
    <row r="3313" spans="1:4" x14ac:dyDescent="0.2">
      <c r="A3313" s="284" t="s">
        <v>3806</v>
      </c>
      <c r="B3313" s="313">
        <v>87.988327462011668</v>
      </c>
      <c r="C3313" s="267">
        <f t="shared" si="176"/>
        <v>9</v>
      </c>
      <c r="D3313" s="267">
        <f t="shared" si="177"/>
        <v>16</v>
      </c>
    </row>
    <row r="3314" spans="1:4" x14ac:dyDescent="0.2">
      <c r="A3314" s="284" t="s">
        <v>3807</v>
      </c>
      <c r="B3314" s="313">
        <v>90.643593697185224</v>
      </c>
      <c r="C3314" s="267">
        <f t="shared" si="176"/>
        <v>9</v>
      </c>
      <c r="D3314" s="267">
        <f t="shared" si="177"/>
        <v>16</v>
      </c>
    </row>
    <row r="3315" spans="1:4" x14ac:dyDescent="0.2">
      <c r="A3315" s="284" t="s">
        <v>3808</v>
      </c>
      <c r="B3315" s="313">
        <v>91.240469080907772</v>
      </c>
      <c r="C3315" s="267">
        <f t="shared" si="176"/>
        <v>9</v>
      </c>
      <c r="D3315" s="267">
        <f t="shared" si="177"/>
        <v>16</v>
      </c>
    </row>
    <row r="3316" spans="1:4" x14ac:dyDescent="0.2">
      <c r="A3316" s="284" t="s">
        <v>3809</v>
      </c>
      <c r="B3316" s="313">
        <v>91.075517476685121</v>
      </c>
      <c r="C3316" s="267">
        <f t="shared" si="176"/>
        <v>9</v>
      </c>
      <c r="D3316" s="267">
        <f t="shared" si="177"/>
        <v>16</v>
      </c>
    </row>
    <row r="3317" spans="1:4" x14ac:dyDescent="0.2">
      <c r="A3317" s="284" t="s">
        <v>3810</v>
      </c>
      <c r="B3317" s="313">
        <v>90.317460317460316</v>
      </c>
      <c r="C3317" s="267">
        <f t="shared" si="176"/>
        <v>9</v>
      </c>
      <c r="D3317" s="267">
        <f t="shared" si="177"/>
        <v>16</v>
      </c>
    </row>
    <row r="3318" spans="1:4" x14ac:dyDescent="0.2">
      <c r="A3318" s="284" t="s">
        <v>3811</v>
      </c>
      <c r="B3318" s="313">
        <v>80.921087067837433</v>
      </c>
      <c r="C3318" s="267">
        <f t="shared" si="176"/>
        <v>9</v>
      </c>
      <c r="D3318" s="267">
        <f t="shared" si="177"/>
        <v>16</v>
      </c>
    </row>
    <row r="3319" spans="1:4" x14ac:dyDescent="0.2">
      <c r="A3319" s="284" t="s">
        <v>3812</v>
      </c>
      <c r="B3319" s="313">
        <v>70.132957486025816</v>
      </c>
      <c r="C3319" s="267">
        <f t="shared" si="176"/>
        <v>9</v>
      </c>
      <c r="D3319" s="267">
        <f t="shared" si="177"/>
        <v>16</v>
      </c>
    </row>
    <row r="3320" spans="1:4" x14ac:dyDescent="0.2">
      <c r="A3320" s="284" t="s">
        <v>3813</v>
      </c>
      <c r="B3320" s="313">
        <v>63.029256194313831</v>
      </c>
      <c r="C3320" s="267">
        <f t="shared" si="176"/>
        <v>9</v>
      </c>
      <c r="D3320" s="267">
        <f t="shared" si="177"/>
        <v>16</v>
      </c>
    </row>
    <row r="3321" spans="1:4" x14ac:dyDescent="0.2">
      <c r="A3321" s="284" t="s">
        <v>3814</v>
      </c>
      <c r="B3321" s="313">
        <v>58.643847001684648</v>
      </c>
      <c r="C3321" s="267">
        <f t="shared" si="176"/>
        <v>9</v>
      </c>
      <c r="D3321" s="267">
        <f t="shared" si="177"/>
        <v>16</v>
      </c>
    </row>
    <row r="3322" spans="1:4" x14ac:dyDescent="0.2">
      <c r="A3322" s="284" t="s">
        <v>3815</v>
      </c>
      <c r="B3322" s="313">
        <v>48.139720755541845</v>
      </c>
      <c r="C3322" s="267">
        <f t="shared" si="176"/>
        <v>9</v>
      </c>
      <c r="D3322" s="267">
        <f t="shared" si="177"/>
        <v>16</v>
      </c>
    </row>
    <row r="3323" spans="1:4" x14ac:dyDescent="0.2">
      <c r="A3323" s="284" t="s">
        <v>3816</v>
      </c>
      <c r="B3323" s="313">
        <v>41.812828185835173</v>
      </c>
      <c r="C3323" s="267">
        <f t="shared" si="176"/>
        <v>9</v>
      </c>
      <c r="D3323" s="267">
        <f t="shared" si="177"/>
        <v>16</v>
      </c>
    </row>
    <row r="3324" spans="1:4" x14ac:dyDescent="0.2">
      <c r="A3324" s="284" t="s">
        <v>3817</v>
      </c>
      <c r="B3324" s="313">
        <v>37.436842841305236</v>
      </c>
      <c r="C3324" s="267">
        <f t="shared" si="176"/>
        <v>9</v>
      </c>
      <c r="D3324" s="267">
        <f t="shared" si="177"/>
        <v>16</v>
      </c>
    </row>
    <row r="3325" spans="1:4" x14ac:dyDescent="0.2">
      <c r="A3325" s="284" t="s">
        <v>3818</v>
      </c>
      <c r="B3325" s="313">
        <v>35.120177405545164</v>
      </c>
      <c r="C3325" s="267">
        <f t="shared" si="176"/>
        <v>9</v>
      </c>
      <c r="D3325" s="267">
        <f t="shared" si="177"/>
        <v>16</v>
      </c>
    </row>
    <row r="3326" spans="1:4" x14ac:dyDescent="0.2">
      <c r="A3326" s="284" t="s">
        <v>3819</v>
      </c>
      <c r="B3326" s="313">
        <v>44.059320138655934</v>
      </c>
      <c r="C3326" s="267">
        <f t="shared" si="176"/>
        <v>9</v>
      </c>
      <c r="D3326" s="267">
        <f t="shared" si="177"/>
        <v>16</v>
      </c>
    </row>
    <row r="3327" spans="1:4" x14ac:dyDescent="0.2">
      <c r="A3327" s="284" t="s">
        <v>3820</v>
      </c>
      <c r="B3327" s="313">
        <v>46.437706151735114</v>
      </c>
      <c r="C3327" s="267">
        <f t="shared" si="176"/>
        <v>9</v>
      </c>
      <c r="D3327" s="267">
        <f t="shared" si="177"/>
        <v>16</v>
      </c>
    </row>
    <row r="3328" spans="1:4" x14ac:dyDescent="0.2">
      <c r="A3328" s="284" t="s">
        <v>3821</v>
      </c>
      <c r="B3328" s="313">
        <v>51.28935577373116</v>
      </c>
      <c r="C3328" s="267">
        <f t="shared" si="176"/>
        <v>9</v>
      </c>
      <c r="D3328" s="267">
        <f t="shared" si="177"/>
        <v>16</v>
      </c>
    </row>
    <row r="3329" spans="1:4" x14ac:dyDescent="0.2">
      <c r="A3329" s="284" t="s">
        <v>3822</v>
      </c>
      <c r="B3329" s="313">
        <v>59.697250958384302</v>
      </c>
      <c r="C3329" s="267">
        <f t="shared" si="176"/>
        <v>9</v>
      </c>
      <c r="D3329" s="267">
        <f t="shared" si="177"/>
        <v>16</v>
      </c>
    </row>
    <row r="3330" spans="1:4" x14ac:dyDescent="0.2">
      <c r="A3330" s="284" t="s">
        <v>3823</v>
      </c>
      <c r="B3330" s="313">
        <v>63.951711700653618</v>
      </c>
      <c r="C3330" s="267">
        <f t="shared" si="176"/>
        <v>9</v>
      </c>
      <c r="D3330" s="267">
        <f t="shared" si="177"/>
        <v>16</v>
      </c>
    </row>
    <row r="3331" spans="1:4" x14ac:dyDescent="0.2">
      <c r="A3331" s="284" t="s">
        <v>3824</v>
      </c>
      <c r="B3331" s="313">
        <v>67.834778780410943</v>
      </c>
      <c r="C3331" s="267">
        <f t="shared" si="176"/>
        <v>9</v>
      </c>
      <c r="D3331" s="267">
        <f t="shared" si="177"/>
        <v>16</v>
      </c>
    </row>
    <row r="3332" spans="1:4" x14ac:dyDescent="0.2">
      <c r="A3332" s="284" t="s">
        <v>3825</v>
      </c>
      <c r="B3332" s="313">
        <v>76.727395094603651</v>
      </c>
      <c r="C3332" s="267">
        <f t="shared" si="176"/>
        <v>9</v>
      </c>
      <c r="D3332" s="267">
        <f t="shared" si="177"/>
        <v>16</v>
      </c>
    </row>
    <row r="3333" spans="1:4" x14ac:dyDescent="0.2">
      <c r="A3333" s="284" t="s">
        <v>3826</v>
      </c>
      <c r="B3333" s="313">
        <v>80.322524266623645</v>
      </c>
      <c r="C3333" s="267">
        <f t="shared" si="176"/>
        <v>9</v>
      </c>
      <c r="D3333" s="267">
        <f t="shared" si="177"/>
        <v>16</v>
      </c>
    </row>
    <row r="3334" spans="1:4" x14ac:dyDescent="0.2">
      <c r="A3334" s="284" t="s">
        <v>3827</v>
      </c>
      <c r="B3334" s="313">
        <v>84.375941498783305</v>
      </c>
      <c r="C3334" s="267">
        <f t="shared" si="176"/>
        <v>9</v>
      </c>
      <c r="D3334" s="267">
        <f t="shared" si="177"/>
        <v>17</v>
      </c>
    </row>
    <row r="3335" spans="1:4" x14ac:dyDescent="0.2">
      <c r="A3335" s="284" t="s">
        <v>3828</v>
      </c>
      <c r="B3335" s="313">
        <v>85.549132947976872</v>
      </c>
      <c r="C3335" s="267">
        <f t="shared" si="176"/>
        <v>9</v>
      </c>
      <c r="D3335" s="267">
        <f t="shared" si="177"/>
        <v>17</v>
      </c>
    </row>
    <row r="3336" spans="1:4" x14ac:dyDescent="0.2">
      <c r="A3336" s="284" t="s">
        <v>3829</v>
      </c>
      <c r="B3336" s="313">
        <v>86.564214607364733</v>
      </c>
      <c r="C3336" s="267">
        <f t="shared" si="176"/>
        <v>9</v>
      </c>
      <c r="D3336" s="267">
        <f t="shared" si="177"/>
        <v>17</v>
      </c>
    </row>
    <row r="3337" spans="1:4" x14ac:dyDescent="0.2">
      <c r="A3337" s="284" t="s">
        <v>3830</v>
      </c>
      <c r="B3337" s="313">
        <v>84.75743504424193</v>
      </c>
      <c r="C3337" s="267">
        <f t="shared" si="176"/>
        <v>9</v>
      </c>
      <c r="D3337" s="267">
        <f t="shared" si="177"/>
        <v>17</v>
      </c>
    </row>
    <row r="3338" spans="1:4" x14ac:dyDescent="0.2">
      <c r="A3338" s="284" t="s">
        <v>3831</v>
      </c>
      <c r="B3338" s="313">
        <v>82.017750139353396</v>
      </c>
      <c r="C3338" s="267">
        <f t="shared" si="176"/>
        <v>9</v>
      </c>
      <c r="D3338" s="267">
        <f t="shared" si="177"/>
        <v>17</v>
      </c>
    </row>
    <row r="3339" spans="1:4" x14ac:dyDescent="0.2">
      <c r="A3339" s="284" t="s">
        <v>3832</v>
      </c>
      <c r="B3339" s="313">
        <v>84.666827288272287</v>
      </c>
      <c r="C3339" s="267">
        <f t="shared" si="176"/>
        <v>9</v>
      </c>
      <c r="D3339" s="267">
        <f t="shared" si="177"/>
        <v>17</v>
      </c>
    </row>
    <row r="3340" spans="1:4" x14ac:dyDescent="0.2">
      <c r="A3340" s="284" t="s">
        <v>3833</v>
      </c>
      <c r="B3340" s="313">
        <v>86.897303415248189</v>
      </c>
      <c r="C3340" s="267">
        <f t="shared" si="176"/>
        <v>9</v>
      </c>
      <c r="D3340" s="267">
        <f t="shared" si="177"/>
        <v>17</v>
      </c>
    </row>
    <row r="3341" spans="1:4" x14ac:dyDescent="0.2">
      <c r="A3341" s="284" t="s">
        <v>3834</v>
      </c>
      <c r="B3341" s="313">
        <v>89.146504581856988</v>
      </c>
      <c r="C3341" s="267">
        <f t="shared" si="176"/>
        <v>9</v>
      </c>
      <c r="D3341" s="267">
        <f t="shared" si="177"/>
        <v>17</v>
      </c>
    </row>
    <row r="3342" spans="1:4" x14ac:dyDescent="0.2">
      <c r="A3342" s="284" t="s">
        <v>3835</v>
      </c>
      <c r="B3342" s="313">
        <v>89.772333827310831</v>
      </c>
      <c r="C3342" s="267">
        <f t="shared" si="176"/>
        <v>9</v>
      </c>
      <c r="D3342" s="267">
        <f t="shared" si="177"/>
        <v>17</v>
      </c>
    </row>
    <row r="3343" spans="1:4" x14ac:dyDescent="0.2">
      <c r="A3343" s="284" t="s">
        <v>3836</v>
      </c>
      <c r="B3343" s="313">
        <v>87.466105103171259</v>
      </c>
      <c r="C3343" s="267">
        <f t="shared" si="176"/>
        <v>9</v>
      </c>
      <c r="D3343" s="267">
        <f t="shared" si="177"/>
        <v>17</v>
      </c>
    </row>
    <row r="3344" spans="1:4" x14ac:dyDescent="0.2">
      <c r="A3344" s="284" t="s">
        <v>3837</v>
      </c>
      <c r="B3344" s="313">
        <v>82.367217964232893</v>
      </c>
      <c r="C3344" s="267">
        <f t="shared" si="176"/>
        <v>9</v>
      </c>
      <c r="D3344" s="267">
        <f t="shared" si="177"/>
        <v>17</v>
      </c>
    </row>
    <row r="3345" spans="1:4" x14ac:dyDescent="0.2">
      <c r="A3345" s="284" t="s">
        <v>3838</v>
      </c>
      <c r="B3345" s="313">
        <v>77.077404807265452</v>
      </c>
      <c r="C3345" s="267">
        <f t="shared" si="176"/>
        <v>9</v>
      </c>
      <c r="D3345" s="267">
        <f t="shared" si="177"/>
        <v>17</v>
      </c>
    </row>
    <row r="3346" spans="1:4" x14ac:dyDescent="0.2">
      <c r="A3346" s="284" t="s">
        <v>3839</v>
      </c>
      <c r="B3346" s="313">
        <v>68.049801655190635</v>
      </c>
      <c r="C3346" s="267">
        <f t="shared" si="176"/>
        <v>9</v>
      </c>
      <c r="D3346" s="267">
        <f t="shared" si="177"/>
        <v>17</v>
      </c>
    </row>
    <row r="3347" spans="1:4" x14ac:dyDescent="0.2">
      <c r="A3347" s="284" t="s">
        <v>3840</v>
      </c>
      <c r="B3347" s="313">
        <v>62.16727439593447</v>
      </c>
      <c r="C3347" s="267">
        <f t="shared" si="176"/>
        <v>9</v>
      </c>
      <c r="D3347" s="267">
        <f t="shared" si="177"/>
        <v>17</v>
      </c>
    </row>
    <row r="3348" spans="1:4" x14ac:dyDescent="0.2">
      <c r="A3348" s="284" t="s">
        <v>3841</v>
      </c>
      <c r="B3348" s="313">
        <v>68.519284772552908</v>
      </c>
      <c r="C3348" s="267">
        <f t="shared" si="176"/>
        <v>9</v>
      </c>
      <c r="D3348" s="267">
        <f t="shared" si="177"/>
        <v>17</v>
      </c>
    </row>
    <row r="3349" spans="1:4" x14ac:dyDescent="0.2">
      <c r="A3349" s="284" t="s">
        <v>3842</v>
      </c>
      <c r="B3349" s="313">
        <v>74.220777326864166</v>
      </c>
      <c r="C3349" s="267">
        <f t="shared" si="176"/>
        <v>9</v>
      </c>
      <c r="D3349" s="267">
        <f t="shared" si="177"/>
        <v>17</v>
      </c>
    </row>
    <row r="3350" spans="1:4" x14ac:dyDescent="0.2">
      <c r="A3350" s="284" t="s">
        <v>3843</v>
      </c>
      <c r="B3350" s="313">
        <v>71.891084320367526</v>
      </c>
      <c r="C3350" s="267">
        <f t="shared" si="176"/>
        <v>9</v>
      </c>
      <c r="D3350" s="267">
        <f t="shared" si="177"/>
        <v>17</v>
      </c>
    </row>
    <row r="3351" spans="1:4" x14ac:dyDescent="0.2">
      <c r="A3351" s="284" t="s">
        <v>3844</v>
      </c>
      <c r="B3351" s="313">
        <v>88.949373979314089</v>
      </c>
      <c r="C3351" s="267">
        <f t="shared" si="176"/>
        <v>9</v>
      </c>
      <c r="D3351" s="267">
        <f t="shared" si="177"/>
        <v>17</v>
      </c>
    </row>
    <row r="3352" spans="1:4" x14ac:dyDescent="0.2">
      <c r="A3352" s="284" t="s">
        <v>3845</v>
      </c>
      <c r="B3352" s="313">
        <v>88.265996907571648</v>
      </c>
      <c r="C3352" s="267">
        <f t="shared" si="176"/>
        <v>9</v>
      </c>
      <c r="D3352" s="267">
        <f t="shared" si="177"/>
        <v>17</v>
      </c>
    </row>
    <row r="3353" spans="1:4" x14ac:dyDescent="0.2">
      <c r="A3353" s="284" t="s">
        <v>3846</v>
      </c>
      <c r="B3353" s="313">
        <v>91.678800015140396</v>
      </c>
      <c r="C3353" s="267">
        <f t="shared" si="176"/>
        <v>9</v>
      </c>
      <c r="D3353" s="267">
        <f t="shared" si="177"/>
        <v>17</v>
      </c>
    </row>
    <row r="3354" spans="1:4" x14ac:dyDescent="0.2">
      <c r="A3354" s="284" t="s">
        <v>3847</v>
      </c>
      <c r="B3354" s="313">
        <v>91.606826456901416</v>
      </c>
      <c r="C3354" s="267">
        <f t="shared" si="176"/>
        <v>9</v>
      </c>
      <c r="D3354" s="267">
        <f t="shared" si="177"/>
        <v>17</v>
      </c>
    </row>
    <row r="3355" spans="1:4" x14ac:dyDescent="0.2">
      <c r="A3355" s="284" t="s">
        <v>3850</v>
      </c>
      <c r="B3355" s="313">
        <v>93.109612231568008</v>
      </c>
      <c r="C3355" s="267">
        <f t="shared" ref="C3355:C3387" si="178">MONTH(A3355)</f>
        <v>9</v>
      </c>
      <c r="D3355" s="267">
        <f t="shared" ref="D3355:D3387" si="179">DAY(A3355)</f>
        <v>17</v>
      </c>
    </row>
    <row r="3356" spans="1:4" x14ac:dyDescent="0.2">
      <c r="A3356" s="284" t="s">
        <v>3851</v>
      </c>
      <c r="B3356" s="313">
        <v>93.689196229811017</v>
      </c>
      <c r="C3356" s="267">
        <f t="shared" si="178"/>
        <v>9</v>
      </c>
      <c r="D3356" s="267">
        <f t="shared" si="179"/>
        <v>17</v>
      </c>
    </row>
    <row r="3357" spans="1:4" x14ac:dyDescent="0.2">
      <c r="A3357" s="284" t="s">
        <v>3852</v>
      </c>
      <c r="B3357" s="313">
        <v>93.000538289373026</v>
      </c>
      <c r="C3357" s="267">
        <f t="shared" si="178"/>
        <v>9</v>
      </c>
      <c r="D3357" s="267">
        <f t="shared" si="179"/>
        <v>17</v>
      </c>
    </row>
    <row r="3358" spans="1:4" x14ac:dyDescent="0.2">
      <c r="A3358" s="284" t="s">
        <v>3853</v>
      </c>
      <c r="B3358" s="313">
        <v>94.186635616508156</v>
      </c>
      <c r="C3358" s="267">
        <f t="shared" si="178"/>
        <v>9</v>
      </c>
      <c r="D3358" s="267">
        <f t="shared" si="179"/>
        <v>18</v>
      </c>
    </row>
    <row r="3359" spans="1:4" x14ac:dyDescent="0.2">
      <c r="A3359" s="284" t="s">
        <v>3854</v>
      </c>
      <c r="B3359" s="313">
        <v>94.76536020662472</v>
      </c>
      <c r="C3359" s="267">
        <f t="shared" si="178"/>
        <v>9</v>
      </c>
      <c r="D3359" s="267">
        <f t="shared" si="179"/>
        <v>18</v>
      </c>
    </row>
    <row r="3360" spans="1:4" x14ac:dyDescent="0.2">
      <c r="A3360" s="284" t="s">
        <v>3855</v>
      </c>
      <c r="B3360" s="313">
        <v>95.072850435716646</v>
      </c>
      <c r="C3360" s="267">
        <f t="shared" si="178"/>
        <v>9</v>
      </c>
      <c r="D3360" s="267">
        <f t="shared" si="179"/>
        <v>18</v>
      </c>
    </row>
    <row r="3361" spans="1:4" x14ac:dyDescent="0.2">
      <c r="A3361" s="284" t="s">
        <v>3856</v>
      </c>
      <c r="B3361" s="313">
        <v>95.423496867864884</v>
      </c>
      <c r="C3361" s="267">
        <f t="shared" si="178"/>
        <v>9</v>
      </c>
      <c r="D3361" s="267">
        <f t="shared" si="179"/>
        <v>18</v>
      </c>
    </row>
    <row r="3362" spans="1:4" x14ac:dyDescent="0.2">
      <c r="A3362" s="284" t="s">
        <v>3857</v>
      </c>
      <c r="B3362" s="313">
        <v>95.581547568229041</v>
      </c>
      <c r="C3362" s="267">
        <f t="shared" si="178"/>
        <v>9</v>
      </c>
      <c r="D3362" s="267">
        <f t="shared" si="179"/>
        <v>18</v>
      </c>
    </row>
    <row r="3363" spans="1:4" x14ac:dyDescent="0.2">
      <c r="A3363" s="284" t="s">
        <v>3858</v>
      </c>
      <c r="B3363" s="313">
        <v>95.658838686225039</v>
      </c>
      <c r="C3363" s="267">
        <f t="shared" si="178"/>
        <v>9</v>
      </c>
      <c r="D3363" s="267">
        <f t="shared" si="179"/>
        <v>18</v>
      </c>
    </row>
    <row r="3364" spans="1:4" x14ac:dyDescent="0.2">
      <c r="A3364" s="284" t="s">
        <v>3859</v>
      </c>
      <c r="B3364" s="313">
        <v>95.806654556113671</v>
      </c>
      <c r="C3364" s="267">
        <f t="shared" si="178"/>
        <v>9</v>
      </c>
      <c r="D3364" s="267">
        <f t="shared" si="179"/>
        <v>18</v>
      </c>
    </row>
    <row r="3365" spans="1:4" x14ac:dyDescent="0.2">
      <c r="A3365" s="284" t="s">
        <v>3860</v>
      </c>
      <c r="B3365" s="313">
        <v>95.197789635389313</v>
      </c>
      <c r="C3365" s="267">
        <f t="shared" si="178"/>
        <v>9</v>
      </c>
      <c r="D3365" s="267">
        <f t="shared" si="179"/>
        <v>18</v>
      </c>
    </row>
    <row r="3366" spans="1:4" x14ac:dyDescent="0.2">
      <c r="A3366" s="284" t="s">
        <v>3861</v>
      </c>
      <c r="B3366" s="313">
        <v>93.222891566265048</v>
      </c>
      <c r="C3366" s="267">
        <f t="shared" si="178"/>
        <v>9</v>
      </c>
      <c r="D3366" s="267">
        <f t="shared" si="179"/>
        <v>18</v>
      </c>
    </row>
    <row r="3367" spans="1:4" x14ac:dyDescent="0.2">
      <c r="A3367" s="284" t="s">
        <v>3862</v>
      </c>
      <c r="B3367" s="313">
        <v>87.830351651532141</v>
      </c>
      <c r="C3367" s="267">
        <f t="shared" si="178"/>
        <v>9</v>
      </c>
      <c r="D3367" s="267">
        <f t="shared" si="179"/>
        <v>18</v>
      </c>
    </row>
    <row r="3368" spans="1:4" x14ac:dyDescent="0.2">
      <c r="A3368" s="284" t="s">
        <v>3863</v>
      </c>
      <c r="B3368" s="313">
        <v>74.64592640440992</v>
      </c>
      <c r="C3368" s="267">
        <f t="shared" si="178"/>
        <v>9</v>
      </c>
      <c r="D3368" s="267">
        <f t="shared" si="179"/>
        <v>18</v>
      </c>
    </row>
    <row r="3369" spans="1:4" x14ac:dyDescent="0.2">
      <c r="A3369" s="284" t="s">
        <v>3864</v>
      </c>
      <c r="B3369" s="313">
        <v>67.968982103699517</v>
      </c>
      <c r="C3369" s="267">
        <f t="shared" si="178"/>
        <v>9</v>
      </c>
      <c r="D3369" s="267">
        <f t="shared" si="179"/>
        <v>18</v>
      </c>
    </row>
    <row r="3370" spans="1:4" x14ac:dyDescent="0.2">
      <c r="A3370" s="284" t="s">
        <v>3865</v>
      </c>
      <c r="B3370" s="313">
        <v>58.32093821510297</v>
      </c>
      <c r="C3370" s="267">
        <f t="shared" si="178"/>
        <v>9</v>
      </c>
      <c r="D3370" s="267">
        <f t="shared" si="179"/>
        <v>18</v>
      </c>
    </row>
    <row r="3371" spans="1:4" x14ac:dyDescent="0.2">
      <c r="A3371" s="284" t="s">
        <v>3866</v>
      </c>
      <c r="B3371" s="313">
        <v>52.512836275689409</v>
      </c>
      <c r="C3371" s="267">
        <f t="shared" si="178"/>
        <v>9</v>
      </c>
      <c r="D3371" s="267">
        <f t="shared" si="179"/>
        <v>18</v>
      </c>
    </row>
    <row r="3372" spans="1:4" x14ac:dyDescent="0.2">
      <c r="A3372" s="284" t="s">
        <v>3867</v>
      </c>
      <c r="B3372" s="313">
        <v>46.200109966489549</v>
      </c>
      <c r="C3372" s="267">
        <f t="shared" si="178"/>
        <v>9</v>
      </c>
      <c r="D3372" s="267">
        <f t="shared" si="179"/>
        <v>18</v>
      </c>
    </row>
    <row r="3373" spans="1:4" x14ac:dyDescent="0.2">
      <c r="A3373" s="284" t="s">
        <v>3868</v>
      </c>
      <c r="B3373" s="313">
        <v>46.094463268682844</v>
      </c>
      <c r="C3373" s="267">
        <f t="shared" si="178"/>
        <v>9</v>
      </c>
      <c r="D3373" s="267">
        <f t="shared" si="179"/>
        <v>18</v>
      </c>
    </row>
    <row r="3374" spans="1:4" x14ac:dyDescent="0.2">
      <c r="A3374" s="284" t="s">
        <v>3869</v>
      </c>
      <c r="B3374" s="313">
        <v>47.724245529061108</v>
      </c>
      <c r="C3374" s="267">
        <f t="shared" si="178"/>
        <v>9</v>
      </c>
      <c r="D3374" s="267">
        <f t="shared" si="179"/>
        <v>18</v>
      </c>
    </row>
    <row r="3375" spans="1:4" x14ac:dyDescent="0.2">
      <c r="A3375" s="284" t="s">
        <v>3870</v>
      </c>
      <c r="B3375" s="313">
        <v>44.7935386241899</v>
      </c>
      <c r="C3375" s="267">
        <f t="shared" si="178"/>
        <v>9</v>
      </c>
      <c r="D3375" s="267">
        <f t="shared" si="179"/>
        <v>18</v>
      </c>
    </row>
    <row r="3376" spans="1:4" x14ac:dyDescent="0.2">
      <c r="A3376" s="284" t="s">
        <v>3871</v>
      </c>
      <c r="B3376" s="313">
        <v>50.016308773551813</v>
      </c>
      <c r="C3376" s="267">
        <f t="shared" si="178"/>
        <v>9</v>
      </c>
      <c r="D3376" s="267">
        <f t="shared" si="179"/>
        <v>18</v>
      </c>
    </row>
    <row r="3377" spans="1:4" x14ac:dyDescent="0.2">
      <c r="A3377" s="284" t="s">
        <v>3872</v>
      </c>
      <c r="B3377" s="313">
        <v>68.862616549125761</v>
      </c>
      <c r="C3377" s="267">
        <f t="shared" si="178"/>
        <v>9</v>
      </c>
      <c r="D3377" s="267">
        <f t="shared" si="179"/>
        <v>18</v>
      </c>
    </row>
    <row r="3378" spans="1:4" x14ac:dyDescent="0.2">
      <c r="A3378" s="284" t="s">
        <v>3873</v>
      </c>
      <c r="B3378" s="313">
        <v>79.780055812996977</v>
      </c>
      <c r="C3378" s="267">
        <f t="shared" si="178"/>
        <v>9</v>
      </c>
      <c r="D3378" s="267">
        <f t="shared" si="179"/>
        <v>18</v>
      </c>
    </row>
    <row r="3379" spans="1:4" x14ac:dyDescent="0.2">
      <c r="A3379" s="284" t="s">
        <v>3874</v>
      </c>
      <c r="B3379" s="313">
        <v>83.573004105961672</v>
      </c>
      <c r="C3379" s="267">
        <f t="shared" si="178"/>
        <v>9</v>
      </c>
      <c r="D3379" s="267">
        <f t="shared" si="179"/>
        <v>18</v>
      </c>
    </row>
    <row r="3380" spans="1:4" x14ac:dyDescent="0.2">
      <c r="A3380" s="284" t="s">
        <v>3875</v>
      </c>
      <c r="B3380" s="313">
        <v>89.306048865121696</v>
      </c>
      <c r="C3380" s="267">
        <f t="shared" si="178"/>
        <v>9</v>
      </c>
      <c r="D3380" s="267">
        <f t="shared" si="179"/>
        <v>18</v>
      </c>
    </row>
    <row r="3381" spans="1:4" x14ac:dyDescent="0.2">
      <c r="A3381" s="284" t="s">
        <v>3876</v>
      </c>
      <c r="B3381" s="313">
        <v>91.355320570994508</v>
      </c>
      <c r="C3381" s="267">
        <f t="shared" si="178"/>
        <v>9</v>
      </c>
      <c r="D3381" s="267">
        <f t="shared" si="179"/>
        <v>18</v>
      </c>
    </row>
    <row r="3382" spans="1:4" x14ac:dyDescent="0.2">
      <c r="A3382" s="284" t="s">
        <v>3877</v>
      </c>
      <c r="B3382" s="313">
        <v>92.409055174385372</v>
      </c>
      <c r="C3382" s="267">
        <f t="shared" si="178"/>
        <v>9</v>
      </c>
      <c r="D3382" s="267">
        <f t="shared" si="179"/>
        <v>19</v>
      </c>
    </row>
    <row r="3383" spans="1:4" x14ac:dyDescent="0.2">
      <c r="A3383" s="284" t="s">
        <v>3878</v>
      </c>
      <c r="B3383" s="313">
        <v>93.540026566803505</v>
      </c>
      <c r="C3383" s="267">
        <f t="shared" si="178"/>
        <v>9</v>
      </c>
      <c r="D3383" s="267">
        <f t="shared" si="179"/>
        <v>19</v>
      </c>
    </row>
    <row r="3384" spans="1:4" x14ac:dyDescent="0.2">
      <c r="A3384" s="284" t="s">
        <v>3879</v>
      </c>
      <c r="B3384" s="313">
        <v>93.453801673228355</v>
      </c>
      <c r="C3384" s="267">
        <f t="shared" si="178"/>
        <v>9</v>
      </c>
      <c r="D3384" s="267">
        <f t="shared" si="179"/>
        <v>19</v>
      </c>
    </row>
    <row r="3385" spans="1:4" x14ac:dyDescent="0.2">
      <c r="A3385" s="284" t="s">
        <v>3880</v>
      </c>
      <c r="B3385" s="313">
        <v>92.533178656370808</v>
      </c>
      <c r="C3385" s="267">
        <f t="shared" si="178"/>
        <v>9</v>
      </c>
      <c r="D3385" s="267">
        <f t="shared" si="179"/>
        <v>19</v>
      </c>
    </row>
    <row r="3386" spans="1:4" x14ac:dyDescent="0.2">
      <c r="A3386" s="284" t="s">
        <v>3881</v>
      </c>
      <c r="B3386" s="313">
        <v>93.60127289794616</v>
      </c>
      <c r="C3386" s="267">
        <f t="shared" si="178"/>
        <v>9</v>
      </c>
      <c r="D3386" s="267">
        <f t="shared" si="179"/>
        <v>19</v>
      </c>
    </row>
    <row r="3387" spans="1:4" x14ac:dyDescent="0.2">
      <c r="A3387" s="284" t="s">
        <v>3882</v>
      </c>
      <c r="B3387" s="313">
        <v>93.633239485776443</v>
      </c>
      <c r="C3387" s="267">
        <f t="shared" si="178"/>
        <v>9</v>
      </c>
      <c r="D3387" s="267">
        <f t="shared" si="179"/>
        <v>19</v>
      </c>
    </row>
    <row r="3388" spans="1:4" x14ac:dyDescent="0.2">
      <c r="A3388" s="268"/>
      <c r="B3388" s="244"/>
      <c r="C3388" s="267"/>
      <c r="D3388" s="267"/>
    </row>
    <row r="3389" spans="1:4" x14ac:dyDescent="0.2">
      <c r="A3389" s="268"/>
      <c r="B3389" s="244"/>
      <c r="C3389" s="267"/>
      <c r="D3389" s="267"/>
    </row>
    <row r="3390" spans="1:4" x14ac:dyDescent="0.2">
      <c r="A3390" s="268"/>
      <c r="B3390" s="244"/>
      <c r="C3390" s="267"/>
      <c r="D3390" s="267"/>
    </row>
    <row r="3391" spans="1:4" x14ac:dyDescent="0.2">
      <c r="A3391" s="268"/>
      <c r="B3391" s="244"/>
      <c r="C3391" s="267"/>
      <c r="D3391" s="267"/>
    </row>
    <row r="3392" spans="1:4" x14ac:dyDescent="0.2">
      <c r="A3392" s="268"/>
      <c r="B3392" s="244"/>
      <c r="C3392" s="267"/>
      <c r="D3392" s="267"/>
    </row>
    <row r="3393" spans="1:4" x14ac:dyDescent="0.2">
      <c r="A3393" s="268"/>
      <c r="B3393" s="244"/>
      <c r="C3393" s="267"/>
      <c r="D3393" s="267"/>
    </row>
    <row r="3394" spans="1:4" x14ac:dyDescent="0.2">
      <c r="A3394" s="268"/>
      <c r="B3394" s="244"/>
      <c r="C3394" s="267"/>
      <c r="D3394" s="267"/>
    </row>
    <row r="3395" spans="1:4" x14ac:dyDescent="0.2">
      <c r="A3395" s="268"/>
      <c r="B3395" s="244"/>
      <c r="C3395" s="267"/>
      <c r="D3395" s="267"/>
    </row>
    <row r="3396" spans="1:4" x14ac:dyDescent="0.2">
      <c r="A3396" s="268"/>
      <c r="B3396" s="244"/>
      <c r="C3396" s="267"/>
      <c r="D3396" s="267"/>
    </row>
    <row r="3397" spans="1:4" x14ac:dyDescent="0.2">
      <c r="A3397" s="268"/>
      <c r="B3397" s="244"/>
      <c r="C3397" s="267"/>
      <c r="D3397" s="267"/>
    </row>
    <row r="3398" spans="1:4" x14ac:dyDescent="0.2">
      <c r="A3398" s="268"/>
      <c r="B3398" s="244"/>
      <c r="C3398" s="267"/>
      <c r="D3398" s="267"/>
    </row>
    <row r="3399" spans="1:4" x14ac:dyDescent="0.2">
      <c r="A3399" s="268"/>
      <c r="B3399" s="244"/>
      <c r="C3399" s="267"/>
      <c r="D3399" s="267"/>
    </row>
    <row r="3400" spans="1:4" x14ac:dyDescent="0.2">
      <c r="A3400" s="268"/>
      <c r="B3400" s="244"/>
      <c r="C3400" s="267"/>
      <c r="D3400" s="267"/>
    </row>
    <row r="3401" spans="1:4" x14ac:dyDescent="0.2">
      <c r="A3401" s="268"/>
      <c r="B3401" s="244"/>
      <c r="C3401" s="267"/>
      <c r="D3401" s="267"/>
    </row>
    <row r="3402" spans="1:4" x14ac:dyDescent="0.2">
      <c r="A3402" s="268"/>
      <c r="B3402" s="244"/>
      <c r="C3402" s="267"/>
      <c r="D3402" s="267"/>
    </row>
    <row r="3403" spans="1:4" x14ac:dyDescent="0.2">
      <c r="A3403" s="268"/>
      <c r="B3403" s="244"/>
      <c r="C3403" s="267"/>
      <c r="D3403" s="267"/>
    </row>
    <row r="3404" spans="1:4" x14ac:dyDescent="0.2">
      <c r="A3404" s="268"/>
      <c r="B3404" s="244"/>
      <c r="C3404" s="267"/>
      <c r="D3404" s="267"/>
    </row>
    <row r="3405" spans="1:4" x14ac:dyDescent="0.2">
      <c r="A3405" s="268"/>
      <c r="B3405" s="244"/>
      <c r="C3405" s="267"/>
      <c r="D3405" s="267"/>
    </row>
    <row r="3406" spans="1:4" x14ac:dyDescent="0.2">
      <c r="A3406" s="268"/>
      <c r="B3406" s="244"/>
      <c r="C3406" s="267"/>
      <c r="D3406" s="267"/>
    </row>
    <row r="3407" spans="1:4" x14ac:dyDescent="0.2">
      <c r="A3407" s="268"/>
      <c r="B3407" s="244"/>
      <c r="C3407" s="267"/>
      <c r="D3407" s="267"/>
    </row>
    <row r="3408" spans="1:4" x14ac:dyDescent="0.2">
      <c r="A3408" s="268"/>
      <c r="B3408" s="244"/>
      <c r="C3408" s="267"/>
      <c r="D3408" s="267"/>
    </row>
    <row r="3409" spans="1:4" x14ac:dyDescent="0.2">
      <c r="A3409" s="268"/>
      <c r="B3409" s="244"/>
      <c r="C3409" s="267"/>
      <c r="D3409" s="267"/>
    </row>
    <row r="3410" spans="1:4" x14ac:dyDescent="0.2">
      <c r="A3410" s="268"/>
      <c r="B3410" s="244"/>
      <c r="C3410" s="267"/>
      <c r="D3410" s="267"/>
    </row>
    <row r="3411" spans="1:4" x14ac:dyDescent="0.2">
      <c r="A3411" s="268"/>
      <c r="B3411" s="244"/>
      <c r="C3411" s="267"/>
      <c r="D3411" s="267"/>
    </row>
    <row r="3412" spans="1:4" x14ac:dyDescent="0.2">
      <c r="A3412" s="268"/>
      <c r="B3412" s="244"/>
      <c r="C3412" s="267"/>
      <c r="D3412" s="267"/>
    </row>
    <row r="3413" spans="1:4" x14ac:dyDescent="0.2">
      <c r="A3413" s="268"/>
      <c r="B3413" s="244"/>
      <c r="C3413" s="267"/>
      <c r="D3413" s="267"/>
    </row>
    <row r="3414" spans="1:4" x14ac:dyDescent="0.2">
      <c r="A3414" s="268"/>
      <c r="B3414" s="244"/>
      <c r="C3414" s="267"/>
      <c r="D3414" s="267"/>
    </row>
    <row r="3415" spans="1:4" x14ac:dyDescent="0.2">
      <c r="A3415" s="268"/>
      <c r="B3415" s="244"/>
      <c r="C3415" s="267"/>
      <c r="D3415" s="267"/>
    </row>
    <row r="3416" spans="1:4" x14ac:dyDescent="0.2">
      <c r="A3416" s="268"/>
      <c r="B3416" s="244"/>
      <c r="C3416" s="267"/>
      <c r="D3416" s="267"/>
    </row>
    <row r="3417" spans="1:4" x14ac:dyDescent="0.2">
      <c r="A3417" s="268"/>
      <c r="B3417" s="244"/>
      <c r="C3417" s="267"/>
      <c r="D3417" s="267"/>
    </row>
    <row r="3418" spans="1:4" x14ac:dyDescent="0.2">
      <c r="A3418" s="268"/>
      <c r="B3418" s="244"/>
      <c r="C3418" s="267"/>
      <c r="D3418" s="267"/>
    </row>
    <row r="3419" spans="1:4" x14ac:dyDescent="0.2">
      <c r="A3419" s="268"/>
      <c r="B3419" s="244"/>
      <c r="C3419" s="267"/>
      <c r="D3419" s="267"/>
    </row>
    <row r="3420" spans="1:4" x14ac:dyDescent="0.2">
      <c r="A3420" s="268"/>
      <c r="B3420" s="244"/>
      <c r="C3420" s="267"/>
      <c r="D3420" s="267"/>
    </row>
    <row r="3421" spans="1:4" x14ac:dyDescent="0.2">
      <c r="A3421" s="268"/>
      <c r="B3421" s="244"/>
      <c r="C3421" s="267"/>
      <c r="D3421" s="267"/>
    </row>
    <row r="3422" spans="1:4" x14ac:dyDescent="0.2">
      <c r="A3422" s="268"/>
      <c r="B3422" s="244"/>
      <c r="C3422" s="267"/>
      <c r="D3422" s="267"/>
    </row>
    <row r="3423" spans="1:4" x14ac:dyDescent="0.2">
      <c r="A3423" s="268"/>
      <c r="B3423" s="244"/>
      <c r="C3423" s="267"/>
      <c r="D3423" s="267"/>
    </row>
    <row r="3424" spans="1:4" x14ac:dyDescent="0.2">
      <c r="A3424" s="268"/>
      <c r="B3424" s="244"/>
      <c r="C3424" s="267"/>
      <c r="D3424" s="267"/>
    </row>
    <row r="3425" spans="1:4" x14ac:dyDescent="0.2">
      <c r="A3425" s="268"/>
      <c r="B3425" s="244"/>
      <c r="C3425" s="267"/>
      <c r="D3425" s="267"/>
    </row>
    <row r="3426" spans="1:4" x14ac:dyDescent="0.2">
      <c r="A3426" s="268"/>
      <c r="B3426" s="244"/>
      <c r="C3426" s="267"/>
      <c r="D3426" s="267"/>
    </row>
    <row r="3427" spans="1:4" x14ac:dyDescent="0.2">
      <c r="A3427" s="268"/>
      <c r="B3427" s="244"/>
      <c r="C3427" s="267"/>
      <c r="D3427" s="267"/>
    </row>
    <row r="3428" spans="1:4" x14ac:dyDescent="0.2">
      <c r="A3428" s="268"/>
      <c r="B3428" s="244"/>
      <c r="C3428" s="267"/>
      <c r="D3428" s="267"/>
    </row>
    <row r="3429" spans="1:4" x14ac:dyDescent="0.2">
      <c r="A3429" s="268"/>
      <c r="B3429" s="244"/>
      <c r="C3429" s="267"/>
      <c r="D3429" s="267"/>
    </row>
    <row r="3430" spans="1:4" x14ac:dyDescent="0.2">
      <c r="A3430" s="268"/>
      <c r="B3430" s="244"/>
      <c r="C3430" s="267"/>
      <c r="D3430" s="267"/>
    </row>
    <row r="3431" spans="1:4" x14ac:dyDescent="0.2">
      <c r="A3431" s="268"/>
      <c r="B3431" s="244"/>
      <c r="C3431" s="267"/>
      <c r="D3431" s="267"/>
    </row>
    <row r="3432" spans="1:4" x14ac:dyDescent="0.2">
      <c r="A3432" s="268"/>
      <c r="B3432" s="244"/>
      <c r="C3432" s="267"/>
      <c r="D3432" s="267"/>
    </row>
    <row r="3433" spans="1:4" x14ac:dyDescent="0.2">
      <c r="A3433" s="268"/>
      <c r="B3433" s="244"/>
      <c r="C3433" s="267"/>
      <c r="D3433" s="267"/>
    </row>
    <row r="3434" spans="1:4" x14ac:dyDescent="0.2">
      <c r="A3434" s="268"/>
      <c r="B3434" s="244"/>
      <c r="C3434" s="267"/>
      <c r="D3434" s="267"/>
    </row>
    <row r="3435" spans="1:4" x14ac:dyDescent="0.2">
      <c r="A3435" s="268"/>
      <c r="B3435" s="244"/>
      <c r="C3435" s="267"/>
      <c r="D3435" s="267"/>
    </row>
    <row r="3436" spans="1:4" x14ac:dyDescent="0.2">
      <c r="A3436" s="268"/>
      <c r="B3436" s="244"/>
      <c r="C3436" s="267"/>
      <c r="D3436" s="267"/>
    </row>
    <row r="3437" spans="1:4" x14ac:dyDescent="0.2">
      <c r="A3437" s="268"/>
      <c r="B3437" s="244"/>
      <c r="C3437" s="267"/>
      <c r="D3437" s="267"/>
    </row>
    <row r="3438" spans="1:4" x14ac:dyDescent="0.2">
      <c r="A3438" s="268"/>
      <c r="B3438" s="244"/>
      <c r="C3438" s="267"/>
      <c r="D3438" s="267"/>
    </row>
    <row r="3439" spans="1:4" x14ac:dyDescent="0.2">
      <c r="A3439" s="268"/>
      <c r="B3439" s="244"/>
      <c r="C3439" s="267"/>
      <c r="D3439" s="267"/>
    </row>
    <row r="3440" spans="1:4" x14ac:dyDescent="0.2">
      <c r="A3440" s="268"/>
      <c r="B3440" s="244"/>
      <c r="C3440" s="267"/>
      <c r="D3440" s="267"/>
    </row>
    <row r="3441" spans="1:4" x14ac:dyDescent="0.2">
      <c r="A3441" s="268"/>
      <c r="B3441" s="244"/>
      <c r="C3441" s="267"/>
      <c r="D3441" s="267"/>
    </row>
    <row r="3442" spans="1:4" x14ac:dyDescent="0.2">
      <c r="A3442" s="268"/>
      <c r="B3442" s="244"/>
      <c r="C3442" s="267"/>
      <c r="D3442" s="267"/>
    </row>
    <row r="3443" spans="1:4" x14ac:dyDescent="0.2">
      <c r="A3443" s="268"/>
      <c r="B3443" s="244"/>
      <c r="C3443" s="267"/>
      <c r="D3443" s="267"/>
    </row>
    <row r="3444" spans="1:4" x14ac:dyDescent="0.2">
      <c r="A3444" s="268"/>
      <c r="B3444" s="244"/>
      <c r="C3444" s="267"/>
      <c r="D3444" s="267"/>
    </row>
    <row r="3445" spans="1:4" x14ac:dyDescent="0.2">
      <c r="A3445" s="268"/>
      <c r="B3445" s="244"/>
      <c r="C3445" s="267"/>
      <c r="D3445" s="267"/>
    </row>
    <row r="3446" spans="1:4" x14ac:dyDescent="0.2">
      <c r="A3446" s="268"/>
      <c r="B3446" s="244"/>
      <c r="C3446" s="267"/>
      <c r="D3446" s="267"/>
    </row>
    <row r="3447" spans="1:4" x14ac:dyDescent="0.2">
      <c r="A3447" s="268"/>
      <c r="B3447" s="244"/>
      <c r="C3447" s="267"/>
      <c r="D3447" s="267"/>
    </row>
    <row r="3448" spans="1:4" x14ac:dyDescent="0.2">
      <c r="A3448" s="268"/>
      <c r="B3448" s="244"/>
      <c r="C3448" s="267"/>
      <c r="D3448" s="267"/>
    </row>
    <row r="3449" spans="1:4" x14ac:dyDescent="0.2">
      <c r="A3449" s="268"/>
      <c r="B3449" s="244"/>
      <c r="C3449" s="267"/>
      <c r="D3449" s="267"/>
    </row>
    <row r="3450" spans="1:4" x14ac:dyDescent="0.2">
      <c r="A3450" s="268"/>
      <c r="B3450" s="244"/>
      <c r="C3450" s="267"/>
      <c r="D3450" s="267"/>
    </row>
    <row r="3451" spans="1:4" x14ac:dyDescent="0.2">
      <c r="A3451" s="268"/>
      <c r="B3451" s="244"/>
      <c r="C3451" s="267"/>
      <c r="D3451" s="267"/>
    </row>
    <row r="3452" spans="1:4" x14ac:dyDescent="0.2">
      <c r="A3452" s="268"/>
      <c r="B3452" s="244"/>
      <c r="C3452" s="267"/>
      <c r="D3452" s="267"/>
    </row>
    <row r="3453" spans="1:4" x14ac:dyDescent="0.2">
      <c r="A3453" s="268"/>
      <c r="B3453" s="244"/>
      <c r="C3453" s="267"/>
      <c r="D3453" s="267"/>
    </row>
    <row r="3454" spans="1:4" x14ac:dyDescent="0.2">
      <c r="A3454" s="268"/>
      <c r="B3454" s="244"/>
      <c r="C3454" s="267"/>
      <c r="D3454" s="267"/>
    </row>
    <row r="3455" spans="1:4" x14ac:dyDescent="0.2">
      <c r="A3455" s="268"/>
      <c r="B3455" s="244"/>
      <c r="C3455" s="267"/>
      <c r="D3455" s="267"/>
    </row>
    <row r="3456" spans="1:4" x14ac:dyDescent="0.2">
      <c r="A3456" s="268"/>
      <c r="B3456" s="244"/>
      <c r="C3456" s="267"/>
      <c r="D3456" s="267"/>
    </row>
    <row r="3457" spans="1:4" x14ac:dyDescent="0.2">
      <c r="A3457" s="268"/>
      <c r="B3457" s="244"/>
      <c r="C3457" s="267"/>
      <c r="D3457" s="267"/>
    </row>
    <row r="3458" spans="1:4" x14ac:dyDescent="0.2">
      <c r="A3458" s="268"/>
      <c r="B3458" s="244"/>
      <c r="C3458" s="267"/>
      <c r="D3458" s="267"/>
    </row>
    <row r="3459" spans="1:4" x14ac:dyDescent="0.2">
      <c r="A3459" s="268"/>
      <c r="B3459" s="244"/>
      <c r="C3459" s="267"/>
      <c r="D3459" s="267"/>
    </row>
    <row r="3460" spans="1:4" x14ac:dyDescent="0.2">
      <c r="A3460" s="268"/>
      <c r="B3460" s="244"/>
      <c r="C3460" s="267"/>
      <c r="D3460" s="267"/>
    </row>
    <row r="3461" spans="1:4" x14ac:dyDescent="0.2">
      <c r="A3461" s="268"/>
      <c r="B3461" s="244"/>
      <c r="C3461" s="267"/>
      <c r="D3461" s="267"/>
    </row>
    <row r="3462" spans="1:4" x14ac:dyDescent="0.2">
      <c r="A3462" s="268"/>
      <c r="B3462" s="244"/>
      <c r="C3462" s="267"/>
      <c r="D3462" s="267"/>
    </row>
    <row r="3463" spans="1:4" x14ac:dyDescent="0.2">
      <c r="A3463" s="268"/>
      <c r="B3463" s="244"/>
      <c r="C3463" s="267"/>
      <c r="D3463" s="267"/>
    </row>
    <row r="3464" spans="1:4" x14ac:dyDescent="0.2">
      <c r="A3464" s="268"/>
      <c r="B3464" s="244"/>
      <c r="C3464" s="267"/>
      <c r="D3464" s="267"/>
    </row>
    <row r="3465" spans="1:4" x14ac:dyDescent="0.2">
      <c r="A3465" s="268"/>
      <c r="B3465" s="244"/>
      <c r="C3465" s="267"/>
      <c r="D3465" s="267"/>
    </row>
    <row r="3466" spans="1:4" x14ac:dyDescent="0.2">
      <c r="A3466" s="268"/>
      <c r="B3466" s="244"/>
      <c r="C3466" s="267"/>
      <c r="D3466" s="267"/>
    </row>
    <row r="3467" spans="1:4" x14ac:dyDescent="0.2">
      <c r="A3467" s="268"/>
      <c r="B3467" s="244"/>
      <c r="C3467" s="267"/>
      <c r="D3467" s="267"/>
    </row>
    <row r="3468" spans="1:4" x14ac:dyDescent="0.2">
      <c r="A3468" s="268"/>
      <c r="B3468" s="244"/>
      <c r="C3468" s="267"/>
      <c r="D3468" s="267"/>
    </row>
    <row r="3469" spans="1:4" x14ac:dyDescent="0.2">
      <c r="A3469" s="268"/>
      <c r="B3469" s="244"/>
      <c r="C3469" s="267"/>
      <c r="D3469" s="267"/>
    </row>
    <row r="3470" spans="1:4" x14ac:dyDescent="0.2">
      <c r="A3470" s="268"/>
      <c r="B3470" s="244"/>
      <c r="C3470" s="267"/>
      <c r="D3470" s="267"/>
    </row>
    <row r="3471" spans="1:4" x14ac:dyDescent="0.2">
      <c r="A3471" s="268"/>
      <c r="B3471" s="244"/>
      <c r="C3471" s="267"/>
      <c r="D3471" s="267"/>
    </row>
    <row r="3472" spans="1:4" x14ac:dyDescent="0.2">
      <c r="A3472" s="268"/>
      <c r="B3472" s="244"/>
      <c r="C3472" s="267"/>
      <c r="D3472" s="267"/>
    </row>
    <row r="3473" spans="1:4" x14ac:dyDescent="0.2">
      <c r="A3473" s="268"/>
      <c r="B3473" s="244"/>
      <c r="C3473" s="267"/>
      <c r="D3473" s="267"/>
    </row>
    <row r="3474" spans="1:4" x14ac:dyDescent="0.2">
      <c r="A3474" s="268"/>
      <c r="B3474" s="244"/>
      <c r="C3474" s="267"/>
      <c r="D3474" s="267"/>
    </row>
    <row r="3475" spans="1:4" x14ac:dyDescent="0.2">
      <c r="A3475" s="268"/>
      <c r="B3475" s="244"/>
      <c r="C3475" s="267"/>
      <c r="D3475" s="267"/>
    </row>
    <row r="3476" spans="1:4" x14ac:dyDescent="0.2">
      <c r="A3476" s="268"/>
      <c r="B3476" s="244"/>
      <c r="C3476" s="267"/>
      <c r="D3476" s="267"/>
    </row>
    <row r="3477" spans="1:4" x14ac:dyDescent="0.2">
      <c r="A3477" s="268"/>
      <c r="B3477" s="244"/>
      <c r="C3477" s="267"/>
      <c r="D3477" s="267"/>
    </row>
    <row r="3478" spans="1:4" x14ac:dyDescent="0.2">
      <c r="A3478" s="268"/>
      <c r="B3478" s="244"/>
      <c r="C3478" s="267"/>
      <c r="D3478" s="267"/>
    </row>
    <row r="3479" spans="1:4" x14ac:dyDescent="0.2">
      <c r="A3479" s="268"/>
      <c r="B3479" s="244"/>
      <c r="C3479" s="267"/>
      <c r="D3479" s="267"/>
    </row>
    <row r="3480" spans="1:4" x14ac:dyDescent="0.2">
      <c r="A3480" s="268"/>
      <c r="B3480" s="244"/>
      <c r="C3480" s="267"/>
      <c r="D3480" s="267"/>
    </row>
    <row r="3481" spans="1:4" x14ac:dyDescent="0.2">
      <c r="A3481" s="268"/>
      <c r="B3481" s="244"/>
      <c r="C3481" s="267"/>
      <c r="D3481" s="267"/>
    </row>
    <row r="3482" spans="1:4" x14ac:dyDescent="0.2">
      <c r="A3482" s="268"/>
      <c r="B3482" s="244"/>
      <c r="C3482" s="267"/>
      <c r="D3482" s="267"/>
    </row>
    <row r="3483" spans="1:4" x14ac:dyDescent="0.2">
      <c r="A3483" s="268"/>
      <c r="B3483" s="244"/>
      <c r="C3483" s="267"/>
      <c r="D3483" s="267"/>
    </row>
    <row r="3484" spans="1:4" x14ac:dyDescent="0.2">
      <c r="A3484" s="268"/>
      <c r="B3484" s="244"/>
      <c r="C3484" s="267"/>
      <c r="D3484" s="267"/>
    </row>
    <row r="3485" spans="1:4" x14ac:dyDescent="0.2">
      <c r="A3485" s="268"/>
      <c r="B3485" s="244"/>
      <c r="C3485" s="267"/>
      <c r="D3485" s="267"/>
    </row>
    <row r="3486" spans="1:4" x14ac:dyDescent="0.2">
      <c r="A3486" s="268"/>
      <c r="B3486" s="244"/>
      <c r="C3486" s="267"/>
      <c r="D3486" s="267"/>
    </row>
    <row r="3487" spans="1:4" x14ac:dyDescent="0.2">
      <c r="A3487" s="268"/>
      <c r="B3487" s="244"/>
      <c r="C3487" s="267"/>
      <c r="D3487" s="267"/>
    </row>
    <row r="3488" spans="1:4" x14ac:dyDescent="0.2">
      <c r="A3488" s="268"/>
      <c r="B3488" s="244"/>
      <c r="C3488" s="267"/>
      <c r="D3488" s="267"/>
    </row>
    <row r="3489" spans="1:4" x14ac:dyDescent="0.2">
      <c r="A3489" s="268"/>
      <c r="B3489" s="244"/>
      <c r="C3489" s="267"/>
      <c r="D3489" s="267"/>
    </row>
    <row r="3490" spans="1:4" x14ac:dyDescent="0.2">
      <c r="A3490" s="268"/>
      <c r="B3490" s="244"/>
      <c r="C3490" s="267"/>
      <c r="D3490" s="267"/>
    </row>
    <row r="3491" spans="1:4" x14ac:dyDescent="0.2">
      <c r="A3491" s="268"/>
      <c r="B3491" s="244"/>
      <c r="C3491" s="267"/>
      <c r="D3491" s="267"/>
    </row>
    <row r="3492" spans="1:4" x14ac:dyDescent="0.2">
      <c r="A3492" s="268"/>
      <c r="B3492" s="244"/>
      <c r="C3492" s="267"/>
      <c r="D3492" s="267"/>
    </row>
    <row r="3493" spans="1:4" x14ac:dyDescent="0.2">
      <c r="A3493" s="268"/>
      <c r="B3493" s="244"/>
      <c r="C3493" s="267"/>
      <c r="D3493" s="267"/>
    </row>
    <row r="3494" spans="1:4" x14ac:dyDescent="0.2">
      <c r="A3494" s="268"/>
      <c r="B3494" s="244"/>
      <c r="C3494" s="267"/>
      <c r="D3494" s="267"/>
    </row>
    <row r="3495" spans="1:4" x14ac:dyDescent="0.2">
      <c r="A3495" s="268"/>
      <c r="B3495" s="244"/>
      <c r="C3495" s="267"/>
      <c r="D3495" s="267"/>
    </row>
    <row r="3496" spans="1:4" x14ac:dyDescent="0.2">
      <c r="A3496" s="268"/>
      <c r="B3496" s="244"/>
      <c r="C3496" s="267"/>
      <c r="D3496" s="267"/>
    </row>
    <row r="3497" spans="1:4" x14ac:dyDescent="0.2">
      <c r="A3497" s="268"/>
      <c r="B3497" s="244"/>
      <c r="C3497" s="267"/>
      <c r="D3497" s="267"/>
    </row>
    <row r="3498" spans="1:4" x14ac:dyDescent="0.2">
      <c r="A3498" s="268"/>
      <c r="B3498" s="244"/>
      <c r="C3498" s="267"/>
      <c r="D3498" s="267"/>
    </row>
    <row r="3499" spans="1:4" x14ac:dyDescent="0.2">
      <c r="A3499" s="268"/>
      <c r="B3499" s="244"/>
      <c r="C3499" s="267"/>
      <c r="D3499" s="267"/>
    </row>
    <row r="3500" spans="1:4" x14ac:dyDescent="0.2">
      <c r="A3500" s="268"/>
      <c r="B3500" s="244"/>
      <c r="C3500" s="267"/>
      <c r="D3500" s="267"/>
    </row>
    <row r="3501" spans="1:4" x14ac:dyDescent="0.2">
      <c r="A3501" s="268"/>
      <c r="B3501" s="244"/>
      <c r="C3501" s="267"/>
      <c r="D3501" s="267"/>
    </row>
    <row r="3502" spans="1:4" x14ac:dyDescent="0.2">
      <c r="A3502" s="268"/>
      <c r="B3502" s="244"/>
      <c r="C3502" s="267"/>
      <c r="D3502" s="267"/>
    </row>
    <row r="3503" spans="1:4" x14ac:dyDescent="0.2">
      <c r="A3503" s="268"/>
      <c r="B3503" s="244"/>
      <c r="C3503" s="267"/>
      <c r="D3503" s="267"/>
    </row>
    <row r="3504" spans="1:4" x14ac:dyDescent="0.2">
      <c r="A3504" s="268"/>
      <c r="B3504" s="244"/>
      <c r="C3504" s="267"/>
      <c r="D3504" s="267"/>
    </row>
    <row r="3505" spans="1:4" x14ac:dyDescent="0.2">
      <c r="A3505" s="268"/>
      <c r="B3505" s="244"/>
      <c r="C3505" s="267"/>
      <c r="D3505" s="267"/>
    </row>
    <row r="3506" spans="1:4" x14ac:dyDescent="0.2">
      <c r="A3506" s="268"/>
      <c r="B3506" s="244"/>
      <c r="C3506" s="267"/>
      <c r="D3506" s="267"/>
    </row>
    <row r="3507" spans="1:4" x14ac:dyDescent="0.2">
      <c r="A3507" s="268"/>
      <c r="B3507" s="244"/>
      <c r="C3507" s="267"/>
      <c r="D3507" s="267"/>
    </row>
    <row r="3508" spans="1:4" x14ac:dyDescent="0.2">
      <c r="A3508" s="268"/>
      <c r="B3508" s="244"/>
      <c r="C3508" s="267"/>
      <c r="D3508" s="267"/>
    </row>
    <row r="3509" spans="1:4" x14ac:dyDescent="0.2">
      <c r="A3509" s="268"/>
      <c r="B3509" s="244"/>
      <c r="C3509" s="267"/>
      <c r="D3509" s="267"/>
    </row>
    <row r="3510" spans="1:4" x14ac:dyDescent="0.2">
      <c r="A3510" s="268"/>
      <c r="B3510" s="244"/>
      <c r="C3510" s="267"/>
      <c r="D3510" s="267"/>
    </row>
    <row r="3511" spans="1:4" x14ac:dyDescent="0.2">
      <c r="A3511" s="268"/>
      <c r="B3511" s="244"/>
      <c r="C3511" s="267"/>
      <c r="D3511" s="267"/>
    </row>
    <row r="3512" spans="1:4" x14ac:dyDescent="0.2">
      <c r="A3512" s="268"/>
      <c r="B3512" s="244"/>
      <c r="C3512" s="267"/>
      <c r="D3512" s="267"/>
    </row>
    <row r="3513" spans="1:4" x14ac:dyDescent="0.2">
      <c r="A3513" s="268"/>
      <c r="B3513" s="244"/>
      <c r="C3513" s="267"/>
      <c r="D3513" s="267"/>
    </row>
    <row r="3514" spans="1:4" x14ac:dyDescent="0.2">
      <c r="A3514" s="268"/>
      <c r="B3514" s="244"/>
      <c r="C3514" s="267"/>
      <c r="D3514" s="267"/>
    </row>
    <row r="3515" spans="1:4" x14ac:dyDescent="0.2">
      <c r="A3515" s="268"/>
      <c r="B3515" s="244"/>
      <c r="C3515" s="267"/>
      <c r="D3515" s="267"/>
    </row>
    <row r="3516" spans="1:4" x14ac:dyDescent="0.2">
      <c r="A3516" s="268"/>
      <c r="B3516" s="244"/>
      <c r="C3516" s="267"/>
      <c r="D3516" s="267"/>
    </row>
    <row r="3517" spans="1:4" x14ac:dyDescent="0.2">
      <c r="A3517" s="268"/>
      <c r="B3517" s="244"/>
      <c r="C3517" s="267"/>
      <c r="D3517" s="267"/>
    </row>
    <row r="3518" spans="1:4" x14ac:dyDescent="0.2">
      <c r="A3518" s="268"/>
      <c r="B3518" s="244"/>
      <c r="C3518" s="267"/>
      <c r="D3518" s="267"/>
    </row>
    <row r="3519" spans="1:4" x14ac:dyDescent="0.2">
      <c r="A3519" s="268"/>
      <c r="B3519" s="244"/>
      <c r="C3519" s="267"/>
      <c r="D3519" s="267"/>
    </row>
    <row r="3520" spans="1:4" x14ac:dyDescent="0.2">
      <c r="A3520" s="268"/>
      <c r="B3520" s="244"/>
      <c r="C3520" s="267"/>
      <c r="D3520" s="267"/>
    </row>
    <row r="3521" spans="1:4" x14ac:dyDescent="0.2">
      <c r="A3521" s="268"/>
      <c r="B3521" s="244"/>
      <c r="C3521" s="267"/>
      <c r="D3521" s="267"/>
    </row>
    <row r="3522" spans="1:4" x14ac:dyDescent="0.2">
      <c r="A3522" s="268"/>
      <c r="B3522" s="244"/>
      <c r="C3522" s="267"/>
      <c r="D3522" s="267"/>
    </row>
    <row r="3523" spans="1:4" x14ac:dyDescent="0.2">
      <c r="A3523" s="268"/>
      <c r="B3523" s="244"/>
      <c r="C3523" s="267"/>
      <c r="D3523" s="267"/>
    </row>
    <row r="3524" spans="1:4" x14ac:dyDescent="0.2">
      <c r="A3524" s="268"/>
      <c r="B3524" s="244"/>
      <c r="C3524" s="267"/>
      <c r="D3524" s="267"/>
    </row>
    <row r="3525" spans="1:4" x14ac:dyDescent="0.2">
      <c r="A3525" s="268"/>
      <c r="B3525" s="244"/>
      <c r="C3525" s="267"/>
      <c r="D3525" s="267"/>
    </row>
    <row r="3526" spans="1:4" x14ac:dyDescent="0.2">
      <c r="A3526" s="268"/>
      <c r="B3526" s="244"/>
      <c r="C3526" s="267"/>
      <c r="D3526" s="267"/>
    </row>
    <row r="3527" spans="1:4" x14ac:dyDescent="0.2">
      <c r="A3527" s="268"/>
      <c r="B3527" s="244"/>
      <c r="C3527" s="267"/>
      <c r="D3527" s="267"/>
    </row>
    <row r="3528" spans="1:4" x14ac:dyDescent="0.2">
      <c r="A3528" s="268"/>
      <c r="B3528" s="244"/>
      <c r="C3528" s="267"/>
      <c r="D3528" s="267"/>
    </row>
    <row r="3529" spans="1:4" x14ac:dyDescent="0.2">
      <c r="A3529" s="268"/>
      <c r="B3529" s="244"/>
      <c r="C3529" s="267"/>
      <c r="D3529" s="267"/>
    </row>
    <row r="3530" spans="1:4" x14ac:dyDescent="0.2">
      <c r="A3530" s="268"/>
      <c r="B3530" s="244"/>
      <c r="C3530" s="267"/>
      <c r="D3530" s="267"/>
    </row>
    <row r="3531" spans="1:4" x14ac:dyDescent="0.2">
      <c r="A3531" s="268"/>
      <c r="B3531" s="244"/>
      <c r="C3531" s="267"/>
      <c r="D3531" s="267"/>
    </row>
    <row r="3532" spans="1:4" x14ac:dyDescent="0.2">
      <c r="A3532" s="268"/>
      <c r="B3532" s="244"/>
      <c r="C3532" s="267"/>
      <c r="D3532" s="267"/>
    </row>
    <row r="3533" spans="1:4" x14ac:dyDescent="0.2">
      <c r="A3533" s="268"/>
      <c r="B3533" s="244"/>
      <c r="C3533" s="267"/>
      <c r="D3533" s="267"/>
    </row>
    <row r="3534" spans="1:4" x14ac:dyDescent="0.2">
      <c r="A3534" s="268"/>
      <c r="B3534" s="244"/>
      <c r="C3534" s="267"/>
      <c r="D3534" s="267"/>
    </row>
    <row r="3535" spans="1:4" x14ac:dyDescent="0.2">
      <c r="A3535" s="268"/>
      <c r="B3535" s="244"/>
      <c r="C3535" s="267"/>
      <c r="D3535" s="267"/>
    </row>
    <row r="3536" spans="1:4" x14ac:dyDescent="0.2">
      <c r="A3536" s="268"/>
      <c r="B3536" s="244"/>
      <c r="C3536" s="267"/>
      <c r="D3536" s="267"/>
    </row>
    <row r="3537" spans="1:4" x14ac:dyDescent="0.2">
      <c r="A3537" s="268"/>
      <c r="B3537" s="244"/>
      <c r="C3537" s="267"/>
      <c r="D3537" s="267"/>
    </row>
    <row r="3538" spans="1:4" x14ac:dyDescent="0.2">
      <c r="A3538" s="268"/>
      <c r="B3538" s="244"/>
      <c r="C3538" s="267"/>
      <c r="D3538" s="267"/>
    </row>
    <row r="3539" spans="1:4" x14ac:dyDescent="0.2">
      <c r="A3539" s="268"/>
      <c r="B3539" s="244"/>
      <c r="C3539" s="267"/>
      <c r="D3539" s="267"/>
    </row>
    <row r="3540" spans="1:4" x14ac:dyDescent="0.2">
      <c r="A3540" s="268"/>
      <c r="B3540" s="244"/>
      <c r="C3540" s="267"/>
      <c r="D3540" s="267"/>
    </row>
    <row r="3541" spans="1:4" x14ac:dyDescent="0.2">
      <c r="A3541" s="268"/>
      <c r="B3541" s="244"/>
      <c r="C3541" s="267"/>
      <c r="D3541" s="267"/>
    </row>
    <row r="3542" spans="1:4" x14ac:dyDescent="0.2">
      <c r="A3542" s="268"/>
      <c r="B3542" s="244"/>
      <c r="C3542" s="267"/>
      <c r="D3542" s="267"/>
    </row>
    <row r="3543" spans="1:4" x14ac:dyDescent="0.2">
      <c r="A3543" s="268"/>
      <c r="B3543" s="244"/>
      <c r="C3543" s="267"/>
      <c r="D3543" s="267"/>
    </row>
    <row r="3544" spans="1:4" x14ac:dyDescent="0.2">
      <c r="A3544" s="268"/>
      <c r="B3544" s="244"/>
      <c r="C3544" s="267"/>
      <c r="D3544" s="267"/>
    </row>
    <row r="3545" spans="1:4" x14ac:dyDescent="0.2">
      <c r="A3545" s="268"/>
      <c r="B3545" s="244"/>
      <c r="C3545" s="267"/>
      <c r="D3545" s="267"/>
    </row>
    <row r="3546" spans="1:4" x14ac:dyDescent="0.2">
      <c r="A3546" s="268"/>
      <c r="B3546" s="244"/>
      <c r="C3546" s="267"/>
      <c r="D3546" s="267"/>
    </row>
    <row r="3547" spans="1:4" x14ac:dyDescent="0.2">
      <c r="A3547" s="268"/>
      <c r="B3547" s="244"/>
      <c r="C3547" s="267"/>
      <c r="D3547" s="267"/>
    </row>
    <row r="3548" spans="1:4" x14ac:dyDescent="0.2">
      <c r="A3548" s="268"/>
      <c r="B3548" s="244"/>
      <c r="C3548" s="267"/>
      <c r="D3548" s="267"/>
    </row>
    <row r="3549" spans="1:4" x14ac:dyDescent="0.2">
      <c r="A3549" s="268"/>
      <c r="B3549" s="244"/>
      <c r="C3549" s="267"/>
      <c r="D3549" s="267"/>
    </row>
    <row r="3550" spans="1:4" x14ac:dyDescent="0.2">
      <c r="A3550" s="268"/>
      <c r="B3550" s="244"/>
      <c r="C3550" s="267"/>
      <c r="D3550" s="267"/>
    </row>
    <row r="3551" spans="1:4" x14ac:dyDescent="0.2">
      <c r="A3551" s="268"/>
      <c r="B3551" s="244"/>
      <c r="C3551" s="267"/>
      <c r="D3551" s="267"/>
    </row>
    <row r="3552" spans="1:4" x14ac:dyDescent="0.2">
      <c r="A3552" s="268"/>
      <c r="B3552" s="244"/>
      <c r="C3552" s="267"/>
      <c r="D3552" s="267"/>
    </row>
    <row r="3553" spans="1:4" x14ac:dyDescent="0.2">
      <c r="A3553" s="268"/>
      <c r="B3553" s="244"/>
      <c r="C3553" s="267"/>
      <c r="D3553" s="267"/>
    </row>
    <row r="3554" spans="1:4" x14ac:dyDescent="0.2">
      <c r="A3554" s="268"/>
      <c r="B3554" s="244"/>
      <c r="C3554" s="267"/>
      <c r="D3554" s="267"/>
    </row>
    <row r="3555" spans="1:4" x14ac:dyDescent="0.2">
      <c r="A3555" s="268"/>
      <c r="B3555" s="244"/>
      <c r="C3555" s="267"/>
      <c r="D3555" s="267"/>
    </row>
    <row r="3556" spans="1:4" x14ac:dyDescent="0.2">
      <c r="A3556" s="268"/>
      <c r="B3556" s="244"/>
      <c r="C3556" s="267"/>
      <c r="D3556" s="267"/>
    </row>
    <row r="3557" spans="1:4" x14ac:dyDescent="0.2">
      <c r="A3557" s="268"/>
      <c r="B3557" s="244"/>
      <c r="C3557" s="267"/>
      <c r="D3557" s="267"/>
    </row>
    <row r="3558" spans="1:4" x14ac:dyDescent="0.2">
      <c r="A3558" s="268"/>
      <c r="B3558" s="244"/>
      <c r="C3558" s="267"/>
      <c r="D3558" s="267"/>
    </row>
    <row r="3559" spans="1:4" x14ac:dyDescent="0.2">
      <c r="A3559" s="268"/>
      <c r="B3559" s="244"/>
      <c r="C3559" s="267"/>
      <c r="D3559" s="267"/>
    </row>
    <row r="3560" spans="1:4" x14ac:dyDescent="0.2">
      <c r="A3560" s="268"/>
      <c r="B3560" s="244"/>
      <c r="C3560" s="267"/>
      <c r="D3560" s="267"/>
    </row>
    <row r="3561" spans="1:4" x14ac:dyDescent="0.2">
      <c r="A3561" s="268"/>
      <c r="B3561" s="244"/>
      <c r="C3561" s="267"/>
      <c r="D3561" s="267"/>
    </row>
    <row r="3562" spans="1:4" x14ac:dyDescent="0.2">
      <c r="A3562" s="268"/>
      <c r="B3562" s="244"/>
      <c r="C3562" s="267"/>
      <c r="D3562" s="267"/>
    </row>
    <row r="3563" spans="1:4" x14ac:dyDescent="0.2">
      <c r="A3563" s="268"/>
      <c r="B3563" s="244"/>
      <c r="C3563" s="267"/>
      <c r="D3563" s="267"/>
    </row>
    <row r="3564" spans="1:4" x14ac:dyDescent="0.2">
      <c r="A3564" s="268"/>
      <c r="B3564" s="244"/>
      <c r="C3564" s="267"/>
      <c r="D3564" s="267"/>
    </row>
    <row r="3565" spans="1:4" x14ac:dyDescent="0.2">
      <c r="A3565" s="268"/>
      <c r="B3565" s="244"/>
      <c r="C3565" s="267"/>
      <c r="D3565" s="267"/>
    </row>
    <row r="3566" spans="1:4" x14ac:dyDescent="0.2">
      <c r="A3566" s="268"/>
      <c r="B3566" s="244"/>
      <c r="C3566" s="267"/>
      <c r="D3566" s="267"/>
    </row>
    <row r="3567" spans="1:4" x14ac:dyDescent="0.2">
      <c r="A3567" s="268"/>
      <c r="B3567" s="244"/>
      <c r="C3567" s="267"/>
      <c r="D3567" s="267"/>
    </row>
    <row r="3568" spans="1:4" x14ac:dyDescent="0.2">
      <c r="A3568" s="268"/>
      <c r="B3568" s="244"/>
      <c r="C3568" s="267"/>
      <c r="D3568" s="267"/>
    </row>
    <row r="3569" spans="1:4" x14ac:dyDescent="0.2">
      <c r="A3569" s="268"/>
      <c r="B3569" s="244"/>
      <c r="C3569" s="267"/>
      <c r="D3569" s="267"/>
    </row>
    <row r="3570" spans="1:4" x14ac:dyDescent="0.2">
      <c r="A3570" s="268"/>
      <c r="B3570" s="244"/>
      <c r="C3570" s="267"/>
      <c r="D3570" s="267"/>
    </row>
    <row r="3571" spans="1:4" x14ac:dyDescent="0.2">
      <c r="A3571" s="268"/>
      <c r="B3571" s="244"/>
      <c r="C3571" s="267"/>
      <c r="D3571" s="267"/>
    </row>
    <row r="3572" spans="1:4" x14ac:dyDescent="0.2">
      <c r="A3572" s="268"/>
      <c r="B3572" s="244"/>
      <c r="C3572" s="267"/>
      <c r="D3572" s="267"/>
    </row>
    <row r="3573" spans="1:4" x14ac:dyDescent="0.2">
      <c r="A3573" s="268"/>
      <c r="B3573" s="244"/>
      <c r="C3573" s="267"/>
      <c r="D3573" s="267"/>
    </row>
    <row r="3574" spans="1:4" x14ac:dyDescent="0.2">
      <c r="A3574" s="268"/>
      <c r="B3574" s="244"/>
      <c r="C3574" s="267"/>
      <c r="D3574" s="267"/>
    </row>
    <row r="3575" spans="1:4" x14ac:dyDescent="0.2">
      <c r="A3575" s="268"/>
      <c r="B3575" s="244"/>
      <c r="C3575" s="267"/>
      <c r="D3575" s="267"/>
    </row>
    <row r="3576" spans="1:4" x14ac:dyDescent="0.2">
      <c r="A3576" s="268"/>
      <c r="B3576" s="244"/>
      <c r="C3576" s="267"/>
      <c r="D3576" s="267"/>
    </row>
    <row r="3577" spans="1:4" x14ac:dyDescent="0.2">
      <c r="A3577" s="268"/>
      <c r="B3577" s="244"/>
      <c r="C3577" s="267"/>
      <c r="D3577" s="267"/>
    </row>
    <row r="3578" spans="1:4" x14ac:dyDescent="0.2">
      <c r="A3578" s="268"/>
      <c r="B3578" s="244"/>
      <c r="C3578" s="267"/>
      <c r="D3578" s="267"/>
    </row>
    <row r="3579" spans="1:4" x14ac:dyDescent="0.2">
      <c r="A3579" s="268"/>
      <c r="B3579" s="244"/>
      <c r="C3579" s="267"/>
      <c r="D3579" s="267"/>
    </row>
    <row r="3580" spans="1:4" x14ac:dyDescent="0.2">
      <c r="A3580" s="268"/>
      <c r="B3580" s="244"/>
      <c r="C3580" s="267"/>
      <c r="D3580" s="267"/>
    </row>
    <row r="3581" spans="1:4" x14ac:dyDescent="0.2">
      <c r="A3581" s="268"/>
      <c r="B3581" s="244"/>
      <c r="C3581" s="267"/>
      <c r="D3581" s="267"/>
    </row>
    <row r="3582" spans="1:4" x14ac:dyDescent="0.2">
      <c r="A3582" s="268"/>
      <c r="B3582" s="244"/>
      <c r="C3582" s="267"/>
      <c r="D3582" s="267"/>
    </row>
    <row r="3583" spans="1:4" x14ac:dyDescent="0.2">
      <c r="A3583" s="268"/>
      <c r="B3583" s="244"/>
      <c r="C3583" s="267"/>
      <c r="D3583" s="267"/>
    </row>
    <row r="3584" spans="1:4" x14ac:dyDescent="0.2">
      <c r="A3584" s="268"/>
      <c r="B3584" s="244"/>
      <c r="C3584" s="267"/>
      <c r="D3584" s="267"/>
    </row>
    <row r="3585" spans="1:4" x14ac:dyDescent="0.2">
      <c r="A3585" s="268"/>
      <c r="B3585" s="244"/>
      <c r="C3585" s="267"/>
      <c r="D3585" s="267"/>
    </row>
    <row r="3586" spans="1:4" x14ac:dyDescent="0.2">
      <c r="A3586" s="268"/>
      <c r="B3586" s="244"/>
      <c r="C3586" s="267"/>
      <c r="D3586" s="267"/>
    </row>
    <row r="3587" spans="1:4" x14ac:dyDescent="0.2">
      <c r="A3587" s="268"/>
      <c r="B3587" s="244"/>
      <c r="C3587" s="267"/>
      <c r="D3587" s="267"/>
    </row>
    <row r="3588" spans="1:4" x14ac:dyDescent="0.2">
      <c r="A3588" s="268"/>
      <c r="B3588" s="244"/>
      <c r="C3588" s="267"/>
      <c r="D3588" s="267"/>
    </row>
    <row r="3589" spans="1:4" x14ac:dyDescent="0.2">
      <c r="A3589" s="268"/>
      <c r="B3589" s="244"/>
      <c r="C3589" s="267"/>
      <c r="D3589" s="267"/>
    </row>
    <row r="3590" spans="1:4" x14ac:dyDescent="0.2">
      <c r="A3590" s="268"/>
      <c r="B3590" s="244"/>
      <c r="C3590" s="267"/>
      <c r="D3590" s="267"/>
    </row>
    <row r="3591" spans="1:4" x14ac:dyDescent="0.2">
      <c r="A3591" s="268"/>
      <c r="B3591" s="244"/>
      <c r="C3591" s="267"/>
      <c r="D3591" s="267"/>
    </row>
    <row r="3592" spans="1:4" x14ac:dyDescent="0.2">
      <c r="A3592" s="268"/>
      <c r="B3592" s="244"/>
      <c r="C3592" s="267"/>
      <c r="D3592" s="267"/>
    </row>
    <row r="3593" spans="1:4" x14ac:dyDescent="0.2">
      <c r="A3593" s="268"/>
      <c r="B3593" s="244"/>
      <c r="C3593" s="267"/>
      <c r="D3593" s="267"/>
    </row>
    <row r="3594" spans="1:4" x14ac:dyDescent="0.2">
      <c r="A3594" s="268"/>
      <c r="B3594" s="244"/>
      <c r="C3594" s="267"/>
      <c r="D3594" s="267"/>
    </row>
    <row r="3595" spans="1:4" x14ac:dyDescent="0.2">
      <c r="A3595" s="268"/>
      <c r="B3595" s="244"/>
      <c r="C3595" s="267"/>
      <c r="D3595" s="267"/>
    </row>
    <row r="3596" spans="1:4" x14ac:dyDescent="0.2">
      <c r="A3596" s="268"/>
      <c r="B3596" s="244"/>
      <c r="C3596" s="267"/>
      <c r="D3596" s="267"/>
    </row>
    <row r="3597" spans="1:4" x14ac:dyDescent="0.2">
      <c r="A3597" s="268"/>
      <c r="B3597" s="244"/>
      <c r="C3597" s="267"/>
      <c r="D3597" s="267"/>
    </row>
    <row r="3598" spans="1:4" x14ac:dyDescent="0.2">
      <c r="A3598" s="268"/>
      <c r="B3598" s="244"/>
      <c r="C3598" s="267"/>
      <c r="D3598" s="267"/>
    </row>
    <row r="3599" spans="1:4" x14ac:dyDescent="0.2">
      <c r="A3599" s="268"/>
      <c r="B3599" s="244"/>
      <c r="C3599" s="267"/>
      <c r="D3599" s="267"/>
    </row>
    <row r="3600" spans="1:4" x14ac:dyDescent="0.2">
      <c r="A3600" s="268"/>
      <c r="B3600" s="244"/>
      <c r="C3600" s="267"/>
      <c r="D3600" s="267"/>
    </row>
    <row r="3601" spans="1:4" x14ac:dyDescent="0.2">
      <c r="A3601" s="268"/>
      <c r="B3601" s="244"/>
      <c r="C3601" s="267"/>
      <c r="D3601" s="267"/>
    </row>
    <row r="3602" spans="1:4" x14ac:dyDescent="0.2">
      <c r="A3602" s="268"/>
      <c r="B3602" s="244"/>
      <c r="C3602" s="267"/>
      <c r="D3602" s="267"/>
    </row>
    <row r="3603" spans="1:4" x14ac:dyDescent="0.2">
      <c r="A3603" s="268"/>
      <c r="B3603" s="244"/>
      <c r="C3603" s="267"/>
      <c r="D3603" s="267"/>
    </row>
    <row r="3604" spans="1:4" x14ac:dyDescent="0.2">
      <c r="A3604" s="268"/>
      <c r="B3604" s="244"/>
      <c r="C3604" s="267"/>
      <c r="D3604" s="267"/>
    </row>
    <row r="3605" spans="1:4" x14ac:dyDescent="0.2">
      <c r="A3605" s="268"/>
      <c r="B3605" s="244"/>
      <c r="C3605" s="267"/>
      <c r="D3605" s="267"/>
    </row>
    <row r="3606" spans="1:4" x14ac:dyDescent="0.2">
      <c r="A3606" s="268"/>
      <c r="B3606" s="244"/>
      <c r="C3606" s="267"/>
      <c r="D3606" s="267"/>
    </row>
    <row r="3607" spans="1:4" x14ac:dyDescent="0.2">
      <c r="A3607" s="268"/>
      <c r="B3607" s="244"/>
      <c r="C3607" s="267"/>
      <c r="D3607" s="267"/>
    </row>
    <row r="3608" spans="1:4" x14ac:dyDescent="0.2">
      <c r="A3608" s="268"/>
      <c r="B3608" s="244"/>
      <c r="C3608" s="267"/>
      <c r="D3608" s="267"/>
    </row>
    <row r="3609" spans="1:4" x14ac:dyDescent="0.2">
      <c r="A3609" s="268"/>
      <c r="B3609" s="244"/>
      <c r="C3609" s="267"/>
      <c r="D3609" s="267"/>
    </row>
    <row r="3610" spans="1:4" x14ac:dyDescent="0.2">
      <c r="A3610" s="268"/>
      <c r="B3610" s="244"/>
      <c r="C3610" s="267"/>
      <c r="D3610" s="267"/>
    </row>
    <row r="3611" spans="1:4" x14ac:dyDescent="0.2">
      <c r="A3611" s="268"/>
      <c r="B3611" s="244"/>
      <c r="C3611" s="267"/>
      <c r="D3611" s="267"/>
    </row>
    <row r="3612" spans="1:4" x14ac:dyDescent="0.2">
      <c r="A3612" s="268"/>
      <c r="B3612" s="244"/>
      <c r="C3612" s="267"/>
      <c r="D3612" s="267"/>
    </row>
    <row r="3613" spans="1:4" x14ac:dyDescent="0.2">
      <c r="A3613" s="268"/>
      <c r="B3613" s="244"/>
      <c r="C3613" s="267"/>
      <c r="D3613" s="267"/>
    </row>
    <row r="3614" spans="1:4" x14ac:dyDescent="0.2">
      <c r="A3614" s="268"/>
      <c r="B3614" s="244"/>
      <c r="C3614" s="267"/>
      <c r="D3614" s="267"/>
    </row>
    <row r="3615" spans="1:4" x14ac:dyDescent="0.2">
      <c r="A3615" s="268"/>
      <c r="B3615" s="244"/>
      <c r="C3615" s="267"/>
      <c r="D3615" s="267"/>
    </row>
    <row r="3616" spans="1:4" x14ac:dyDescent="0.2">
      <c r="A3616" s="268"/>
      <c r="B3616" s="244"/>
      <c r="C3616" s="267"/>
      <c r="D3616" s="267"/>
    </row>
    <row r="3617" spans="1:4" x14ac:dyDescent="0.2">
      <c r="A3617" s="268"/>
      <c r="B3617" s="244"/>
      <c r="C3617" s="267"/>
      <c r="D3617" s="267"/>
    </row>
    <row r="3618" spans="1:4" x14ac:dyDescent="0.2">
      <c r="A3618" s="268"/>
      <c r="B3618" s="244"/>
      <c r="C3618" s="267"/>
      <c r="D3618" s="267"/>
    </row>
    <row r="3619" spans="1:4" x14ac:dyDescent="0.2">
      <c r="A3619" s="268"/>
      <c r="B3619" s="244"/>
      <c r="C3619" s="267"/>
      <c r="D3619" s="267"/>
    </row>
    <row r="3620" spans="1:4" x14ac:dyDescent="0.2">
      <c r="A3620" s="268"/>
      <c r="B3620" s="244"/>
      <c r="C3620" s="267"/>
      <c r="D3620" s="267"/>
    </row>
    <row r="3621" spans="1:4" x14ac:dyDescent="0.2">
      <c r="A3621" s="268"/>
      <c r="B3621" s="244"/>
      <c r="C3621" s="267"/>
      <c r="D3621" s="267"/>
    </row>
    <row r="3622" spans="1:4" x14ac:dyDescent="0.2">
      <c r="A3622" s="268"/>
      <c r="B3622" s="244"/>
      <c r="C3622" s="267"/>
      <c r="D3622" s="267"/>
    </row>
    <row r="3623" spans="1:4" x14ac:dyDescent="0.2">
      <c r="A3623" s="268"/>
      <c r="B3623" s="244"/>
      <c r="C3623" s="267"/>
      <c r="D3623" s="267"/>
    </row>
    <row r="3624" spans="1:4" x14ac:dyDescent="0.2">
      <c r="A3624" s="268"/>
      <c r="B3624" s="244"/>
      <c r="C3624" s="267"/>
      <c r="D3624" s="267"/>
    </row>
    <row r="3625" spans="1:4" x14ac:dyDescent="0.2">
      <c r="A3625" s="268"/>
      <c r="B3625" s="244"/>
      <c r="C3625" s="267"/>
      <c r="D3625" s="267"/>
    </row>
    <row r="3626" spans="1:4" x14ac:dyDescent="0.2">
      <c r="A3626" s="268"/>
      <c r="B3626" s="244"/>
      <c r="C3626" s="267"/>
      <c r="D3626" s="267"/>
    </row>
    <row r="3627" spans="1:4" x14ac:dyDescent="0.2">
      <c r="A3627" s="268"/>
      <c r="B3627" s="244"/>
      <c r="C3627" s="267"/>
      <c r="D3627" s="267"/>
    </row>
    <row r="3628" spans="1:4" x14ac:dyDescent="0.2">
      <c r="A3628" s="268"/>
      <c r="B3628" s="244"/>
      <c r="C3628" s="267"/>
      <c r="D3628" s="267"/>
    </row>
    <row r="3629" spans="1:4" x14ac:dyDescent="0.2">
      <c r="A3629" s="268"/>
      <c r="B3629" s="244"/>
      <c r="C3629" s="267"/>
      <c r="D3629" s="267"/>
    </row>
    <row r="3630" spans="1:4" x14ac:dyDescent="0.2">
      <c r="A3630" s="268"/>
      <c r="B3630" s="244"/>
      <c r="C3630" s="267"/>
      <c r="D3630" s="267"/>
    </row>
    <row r="3631" spans="1:4" x14ac:dyDescent="0.2">
      <c r="A3631" s="268"/>
      <c r="B3631" s="244"/>
      <c r="C3631" s="267"/>
      <c r="D3631" s="267"/>
    </row>
    <row r="3632" spans="1:4" x14ac:dyDescent="0.2">
      <c r="A3632" s="268"/>
      <c r="B3632" s="244"/>
      <c r="C3632" s="267"/>
      <c r="D3632" s="267"/>
    </row>
    <row r="3633" spans="1:4" x14ac:dyDescent="0.2">
      <c r="A3633" s="268"/>
      <c r="B3633" s="244"/>
      <c r="C3633" s="267"/>
      <c r="D3633" s="267"/>
    </row>
    <row r="3634" spans="1:4" x14ac:dyDescent="0.2">
      <c r="A3634" s="268"/>
      <c r="B3634" s="244"/>
      <c r="C3634" s="267"/>
      <c r="D3634" s="267"/>
    </row>
    <row r="3635" spans="1:4" x14ac:dyDescent="0.2">
      <c r="A3635" s="268"/>
      <c r="B3635" s="244"/>
      <c r="C3635" s="267"/>
      <c r="D3635" s="267"/>
    </row>
    <row r="3636" spans="1:4" x14ac:dyDescent="0.2">
      <c r="A3636" s="268"/>
      <c r="B3636" s="244"/>
      <c r="C3636" s="267"/>
      <c r="D3636" s="267"/>
    </row>
    <row r="3637" spans="1:4" x14ac:dyDescent="0.2">
      <c r="A3637" s="268"/>
      <c r="B3637" s="244"/>
      <c r="C3637" s="267"/>
      <c r="D3637" s="267"/>
    </row>
    <row r="3638" spans="1:4" x14ac:dyDescent="0.2">
      <c r="A3638" s="268"/>
      <c r="B3638" s="244"/>
      <c r="C3638" s="267"/>
      <c r="D3638" s="267"/>
    </row>
    <row r="3639" spans="1:4" x14ac:dyDescent="0.2">
      <c r="A3639" s="268"/>
      <c r="B3639" s="244"/>
      <c r="C3639" s="267"/>
      <c r="D3639" s="267"/>
    </row>
    <row r="3640" spans="1:4" x14ac:dyDescent="0.2">
      <c r="A3640" s="268"/>
      <c r="B3640" s="244"/>
      <c r="C3640" s="267"/>
      <c r="D3640" s="267"/>
    </row>
    <row r="3641" spans="1:4" x14ac:dyDescent="0.2">
      <c r="A3641" s="268"/>
      <c r="B3641" s="244"/>
      <c r="C3641" s="267"/>
      <c r="D3641" s="267"/>
    </row>
    <row r="3642" spans="1:4" x14ac:dyDescent="0.2">
      <c r="A3642" s="268"/>
      <c r="B3642" s="244"/>
      <c r="C3642" s="267"/>
      <c r="D3642" s="267"/>
    </row>
    <row r="3643" spans="1:4" x14ac:dyDescent="0.2">
      <c r="A3643" s="268"/>
      <c r="B3643" s="244"/>
      <c r="C3643" s="267"/>
      <c r="D3643" s="267"/>
    </row>
    <row r="3644" spans="1:4" x14ac:dyDescent="0.2">
      <c r="A3644" s="268"/>
      <c r="B3644" s="244"/>
      <c r="C3644" s="267"/>
      <c r="D3644" s="267"/>
    </row>
    <row r="3645" spans="1:4" x14ac:dyDescent="0.2">
      <c r="A3645" s="268"/>
      <c r="B3645" s="244"/>
      <c r="C3645" s="267"/>
      <c r="D3645" s="267"/>
    </row>
    <row r="3646" spans="1:4" x14ac:dyDescent="0.2">
      <c r="A3646" s="268"/>
      <c r="B3646" s="244"/>
      <c r="C3646" s="267"/>
      <c r="D3646" s="267"/>
    </row>
    <row r="3647" spans="1:4" x14ac:dyDescent="0.2">
      <c r="A3647" s="268"/>
      <c r="B3647" s="244"/>
      <c r="C3647" s="267"/>
      <c r="D3647" s="267"/>
    </row>
    <row r="3648" spans="1:4" x14ac:dyDescent="0.2">
      <c r="A3648" s="268"/>
      <c r="B3648" s="244"/>
      <c r="C3648" s="267"/>
      <c r="D3648" s="267"/>
    </row>
    <row r="3649" spans="1:4" x14ac:dyDescent="0.2">
      <c r="A3649" s="268"/>
      <c r="B3649" s="244"/>
      <c r="C3649" s="267"/>
      <c r="D3649" s="267"/>
    </row>
    <row r="3650" spans="1:4" x14ac:dyDescent="0.2">
      <c r="A3650" s="268"/>
      <c r="B3650" s="244"/>
      <c r="C3650" s="267"/>
      <c r="D3650" s="267"/>
    </row>
    <row r="3651" spans="1:4" x14ac:dyDescent="0.2">
      <c r="A3651" s="268"/>
      <c r="B3651" s="244"/>
      <c r="C3651" s="267"/>
      <c r="D3651" s="267"/>
    </row>
    <row r="3652" spans="1:4" x14ac:dyDescent="0.2">
      <c r="A3652" s="268"/>
      <c r="B3652" s="244"/>
      <c r="C3652" s="267"/>
      <c r="D3652" s="267"/>
    </row>
    <row r="3653" spans="1:4" x14ac:dyDescent="0.2">
      <c r="A3653" s="268"/>
      <c r="B3653" s="244"/>
      <c r="C3653" s="267"/>
      <c r="D3653" s="267"/>
    </row>
    <row r="3654" spans="1:4" x14ac:dyDescent="0.2">
      <c r="A3654" s="268"/>
      <c r="B3654" s="244"/>
      <c r="C3654" s="267"/>
      <c r="D3654" s="267"/>
    </row>
    <row r="3655" spans="1:4" x14ac:dyDescent="0.2">
      <c r="A3655" s="268"/>
      <c r="B3655" s="244"/>
      <c r="C3655" s="267"/>
      <c r="D3655" s="267"/>
    </row>
    <row r="3656" spans="1:4" x14ac:dyDescent="0.2">
      <c r="A3656" s="268"/>
      <c r="B3656" s="244"/>
      <c r="C3656" s="267"/>
      <c r="D3656" s="267"/>
    </row>
    <row r="3657" spans="1:4" x14ac:dyDescent="0.2">
      <c r="A3657" s="268"/>
      <c r="B3657" s="244"/>
      <c r="C3657" s="267"/>
      <c r="D3657" s="267"/>
    </row>
    <row r="3658" spans="1:4" x14ac:dyDescent="0.2">
      <c r="A3658" s="268"/>
      <c r="B3658" s="244"/>
      <c r="C3658" s="267"/>
      <c r="D3658" s="267"/>
    </row>
    <row r="3659" spans="1:4" x14ac:dyDescent="0.2">
      <c r="A3659" s="268"/>
      <c r="B3659" s="244"/>
      <c r="C3659" s="267"/>
      <c r="D3659" s="267"/>
    </row>
    <row r="3660" spans="1:4" x14ac:dyDescent="0.2">
      <c r="A3660" s="268"/>
      <c r="B3660" s="244"/>
      <c r="C3660" s="267"/>
      <c r="D3660" s="267"/>
    </row>
    <row r="3661" spans="1:4" x14ac:dyDescent="0.2">
      <c r="A3661" s="268"/>
      <c r="B3661" s="244"/>
      <c r="C3661" s="267"/>
      <c r="D3661" s="267"/>
    </row>
    <row r="3662" spans="1:4" x14ac:dyDescent="0.2">
      <c r="A3662" s="268"/>
      <c r="B3662" s="244"/>
      <c r="C3662" s="267"/>
      <c r="D3662" s="267"/>
    </row>
    <row r="3663" spans="1:4" x14ac:dyDescent="0.2">
      <c r="A3663" s="268"/>
      <c r="B3663" s="244"/>
      <c r="C3663" s="267"/>
      <c r="D3663" s="267"/>
    </row>
    <row r="3664" spans="1:4" x14ac:dyDescent="0.2">
      <c r="A3664" s="268"/>
      <c r="B3664" s="244"/>
      <c r="C3664" s="267"/>
      <c r="D3664" s="267"/>
    </row>
    <row r="3665" spans="1:4" x14ac:dyDescent="0.2">
      <c r="A3665" s="268"/>
      <c r="B3665" s="244"/>
      <c r="C3665" s="267"/>
      <c r="D3665" s="267"/>
    </row>
    <row r="3666" spans="1:4" x14ac:dyDescent="0.2">
      <c r="A3666" s="268"/>
      <c r="B3666" s="244"/>
      <c r="C3666" s="267"/>
      <c r="D3666" s="267"/>
    </row>
    <row r="3667" spans="1:4" x14ac:dyDescent="0.2">
      <c r="A3667" s="268"/>
      <c r="B3667" s="244"/>
      <c r="C3667" s="267"/>
      <c r="D3667" s="267"/>
    </row>
    <row r="3668" spans="1:4" x14ac:dyDescent="0.2">
      <c r="A3668" s="268"/>
      <c r="B3668" s="244"/>
      <c r="C3668" s="267"/>
      <c r="D3668" s="267"/>
    </row>
    <row r="3669" spans="1:4" x14ac:dyDescent="0.2">
      <c r="A3669" s="268"/>
      <c r="B3669" s="244"/>
      <c r="C3669" s="267"/>
      <c r="D3669" s="267"/>
    </row>
    <row r="3670" spans="1:4" x14ac:dyDescent="0.2">
      <c r="A3670" s="268"/>
      <c r="B3670" s="244"/>
      <c r="C3670" s="267"/>
      <c r="D3670" s="267"/>
    </row>
    <row r="3671" spans="1:4" x14ac:dyDescent="0.2">
      <c r="A3671" s="268"/>
      <c r="B3671" s="244"/>
      <c r="C3671" s="267"/>
      <c r="D3671" s="267"/>
    </row>
    <row r="3672" spans="1:4" x14ac:dyDescent="0.2">
      <c r="A3672" s="268"/>
      <c r="B3672" s="244"/>
      <c r="C3672" s="267"/>
      <c r="D3672" s="267"/>
    </row>
    <row r="3673" spans="1:4" x14ac:dyDescent="0.2">
      <c r="A3673" s="268"/>
      <c r="B3673" s="244"/>
      <c r="C3673" s="267"/>
      <c r="D3673" s="267"/>
    </row>
    <row r="3674" spans="1:4" x14ac:dyDescent="0.2">
      <c r="A3674" s="268"/>
      <c r="B3674" s="244"/>
      <c r="C3674" s="267"/>
      <c r="D3674" s="267"/>
    </row>
    <row r="3675" spans="1:4" x14ac:dyDescent="0.2">
      <c r="A3675" s="268"/>
      <c r="B3675" s="244"/>
      <c r="C3675" s="267"/>
      <c r="D3675" s="267"/>
    </row>
    <row r="3676" spans="1:4" x14ac:dyDescent="0.2">
      <c r="A3676" s="268"/>
      <c r="B3676" s="244"/>
      <c r="C3676" s="267"/>
      <c r="D3676" s="267"/>
    </row>
    <row r="3677" spans="1:4" x14ac:dyDescent="0.2">
      <c r="A3677" s="268"/>
      <c r="B3677" s="244"/>
      <c r="C3677" s="267"/>
      <c r="D3677" s="267"/>
    </row>
    <row r="3678" spans="1:4" x14ac:dyDescent="0.2">
      <c r="A3678" s="268"/>
      <c r="B3678" s="244"/>
      <c r="C3678" s="267"/>
      <c r="D3678" s="267"/>
    </row>
    <row r="3679" spans="1:4" x14ac:dyDescent="0.2">
      <c r="A3679" s="268"/>
      <c r="B3679" s="244"/>
      <c r="C3679" s="267"/>
      <c r="D3679" s="267"/>
    </row>
    <row r="3680" spans="1:4" x14ac:dyDescent="0.2">
      <c r="A3680" s="268"/>
      <c r="B3680" s="244"/>
      <c r="C3680" s="267"/>
      <c r="D3680" s="267"/>
    </row>
    <row r="3681" spans="1:4" x14ac:dyDescent="0.2">
      <c r="A3681" s="268"/>
      <c r="B3681" s="244"/>
      <c r="C3681" s="267"/>
      <c r="D3681" s="267"/>
    </row>
    <row r="3682" spans="1:4" x14ac:dyDescent="0.2">
      <c r="A3682" s="268"/>
      <c r="B3682" s="244"/>
      <c r="C3682" s="267"/>
      <c r="D3682" s="267"/>
    </row>
    <row r="3683" spans="1:4" x14ac:dyDescent="0.2">
      <c r="A3683" s="268"/>
      <c r="B3683" s="244"/>
      <c r="C3683" s="267"/>
      <c r="D3683" s="267"/>
    </row>
    <row r="3684" spans="1:4" x14ac:dyDescent="0.2">
      <c r="A3684" s="268"/>
      <c r="B3684" s="244"/>
      <c r="C3684" s="267"/>
      <c r="D3684" s="267"/>
    </row>
    <row r="3685" spans="1:4" x14ac:dyDescent="0.2">
      <c r="A3685" s="268"/>
      <c r="B3685" s="244"/>
      <c r="C3685" s="267"/>
      <c r="D3685" s="267"/>
    </row>
    <row r="3686" spans="1:4" x14ac:dyDescent="0.2">
      <c r="A3686" s="268"/>
      <c r="B3686" s="244"/>
      <c r="C3686" s="267"/>
      <c r="D3686" s="267"/>
    </row>
    <row r="3687" spans="1:4" x14ac:dyDescent="0.2">
      <c r="A3687" s="268"/>
      <c r="B3687" s="244"/>
      <c r="C3687" s="267"/>
      <c r="D3687" s="267"/>
    </row>
    <row r="3688" spans="1:4" x14ac:dyDescent="0.2">
      <c r="A3688" s="268"/>
      <c r="B3688" s="244"/>
      <c r="C3688" s="267"/>
      <c r="D3688" s="267"/>
    </row>
    <row r="3689" spans="1:4" x14ac:dyDescent="0.2">
      <c r="A3689" s="268"/>
      <c r="B3689" s="244"/>
      <c r="C3689" s="267"/>
      <c r="D3689" s="267"/>
    </row>
    <row r="3690" spans="1:4" x14ac:dyDescent="0.2">
      <c r="A3690" s="268"/>
      <c r="B3690" s="244"/>
      <c r="C3690" s="267"/>
      <c r="D3690" s="267"/>
    </row>
    <row r="3691" spans="1:4" x14ac:dyDescent="0.2">
      <c r="A3691" s="268"/>
      <c r="B3691" s="244"/>
      <c r="C3691" s="267"/>
      <c r="D3691" s="267"/>
    </row>
    <row r="3692" spans="1:4" x14ac:dyDescent="0.2">
      <c r="A3692" s="268"/>
      <c r="B3692" s="244"/>
      <c r="C3692" s="267"/>
      <c r="D3692" s="267"/>
    </row>
    <row r="3693" spans="1:4" x14ac:dyDescent="0.2">
      <c r="A3693" s="268"/>
      <c r="B3693" s="244"/>
      <c r="C3693" s="267"/>
      <c r="D3693" s="267"/>
    </row>
    <row r="3694" spans="1:4" x14ac:dyDescent="0.2">
      <c r="A3694" s="268"/>
      <c r="B3694" s="244"/>
      <c r="C3694" s="267"/>
      <c r="D3694" s="267"/>
    </row>
    <row r="3695" spans="1:4" x14ac:dyDescent="0.2">
      <c r="A3695" s="268"/>
      <c r="B3695" s="244"/>
      <c r="C3695" s="267"/>
      <c r="D3695" s="267"/>
    </row>
    <row r="3696" spans="1:4" x14ac:dyDescent="0.2">
      <c r="A3696" s="268"/>
      <c r="B3696" s="244"/>
      <c r="C3696" s="267"/>
      <c r="D3696" s="267"/>
    </row>
    <row r="3697" spans="1:4" x14ac:dyDescent="0.2">
      <c r="A3697" s="268"/>
      <c r="B3697" s="244"/>
      <c r="C3697" s="267"/>
      <c r="D3697" s="267"/>
    </row>
    <row r="3698" spans="1:4" x14ac:dyDescent="0.2">
      <c r="A3698" s="268"/>
      <c r="B3698" s="244"/>
      <c r="C3698" s="267"/>
      <c r="D3698" s="267"/>
    </row>
    <row r="3699" spans="1:4" x14ac:dyDescent="0.2">
      <c r="A3699" s="268"/>
      <c r="B3699" s="244"/>
      <c r="C3699" s="267"/>
      <c r="D3699" s="267"/>
    </row>
    <row r="3700" spans="1:4" x14ac:dyDescent="0.2">
      <c r="A3700" s="268"/>
      <c r="B3700" s="244"/>
      <c r="C3700" s="267"/>
      <c r="D3700" s="267"/>
    </row>
    <row r="3701" spans="1:4" x14ac:dyDescent="0.2">
      <c r="A3701" s="268"/>
      <c r="B3701" s="244"/>
      <c r="C3701" s="267"/>
      <c r="D3701" s="267"/>
    </row>
    <row r="3702" spans="1:4" x14ac:dyDescent="0.2">
      <c r="A3702" s="268"/>
      <c r="B3702" s="244"/>
      <c r="C3702" s="267"/>
      <c r="D3702" s="267"/>
    </row>
    <row r="3703" spans="1:4" x14ac:dyDescent="0.2">
      <c r="A3703" s="268"/>
      <c r="B3703" s="244"/>
      <c r="C3703" s="267"/>
      <c r="D3703" s="267"/>
    </row>
    <row r="3704" spans="1:4" x14ac:dyDescent="0.2">
      <c r="A3704" s="268"/>
      <c r="B3704" s="244"/>
      <c r="C3704" s="267"/>
      <c r="D3704" s="267"/>
    </row>
    <row r="3705" spans="1:4" x14ac:dyDescent="0.2">
      <c r="A3705" s="268"/>
      <c r="B3705" s="244"/>
      <c r="C3705" s="267"/>
      <c r="D3705" s="267"/>
    </row>
    <row r="3706" spans="1:4" x14ac:dyDescent="0.2">
      <c r="A3706" s="268"/>
      <c r="B3706" s="244"/>
      <c r="C3706" s="267"/>
      <c r="D3706" s="267"/>
    </row>
    <row r="3707" spans="1:4" x14ac:dyDescent="0.2">
      <c r="A3707" s="268"/>
      <c r="B3707" s="244"/>
      <c r="C3707" s="267"/>
      <c r="D3707" s="267"/>
    </row>
    <row r="3708" spans="1:4" x14ac:dyDescent="0.2">
      <c r="A3708" s="268"/>
      <c r="B3708" s="244"/>
      <c r="C3708" s="267"/>
      <c r="D3708" s="267"/>
    </row>
    <row r="3709" spans="1:4" x14ac:dyDescent="0.2">
      <c r="A3709" s="268"/>
      <c r="B3709" s="244"/>
      <c r="C3709" s="267"/>
      <c r="D3709" s="267"/>
    </row>
    <row r="3710" spans="1:4" x14ac:dyDescent="0.2">
      <c r="A3710" s="268"/>
      <c r="B3710" s="244"/>
      <c r="C3710" s="267"/>
      <c r="D3710" s="267"/>
    </row>
    <row r="3711" spans="1:4" x14ac:dyDescent="0.2">
      <c r="A3711" s="268"/>
      <c r="B3711" s="244"/>
      <c r="C3711" s="267"/>
      <c r="D3711" s="267"/>
    </row>
    <row r="3712" spans="1:4" x14ac:dyDescent="0.2">
      <c r="A3712" s="268"/>
      <c r="B3712" s="244"/>
      <c r="C3712" s="267"/>
      <c r="D3712" s="267"/>
    </row>
    <row r="3713" spans="1:4" x14ac:dyDescent="0.2">
      <c r="A3713" s="268"/>
      <c r="B3713" s="244"/>
      <c r="C3713" s="267"/>
      <c r="D3713" s="267"/>
    </row>
    <row r="3714" spans="1:4" x14ac:dyDescent="0.2">
      <c r="A3714" s="268"/>
      <c r="B3714" s="244"/>
      <c r="C3714" s="267"/>
      <c r="D3714" s="267"/>
    </row>
    <row r="3715" spans="1:4" x14ac:dyDescent="0.2">
      <c r="A3715" s="268"/>
      <c r="B3715" s="244"/>
      <c r="C3715" s="267"/>
      <c r="D3715" s="267"/>
    </row>
    <row r="3716" spans="1:4" x14ac:dyDescent="0.2">
      <c r="A3716" s="268"/>
      <c r="B3716" s="244"/>
      <c r="C3716" s="267"/>
      <c r="D3716" s="267"/>
    </row>
    <row r="3717" spans="1:4" x14ac:dyDescent="0.2">
      <c r="A3717" s="268"/>
      <c r="B3717" s="244"/>
      <c r="C3717" s="267"/>
      <c r="D3717" s="267"/>
    </row>
    <row r="3718" spans="1:4" x14ac:dyDescent="0.2">
      <c r="A3718" s="268"/>
      <c r="B3718" s="244"/>
      <c r="C3718" s="267"/>
      <c r="D3718" s="267"/>
    </row>
    <row r="3719" spans="1:4" x14ac:dyDescent="0.2">
      <c r="A3719" s="268"/>
      <c r="B3719" s="244"/>
      <c r="C3719" s="267"/>
      <c r="D3719" s="267"/>
    </row>
    <row r="3720" spans="1:4" x14ac:dyDescent="0.2">
      <c r="A3720" s="268"/>
      <c r="B3720" s="244"/>
      <c r="C3720" s="267"/>
      <c r="D3720" s="267"/>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D055B-365E-DB4C-A773-68D2B299AFF1}">
  <dimension ref="A3:B151"/>
  <sheetViews>
    <sheetView topLeftCell="A122" workbookViewId="0">
      <selection activeCell="B148" sqref="B148:B149"/>
    </sheetView>
  </sheetViews>
  <sheetFormatPr baseColWidth="10" defaultColWidth="11.5" defaultRowHeight="13" x14ac:dyDescent="0.15"/>
  <cols>
    <col min="1" max="1" width="13.1640625" bestFit="1" customWidth="1"/>
    <col min="2" max="2" width="28.33203125" bestFit="1" customWidth="1"/>
  </cols>
  <sheetData>
    <row r="3" spans="1:2" x14ac:dyDescent="0.15">
      <c r="A3" s="201" t="s">
        <v>233</v>
      </c>
      <c r="B3" t="s">
        <v>234</v>
      </c>
    </row>
    <row r="4" spans="1:2" x14ac:dyDescent="0.15">
      <c r="A4" s="202">
        <v>5</v>
      </c>
      <c r="B4">
        <v>54.67506371423228</v>
      </c>
    </row>
    <row r="5" spans="1:2" x14ac:dyDescent="0.15">
      <c r="A5" s="203">
        <v>1</v>
      </c>
      <c r="B5">
        <v>85.964271348887522</v>
      </c>
    </row>
    <row r="6" spans="1:2" x14ac:dyDescent="0.15">
      <c r="A6" s="203">
        <v>2</v>
      </c>
      <c r="B6">
        <v>70.369350313273586</v>
      </c>
    </row>
    <row r="7" spans="1:2" x14ac:dyDescent="0.15">
      <c r="A7" s="203">
        <v>3</v>
      </c>
      <c r="B7">
        <v>66.64795101653759</v>
      </c>
    </row>
    <row r="8" spans="1:2" x14ac:dyDescent="0.15">
      <c r="A8" s="203">
        <v>4</v>
      </c>
      <c r="B8">
        <v>55.362665706561813</v>
      </c>
    </row>
    <row r="9" spans="1:2" x14ac:dyDescent="0.15">
      <c r="A9" s="203">
        <v>5</v>
      </c>
      <c r="B9">
        <v>41.127519040379475</v>
      </c>
    </row>
    <row r="10" spans="1:2" x14ac:dyDescent="0.15">
      <c r="A10" s="203">
        <v>6</v>
      </c>
      <c r="B10">
        <v>56.702323304707811</v>
      </c>
    </row>
    <row r="11" spans="1:2" x14ac:dyDescent="0.15">
      <c r="A11" s="203">
        <v>7</v>
      </c>
      <c r="B11">
        <v>76.456514553575587</v>
      </c>
    </row>
    <row r="12" spans="1:2" x14ac:dyDescent="0.15">
      <c r="A12" s="203">
        <v>8</v>
      </c>
      <c r="B12">
        <v>73.17117867960485</v>
      </c>
    </row>
    <row r="13" spans="1:2" x14ac:dyDescent="0.15">
      <c r="A13" s="203">
        <v>9</v>
      </c>
      <c r="B13">
        <v>64.300941576238202</v>
      </c>
    </row>
    <row r="14" spans="1:2" x14ac:dyDescent="0.15">
      <c r="A14" s="203">
        <v>10</v>
      </c>
      <c r="B14">
        <v>49.637988067435977</v>
      </c>
    </row>
    <row r="15" spans="1:2" x14ac:dyDescent="0.15">
      <c r="A15" s="203">
        <v>11</v>
      </c>
      <c r="B15">
        <v>45.73850214605492</v>
      </c>
    </row>
    <row r="16" spans="1:2" x14ac:dyDescent="0.15">
      <c r="A16" s="203">
        <v>12</v>
      </c>
      <c r="B16">
        <v>67.733432802017191</v>
      </c>
    </row>
    <row r="17" spans="1:2" x14ac:dyDescent="0.15">
      <c r="A17" s="203">
        <v>13</v>
      </c>
      <c r="B17">
        <v>79.075859313979706</v>
      </c>
    </row>
    <row r="18" spans="1:2" x14ac:dyDescent="0.15">
      <c r="A18" s="203">
        <v>14</v>
      </c>
      <c r="B18">
        <v>59.336753785835668</v>
      </c>
    </row>
    <row r="19" spans="1:2" x14ac:dyDescent="0.15">
      <c r="A19" s="203">
        <v>15</v>
      </c>
      <c r="B19">
        <v>49.490414858270945</v>
      </c>
    </row>
    <row r="20" spans="1:2" x14ac:dyDescent="0.15">
      <c r="A20" s="203">
        <v>16</v>
      </c>
      <c r="B20">
        <v>54.162378432754188</v>
      </c>
    </row>
    <row r="21" spans="1:2" x14ac:dyDescent="0.15">
      <c r="A21" s="203">
        <v>17</v>
      </c>
      <c r="B21">
        <v>53.116665221845686</v>
      </c>
    </row>
    <row r="22" spans="1:2" x14ac:dyDescent="0.15">
      <c r="A22" s="203">
        <v>18</v>
      </c>
      <c r="B22">
        <v>36.731803774021287</v>
      </c>
    </row>
    <row r="23" spans="1:2" x14ac:dyDescent="0.15">
      <c r="A23" s="203">
        <v>19</v>
      </c>
      <c r="B23">
        <v>64.15278075533412</v>
      </c>
    </row>
    <row r="24" spans="1:2" x14ac:dyDescent="0.15">
      <c r="A24" s="203">
        <v>20</v>
      </c>
      <c r="B24">
        <v>67.766407927328927</v>
      </c>
    </row>
    <row r="25" spans="1:2" x14ac:dyDescent="0.15">
      <c r="A25" s="203">
        <v>21</v>
      </c>
      <c r="B25">
        <v>53.049689049996886</v>
      </c>
    </row>
    <row r="26" spans="1:2" x14ac:dyDescent="0.15">
      <c r="A26" s="203">
        <v>22</v>
      </c>
      <c r="B26">
        <v>48.210094266971588</v>
      </c>
    </row>
    <row r="27" spans="1:2" x14ac:dyDescent="0.15">
      <c r="A27" s="203">
        <v>23</v>
      </c>
      <c r="B27">
        <v>48.667047301869992</v>
      </c>
    </row>
    <row r="28" spans="1:2" x14ac:dyDescent="0.15">
      <c r="A28" s="203">
        <v>24</v>
      </c>
      <c r="B28">
        <v>48.220406299404907</v>
      </c>
    </row>
    <row r="29" spans="1:2" x14ac:dyDescent="0.15">
      <c r="A29" s="203">
        <v>25</v>
      </c>
      <c r="B29">
        <v>36.087524202582117</v>
      </c>
    </row>
    <row r="30" spans="1:2" x14ac:dyDescent="0.15">
      <c r="A30" s="203">
        <v>26</v>
      </c>
      <c r="B30">
        <v>37.652033460454412</v>
      </c>
    </row>
    <row r="31" spans="1:2" x14ac:dyDescent="0.15">
      <c r="A31" s="203">
        <v>27</v>
      </c>
      <c r="B31">
        <v>32.367801362195237</v>
      </c>
    </row>
    <row r="32" spans="1:2" x14ac:dyDescent="0.15">
      <c r="A32" s="203">
        <v>28</v>
      </c>
      <c r="B32">
        <v>38.082089860679822</v>
      </c>
    </row>
    <row r="33" spans="1:2" x14ac:dyDescent="0.15">
      <c r="A33" s="203">
        <v>29</v>
      </c>
      <c r="B33">
        <v>37.565743313868779</v>
      </c>
    </row>
    <row r="34" spans="1:2" x14ac:dyDescent="0.15">
      <c r="A34" s="203">
        <v>30</v>
      </c>
      <c r="B34">
        <v>44.119187795898149</v>
      </c>
    </row>
    <row r="35" spans="1:2" x14ac:dyDescent="0.15">
      <c r="A35" s="203">
        <v>31</v>
      </c>
      <c r="B35">
        <v>53.824203076042366</v>
      </c>
    </row>
    <row r="36" spans="1:2" x14ac:dyDescent="0.15">
      <c r="A36" s="202">
        <v>6</v>
      </c>
      <c r="B36">
        <v>58.177131149061616</v>
      </c>
    </row>
    <row r="37" spans="1:2" x14ac:dyDescent="0.15">
      <c r="A37" s="203">
        <v>1</v>
      </c>
      <c r="B37">
        <v>54.770724473379424</v>
      </c>
    </row>
    <row r="38" spans="1:2" x14ac:dyDescent="0.15">
      <c r="A38" s="203">
        <v>2</v>
      </c>
      <c r="B38">
        <v>43.662757046263259</v>
      </c>
    </row>
    <row r="39" spans="1:2" x14ac:dyDescent="0.15">
      <c r="A39" s="203">
        <v>3</v>
      </c>
      <c r="B39">
        <v>40.500680469189227</v>
      </c>
    </row>
    <row r="40" spans="1:2" x14ac:dyDescent="0.15">
      <c r="A40" s="203">
        <v>4</v>
      </c>
      <c r="B40">
        <v>36.755625686006262</v>
      </c>
    </row>
    <row r="41" spans="1:2" x14ac:dyDescent="0.15">
      <c r="A41" s="203">
        <v>5</v>
      </c>
      <c r="B41">
        <v>33.353260230896979</v>
      </c>
    </row>
    <row r="42" spans="1:2" x14ac:dyDescent="0.15">
      <c r="A42" s="203">
        <v>6</v>
      </c>
      <c r="B42">
        <v>50.601631574421894</v>
      </c>
    </row>
    <row r="43" spans="1:2" x14ac:dyDescent="0.15">
      <c r="A43" s="203">
        <v>7</v>
      </c>
      <c r="B43">
        <v>45.537935226828075</v>
      </c>
    </row>
    <row r="44" spans="1:2" x14ac:dyDescent="0.15">
      <c r="A44" s="203">
        <v>8</v>
      </c>
      <c r="B44">
        <v>45.502416729010982</v>
      </c>
    </row>
    <row r="45" spans="1:2" x14ac:dyDescent="0.15">
      <c r="A45" s="203">
        <v>9</v>
      </c>
      <c r="B45">
        <v>45.9515793967104</v>
      </c>
    </row>
    <row r="46" spans="1:2" x14ac:dyDescent="0.15">
      <c r="A46" s="203">
        <v>10</v>
      </c>
      <c r="B46">
        <v>43.43893228023007</v>
      </c>
    </row>
    <row r="47" spans="1:2" x14ac:dyDescent="0.15">
      <c r="A47" s="203">
        <v>11</v>
      </c>
      <c r="B47">
        <v>70.747639711458064</v>
      </c>
    </row>
    <row r="48" spans="1:2" x14ac:dyDescent="0.15">
      <c r="A48" s="203">
        <v>12</v>
      </c>
      <c r="B48">
        <v>63.83823653942946</v>
      </c>
    </row>
    <row r="49" spans="1:2" x14ac:dyDescent="0.15">
      <c r="A49" s="203">
        <v>13</v>
      </c>
      <c r="B49">
        <v>72.52166870504459</v>
      </c>
    </row>
    <row r="50" spans="1:2" x14ac:dyDescent="0.15">
      <c r="A50" s="203">
        <v>14</v>
      </c>
      <c r="B50">
        <v>72.988190155032981</v>
      </c>
    </row>
    <row r="51" spans="1:2" x14ac:dyDescent="0.15">
      <c r="A51" s="203">
        <v>15</v>
      </c>
      <c r="B51">
        <v>67.332384008138334</v>
      </c>
    </row>
    <row r="52" spans="1:2" x14ac:dyDescent="0.15">
      <c r="A52" s="203">
        <v>16</v>
      </c>
      <c r="B52">
        <v>72.481615823954797</v>
      </c>
    </row>
    <row r="53" spans="1:2" x14ac:dyDescent="0.15">
      <c r="A53" s="203">
        <v>17</v>
      </c>
      <c r="B53">
        <v>63.140861820715621</v>
      </c>
    </row>
    <row r="54" spans="1:2" x14ac:dyDescent="0.15">
      <c r="A54" s="203">
        <v>18</v>
      </c>
      <c r="B54">
        <v>52.831568298920452</v>
      </c>
    </row>
    <row r="55" spans="1:2" x14ac:dyDescent="0.15">
      <c r="A55" s="203">
        <v>19</v>
      </c>
      <c r="B55">
        <v>51.864142835825881</v>
      </c>
    </row>
    <row r="56" spans="1:2" x14ac:dyDescent="0.15">
      <c r="A56" s="203">
        <v>20</v>
      </c>
      <c r="B56">
        <v>53.436310593267301</v>
      </c>
    </row>
    <row r="57" spans="1:2" x14ac:dyDescent="0.15">
      <c r="A57" s="203">
        <v>21</v>
      </c>
      <c r="B57">
        <v>52.132614406494291</v>
      </c>
    </row>
    <row r="58" spans="1:2" x14ac:dyDescent="0.15">
      <c r="A58" s="203">
        <v>22</v>
      </c>
      <c r="B58">
        <v>56.101831659396801</v>
      </c>
    </row>
    <row r="59" spans="1:2" x14ac:dyDescent="0.15">
      <c r="A59" s="203">
        <v>23</v>
      </c>
      <c r="B59">
        <v>60.675814208707351</v>
      </c>
    </row>
    <row r="60" spans="1:2" x14ac:dyDescent="0.15">
      <c r="A60" s="203">
        <v>24</v>
      </c>
      <c r="B60">
        <v>56.061631603377151</v>
      </c>
    </row>
    <row r="61" spans="1:2" x14ac:dyDescent="0.15">
      <c r="A61" s="203">
        <v>25</v>
      </c>
      <c r="B61">
        <v>60.132121417276302</v>
      </c>
    </row>
    <row r="62" spans="1:2" x14ac:dyDescent="0.15">
      <c r="A62" s="203">
        <v>26</v>
      </c>
      <c r="B62">
        <v>73.054275781649082</v>
      </c>
    </row>
    <row r="63" spans="1:2" x14ac:dyDescent="0.15">
      <c r="A63" s="203">
        <v>27</v>
      </c>
      <c r="B63">
        <v>76.314054966858137</v>
      </c>
    </row>
    <row r="64" spans="1:2" x14ac:dyDescent="0.15">
      <c r="A64" s="203">
        <v>28</v>
      </c>
      <c r="B64">
        <v>69.66532044156574</v>
      </c>
    </row>
    <row r="65" spans="1:2" x14ac:dyDescent="0.15">
      <c r="A65" s="203">
        <v>29</v>
      </c>
      <c r="B65">
        <v>79.850870280328863</v>
      </c>
    </row>
    <row r="66" spans="1:2" x14ac:dyDescent="0.15">
      <c r="A66" s="203">
        <v>30</v>
      </c>
      <c r="B66">
        <v>81.018981882010436</v>
      </c>
    </row>
    <row r="67" spans="1:2" x14ac:dyDescent="0.15">
      <c r="A67" s="202">
        <v>7</v>
      </c>
      <c r="B67">
        <v>75.281755334165382</v>
      </c>
    </row>
    <row r="68" spans="1:2" x14ac:dyDescent="0.15">
      <c r="A68" s="203">
        <v>1</v>
      </c>
      <c r="B68">
        <v>82.845833333333346</v>
      </c>
    </row>
    <row r="69" spans="1:2" x14ac:dyDescent="0.15">
      <c r="A69" s="203">
        <v>2</v>
      </c>
      <c r="B69">
        <v>83.637499999999989</v>
      </c>
    </row>
    <row r="70" spans="1:2" x14ac:dyDescent="0.15">
      <c r="A70" s="203">
        <v>3</v>
      </c>
      <c r="B70">
        <v>71.794976686682318</v>
      </c>
    </row>
    <row r="71" spans="1:2" x14ac:dyDescent="0.15">
      <c r="A71" s="203">
        <v>4</v>
      </c>
      <c r="B71">
        <v>69.398658580357946</v>
      </c>
    </row>
    <row r="72" spans="1:2" x14ac:dyDescent="0.15">
      <c r="A72" s="203">
        <v>5</v>
      </c>
      <c r="B72">
        <v>72.786446003378003</v>
      </c>
    </row>
    <row r="73" spans="1:2" x14ac:dyDescent="0.15">
      <c r="A73" s="203">
        <v>6</v>
      </c>
      <c r="B73">
        <v>80.933513087385904</v>
      </c>
    </row>
    <row r="74" spans="1:2" x14ac:dyDescent="0.15">
      <c r="A74" s="203">
        <v>7</v>
      </c>
      <c r="B74">
        <v>69.800134191772159</v>
      </c>
    </row>
    <row r="75" spans="1:2" x14ac:dyDescent="0.15">
      <c r="A75" s="203">
        <v>8</v>
      </c>
      <c r="B75">
        <v>84.966294809658123</v>
      </c>
    </row>
    <row r="76" spans="1:2" x14ac:dyDescent="0.15">
      <c r="A76" s="203">
        <v>9</v>
      </c>
      <c r="B76">
        <v>73.282683786613859</v>
      </c>
    </row>
    <row r="77" spans="1:2" x14ac:dyDescent="0.15">
      <c r="A77" s="203">
        <v>10</v>
      </c>
      <c r="B77">
        <v>69.266083711488776</v>
      </c>
    </row>
    <row r="78" spans="1:2" x14ac:dyDescent="0.15">
      <c r="A78" s="203">
        <v>11</v>
      </c>
      <c r="B78">
        <v>70.191829309336029</v>
      </c>
    </row>
    <row r="79" spans="1:2" x14ac:dyDescent="0.15">
      <c r="A79" s="203">
        <v>12</v>
      </c>
      <c r="B79">
        <v>70.925337411616297</v>
      </c>
    </row>
    <row r="80" spans="1:2" x14ac:dyDescent="0.15">
      <c r="A80" s="203">
        <v>13</v>
      </c>
      <c r="B80">
        <v>78.906143637782037</v>
      </c>
    </row>
    <row r="81" spans="1:2" x14ac:dyDescent="0.15">
      <c r="A81" s="203">
        <v>14</v>
      </c>
      <c r="B81">
        <v>73.607933576222095</v>
      </c>
    </row>
    <row r="82" spans="1:2" x14ac:dyDescent="0.15">
      <c r="A82" s="203">
        <v>15</v>
      </c>
      <c r="B82">
        <v>83.314950520487457</v>
      </c>
    </row>
    <row r="83" spans="1:2" x14ac:dyDescent="0.15">
      <c r="A83" s="203">
        <v>16</v>
      </c>
      <c r="B83">
        <v>78.323169877602382</v>
      </c>
    </row>
    <row r="84" spans="1:2" x14ac:dyDescent="0.15">
      <c r="A84" s="203">
        <v>17</v>
      </c>
      <c r="B84">
        <v>79.338487602813885</v>
      </c>
    </row>
    <row r="85" spans="1:2" x14ac:dyDescent="0.15">
      <c r="A85" s="203">
        <v>18</v>
      </c>
      <c r="B85">
        <v>71.922960931176291</v>
      </c>
    </row>
    <row r="86" spans="1:2" x14ac:dyDescent="0.15">
      <c r="A86" s="203">
        <v>19</v>
      </c>
      <c r="B86">
        <v>72.948366422132224</v>
      </c>
    </row>
    <row r="87" spans="1:2" x14ac:dyDescent="0.15">
      <c r="A87" s="203">
        <v>20</v>
      </c>
      <c r="B87">
        <v>78.219634531130737</v>
      </c>
    </row>
    <row r="88" spans="1:2" x14ac:dyDescent="0.15">
      <c r="A88" s="203">
        <v>21</v>
      </c>
      <c r="B88">
        <v>74.854057995247629</v>
      </c>
    </row>
    <row r="89" spans="1:2" x14ac:dyDescent="0.15">
      <c r="A89" s="203">
        <v>22</v>
      </c>
      <c r="B89">
        <v>70.545502333483483</v>
      </c>
    </row>
    <row r="90" spans="1:2" x14ac:dyDescent="0.15">
      <c r="A90" s="203">
        <v>23</v>
      </c>
      <c r="B90">
        <v>74.815147274659324</v>
      </c>
    </row>
    <row r="91" spans="1:2" x14ac:dyDescent="0.15">
      <c r="A91" s="203">
        <v>24</v>
      </c>
      <c r="B91">
        <v>76.963443868720049</v>
      </c>
    </row>
    <row r="92" spans="1:2" x14ac:dyDescent="0.15">
      <c r="A92" s="203">
        <v>25</v>
      </c>
      <c r="B92">
        <v>68.705480243427502</v>
      </c>
    </row>
    <row r="93" spans="1:2" x14ac:dyDescent="0.15">
      <c r="A93" s="203">
        <v>26</v>
      </c>
      <c r="B93">
        <v>75.259200107339566</v>
      </c>
    </row>
    <row r="94" spans="1:2" x14ac:dyDescent="0.15">
      <c r="A94" s="203">
        <v>27</v>
      </c>
      <c r="B94">
        <v>73.338044083145405</v>
      </c>
    </row>
    <row r="95" spans="1:2" x14ac:dyDescent="0.15">
      <c r="A95" s="203">
        <v>28</v>
      </c>
      <c r="B95">
        <v>79.698150605363665</v>
      </c>
    </row>
    <row r="96" spans="1:2" x14ac:dyDescent="0.15">
      <c r="A96" s="203">
        <v>29</v>
      </c>
      <c r="B96">
        <v>80.199257223970349</v>
      </c>
    </row>
    <row r="97" spans="1:2" x14ac:dyDescent="0.15">
      <c r="A97" s="203">
        <v>30</v>
      </c>
      <c r="B97">
        <v>75.168975214288807</v>
      </c>
    </row>
    <row r="98" spans="1:2" x14ac:dyDescent="0.15">
      <c r="A98" s="203">
        <v>31</v>
      </c>
      <c r="B98">
        <v>67.596124491268569</v>
      </c>
    </row>
    <row r="99" spans="1:2" x14ac:dyDescent="0.15">
      <c r="A99" s="202">
        <v>8</v>
      </c>
      <c r="B99">
        <v>78.615021873290033</v>
      </c>
    </row>
    <row r="100" spans="1:2" x14ac:dyDescent="0.15">
      <c r="A100" s="203">
        <v>1</v>
      </c>
      <c r="B100">
        <v>70.145432918072999</v>
      </c>
    </row>
    <row r="101" spans="1:2" x14ac:dyDescent="0.15">
      <c r="A101" s="203">
        <v>2</v>
      </c>
      <c r="B101">
        <v>71.036135023112948</v>
      </c>
    </row>
    <row r="102" spans="1:2" x14ac:dyDescent="0.15">
      <c r="A102" s="203">
        <v>3</v>
      </c>
      <c r="B102">
        <v>71.17983930590924</v>
      </c>
    </row>
    <row r="103" spans="1:2" x14ac:dyDescent="0.15">
      <c r="A103" s="203">
        <v>4</v>
      </c>
      <c r="B103">
        <v>72.671572088339644</v>
      </c>
    </row>
    <row r="104" spans="1:2" x14ac:dyDescent="0.15">
      <c r="A104" s="203">
        <v>5</v>
      </c>
      <c r="B104">
        <v>84.444533161583308</v>
      </c>
    </row>
    <row r="105" spans="1:2" x14ac:dyDescent="0.15">
      <c r="A105" s="203">
        <v>6</v>
      </c>
      <c r="B105">
        <v>88.276930436989005</v>
      </c>
    </row>
    <row r="106" spans="1:2" x14ac:dyDescent="0.15">
      <c r="A106" s="203">
        <v>7</v>
      </c>
      <c r="B106">
        <v>84.980025567293836</v>
      </c>
    </row>
    <row r="107" spans="1:2" x14ac:dyDescent="0.15">
      <c r="A107" s="203">
        <v>8</v>
      </c>
      <c r="B107">
        <v>80.602483644733766</v>
      </c>
    </row>
    <row r="108" spans="1:2" x14ac:dyDescent="0.15">
      <c r="A108" s="203">
        <v>9</v>
      </c>
      <c r="B108">
        <v>86.652167311557676</v>
      </c>
    </row>
    <row r="109" spans="1:2" x14ac:dyDescent="0.15">
      <c r="A109" s="203">
        <v>10</v>
      </c>
      <c r="B109">
        <v>81.134309800271254</v>
      </c>
    </row>
    <row r="110" spans="1:2" x14ac:dyDescent="0.15">
      <c r="A110" s="203">
        <v>11</v>
      </c>
      <c r="B110">
        <v>81.143394126718718</v>
      </c>
    </row>
    <row r="111" spans="1:2" x14ac:dyDescent="0.15">
      <c r="A111" s="203">
        <v>12</v>
      </c>
      <c r="B111">
        <v>80.172209311896822</v>
      </c>
    </row>
    <row r="112" spans="1:2" x14ac:dyDescent="0.15">
      <c r="A112" s="203">
        <v>13</v>
      </c>
      <c r="B112">
        <v>75.776493987334263</v>
      </c>
    </row>
    <row r="113" spans="1:2" x14ac:dyDescent="0.15">
      <c r="A113" s="203">
        <v>14</v>
      </c>
      <c r="B113">
        <v>83.003619508006636</v>
      </c>
    </row>
    <row r="114" spans="1:2" x14ac:dyDescent="0.15">
      <c r="A114" s="203">
        <v>15</v>
      </c>
      <c r="B114">
        <v>84.319195988176418</v>
      </c>
    </row>
    <row r="115" spans="1:2" x14ac:dyDescent="0.15">
      <c r="A115" s="203">
        <v>16</v>
      </c>
      <c r="B115">
        <v>72.910867618146654</v>
      </c>
    </row>
    <row r="116" spans="1:2" x14ac:dyDescent="0.15">
      <c r="A116" s="203">
        <v>17</v>
      </c>
      <c r="B116">
        <v>77.201076130533565</v>
      </c>
    </row>
    <row r="117" spans="1:2" x14ac:dyDescent="0.15">
      <c r="A117" s="203">
        <v>18</v>
      </c>
      <c r="B117">
        <v>76.222187038746597</v>
      </c>
    </row>
    <row r="118" spans="1:2" x14ac:dyDescent="0.15">
      <c r="A118" s="203">
        <v>19</v>
      </c>
      <c r="B118">
        <v>73.462048578363436</v>
      </c>
    </row>
    <row r="119" spans="1:2" x14ac:dyDescent="0.15">
      <c r="A119" s="203">
        <v>20</v>
      </c>
      <c r="B119">
        <v>78.480890494399333</v>
      </c>
    </row>
    <row r="120" spans="1:2" x14ac:dyDescent="0.15">
      <c r="A120" s="203">
        <v>21</v>
      </c>
      <c r="B120">
        <v>82.380651316894898</v>
      </c>
    </row>
    <row r="121" spans="1:2" x14ac:dyDescent="0.15">
      <c r="A121" s="203">
        <v>22</v>
      </c>
      <c r="B121">
        <v>78.213368232784404</v>
      </c>
    </row>
    <row r="122" spans="1:2" x14ac:dyDescent="0.15">
      <c r="A122" s="203">
        <v>23</v>
      </c>
      <c r="B122">
        <v>79.025956668169101</v>
      </c>
    </row>
    <row r="123" spans="1:2" x14ac:dyDescent="0.15">
      <c r="A123" s="203">
        <v>24</v>
      </c>
      <c r="B123">
        <v>80.004216412144999</v>
      </c>
    </row>
    <row r="124" spans="1:2" x14ac:dyDescent="0.15">
      <c r="A124" s="203">
        <v>25</v>
      </c>
      <c r="B124">
        <v>80.528649149509704</v>
      </c>
    </row>
    <row r="125" spans="1:2" x14ac:dyDescent="0.15">
      <c r="A125" s="203">
        <v>26</v>
      </c>
      <c r="B125">
        <v>84.728119387397982</v>
      </c>
    </row>
    <row r="126" spans="1:2" x14ac:dyDescent="0.15">
      <c r="A126" s="203">
        <v>27</v>
      </c>
      <c r="B126">
        <v>78.310881442901376</v>
      </c>
    </row>
    <row r="127" spans="1:2" x14ac:dyDescent="0.15">
      <c r="A127" s="203">
        <v>28</v>
      </c>
      <c r="B127">
        <v>74.756716150198073</v>
      </c>
    </row>
    <row r="128" spans="1:2" x14ac:dyDescent="0.15">
      <c r="A128" s="203">
        <v>29</v>
      </c>
      <c r="B128">
        <v>77.336231096596606</v>
      </c>
    </row>
    <row r="129" spans="1:2" x14ac:dyDescent="0.15">
      <c r="A129" s="203">
        <v>30</v>
      </c>
      <c r="B129">
        <v>76.68319141048238</v>
      </c>
    </row>
    <row r="130" spans="1:2" x14ac:dyDescent="0.15">
      <c r="A130" s="203">
        <v>31</v>
      </c>
      <c r="B130">
        <v>71.362777700676787</v>
      </c>
    </row>
    <row r="131" spans="1:2" x14ac:dyDescent="0.15">
      <c r="A131" s="202">
        <v>9</v>
      </c>
      <c r="B131">
        <v>75.774148733137054</v>
      </c>
    </row>
    <row r="132" spans="1:2" x14ac:dyDescent="0.15">
      <c r="A132" s="203">
        <v>1</v>
      </c>
      <c r="B132">
        <v>68.624852753806223</v>
      </c>
    </row>
    <row r="133" spans="1:2" x14ac:dyDescent="0.15">
      <c r="A133" s="203">
        <v>2</v>
      </c>
      <c r="B133">
        <v>76.058477280785453</v>
      </c>
    </row>
    <row r="134" spans="1:2" x14ac:dyDescent="0.15">
      <c r="A134" s="203">
        <v>3</v>
      </c>
      <c r="B134">
        <v>76.193648106872502</v>
      </c>
    </row>
    <row r="135" spans="1:2" x14ac:dyDescent="0.15">
      <c r="A135" s="203">
        <v>4</v>
      </c>
      <c r="B135">
        <v>74.895279947398038</v>
      </c>
    </row>
    <row r="136" spans="1:2" x14ac:dyDescent="0.15">
      <c r="A136" s="203">
        <v>5</v>
      </c>
      <c r="B136">
        <v>69.942301617670623</v>
      </c>
    </row>
    <row r="137" spans="1:2" x14ac:dyDescent="0.15">
      <c r="A137" s="203">
        <v>6</v>
      </c>
      <c r="B137">
        <v>77.805117369190299</v>
      </c>
    </row>
    <row r="138" spans="1:2" x14ac:dyDescent="0.15">
      <c r="A138" s="203">
        <v>7</v>
      </c>
      <c r="B138">
        <v>84.099326185806078</v>
      </c>
    </row>
    <row r="139" spans="1:2" x14ac:dyDescent="0.15">
      <c r="A139" s="203">
        <v>8</v>
      </c>
      <c r="B139">
        <v>83.601843461433916</v>
      </c>
    </row>
    <row r="140" spans="1:2" x14ac:dyDescent="0.15">
      <c r="A140" s="203">
        <v>9</v>
      </c>
      <c r="B140">
        <v>76.389973462532112</v>
      </c>
    </row>
    <row r="141" spans="1:2" x14ac:dyDescent="0.15">
      <c r="A141" s="203">
        <v>10</v>
      </c>
      <c r="B141">
        <v>74.45978616960879</v>
      </c>
    </row>
    <row r="142" spans="1:2" x14ac:dyDescent="0.15">
      <c r="A142" s="203">
        <v>11</v>
      </c>
      <c r="B142">
        <v>78.56884296454902</v>
      </c>
    </row>
    <row r="143" spans="1:2" x14ac:dyDescent="0.15">
      <c r="A143" s="203">
        <v>12</v>
      </c>
      <c r="B143">
        <v>80.39749203976524</v>
      </c>
    </row>
    <row r="144" spans="1:2" x14ac:dyDescent="0.15">
      <c r="A144" s="203">
        <v>13</v>
      </c>
      <c r="B144">
        <v>75.652884720077239</v>
      </c>
    </row>
    <row r="145" spans="1:2" x14ac:dyDescent="0.15">
      <c r="A145" s="203">
        <v>14</v>
      </c>
      <c r="B145">
        <v>69.263677189289396</v>
      </c>
    </row>
    <row r="146" spans="1:2" x14ac:dyDescent="0.15">
      <c r="A146" s="203">
        <v>15</v>
      </c>
      <c r="B146">
        <v>66.113148124747255</v>
      </c>
    </row>
    <row r="147" spans="1:2" x14ac:dyDescent="0.15">
      <c r="A147" s="203">
        <v>16</v>
      </c>
      <c r="B147">
        <v>67.108307814731802</v>
      </c>
    </row>
    <row r="148" spans="1:2" x14ac:dyDescent="0.15">
      <c r="A148" s="203">
        <v>17</v>
      </c>
      <c r="B148">
        <v>83.575280741902816</v>
      </c>
    </row>
    <row r="149" spans="1:2" x14ac:dyDescent="0.15">
      <c r="A149" s="203">
        <v>18</v>
      </c>
      <c r="B149">
        <v>76.829200493981105</v>
      </c>
    </row>
    <row r="150" spans="1:2" x14ac:dyDescent="0.15">
      <c r="A150" s="203">
        <v>19</v>
      </c>
      <c r="B150">
        <v>93.195095742418445</v>
      </c>
    </row>
    <row r="151" spans="1:2" x14ac:dyDescent="0.15">
      <c r="A151" s="202" t="s">
        <v>235</v>
      </c>
      <c r="B151">
        <v>67.924978966090251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2997B-A9BF-974D-BFD5-88007CB437EE}">
  <dimension ref="A1:M176"/>
  <sheetViews>
    <sheetView topLeftCell="A133" workbookViewId="0">
      <selection activeCell="H143" sqref="H143:M143"/>
    </sheetView>
  </sheetViews>
  <sheetFormatPr baseColWidth="10" defaultColWidth="10.83203125" defaultRowHeight="16" x14ac:dyDescent="0.2"/>
  <cols>
    <col min="1" max="1" width="12.33203125" style="211" customWidth="1"/>
    <col min="2" max="2" width="14.5" style="211" bestFit="1" customWidth="1"/>
    <col min="3" max="3" width="13.5" style="211" bestFit="1" customWidth="1"/>
    <col min="4" max="5" width="19.1640625" style="211" bestFit="1" customWidth="1"/>
    <col min="6" max="6" width="19.6640625" style="196" bestFit="1" customWidth="1"/>
    <col min="7" max="7" width="10.83203125" style="196"/>
    <col min="8" max="13" width="12.1640625" style="196" bestFit="1" customWidth="1"/>
    <col min="14" max="16384" width="10.83203125" style="196"/>
  </cols>
  <sheetData>
    <row r="1" spans="1:13" x14ac:dyDescent="0.2">
      <c r="A1" s="25" t="s">
        <v>21</v>
      </c>
      <c r="B1" s="25" t="s">
        <v>236</v>
      </c>
      <c r="C1" s="25" t="s">
        <v>237</v>
      </c>
      <c r="D1" s="25" t="s">
        <v>238</v>
      </c>
      <c r="E1" s="25" t="s">
        <v>239</v>
      </c>
      <c r="F1" s="200" t="s">
        <v>230</v>
      </c>
      <c r="G1" s="199"/>
      <c r="H1" s="198" t="s">
        <v>240</v>
      </c>
      <c r="I1" s="198" t="s">
        <v>241</v>
      </c>
      <c r="J1" s="198" t="s">
        <v>242</v>
      </c>
      <c r="K1" s="198" t="s">
        <v>243</v>
      </c>
      <c r="L1" s="198" t="s">
        <v>244</v>
      </c>
      <c r="M1" s="197" t="s">
        <v>245</v>
      </c>
    </row>
    <row r="2" spans="1:13" ht="30" x14ac:dyDescent="0.2">
      <c r="A2" s="25"/>
      <c r="B2" s="25"/>
      <c r="C2" s="25"/>
      <c r="D2" s="25"/>
      <c r="E2" s="25"/>
      <c r="F2" s="199" t="s">
        <v>46</v>
      </c>
      <c r="G2" s="199"/>
      <c r="H2" s="198" t="s">
        <v>246</v>
      </c>
      <c r="I2" s="198" t="s">
        <v>247</v>
      </c>
      <c r="J2" s="198" t="s">
        <v>248</v>
      </c>
      <c r="K2" s="198" t="s">
        <v>249</v>
      </c>
      <c r="L2" s="198" t="s">
        <v>250</v>
      </c>
      <c r="M2" s="197" t="s">
        <v>251</v>
      </c>
    </row>
    <row r="3" spans="1:13" x14ac:dyDescent="0.2">
      <c r="A3" s="284" t="s">
        <v>391</v>
      </c>
      <c r="B3" s="285">
        <v>42.620000000000005</v>
      </c>
      <c r="C3" s="286">
        <v>0.23</v>
      </c>
      <c r="D3" s="286">
        <v>5.5E-2</v>
      </c>
      <c r="E3" s="285">
        <v>13.421616</v>
      </c>
      <c r="F3">
        <v>85.964271348887522</v>
      </c>
      <c r="H3" s="196">
        <f>0.44704*E3</f>
        <v>5.99999921664</v>
      </c>
      <c r="I3" s="196">
        <f t="shared" ref="I3:I34" si="0">C3*25.4</f>
        <v>5.8419999999999996</v>
      </c>
      <c r="J3" s="196">
        <f t="shared" ref="J3:J34" si="1">D3*1000</f>
        <v>55</v>
      </c>
      <c r="K3" s="196">
        <f t="shared" ref="K3:K34" si="2">(B3-32)*5/9</f>
        <v>5.9000000000000021</v>
      </c>
      <c r="L3" s="196">
        <f>(F3/100)*M3*10</f>
        <v>7.9831166231829016</v>
      </c>
      <c r="M3" s="196">
        <f>IF(K3&gt;0,0.6108*EXP(17.27*K3/(237.3+K3)),0.6108*EXP(17.27*0.5/(237.3+0.5)))</f>
        <v>0.92865518405702308</v>
      </c>
    </row>
    <row r="4" spans="1:13" x14ac:dyDescent="0.2">
      <c r="A4" s="284" t="s">
        <v>392</v>
      </c>
      <c r="B4" s="285">
        <v>46.76</v>
      </c>
      <c r="C4" s="286">
        <v>0</v>
      </c>
      <c r="D4" s="286">
        <v>0.11899999999999999</v>
      </c>
      <c r="E4" s="285"/>
      <c r="F4">
        <v>70.369350313273586</v>
      </c>
      <c r="H4" s="196">
        <f t="shared" ref="H4:H54" si="3">0.44704*E4</f>
        <v>0</v>
      </c>
      <c r="I4" s="196">
        <f t="shared" si="0"/>
        <v>0</v>
      </c>
      <c r="J4" s="196">
        <f t="shared" si="1"/>
        <v>119</v>
      </c>
      <c r="K4" s="196">
        <f t="shared" si="2"/>
        <v>8.1999999999999975</v>
      </c>
      <c r="L4" s="196">
        <f t="shared" ref="L4:L54" si="4">(F4/100)*M4*10</f>
        <v>7.6524519187087208</v>
      </c>
      <c r="M4" s="196">
        <f t="shared" ref="M4:M54" si="5">IF(K4&gt;0,0.6108*EXP(17.27*K4/(237.3+K4)),0.6108*EXP(17.27*0.5/(237.3+0.5)))</f>
        <v>1.0874694571771908</v>
      </c>
    </row>
    <row r="5" spans="1:13" x14ac:dyDescent="0.2">
      <c r="A5" s="284" t="s">
        <v>393</v>
      </c>
      <c r="B5" s="285">
        <v>48.019999999999996</v>
      </c>
      <c r="C5" s="286">
        <v>0</v>
      </c>
      <c r="D5" s="286">
        <v>0.28299999999999997</v>
      </c>
      <c r="E5" s="285">
        <v>7.8292760000000001</v>
      </c>
      <c r="F5">
        <v>66.64795101653759</v>
      </c>
      <c r="H5" s="196">
        <f t="shared" si="3"/>
        <v>3.4999995430399999</v>
      </c>
      <c r="I5" s="196">
        <f t="shared" si="0"/>
        <v>0</v>
      </c>
      <c r="J5" s="196">
        <f t="shared" si="1"/>
        <v>283</v>
      </c>
      <c r="K5" s="196">
        <f t="shared" si="2"/>
        <v>8.8999999999999986</v>
      </c>
      <c r="L5" s="196">
        <f t="shared" si="4"/>
        <v>7.6000504549083008</v>
      </c>
      <c r="M5" s="196">
        <f t="shared" si="5"/>
        <v>1.1403276978496268</v>
      </c>
    </row>
    <row r="6" spans="1:13" x14ac:dyDescent="0.2">
      <c r="A6" s="284" t="s">
        <v>394</v>
      </c>
      <c r="B6" s="285">
        <v>64.759999999999991</v>
      </c>
      <c r="C6" s="286">
        <v>0</v>
      </c>
      <c r="D6" s="286">
        <v>0.436</v>
      </c>
      <c r="E6" s="285"/>
      <c r="F6">
        <v>55.362665706561813</v>
      </c>
      <c r="H6" s="196">
        <f t="shared" si="3"/>
        <v>0</v>
      </c>
      <c r="I6" s="196">
        <f t="shared" si="0"/>
        <v>0</v>
      </c>
      <c r="J6" s="196">
        <f t="shared" si="1"/>
        <v>436</v>
      </c>
      <c r="K6" s="196">
        <f t="shared" si="2"/>
        <v>18.199999999999996</v>
      </c>
      <c r="L6" s="196">
        <f t="shared" si="4"/>
        <v>11.571283222899606</v>
      </c>
      <c r="M6" s="196">
        <f t="shared" si="5"/>
        <v>2.0900878010879689</v>
      </c>
    </row>
    <row r="7" spans="1:13" x14ac:dyDescent="0.2">
      <c r="A7" s="284" t="s">
        <v>395</v>
      </c>
      <c r="B7" s="285">
        <v>71.960000000000008</v>
      </c>
      <c r="C7" s="286">
        <v>0</v>
      </c>
      <c r="D7" s="286">
        <v>0.439</v>
      </c>
      <c r="E7" s="285"/>
      <c r="F7">
        <v>41.127519040379475</v>
      </c>
      <c r="H7" s="196">
        <f t="shared" si="3"/>
        <v>0</v>
      </c>
      <c r="I7" s="196">
        <f t="shared" si="0"/>
        <v>0</v>
      </c>
      <c r="J7" s="196">
        <f t="shared" si="1"/>
        <v>439</v>
      </c>
      <c r="K7" s="196">
        <f t="shared" si="2"/>
        <v>22.200000000000003</v>
      </c>
      <c r="L7" s="196">
        <f t="shared" si="4"/>
        <v>11.00709635360553</v>
      </c>
      <c r="M7" s="196">
        <f t="shared" si="5"/>
        <v>2.6763336594163718</v>
      </c>
    </row>
    <row r="8" spans="1:13" x14ac:dyDescent="0.2">
      <c r="A8" s="284" t="s">
        <v>396</v>
      </c>
      <c r="B8" s="285">
        <v>67.460000000000008</v>
      </c>
      <c r="C8" s="286">
        <v>0.01</v>
      </c>
      <c r="D8" s="286">
        <v>0.20399999999999999</v>
      </c>
      <c r="E8" s="285"/>
      <c r="F8">
        <v>56.702323304707811</v>
      </c>
      <c r="H8" s="196">
        <f t="shared" si="3"/>
        <v>0</v>
      </c>
      <c r="I8" s="196">
        <f t="shared" si="0"/>
        <v>0.254</v>
      </c>
      <c r="J8" s="196">
        <f t="shared" si="1"/>
        <v>204</v>
      </c>
      <c r="K8" s="196">
        <f t="shared" si="2"/>
        <v>19.700000000000003</v>
      </c>
      <c r="L8" s="196">
        <f t="shared" si="4"/>
        <v>13.014364710784337</v>
      </c>
      <c r="M8" s="196">
        <f t="shared" si="5"/>
        <v>2.2952083710657751</v>
      </c>
    </row>
    <row r="9" spans="1:13" x14ac:dyDescent="0.2">
      <c r="A9" s="284" t="s">
        <v>397</v>
      </c>
      <c r="B9" s="285">
        <v>69.98</v>
      </c>
      <c r="C9" s="286">
        <v>0.42007874015748031</v>
      </c>
      <c r="D9" s="286">
        <v>0.23599999999999999</v>
      </c>
      <c r="E9" s="285"/>
      <c r="F9">
        <v>76.456514553575587</v>
      </c>
      <c r="H9" s="196">
        <f t="shared" si="3"/>
        <v>0</v>
      </c>
      <c r="I9" s="196">
        <f t="shared" si="0"/>
        <v>10.67</v>
      </c>
      <c r="J9" s="196">
        <f t="shared" si="1"/>
        <v>236</v>
      </c>
      <c r="K9" s="196">
        <f t="shared" si="2"/>
        <v>21.100000000000005</v>
      </c>
      <c r="L9" s="196">
        <f t="shared" si="4"/>
        <v>19.131887617278931</v>
      </c>
      <c r="M9" s="196">
        <f t="shared" si="5"/>
        <v>2.5023227554890162</v>
      </c>
    </row>
    <row r="10" spans="1:13" x14ac:dyDescent="0.2">
      <c r="A10" s="284" t="s">
        <v>398</v>
      </c>
      <c r="B10" s="285">
        <v>68.36</v>
      </c>
      <c r="C10" s="286">
        <v>0</v>
      </c>
      <c r="D10" s="286">
        <v>0.32800000000000001</v>
      </c>
      <c r="E10" s="285">
        <v>8.5003568000000005</v>
      </c>
      <c r="F10">
        <v>73.17117867960485</v>
      </c>
      <c r="H10" s="196">
        <f t="shared" si="3"/>
        <v>3.7999995038720003</v>
      </c>
      <c r="I10" s="196">
        <f t="shared" si="0"/>
        <v>0</v>
      </c>
      <c r="J10" s="196">
        <f t="shared" si="1"/>
        <v>328</v>
      </c>
      <c r="K10" s="196">
        <f t="shared" si="2"/>
        <v>20.200000000000003</v>
      </c>
      <c r="L10" s="196">
        <f t="shared" si="4"/>
        <v>17.322454821790998</v>
      </c>
      <c r="M10" s="196">
        <f t="shared" si="5"/>
        <v>2.3673876975032688</v>
      </c>
    </row>
    <row r="11" spans="1:13" x14ac:dyDescent="0.2">
      <c r="A11" s="284" t="s">
        <v>399</v>
      </c>
      <c r="B11" s="285">
        <v>62.78</v>
      </c>
      <c r="C11" s="286">
        <v>0</v>
      </c>
      <c r="D11" s="286">
        <v>0.32700000000000001</v>
      </c>
      <c r="E11" s="285">
        <v>6.2634207999999996</v>
      </c>
      <c r="F11">
        <v>64.300941576238202</v>
      </c>
      <c r="H11" s="196">
        <f t="shared" si="3"/>
        <v>2.799999634432</v>
      </c>
      <c r="I11" s="196">
        <f t="shared" si="0"/>
        <v>0</v>
      </c>
      <c r="J11" s="196">
        <f t="shared" si="1"/>
        <v>327</v>
      </c>
      <c r="K11" s="196">
        <f t="shared" si="2"/>
        <v>17.100000000000001</v>
      </c>
      <c r="L11" s="196">
        <f t="shared" si="4"/>
        <v>12.538961792904797</v>
      </c>
      <c r="M11" s="196">
        <f t="shared" si="5"/>
        <v>1.9500432630582893</v>
      </c>
    </row>
    <row r="12" spans="1:13" x14ac:dyDescent="0.2">
      <c r="A12" s="284" t="s">
        <v>400</v>
      </c>
      <c r="B12" s="285">
        <v>64.94</v>
      </c>
      <c r="C12" s="286">
        <v>0</v>
      </c>
      <c r="D12" s="286">
        <v>0.32700000000000001</v>
      </c>
      <c r="E12" s="285">
        <v>4.4738720000000001</v>
      </c>
      <c r="F12">
        <v>49.637988067435977</v>
      </c>
      <c r="H12" s="196">
        <f t="shared" si="3"/>
        <v>1.9999997388799999</v>
      </c>
      <c r="I12" s="196">
        <f t="shared" si="0"/>
        <v>0</v>
      </c>
      <c r="J12" s="196">
        <f t="shared" si="1"/>
        <v>327</v>
      </c>
      <c r="K12" s="196">
        <f t="shared" si="2"/>
        <v>18.299999999999997</v>
      </c>
      <c r="L12" s="196">
        <f t="shared" si="4"/>
        <v>10.440085442441248</v>
      </c>
      <c r="M12" s="196">
        <f t="shared" si="5"/>
        <v>2.1032450848446573</v>
      </c>
    </row>
    <row r="13" spans="1:13" x14ac:dyDescent="0.2">
      <c r="A13" s="284" t="s">
        <v>401</v>
      </c>
      <c r="B13" s="285">
        <v>69.800000000000011</v>
      </c>
      <c r="C13" s="286">
        <v>0</v>
      </c>
      <c r="D13" s="286">
        <v>0.30199999999999999</v>
      </c>
      <c r="E13" s="285">
        <v>5.1449527999999995</v>
      </c>
      <c r="F13">
        <v>45.73850214605492</v>
      </c>
      <c r="H13" s="196">
        <f t="shared" si="3"/>
        <v>2.2999996997119996</v>
      </c>
      <c r="I13" s="196">
        <f t="shared" si="0"/>
        <v>0</v>
      </c>
      <c r="J13" s="196">
        <f t="shared" si="1"/>
        <v>302</v>
      </c>
      <c r="K13" s="196">
        <f t="shared" si="2"/>
        <v>21.000000000000007</v>
      </c>
      <c r="L13" s="196">
        <f t="shared" si="4"/>
        <v>11.375190170037857</v>
      </c>
      <c r="M13" s="196">
        <f t="shared" si="5"/>
        <v>2.4870053972720663</v>
      </c>
    </row>
    <row r="14" spans="1:13" x14ac:dyDescent="0.2">
      <c r="A14" s="284" t="s">
        <v>402</v>
      </c>
      <c r="B14" s="285">
        <v>72.5</v>
      </c>
      <c r="C14" s="286">
        <v>0</v>
      </c>
      <c r="D14" s="286">
        <v>0.2</v>
      </c>
      <c r="E14" s="285">
        <v>5.3686464000000003</v>
      </c>
      <c r="F14">
        <v>67.733432802017191</v>
      </c>
      <c r="H14" s="196">
        <f t="shared" si="3"/>
        <v>2.3999996866560003</v>
      </c>
      <c r="I14" s="196">
        <f t="shared" si="0"/>
        <v>0</v>
      </c>
      <c r="J14" s="196">
        <f t="shared" si="1"/>
        <v>200</v>
      </c>
      <c r="K14" s="196">
        <f t="shared" si="2"/>
        <v>22.5</v>
      </c>
      <c r="L14" s="196">
        <f t="shared" si="4"/>
        <v>18.461340499802173</v>
      </c>
      <c r="M14" s="196">
        <f t="shared" si="5"/>
        <v>2.7255876066054592</v>
      </c>
    </row>
    <row r="15" spans="1:13" x14ac:dyDescent="0.2">
      <c r="A15" s="284" t="s">
        <v>403</v>
      </c>
      <c r="B15" s="285">
        <v>72.14</v>
      </c>
      <c r="C15" s="286">
        <v>1.47992125984252</v>
      </c>
      <c r="D15" s="286">
        <v>0.16900000000000001</v>
      </c>
      <c r="E15" s="285">
        <v>4.6975655999999999</v>
      </c>
      <c r="F15">
        <v>79.075859313979706</v>
      </c>
      <c r="H15" s="196">
        <f t="shared" si="3"/>
        <v>2.099999725824</v>
      </c>
      <c r="I15" s="196">
        <f t="shared" si="0"/>
        <v>37.590000000000003</v>
      </c>
      <c r="J15" s="196">
        <f t="shared" si="1"/>
        <v>169</v>
      </c>
      <c r="K15" s="196">
        <f t="shared" si="2"/>
        <v>22.299999999999997</v>
      </c>
      <c r="L15" s="196">
        <f t="shared" si="4"/>
        <v>21.292476337566519</v>
      </c>
      <c r="M15" s="196">
        <f t="shared" si="5"/>
        <v>2.6926645530366375</v>
      </c>
    </row>
    <row r="16" spans="1:13" x14ac:dyDescent="0.2">
      <c r="A16" s="284" t="s">
        <v>404</v>
      </c>
      <c r="B16" s="285">
        <v>64.759999999999991</v>
      </c>
      <c r="C16" s="286">
        <v>0.08</v>
      </c>
      <c r="D16" s="286">
        <v>0.16</v>
      </c>
      <c r="E16" s="285">
        <v>10.289905599999999</v>
      </c>
      <c r="F16">
        <v>59.336753785835668</v>
      </c>
      <c r="H16" s="196">
        <f t="shared" si="3"/>
        <v>4.5999993994239992</v>
      </c>
      <c r="I16" s="196">
        <f t="shared" si="0"/>
        <v>2.032</v>
      </c>
      <c r="J16" s="196">
        <f t="shared" si="1"/>
        <v>160</v>
      </c>
      <c r="K16" s="196">
        <f t="shared" si="2"/>
        <v>18.199999999999996</v>
      </c>
      <c r="L16" s="196">
        <f t="shared" si="4"/>
        <v>12.401902524393549</v>
      </c>
      <c r="M16" s="196">
        <f t="shared" si="5"/>
        <v>2.0900878010879689</v>
      </c>
    </row>
    <row r="17" spans="1:13" x14ac:dyDescent="0.2">
      <c r="A17" s="284" t="s">
        <v>405</v>
      </c>
      <c r="B17" s="285">
        <v>63.14</v>
      </c>
      <c r="C17" s="286">
        <v>0</v>
      </c>
      <c r="D17" s="286">
        <v>0.23699999999999999</v>
      </c>
      <c r="E17" s="285">
        <v>5.3686464000000003</v>
      </c>
      <c r="F17">
        <v>49.490414858270945</v>
      </c>
      <c r="H17" s="196">
        <f t="shared" si="3"/>
        <v>2.3999996866560003</v>
      </c>
      <c r="I17" s="196">
        <f t="shared" si="0"/>
        <v>0</v>
      </c>
      <c r="J17" s="196">
        <f t="shared" si="1"/>
        <v>237</v>
      </c>
      <c r="K17" s="196">
        <f t="shared" si="2"/>
        <v>17.299999999999997</v>
      </c>
      <c r="L17" s="196">
        <f t="shared" si="4"/>
        <v>9.7737475006226191</v>
      </c>
      <c r="M17" s="196">
        <f t="shared" si="5"/>
        <v>1.9748768581981706</v>
      </c>
    </row>
    <row r="18" spans="1:13" x14ac:dyDescent="0.2">
      <c r="A18" s="284" t="s">
        <v>406</v>
      </c>
      <c r="B18" s="285">
        <v>63.319999999999993</v>
      </c>
      <c r="C18" s="286">
        <v>0</v>
      </c>
      <c r="D18" s="286">
        <v>0.19900000000000001</v>
      </c>
      <c r="E18" s="285">
        <v>5.1449527999999995</v>
      </c>
      <c r="F18">
        <v>54.162378432754188</v>
      </c>
      <c r="H18" s="196">
        <f t="shared" si="3"/>
        <v>2.2999996997119996</v>
      </c>
      <c r="I18" s="196">
        <f t="shared" si="0"/>
        <v>0</v>
      </c>
      <c r="J18" s="196">
        <f t="shared" si="1"/>
        <v>199</v>
      </c>
      <c r="K18" s="196">
        <f t="shared" si="2"/>
        <v>17.399999999999995</v>
      </c>
      <c r="L18" s="196">
        <f t="shared" si="4"/>
        <v>10.764215864150932</v>
      </c>
      <c r="M18" s="196">
        <f t="shared" si="5"/>
        <v>1.9873971889021353</v>
      </c>
    </row>
    <row r="19" spans="1:13" x14ac:dyDescent="0.2">
      <c r="A19" s="284" t="s">
        <v>407</v>
      </c>
      <c r="B19" s="285">
        <v>60.620000000000005</v>
      </c>
      <c r="C19" s="286">
        <v>0</v>
      </c>
      <c r="D19" s="286">
        <v>0.314</v>
      </c>
      <c r="E19" s="285">
        <v>7.6055824000000003</v>
      </c>
      <c r="F19">
        <v>53.116665221845686</v>
      </c>
      <c r="H19" s="196">
        <f t="shared" si="3"/>
        <v>3.3999995560960001</v>
      </c>
      <c r="I19" s="196">
        <f t="shared" si="0"/>
        <v>0</v>
      </c>
      <c r="J19" s="196">
        <f t="shared" si="1"/>
        <v>314</v>
      </c>
      <c r="K19" s="196">
        <f t="shared" si="2"/>
        <v>15.900000000000002</v>
      </c>
      <c r="L19" s="196">
        <f t="shared" si="4"/>
        <v>9.5966151493424228</v>
      </c>
      <c r="M19" s="196">
        <f t="shared" si="5"/>
        <v>1.8067051290327525</v>
      </c>
    </row>
    <row r="20" spans="1:13" x14ac:dyDescent="0.2">
      <c r="A20" s="284" t="s">
        <v>408</v>
      </c>
      <c r="B20" s="285">
        <v>62.06</v>
      </c>
      <c r="C20" s="286">
        <v>0</v>
      </c>
      <c r="D20" s="286">
        <v>0.33</v>
      </c>
      <c r="E20" s="285">
        <v>5.5923400000000001</v>
      </c>
      <c r="F20">
        <v>36.731803774021287</v>
      </c>
      <c r="H20" s="196">
        <f t="shared" si="3"/>
        <v>2.4999996736000001</v>
      </c>
      <c r="I20" s="196">
        <f t="shared" si="0"/>
        <v>0</v>
      </c>
      <c r="J20" s="196">
        <f t="shared" si="1"/>
        <v>330</v>
      </c>
      <c r="K20" s="196">
        <f t="shared" si="2"/>
        <v>16.700000000000003</v>
      </c>
      <c r="L20" s="196">
        <f t="shared" si="4"/>
        <v>6.9834333021647224</v>
      </c>
      <c r="M20" s="196">
        <f t="shared" si="5"/>
        <v>1.9011953088739364</v>
      </c>
    </row>
    <row r="21" spans="1:13" x14ac:dyDescent="0.2">
      <c r="A21" s="284" t="s">
        <v>409</v>
      </c>
      <c r="B21" s="285">
        <v>64.759999999999991</v>
      </c>
      <c r="C21" s="286">
        <v>0.5</v>
      </c>
      <c r="D21" s="286">
        <v>0.17799999999999999</v>
      </c>
      <c r="E21" s="285">
        <v>7.1581952000000006</v>
      </c>
      <c r="F21">
        <v>64.15278075533412</v>
      </c>
      <c r="H21" s="196">
        <f t="shared" si="3"/>
        <v>3.1999995822080001</v>
      </c>
      <c r="I21" s="196">
        <f t="shared" si="0"/>
        <v>12.7</v>
      </c>
      <c r="J21" s="196">
        <f t="shared" si="1"/>
        <v>178</v>
      </c>
      <c r="K21" s="196">
        <f t="shared" si="2"/>
        <v>18.199999999999996</v>
      </c>
      <c r="L21" s="196">
        <f t="shared" si="4"/>
        <v>13.408494446259485</v>
      </c>
      <c r="M21" s="196">
        <f t="shared" si="5"/>
        <v>2.0900878010879689</v>
      </c>
    </row>
    <row r="22" spans="1:13" x14ac:dyDescent="0.2">
      <c r="A22" s="284" t="s">
        <v>410</v>
      </c>
      <c r="B22" s="285">
        <v>56.480000000000004</v>
      </c>
      <c r="C22" s="286">
        <v>0</v>
      </c>
      <c r="D22" s="286">
        <v>0.30599999999999999</v>
      </c>
      <c r="E22" s="285">
        <v>6.7108080000000001</v>
      </c>
      <c r="F22">
        <v>67.766407927328927</v>
      </c>
      <c r="H22" s="196">
        <f t="shared" si="3"/>
        <v>2.99999960832</v>
      </c>
      <c r="I22" s="196">
        <f t="shared" si="0"/>
        <v>0</v>
      </c>
      <c r="J22" s="196">
        <f t="shared" si="1"/>
        <v>306</v>
      </c>
      <c r="K22" s="196">
        <f t="shared" si="2"/>
        <v>13.600000000000001</v>
      </c>
      <c r="L22" s="196">
        <f t="shared" si="4"/>
        <v>10.555148923913269</v>
      </c>
      <c r="M22" s="196">
        <f t="shared" si="5"/>
        <v>1.5575783410613053</v>
      </c>
    </row>
    <row r="23" spans="1:13" x14ac:dyDescent="0.2">
      <c r="A23" s="284" t="s">
        <v>411</v>
      </c>
      <c r="B23" s="285">
        <v>64.580000000000013</v>
      </c>
      <c r="C23" s="286">
        <v>0</v>
      </c>
      <c r="D23" s="286">
        <v>0.34499999999999997</v>
      </c>
      <c r="E23" s="285">
        <v>3.1317103999999998</v>
      </c>
      <c r="F23">
        <v>53.049689049996886</v>
      </c>
      <c r="H23" s="196">
        <f t="shared" si="3"/>
        <v>1.399999817216</v>
      </c>
      <c r="I23" s="196">
        <f t="shared" si="0"/>
        <v>0</v>
      </c>
      <c r="J23" s="196">
        <f t="shared" si="1"/>
        <v>345</v>
      </c>
      <c r="K23" s="196">
        <f t="shared" si="2"/>
        <v>18.100000000000009</v>
      </c>
      <c r="L23" s="196">
        <f t="shared" si="4"/>
        <v>11.018434307972132</v>
      </c>
      <c r="M23" s="196">
        <f t="shared" si="5"/>
        <v>2.0770026187312363</v>
      </c>
    </row>
    <row r="24" spans="1:13" x14ac:dyDescent="0.2">
      <c r="A24" s="284" t="s">
        <v>412</v>
      </c>
      <c r="B24" s="285">
        <v>68.900000000000006</v>
      </c>
      <c r="C24" s="286">
        <v>0</v>
      </c>
      <c r="D24" s="286">
        <v>0.30399999999999999</v>
      </c>
      <c r="E24" s="285">
        <v>2.9080168</v>
      </c>
      <c r="F24">
        <v>48.210094266971588</v>
      </c>
      <c r="H24" s="196">
        <f t="shared" si="3"/>
        <v>1.2999998302719999</v>
      </c>
      <c r="I24" s="196">
        <f t="shared" si="0"/>
        <v>0</v>
      </c>
      <c r="J24" s="196">
        <f t="shared" si="1"/>
        <v>304</v>
      </c>
      <c r="K24" s="196">
        <f t="shared" si="2"/>
        <v>20.500000000000004</v>
      </c>
      <c r="L24" s="196">
        <f t="shared" si="4"/>
        <v>11.626545346912987</v>
      </c>
      <c r="M24" s="196">
        <f t="shared" si="5"/>
        <v>2.4116412804606888</v>
      </c>
    </row>
    <row r="25" spans="1:13" x14ac:dyDescent="0.2">
      <c r="A25" s="284" t="s">
        <v>413</v>
      </c>
      <c r="B25" s="285">
        <v>71.06</v>
      </c>
      <c r="C25" s="286">
        <v>0</v>
      </c>
      <c r="D25" s="286">
        <v>0.32800000000000001</v>
      </c>
      <c r="E25" s="285">
        <v>3.3554040000000001</v>
      </c>
      <c r="F25">
        <v>48.667047301869992</v>
      </c>
      <c r="H25" s="196">
        <f t="shared" si="3"/>
        <v>1.49999980416</v>
      </c>
      <c r="I25" s="196">
        <f t="shared" si="0"/>
        <v>0</v>
      </c>
      <c r="J25" s="196">
        <f t="shared" si="1"/>
        <v>328</v>
      </c>
      <c r="K25" s="196">
        <f t="shared" si="2"/>
        <v>21.700000000000003</v>
      </c>
      <c r="L25" s="196">
        <f t="shared" si="4"/>
        <v>12.633819450295436</v>
      </c>
      <c r="M25" s="196">
        <f t="shared" si="5"/>
        <v>2.595969994220297</v>
      </c>
    </row>
    <row r="26" spans="1:13" x14ac:dyDescent="0.2">
      <c r="A26" s="284" t="s">
        <v>414</v>
      </c>
      <c r="B26" s="285">
        <v>71.599999999999994</v>
      </c>
      <c r="C26" s="286">
        <v>0</v>
      </c>
      <c r="D26" s="286">
        <v>0.27800000000000002</v>
      </c>
      <c r="E26" s="285">
        <v>7.1581952000000006</v>
      </c>
      <c r="F26">
        <v>48.220406299404907</v>
      </c>
      <c r="H26" s="196">
        <f t="shared" si="3"/>
        <v>3.1999995822080001</v>
      </c>
      <c r="I26" s="196">
        <f t="shared" si="0"/>
        <v>0</v>
      </c>
      <c r="J26" s="196">
        <f t="shared" si="1"/>
        <v>278</v>
      </c>
      <c r="K26" s="196">
        <f t="shared" si="2"/>
        <v>21.999999999999996</v>
      </c>
      <c r="L26" s="196">
        <f t="shared" si="4"/>
        <v>12.749143631606394</v>
      </c>
      <c r="M26" s="196">
        <f t="shared" si="5"/>
        <v>2.6439311922105753</v>
      </c>
    </row>
    <row r="27" spans="1:13" x14ac:dyDescent="0.2">
      <c r="A27" s="284" t="s">
        <v>415</v>
      </c>
      <c r="B27" s="285">
        <v>59.900000000000006</v>
      </c>
      <c r="C27" s="286">
        <v>0</v>
      </c>
      <c r="D27" s="286">
        <v>0.33</v>
      </c>
      <c r="E27" s="285">
        <v>10.960986400000001</v>
      </c>
      <c r="F27">
        <v>36.087524202582117</v>
      </c>
      <c r="H27" s="196">
        <f t="shared" si="3"/>
        <v>4.8999993602560004</v>
      </c>
      <c r="I27" s="196">
        <f t="shared" si="0"/>
        <v>0</v>
      </c>
      <c r="J27" s="196">
        <f t="shared" si="1"/>
        <v>330</v>
      </c>
      <c r="K27" s="196">
        <f t="shared" si="2"/>
        <v>15.500000000000004</v>
      </c>
      <c r="L27" s="196">
        <f t="shared" si="4"/>
        <v>6.3550956457210166</v>
      </c>
      <c r="M27" s="196">
        <f t="shared" si="5"/>
        <v>1.7610228981200933</v>
      </c>
    </row>
    <row r="28" spans="1:13" x14ac:dyDescent="0.2">
      <c r="A28" s="284" t="s">
        <v>416</v>
      </c>
      <c r="B28" s="285">
        <v>62.78</v>
      </c>
      <c r="C28" s="286">
        <v>0</v>
      </c>
      <c r="D28" s="286">
        <v>0.35399999999999998</v>
      </c>
      <c r="E28" s="285">
        <v>9.1714375999999991</v>
      </c>
      <c r="F28">
        <v>37.652033460454412</v>
      </c>
      <c r="H28" s="196">
        <f t="shared" si="3"/>
        <v>4.0999994647039992</v>
      </c>
      <c r="I28" s="196">
        <f t="shared" si="0"/>
        <v>0</v>
      </c>
      <c r="J28" s="196">
        <f t="shared" si="1"/>
        <v>354</v>
      </c>
      <c r="K28" s="196">
        <f t="shared" si="2"/>
        <v>17.100000000000001</v>
      </c>
      <c r="L28" s="196">
        <f t="shared" si="4"/>
        <v>7.3423094190004417</v>
      </c>
      <c r="M28" s="196">
        <f t="shared" si="5"/>
        <v>1.9500432630582893</v>
      </c>
    </row>
    <row r="29" spans="1:13" x14ac:dyDescent="0.2">
      <c r="A29" s="284" t="s">
        <v>417</v>
      </c>
      <c r="B29" s="285">
        <v>66.02</v>
      </c>
      <c r="C29" s="286">
        <v>0</v>
      </c>
      <c r="D29" s="286">
        <v>0.28000000000000003</v>
      </c>
      <c r="E29" s="285">
        <v>6.0397272000000006</v>
      </c>
      <c r="F29">
        <v>32.367801362195237</v>
      </c>
      <c r="H29" s="196">
        <f t="shared" si="3"/>
        <v>2.6999996474880001</v>
      </c>
      <c r="I29" s="196">
        <f t="shared" si="0"/>
        <v>0</v>
      </c>
      <c r="J29" s="196">
        <f t="shared" si="1"/>
        <v>280</v>
      </c>
      <c r="K29" s="196">
        <f t="shared" si="2"/>
        <v>18.899999999999995</v>
      </c>
      <c r="L29" s="196">
        <f t="shared" si="4"/>
        <v>7.0682274794833644</v>
      </c>
      <c r="M29" s="196">
        <f t="shared" si="5"/>
        <v>2.1837218414652262</v>
      </c>
    </row>
    <row r="30" spans="1:13" x14ac:dyDescent="0.2">
      <c r="A30" s="284" t="s">
        <v>418</v>
      </c>
      <c r="B30" s="285">
        <v>70.7</v>
      </c>
      <c r="C30" s="286">
        <v>0</v>
      </c>
      <c r="D30" s="286">
        <v>0.27500000000000002</v>
      </c>
      <c r="E30" s="285">
        <v>4.0264848000000004</v>
      </c>
      <c r="F30">
        <v>38.082089860679822</v>
      </c>
      <c r="H30" s="196">
        <f t="shared" si="3"/>
        <v>1.7999997649920001</v>
      </c>
      <c r="I30" s="196">
        <f t="shared" si="0"/>
        <v>0</v>
      </c>
      <c r="J30" s="196">
        <f t="shared" si="1"/>
        <v>275</v>
      </c>
      <c r="K30" s="196">
        <f t="shared" si="2"/>
        <v>21.5</v>
      </c>
      <c r="L30" s="196">
        <f t="shared" si="4"/>
        <v>9.7658462242500814</v>
      </c>
      <c r="M30" s="196">
        <f t="shared" si="5"/>
        <v>2.5644197206554633</v>
      </c>
    </row>
    <row r="31" spans="1:13" x14ac:dyDescent="0.2">
      <c r="A31" s="284" t="s">
        <v>419</v>
      </c>
      <c r="B31" s="285">
        <v>73.580000000000013</v>
      </c>
      <c r="C31" s="286">
        <v>0</v>
      </c>
      <c r="D31" s="286">
        <v>0.33</v>
      </c>
      <c r="E31" s="285">
        <v>3.5790976000000003</v>
      </c>
      <c r="F31">
        <v>37.565743313868779</v>
      </c>
      <c r="H31" s="196">
        <f t="shared" si="3"/>
        <v>1.599999791104</v>
      </c>
      <c r="I31" s="196">
        <f t="shared" si="0"/>
        <v>0</v>
      </c>
      <c r="J31" s="196">
        <f t="shared" si="1"/>
        <v>330</v>
      </c>
      <c r="K31" s="196">
        <f t="shared" si="2"/>
        <v>23.100000000000009</v>
      </c>
      <c r="L31" s="196">
        <f t="shared" si="4"/>
        <v>10.617864188891346</v>
      </c>
      <c r="M31" s="196">
        <f t="shared" si="5"/>
        <v>2.8264752011366086</v>
      </c>
    </row>
    <row r="32" spans="1:13" x14ac:dyDescent="0.2">
      <c r="A32" s="284" t="s">
        <v>420</v>
      </c>
      <c r="B32" s="285">
        <v>77</v>
      </c>
      <c r="C32" s="286">
        <v>0</v>
      </c>
      <c r="D32" s="286">
        <v>0.29499999999999998</v>
      </c>
      <c r="E32" s="285"/>
      <c r="F32">
        <v>44.119187795898149</v>
      </c>
      <c r="H32" s="196">
        <f t="shared" si="3"/>
        <v>0</v>
      </c>
      <c r="I32" s="196">
        <f t="shared" si="0"/>
        <v>0</v>
      </c>
      <c r="J32" s="196">
        <f t="shared" si="1"/>
        <v>295</v>
      </c>
      <c r="K32" s="196">
        <f t="shared" si="2"/>
        <v>25</v>
      </c>
      <c r="L32" s="196">
        <f t="shared" si="4"/>
        <v>13.975978001434619</v>
      </c>
      <c r="M32" s="196">
        <f t="shared" si="5"/>
        <v>3.1677777175068473</v>
      </c>
    </row>
    <row r="33" spans="1:13" x14ac:dyDescent="0.2">
      <c r="A33" s="284" t="s">
        <v>421</v>
      </c>
      <c r="B33" s="285">
        <v>78.62</v>
      </c>
      <c r="C33" s="286">
        <v>0</v>
      </c>
      <c r="D33" s="286">
        <v>0.28999999999999998</v>
      </c>
      <c r="E33" s="285">
        <v>4.2501784000000002</v>
      </c>
      <c r="F33">
        <v>53.824203076042366</v>
      </c>
      <c r="H33" s="196">
        <f t="shared" si="3"/>
        <v>1.8999997519360001</v>
      </c>
      <c r="I33" s="196">
        <f t="shared" si="0"/>
        <v>0</v>
      </c>
      <c r="J33" s="196">
        <f t="shared" si="1"/>
        <v>290</v>
      </c>
      <c r="K33" s="196">
        <f t="shared" si="2"/>
        <v>25.900000000000002</v>
      </c>
      <c r="L33" s="196">
        <f t="shared" si="4"/>
        <v>17.986004506312995</v>
      </c>
      <c r="M33" s="196">
        <f t="shared" si="5"/>
        <v>3.3416202151479184</v>
      </c>
    </row>
    <row r="34" spans="1:13" x14ac:dyDescent="0.2">
      <c r="A34" s="284" t="s">
        <v>422</v>
      </c>
      <c r="B34" s="285">
        <v>78.62</v>
      </c>
      <c r="C34" s="286">
        <v>0</v>
      </c>
      <c r="D34" s="286">
        <v>0.32300000000000001</v>
      </c>
      <c r="E34" s="285">
        <v>4.0264848000000004</v>
      </c>
      <c r="F34">
        <v>54.770724473379424</v>
      </c>
      <c r="H34" s="196">
        <f t="shared" si="3"/>
        <v>1.7999997649920001</v>
      </c>
      <c r="I34" s="196">
        <f t="shared" si="0"/>
        <v>0</v>
      </c>
      <c r="J34" s="196">
        <f t="shared" si="1"/>
        <v>323</v>
      </c>
      <c r="K34" s="196">
        <f t="shared" si="2"/>
        <v>25.900000000000002</v>
      </c>
      <c r="L34" s="196">
        <f t="shared" si="4"/>
        <v>18.302296009854153</v>
      </c>
      <c r="M34" s="196">
        <f t="shared" si="5"/>
        <v>3.3416202151479184</v>
      </c>
    </row>
    <row r="35" spans="1:13" x14ac:dyDescent="0.2">
      <c r="A35" s="284" t="s">
        <v>423</v>
      </c>
      <c r="B35" s="285">
        <v>77.72</v>
      </c>
      <c r="C35" s="286">
        <v>0</v>
      </c>
      <c r="D35" s="286">
        <v>0.34599999999999997</v>
      </c>
      <c r="E35" s="285">
        <v>5.1449527999999995</v>
      </c>
      <c r="F35">
        <v>43.662757046263259</v>
      </c>
      <c r="H35" s="196">
        <f t="shared" si="3"/>
        <v>2.2999996997119996</v>
      </c>
      <c r="I35" s="196">
        <f t="shared" ref="I35:I54" si="6">C35*25.4</f>
        <v>0</v>
      </c>
      <c r="J35" s="196">
        <f t="shared" ref="J35:J54" si="7">D35*1000</f>
        <v>346</v>
      </c>
      <c r="K35" s="196">
        <f t="shared" ref="K35:K54" si="8">(B35-32)*5/9</f>
        <v>25.4</v>
      </c>
      <c r="L35" s="196">
        <f t="shared" si="4"/>
        <v>14.164382809253839</v>
      </c>
      <c r="M35" s="196">
        <f t="shared" si="5"/>
        <v>3.2440422381586771</v>
      </c>
    </row>
    <row r="36" spans="1:13" x14ac:dyDescent="0.2">
      <c r="A36" s="284" t="s">
        <v>424</v>
      </c>
      <c r="B36" s="285">
        <v>79.16</v>
      </c>
      <c r="C36" s="286">
        <v>0</v>
      </c>
      <c r="D36" s="286">
        <v>0.32800000000000001</v>
      </c>
      <c r="E36" s="285">
        <v>5.5923400000000001</v>
      </c>
      <c r="F36">
        <v>40.500680469189227</v>
      </c>
      <c r="H36" s="196">
        <f t="shared" si="3"/>
        <v>2.4999996736000001</v>
      </c>
      <c r="I36" s="196">
        <f t="shared" si="6"/>
        <v>0</v>
      </c>
      <c r="J36" s="196">
        <f t="shared" si="7"/>
        <v>328</v>
      </c>
      <c r="K36" s="196">
        <f t="shared" si="8"/>
        <v>26.2</v>
      </c>
      <c r="L36" s="196">
        <f t="shared" si="4"/>
        <v>13.775847222500621</v>
      </c>
      <c r="M36" s="196">
        <f t="shared" si="5"/>
        <v>3.4013866095362415</v>
      </c>
    </row>
    <row r="37" spans="1:13" x14ac:dyDescent="0.2">
      <c r="A37" s="284" t="s">
        <v>425</v>
      </c>
      <c r="B37" s="285">
        <v>73.400000000000006</v>
      </c>
      <c r="C37" s="286">
        <v>0</v>
      </c>
      <c r="D37" s="286">
        <v>0.32500000000000001</v>
      </c>
      <c r="E37" s="285">
        <v>8.0529696000000008</v>
      </c>
      <c r="F37">
        <v>36.755625686006262</v>
      </c>
      <c r="H37" s="196">
        <f t="shared" si="3"/>
        <v>3.5999995299840002</v>
      </c>
      <c r="I37" s="196">
        <f t="shared" si="6"/>
        <v>0</v>
      </c>
      <c r="J37" s="196">
        <f t="shared" si="7"/>
        <v>325</v>
      </c>
      <c r="K37" s="196">
        <f t="shared" si="8"/>
        <v>23.000000000000004</v>
      </c>
      <c r="L37" s="196">
        <f t="shared" si="4"/>
        <v>10.326263763701009</v>
      </c>
      <c r="M37" s="196">
        <f t="shared" si="5"/>
        <v>2.8094376223970694</v>
      </c>
    </row>
    <row r="38" spans="1:13" x14ac:dyDescent="0.2">
      <c r="A38" s="284" t="s">
        <v>426</v>
      </c>
      <c r="B38" s="285">
        <v>68.180000000000007</v>
      </c>
      <c r="C38" s="286">
        <v>0</v>
      </c>
      <c r="D38" s="286">
        <v>0.252</v>
      </c>
      <c r="E38" s="285">
        <v>5.1449527999999995</v>
      </c>
      <c r="F38">
        <v>33.353260230896979</v>
      </c>
      <c r="H38" s="196">
        <f t="shared" si="3"/>
        <v>2.2999996997119996</v>
      </c>
      <c r="I38" s="196">
        <f t="shared" si="6"/>
        <v>0</v>
      </c>
      <c r="J38" s="196">
        <f t="shared" si="7"/>
        <v>252</v>
      </c>
      <c r="K38" s="196">
        <f t="shared" si="8"/>
        <v>20.100000000000005</v>
      </c>
      <c r="L38" s="196">
        <f t="shared" si="4"/>
        <v>7.8473388207193988</v>
      </c>
      <c r="M38" s="196">
        <f t="shared" si="5"/>
        <v>2.3527951289901106</v>
      </c>
    </row>
    <row r="39" spans="1:13" x14ac:dyDescent="0.2">
      <c r="A39" s="284" t="s">
        <v>427</v>
      </c>
      <c r="B39" s="285">
        <v>69.800000000000011</v>
      </c>
      <c r="C39" s="286">
        <v>0</v>
      </c>
      <c r="D39" s="286">
        <v>0.22700000000000001</v>
      </c>
      <c r="E39" s="285">
        <v>5.1449527999999995</v>
      </c>
      <c r="F39">
        <v>50.601631574421894</v>
      </c>
      <c r="H39" s="196">
        <f t="shared" si="3"/>
        <v>2.2999996997119996</v>
      </c>
      <c r="I39" s="196">
        <f t="shared" si="6"/>
        <v>0</v>
      </c>
      <c r="J39" s="196">
        <f t="shared" si="7"/>
        <v>227</v>
      </c>
      <c r="K39" s="196">
        <f t="shared" si="8"/>
        <v>21.000000000000007</v>
      </c>
      <c r="L39" s="196">
        <f t="shared" si="4"/>
        <v>12.584653083635985</v>
      </c>
      <c r="M39" s="196">
        <f t="shared" si="5"/>
        <v>2.4870053972720663</v>
      </c>
    </row>
    <row r="40" spans="1:13" x14ac:dyDescent="0.2">
      <c r="A40" s="284" t="s">
        <v>428</v>
      </c>
      <c r="B40" s="285">
        <v>66.740000000000009</v>
      </c>
      <c r="C40" s="286">
        <v>0</v>
      </c>
      <c r="D40" s="286">
        <v>0.315</v>
      </c>
      <c r="E40" s="285">
        <v>6.9345015999999999</v>
      </c>
      <c r="F40">
        <v>45.537935226828075</v>
      </c>
      <c r="H40" s="196">
        <f t="shared" si="3"/>
        <v>3.0999995952639998</v>
      </c>
      <c r="I40" s="196">
        <f t="shared" si="6"/>
        <v>0</v>
      </c>
      <c r="J40" s="196">
        <f t="shared" si="7"/>
        <v>315</v>
      </c>
      <c r="K40" s="196">
        <f t="shared" si="8"/>
        <v>19.300000000000004</v>
      </c>
      <c r="L40" s="196">
        <f t="shared" si="4"/>
        <v>10.195297626352446</v>
      </c>
      <c r="M40" s="196">
        <f t="shared" si="5"/>
        <v>2.2388581246753634</v>
      </c>
    </row>
    <row r="41" spans="1:13" x14ac:dyDescent="0.2">
      <c r="A41" s="284" t="s">
        <v>429</v>
      </c>
      <c r="B41" s="285">
        <v>62.6</v>
      </c>
      <c r="C41" s="286">
        <v>0</v>
      </c>
      <c r="D41" s="286">
        <v>0.33400000000000002</v>
      </c>
      <c r="E41" s="285">
        <v>4.9212592000000006</v>
      </c>
      <c r="F41">
        <v>45.502416729010982</v>
      </c>
      <c r="H41" s="196">
        <f t="shared" si="3"/>
        <v>2.1999997127680002</v>
      </c>
      <c r="I41" s="196">
        <f t="shared" si="6"/>
        <v>0</v>
      </c>
      <c r="J41" s="196">
        <f t="shared" si="7"/>
        <v>334</v>
      </c>
      <c r="K41" s="196">
        <f t="shared" si="8"/>
        <v>17</v>
      </c>
      <c r="L41" s="196">
        <f t="shared" si="4"/>
        <v>8.8171368476845338</v>
      </c>
      <c r="M41" s="196">
        <f t="shared" si="5"/>
        <v>1.9377293518704448</v>
      </c>
    </row>
    <row r="42" spans="1:13" x14ac:dyDescent="0.2">
      <c r="A42" s="284" t="s">
        <v>430</v>
      </c>
      <c r="B42" s="285">
        <v>64.580000000000013</v>
      </c>
      <c r="C42" s="286">
        <v>0</v>
      </c>
      <c r="D42" s="286">
        <v>0.34</v>
      </c>
      <c r="E42" s="285">
        <v>4.0264848000000004</v>
      </c>
      <c r="F42">
        <v>45.9515793967104</v>
      </c>
      <c r="H42" s="196">
        <f t="shared" si="3"/>
        <v>1.7999997649920001</v>
      </c>
      <c r="I42" s="196">
        <f t="shared" si="6"/>
        <v>0</v>
      </c>
      <c r="J42" s="196">
        <f t="shared" si="7"/>
        <v>340</v>
      </c>
      <c r="K42" s="196">
        <f t="shared" si="8"/>
        <v>18.100000000000009</v>
      </c>
      <c r="L42" s="196">
        <f t="shared" si="4"/>
        <v>9.5441550741803827</v>
      </c>
      <c r="M42" s="196">
        <f t="shared" si="5"/>
        <v>2.0770026187312363</v>
      </c>
    </row>
    <row r="43" spans="1:13" x14ac:dyDescent="0.2">
      <c r="A43" s="284" t="s">
        <v>431</v>
      </c>
      <c r="B43" s="285">
        <v>70.52</v>
      </c>
      <c r="C43" s="286">
        <v>0</v>
      </c>
      <c r="D43" s="286">
        <v>0.34599999999999997</v>
      </c>
      <c r="E43" s="285">
        <v>4.2501784000000002</v>
      </c>
      <c r="F43">
        <v>43.43893228023007</v>
      </c>
      <c r="H43" s="196">
        <f t="shared" si="3"/>
        <v>1.8999997519360001</v>
      </c>
      <c r="I43" s="196">
        <f t="shared" si="6"/>
        <v>0</v>
      </c>
      <c r="J43" s="196">
        <f t="shared" si="7"/>
        <v>346</v>
      </c>
      <c r="K43" s="196">
        <f t="shared" si="8"/>
        <v>21.399999999999995</v>
      </c>
      <c r="L43" s="196">
        <f t="shared" si="4"/>
        <v>11.071587342486913</v>
      </c>
      <c r="M43" s="196">
        <f t="shared" si="5"/>
        <v>2.5487705984720566</v>
      </c>
    </row>
    <row r="44" spans="1:13" x14ac:dyDescent="0.2">
      <c r="A44" s="284" t="s">
        <v>432</v>
      </c>
      <c r="B44" s="285">
        <v>62.96</v>
      </c>
      <c r="C44" s="286">
        <v>6.0000000000000005E-2</v>
      </c>
      <c r="D44" s="286">
        <v>8.1000000000000003E-2</v>
      </c>
      <c r="E44" s="285">
        <v>6.4871144000000003</v>
      </c>
      <c r="F44">
        <v>70.747639711458064</v>
      </c>
      <c r="H44" s="196">
        <f t="shared" si="3"/>
        <v>2.8999996213760002</v>
      </c>
      <c r="I44" s="196">
        <f t="shared" si="6"/>
        <v>1.524</v>
      </c>
      <c r="J44" s="196">
        <f t="shared" si="7"/>
        <v>81</v>
      </c>
      <c r="K44" s="196">
        <f t="shared" si="8"/>
        <v>17.200000000000003</v>
      </c>
      <c r="L44" s="196">
        <f t="shared" si="4"/>
        <v>13.883698338291108</v>
      </c>
      <c r="M44" s="196">
        <f t="shared" si="5"/>
        <v>1.9624256575788701</v>
      </c>
    </row>
    <row r="45" spans="1:13" x14ac:dyDescent="0.2">
      <c r="A45" s="284" t="s">
        <v>433</v>
      </c>
      <c r="B45" s="285">
        <v>58.82</v>
      </c>
      <c r="C45" s="286">
        <v>0</v>
      </c>
      <c r="D45" s="286">
        <v>0.23300000000000001</v>
      </c>
      <c r="E45" s="285">
        <v>8.7240503999999994</v>
      </c>
      <c r="F45">
        <v>63.83823653942946</v>
      </c>
      <c r="H45" s="196">
        <f t="shared" si="3"/>
        <v>3.8999994908159996</v>
      </c>
      <c r="I45" s="196">
        <f t="shared" si="6"/>
        <v>0</v>
      </c>
      <c r="J45" s="196">
        <f t="shared" si="7"/>
        <v>233</v>
      </c>
      <c r="K45" s="196">
        <f t="shared" si="8"/>
        <v>14.899999999999999</v>
      </c>
      <c r="L45" s="196">
        <f t="shared" si="4"/>
        <v>10.816738272963011</v>
      </c>
      <c r="M45" s="196">
        <f t="shared" si="5"/>
        <v>1.6943980378095331</v>
      </c>
    </row>
    <row r="46" spans="1:13" x14ac:dyDescent="0.2">
      <c r="A46" s="284" t="s">
        <v>434</v>
      </c>
      <c r="B46" s="285">
        <v>61.16</v>
      </c>
      <c r="C46" s="286">
        <v>0.21</v>
      </c>
      <c r="D46" s="286">
        <v>6.6000000000000003E-2</v>
      </c>
      <c r="E46" s="285">
        <v>6.9345015999999999</v>
      </c>
      <c r="F46">
        <v>72.52166870504459</v>
      </c>
      <c r="H46" s="196">
        <f t="shared" si="3"/>
        <v>3.0999995952639998</v>
      </c>
      <c r="I46" s="196">
        <f t="shared" si="6"/>
        <v>5.3339999999999996</v>
      </c>
      <c r="J46" s="196">
        <f t="shared" si="7"/>
        <v>66</v>
      </c>
      <c r="K46" s="196">
        <f t="shared" si="8"/>
        <v>16.2</v>
      </c>
      <c r="L46" s="196">
        <f t="shared" si="4"/>
        <v>13.355917802041784</v>
      </c>
      <c r="M46" s="196">
        <f t="shared" si="5"/>
        <v>1.841645130417793</v>
      </c>
    </row>
    <row r="47" spans="1:13" x14ac:dyDescent="0.2">
      <c r="A47" s="284" t="s">
        <v>435</v>
      </c>
      <c r="B47" s="285">
        <v>67.099999999999994</v>
      </c>
      <c r="C47" s="286">
        <v>0</v>
      </c>
      <c r="D47" s="286">
        <v>0.26200000000000001</v>
      </c>
      <c r="E47" s="285">
        <v>3.8027912000000001</v>
      </c>
      <c r="F47">
        <v>72.988190155032981</v>
      </c>
      <c r="H47" s="196">
        <f t="shared" si="3"/>
        <v>1.6999997780480001</v>
      </c>
      <c r="I47" s="196">
        <f t="shared" si="6"/>
        <v>0</v>
      </c>
      <c r="J47" s="196">
        <f t="shared" si="7"/>
        <v>262</v>
      </c>
      <c r="K47" s="196">
        <f t="shared" si="8"/>
        <v>19.499999999999996</v>
      </c>
      <c r="L47" s="196">
        <f t="shared" si="4"/>
        <v>16.545547586902153</v>
      </c>
      <c r="M47" s="196">
        <f t="shared" si="5"/>
        <v>2.2668801009804511</v>
      </c>
    </row>
    <row r="48" spans="1:13" x14ac:dyDescent="0.2">
      <c r="A48" s="284" t="s">
        <v>436</v>
      </c>
      <c r="B48" s="285">
        <v>69.259999999999991</v>
      </c>
      <c r="C48" s="286">
        <v>0</v>
      </c>
      <c r="D48" s="286">
        <v>0.23599999999999999</v>
      </c>
      <c r="E48" s="285">
        <v>6.9345015999999999</v>
      </c>
      <c r="F48">
        <v>67.332384008138334</v>
      </c>
      <c r="H48" s="196">
        <f t="shared" si="3"/>
        <v>3.0999995952639998</v>
      </c>
      <c r="I48" s="196">
        <f t="shared" si="6"/>
        <v>0</v>
      </c>
      <c r="J48" s="196">
        <f t="shared" si="7"/>
        <v>236</v>
      </c>
      <c r="K48" s="196">
        <f t="shared" si="8"/>
        <v>20.699999999999996</v>
      </c>
      <c r="L48" s="196">
        <f t="shared" si="4"/>
        <v>16.439496952815759</v>
      </c>
      <c r="M48" s="196">
        <f t="shared" si="5"/>
        <v>2.4415438714941011</v>
      </c>
    </row>
    <row r="49" spans="1:13" x14ac:dyDescent="0.2">
      <c r="A49" s="284" t="s">
        <v>437</v>
      </c>
      <c r="B49" s="285">
        <v>60.8</v>
      </c>
      <c r="C49" s="286">
        <v>0</v>
      </c>
      <c r="D49" s="286">
        <v>0.19</v>
      </c>
      <c r="E49" s="285">
        <v>5.8160335999999999</v>
      </c>
      <c r="F49">
        <v>72.481615823954797</v>
      </c>
      <c r="H49" s="196">
        <f t="shared" si="3"/>
        <v>2.5999996605439999</v>
      </c>
      <c r="I49" s="196">
        <f t="shared" si="6"/>
        <v>0</v>
      </c>
      <c r="J49" s="196">
        <f t="shared" si="7"/>
        <v>190</v>
      </c>
      <c r="K49" s="196">
        <f t="shared" si="8"/>
        <v>16</v>
      </c>
      <c r="L49" s="196">
        <f t="shared" si="4"/>
        <v>13.179235663276771</v>
      </c>
      <c r="M49" s="196">
        <f t="shared" si="5"/>
        <v>1.8182866804855506</v>
      </c>
    </row>
    <row r="50" spans="1:13" x14ac:dyDescent="0.2">
      <c r="A50" s="284" t="s">
        <v>438</v>
      </c>
      <c r="B50" s="285">
        <v>67.28</v>
      </c>
      <c r="C50" s="286">
        <v>0</v>
      </c>
      <c r="D50" s="286">
        <v>0.32800000000000001</v>
      </c>
      <c r="E50" s="285">
        <v>2.236936</v>
      </c>
      <c r="F50">
        <v>63.140861820715621</v>
      </c>
      <c r="H50" s="196">
        <f t="shared" si="3"/>
        <v>0.99999986943999997</v>
      </c>
      <c r="I50" s="196">
        <f t="shared" si="6"/>
        <v>0</v>
      </c>
      <c r="J50" s="196">
        <f t="shared" si="7"/>
        <v>328</v>
      </c>
      <c r="K50" s="196">
        <f t="shared" si="8"/>
        <v>19.600000000000001</v>
      </c>
      <c r="L50" s="196">
        <f t="shared" si="4"/>
        <v>14.40246703241397</v>
      </c>
      <c r="M50" s="196">
        <f t="shared" si="5"/>
        <v>2.2810057729824531</v>
      </c>
    </row>
    <row r="51" spans="1:13" x14ac:dyDescent="0.2">
      <c r="A51" s="284" t="s">
        <v>439</v>
      </c>
      <c r="B51" s="285">
        <v>71.960000000000008</v>
      </c>
      <c r="C51" s="286">
        <v>0</v>
      </c>
      <c r="D51" s="286">
        <v>0.30299999999999999</v>
      </c>
      <c r="E51" s="285">
        <v>4.2501784000000002</v>
      </c>
      <c r="F51">
        <v>52.831568298920452</v>
      </c>
      <c r="H51" s="196">
        <f t="shared" si="3"/>
        <v>1.8999997519360001</v>
      </c>
      <c r="I51" s="196">
        <f t="shared" si="6"/>
        <v>0</v>
      </c>
      <c r="J51" s="196">
        <f t="shared" si="7"/>
        <v>303</v>
      </c>
      <c r="K51" s="196">
        <f t="shared" si="8"/>
        <v>22.200000000000003</v>
      </c>
      <c r="L51" s="196">
        <f t="shared" si="4"/>
        <v>14.139490451815576</v>
      </c>
      <c r="M51" s="196">
        <f t="shared" si="5"/>
        <v>2.6763336594163718</v>
      </c>
    </row>
    <row r="52" spans="1:13" x14ac:dyDescent="0.2">
      <c r="A52" s="284" t="s">
        <v>440</v>
      </c>
      <c r="B52" s="285">
        <v>74.48</v>
      </c>
      <c r="C52" s="286">
        <v>0</v>
      </c>
      <c r="D52" s="286">
        <v>0.30399999999999999</v>
      </c>
      <c r="E52" s="285">
        <v>6.9345015999999999</v>
      </c>
      <c r="F52">
        <v>51.864142835825881</v>
      </c>
      <c r="H52" s="196">
        <f t="shared" si="3"/>
        <v>3.0999995952639998</v>
      </c>
      <c r="I52" s="196">
        <f t="shared" si="6"/>
        <v>0</v>
      </c>
      <c r="J52" s="196">
        <f t="shared" si="7"/>
        <v>304</v>
      </c>
      <c r="K52" s="196">
        <f t="shared" si="8"/>
        <v>23.600000000000005</v>
      </c>
      <c r="L52" s="196">
        <f t="shared" si="4"/>
        <v>15.108144097368072</v>
      </c>
      <c r="M52" s="196">
        <f t="shared" si="5"/>
        <v>2.9130230003400177</v>
      </c>
    </row>
    <row r="53" spans="1:13" x14ac:dyDescent="0.2">
      <c r="A53" s="284" t="s">
        <v>441</v>
      </c>
      <c r="B53" s="285">
        <v>75.02</v>
      </c>
      <c r="C53" s="286">
        <v>0</v>
      </c>
      <c r="D53" s="286">
        <v>0.309</v>
      </c>
      <c r="E53" s="285">
        <v>8.9477440000000001</v>
      </c>
      <c r="F53">
        <v>53.436310593267301</v>
      </c>
      <c r="H53" s="196">
        <f t="shared" si="3"/>
        <v>3.9999994777599999</v>
      </c>
      <c r="I53" s="196">
        <f t="shared" si="6"/>
        <v>0</v>
      </c>
      <c r="J53" s="196">
        <f t="shared" si="7"/>
        <v>309</v>
      </c>
      <c r="K53" s="196">
        <f t="shared" si="8"/>
        <v>23.899999999999995</v>
      </c>
      <c r="L53" s="196">
        <f t="shared" si="4"/>
        <v>15.84949935671424</v>
      </c>
      <c r="M53" s="196">
        <f t="shared" si="5"/>
        <v>2.9660542018616076</v>
      </c>
    </row>
    <row r="54" spans="1:13" x14ac:dyDescent="0.2">
      <c r="A54" s="284" t="s">
        <v>442</v>
      </c>
      <c r="B54" s="285">
        <v>76.460000000000008</v>
      </c>
      <c r="C54" s="286">
        <v>0</v>
      </c>
      <c r="D54" s="286">
        <v>0.32600000000000001</v>
      </c>
      <c r="E54" s="285">
        <v>8.5003568000000005</v>
      </c>
      <c r="F54">
        <v>52.132614406494291</v>
      </c>
      <c r="H54" s="196">
        <f t="shared" si="3"/>
        <v>3.7999995038720003</v>
      </c>
      <c r="I54" s="196">
        <f t="shared" si="6"/>
        <v>0</v>
      </c>
      <c r="J54" s="196">
        <f t="shared" si="7"/>
        <v>326</v>
      </c>
      <c r="K54" s="196">
        <f t="shared" si="8"/>
        <v>24.700000000000003</v>
      </c>
      <c r="L54" s="196">
        <f t="shared" si="4"/>
        <v>16.221635967964957</v>
      </c>
      <c r="M54" s="196">
        <f t="shared" si="5"/>
        <v>3.1116099111162527</v>
      </c>
    </row>
    <row r="55" spans="1:13" x14ac:dyDescent="0.2">
      <c r="A55" s="284" t="s">
        <v>1782</v>
      </c>
      <c r="B55" s="285">
        <v>72.86</v>
      </c>
      <c r="C55" s="286">
        <v>0</v>
      </c>
      <c r="D55" s="286">
        <v>0.23799999999999999</v>
      </c>
      <c r="E55" s="285">
        <f>AVERAGE(E54,E56)</f>
        <v>5.3686464000000003</v>
      </c>
      <c r="F55">
        <v>56.101831659396801</v>
      </c>
      <c r="H55" s="196">
        <f t="shared" ref="H55:H83" si="9">0.44704*E55</f>
        <v>2.3999996866560003</v>
      </c>
      <c r="I55" s="196">
        <f t="shared" ref="I55:I83" si="10">C55*25.4</f>
        <v>0</v>
      </c>
      <c r="J55" s="196">
        <f t="shared" ref="J55:J83" si="11">D55*1000</f>
        <v>238</v>
      </c>
      <c r="K55" s="196">
        <f t="shared" ref="K55:K83" si="12">(B55-32)*5/9</f>
        <v>22.700000000000003</v>
      </c>
      <c r="L55" s="196">
        <f t="shared" ref="L55:L83" si="13">(F55/100)*M55*10</f>
        <v>15.477719054710814</v>
      </c>
      <c r="M55" s="196">
        <f t="shared" ref="M55:M83" si="14">IF(K55&gt;0,0.6108*EXP(17.27*K55/(237.3+K55)),0.6108*EXP(17.27*0.5/(237.3+0.5)))</f>
        <v>2.7588616266004511</v>
      </c>
    </row>
    <row r="56" spans="1:13" x14ac:dyDescent="0.2">
      <c r="A56" s="284" t="s">
        <v>1783</v>
      </c>
      <c r="B56" s="285">
        <v>73.580000000000013</v>
      </c>
      <c r="C56" s="286">
        <v>0</v>
      </c>
      <c r="D56" s="286">
        <v>0.189</v>
      </c>
      <c r="E56" s="285">
        <v>2.236936</v>
      </c>
      <c r="F56">
        <v>60.675814208707351</v>
      </c>
      <c r="H56" s="196">
        <f t="shared" si="9"/>
        <v>0.99999986943999997</v>
      </c>
      <c r="I56" s="196">
        <f t="shared" si="10"/>
        <v>0</v>
      </c>
      <c r="J56" s="196">
        <f t="shared" si="11"/>
        <v>189</v>
      </c>
      <c r="K56" s="196">
        <f t="shared" si="12"/>
        <v>23.100000000000009</v>
      </c>
      <c r="L56" s="196">
        <f t="shared" si="13"/>
        <v>17.14986841696836</v>
      </c>
      <c r="M56" s="196">
        <f t="shared" si="14"/>
        <v>2.8264752011366086</v>
      </c>
    </row>
    <row r="57" spans="1:13" x14ac:dyDescent="0.2">
      <c r="A57" s="284" t="s">
        <v>1784</v>
      </c>
      <c r="B57" s="285">
        <v>76.64</v>
      </c>
      <c r="C57" s="286">
        <v>0</v>
      </c>
      <c r="D57" s="286">
        <v>0.32500000000000001</v>
      </c>
      <c r="E57" s="285">
        <v>3.1317103999999998</v>
      </c>
      <c r="F57">
        <v>56.061631603377151</v>
      </c>
      <c r="H57" s="196">
        <f t="shared" si="9"/>
        <v>1.399999817216</v>
      </c>
      <c r="I57" s="196">
        <f t="shared" si="10"/>
        <v>0</v>
      </c>
      <c r="J57" s="196">
        <f t="shared" si="11"/>
        <v>325</v>
      </c>
      <c r="K57" s="196">
        <f t="shared" si="12"/>
        <v>24.799999999999997</v>
      </c>
      <c r="L57" s="196">
        <f t="shared" si="13"/>
        <v>17.548609369704351</v>
      </c>
      <c r="M57" s="196">
        <f t="shared" si="14"/>
        <v>3.1302352193130294</v>
      </c>
    </row>
    <row r="58" spans="1:13" x14ac:dyDescent="0.2">
      <c r="A58" s="284" t="s">
        <v>1819</v>
      </c>
      <c r="B58" s="285">
        <v>77.72</v>
      </c>
      <c r="C58" s="286">
        <v>0.32992125984251974</v>
      </c>
      <c r="D58" s="286">
        <v>0.31</v>
      </c>
      <c r="E58" s="285">
        <v>10.960986400000001</v>
      </c>
      <c r="F58">
        <v>60.132121417276302</v>
      </c>
      <c r="H58" s="196">
        <f t="shared" si="9"/>
        <v>4.8999993602560004</v>
      </c>
      <c r="I58" s="196">
        <f t="shared" si="10"/>
        <v>8.3800000000000008</v>
      </c>
      <c r="J58" s="196">
        <f t="shared" si="11"/>
        <v>310</v>
      </c>
      <c r="K58" s="196">
        <f t="shared" si="12"/>
        <v>25.4</v>
      </c>
      <c r="L58" s="196">
        <f t="shared" si="13"/>
        <v>19.507114174773037</v>
      </c>
      <c r="M58" s="196">
        <f t="shared" si="14"/>
        <v>3.2440422381586771</v>
      </c>
    </row>
    <row r="59" spans="1:13" x14ac:dyDescent="0.2">
      <c r="A59" s="284" t="s">
        <v>1820</v>
      </c>
      <c r="B59" s="285">
        <v>70.34</v>
      </c>
      <c r="C59" s="286">
        <v>0.01</v>
      </c>
      <c r="D59" s="286">
        <v>0.16700000000000001</v>
      </c>
      <c r="E59" s="285">
        <v>10.960986400000001</v>
      </c>
      <c r="F59">
        <v>73.054275781649082</v>
      </c>
      <c r="H59" s="196">
        <f t="shared" si="9"/>
        <v>4.8999993602560004</v>
      </c>
      <c r="I59" s="196">
        <f t="shared" si="10"/>
        <v>0.254</v>
      </c>
      <c r="J59" s="196">
        <f t="shared" si="11"/>
        <v>167</v>
      </c>
      <c r="K59" s="196">
        <f t="shared" si="12"/>
        <v>21.3</v>
      </c>
      <c r="L59" s="196">
        <f t="shared" si="13"/>
        <v>18.50614553112333</v>
      </c>
      <c r="M59" s="196">
        <f t="shared" si="14"/>
        <v>2.5332049812438213</v>
      </c>
    </row>
    <row r="60" spans="1:13" x14ac:dyDescent="0.2">
      <c r="A60" s="284" t="s">
        <v>1845</v>
      </c>
      <c r="B60" s="285">
        <v>66.2</v>
      </c>
      <c r="C60" s="286">
        <v>0</v>
      </c>
      <c r="D60" s="286">
        <v>0.16500000000000001</v>
      </c>
      <c r="E60" s="285">
        <v>5.5923400000000001</v>
      </c>
      <c r="F60">
        <v>76.314054966858137</v>
      </c>
      <c r="H60" s="196">
        <f t="shared" si="9"/>
        <v>2.4999996736000001</v>
      </c>
      <c r="I60" s="196">
        <f t="shared" si="10"/>
        <v>0</v>
      </c>
      <c r="J60" s="196">
        <f t="shared" si="11"/>
        <v>165</v>
      </c>
      <c r="K60" s="196">
        <f t="shared" si="12"/>
        <v>19</v>
      </c>
      <c r="L60" s="196">
        <f t="shared" si="13"/>
        <v>16.769199490280712</v>
      </c>
      <c r="M60" s="196">
        <f t="shared" si="14"/>
        <v>2.1973933238855259</v>
      </c>
    </row>
    <row r="61" spans="1:13" x14ac:dyDescent="0.2">
      <c r="A61" s="284" t="s">
        <v>1870</v>
      </c>
      <c r="B61" s="285">
        <v>68</v>
      </c>
      <c r="C61" s="286">
        <v>0</v>
      </c>
      <c r="D61" s="286">
        <v>0.24299999999999999</v>
      </c>
      <c r="E61" s="285">
        <v>2.6843232000000001</v>
      </c>
      <c r="F61">
        <v>69.66532044156574</v>
      </c>
      <c r="H61" s="196">
        <f t="shared" si="9"/>
        <v>1.1999998433280001</v>
      </c>
      <c r="I61" s="196">
        <f t="shared" si="10"/>
        <v>0</v>
      </c>
      <c r="J61" s="196">
        <f t="shared" si="11"/>
        <v>243</v>
      </c>
      <c r="K61" s="196">
        <f t="shared" si="12"/>
        <v>20</v>
      </c>
      <c r="L61" s="196">
        <f t="shared" si="13"/>
        <v>16.289711402167214</v>
      </c>
      <c r="M61" s="196">
        <f t="shared" si="14"/>
        <v>2.3382812709274461</v>
      </c>
    </row>
    <row r="62" spans="1:13" x14ac:dyDescent="0.2">
      <c r="A62" s="284" t="s">
        <v>1871</v>
      </c>
      <c r="B62" s="285">
        <v>70.7</v>
      </c>
      <c r="C62" s="286">
        <v>0.42007874015748031</v>
      </c>
      <c r="D62" s="286">
        <v>0.16500000000000001</v>
      </c>
      <c r="E62" s="285">
        <v>6.4871144000000003</v>
      </c>
      <c r="F62">
        <v>79.850870280328863</v>
      </c>
      <c r="H62" s="196">
        <f t="shared" si="9"/>
        <v>2.8999996213760002</v>
      </c>
      <c r="I62" s="196">
        <f t="shared" si="10"/>
        <v>10.67</v>
      </c>
      <c r="J62" s="196">
        <f t="shared" si="11"/>
        <v>165</v>
      </c>
      <c r="K62" s="196">
        <f t="shared" si="12"/>
        <v>21.5</v>
      </c>
      <c r="L62" s="196">
        <f t="shared" si="13"/>
        <v>20.477114645837659</v>
      </c>
      <c r="M62" s="196">
        <f t="shared" si="14"/>
        <v>2.5644197206554633</v>
      </c>
    </row>
    <row r="63" spans="1:13" x14ac:dyDescent="0.2">
      <c r="A63" s="284" t="s">
        <v>1896</v>
      </c>
      <c r="B63" s="285">
        <v>73.94</v>
      </c>
      <c r="C63" s="286">
        <v>0</v>
      </c>
      <c r="D63" s="286">
        <v>0.22800000000000001</v>
      </c>
      <c r="E63" s="285">
        <v>3.5790976000000003</v>
      </c>
      <c r="F63">
        <v>81.018981882010436</v>
      </c>
      <c r="H63" s="196">
        <f t="shared" si="9"/>
        <v>1.599999791104</v>
      </c>
      <c r="I63" s="196">
        <f t="shared" si="10"/>
        <v>0</v>
      </c>
      <c r="J63" s="196">
        <f t="shared" si="11"/>
        <v>228</v>
      </c>
      <c r="K63" s="196">
        <f t="shared" si="12"/>
        <v>23.299999999999997</v>
      </c>
      <c r="L63" s="196">
        <f t="shared" si="13"/>
        <v>23.178081527383828</v>
      </c>
      <c r="M63" s="196">
        <f t="shared" si="14"/>
        <v>2.860821129687674</v>
      </c>
    </row>
    <row r="64" spans="1:13" x14ac:dyDescent="0.2">
      <c r="A64" s="284" t="s">
        <v>1897</v>
      </c>
      <c r="B64" s="285">
        <v>75.38</v>
      </c>
      <c r="C64" s="286">
        <v>0.65000000000000013</v>
      </c>
      <c r="D64" s="286">
        <v>0.187</v>
      </c>
      <c r="E64" s="285">
        <v>4.4738720000000001</v>
      </c>
      <c r="F64">
        <v>82.845833333333346</v>
      </c>
      <c r="H64" s="196">
        <f t="shared" si="9"/>
        <v>1.9999997388799999</v>
      </c>
      <c r="I64" s="196">
        <f t="shared" si="10"/>
        <v>16.510000000000002</v>
      </c>
      <c r="J64" s="196">
        <f t="shared" si="11"/>
        <v>187</v>
      </c>
      <c r="K64" s="196">
        <f t="shared" si="12"/>
        <v>24.099999999999998</v>
      </c>
      <c r="L64" s="196">
        <f t="shared" si="13"/>
        <v>24.869279818822932</v>
      </c>
      <c r="M64" s="196">
        <f t="shared" si="14"/>
        <v>3.0018745443431594</v>
      </c>
    </row>
    <row r="65" spans="1:13" x14ac:dyDescent="0.2">
      <c r="A65" s="284" t="s">
        <v>1898</v>
      </c>
      <c r="B65" s="285">
        <v>73.22</v>
      </c>
      <c r="C65" s="286">
        <v>0.42007874015748031</v>
      </c>
      <c r="D65" s="286">
        <v>0.20399999999999999</v>
      </c>
      <c r="E65" s="285">
        <v>6.7108080000000001</v>
      </c>
      <c r="F65">
        <v>83.637499999999989</v>
      </c>
      <c r="H65" s="196">
        <f t="shared" si="9"/>
        <v>2.99999960832</v>
      </c>
      <c r="I65" s="196">
        <f t="shared" si="10"/>
        <v>10.67</v>
      </c>
      <c r="J65" s="196">
        <f t="shared" si="11"/>
        <v>204</v>
      </c>
      <c r="K65" s="196">
        <f t="shared" si="12"/>
        <v>22.9</v>
      </c>
      <c r="L65" s="196">
        <f t="shared" si="13"/>
        <v>23.35568628215665</v>
      </c>
      <c r="M65" s="196">
        <f t="shared" si="14"/>
        <v>2.7924897662121242</v>
      </c>
    </row>
    <row r="66" spans="1:13" x14ac:dyDescent="0.2">
      <c r="A66" s="284" t="s">
        <v>1899</v>
      </c>
      <c r="B66" s="285">
        <v>74.12</v>
      </c>
      <c r="C66" s="286">
        <v>0.01</v>
      </c>
      <c r="D66" s="286">
        <v>0.312</v>
      </c>
      <c r="E66" s="285">
        <v>5.5923400000000001</v>
      </c>
      <c r="F66">
        <v>71.794976686682318</v>
      </c>
      <c r="H66" s="196">
        <f t="shared" si="9"/>
        <v>2.4999996736000001</v>
      </c>
      <c r="I66" s="196">
        <f t="shared" si="10"/>
        <v>0.254</v>
      </c>
      <c r="J66" s="196">
        <f t="shared" si="11"/>
        <v>312</v>
      </c>
      <c r="K66" s="196">
        <f t="shared" si="12"/>
        <v>23.400000000000002</v>
      </c>
      <c r="L66" s="196">
        <f t="shared" si="13"/>
        <v>20.663529669546101</v>
      </c>
      <c r="M66" s="196">
        <f t="shared" si="14"/>
        <v>2.8781302847583623</v>
      </c>
    </row>
    <row r="67" spans="1:13" x14ac:dyDescent="0.2">
      <c r="A67" s="284" t="s">
        <v>1900</v>
      </c>
      <c r="B67" s="285">
        <v>77.900000000000006</v>
      </c>
      <c r="C67" s="286">
        <v>0</v>
      </c>
      <c r="D67" s="286">
        <v>0.33300000000000002</v>
      </c>
      <c r="E67" s="285">
        <v>2.9080168</v>
      </c>
      <c r="F67">
        <v>69.398658580357946</v>
      </c>
      <c r="H67" s="196">
        <f t="shared" si="9"/>
        <v>1.2999998302719999</v>
      </c>
      <c r="I67" s="196">
        <f t="shared" si="10"/>
        <v>0</v>
      </c>
      <c r="J67" s="196">
        <f t="shared" si="11"/>
        <v>333</v>
      </c>
      <c r="K67" s="196">
        <f t="shared" si="12"/>
        <v>25.500000000000004</v>
      </c>
      <c r="L67" s="196">
        <f t="shared" si="13"/>
        <v>22.647257185045113</v>
      </c>
      <c r="M67" s="196">
        <f t="shared" si="14"/>
        <v>3.2633566193244858</v>
      </c>
    </row>
    <row r="68" spans="1:13" x14ac:dyDescent="0.2">
      <c r="A68" s="284" t="s">
        <v>1973</v>
      </c>
      <c r="B68" s="285">
        <v>79.16</v>
      </c>
      <c r="C68" s="286">
        <v>0.28999999999999998</v>
      </c>
      <c r="D68" s="286">
        <v>0.30399999999999999</v>
      </c>
      <c r="E68" s="285">
        <v>5.8160335999999999</v>
      </c>
      <c r="F68">
        <v>72.786446003378003</v>
      </c>
      <c r="H68" s="196">
        <f t="shared" si="9"/>
        <v>2.5999996605439999</v>
      </c>
      <c r="I68" s="196">
        <f t="shared" si="10"/>
        <v>7.3659999999999988</v>
      </c>
      <c r="J68" s="196">
        <f t="shared" si="11"/>
        <v>304</v>
      </c>
      <c r="K68" s="196">
        <f t="shared" si="12"/>
        <v>26.2</v>
      </c>
      <c r="L68" s="196">
        <f t="shared" si="13"/>
        <v>24.757484279162263</v>
      </c>
      <c r="M68" s="196">
        <f t="shared" si="14"/>
        <v>3.4013866095362415</v>
      </c>
    </row>
    <row r="69" spans="1:13" x14ac:dyDescent="0.2">
      <c r="A69" s="284" t="s">
        <v>1974</v>
      </c>
      <c r="B69" s="285">
        <v>74.300000000000011</v>
      </c>
      <c r="C69" s="286">
        <v>0</v>
      </c>
      <c r="D69" s="286">
        <v>0.23499999999999999</v>
      </c>
      <c r="E69" s="285">
        <v>4.6975655999999999</v>
      </c>
      <c r="F69">
        <v>80.933513087385904</v>
      </c>
      <c r="H69" s="196">
        <f t="shared" si="9"/>
        <v>2.099999725824</v>
      </c>
      <c r="I69" s="196">
        <f t="shared" si="10"/>
        <v>0</v>
      </c>
      <c r="J69" s="196">
        <f t="shared" si="11"/>
        <v>235</v>
      </c>
      <c r="K69" s="196">
        <f t="shared" si="12"/>
        <v>23.500000000000007</v>
      </c>
      <c r="L69" s="196">
        <f t="shared" si="13"/>
        <v>23.434547770415847</v>
      </c>
      <c r="M69" s="196">
        <f t="shared" si="14"/>
        <v>2.8955307729089914</v>
      </c>
    </row>
    <row r="70" spans="1:13" x14ac:dyDescent="0.2">
      <c r="A70" s="284" t="s">
        <v>2073</v>
      </c>
      <c r="B70" s="285">
        <v>72.5</v>
      </c>
      <c r="C70" s="286">
        <v>0</v>
      </c>
      <c r="D70" s="286">
        <v>0.312</v>
      </c>
      <c r="E70" s="285">
        <v>2.9080168</v>
      </c>
      <c r="F70">
        <v>69.800134191772159</v>
      </c>
      <c r="H70" s="196">
        <f t="shared" si="9"/>
        <v>1.2999998302719999</v>
      </c>
      <c r="I70" s="196">
        <f t="shared" si="10"/>
        <v>0</v>
      </c>
      <c r="J70" s="196">
        <f t="shared" si="11"/>
        <v>312</v>
      </c>
      <c r="K70" s="196">
        <f t="shared" si="12"/>
        <v>22.5</v>
      </c>
      <c r="L70" s="196">
        <f t="shared" si="13"/>
        <v>19.024638069249214</v>
      </c>
      <c r="M70" s="196">
        <f t="shared" si="14"/>
        <v>2.7255876066054592</v>
      </c>
    </row>
    <row r="71" spans="1:13" x14ac:dyDescent="0.2">
      <c r="A71" s="284" t="s">
        <v>2074</v>
      </c>
      <c r="B71" s="285">
        <v>67.28</v>
      </c>
      <c r="C71" s="286">
        <v>1.0901574803149607</v>
      </c>
      <c r="D71" s="286">
        <v>0.13100000000000001</v>
      </c>
      <c r="E71" s="285">
        <v>4.2501784000000002</v>
      </c>
      <c r="F71">
        <v>84.966294809658123</v>
      </c>
      <c r="H71" s="196">
        <f t="shared" si="9"/>
        <v>1.8999997519360001</v>
      </c>
      <c r="I71" s="196">
        <f t="shared" si="10"/>
        <v>27.69</v>
      </c>
      <c r="J71" s="196">
        <f t="shared" si="11"/>
        <v>131</v>
      </c>
      <c r="K71" s="196">
        <f t="shared" si="12"/>
        <v>19.600000000000001</v>
      </c>
      <c r="L71" s="196">
        <f t="shared" si="13"/>
        <v>19.380860896975921</v>
      </c>
      <c r="M71" s="196">
        <f t="shared" si="14"/>
        <v>2.2810057729824531</v>
      </c>
    </row>
    <row r="72" spans="1:13" x14ac:dyDescent="0.2">
      <c r="A72" s="284" t="s">
        <v>2075</v>
      </c>
      <c r="B72" s="285">
        <v>68.900000000000006</v>
      </c>
      <c r="C72" s="286">
        <v>0</v>
      </c>
      <c r="D72" s="286">
        <v>0.311</v>
      </c>
      <c r="E72" s="285">
        <v>2.0132424000000002</v>
      </c>
      <c r="F72">
        <v>73.282683786613859</v>
      </c>
      <c r="H72" s="196">
        <f t="shared" si="9"/>
        <v>0.89999988249600005</v>
      </c>
      <c r="I72" s="196">
        <f t="shared" si="10"/>
        <v>0</v>
      </c>
      <c r="J72" s="196">
        <f t="shared" si="11"/>
        <v>311</v>
      </c>
      <c r="K72" s="196">
        <f t="shared" si="12"/>
        <v>20.500000000000004</v>
      </c>
      <c r="L72" s="196">
        <f t="shared" si="13"/>
        <v>17.67315453627452</v>
      </c>
      <c r="M72" s="196">
        <f t="shared" si="14"/>
        <v>2.4116412804606888</v>
      </c>
    </row>
    <row r="73" spans="1:13" x14ac:dyDescent="0.2">
      <c r="A73" s="284" t="s">
        <v>2076</v>
      </c>
      <c r="B73" s="285">
        <v>71.78</v>
      </c>
      <c r="C73" s="286">
        <v>0</v>
      </c>
      <c r="D73" s="286">
        <v>0.32400000000000001</v>
      </c>
      <c r="E73" s="285">
        <v>3.8027912000000001</v>
      </c>
      <c r="F73">
        <v>69.266083711488776</v>
      </c>
      <c r="H73" s="196">
        <f t="shared" si="9"/>
        <v>1.6999997780480001</v>
      </c>
      <c r="I73" s="196">
        <f t="shared" si="10"/>
        <v>0</v>
      </c>
      <c r="J73" s="196">
        <f t="shared" si="11"/>
        <v>324</v>
      </c>
      <c r="K73" s="196">
        <f t="shared" si="12"/>
        <v>22.1</v>
      </c>
      <c r="L73" s="196">
        <f t="shared" si="13"/>
        <v>18.425397056488819</v>
      </c>
      <c r="M73" s="196">
        <f t="shared" si="14"/>
        <v>2.6600893350973012</v>
      </c>
    </row>
    <row r="74" spans="1:13" x14ac:dyDescent="0.2">
      <c r="A74" s="284" t="s">
        <v>2124</v>
      </c>
      <c r="B74" s="285">
        <v>75.56</v>
      </c>
      <c r="C74" s="286">
        <v>0</v>
      </c>
      <c r="D74" s="286">
        <v>0.315</v>
      </c>
      <c r="E74" s="285">
        <v>6.7108080000000001</v>
      </c>
      <c r="F74">
        <v>70.191829309336029</v>
      </c>
      <c r="H74" s="196">
        <f t="shared" si="9"/>
        <v>2.99999960832</v>
      </c>
      <c r="I74" s="196">
        <f t="shared" si="10"/>
        <v>0</v>
      </c>
      <c r="J74" s="196">
        <f t="shared" si="11"/>
        <v>315</v>
      </c>
      <c r="K74" s="196">
        <f t="shared" si="12"/>
        <v>24.200000000000003</v>
      </c>
      <c r="L74" s="196">
        <f t="shared" si="13"/>
        <v>21.197411756188167</v>
      </c>
      <c r="M74" s="196">
        <f t="shared" si="14"/>
        <v>3.0199258182559938</v>
      </c>
    </row>
    <row r="75" spans="1:13" x14ac:dyDescent="0.2">
      <c r="A75" s="284" t="s">
        <v>2125</v>
      </c>
      <c r="B75" s="285">
        <v>76.28</v>
      </c>
      <c r="C75" s="286">
        <v>0</v>
      </c>
      <c r="D75" s="286">
        <v>0.20599999999999999</v>
      </c>
      <c r="E75" s="285">
        <v>5.1449527999999995</v>
      </c>
      <c r="F75">
        <v>70.925337411616297</v>
      </c>
      <c r="H75" s="196">
        <f t="shared" si="9"/>
        <v>2.2999996997119996</v>
      </c>
      <c r="I75" s="196">
        <f t="shared" si="10"/>
        <v>0</v>
      </c>
      <c r="J75" s="196">
        <f t="shared" si="11"/>
        <v>206</v>
      </c>
      <c r="K75" s="196">
        <f t="shared" si="12"/>
        <v>24.6</v>
      </c>
      <c r="L75" s="196">
        <f t="shared" si="13"/>
        <v>21.937783693795708</v>
      </c>
      <c r="M75" s="196">
        <f t="shared" si="14"/>
        <v>3.0930813295225428</v>
      </c>
    </row>
    <row r="76" spans="1:13" x14ac:dyDescent="0.2">
      <c r="A76" s="284" t="s">
        <v>2151</v>
      </c>
      <c r="B76" s="285">
        <v>69.800000000000011</v>
      </c>
      <c r="C76" s="286">
        <v>0.01</v>
      </c>
      <c r="D76" s="286">
        <v>0.214</v>
      </c>
      <c r="E76" s="285">
        <v>3.5790976000000003</v>
      </c>
      <c r="F76">
        <v>78.906143637782037</v>
      </c>
      <c r="H76" s="196">
        <f t="shared" si="9"/>
        <v>1.599999791104</v>
      </c>
      <c r="I76" s="196">
        <f t="shared" si="10"/>
        <v>0.254</v>
      </c>
      <c r="J76" s="196">
        <f t="shared" si="11"/>
        <v>214</v>
      </c>
      <c r="K76" s="196">
        <f t="shared" si="12"/>
        <v>21.000000000000007</v>
      </c>
      <c r="L76" s="196">
        <f t="shared" si="13"/>
        <v>19.624000510508882</v>
      </c>
      <c r="M76" s="196">
        <f t="shared" si="14"/>
        <v>2.4870053972720663</v>
      </c>
    </row>
    <row r="77" spans="1:13" x14ac:dyDescent="0.2">
      <c r="A77" s="284" t="s">
        <v>2176</v>
      </c>
      <c r="B77" s="285">
        <v>76.28</v>
      </c>
      <c r="C77" s="286">
        <v>0</v>
      </c>
      <c r="D77" s="286">
        <v>0.32</v>
      </c>
      <c r="E77" s="285">
        <v>4.2501784000000002</v>
      </c>
      <c r="F77">
        <v>73.607933576222095</v>
      </c>
      <c r="H77" s="196">
        <f t="shared" si="9"/>
        <v>1.8999997519360001</v>
      </c>
      <c r="I77" s="196">
        <f t="shared" si="10"/>
        <v>0</v>
      </c>
      <c r="J77" s="196">
        <f t="shared" si="11"/>
        <v>320</v>
      </c>
      <c r="K77" s="196">
        <f t="shared" si="12"/>
        <v>24.6</v>
      </c>
      <c r="L77" s="196">
        <f t="shared" si="13"/>
        <v>22.767532504934806</v>
      </c>
      <c r="M77" s="196">
        <f t="shared" si="14"/>
        <v>3.0930813295225428</v>
      </c>
    </row>
    <row r="78" spans="1:13" x14ac:dyDescent="0.2">
      <c r="A78" s="284" t="s">
        <v>2177</v>
      </c>
      <c r="B78" s="285">
        <v>72.680000000000007</v>
      </c>
      <c r="C78" s="286">
        <v>1.7098425196850395</v>
      </c>
      <c r="D78" s="286">
        <v>0.21099999999999999</v>
      </c>
      <c r="E78" s="285">
        <v>4.4738720000000001</v>
      </c>
      <c r="F78">
        <v>83.314950520487457</v>
      </c>
      <c r="H78" s="196">
        <f t="shared" si="9"/>
        <v>1.9999997388799999</v>
      </c>
      <c r="I78" s="196">
        <f t="shared" si="10"/>
        <v>43.43</v>
      </c>
      <c r="J78" s="196">
        <f t="shared" si="11"/>
        <v>211</v>
      </c>
      <c r="K78" s="196">
        <f t="shared" si="12"/>
        <v>22.600000000000005</v>
      </c>
      <c r="L78" s="196">
        <f t="shared" si="13"/>
        <v>22.846463677912688</v>
      </c>
      <c r="M78" s="196">
        <f t="shared" si="14"/>
        <v>2.7421805492514411</v>
      </c>
    </row>
    <row r="79" spans="1:13" x14ac:dyDescent="0.2">
      <c r="A79" s="284" t="s">
        <v>2239</v>
      </c>
      <c r="B79" s="285">
        <v>72.319999999999993</v>
      </c>
      <c r="C79" s="286">
        <v>0</v>
      </c>
      <c r="D79" s="286">
        <v>0.23499999999999999</v>
      </c>
      <c r="E79" s="285">
        <v>4.9212592000000006</v>
      </c>
      <c r="F79">
        <v>78.323169877602382</v>
      </c>
      <c r="H79" s="196">
        <f t="shared" si="9"/>
        <v>2.1999997127680002</v>
      </c>
      <c r="I79" s="196">
        <f t="shared" si="10"/>
        <v>0</v>
      </c>
      <c r="J79" s="196">
        <f t="shared" si="11"/>
        <v>235</v>
      </c>
      <c r="K79" s="196">
        <f t="shared" si="12"/>
        <v>22.399999999999995</v>
      </c>
      <c r="L79" s="196">
        <f t="shared" si="13"/>
        <v>21.218392143616562</v>
      </c>
      <c r="M79" s="196">
        <f t="shared" si="14"/>
        <v>2.7090824052161171</v>
      </c>
    </row>
    <row r="80" spans="1:13" x14ac:dyDescent="0.2">
      <c r="A80" s="284" t="s">
        <v>2240</v>
      </c>
      <c r="B80" s="285">
        <v>71.599999999999994</v>
      </c>
      <c r="C80" s="286">
        <v>0</v>
      </c>
      <c r="D80" s="286">
        <v>0.22800000000000001</v>
      </c>
      <c r="E80" s="285">
        <v>4.2501784000000002</v>
      </c>
      <c r="F80">
        <v>79.338487602813885</v>
      </c>
      <c r="H80" s="196">
        <f t="shared" si="9"/>
        <v>1.8999997519360001</v>
      </c>
      <c r="I80" s="196">
        <f t="shared" si="10"/>
        <v>0</v>
      </c>
      <c r="J80" s="196">
        <f t="shared" si="11"/>
        <v>228</v>
      </c>
      <c r="K80" s="196">
        <f t="shared" si="12"/>
        <v>21.999999999999996</v>
      </c>
      <c r="L80" s="196">
        <f t="shared" si="13"/>
        <v>20.976550211589171</v>
      </c>
      <c r="M80" s="196">
        <f t="shared" si="14"/>
        <v>2.6439311922105753</v>
      </c>
    </row>
    <row r="81" spans="1:13" x14ac:dyDescent="0.2">
      <c r="A81" s="284" t="s">
        <v>2276</v>
      </c>
      <c r="B81" s="285">
        <v>71.06</v>
      </c>
      <c r="C81" s="286">
        <v>3.0000000000000002E-2</v>
      </c>
      <c r="D81" s="286">
        <v>0.28899999999999998</v>
      </c>
      <c r="E81" s="285">
        <v>2.4606296000000003</v>
      </c>
      <c r="F81">
        <v>71.922960931176291</v>
      </c>
      <c r="H81" s="196">
        <f t="shared" si="9"/>
        <v>1.0999998563840001</v>
      </c>
      <c r="I81" s="196">
        <f t="shared" si="10"/>
        <v>0.76200000000000001</v>
      </c>
      <c r="J81" s="196">
        <f t="shared" si="11"/>
        <v>289</v>
      </c>
      <c r="K81" s="196">
        <f t="shared" si="12"/>
        <v>21.700000000000003</v>
      </c>
      <c r="L81" s="196">
        <f t="shared" si="13"/>
        <v>18.670984847281236</v>
      </c>
      <c r="M81" s="196">
        <f t="shared" si="14"/>
        <v>2.595969994220297</v>
      </c>
    </row>
    <row r="82" spans="1:13" x14ac:dyDescent="0.2">
      <c r="A82" s="284" t="s">
        <v>2300</v>
      </c>
      <c r="B82" s="285">
        <v>71.78</v>
      </c>
      <c r="C82" s="286">
        <v>0</v>
      </c>
      <c r="D82" s="286">
        <v>0.32</v>
      </c>
      <c r="E82" s="285">
        <v>1.7895488000000002</v>
      </c>
      <c r="F82">
        <v>72.948366422132224</v>
      </c>
      <c r="H82" s="196">
        <f t="shared" si="9"/>
        <v>0.79999989555200002</v>
      </c>
      <c r="I82" s="196">
        <f t="shared" si="10"/>
        <v>0</v>
      </c>
      <c r="J82" s="196">
        <f t="shared" si="11"/>
        <v>320</v>
      </c>
      <c r="K82" s="196">
        <f t="shared" si="12"/>
        <v>22.1</v>
      </c>
      <c r="L82" s="196">
        <f t="shared" si="13"/>
        <v>19.4049171532284</v>
      </c>
      <c r="M82" s="196">
        <f t="shared" si="14"/>
        <v>2.6600893350973012</v>
      </c>
    </row>
    <row r="83" spans="1:13" x14ac:dyDescent="0.2">
      <c r="A83" s="284" t="s">
        <v>2325</v>
      </c>
      <c r="B83" s="285">
        <v>76.099999999999994</v>
      </c>
      <c r="C83" s="286">
        <v>0</v>
      </c>
      <c r="D83" s="286">
        <v>0.23899999999999999</v>
      </c>
      <c r="E83" s="285">
        <v>6.0397272000000006</v>
      </c>
      <c r="F83">
        <v>78.219634531130737</v>
      </c>
      <c r="H83" s="196">
        <f t="shared" si="9"/>
        <v>2.6999996474880001</v>
      </c>
      <c r="I83" s="196">
        <f t="shared" si="10"/>
        <v>0</v>
      </c>
      <c r="J83" s="196">
        <f t="shared" si="11"/>
        <v>239</v>
      </c>
      <c r="K83" s="196">
        <f t="shared" si="12"/>
        <v>24.499999999999996</v>
      </c>
      <c r="L83" s="196">
        <f t="shared" si="13"/>
        <v>24.049792507144588</v>
      </c>
      <c r="M83" s="196">
        <f t="shared" si="14"/>
        <v>3.0746490508815891</v>
      </c>
    </row>
    <row r="84" spans="1:13" x14ac:dyDescent="0.2">
      <c r="A84" s="284" t="s">
        <v>2422</v>
      </c>
      <c r="B84" s="285">
        <v>69.259999999999991</v>
      </c>
      <c r="C84" s="286">
        <v>0</v>
      </c>
      <c r="D84" s="286">
        <v>0.29099999999999998</v>
      </c>
      <c r="E84" s="285">
        <v>4.0264848000000004</v>
      </c>
      <c r="F84">
        <v>74.854057995247629</v>
      </c>
      <c r="H84" s="196">
        <f t="shared" ref="H84:H85" si="15">0.44704*E84</f>
        <v>1.7999997649920001</v>
      </c>
      <c r="I84" s="196">
        <f t="shared" ref="I84:I85" si="16">C84*25.4</f>
        <v>0</v>
      </c>
      <c r="J84" s="196">
        <f t="shared" ref="J84:J85" si="17">D84*1000</f>
        <v>291</v>
      </c>
      <c r="K84" s="196">
        <f t="shared" ref="K84:K85" si="18">(B84-32)*5/9</f>
        <v>20.699999999999996</v>
      </c>
      <c r="L84" s="196">
        <f t="shared" ref="L84:L85" si="19">(F84/100)*M84*10</f>
        <v>18.275946655476083</v>
      </c>
      <c r="M84" s="196">
        <f t="shared" ref="M84:M85" si="20">IF(K84&gt;0,0.6108*EXP(17.27*K84/(237.3+K84)),0.6108*EXP(17.27*0.5/(237.3+0.5)))</f>
        <v>2.4415438714941011</v>
      </c>
    </row>
    <row r="85" spans="1:13" x14ac:dyDescent="0.2">
      <c r="A85" s="284" t="s">
        <v>2423</v>
      </c>
      <c r="B85" s="285">
        <v>69.98</v>
      </c>
      <c r="C85" s="286">
        <v>0</v>
      </c>
      <c r="D85" s="286">
        <v>0.32800000000000001</v>
      </c>
      <c r="E85" s="285">
        <v>2.0132424000000002</v>
      </c>
      <c r="F85">
        <v>70.545502333483483</v>
      </c>
      <c r="H85" s="196">
        <f t="shared" si="15"/>
        <v>0.89999988249600005</v>
      </c>
      <c r="I85" s="196">
        <f t="shared" si="16"/>
        <v>0</v>
      </c>
      <c r="J85" s="196">
        <f t="shared" si="17"/>
        <v>328</v>
      </c>
      <c r="K85" s="196">
        <f t="shared" si="18"/>
        <v>21.100000000000005</v>
      </c>
      <c r="L85" s="196">
        <f t="shared" si="19"/>
        <v>17.652761578647919</v>
      </c>
      <c r="M85" s="196">
        <f t="shared" si="20"/>
        <v>2.5023227554890162</v>
      </c>
    </row>
    <row r="86" spans="1:13" x14ac:dyDescent="0.2">
      <c r="A86" s="284" t="s">
        <v>2424</v>
      </c>
      <c r="B86" s="285">
        <v>72.14</v>
      </c>
      <c r="C86" s="286">
        <v>0.19</v>
      </c>
      <c r="D86" s="286">
        <v>0.28299999999999997</v>
      </c>
      <c r="E86" s="285">
        <v>4.0264848000000004</v>
      </c>
      <c r="F86">
        <v>74.815147274659324</v>
      </c>
      <c r="H86" s="196">
        <f>0.44704*E86</f>
        <v>1.7999997649920001</v>
      </c>
      <c r="I86" s="196">
        <f>C86*25.4</f>
        <v>4.8259999999999996</v>
      </c>
      <c r="J86" s="196">
        <f>D86*1000</f>
        <v>283</v>
      </c>
      <c r="K86" s="196">
        <f>(B86-32)*5/9</f>
        <v>22.299999999999997</v>
      </c>
      <c r="L86" s="196">
        <f>(F86/100)*M86*10</f>
        <v>20.145209509669076</v>
      </c>
      <c r="M86" s="196">
        <f>IF(K86&gt;0,0.6108*EXP(17.27*K86/(237.3+K86)),0.6108*EXP(17.27*0.5/(237.3+0.5)))</f>
        <v>2.6926645530366375</v>
      </c>
    </row>
    <row r="87" spans="1:13" x14ac:dyDescent="0.2">
      <c r="A87" s="284" t="s">
        <v>2425</v>
      </c>
      <c r="B87" s="285">
        <v>76.64</v>
      </c>
      <c r="C87" s="286">
        <v>0</v>
      </c>
      <c r="D87" s="286">
        <v>0.16600000000000001</v>
      </c>
      <c r="E87" s="285">
        <v>2.6843232000000001</v>
      </c>
      <c r="F87">
        <v>76.963443868720049</v>
      </c>
      <c r="H87" s="196">
        <f>0.44704*E87</f>
        <v>1.1999998433280001</v>
      </c>
      <c r="I87" s="196">
        <f>C87*25.4</f>
        <v>0</v>
      </c>
      <c r="J87" s="196">
        <f>D87*1000</f>
        <v>166</v>
      </c>
      <c r="K87" s="196">
        <f>(B87-32)*5/9</f>
        <v>24.799999999999997</v>
      </c>
      <c r="L87" s="196">
        <f>(F87/100)*M87*10</f>
        <v>24.09136825974889</v>
      </c>
      <c r="M87" s="196">
        <f>IF(K87&gt;0,0.6108*EXP(17.27*K87/(237.3+K87)),0.6108*EXP(17.27*0.5/(237.3+0.5)))</f>
        <v>3.1302352193130294</v>
      </c>
    </row>
    <row r="88" spans="1:13" x14ac:dyDescent="0.2">
      <c r="A88" s="284" t="s">
        <v>2472</v>
      </c>
      <c r="B88" s="285">
        <v>76.28</v>
      </c>
      <c r="C88" s="286">
        <v>0</v>
      </c>
      <c r="D88" s="286">
        <v>0.29199999999999998</v>
      </c>
      <c r="E88" s="285">
        <v>2.6843232000000001</v>
      </c>
      <c r="F88">
        <v>68.705480243427502</v>
      </c>
      <c r="H88" s="196">
        <f>0.44704*E88</f>
        <v>1.1999998433280001</v>
      </c>
      <c r="I88" s="196">
        <f>C88*25.4</f>
        <v>0</v>
      </c>
      <c r="J88" s="196">
        <f>D88*1000</f>
        <v>292</v>
      </c>
      <c r="K88" s="196">
        <f>(B88-32)*5/9</f>
        <v>24.6</v>
      </c>
      <c r="L88" s="196">
        <f>(F88/100)*M88*10</f>
        <v>21.251163817682549</v>
      </c>
      <c r="M88" s="196">
        <f>IF(K88&gt;0,0.6108*EXP(17.27*K88/(237.3+K88)),0.6108*EXP(17.27*0.5/(237.3+0.5)))</f>
        <v>3.0930813295225428</v>
      </c>
    </row>
    <row r="89" spans="1:13" x14ac:dyDescent="0.2">
      <c r="A89" s="284" t="s">
        <v>2473</v>
      </c>
      <c r="B89" s="285">
        <v>79.88</v>
      </c>
      <c r="C89" s="286">
        <v>0.26</v>
      </c>
      <c r="D89" s="286">
        <v>0.21</v>
      </c>
      <c r="E89" s="285">
        <v>7.6055824000000003</v>
      </c>
      <c r="F89">
        <v>75.259200107339566</v>
      </c>
      <c r="H89" s="196">
        <f>0.44704*E89</f>
        <v>3.3999995560960001</v>
      </c>
      <c r="I89" s="196">
        <f>C89*25.4</f>
        <v>6.6040000000000001</v>
      </c>
      <c r="J89" s="196">
        <f>D89*1000</f>
        <v>210</v>
      </c>
      <c r="K89" s="196">
        <f>(B89-32)*5/9</f>
        <v>26.599999999999998</v>
      </c>
      <c r="L89" s="196">
        <f>(F89/100)*M89*10</f>
        <v>26.209188716647787</v>
      </c>
      <c r="M89" s="196">
        <f>IF(K89&gt;0,0.6108*EXP(17.27*K89/(237.3+K89)),0.6108*EXP(17.27*0.5/(237.3+0.5)))</f>
        <v>3.4825228914559996</v>
      </c>
    </row>
    <row r="90" spans="1:13" x14ac:dyDescent="0.2">
      <c r="A90" s="284" t="s">
        <v>2498</v>
      </c>
      <c r="B90" s="285">
        <v>84.2</v>
      </c>
      <c r="C90" s="286">
        <v>0</v>
      </c>
      <c r="D90" s="286">
        <v>0.30399999999999999</v>
      </c>
      <c r="E90" s="285">
        <v>2.6843232000000001</v>
      </c>
      <c r="F90">
        <v>73.338044083145405</v>
      </c>
      <c r="H90" s="196">
        <f>0.44704*E90</f>
        <v>1.1999998433280001</v>
      </c>
      <c r="I90" s="196">
        <f>C90*25.4</f>
        <v>0</v>
      </c>
      <c r="J90" s="196">
        <f>D90*1000</f>
        <v>304</v>
      </c>
      <c r="K90" s="196">
        <f>(B90-32)*5/9</f>
        <v>29</v>
      </c>
      <c r="L90" s="196">
        <f>(F90/100)*M90*10</f>
        <v>29.376856041796934</v>
      </c>
      <c r="M90" s="196">
        <f>IF(K90&gt;0,0.6108*EXP(17.27*K90/(237.3+K90)),0.6108*EXP(17.27*0.5/(237.3+0.5)))</f>
        <v>4.0056776000859209</v>
      </c>
    </row>
    <row r="91" spans="1:13" x14ac:dyDescent="0.2">
      <c r="A91" s="284" t="s">
        <v>2523</v>
      </c>
      <c r="B91" s="285">
        <v>80.960000000000008</v>
      </c>
      <c r="C91" s="286">
        <v>0.74015748031496065</v>
      </c>
      <c r="D91" s="286">
        <v>0.24399999999999999</v>
      </c>
      <c r="E91" s="285">
        <v>6.4871144000000003</v>
      </c>
      <c r="F91">
        <v>79.698150605363665</v>
      </c>
      <c r="H91" s="196">
        <f t="shared" ref="H91:H93" si="21">0.44704*E91</f>
        <v>2.8999996213760002</v>
      </c>
      <c r="I91" s="196">
        <f t="shared" ref="I91:I93" si="22">C91*25.4</f>
        <v>18.8</v>
      </c>
      <c r="J91" s="196">
        <f t="shared" ref="J91:J93" si="23">D91*1000</f>
        <v>244</v>
      </c>
      <c r="K91" s="196">
        <f t="shared" ref="K91:K93" si="24">(B91-32)*5/9</f>
        <v>27.200000000000003</v>
      </c>
      <c r="L91" s="196">
        <f t="shared" ref="L91:L93" si="25">(F91/100)*M91*10</f>
        <v>28.750217622670554</v>
      </c>
      <c r="M91" s="196">
        <f t="shared" ref="M91:M93" si="26">IF(K91&gt;0,0.6108*EXP(17.27*K91/(237.3+K91)),0.6108*EXP(17.27*0.5/(237.3+0.5)))</f>
        <v>3.6073883025255138</v>
      </c>
    </row>
    <row r="92" spans="1:13" x14ac:dyDescent="0.2">
      <c r="A92" s="284" t="s">
        <v>2524</v>
      </c>
      <c r="B92" s="285">
        <v>73.94</v>
      </c>
      <c r="C92" s="286">
        <v>0.64015748031496078</v>
      </c>
      <c r="D92" s="286">
        <v>0.23699999999999999</v>
      </c>
      <c r="E92" s="285">
        <v>5.8160335999999999</v>
      </c>
      <c r="F92">
        <v>80.199257223970349</v>
      </c>
      <c r="H92" s="196">
        <f t="shared" si="21"/>
        <v>2.5999996605439999</v>
      </c>
      <c r="I92" s="196">
        <f t="shared" si="22"/>
        <v>16.260000000000002</v>
      </c>
      <c r="J92" s="196">
        <f t="shared" si="23"/>
        <v>237</v>
      </c>
      <c r="K92" s="196">
        <f t="shared" si="24"/>
        <v>23.299999999999997</v>
      </c>
      <c r="L92" s="196">
        <f t="shared" si="25"/>
        <v>22.94357296515912</v>
      </c>
      <c r="M92" s="196">
        <f t="shared" si="26"/>
        <v>2.860821129687674</v>
      </c>
    </row>
    <row r="93" spans="1:13" x14ac:dyDescent="0.2">
      <c r="A93" s="284" t="s">
        <v>2525</v>
      </c>
      <c r="B93" s="285">
        <v>70.88</v>
      </c>
      <c r="C93" s="286">
        <v>0</v>
      </c>
      <c r="D93" s="286">
        <v>0.28999999999999998</v>
      </c>
      <c r="E93" s="285">
        <v>3.5790976000000003</v>
      </c>
      <c r="F93">
        <v>75.168975214288807</v>
      </c>
      <c r="H93" s="196">
        <f t="shared" si="21"/>
        <v>1.599999791104</v>
      </c>
      <c r="I93" s="196">
        <f t="shared" si="22"/>
        <v>0</v>
      </c>
      <c r="J93" s="196">
        <f t="shared" si="23"/>
        <v>290</v>
      </c>
      <c r="K93" s="196">
        <f t="shared" si="24"/>
        <v>21.599999999999998</v>
      </c>
      <c r="L93" s="196">
        <f t="shared" si="25"/>
        <v>19.394743631247554</v>
      </c>
      <c r="M93" s="196">
        <f t="shared" si="26"/>
        <v>2.5801527260359438</v>
      </c>
    </row>
    <row r="94" spans="1:13" x14ac:dyDescent="0.2">
      <c r="A94" s="284" t="s">
        <v>2598</v>
      </c>
      <c r="B94" s="285">
        <v>68.539999999999992</v>
      </c>
      <c r="C94" s="286">
        <v>0</v>
      </c>
      <c r="D94" s="286">
        <v>0.309</v>
      </c>
      <c r="E94" s="285">
        <v>2.236936</v>
      </c>
      <c r="F94">
        <v>67.596124491268569</v>
      </c>
      <c r="H94" s="196">
        <f t="shared" ref="H94" si="27">0.44704*E94</f>
        <v>0.99999986943999997</v>
      </c>
      <c r="I94" s="196">
        <f t="shared" ref="I94" si="28">C94*25.4</f>
        <v>0</v>
      </c>
      <c r="J94" s="196">
        <f t="shared" ref="J94" si="29">D94*1000</f>
        <v>309</v>
      </c>
      <c r="K94" s="196">
        <f t="shared" ref="K94" si="30">(B94-32)*5/9</f>
        <v>20.299999999999997</v>
      </c>
      <c r="L94" s="196">
        <f t="shared" ref="L94" si="31">(F94/100)*M94*10</f>
        <v>16.101797950822693</v>
      </c>
      <c r="M94" s="196">
        <f t="shared" ref="M94" si="32">IF(K94&gt;0,0.6108*EXP(17.27*K94/(237.3+K94)),0.6108*EXP(17.27*0.5/(237.3+0.5)))</f>
        <v>2.3820593372779193</v>
      </c>
    </row>
    <row r="95" spans="1:13" x14ac:dyDescent="0.2">
      <c r="A95" s="284" t="s">
        <v>2621</v>
      </c>
      <c r="B95" s="285">
        <v>70.34</v>
      </c>
      <c r="C95" s="286">
        <v>0</v>
      </c>
      <c r="D95" s="286">
        <v>0.29299999999999998</v>
      </c>
      <c r="E95" s="285">
        <v>2.0132424000000002</v>
      </c>
      <c r="F95">
        <v>70.145432918072999</v>
      </c>
      <c r="H95" s="196">
        <f t="shared" ref="H95" si="33">0.44704*E95</f>
        <v>0.89999988249600005</v>
      </c>
      <c r="I95" s="196">
        <f t="shared" ref="I95" si="34">C95*25.4</f>
        <v>0</v>
      </c>
      <c r="J95" s="196">
        <f t="shared" ref="J95" si="35">D95*1000</f>
        <v>293</v>
      </c>
      <c r="K95" s="196">
        <f t="shared" ref="K95" si="36">(B95-32)*5/9</f>
        <v>21.3</v>
      </c>
      <c r="L95" s="196">
        <f t="shared" ref="L95" si="37">(F95/100)*M95*10</f>
        <v>17.769276007956684</v>
      </c>
      <c r="M95" s="196">
        <f t="shared" ref="M95" si="38">IF(K95&gt;0,0.6108*EXP(17.27*K95/(237.3+K95)),0.6108*EXP(17.27*0.5/(237.3+0.5)))</f>
        <v>2.5332049812438213</v>
      </c>
    </row>
    <row r="96" spans="1:13" x14ac:dyDescent="0.2">
      <c r="A96" s="284" t="s">
        <v>2648</v>
      </c>
      <c r="B96" s="285">
        <v>71.960000000000008</v>
      </c>
      <c r="C96" s="286">
        <v>0</v>
      </c>
      <c r="D96" s="286">
        <v>0</v>
      </c>
      <c r="E96" s="286">
        <v>0.255</v>
      </c>
      <c r="F96">
        <v>71.036135023112948</v>
      </c>
      <c r="H96" s="196">
        <f t="shared" ref="H96" si="39">0.44704*E96</f>
        <v>0.1139952</v>
      </c>
      <c r="I96" s="196">
        <f t="shared" ref="I96" si="40">C96*25.4</f>
        <v>0</v>
      </c>
      <c r="J96" s="196">
        <f t="shared" ref="J96" si="41">D96*1000</f>
        <v>0</v>
      </c>
      <c r="K96" s="196">
        <f t="shared" ref="K96" si="42">(B96-32)*5/9</f>
        <v>22.200000000000003</v>
      </c>
      <c r="L96" s="196">
        <f t="shared" ref="L96" si="43">(F96/100)*M96*10</f>
        <v>19.011639919720334</v>
      </c>
      <c r="M96" s="196">
        <f t="shared" ref="M96" si="44">IF(K96&gt;0,0.6108*EXP(17.27*K96/(237.3+K96)),0.6108*EXP(17.27*0.5/(237.3+0.5)))</f>
        <v>2.6763336594163718</v>
      </c>
    </row>
    <row r="97" spans="1:13" x14ac:dyDescent="0.2">
      <c r="A97" s="284" t="s">
        <v>2699</v>
      </c>
      <c r="B97" s="285">
        <v>73.94</v>
      </c>
      <c r="C97" s="286">
        <v>0</v>
      </c>
      <c r="D97" s="286">
        <v>0.31</v>
      </c>
      <c r="E97" s="285">
        <v>1.7895488000000002</v>
      </c>
      <c r="F97">
        <v>71.17983930590924</v>
      </c>
      <c r="H97" s="196">
        <f>0.44704*E97</f>
        <v>0.79999989555200002</v>
      </c>
      <c r="I97" s="196">
        <f>C97*25.4</f>
        <v>0</v>
      </c>
      <c r="J97" s="196">
        <f>D97*1000</f>
        <v>310</v>
      </c>
      <c r="K97" s="196">
        <f>(B97-32)*5/9</f>
        <v>23.299999999999997</v>
      </c>
      <c r="L97" s="196">
        <f>(F97/100)*M97*10</f>
        <v>20.363278829411836</v>
      </c>
      <c r="M97" s="196">
        <f t="shared" ref="M97" si="45">IF(K97&gt;0,0.6108*EXP(17.27*K97/(237.3+K97)),0.6108*EXP(17.27*0.5/(237.3+0.5)))</f>
        <v>2.860821129687674</v>
      </c>
    </row>
    <row r="98" spans="1:13" x14ac:dyDescent="0.2">
      <c r="A98" s="284" t="s">
        <v>2701</v>
      </c>
      <c r="B98" s="285">
        <v>75.92</v>
      </c>
      <c r="C98" s="286">
        <v>0</v>
      </c>
      <c r="D98" s="286">
        <v>0.29199999999999998</v>
      </c>
      <c r="E98" s="285">
        <v>2.0132424000000002</v>
      </c>
      <c r="F98">
        <v>72.671572088339644</v>
      </c>
      <c r="H98" s="196">
        <f t="shared" ref="H98:H100" si="46">0.44704*E98</f>
        <v>0.89999988249600005</v>
      </c>
      <c r="I98" s="196">
        <f t="shared" ref="I98:I100" si="47">C98*25.4</f>
        <v>0</v>
      </c>
      <c r="J98" s="196">
        <f t="shared" ref="J98:J100" si="48">D98*1000</f>
        <v>292</v>
      </c>
      <c r="K98" s="196">
        <f t="shared" ref="K98:K100" si="49">(B98-32)*5/9</f>
        <v>24.400000000000002</v>
      </c>
      <c r="L98" s="196">
        <f t="shared" ref="L98:L100" si="50">(F98/100)*M98*10</f>
        <v>22.210704528821218</v>
      </c>
      <c r="M98" s="196">
        <f t="shared" ref="M98:M100" si="51">IF(K98&gt;0,0.6108*EXP(17.27*K98/(237.3+K98)),0.6108*EXP(17.27*0.5/(237.3+0.5)))</f>
        <v>3.0563126530167617</v>
      </c>
    </row>
    <row r="99" spans="1:13" x14ac:dyDescent="0.2">
      <c r="A99" s="284" t="s">
        <v>2702</v>
      </c>
      <c r="B99" s="285">
        <v>71.599999999999994</v>
      </c>
      <c r="C99" s="286">
        <v>2.5299212598425198</v>
      </c>
      <c r="D99" s="286">
        <v>6.9000000000000006E-2</v>
      </c>
      <c r="E99" s="285">
        <v>5.5923400000000001</v>
      </c>
      <c r="F99">
        <v>84.444533161583308</v>
      </c>
      <c r="H99" s="196">
        <f t="shared" si="46"/>
        <v>2.4999996736000001</v>
      </c>
      <c r="I99" s="196">
        <f t="shared" si="47"/>
        <v>64.260000000000005</v>
      </c>
      <c r="J99" s="196">
        <f t="shared" si="48"/>
        <v>69</v>
      </c>
      <c r="K99" s="196">
        <f t="shared" si="49"/>
        <v>21.999999999999996</v>
      </c>
      <c r="L99" s="196">
        <f t="shared" si="50"/>
        <v>22.326553523757045</v>
      </c>
      <c r="M99" s="196">
        <f t="shared" si="51"/>
        <v>2.6439311922105753</v>
      </c>
    </row>
    <row r="100" spans="1:13" x14ac:dyDescent="0.2">
      <c r="A100" s="284" t="s">
        <v>2703</v>
      </c>
      <c r="B100" s="285">
        <v>68.539999999999992</v>
      </c>
      <c r="C100" s="286">
        <v>0.02</v>
      </c>
      <c r="D100" s="286">
        <v>9.8000000000000004E-2</v>
      </c>
      <c r="E100" s="285">
        <v>5.8160335999999999</v>
      </c>
      <c r="F100">
        <v>88.276930436989005</v>
      </c>
      <c r="H100" s="196">
        <f t="shared" si="46"/>
        <v>2.5999996605439999</v>
      </c>
      <c r="I100" s="196">
        <f t="shared" si="47"/>
        <v>0.50800000000000001</v>
      </c>
      <c r="J100" s="196">
        <f t="shared" si="48"/>
        <v>98</v>
      </c>
      <c r="K100" s="196">
        <f t="shared" si="49"/>
        <v>20.299999999999997</v>
      </c>
      <c r="L100" s="196">
        <f t="shared" si="50"/>
        <v>21.028088641366303</v>
      </c>
      <c r="M100" s="196">
        <f t="shared" si="51"/>
        <v>2.3820593372779193</v>
      </c>
    </row>
    <row r="101" spans="1:13" x14ac:dyDescent="0.2">
      <c r="A101" s="284" t="s">
        <v>2777</v>
      </c>
      <c r="B101" s="285">
        <v>68</v>
      </c>
      <c r="C101" s="286">
        <v>0.52007874015748035</v>
      </c>
      <c r="D101" s="286">
        <v>0.16600000000000001</v>
      </c>
      <c r="E101" s="285">
        <v>5.5923400000000001</v>
      </c>
      <c r="F101">
        <v>84.980025567293836</v>
      </c>
      <c r="H101" s="196">
        <f t="shared" ref="H101" si="52">0.44704*E101</f>
        <v>2.4999996736000001</v>
      </c>
      <c r="I101" s="196">
        <f t="shared" ref="I101" si="53">C101*25.4</f>
        <v>13.21</v>
      </c>
      <c r="J101" s="196">
        <f t="shared" ref="J101" si="54">D101*1000</f>
        <v>166</v>
      </c>
      <c r="K101" s="196">
        <f t="shared" ref="K101" si="55">(B101-32)*5/9</f>
        <v>20</v>
      </c>
      <c r="L101" s="196">
        <f t="shared" ref="L101" si="56">(F101/100)*M101*10</f>
        <v>19.870720218693869</v>
      </c>
      <c r="M101" s="196">
        <f t="shared" ref="M101" si="57">IF(K101&gt;0,0.6108*EXP(17.27*K101/(237.3+K101)),0.6108*EXP(17.27*0.5/(237.3+0.5)))</f>
        <v>2.3382812709274461</v>
      </c>
    </row>
    <row r="102" spans="1:13" x14ac:dyDescent="0.2">
      <c r="A102" s="284" t="s">
        <v>2800</v>
      </c>
      <c r="B102" s="285">
        <v>69.62</v>
      </c>
      <c r="C102" s="286">
        <v>0.19</v>
      </c>
      <c r="D102" s="286">
        <v>0.245</v>
      </c>
      <c r="E102" s="285">
        <v>3.8027912000000001</v>
      </c>
      <c r="F102">
        <v>80.602483644733766</v>
      </c>
      <c r="H102" s="196">
        <f t="shared" ref="H102" si="58">0.44704*E102</f>
        <v>1.6999997780480001</v>
      </c>
      <c r="I102" s="196">
        <f t="shared" ref="I102" si="59">C102*25.4</f>
        <v>4.8259999999999996</v>
      </c>
      <c r="J102" s="196">
        <f t="shared" ref="J102" si="60">D102*1000</f>
        <v>245</v>
      </c>
      <c r="K102" s="196">
        <f t="shared" ref="K102" si="61">(B102-32)*5/9</f>
        <v>20.900000000000002</v>
      </c>
      <c r="L102" s="196">
        <f t="shared" ref="L102" si="62">(F102/100)*M102*10</f>
        <v>19.923080459523945</v>
      </c>
      <c r="M102" s="196">
        <f t="shared" ref="M102" si="63">IF(K102&gt;0,0.6108*EXP(17.27*K102/(237.3+K102)),0.6108*EXP(17.27*0.5/(237.3+0.5)))</f>
        <v>2.4717700446226432</v>
      </c>
    </row>
    <row r="103" spans="1:13" x14ac:dyDescent="0.2">
      <c r="A103" s="284" t="s">
        <v>2876</v>
      </c>
      <c r="B103" s="313">
        <v>69.080000000000013</v>
      </c>
      <c r="C103" s="286">
        <v>0.60000000000000009</v>
      </c>
      <c r="D103" s="286">
        <v>0.155</v>
      </c>
      <c r="E103" s="285">
        <v>2.9080168</v>
      </c>
      <c r="F103">
        <v>86.652167311557676</v>
      </c>
      <c r="H103" s="196">
        <f t="shared" ref="H103:H104" si="64">0.44704*E103</f>
        <v>1.2999998302719999</v>
      </c>
      <c r="I103" s="196">
        <f t="shared" ref="I103:I104" si="65">C103*25.4</f>
        <v>15.240000000000002</v>
      </c>
      <c r="J103" s="196">
        <f t="shared" ref="J103:J104" si="66">D103*1000</f>
        <v>155</v>
      </c>
      <c r="K103" s="196">
        <f t="shared" ref="K103:K104" si="67">(B103-32)*5/9</f>
        <v>20.600000000000009</v>
      </c>
      <c r="L103" s="196">
        <f t="shared" ref="L103:L104" si="68">(F103/100)*M103*10</f>
        <v>21.026601693885816</v>
      </c>
      <c r="M103" s="196">
        <f t="shared" ref="M103:M104" si="69">IF(K103&gt;0,0.6108*EXP(17.27*K103/(237.3+K103)),0.6108*EXP(17.27*0.5/(237.3+0.5)))</f>
        <v>2.4265523121060224</v>
      </c>
    </row>
    <row r="104" spans="1:13" x14ac:dyDescent="0.2">
      <c r="A104" s="284" t="s">
        <v>2826</v>
      </c>
      <c r="B104" s="313">
        <v>71.599999999999994</v>
      </c>
      <c r="C104" s="286">
        <v>0</v>
      </c>
      <c r="D104" s="286">
        <v>0.252</v>
      </c>
      <c r="E104" s="285">
        <v>4.2501784000000002</v>
      </c>
      <c r="F104">
        <v>81.134309800271254</v>
      </c>
      <c r="H104" s="196">
        <f t="shared" si="64"/>
        <v>1.8999997519360001</v>
      </c>
      <c r="I104" s="196">
        <f t="shared" si="65"/>
        <v>0</v>
      </c>
      <c r="J104" s="196">
        <f t="shared" si="66"/>
        <v>252</v>
      </c>
      <c r="K104" s="196">
        <f t="shared" si="67"/>
        <v>21.999999999999996</v>
      </c>
      <c r="L104" s="196">
        <f t="shared" si="68"/>
        <v>21.451353243941334</v>
      </c>
      <c r="M104" s="196">
        <f t="shared" si="69"/>
        <v>2.6439311922105753</v>
      </c>
    </row>
    <row r="105" spans="1:13" x14ac:dyDescent="0.2">
      <c r="A105" s="284" t="s">
        <v>3020</v>
      </c>
      <c r="B105" s="313">
        <v>74.12</v>
      </c>
      <c r="C105" s="286">
        <v>0</v>
      </c>
      <c r="D105" s="286">
        <v>0.20899999999999999</v>
      </c>
      <c r="E105" s="285">
        <v>5.8160335999999999</v>
      </c>
      <c r="F105">
        <v>81.143394126718718</v>
      </c>
      <c r="H105" s="196">
        <f t="shared" ref="H105:H110" si="70">0.44704*E105</f>
        <v>2.5999996605439999</v>
      </c>
      <c r="I105" s="196">
        <f t="shared" ref="I105:I110" si="71">C105*25.4</f>
        <v>0</v>
      </c>
      <c r="J105" s="196">
        <f t="shared" ref="J105:J110" si="72">D105*1000</f>
        <v>209</v>
      </c>
      <c r="K105" s="196">
        <f t="shared" ref="K105:K110" si="73">(B105-32)*5/9</f>
        <v>23.400000000000002</v>
      </c>
      <c r="L105" s="196">
        <f t="shared" ref="L105:L110" si="74">(F105/100)*M105*10</f>
        <v>23.3541260044193</v>
      </c>
      <c r="M105" s="196">
        <f t="shared" ref="M105:M110" si="75">IF(K105&gt;0,0.6108*EXP(17.27*K105/(237.3+K105)),0.6108*EXP(17.27*0.5/(237.3+0.5)))</f>
        <v>2.8781302847583623</v>
      </c>
    </row>
    <row r="106" spans="1:13" x14ac:dyDescent="0.2">
      <c r="A106" s="284" t="s">
        <v>3021</v>
      </c>
      <c r="B106" s="313">
        <v>75.02</v>
      </c>
      <c r="C106" s="286">
        <v>0.14000000000000001</v>
      </c>
      <c r="D106" s="286">
        <v>0.251</v>
      </c>
      <c r="E106" s="285">
        <v>5.8160335999999999</v>
      </c>
      <c r="F106">
        <v>80.172209311896822</v>
      </c>
      <c r="H106" s="196">
        <f t="shared" si="70"/>
        <v>2.5999996605439999</v>
      </c>
      <c r="I106" s="196">
        <f t="shared" si="71"/>
        <v>3.556</v>
      </c>
      <c r="J106" s="196">
        <f t="shared" si="72"/>
        <v>251</v>
      </c>
      <c r="K106" s="196">
        <f t="shared" si="73"/>
        <v>23.899999999999995</v>
      </c>
      <c r="L106" s="196">
        <f t="shared" si="74"/>
        <v>23.779511830207987</v>
      </c>
      <c r="M106" s="196">
        <f t="shared" si="75"/>
        <v>2.9660542018616076</v>
      </c>
    </row>
    <row r="107" spans="1:13" x14ac:dyDescent="0.2">
      <c r="A107" s="284" t="s">
        <v>3022</v>
      </c>
      <c r="B107" s="313">
        <v>73.580000000000013</v>
      </c>
      <c r="C107" s="286">
        <v>0</v>
      </c>
      <c r="D107" s="286">
        <v>0.222</v>
      </c>
      <c r="E107" s="285">
        <v>3.3554040000000001</v>
      </c>
      <c r="F107">
        <v>75.776493987334263</v>
      </c>
      <c r="H107" s="196">
        <f t="shared" si="70"/>
        <v>1.49999980416</v>
      </c>
      <c r="I107" s="196">
        <f t="shared" si="71"/>
        <v>0</v>
      </c>
      <c r="J107" s="196">
        <f t="shared" si="72"/>
        <v>222</v>
      </c>
      <c r="K107" s="196">
        <f t="shared" si="73"/>
        <v>23.100000000000009</v>
      </c>
      <c r="L107" s="196">
        <f t="shared" si="74"/>
        <v>21.418038108427758</v>
      </c>
      <c r="M107" s="196">
        <f t="shared" si="75"/>
        <v>2.8264752011366086</v>
      </c>
    </row>
    <row r="108" spans="1:13" x14ac:dyDescent="0.2">
      <c r="A108" s="284" t="s">
        <v>3023</v>
      </c>
      <c r="B108" s="313">
        <v>70.34</v>
      </c>
      <c r="C108" s="286">
        <v>0.08</v>
      </c>
      <c r="D108" s="286">
        <v>9.2999999999999999E-2</v>
      </c>
      <c r="E108" s="285">
        <v>5.3686464000000003</v>
      </c>
      <c r="F108">
        <v>83.003619508006636</v>
      </c>
      <c r="H108" s="196">
        <f t="shared" si="70"/>
        <v>2.3999996866560003</v>
      </c>
      <c r="I108" s="196">
        <f t="shared" si="71"/>
        <v>2.032</v>
      </c>
      <c r="J108" s="196">
        <f t="shared" si="72"/>
        <v>93</v>
      </c>
      <c r="K108" s="196">
        <f t="shared" si="73"/>
        <v>21.3</v>
      </c>
      <c r="L108" s="196">
        <f t="shared" si="74"/>
        <v>21.026518239894919</v>
      </c>
      <c r="M108" s="196">
        <f t="shared" si="75"/>
        <v>2.5332049812438213</v>
      </c>
    </row>
    <row r="109" spans="1:13" x14ac:dyDescent="0.2">
      <c r="A109" s="284" t="s">
        <v>3025</v>
      </c>
      <c r="B109" s="313">
        <v>65.48</v>
      </c>
      <c r="C109" s="286">
        <v>3.0000000000000002E-2</v>
      </c>
      <c r="D109" s="286">
        <v>0.13700000000000001</v>
      </c>
      <c r="E109" s="285">
        <v>6.9345015999999999</v>
      </c>
      <c r="F109">
        <v>84.319195988176418</v>
      </c>
      <c r="H109" s="196">
        <f t="shared" si="70"/>
        <v>3.0999995952639998</v>
      </c>
      <c r="I109" s="196">
        <f t="shared" si="71"/>
        <v>0.76200000000000001</v>
      </c>
      <c r="J109" s="196">
        <f t="shared" si="72"/>
        <v>137</v>
      </c>
      <c r="K109" s="196">
        <f t="shared" si="73"/>
        <v>18.600000000000005</v>
      </c>
      <c r="L109" s="196">
        <f t="shared" si="74"/>
        <v>18.070893062776744</v>
      </c>
      <c r="M109" s="196">
        <f t="shared" si="75"/>
        <v>2.1431529144692885</v>
      </c>
    </row>
    <row r="110" spans="1:13" x14ac:dyDescent="0.2">
      <c r="A110" s="284" t="s">
        <v>3024</v>
      </c>
      <c r="B110" s="313">
        <v>67.28</v>
      </c>
      <c r="C110" s="286">
        <v>0</v>
      </c>
      <c r="D110" s="286">
        <v>0.3</v>
      </c>
      <c r="E110" s="285">
        <v>2.4606296000000003</v>
      </c>
      <c r="F110">
        <v>72.910867618146654</v>
      </c>
      <c r="H110" s="196">
        <f t="shared" si="70"/>
        <v>1.0999998563840001</v>
      </c>
      <c r="I110" s="196">
        <f t="shared" si="71"/>
        <v>0</v>
      </c>
      <c r="J110" s="196">
        <f t="shared" si="72"/>
        <v>300</v>
      </c>
      <c r="K110" s="196">
        <f t="shared" si="73"/>
        <v>19.600000000000001</v>
      </c>
      <c r="L110" s="196">
        <f t="shared" si="74"/>
        <v>16.631010995015192</v>
      </c>
      <c r="M110" s="196">
        <f t="shared" si="75"/>
        <v>2.2810057729824531</v>
      </c>
    </row>
    <row r="111" spans="1:13" x14ac:dyDescent="0.2">
      <c r="A111" s="284" t="s">
        <v>3122</v>
      </c>
      <c r="B111" s="313">
        <v>67.28</v>
      </c>
      <c r="C111" s="286">
        <v>0.21</v>
      </c>
      <c r="D111" s="286">
        <v>0.17599999999999999</v>
      </c>
      <c r="E111" s="285">
        <v>7.1581952000000006</v>
      </c>
      <c r="F111">
        <v>77.201076130533565</v>
      </c>
      <c r="H111" s="196">
        <f t="shared" ref="H111:H114" si="76">0.44704*E111</f>
        <v>3.1999995822080001</v>
      </c>
      <c r="I111" s="196">
        <f t="shared" ref="I111:I114" si="77">C111*25.4</f>
        <v>5.3339999999999996</v>
      </c>
      <c r="J111" s="196">
        <f t="shared" ref="J111:J114" si="78">D111*1000</f>
        <v>176</v>
      </c>
      <c r="K111" s="196">
        <f t="shared" ref="K111:K114" si="79">(B111-32)*5/9</f>
        <v>19.600000000000001</v>
      </c>
      <c r="L111" s="196">
        <f t="shared" ref="L111:L114" si="80">(F111/100)*M111*10</f>
        <v>17.609610033420495</v>
      </c>
      <c r="M111" s="196">
        <f t="shared" ref="M111:M114" si="81">IF(K111&gt;0,0.6108*EXP(17.27*K111/(237.3+K111)),0.6108*EXP(17.27*0.5/(237.3+0.5)))</f>
        <v>2.2810057729824531</v>
      </c>
    </row>
    <row r="112" spans="1:13" x14ac:dyDescent="0.2">
      <c r="A112" s="284" t="s">
        <v>3123</v>
      </c>
      <c r="B112" s="313">
        <v>64.22</v>
      </c>
      <c r="C112" s="286">
        <v>0</v>
      </c>
      <c r="D112" s="286">
        <v>0.27</v>
      </c>
      <c r="E112" s="285">
        <v>2.236936</v>
      </c>
      <c r="F112">
        <v>76.222187038746597</v>
      </c>
      <c r="H112" s="196">
        <f t="shared" si="76"/>
        <v>0.99999986943999997</v>
      </c>
      <c r="I112" s="196">
        <f t="shared" si="77"/>
        <v>0</v>
      </c>
      <c r="J112" s="196">
        <f t="shared" si="78"/>
        <v>270</v>
      </c>
      <c r="K112" s="196">
        <f t="shared" si="79"/>
        <v>17.899999999999999</v>
      </c>
      <c r="L112" s="196">
        <f t="shared" si="80"/>
        <v>15.633530475279088</v>
      </c>
      <c r="M112" s="196">
        <f t="shared" si="81"/>
        <v>2.0510472190114379</v>
      </c>
    </row>
    <row r="113" spans="1:13" x14ac:dyDescent="0.2">
      <c r="A113" s="284" t="s">
        <v>3124</v>
      </c>
      <c r="B113" s="313">
        <v>68.900000000000006</v>
      </c>
      <c r="C113" s="286">
        <v>0</v>
      </c>
      <c r="D113" s="286">
        <v>0.25600000000000001</v>
      </c>
      <c r="E113" s="285">
        <v>4.2501784000000002</v>
      </c>
      <c r="F113">
        <v>73.462048578363436</v>
      </c>
      <c r="H113" s="196">
        <f t="shared" si="76"/>
        <v>1.8999997519360001</v>
      </c>
      <c r="I113" s="196">
        <f t="shared" si="77"/>
        <v>0</v>
      </c>
      <c r="J113" s="196">
        <f t="shared" si="78"/>
        <v>256</v>
      </c>
      <c r="K113" s="196">
        <f t="shared" si="79"/>
        <v>20.500000000000004</v>
      </c>
      <c r="L113" s="196">
        <f t="shared" si="80"/>
        <v>17.716410889878972</v>
      </c>
      <c r="M113" s="196">
        <f t="shared" si="81"/>
        <v>2.4116412804606888</v>
      </c>
    </row>
    <row r="114" spans="1:13" x14ac:dyDescent="0.2">
      <c r="A114" s="284" t="s">
        <v>3125</v>
      </c>
      <c r="B114" s="313">
        <v>76.819999999999993</v>
      </c>
      <c r="C114" s="286">
        <v>0</v>
      </c>
      <c r="D114" s="286">
        <v>0.25800000000000001</v>
      </c>
      <c r="E114" s="285">
        <v>3.3554040000000001</v>
      </c>
      <c r="F114">
        <v>78.480890494399333</v>
      </c>
      <c r="H114" s="196">
        <f t="shared" si="76"/>
        <v>1.49999980416</v>
      </c>
      <c r="I114" s="196">
        <f t="shared" si="77"/>
        <v>0</v>
      </c>
      <c r="J114" s="196">
        <f t="shared" si="78"/>
        <v>258</v>
      </c>
      <c r="K114" s="196">
        <f t="shared" si="79"/>
        <v>24.899999999999995</v>
      </c>
      <c r="L114" s="196">
        <f t="shared" si="80"/>
        <v>24.713300279596663</v>
      </c>
      <c r="M114" s="196">
        <f t="shared" si="81"/>
        <v>3.148957679240437</v>
      </c>
    </row>
    <row r="115" spans="1:13" x14ac:dyDescent="0.2">
      <c r="A115" s="284" t="s">
        <v>3126</v>
      </c>
      <c r="B115" s="313">
        <v>82.580000000000013</v>
      </c>
      <c r="C115" s="286">
        <v>0</v>
      </c>
      <c r="D115" s="286">
        <v>0.32300000000000001</v>
      </c>
      <c r="E115" s="285">
        <v>3.5790976000000003</v>
      </c>
      <c r="F115">
        <v>82.380651316894898</v>
      </c>
      <c r="H115" s="196">
        <f t="shared" ref="H115:H116" si="82">0.44704*E115</f>
        <v>1.599999791104</v>
      </c>
      <c r="I115" s="196">
        <f t="shared" ref="I115:I116" si="83">C115*25.4</f>
        <v>0</v>
      </c>
      <c r="J115" s="196">
        <f t="shared" ref="J115:J116" si="84">D115*1000</f>
        <v>323</v>
      </c>
      <c r="K115" s="196">
        <f t="shared" ref="K115:K116" si="85">(B115-32)*5/9</f>
        <v>28.100000000000009</v>
      </c>
      <c r="L115" s="196">
        <f t="shared" ref="L115:L116" si="86">(F115/100)*M115*10</f>
        <v>31.321083877261835</v>
      </c>
      <c r="M115" s="196">
        <f t="shared" ref="M115:M116" si="87">IF(K115&gt;0,0.6108*EXP(17.27*K115/(237.3+K115)),0.6108*EXP(17.27*0.5/(237.3+0.5)))</f>
        <v>3.8019951744225167</v>
      </c>
    </row>
    <row r="116" spans="1:13" x14ac:dyDescent="0.2">
      <c r="A116" s="284" t="s">
        <v>3127</v>
      </c>
      <c r="B116" s="313">
        <v>77.72</v>
      </c>
      <c r="C116" s="286">
        <v>0</v>
      </c>
      <c r="D116" s="286">
        <v>0.27</v>
      </c>
      <c r="E116" s="285">
        <v>3.8027912000000001</v>
      </c>
      <c r="F116">
        <v>78.213368232784404</v>
      </c>
      <c r="H116" s="196">
        <f t="shared" si="82"/>
        <v>1.6999997780480001</v>
      </c>
      <c r="I116" s="196">
        <f t="shared" si="83"/>
        <v>0</v>
      </c>
      <c r="J116" s="196">
        <f t="shared" si="84"/>
        <v>270</v>
      </c>
      <c r="K116" s="196">
        <f t="shared" si="85"/>
        <v>25.4</v>
      </c>
      <c r="L116" s="196">
        <f t="shared" si="86"/>
        <v>25.372747013581073</v>
      </c>
      <c r="M116" s="196">
        <f t="shared" si="87"/>
        <v>3.2440422381586771</v>
      </c>
    </row>
    <row r="117" spans="1:13" x14ac:dyDescent="0.2">
      <c r="A117" s="284" t="s">
        <v>3224</v>
      </c>
      <c r="B117" s="313">
        <v>80.78</v>
      </c>
      <c r="C117" s="286">
        <v>0</v>
      </c>
      <c r="D117" s="286">
        <v>0.23100000000000001</v>
      </c>
      <c r="E117" s="285">
        <v>5.8160335999999999</v>
      </c>
      <c r="F117">
        <v>79.025956668169101</v>
      </c>
      <c r="H117" s="196">
        <f t="shared" ref="H117" si="88">0.44704*E117</f>
        <v>2.5999996605439999</v>
      </c>
      <c r="I117" s="196">
        <f t="shared" ref="I117" si="89">C117*25.4</f>
        <v>0</v>
      </c>
      <c r="J117" s="196">
        <f t="shared" ref="J117" si="90">D117*1000</f>
        <v>231</v>
      </c>
      <c r="K117" s="196">
        <f t="shared" ref="K117" si="91">(B117-32)*5/9</f>
        <v>27.1</v>
      </c>
      <c r="L117" s="196">
        <f t="shared" ref="L117" si="92">(F117/100)*M117*10</f>
        <v>28.341162341505559</v>
      </c>
      <c r="M117" s="196">
        <f t="shared" ref="M117" si="93">IF(K117&gt;0,0.6108*EXP(17.27*K117/(237.3+K117)),0.6108*EXP(17.27*0.5/(237.3+0.5)))</f>
        <v>3.5863105663510559</v>
      </c>
    </row>
    <row r="118" spans="1:13" x14ac:dyDescent="0.2">
      <c r="A118" s="284" t="s">
        <v>3225</v>
      </c>
      <c r="B118" s="313">
        <v>88.52</v>
      </c>
      <c r="C118" s="286">
        <v>0.02</v>
      </c>
      <c r="D118" s="286">
        <v>0.18099999999999999</v>
      </c>
      <c r="E118" s="285">
        <v>7.8292760000000001</v>
      </c>
      <c r="F118">
        <v>80.004216412144999</v>
      </c>
      <c r="H118" s="196">
        <f t="shared" ref="H118" si="94">0.44704*E118</f>
        <v>3.4999995430399999</v>
      </c>
      <c r="I118" s="196">
        <f t="shared" ref="I118" si="95">C118*25.4</f>
        <v>0.50800000000000001</v>
      </c>
      <c r="J118" s="196">
        <f t="shared" ref="J118" si="96">D118*1000</f>
        <v>181</v>
      </c>
      <c r="K118" s="196">
        <f t="shared" ref="K118" si="97">(B118-32)*5/9</f>
        <v>31.399999999999995</v>
      </c>
      <c r="L118" s="196">
        <f t="shared" ref="L118" si="98">(F118/100)*M118*10</f>
        <v>36.769276361339479</v>
      </c>
      <c r="M118" s="196">
        <f t="shared" ref="M118" si="99">IF(K118&gt;0,0.6108*EXP(17.27*K118/(237.3+K118)),0.6108*EXP(17.27*0.5/(237.3+0.5)))</f>
        <v>4.5959173166475438</v>
      </c>
    </row>
    <row r="119" spans="1:13" x14ac:dyDescent="0.2">
      <c r="A119" s="284" t="s">
        <v>3252</v>
      </c>
      <c r="B119" s="313">
        <v>79.52</v>
      </c>
      <c r="C119" s="286">
        <v>0</v>
      </c>
      <c r="D119" s="286">
        <v>0.24099999999999999</v>
      </c>
      <c r="E119" s="285">
        <v>3.8027912000000001</v>
      </c>
      <c r="F119">
        <v>80.528649149509704</v>
      </c>
      <c r="H119" s="196">
        <f t="shared" ref="H119" si="100">0.44704*E119</f>
        <v>1.6999997780480001</v>
      </c>
      <c r="I119" s="196">
        <f t="shared" ref="I119" si="101">C119*25.4</f>
        <v>0</v>
      </c>
      <c r="J119" s="196">
        <f t="shared" ref="J119" si="102">D119*1000</f>
        <v>241</v>
      </c>
      <c r="K119" s="196">
        <f t="shared" ref="K119" si="103">(B119-32)*5/9</f>
        <v>26.399999999999995</v>
      </c>
      <c r="L119" s="196">
        <f t="shared" ref="L119" si="104">(F119/100)*M119*10</f>
        <v>27.715919108771207</v>
      </c>
      <c r="M119" s="196">
        <f t="shared" ref="M119" si="105">IF(K119&gt;0,0.6108*EXP(17.27*K119/(237.3+K119)),0.6108*EXP(17.27*0.5/(237.3+0.5)))</f>
        <v>3.4417464345283824</v>
      </c>
    </row>
    <row r="120" spans="1:13" x14ac:dyDescent="0.2">
      <c r="A120" s="284" t="s">
        <v>3318</v>
      </c>
      <c r="B120" s="313">
        <v>72.5</v>
      </c>
      <c r="C120" s="286">
        <v>0</v>
      </c>
      <c r="D120" s="286">
        <v>0.185</v>
      </c>
      <c r="E120" s="285">
        <v>4.9212592000000006</v>
      </c>
      <c r="F120">
        <v>84.728119387397982</v>
      </c>
      <c r="H120" s="196">
        <f t="shared" ref="H120:H121" si="106">0.44704*E120</f>
        <v>2.1999997127680002</v>
      </c>
      <c r="I120" s="196">
        <f t="shared" ref="I120:I121" si="107">C120*25.4</f>
        <v>0</v>
      </c>
      <c r="J120" s="196">
        <f t="shared" ref="J120:J121" si="108">D120*1000</f>
        <v>185</v>
      </c>
      <c r="K120" s="196">
        <f t="shared" ref="K120:K121" si="109">(B120-32)*5/9</f>
        <v>22.5</v>
      </c>
      <c r="L120" s="196">
        <f t="shared" ref="L120:L121" si="110">(F120/100)*M120*10</f>
        <v>23.093391213327969</v>
      </c>
      <c r="M120" s="196">
        <f t="shared" ref="M120:M121" si="111">IF(K120&gt;0,0.6108*EXP(17.27*K120/(237.3+K120)),0.6108*EXP(17.27*0.5/(237.3+0.5)))</f>
        <v>2.7255876066054592</v>
      </c>
    </row>
    <row r="121" spans="1:13" x14ac:dyDescent="0.2">
      <c r="A121" s="284" t="s">
        <v>3319</v>
      </c>
      <c r="B121" s="313">
        <v>67.819999999999993</v>
      </c>
      <c r="C121" s="286">
        <v>0</v>
      </c>
      <c r="D121" s="286">
        <v>0.24099999999999999</v>
      </c>
      <c r="E121" s="285">
        <v>4.4738720000000001</v>
      </c>
      <c r="F121">
        <v>78.310881442901376</v>
      </c>
      <c r="H121" s="196">
        <f t="shared" si="106"/>
        <v>1.9999997388799999</v>
      </c>
      <c r="I121" s="196">
        <f t="shared" si="107"/>
        <v>0</v>
      </c>
      <c r="J121" s="196">
        <f t="shared" si="108"/>
        <v>241</v>
      </c>
      <c r="K121" s="196">
        <f t="shared" si="109"/>
        <v>19.899999999999995</v>
      </c>
      <c r="L121" s="196">
        <f t="shared" si="110"/>
        <v>18.198241010218997</v>
      </c>
      <c r="M121" s="196">
        <f t="shared" si="111"/>
        <v>2.323845763821192</v>
      </c>
    </row>
    <row r="122" spans="1:13" x14ac:dyDescent="0.2">
      <c r="A122" s="284" t="s">
        <v>3329</v>
      </c>
      <c r="B122" s="313">
        <v>68.539999999999992</v>
      </c>
      <c r="C122" s="286">
        <v>0</v>
      </c>
      <c r="D122" s="286">
        <v>0.38400000000000001</v>
      </c>
      <c r="E122" s="285">
        <v>3.1317103999999998</v>
      </c>
      <c r="F122">
        <v>74.756716150198073</v>
      </c>
      <c r="H122" s="196">
        <f t="shared" ref="H122" si="112">0.44704*E122</f>
        <v>1.399999817216</v>
      </c>
      <c r="I122" s="196">
        <f t="shared" ref="I122" si="113">C122*25.4</f>
        <v>0</v>
      </c>
      <c r="J122" s="196">
        <f t="shared" ref="J122" si="114">D122*1000</f>
        <v>384</v>
      </c>
      <c r="K122" s="196">
        <f t="shared" ref="K122" si="115">(B122-32)*5/9</f>
        <v>20.299999999999997</v>
      </c>
      <c r="L122" s="196">
        <f t="shared" ref="L122" si="116">(F122/100)*M122*10</f>
        <v>17.807493372981437</v>
      </c>
      <c r="M122" s="196">
        <f t="shared" ref="M122" si="117">IF(K122&gt;0,0.6108*EXP(17.27*K122/(237.3+K122)),0.6108*EXP(17.27*0.5/(237.3+0.5)))</f>
        <v>2.3820593372779193</v>
      </c>
    </row>
    <row r="123" spans="1:13" x14ac:dyDescent="0.2">
      <c r="A123" s="284" t="s">
        <v>3354</v>
      </c>
      <c r="B123" s="313">
        <v>66.92</v>
      </c>
      <c r="C123" s="286">
        <v>0</v>
      </c>
      <c r="D123" s="286">
        <v>0.23799999999999999</v>
      </c>
      <c r="E123" s="285">
        <v>3.3554040000000001</v>
      </c>
      <c r="F123">
        <v>77.336231096596606</v>
      </c>
      <c r="H123" s="196">
        <f t="shared" ref="H123" si="118">0.44704*E123</f>
        <v>1.49999980416</v>
      </c>
      <c r="I123" s="196">
        <f t="shared" ref="I123" si="119">C123*25.4</f>
        <v>0</v>
      </c>
      <c r="J123" s="196">
        <f t="shared" ref="J123" si="120">D123*1000</f>
        <v>238</v>
      </c>
      <c r="K123" s="196">
        <f t="shared" ref="K123" si="121">(B123-32)*5/9</f>
        <v>19.400000000000002</v>
      </c>
      <c r="L123" s="196">
        <f t="shared" ref="L123" si="122">(F123/100)*M123*10</f>
        <v>17.42254589999337</v>
      </c>
      <c r="M123" s="196">
        <f t="shared" ref="M123" si="123">IF(K123&gt;0,0.6108*EXP(17.27*K123/(237.3+K123)),0.6108*EXP(17.27*0.5/(237.3+0.5)))</f>
        <v>2.2528310020993634</v>
      </c>
    </row>
    <row r="124" spans="1:13" x14ac:dyDescent="0.2">
      <c r="A124" s="284" t="s">
        <v>3380</v>
      </c>
      <c r="B124" s="313">
        <v>61.7</v>
      </c>
      <c r="C124" s="286">
        <v>0</v>
      </c>
      <c r="D124" s="286">
        <v>0.254</v>
      </c>
      <c r="E124" s="285">
        <v>5.1449527999999995</v>
      </c>
      <c r="F124">
        <v>76.68319141048238</v>
      </c>
      <c r="H124" s="196">
        <f t="shared" ref="H124" si="124">0.44704*E124</f>
        <v>2.2999996997119996</v>
      </c>
      <c r="I124" s="196">
        <f t="shared" ref="I124" si="125">C124*25.4</f>
        <v>0</v>
      </c>
      <c r="J124" s="196">
        <f t="shared" ref="J124" si="126">D124*1000</f>
        <v>254</v>
      </c>
      <c r="K124" s="196">
        <f t="shared" ref="K124" si="127">(B124-32)*5/9</f>
        <v>16.5</v>
      </c>
      <c r="L124" s="196">
        <f t="shared" ref="L124" si="128">(F124/100)*M124*10</f>
        <v>14.394783379715681</v>
      </c>
      <c r="M124" s="196">
        <f t="shared" ref="M124" si="129">IF(K124&gt;0,0.6108*EXP(17.27*K124/(237.3+K124)),0.6108*EXP(17.27*0.5/(237.3+0.5)))</f>
        <v>1.877175834096539</v>
      </c>
    </row>
    <row r="125" spans="1:13" x14ac:dyDescent="0.2">
      <c r="A125" s="284" t="s">
        <v>3408</v>
      </c>
      <c r="B125" s="313">
        <v>60.8</v>
      </c>
      <c r="C125" s="286">
        <v>0</v>
      </c>
      <c r="D125" s="286">
        <v>0.27900000000000003</v>
      </c>
      <c r="E125" s="285">
        <v>3.3554040000000001</v>
      </c>
      <c r="F125">
        <v>71.362777700676787</v>
      </c>
      <c r="H125" s="196">
        <f t="shared" ref="H125" si="130">0.44704*E125</f>
        <v>1.49999980416</v>
      </c>
      <c r="I125" s="196">
        <f t="shared" ref="I125" si="131">C125*25.4</f>
        <v>0</v>
      </c>
      <c r="J125" s="196">
        <f t="shared" ref="J125" si="132">D125*1000</f>
        <v>279</v>
      </c>
      <c r="K125" s="196">
        <f t="shared" ref="K125" si="133">(B125-32)*5/9</f>
        <v>16</v>
      </c>
      <c r="L125" s="196">
        <f t="shared" ref="L125" si="134">(F125/100)*M125*10</f>
        <v>12.975798817559186</v>
      </c>
      <c r="M125" s="196">
        <f t="shared" ref="M125" si="135">IF(K125&gt;0,0.6108*EXP(17.27*K125/(237.3+K125)),0.6108*EXP(17.27*0.5/(237.3+0.5)))</f>
        <v>1.8182866804855506</v>
      </c>
    </row>
    <row r="126" spans="1:13" x14ac:dyDescent="0.2">
      <c r="A126" s="284" t="s">
        <v>3460</v>
      </c>
      <c r="B126" s="313">
        <v>67.099999999999994</v>
      </c>
      <c r="C126" s="286">
        <v>0</v>
      </c>
      <c r="D126" s="286">
        <v>0.27300000000000002</v>
      </c>
      <c r="E126" s="285">
        <v>2.6843232000000001</v>
      </c>
      <c r="F126">
        <v>68.624852753806223</v>
      </c>
      <c r="H126" s="196">
        <f t="shared" ref="H126" si="136">0.44704*E126</f>
        <v>1.1999998433280001</v>
      </c>
      <c r="I126" s="196">
        <f t="shared" ref="I126" si="137">C126*25.4</f>
        <v>0</v>
      </c>
      <c r="J126" s="196">
        <f t="shared" ref="J126" si="138">D126*1000</f>
        <v>273</v>
      </c>
      <c r="K126" s="196">
        <f t="shared" ref="K126" si="139">(B126-32)*5/9</f>
        <v>19.499999999999996</v>
      </c>
      <c r="L126" s="196">
        <f t="shared" ref="L126" si="140">(F126/100)*M126*10</f>
        <v>15.556431314031682</v>
      </c>
      <c r="M126" s="196">
        <f t="shared" ref="M126" si="141">IF(K126&gt;0,0.6108*EXP(17.27*K126/(237.3+K126)),0.6108*EXP(17.27*0.5/(237.3+0.5)))</f>
        <v>2.2668801009804511</v>
      </c>
    </row>
    <row r="127" spans="1:13" x14ac:dyDescent="0.2">
      <c r="A127" s="284" t="s">
        <v>3461</v>
      </c>
      <c r="B127" s="313">
        <v>70.7</v>
      </c>
      <c r="C127" s="286">
        <v>0</v>
      </c>
      <c r="D127" s="286">
        <v>0.26300000000000001</v>
      </c>
      <c r="E127" s="285">
        <v>3.3554040000000001</v>
      </c>
      <c r="F127">
        <v>76.058477280785453</v>
      </c>
      <c r="H127" s="196">
        <f t="shared" ref="H127" si="142">0.44704*E127</f>
        <v>1.49999980416</v>
      </c>
      <c r="I127" s="196">
        <f t="shared" ref="I127" si="143">C127*25.4</f>
        <v>0</v>
      </c>
      <c r="J127" s="196">
        <f t="shared" ref="J127" si="144">D127*1000</f>
        <v>263</v>
      </c>
      <c r="K127" s="196">
        <f t="shared" ref="K127" si="145">(B127-32)*5/9</f>
        <v>21.5</v>
      </c>
      <c r="L127" s="196">
        <f t="shared" ref="L127" si="146">(F127/100)*M127*10</f>
        <v>19.504585906187174</v>
      </c>
      <c r="M127" s="196">
        <f t="shared" ref="M127" si="147">IF(K127&gt;0,0.6108*EXP(17.27*K127/(237.3+K127)),0.6108*EXP(17.27*0.5/(237.3+0.5)))</f>
        <v>2.5644197206554633</v>
      </c>
    </row>
    <row r="128" spans="1:13" x14ac:dyDescent="0.2">
      <c r="A128" s="284" t="s">
        <v>3485</v>
      </c>
      <c r="B128" s="313">
        <v>77.36</v>
      </c>
      <c r="C128" s="286">
        <v>0</v>
      </c>
      <c r="D128" s="286">
        <v>0.248</v>
      </c>
      <c r="E128" s="285">
        <v>5.8160335999999999</v>
      </c>
      <c r="F128">
        <v>76.193648106872502</v>
      </c>
      <c r="H128" s="196">
        <f t="shared" ref="H128" si="148">0.44704*E128</f>
        <v>2.5999996605439999</v>
      </c>
      <c r="I128" s="196">
        <f t="shared" ref="I128" si="149">C128*25.4</f>
        <v>0</v>
      </c>
      <c r="J128" s="196">
        <f t="shared" ref="J128" si="150">D128*1000</f>
        <v>248</v>
      </c>
      <c r="K128" s="196">
        <f t="shared" ref="K128" si="151">(B128-32)*5/9</f>
        <v>25.200000000000003</v>
      </c>
      <c r="L128" s="196">
        <f t="shared" ref="L128" si="152">(F128/100)*M128*10</f>
        <v>24.425491056861105</v>
      </c>
      <c r="M128" s="196">
        <f t="shared" ref="M128" si="153">IF(K128&gt;0,0.6108*EXP(17.27*K128/(237.3+K128)),0.6108*EXP(17.27*0.5/(237.3+0.5)))</f>
        <v>3.2057122429156899</v>
      </c>
    </row>
    <row r="129" spans="1:13" x14ac:dyDescent="0.2">
      <c r="A129" s="284" t="s">
        <v>3509</v>
      </c>
      <c r="B129" s="313">
        <v>78.080000000000013</v>
      </c>
      <c r="C129" s="286">
        <v>0</v>
      </c>
      <c r="D129" s="286">
        <v>0.22500000000000001</v>
      </c>
      <c r="E129" s="285">
        <v>5.1449527999999995</v>
      </c>
      <c r="F129">
        <v>74.895279947398038</v>
      </c>
      <c r="H129" s="196">
        <f t="shared" ref="H129" si="154">0.44704*E129</f>
        <v>2.2999996997119996</v>
      </c>
      <c r="I129" s="196">
        <f t="shared" ref="I129" si="155">C129*25.4</f>
        <v>0</v>
      </c>
      <c r="J129" s="196">
        <f t="shared" ref="J129" si="156">D129*1000</f>
        <v>225</v>
      </c>
      <c r="K129" s="196">
        <f t="shared" ref="K129" si="157">(B129-32)*5/9</f>
        <v>25.600000000000009</v>
      </c>
      <c r="L129" s="196">
        <f t="shared" ref="L129" si="158">(F129/100)*M129*10</f>
        <v>24.586406576369054</v>
      </c>
      <c r="M129" s="196">
        <f t="shared" ref="M129" si="159">IF(K129&gt;0,0.6108*EXP(17.27*K129/(237.3+K129)),0.6108*EXP(17.27*0.5/(237.3+0.5)))</f>
        <v>3.2827711697769302</v>
      </c>
    </row>
    <row r="130" spans="1:13" x14ac:dyDescent="0.2">
      <c r="A130" s="284" t="s">
        <v>3533</v>
      </c>
      <c r="B130" s="313">
        <v>78.800000000000011</v>
      </c>
      <c r="C130" s="286">
        <v>0</v>
      </c>
      <c r="D130" s="286">
        <v>0.23100000000000001</v>
      </c>
      <c r="E130" s="285">
        <v>6.7108080000000001</v>
      </c>
      <c r="F130">
        <v>69.942301617670623</v>
      </c>
      <c r="H130" s="196">
        <f t="shared" ref="H130" si="160">0.44704*E130</f>
        <v>2.99999960832</v>
      </c>
      <c r="I130" s="196">
        <f t="shared" ref="I130" si="161">C130*25.4</f>
        <v>0</v>
      </c>
      <c r="J130" s="196">
        <f t="shared" ref="J130" si="162">D130*1000</f>
        <v>231</v>
      </c>
      <c r="K130" s="196">
        <f t="shared" ref="K130" si="163">(B130-32)*5/9</f>
        <v>26.000000000000007</v>
      </c>
      <c r="L130" s="196">
        <f t="shared" ref="L130" si="164">(F130/100)*M130*10</f>
        <v>23.510683836177169</v>
      </c>
      <c r="M130" s="196">
        <f t="shared" ref="M130" si="165">IF(K130&gt;0,0.6108*EXP(17.27*K130/(237.3+K130)),0.6108*EXP(17.27*0.5/(237.3+0.5)))</f>
        <v>3.3614398286025655</v>
      </c>
    </row>
    <row r="131" spans="1:13" x14ac:dyDescent="0.2">
      <c r="A131" s="284" t="s">
        <v>3559</v>
      </c>
      <c r="B131" s="313">
        <v>73.400000000000006</v>
      </c>
      <c r="C131" s="286">
        <v>6.0000000000000005E-2</v>
      </c>
      <c r="D131" s="286">
        <v>0.189</v>
      </c>
      <c r="E131" s="285">
        <v>8.7240503999999994</v>
      </c>
      <c r="F131">
        <v>77.805117369190299</v>
      </c>
      <c r="H131" s="196">
        <f t="shared" ref="H131" si="166">0.44704*E131</f>
        <v>3.8999994908159996</v>
      </c>
      <c r="I131" s="196">
        <f t="shared" ref="I131" si="167">C131*25.4</f>
        <v>1.524</v>
      </c>
      <c r="J131" s="196">
        <f t="shared" ref="J131" si="168">D131*1000</f>
        <v>189</v>
      </c>
      <c r="K131" s="196">
        <f t="shared" ref="K131" si="169">(B131-32)*5/9</f>
        <v>23.000000000000004</v>
      </c>
      <c r="L131" s="196">
        <f t="shared" ref="L131" si="170">(F131/100)*M131*10</f>
        <v>21.858862395202294</v>
      </c>
      <c r="M131" s="196">
        <f t="shared" ref="M131" si="171">IF(K131&gt;0,0.6108*EXP(17.27*K131/(237.3+K131)),0.6108*EXP(17.27*0.5/(237.3+0.5)))</f>
        <v>2.8094376223970694</v>
      </c>
    </row>
    <row r="132" spans="1:13" x14ac:dyDescent="0.2">
      <c r="A132" s="284" t="s">
        <v>3583</v>
      </c>
      <c r="B132" s="313">
        <v>67.64</v>
      </c>
      <c r="C132" s="286">
        <v>0</v>
      </c>
      <c r="D132" s="286">
        <v>9.0999999999999998E-2</v>
      </c>
      <c r="E132" s="285">
        <v>5.8160335999999999</v>
      </c>
      <c r="F132">
        <v>84.099326185806078</v>
      </c>
      <c r="H132" s="196">
        <f t="shared" ref="H132" si="172">0.44704*E132</f>
        <v>2.5999996605439999</v>
      </c>
      <c r="I132" s="196">
        <f t="shared" ref="I132" si="173">C132*25.4</f>
        <v>0</v>
      </c>
      <c r="J132" s="196">
        <f t="shared" ref="J132" si="174">D132*1000</f>
        <v>91</v>
      </c>
      <c r="K132" s="196">
        <f t="shared" ref="K132" si="175">(B132-32)*5/9</f>
        <v>19.799999999999997</v>
      </c>
      <c r="L132" s="196">
        <f t="shared" ref="L132" si="176">(F132/100)*M132*10</f>
        <v>19.422640561621165</v>
      </c>
      <c r="M132" s="196">
        <f t="shared" ref="M132" si="177">IF(K132&gt;0,0.6108*EXP(17.27*K132/(237.3+K132)),0.6108*EXP(17.27*0.5/(237.3+0.5)))</f>
        <v>2.3094882494907831</v>
      </c>
    </row>
    <row r="133" spans="1:13" x14ac:dyDescent="0.2">
      <c r="A133" s="284" t="s">
        <v>3609</v>
      </c>
      <c r="B133" s="313">
        <v>63.86</v>
      </c>
      <c r="C133" s="286">
        <v>0</v>
      </c>
      <c r="D133" s="286">
        <v>0.11899999999999999</v>
      </c>
      <c r="E133" s="285">
        <v>4.6975655999999999</v>
      </c>
      <c r="F133">
        <v>83.601843461433916</v>
      </c>
      <c r="H133" s="196">
        <f t="shared" ref="H133:H135" si="178">0.44704*E133</f>
        <v>2.099999725824</v>
      </c>
      <c r="I133" s="196">
        <f t="shared" ref="I133:I135" si="179">C133*25.4</f>
        <v>0</v>
      </c>
      <c r="J133" s="196">
        <f t="shared" ref="J133:J135" si="180">D133*1000</f>
        <v>119</v>
      </c>
      <c r="K133" s="196">
        <f t="shared" ref="K133:K135" si="181">(B133-32)*5/9</f>
        <v>17.700000000000003</v>
      </c>
      <c r="L133" s="196">
        <f t="shared" ref="L133:L135" si="182">(F133/100)*M133*10</f>
        <v>16.932518567403811</v>
      </c>
      <c r="M133" s="196">
        <f t="shared" ref="M133:M135" si="183">IF(K133&gt;0,0.6108*EXP(17.27*K133/(237.3+K133)),0.6108*EXP(17.27*0.5/(237.3+0.5)))</f>
        <v>2.0253762197498544</v>
      </c>
    </row>
    <row r="134" spans="1:13" x14ac:dyDescent="0.2">
      <c r="A134" s="284" t="s">
        <v>3610</v>
      </c>
      <c r="B134" s="313">
        <v>64.580000000000013</v>
      </c>
      <c r="C134" s="286">
        <v>0</v>
      </c>
      <c r="D134" s="286">
        <v>0.16800000000000001</v>
      </c>
      <c r="E134" s="285">
        <v>4.0264848000000004</v>
      </c>
      <c r="F134">
        <v>76.389973462532112</v>
      </c>
      <c r="H134" s="196">
        <f t="shared" si="178"/>
        <v>1.7999997649920001</v>
      </c>
      <c r="I134" s="196">
        <f t="shared" si="179"/>
        <v>0</v>
      </c>
      <c r="J134" s="196">
        <f t="shared" si="180"/>
        <v>168</v>
      </c>
      <c r="K134" s="196">
        <f t="shared" si="181"/>
        <v>18.100000000000009</v>
      </c>
      <c r="L134" s="196">
        <f t="shared" si="182"/>
        <v>15.866217492648884</v>
      </c>
      <c r="M134" s="196">
        <f t="shared" si="183"/>
        <v>2.0770026187312363</v>
      </c>
    </row>
    <row r="135" spans="1:13" x14ac:dyDescent="0.2">
      <c r="A135" s="284" t="s">
        <v>3611</v>
      </c>
      <c r="B135" s="313">
        <v>63.680000000000007</v>
      </c>
      <c r="C135" s="286">
        <v>0</v>
      </c>
      <c r="D135" s="286">
        <v>0.23200000000000001</v>
      </c>
      <c r="E135" s="285">
        <v>1.3421616000000001</v>
      </c>
      <c r="F135">
        <v>74.45978616960879</v>
      </c>
      <c r="H135" s="196">
        <f t="shared" si="178"/>
        <v>0.59999992166400007</v>
      </c>
      <c r="I135" s="196">
        <f t="shared" si="179"/>
        <v>0</v>
      </c>
      <c r="J135" s="196">
        <f t="shared" si="180"/>
        <v>232</v>
      </c>
      <c r="K135" s="196">
        <f t="shared" si="181"/>
        <v>17.600000000000005</v>
      </c>
      <c r="L135" s="196">
        <f t="shared" si="182"/>
        <v>14.986123119903414</v>
      </c>
      <c r="M135" s="196">
        <f t="shared" si="183"/>
        <v>2.0126465426273397</v>
      </c>
    </row>
    <row r="136" spans="1:13" x14ac:dyDescent="0.2">
      <c r="A136" s="284" t="s">
        <v>3683</v>
      </c>
      <c r="B136" s="313">
        <v>66.38</v>
      </c>
      <c r="C136" s="286">
        <v>0.04</v>
      </c>
      <c r="D136" s="286">
        <v>0.14499999999999999</v>
      </c>
      <c r="E136" s="285">
        <v>2.6843232000000001</v>
      </c>
      <c r="F136">
        <v>78.56884296454902</v>
      </c>
      <c r="H136" s="196">
        <f t="shared" ref="H136:H137" si="184">0.44704*E136</f>
        <v>1.1999998433280001</v>
      </c>
      <c r="I136" s="196">
        <f t="shared" ref="I136:I137" si="185">C136*25.4</f>
        <v>1.016</v>
      </c>
      <c r="J136" s="196">
        <f t="shared" ref="J136:J137" si="186">D136*1000</f>
        <v>145</v>
      </c>
      <c r="K136" s="196">
        <f t="shared" ref="K136:K137" si="187">(B136-32)*5/9</f>
        <v>19.099999999999998</v>
      </c>
      <c r="L136" s="196">
        <f t="shared" ref="L136:L137" si="188">(F136/100)*M136*10</f>
        <v>17.372668267690713</v>
      </c>
      <c r="M136" s="196">
        <f t="shared" ref="M136:M137" si="189">IF(K136&gt;0,0.6108*EXP(17.27*K136/(237.3+K136)),0.6108*EXP(17.27*0.5/(237.3+0.5)))</f>
        <v>2.211139634005991</v>
      </c>
    </row>
    <row r="137" spans="1:13" x14ac:dyDescent="0.2">
      <c r="A137" s="284" t="s">
        <v>3732</v>
      </c>
      <c r="B137" s="313">
        <v>62.6</v>
      </c>
      <c r="C137" s="286">
        <v>0.05</v>
      </c>
      <c r="D137" s="286">
        <v>0.19</v>
      </c>
      <c r="E137" s="285">
        <v>4.4738720000000001</v>
      </c>
      <c r="F137">
        <v>80.39749203976524</v>
      </c>
      <c r="H137" s="196">
        <f t="shared" si="184"/>
        <v>1.9999997388799999</v>
      </c>
      <c r="I137" s="196">
        <f t="shared" si="185"/>
        <v>1.27</v>
      </c>
      <c r="J137" s="196">
        <f t="shared" si="186"/>
        <v>190</v>
      </c>
      <c r="K137" s="196">
        <f t="shared" si="187"/>
        <v>17</v>
      </c>
      <c r="L137" s="196">
        <f t="shared" si="188"/>
        <v>15.578858014222355</v>
      </c>
      <c r="M137" s="196">
        <f t="shared" si="189"/>
        <v>1.9377293518704448</v>
      </c>
    </row>
    <row r="138" spans="1:13" x14ac:dyDescent="0.2">
      <c r="A138" s="284" t="s">
        <v>3733</v>
      </c>
      <c r="B138" s="313">
        <v>57.2</v>
      </c>
      <c r="C138" s="286">
        <v>0</v>
      </c>
      <c r="D138" s="286">
        <v>0.20599999999999999</v>
      </c>
      <c r="E138" s="285">
        <v>3.1317103999999998</v>
      </c>
      <c r="F138">
        <v>75.652884720077239</v>
      </c>
      <c r="H138" s="196">
        <f t="shared" ref="H138" si="190">0.44704*E138</f>
        <v>1.399999817216</v>
      </c>
      <c r="I138" s="196">
        <f t="shared" ref="I138" si="191">C138*25.4</f>
        <v>0</v>
      </c>
      <c r="J138" s="196">
        <f t="shared" ref="J138" si="192">D138*1000</f>
        <v>206</v>
      </c>
      <c r="K138" s="196">
        <f t="shared" ref="K138" si="193">(B138-32)*5/9</f>
        <v>14.000000000000002</v>
      </c>
      <c r="L138" s="196">
        <f t="shared" ref="L138" si="194">(F138/100)*M138*10</f>
        <v>12.093906914305689</v>
      </c>
      <c r="M138" s="196">
        <f t="shared" ref="M138" si="195">IF(K138&gt;0,0.6108*EXP(17.27*K138/(237.3+K138)),0.6108*EXP(17.27*0.5/(237.3+0.5)))</f>
        <v>1.598604859425292</v>
      </c>
    </row>
    <row r="139" spans="1:13" x14ac:dyDescent="0.2">
      <c r="A139" s="284" t="s">
        <v>3758</v>
      </c>
      <c r="B139" s="313">
        <v>57.74</v>
      </c>
      <c r="C139" s="286">
        <v>0</v>
      </c>
      <c r="D139" s="286">
        <v>0.251</v>
      </c>
      <c r="E139" s="285">
        <v>2.236936</v>
      </c>
      <c r="F139">
        <v>69.263677189289396</v>
      </c>
      <c r="H139" s="196">
        <f t="shared" ref="H139" si="196">0.44704*E139</f>
        <v>0.99999986943999997</v>
      </c>
      <c r="I139" s="196">
        <f t="shared" ref="I139" si="197">C139*25.4</f>
        <v>0</v>
      </c>
      <c r="J139" s="196">
        <f t="shared" ref="J139" si="198">D139*1000</f>
        <v>251</v>
      </c>
      <c r="K139" s="196">
        <f t="shared" ref="K139" si="199">(B139-32)*5/9</f>
        <v>14.300000000000002</v>
      </c>
      <c r="L139" s="196">
        <f t="shared" ref="L139" si="200">(F139/100)*M139*10</f>
        <v>11.289937413955098</v>
      </c>
      <c r="M139" s="196">
        <f t="shared" ref="M139" si="201">IF(K139&gt;0,0.6108*EXP(17.27*K139/(237.3+K139)),0.6108*EXP(17.27*0.5/(237.3+0.5)))</f>
        <v>1.6299939408502728</v>
      </c>
    </row>
    <row r="140" spans="1:13" x14ac:dyDescent="0.2">
      <c r="A140" s="284" t="s">
        <v>3784</v>
      </c>
      <c r="B140" s="313">
        <v>61.519999999999996</v>
      </c>
      <c r="C140" s="286">
        <v>0</v>
      </c>
      <c r="D140" s="286">
        <v>0.23400000000000001</v>
      </c>
      <c r="E140" s="285">
        <v>2.0132424000000002</v>
      </c>
      <c r="F140">
        <v>66.113148124747255</v>
      </c>
      <c r="H140" s="196">
        <f t="shared" ref="H140:H142" si="202">0.44704*E140</f>
        <v>0.89999988249600005</v>
      </c>
      <c r="I140" s="196">
        <f t="shared" ref="I140:I142" si="203">C140*25.4</f>
        <v>0</v>
      </c>
      <c r="J140" s="196">
        <f t="shared" ref="J140:J142" si="204">D140*1000</f>
        <v>234</v>
      </c>
      <c r="K140" s="196">
        <f t="shared" ref="K140:K142" si="205">(B140-32)*5/9</f>
        <v>16.399999999999995</v>
      </c>
      <c r="L140" s="196">
        <f t="shared" ref="L140:L142" si="206">(F140/100)*M140*10</f>
        <v>12.331861480258887</v>
      </c>
      <c r="M140" s="196">
        <f t="shared" ref="M140:M142" si="207">IF(K140&gt;0,0.6108*EXP(17.27*K140/(237.3+K140)),0.6108*EXP(17.27*0.5/(237.3+0.5)))</f>
        <v>1.8652661127239327</v>
      </c>
    </row>
    <row r="141" spans="1:13" x14ac:dyDescent="0.2">
      <c r="A141" s="284" t="s">
        <v>3785</v>
      </c>
      <c r="B141" s="313">
        <v>62.42</v>
      </c>
      <c r="C141" s="286">
        <v>0</v>
      </c>
      <c r="D141" s="286">
        <v>0.14099999999999999</v>
      </c>
      <c r="E141" s="285">
        <v>2.236936</v>
      </c>
      <c r="F141">
        <v>67.108307814731802</v>
      </c>
      <c r="H141" s="196">
        <f t="shared" si="202"/>
        <v>0.99999986943999997</v>
      </c>
      <c r="I141" s="196">
        <f t="shared" si="203"/>
        <v>0</v>
      </c>
      <c r="J141" s="196">
        <f t="shared" si="204"/>
        <v>141</v>
      </c>
      <c r="K141" s="196">
        <f t="shared" si="205"/>
        <v>16.900000000000002</v>
      </c>
      <c r="L141" s="196">
        <f t="shared" si="206"/>
        <v>12.921594628650887</v>
      </c>
      <c r="M141" s="196">
        <f t="shared" si="207"/>
        <v>1.9254836024660276</v>
      </c>
    </row>
    <row r="142" spans="1:13" x14ac:dyDescent="0.2">
      <c r="A142" s="284" t="s">
        <v>3848</v>
      </c>
      <c r="B142" s="313">
        <v>60.08</v>
      </c>
      <c r="C142" s="286">
        <v>6.0000000000000005E-2</v>
      </c>
      <c r="D142" s="286">
        <v>0.109</v>
      </c>
      <c r="E142" s="285">
        <v>2.9080168</v>
      </c>
      <c r="F142">
        <v>83.575280741902816</v>
      </c>
      <c r="H142" s="196">
        <f t="shared" si="202"/>
        <v>1.2999998302719999</v>
      </c>
      <c r="I142" s="196">
        <f t="shared" si="203"/>
        <v>1.524</v>
      </c>
      <c r="J142" s="196">
        <f t="shared" si="204"/>
        <v>109</v>
      </c>
      <c r="K142" s="196">
        <f t="shared" si="205"/>
        <v>15.599999999999998</v>
      </c>
      <c r="L142" s="196">
        <f t="shared" si="206"/>
        <v>14.812443751737423</v>
      </c>
      <c r="M142" s="196">
        <f t="shared" si="207"/>
        <v>1.7723474716742158</v>
      </c>
    </row>
    <row r="143" spans="1:13" x14ac:dyDescent="0.2">
      <c r="A143" s="284" t="s">
        <v>3849</v>
      </c>
      <c r="B143" s="313">
        <v>58.1</v>
      </c>
      <c r="C143" s="286">
        <v>0</v>
      </c>
      <c r="D143" s="286">
        <v>0.219</v>
      </c>
      <c r="E143" s="285">
        <v>2.9080168</v>
      </c>
      <c r="F143">
        <v>76.829200493981105</v>
      </c>
      <c r="H143" s="196">
        <f t="shared" ref="H143" si="208">0.44704*E143</f>
        <v>1.2999998302719999</v>
      </c>
      <c r="I143" s="196">
        <f t="shared" ref="I143" si="209">C143*25.4</f>
        <v>0</v>
      </c>
      <c r="J143" s="196">
        <f t="shared" ref="J143" si="210">D143*1000</f>
        <v>219</v>
      </c>
      <c r="K143" s="196">
        <f t="shared" ref="K143" si="211">(B143-32)*5/9</f>
        <v>14.5</v>
      </c>
      <c r="L143" s="196">
        <f t="shared" ref="L143" si="212">(F143/100)*M143*10</f>
        <v>12.686184756084415</v>
      </c>
      <c r="M143" s="196">
        <f t="shared" ref="M143" si="213">IF(K143&gt;0,0.6108*EXP(17.27*K143/(237.3+K143)),0.6108*EXP(17.27*0.5/(237.3+0.5)))</f>
        <v>1.6512191555446767</v>
      </c>
    </row>
    <row r="144" spans="1:13" x14ac:dyDescent="0.2">
      <c r="A144" s="213"/>
      <c r="B144" s="244"/>
      <c r="C144" s="245"/>
      <c r="D144" s="245"/>
      <c r="E144" s="244"/>
      <c r="F144"/>
    </row>
    <row r="145" spans="1:6" x14ac:dyDescent="0.2">
      <c r="A145" s="213"/>
      <c r="B145" s="244"/>
      <c r="C145" s="245"/>
      <c r="D145" s="245"/>
      <c r="E145" s="244"/>
      <c r="F145"/>
    </row>
    <row r="146" spans="1:6" x14ac:dyDescent="0.2">
      <c r="A146" s="213"/>
      <c r="B146" s="269"/>
      <c r="C146" s="269"/>
      <c r="D146" s="269"/>
      <c r="E146" s="269"/>
      <c r="F146"/>
    </row>
    <row r="147" spans="1:6" x14ac:dyDescent="0.2">
      <c r="A147" s="213"/>
      <c r="B147" s="269"/>
      <c r="C147" s="269"/>
      <c r="D147" s="269"/>
      <c r="E147" s="269"/>
      <c r="F147"/>
    </row>
    <row r="148" spans="1:6" x14ac:dyDescent="0.2">
      <c r="A148" s="213"/>
      <c r="B148" s="244"/>
      <c r="C148" s="245"/>
      <c r="D148" s="245"/>
      <c r="E148" s="244"/>
      <c r="F148"/>
    </row>
    <row r="149" spans="1:6" x14ac:dyDescent="0.2">
      <c r="A149" s="213"/>
      <c r="B149" s="244"/>
      <c r="C149" s="245"/>
      <c r="D149" s="245"/>
      <c r="E149" s="244"/>
      <c r="F149"/>
    </row>
    <row r="150" spans="1:6" x14ac:dyDescent="0.2">
      <c r="A150" s="213"/>
      <c r="B150" s="244"/>
      <c r="C150" s="245"/>
      <c r="D150" s="245"/>
      <c r="E150" s="244"/>
      <c r="F150"/>
    </row>
    <row r="151" spans="1:6" x14ac:dyDescent="0.2">
      <c r="A151" s="213"/>
      <c r="B151" s="244"/>
      <c r="C151" s="245"/>
      <c r="D151" s="245"/>
      <c r="E151" s="244"/>
      <c r="F151"/>
    </row>
    <row r="152" spans="1:6" x14ac:dyDescent="0.2">
      <c r="A152" s="213"/>
      <c r="B152" s="244"/>
      <c r="C152" s="245"/>
      <c r="D152" s="245"/>
      <c r="E152" s="244"/>
      <c r="F152"/>
    </row>
    <row r="153" spans="1:6" x14ac:dyDescent="0.2">
      <c r="A153" s="213"/>
      <c r="B153" s="244"/>
      <c r="C153" s="245"/>
      <c r="D153" s="214"/>
      <c r="E153" s="245"/>
      <c r="F153"/>
    </row>
    <row r="154" spans="1:6" x14ac:dyDescent="0.2">
      <c r="A154" s="213"/>
      <c r="B154" s="244"/>
      <c r="C154" s="245"/>
      <c r="D154" s="214"/>
      <c r="E154" s="245"/>
      <c r="F154"/>
    </row>
    <row r="155" spans="1:6" x14ac:dyDescent="0.2">
      <c r="A155" s="213"/>
      <c r="B155" s="244"/>
      <c r="C155" s="245"/>
      <c r="D155" s="245"/>
      <c r="E155" s="244"/>
      <c r="F155"/>
    </row>
    <row r="156" spans="1:6" x14ac:dyDescent="0.2">
      <c r="A156" s="213"/>
      <c r="B156" s="244"/>
      <c r="C156" s="245"/>
      <c r="D156" s="245"/>
      <c r="E156" s="244"/>
      <c r="F156"/>
    </row>
    <row r="157" spans="1:6" x14ac:dyDescent="0.2">
      <c r="A157" s="213"/>
      <c r="B157" s="244"/>
      <c r="C157" s="245"/>
      <c r="D157" s="245"/>
      <c r="E157" s="244"/>
      <c r="F157"/>
    </row>
    <row r="158" spans="1:6" x14ac:dyDescent="0.2">
      <c r="A158" s="213"/>
      <c r="F158"/>
    </row>
    <row r="159" spans="1:6" x14ac:dyDescent="0.2">
      <c r="A159" s="213"/>
      <c r="F159"/>
    </row>
    <row r="160" spans="1:6" x14ac:dyDescent="0.2">
      <c r="A160" s="213"/>
      <c r="F160"/>
    </row>
    <row r="161" spans="1:13" x14ac:dyDescent="0.2">
      <c r="A161" s="213"/>
      <c r="F161"/>
    </row>
    <row r="162" spans="1:13" x14ac:dyDescent="0.2">
      <c r="A162" s="213"/>
      <c r="F162"/>
    </row>
    <row r="163" spans="1:13" x14ac:dyDescent="0.2">
      <c r="A163" s="213"/>
      <c r="F163"/>
    </row>
    <row r="164" spans="1:13" x14ac:dyDescent="0.2">
      <c r="A164" s="213"/>
      <c r="F164"/>
    </row>
    <row r="165" spans="1:13" x14ac:dyDescent="0.2">
      <c r="A165" s="213"/>
      <c r="F165"/>
    </row>
    <row r="166" spans="1:13" x14ac:dyDescent="0.2">
      <c r="A166" s="213"/>
      <c r="F166"/>
    </row>
    <row r="167" spans="1:13" x14ac:dyDescent="0.2">
      <c r="A167" s="213"/>
      <c r="F167"/>
    </row>
    <row r="168" spans="1:13" x14ac:dyDescent="0.2">
      <c r="A168" s="213"/>
      <c r="F168"/>
    </row>
    <row r="169" spans="1:13" x14ac:dyDescent="0.2">
      <c r="A169" s="213"/>
      <c r="F169"/>
    </row>
    <row r="170" spans="1:13" x14ac:dyDescent="0.2">
      <c r="A170" s="213"/>
      <c r="F170"/>
    </row>
    <row r="171" spans="1:13" x14ac:dyDescent="0.2">
      <c r="A171" s="213"/>
      <c r="F171"/>
    </row>
    <row r="172" spans="1:13" x14ac:dyDescent="0.2">
      <c r="A172" s="213"/>
      <c r="F172"/>
    </row>
    <row r="173" spans="1:13" x14ac:dyDescent="0.2">
      <c r="H173" s="196" t="str">
        <f>IF(ISBLANK(E173),"",0.44704*E173)</f>
        <v/>
      </c>
      <c r="I173" s="196" t="str">
        <f>IF(ISBLANK(C173),"",C173*25.4)</f>
        <v/>
      </c>
      <c r="J173" s="196" t="str">
        <f>IF(ISBLANK(D173),"",D173*1000)</f>
        <v/>
      </c>
      <c r="K173" s="196" t="str">
        <f>IF(ISBLANK(B173),"",(B173-32)*5/9)</f>
        <v/>
      </c>
      <c r="L173" s="196" t="str">
        <f>IF(ISBLANK(B173),"",(F173/100)*M173*10)</f>
        <v/>
      </c>
      <c r="M173" s="196" t="str">
        <f>IF(ISBLANK(B173),"",IF(K173&gt;0,0.6108*EXP(17.27*K173/(237.3+K173)),0.6108*EXP(17.27*0.5/(237.3+0.5))))</f>
        <v/>
      </c>
    </row>
    <row r="174" spans="1:13" x14ac:dyDescent="0.2">
      <c r="H174" s="196" t="str">
        <f>IF(ISBLANK(E174),"",0.44704*E174)</f>
        <v/>
      </c>
      <c r="I174" s="196" t="str">
        <f>IF(ISBLANK(C174),"",C174*25.4)</f>
        <v/>
      </c>
      <c r="J174" s="196" t="str">
        <f>IF(ISBLANK(D174),"",D174*1000)</f>
        <v/>
      </c>
      <c r="K174" s="196" t="str">
        <f>IF(ISBLANK(B174),"",(B174-32)*5/9)</f>
        <v/>
      </c>
      <c r="L174" s="196" t="str">
        <f>IF(ISBLANK(B174),"",(F174/100)*M174*10)</f>
        <v/>
      </c>
      <c r="M174" s="196" t="str">
        <f>IF(ISBLANK(B174),"",IF(K174&gt;0,0.6108*EXP(17.27*K174/(237.3+K174)),0.6108*EXP(17.27*0.5/(237.3+0.5))))</f>
        <v/>
      </c>
    </row>
    <row r="175" spans="1:13" x14ac:dyDescent="0.2">
      <c r="H175" s="196" t="str">
        <f>IF(ISBLANK(E175),"",0.44704*E175)</f>
        <v/>
      </c>
      <c r="I175" s="196" t="str">
        <f>IF(ISBLANK(C175),"",C175*25.4)</f>
        <v/>
      </c>
      <c r="J175" s="196" t="str">
        <f>IF(ISBLANK(D175),"",D175*1000)</f>
        <v/>
      </c>
      <c r="K175" s="196" t="str">
        <f>IF(ISBLANK(B175),"",(B175-32)*5/9)</f>
        <v/>
      </c>
      <c r="L175" s="196" t="str">
        <f>IF(ISBLANK(B175),"",(F175/100)*M175*10)</f>
        <v/>
      </c>
      <c r="M175" s="196" t="str">
        <f>IF(ISBLANK(B175),"",IF(K175&gt;0,0.6108*EXP(17.27*K175/(237.3+K175)),0.6108*EXP(17.27*0.5/(237.3+0.5))))</f>
        <v/>
      </c>
    </row>
    <row r="176" spans="1:13" x14ac:dyDescent="0.2">
      <c r="H176" s="196" t="str">
        <f>IF(ISBLANK(E176),"",0.44704*E176)</f>
        <v/>
      </c>
      <c r="I176" s="196" t="str">
        <f>IF(ISBLANK(C176),"",C176*25.4)</f>
        <v/>
      </c>
      <c r="J176" s="196" t="str">
        <f>IF(ISBLANK(D176),"",D176*1000)</f>
        <v/>
      </c>
      <c r="K176" s="196" t="str">
        <f>IF(ISBLANK(B176),"",(B176-32)*5/9)</f>
        <v/>
      </c>
      <c r="L176" s="196" t="str">
        <f>IF(ISBLANK(B176),"",(F176/100)*M176*10)</f>
        <v/>
      </c>
      <c r="M176" s="196" t="str">
        <f>IF(ISBLANK(B176),"",IF(K176&gt;0,0.6108*EXP(17.27*K176/(237.3+K176)),0.6108*EXP(17.27*0.5/(237.3+0.5))))</f>
        <v/>
      </c>
    </row>
  </sheetData>
  <autoFilter ref="A1:F172" xr:uid="{E1F2997B-A9BF-974D-BFD5-88007CB437EE}"/>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4D73D-A371-8A40-ACAA-210C9FBCA155}">
  <dimension ref="A1:AE171"/>
  <sheetViews>
    <sheetView topLeftCell="Q1" workbookViewId="0">
      <selection activeCell="Z4" sqref="Z4:Z125"/>
    </sheetView>
  </sheetViews>
  <sheetFormatPr baseColWidth="10" defaultColWidth="11.5" defaultRowHeight="13" x14ac:dyDescent="0.15"/>
  <cols>
    <col min="1" max="1" width="20.33203125" style="170" customWidth="1"/>
    <col min="2" max="6" width="10.83203125"/>
    <col min="25" max="26" width="10.83203125" style="25"/>
  </cols>
  <sheetData>
    <row r="1" spans="1:31" s="185" customFormat="1" x14ac:dyDescent="0.15">
      <c r="A1" s="183"/>
      <c r="B1" s="379" t="s">
        <v>252</v>
      </c>
      <c r="C1" s="379"/>
      <c r="D1" s="379"/>
      <c r="E1" s="379"/>
      <c r="F1" s="379"/>
      <c r="G1" s="184"/>
      <c r="H1" s="380"/>
      <c r="I1" s="380"/>
      <c r="J1" s="380"/>
      <c r="K1" s="380"/>
      <c r="L1" s="380"/>
      <c r="M1" s="380"/>
      <c r="N1" s="380"/>
      <c r="O1" s="380"/>
      <c r="P1" s="380"/>
      <c r="Q1" s="380"/>
      <c r="R1" s="380"/>
      <c r="S1" s="380"/>
      <c r="T1" s="380"/>
      <c r="U1" s="380"/>
      <c r="V1" s="380"/>
      <c r="W1" s="380"/>
      <c r="X1" s="380"/>
      <c r="Y1" s="190" t="s">
        <v>253</v>
      </c>
      <c r="Z1" s="191" t="s">
        <v>253</v>
      </c>
    </row>
    <row r="2" spans="1:31" s="185" customFormat="1" ht="15" x14ac:dyDescent="0.15">
      <c r="A2" s="183"/>
      <c r="B2" s="205" t="s">
        <v>240</v>
      </c>
      <c r="C2" s="205" t="s">
        <v>241</v>
      </c>
      <c r="D2" s="205" t="s">
        <v>242</v>
      </c>
      <c r="E2" s="205" t="s">
        <v>243</v>
      </c>
      <c r="F2" s="205" t="s">
        <v>244</v>
      </c>
      <c r="G2" s="186" t="s">
        <v>254</v>
      </c>
      <c r="H2" s="187" t="s">
        <v>255</v>
      </c>
      <c r="I2" s="186" t="s">
        <v>245</v>
      </c>
      <c r="J2" s="186" t="s">
        <v>245</v>
      </c>
      <c r="K2" s="187" t="s">
        <v>256</v>
      </c>
      <c r="L2" s="187" t="s">
        <v>257</v>
      </c>
      <c r="M2" s="187" t="s">
        <v>256</v>
      </c>
      <c r="N2" s="187"/>
      <c r="O2" s="187" t="s">
        <v>255</v>
      </c>
      <c r="P2" s="187" t="s">
        <v>255</v>
      </c>
      <c r="Q2" s="188" t="s">
        <v>45</v>
      </c>
      <c r="R2" s="189"/>
      <c r="S2" s="189"/>
      <c r="T2" s="189"/>
      <c r="U2" s="187" t="s">
        <v>255</v>
      </c>
      <c r="V2" s="187" t="s">
        <v>255</v>
      </c>
      <c r="W2" s="187"/>
      <c r="X2" s="187" t="s">
        <v>255</v>
      </c>
      <c r="Y2" s="190" t="s">
        <v>258</v>
      </c>
      <c r="Z2" s="191" t="s">
        <v>259</v>
      </c>
    </row>
    <row r="3" spans="1:31" s="185" customFormat="1" ht="36" customHeight="1" x14ac:dyDescent="0.15">
      <c r="A3" s="183" t="s">
        <v>21</v>
      </c>
      <c r="B3" s="205" t="s">
        <v>246</v>
      </c>
      <c r="C3" s="205" t="s">
        <v>247</v>
      </c>
      <c r="D3" s="205" t="s">
        <v>248</v>
      </c>
      <c r="E3" s="205" t="s">
        <v>249</v>
      </c>
      <c r="F3" s="205" t="s">
        <v>250</v>
      </c>
      <c r="G3" s="186" t="s">
        <v>260</v>
      </c>
      <c r="H3" s="186" t="s">
        <v>261</v>
      </c>
      <c r="I3" s="186" t="s">
        <v>251</v>
      </c>
      <c r="J3" s="186" t="s">
        <v>262</v>
      </c>
      <c r="K3" s="186" t="s">
        <v>263</v>
      </c>
      <c r="L3" s="186" t="s">
        <v>264</v>
      </c>
      <c r="M3" s="186" t="s">
        <v>265</v>
      </c>
      <c r="N3" s="186" t="s">
        <v>266</v>
      </c>
      <c r="O3" s="186" t="s">
        <v>267</v>
      </c>
      <c r="P3" s="186" t="s">
        <v>268</v>
      </c>
      <c r="Q3" s="192" t="s">
        <v>269</v>
      </c>
      <c r="R3" s="193" t="s">
        <v>270</v>
      </c>
      <c r="S3" s="193" t="s">
        <v>271</v>
      </c>
      <c r="T3" s="193" t="s">
        <v>272</v>
      </c>
      <c r="U3" s="186" t="s">
        <v>273</v>
      </c>
      <c r="V3" s="186" t="s">
        <v>274</v>
      </c>
      <c r="W3" s="186" t="s">
        <v>275</v>
      </c>
      <c r="X3" s="186" t="s">
        <v>276</v>
      </c>
      <c r="Y3" s="194" t="s">
        <v>277</v>
      </c>
      <c r="Z3" s="195" t="s">
        <v>277</v>
      </c>
    </row>
    <row r="4" spans="1:31" x14ac:dyDescent="0.15">
      <c r="A4" s="370" t="str">
        <f>'Table (Dly)'!A3</f>
        <v>2023-05-01</v>
      </c>
      <c r="B4" s="206">
        <f>'Table (Dly)'!H3</f>
        <v>5.99999921664</v>
      </c>
      <c r="C4" s="206">
        <f>'Table (Dly)'!I3</f>
        <v>5.8419999999999996</v>
      </c>
      <c r="D4" s="206">
        <f>'Table (Dly)'!J3</f>
        <v>55</v>
      </c>
      <c r="E4" s="206">
        <f>'Table (Dly)'!K3</f>
        <v>5.9000000000000021</v>
      </c>
      <c r="F4" s="206">
        <f>'Table (Dly)'!L3</f>
        <v>7.9831166231829016</v>
      </c>
      <c r="G4">
        <f>2.501-E4*0.002361</f>
        <v>2.4870701</v>
      </c>
      <c r="H4">
        <f>VLOOKUP(MONTH(A4),$AC$4:$AE$16,3)</f>
        <v>0.74452868849304832</v>
      </c>
      <c r="I4">
        <f>IF(E4&gt;0,0.6108*EXP(17.27*E4/(237.3+E4)),F4*0.1)</f>
        <v>0.92865518405702308</v>
      </c>
      <c r="J4">
        <f t="shared" ref="J4:J21" si="0">(I4-F4*0.1)</f>
        <v>0.13034352173873287</v>
      </c>
      <c r="K4">
        <f t="shared" ref="K4:K21" si="1">4098*0.6108*EXP((17.27*E4)/(E4+237.3))/POWER(E4+237.3,2)</f>
        <v>6.4342702837334717E-2</v>
      </c>
      <c r="L4">
        <f>101.3*POWER((293-0.0065*213.36)/293,5.26)</f>
        <v>98.803245028789661</v>
      </c>
      <c r="M4">
        <f>0.001013*L4/(0.622*G4)</f>
        <v>6.4699696405269666E-2</v>
      </c>
      <c r="N4">
        <f>4.903*POWER(10,-9)</f>
        <v>4.9030000000000001E-9</v>
      </c>
      <c r="O4">
        <f>N4*POWER(273+E4,4)</f>
        <v>29.665792200930316</v>
      </c>
      <c r="P4">
        <f t="shared" ref="P4:P21" si="2">D4*60*60*24/1000000</f>
        <v>4.7519999999999998</v>
      </c>
      <c r="Q4" s="12">
        <f t="shared" ref="Q4:Q21" si="3">A4-DATE(YEAR(A4),1,1) + 1</f>
        <v>121</v>
      </c>
      <c r="R4" s="13">
        <f>1+0.033*COS(2*PI()*Q4/365)</f>
        <v>0.98382905400784104</v>
      </c>
      <c r="S4" s="13">
        <f>0.409*SIN((2*PI()*Q4/365)-1.39)</f>
        <v>0.26126335427369202</v>
      </c>
      <c r="T4" s="13">
        <f>ACOS(-1*TAN(40.469794*PI()/180)*TAN(S4))</f>
        <v>1.8009384927213579</v>
      </c>
      <c r="U4">
        <f>(24*60*0.082/PI())*R4*(SIN(40.469794*PI()/180)*SIN(S4)+COS(40.469794*PI()/180)*COS(S4)*SIN(T4))</f>
        <v>32.659329531780557</v>
      </c>
      <c r="V4">
        <f>(213.36*0.00002+0.75)*U4</f>
        <v>24.633861039813432</v>
      </c>
      <c r="W4">
        <f t="shared" ref="W4:W21" si="4">O4*(0.34-0.14*SQRT(0.1*F4))*(1.35*P4/V4 - 0.35)</f>
        <v>-0.57110853796080308</v>
      </c>
      <c r="X4">
        <f>P4*(1-0.23)-W4</f>
        <v>4.2301485379608028</v>
      </c>
      <c r="Y4" s="216">
        <f>(0.408*K4*(X4-H4)+M4*(900/(E4+273))*B4*J4)/(K4+M4*(1+0.34*B4))</f>
        <v>0.97607772669216775</v>
      </c>
      <c r="Z4" s="217">
        <f>Y4/25.4</f>
        <v>3.8428256956384556E-2</v>
      </c>
      <c r="AD4" t="s">
        <v>278</v>
      </c>
      <c r="AE4" t="s">
        <v>279</v>
      </c>
    </row>
    <row r="5" spans="1:31" x14ac:dyDescent="0.15">
      <c r="A5" s="369" t="str">
        <f>'Table (Dly)'!A4</f>
        <v>2023-05-02</v>
      </c>
      <c r="B5" s="206">
        <f>'Table (Dly)'!H4</f>
        <v>0</v>
      </c>
      <c r="C5" s="206">
        <f>'Table (Dly)'!I4</f>
        <v>0</v>
      </c>
      <c r="D5" s="206">
        <f>'Table (Dly)'!J4</f>
        <v>119</v>
      </c>
      <c r="E5" s="206">
        <f>'Table (Dly)'!K4</f>
        <v>8.1999999999999975</v>
      </c>
      <c r="F5" s="206">
        <f>'Table (Dly)'!L4</f>
        <v>7.6524519187087208</v>
      </c>
      <c r="G5">
        <f t="shared" ref="G5:G21" si="5">2.501-E5*0.002361</f>
        <v>2.4816398</v>
      </c>
      <c r="H5">
        <f t="shared" ref="H5:H21" si="6">VLOOKUP(MONTH(A5),$AC$4:$AE$16,3)</f>
        <v>0.74452868849304832</v>
      </c>
      <c r="I5">
        <f t="shared" ref="I5:I21" si="7">IF(E5&gt;0,0.6108*EXP(17.27*E5/(237.3+E5)),F5*0.1)</f>
        <v>1.0874694571771908</v>
      </c>
      <c r="J5">
        <f t="shared" si="0"/>
        <v>0.32222426530631865</v>
      </c>
      <c r="K5">
        <f t="shared" si="1"/>
        <v>7.3941120793627496E-2</v>
      </c>
      <c r="L5">
        <f t="shared" ref="L5:L69" si="8">101.3*POWER((293-0.0065*213.36)/293,5.26)</f>
        <v>98.803245028789661</v>
      </c>
      <c r="M5">
        <f t="shared" ref="M5:M21" si="9">0.001013*L5/(0.622*G5)</f>
        <v>6.4841271649746943E-2</v>
      </c>
      <c r="N5">
        <f>4.903*POWER(10,-9)</f>
        <v>4.9030000000000001E-9</v>
      </c>
      <c r="O5">
        <f t="shared" ref="O5:O21" si="10">N5*POWER(273+E5,4)</f>
        <v>30.656541502564934</v>
      </c>
      <c r="P5">
        <f t="shared" si="2"/>
        <v>10.281599999999999</v>
      </c>
      <c r="Q5" s="12">
        <f t="shared" si="3"/>
        <v>122</v>
      </c>
      <c r="R5" s="13">
        <f t="shared" ref="R5:R21" si="11">1+0.033*COS(2*PI()*Q5/365)</f>
        <v>0.98333628519418981</v>
      </c>
      <c r="S5" s="13">
        <f t="shared" ref="S5:S21" si="12">0.409*SIN((2*PI()*Q5/365)-1.39)</f>
        <v>0.26664131568546878</v>
      </c>
      <c r="T5" s="13">
        <f t="shared" ref="T5:T21" si="13">ACOS(-1*TAN(40.469794*PI()/180)*TAN(S5))</f>
        <v>1.8059982945083624</v>
      </c>
      <c r="U5">
        <f t="shared" ref="U5:U21" si="14">(24*60*0.082/PI())*R5*(SIN(40.469794*PI()/180)*SIN(S5)+COS(40.469794*PI()/180)*COS(S5)*SIN(T5))</f>
        <v>32.697457873379015</v>
      </c>
      <c r="V5">
        <f t="shared" ref="V5:V21" si="15">(213.36*0.00002+0.75)*U5</f>
        <v>24.662619997271545</v>
      </c>
      <c r="W5">
        <f t="shared" si="4"/>
        <v>1.419115742818281</v>
      </c>
      <c r="X5">
        <f t="shared" ref="X5:X21" si="16">P5*(1-0.23)-W5</f>
        <v>6.4977162571817182</v>
      </c>
      <c r="Y5" s="216">
        <f t="shared" ref="Y5:Y21" si="17">(0.408*K5*(X5-H5)+M5*(900/(E5+273))*B5*J5)/(K5+M5*(1+0.34*B5))</f>
        <v>1.2506055618867984</v>
      </c>
      <c r="Z5" s="217">
        <f t="shared" ref="Z5:Z21" si="18">Y5/25.4</f>
        <v>4.9236439444362144E-2</v>
      </c>
      <c r="AC5">
        <v>1</v>
      </c>
      <c r="AD5">
        <v>-3.1502621851540016</v>
      </c>
      <c r="AE5">
        <f>0.07*(AD6-AD16)</f>
        <v>-5.0699704930214744E-2</v>
      </c>
    </row>
    <row r="6" spans="1:31" x14ac:dyDescent="0.15">
      <c r="A6" s="369" t="str">
        <f>'Table (Dly)'!A5</f>
        <v>2023-05-03</v>
      </c>
      <c r="B6" s="206">
        <f>'Table (Dly)'!H5</f>
        <v>3.4999995430399999</v>
      </c>
      <c r="C6" s="206">
        <f>'Table (Dly)'!I5</f>
        <v>0</v>
      </c>
      <c r="D6" s="206">
        <f>'Table (Dly)'!J5</f>
        <v>283</v>
      </c>
      <c r="E6" s="206">
        <f>'Table (Dly)'!K5</f>
        <v>8.8999999999999986</v>
      </c>
      <c r="F6" s="206">
        <f>'Table (Dly)'!L5</f>
        <v>7.6000504549083008</v>
      </c>
      <c r="G6">
        <f t="shared" si="5"/>
        <v>2.4799870999999998</v>
      </c>
      <c r="H6">
        <f t="shared" si="6"/>
        <v>0.74452868849304832</v>
      </c>
      <c r="I6">
        <f t="shared" si="7"/>
        <v>1.1403276978496268</v>
      </c>
      <c r="J6">
        <f t="shared" si="0"/>
        <v>0.3803226523587967</v>
      </c>
      <c r="K6">
        <f t="shared" si="1"/>
        <v>7.7094878807554265E-2</v>
      </c>
      <c r="L6">
        <f t="shared" si="8"/>
        <v>98.803245028789661</v>
      </c>
      <c r="M6">
        <f t="shared" si="9"/>
        <v>6.4884482830021045E-2</v>
      </c>
      <c r="N6">
        <f t="shared" ref="N6:N69" si="19">4.903*POWER(10,-9)</f>
        <v>4.9030000000000001E-9</v>
      </c>
      <c r="O6">
        <f t="shared" si="10"/>
        <v>30.962940394766616</v>
      </c>
      <c r="P6">
        <f t="shared" si="2"/>
        <v>24.4512</v>
      </c>
      <c r="Q6" s="12">
        <f t="shared" si="3"/>
        <v>123</v>
      </c>
      <c r="R6" s="13">
        <f t="shared" si="11"/>
        <v>0.98284845419886802</v>
      </c>
      <c r="S6" s="13">
        <f t="shared" si="12"/>
        <v>0.27194026552081696</v>
      </c>
      <c r="T6" s="13">
        <f t="shared" si="13"/>
        <v>1.8110043518017178</v>
      </c>
      <c r="U6">
        <f t="shared" si="14"/>
        <v>32.73327055983215</v>
      </c>
      <c r="V6">
        <f t="shared" si="15"/>
        <v>24.689632332007029</v>
      </c>
      <c r="W6">
        <f t="shared" si="4"/>
        <v>6.6604059505471387</v>
      </c>
      <c r="X6">
        <f t="shared" si="16"/>
        <v>12.167018049452862</v>
      </c>
      <c r="Y6" s="216">
        <f t="shared" si="17"/>
        <v>2.897172088162181</v>
      </c>
      <c r="Z6" s="217">
        <f t="shared" si="18"/>
        <v>0.11406189323473154</v>
      </c>
      <c r="AC6">
        <v>2</v>
      </c>
      <c r="AD6">
        <v>-1.3447341898569574</v>
      </c>
      <c r="AE6">
        <f>0.07*(AD7-AD5)</f>
        <v>0.53883384809702639</v>
      </c>
    </row>
    <row r="7" spans="1:31" x14ac:dyDescent="0.15">
      <c r="A7" s="369" t="str">
        <f>'Table (Dly)'!A6</f>
        <v>2023-05-04</v>
      </c>
      <c r="B7" s="206">
        <f>'Table (Dly)'!H6</f>
        <v>0</v>
      </c>
      <c r="C7" s="206">
        <f>'Table (Dly)'!I6</f>
        <v>0</v>
      </c>
      <c r="D7" s="206">
        <f>'Table (Dly)'!J6</f>
        <v>436</v>
      </c>
      <c r="E7" s="206">
        <f>'Table (Dly)'!K6</f>
        <v>18.199999999999996</v>
      </c>
      <c r="F7" s="206">
        <f>'Table (Dly)'!L6</f>
        <v>11.571283222899606</v>
      </c>
      <c r="G7">
        <f t="shared" si="5"/>
        <v>2.4580297999999998</v>
      </c>
      <c r="H7">
        <f t="shared" si="6"/>
        <v>0.74452868849304832</v>
      </c>
      <c r="I7">
        <f t="shared" si="7"/>
        <v>2.0900878010879689</v>
      </c>
      <c r="J7">
        <f t="shared" si="0"/>
        <v>0.93295947879800822</v>
      </c>
      <c r="K7">
        <f t="shared" si="1"/>
        <v>0.13120629606747058</v>
      </c>
      <c r="L7">
        <f t="shared" si="8"/>
        <v>98.803245028789661</v>
      </c>
      <c r="M7">
        <f t="shared" si="9"/>
        <v>6.546408851862727E-2</v>
      </c>
      <c r="N7">
        <f t="shared" si="19"/>
        <v>4.9030000000000001E-9</v>
      </c>
      <c r="O7">
        <f t="shared" si="10"/>
        <v>35.255540387204292</v>
      </c>
      <c r="P7">
        <f t="shared" si="2"/>
        <v>37.670400000000001</v>
      </c>
      <c r="Q7" s="12">
        <f t="shared" si="3"/>
        <v>124</v>
      </c>
      <c r="R7" s="13">
        <f t="shared" si="11"/>
        <v>0.98236570557672775</v>
      </c>
      <c r="S7" s="13">
        <f t="shared" si="12"/>
        <v>0.27715863358653975</v>
      </c>
      <c r="T7" s="13">
        <f t="shared" si="13"/>
        <v>1.8159547915756549</v>
      </c>
      <c r="U7">
        <f t="shared" si="14"/>
        <v>32.766827339309515</v>
      </c>
      <c r="V7">
        <f t="shared" si="15"/>
        <v>24.714943110104439</v>
      </c>
      <c r="W7">
        <f t="shared" si="4"/>
        <v>11.402881033783974</v>
      </c>
      <c r="X7">
        <f t="shared" si="16"/>
        <v>17.603326966216027</v>
      </c>
      <c r="Y7" s="216">
        <f t="shared" si="17"/>
        <v>4.5888354618930141</v>
      </c>
      <c r="Z7" s="217">
        <f t="shared" si="18"/>
        <v>0.1806628134603549</v>
      </c>
      <c r="AC7">
        <v>3</v>
      </c>
      <c r="AD7">
        <v>4.5473642162320882</v>
      </c>
      <c r="AE7">
        <f t="shared" ref="AE7:AE15" si="20">0.07*(AD8-AD6)</f>
        <v>0.87172870595286656</v>
      </c>
    </row>
    <row r="8" spans="1:31" x14ac:dyDescent="0.15">
      <c r="A8" s="369" t="str">
        <f>'Table (Dly)'!A7</f>
        <v>2023-05-05</v>
      </c>
      <c r="B8" s="206">
        <f>'Table (Dly)'!H7</f>
        <v>0</v>
      </c>
      <c r="C8" s="206">
        <f>'Table (Dly)'!I7</f>
        <v>0</v>
      </c>
      <c r="D8" s="206">
        <f>'Table (Dly)'!J7</f>
        <v>439</v>
      </c>
      <c r="E8" s="206">
        <f>'Table (Dly)'!K7</f>
        <v>22.200000000000003</v>
      </c>
      <c r="F8" s="206">
        <f>'Table (Dly)'!L7</f>
        <v>11.00709635360553</v>
      </c>
      <c r="G8">
        <f t="shared" si="5"/>
        <v>2.4485858</v>
      </c>
      <c r="H8">
        <f t="shared" si="6"/>
        <v>0.74452868849304832</v>
      </c>
      <c r="I8">
        <f t="shared" si="7"/>
        <v>2.6763336594163718</v>
      </c>
      <c r="J8">
        <f t="shared" si="0"/>
        <v>1.5756240240558188</v>
      </c>
      <c r="K8">
        <f t="shared" si="1"/>
        <v>0.16286864596267897</v>
      </c>
      <c r="L8">
        <f t="shared" si="8"/>
        <v>98.803245028789661</v>
      </c>
      <c r="M8">
        <f t="shared" si="9"/>
        <v>6.571657828311496E-2</v>
      </c>
      <c r="N8">
        <f t="shared" si="19"/>
        <v>4.9030000000000001E-9</v>
      </c>
      <c r="O8">
        <f t="shared" si="10"/>
        <v>37.232937888425162</v>
      </c>
      <c r="P8">
        <f t="shared" si="2"/>
        <v>37.929600000000001</v>
      </c>
      <c r="Q8" s="12">
        <f t="shared" si="3"/>
        <v>125</v>
      </c>
      <c r="R8" s="13">
        <f t="shared" si="11"/>
        <v>0.98188818237660425</v>
      </c>
      <c r="S8" s="13">
        <f t="shared" si="12"/>
        <v>0.28229487356755767</v>
      </c>
      <c r="T8" s="13">
        <f t="shared" si="13"/>
        <v>1.8208477134416463</v>
      </c>
      <c r="U8">
        <f t="shared" si="14"/>
        <v>32.79818927619943</v>
      </c>
      <c r="V8">
        <f t="shared" si="15"/>
        <v>24.738598390428972</v>
      </c>
      <c r="W8">
        <f t="shared" si="4"/>
        <v>12.366348114068185</v>
      </c>
      <c r="X8">
        <f t="shared" si="16"/>
        <v>16.839443885931818</v>
      </c>
      <c r="Y8" s="216">
        <f t="shared" si="17"/>
        <v>4.6788399290721259</v>
      </c>
      <c r="Z8" s="217">
        <f t="shared" si="18"/>
        <v>0.18420629642016245</v>
      </c>
      <c r="AC8">
        <v>4</v>
      </c>
      <c r="AD8">
        <v>11.108533038041134</v>
      </c>
      <c r="AE8">
        <f t="shared" si="20"/>
        <v>0.87281634640597072</v>
      </c>
    </row>
    <row r="9" spans="1:31" x14ac:dyDescent="0.15">
      <c r="A9" s="369" t="str">
        <f>'Table (Dly)'!A8</f>
        <v>2023-05-06</v>
      </c>
      <c r="B9" s="206">
        <f>'Table (Dly)'!H8</f>
        <v>0</v>
      </c>
      <c r="C9" s="206">
        <f>'Table (Dly)'!I8</f>
        <v>0.254</v>
      </c>
      <c r="D9" s="206">
        <f>'Table (Dly)'!J8</f>
        <v>204</v>
      </c>
      <c r="E9" s="206">
        <f>'Table (Dly)'!K8</f>
        <v>19.700000000000003</v>
      </c>
      <c r="F9" s="206">
        <f>'Table (Dly)'!L8</f>
        <v>13.014364710784337</v>
      </c>
      <c r="G9">
        <f t="shared" si="5"/>
        <v>2.4544883</v>
      </c>
      <c r="H9">
        <f t="shared" si="6"/>
        <v>0.74452868849304832</v>
      </c>
      <c r="I9">
        <f t="shared" si="7"/>
        <v>2.2952083710657751</v>
      </c>
      <c r="J9">
        <f t="shared" si="0"/>
        <v>0.99377189998734128</v>
      </c>
      <c r="K9">
        <f t="shared" si="1"/>
        <v>0.14240584875815751</v>
      </c>
      <c r="L9">
        <f t="shared" si="8"/>
        <v>98.803245028789661</v>
      </c>
      <c r="M9">
        <f t="shared" si="9"/>
        <v>6.5558544487102952E-2</v>
      </c>
      <c r="N9">
        <f t="shared" si="19"/>
        <v>4.9030000000000001E-9</v>
      </c>
      <c r="O9">
        <f t="shared" si="10"/>
        <v>35.987591573036362</v>
      </c>
      <c r="P9">
        <f t="shared" si="2"/>
        <v>17.625599999999999</v>
      </c>
      <c r="Q9" s="12">
        <f t="shared" si="3"/>
        <v>126</v>
      </c>
      <c r="R9" s="13">
        <f t="shared" si="11"/>
        <v>0.98141602609892764</v>
      </c>
      <c r="S9" s="13">
        <f t="shared" si="12"/>
        <v>0.28734746348511525</v>
      </c>
      <c r="T9" s="13">
        <f t="shared" si="13"/>
        <v>1.8256811907509347</v>
      </c>
      <c r="U9">
        <f t="shared" si="14"/>
        <v>32.827418650759611</v>
      </c>
      <c r="V9">
        <f t="shared" si="15"/>
        <v>24.760645148936231</v>
      </c>
      <c r="W9">
        <f t="shared" si="4"/>
        <v>3.9641219723080354</v>
      </c>
      <c r="X9">
        <f t="shared" si="16"/>
        <v>9.6075900276919644</v>
      </c>
      <c r="Y9" s="216">
        <f t="shared" si="17"/>
        <v>2.4761831349428052</v>
      </c>
      <c r="Z9" s="217">
        <f t="shared" si="18"/>
        <v>9.7487524997748237E-2</v>
      </c>
      <c r="AC9">
        <v>5</v>
      </c>
      <c r="AD9">
        <v>17.016169164888812</v>
      </c>
      <c r="AE9">
        <f t="shared" si="20"/>
        <v>0.74452868849304832</v>
      </c>
    </row>
    <row r="10" spans="1:31" x14ac:dyDescent="0.15">
      <c r="A10" s="369" t="str">
        <f>'Table (Dly)'!A9</f>
        <v>2023-05-07</v>
      </c>
      <c r="B10" s="206">
        <f>'Table (Dly)'!H9</f>
        <v>0</v>
      </c>
      <c r="C10" s="206">
        <f>'Table (Dly)'!I9</f>
        <v>10.67</v>
      </c>
      <c r="D10" s="206">
        <f>'Table (Dly)'!J9</f>
        <v>236</v>
      </c>
      <c r="E10" s="206">
        <f>'Table (Dly)'!K9</f>
        <v>21.100000000000005</v>
      </c>
      <c r="F10" s="206">
        <f>'Table (Dly)'!L9</f>
        <v>19.131887617278931</v>
      </c>
      <c r="G10">
        <f t="shared" si="5"/>
        <v>2.4511829000000001</v>
      </c>
      <c r="H10">
        <f t="shared" si="6"/>
        <v>0.74452868849304832</v>
      </c>
      <c r="I10">
        <f t="shared" si="7"/>
        <v>2.5023227554890162</v>
      </c>
      <c r="J10">
        <f t="shared" si="0"/>
        <v>0.58913399376112308</v>
      </c>
      <c r="K10">
        <f t="shared" si="1"/>
        <v>0.15357844313412958</v>
      </c>
      <c r="L10">
        <f t="shared" si="8"/>
        <v>98.803245028789661</v>
      </c>
      <c r="M10">
        <f t="shared" si="9"/>
        <v>6.5646949645668501E-2</v>
      </c>
      <c r="N10">
        <f t="shared" si="19"/>
        <v>4.9030000000000001E-9</v>
      </c>
      <c r="O10">
        <f t="shared" si="10"/>
        <v>36.68106962545771</v>
      </c>
      <c r="P10">
        <f t="shared" si="2"/>
        <v>20.3904</v>
      </c>
      <c r="Q10" s="12">
        <f t="shared" si="3"/>
        <v>127</v>
      </c>
      <c r="R10" s="13">
        <f t="shared" si="11"/>
        <v>0.980949376653793</v>
      </c>
      <c r="S10" s="13">
        <f t="shared" si="12"/>
        <v>0.29231490614777594</v>
      </c>
      <c r="T10" s="13">
        <f t="shared" si="13"/>
        <v>1.8304532718329523</v>
      </c>
      <c r="U10">
        <f t="shared" si="14"/>
        <v>32.854578857050349</v>
      </c>
      <c r="V10">
        <f t="shared" si="15"/>
        <v>24.781131201686566</v>
      </c>
      <c r="W10">
        <f t="shared" si="4"/>
        <v>4.0843491561407319</v>
      </c>
      <c r="X10">
        <f t="shared" si="16"/>
        <v>11.616258843859269</v>
      </c>
      <c r="Y10" s="216">
        <f t="shared" si="17"/>
        <v>3.1074076550518326</v>
      </c>
      <c r="Z10" s="217">
        <f t="shared" si="18"/>
        <v>0.12233888405715877</v>
      </c>
      <c r="AC10">
        <v>6</v>
      </c>
      <c r="AD10">
        <v>21.744657159370394</v>
      </c>
      <c r="AE10">
        <f t="shared" si="20"/>
        <v>0.41667608626297975</v>
      </c>
    </row>
    <row r="11" spans="1:31" x14ac:dyDescent="0.15">
      <c r="A11" s="369" t="str">
        <f>'Table (Dly)'!A10</f>
        <v>2023-05-08</v>
      </c>
      <c r="B11" s="206">
        <f>'Table (Dly)'!H10</f>
        <v>3.7999995038720003</v>
      </c>
      <c r="C11" s="206">
        <f>'Table (Dly)'!I10</f>
        <v>0</v>
      </c>
      <c r="D11" s="206">
        <f>'Table (Dly)'!J10</f>
        <v>328</v>
      </c>
      <c r="E11" s="206">
        <f>'Table (Dly)'!K10</f>
        <v>20.200000000000003</v>
      </c>
      <c r="F11" s="206">
        <f>'Table (Dly)'!L10</f>
        <v>17.322454821790998</v>
      </c>
      <c r="G11">
        <f t="shared" si="5"/>
        <v>2.4533077999999997</v>
      </c>
      <c r="H11">
        <f t="shared" si="6"/>
        <v>0.74452868849304832</v>
      </c>
      <c r="I11">
        <f t="shared" si="7"/>
        <v>2.3673876975032688</v>
      </c>
      <c r="J11">
        <f t="shared" si="0"/>
        <v>0.63514221532416881</v>
      </c>
      <c r="K11">
        <f t="shared" si="1"/>
        <v>0.14631433363172242</v>
      </c>
      <c r="L11">
        <f t="shared" si="8"/>
        <v>98.803245028789661</v>
      </c>
      <c r="M11">
        <f t="shared" si="9"/>
        <v>6.5590090411249538E-2</v>
      </c>
      <c r="N11">
        <f t="shared" si="19"/>
        <v>4.9030000000000001E-9</v>
      </c>
      <c r="O11">
        <f t="shared" si="10"/>
        <v>36.234123239973449</v>
      </c>
      <c r="P11">
        <f t="shared" si="2"/>
        <v>28.339200000000002</v>
      </c>
      <c r="Q11" s="12">
        <f t="shared" si="3"/>
        <v>128</v>
      </c>
      <c r="R11" s="13">
        <f t="shared" si="11"/>
        <v>0.98048837231950192</v>
      </c>
      <c r="S11" s="13">
        <f t="shared" si="12"/>
        <v>0.29719572959507262</v>
      </c>
      <c r="T11" s="13">
        <f t="shared" si="13"/>
        <v>1.835161981372174</v>
      </c>
      <c r="U11">
        <f t="shared" si="14"/>
        <v>32.879734299237526</v>
      </c>
      <c r="V11">
        <f t="shared" si="15"/>
        <v>24.800105126629852</v>
      </c>
      <c r="W11">
        <f t="shared" si="4"/>
        <v>6.7302236884010513</v>
      </c>
      <c r="X11">
        <f t="shared" si="16"/>
        <v>15.090960311598952</v>
      </c>
      <c r="Y11" s="216">
        <f t="shared" si="17"/>
        <v>4.5250964791275656</v>
      </c>
      <c r="Z11" s="217">
        <f t="shared" si="18"/>
        <v>0.17815340469006166</v>
      </c>
      <c r="AC11">
        <v>7</v>
      </c>
      <c r="AD11">
        <v>22.968684682931379</v>
      </c>
      <c r="AE11">
        <f t="shared" si="20"/>
        <v>-4.6442690483704756E-4</v>
      </c>
    </row>
    <row r="12" spans="1:31" x14ac:dyDescent="0.15">
      <c r="A12" s="369" t="str">
        <f>'Table (Dly)'!A11</f>
        <v>2023-05-09</v>
      </c>
      <c r="B12" s="206">
        <f>'Table (Dly)'!H11</f>
        <v>2.799999634432</v>
      </c>
      <c r="C12" s="206">
        <f>'Table (Dly)'!I11</f>
        <v>0</v>
      </c>
      <c r="D12" s="206">
        <f>'Table (Dly)'!J11</f>
        <v>327</v>
      </c>
      <c r="E12" s="206">
        <f>'Table (Dly)'!K11</f>
        <v>17.100000000000001</v>
      </c>
      <c r="F12" s="206">
        <f>'Table (Dly)'!L11</f>
        <v>12.538961792904797</v>
      </c>
      <c r="G12">
        <f t="shared" si="5"/>
        <v>2.4606268999999998</v>
      </c>
      <c r="H12">
        <f t="shared" si="6"/>
        <v>0.74452868849304832</v>
      </c>
      <c r="I12">
        <f t="shared" si="7"/>
        <v>1.9500432630582893</v>
      </c>
      <c r="J12">
        <f t="shared" si="0"/>
        <v>0.69614708376780965</v>
      </c>
      <c r="K12">
        <f t="shared" si="1"/>
        <v>0.12347583925448072</v>
      </c>
      <c r="L12">
        <f t="shared" si="8"/>
        <v>98.803245028789661</v>
      </c>
      <c r="M12">
        <f t="shared" si="9"/>
        <v>6.5394993612653621E-2</v>
      </c>
      <c r="N12">
        <f t="shared" si="19"/>
        <v>4.9030000000000001E-9</v>
      </c>
      <c r="O12">
        <f t="shared" si="10"/>
        <v>34.725843883025981</v>
      </c>
      <c r="P12">
        <f t="shared" si="2"/>
        <v>28.252800000000001</v>
      </c>
      <c r="Q12" s="12">
        <f t="shared" si="3"/>
        <v>129</v>
      </c>
      <c r="R12" s="13">
        <f t="shared" si="11"/>
        <v>0.98003314970158795</v>
      </c>
      <c r="S12" s="13">
        <f t="shared" si="12"/>
        <v>0.30198848753368118</v>
      </c>
      <c r="T12" s="13">
        <f t="shared" si="13"/>
        <v>1.8398053219255641</v>
      </c>
      <c r="U12">
        <f t="shared" si="14"/>
        <v>32.902950286354262</v>
      </c>
      <c r="V12">
        <f t="shared" si="15"/>
        <v>24.817616184227628</v>
      </c>
      <c r="W12">
        <f t="shared" si="4"/>
        <v>7.5518538313506749</v>
      </c>
      <c r="X12">
        <f t="shared" si="16"/>
        <v>14.202802168649326</v>
      </c>
      <c r="Y12" s="216">
        <f t="shared" si="17"/>
        <v>4.2745682845570458</v>
      </c>
      <c r="Z12" s="217">
        <f t="shared" si="18"/>
        <v>0.16829008994319078</v>
      </c>
      <c r="AC12">
        <v>8</v>
      </c>
      <c r="AD12">
        <v>21.738022489301294</v>
      </c>
      <c r="AE12">
        <f t="shared" si="20"/>
        <v>-0.3246791531187973</v>
      </c>
    </row>
    <row r="13" spans="1:31" x14ac:dyDescent="0.15">
      <c r="A13" s="369" t="str">
        <f>'Table (Dly)'!A12</f>
        <v>2023-05-10</v>
      </c>
      <c r="B13" s="206">
        <f>'Table (Dly)'!H12</f>
        <v>1.9999997388799999</v>
      </c>
      <c r="C13" s="206">
        <f>'Table (Dly)'!I12</f>
        <v>0</v>
      </c>
      <c r="D13" s="206">
        <f>'Table (Dly)'!J12</f>
        <v>327</v>
      </c>
      <c r="E13" s="206">
        <f>'Table (Dly)'!K12</f>
        <v>18.299999999999997</v>
      </c>
      <c r="F13" s="206">
        <f>'Table (Dly)'!L12</f>
        <v>10.440085442441248</v>
      </c>
      <c r="G13">
        <f t="shared" si="5"/>
        <v>2.4577936999999999</v>
      </c>
      <c r="H13">
        <f t="shared" si="6"/>
        <v>0.74452868849304832</v>
      </c>
      <c r="I13">
        <f t="shared" si="7"/>
        <v>2.1032450848446573</v>
      </c>
      <c r="J13">
        <f t="shared" si="0"/>
        <v>1.0592365406005324</v>
      </c>
      <c r="K13">
        <f t="shared" si="1"/>
        <v>0.13192895965572127</v>
      </c>
      <c r="L13">
        <f t="shared" si="8"/>
        <v>98.803245028789661</v>
      </c>
      <c r="M13">
        <f t="shared" si="9"/>
        <v>6.547037711449244E-2</v>
      </c>
      <c r="N13">
        <f t="shared" si="19"/>
        <v>4.9030000000000001E-9</v>
      </c>
      <c r="O13">
        <f t="shared" si="10"/>
        <v>35.30399327871902</v>
      </c>
      <c r="P13">
        <f t="shared" si="2"/>
        <v>28.252800000000001</v>
      </c>
      <c r="Q13" s="12">
        <f t="shared" si="3"/>
        <v>130</v>
      </c>
      <c r="R13" s="13">
        <f t="shared" si="11"/>
        <v>0.97958384369233742</v>
      </c>
      <c r="S13" s="13">
        <f t="shared" si="12"/>
        <v>0.30669175976598817</v>
      </c>
      <c r="T13" s="13">
        <f t="shared" si="13"/>
        <v>1.8443812755823494</v>
      </c>
      <c r="U13">
        <f t="shared" si="14"/>
        <v>32.924292925614125</v>
      </c>
      <c r="V13">
        <f t="shared" si="15"/>
        <v>24.833714236982775</v>
      </c>
      <c r="W13">
        <f t="shared" si="4"/>
        <v>8.2455842546093212</v>
      </c>
      <c r="X13">
        <f t="shared" si="16"/>
        <v>13.509071745390679</v>
      </c>
      <c r="Y13" s="216">
        <f t="shared" si="17"/>
        <v>4.6114405043393205</v>
      </c>
      <c r="Z13" s="217">
        <f t="shared" si="18"/>
        <v>0.18155277576139059</v>
      </c>
      <c r="AC13">
        <v>9</v>
      </c>
      <c r="AD13">
        <v>18.33041106694856</v>
      </c>
      <c r="AE13">
        <f t="shared" si="20"/>
        <v>-0.68616468277031639</v>
      </c>
    </row>
    <row r="14" spans="1:31" x14ac:dyDescent="0.15">
      <c r="A14" s="369" t="str">
        <f>'Table (Dly)'!A13</f>
        <v>2023-05-11</v>
      </c>
      <c r="B14" s="206">
        <f>'Table (Dly)'!H13</f>
        <v>2.2999996997119996</v>
      </c>
      <c r="C14" s="206">
        <f>'Table (Dly)'!I13</f>
        <v>0</v>
      </c>
      <c r="D14" s="206">
        <f>'Table (Dly)'!J13</f>
        <v>302</v>
      </c>
      <c r="E14" s="206">
        <f>'Table (Dly)'!K13</f>
        <v>21.000000000000007</v>
      </c>
      <c r="F14" s="206">
        <f>'Table (Dly)'!L13</f>
        <v>11.375190170037857</v>
      </c>
      <c r="G14">
        <f t="shared" si="5"/>
        <v>2.451419</v>
      </c>
      <c r="H14">
        <f t="shared" si="6"/>
        <v>0.74452868849304832</v>
      </c>
      <c r="I14">
        <f t="shared" si="7"/>
        <v>2.4870053972720663</v>
      </c>
      <c r="J14">
        <f t="shared" si="0"/>
        <v>1.3494863802682804</v>
      </c>
      <c r="K14">
        <f t="shared" si="1"/>
        <v>0.15275655991910128</v>
      </c>
      <c r="L14">
        <f t="shared" si="8"/>
        <v>98.803245028789661</v>
      </c>
      <c r="M14">
        <f t="shared" si="9"/>
        <v>6.564062708522031E-2</v>
      </c>
      <c r="N14">
        <f t="shared" si="19"/>
        <v>4.9030000000000001E-9</v>
      </c>
      <c r="O14">
        <f t="shared" si="10"/>
        <v>36.631205816688002</v>
      </c>
      <c r="P14">
        <f t="shared" si="2"/>
        <v>26.0928</v>
      </c>
      <c r="Q14" s="12">
        <f t="shared" si="3"/>
        <v>131</v>
      </c>
      <c r="R14" s="13">
        <f t="shared" si="11"/>
        <v>0.97914058743081744</v>
      </c>
      <c r="S14" s="13">
        <f t="shared" si="12"/>
        <v>0.31130415261092631</v>
      </c>
      <c r="T14" s="13">
        <f t="shared" si="13"/>
        <v>1.8488878057673861</v>
      </c>
      <c r="U14">
        <f t="shared" si="14"/>
        <v>32.943829014371225</v>
      </c>
      <c r="V14">
        <f t="shared" si="15"/>
        <v>24.848449667948543</v>
      </c>
      <c r="W14">
        <f t="shared" si="4"/>
        <v>7.4571891916470703</v>
      </c>
      <c r="X14">
        <f t="shared" si="16"/>
        <v>12.63426680835293</v>
      </c>
      <c r="Y14" s="216">
        <f t="shared" si="17"/>
        <v>5.0595663767371271</v>
      </c>
      <c r="Z14" s="217">
        <f t="shared" si="18"/>
        <v>0.19919552664319398</v>
      </c>
      <c r="AC14">
        <v>10</v>
      </c>
      <c r="AD14">
        <v>11.935669878296775</v>
      </c>
      <c r="AE14">
        <f t="shared" si="20"/>
        <v>-0.89309395828417348</v>
      </c>
    </row>
    <row r="15" spans="1:31" x14ac:dyDescent="0.15">
      <c r="A15" s="369" t="str">
        <f>'Table (Dly)'!A14</f>
        <v>2023-05-12</v>
      </c>
      <c r="B15" s="206">
        <f>'Table (Dly)'!H14</f>
        <v>2.3999996866560003</v>
      </c>
      <c r="C15" s="206">
        <f>'Table (Dly)'!I14</f>
        <v>0</v>
      </c>
      <c r="D15" s="206">
        <f>'Table (Dly)'!J14</f>
        <v>200</v>
      </c>
      <c r="E15" s="206">
        <f>'Table (Dly)'!K14</f>
        <v>22.5</v>
      </c>
      <c r="F15" s="206">
        <f>'Table (Dly)'!L14</f>
        <v>18.461340499802173</v>
      </c>
      <c r="G15">
        <f t="shared" si="5"/>
        <v>2.4478774999999997</v>
      </c>
      <c r="H15">
        <f t="shared" si="6"/>
        <v>0.74452868849304832</v>
      </c>
      <c r="I15">
        <f t="shared" si="7"/>
        <v>2.7255876066054592</v>
      </c>
      <c r="J15">
        <f t="shared" si="0"/>
        <v>0.87945355662524172</v>
      </c>
      <c r="K15">
        <f t="shared" si="1"/>
        <v>0.16548316037309996</v>
      </c>
      <c r="L15">
        <f t="shared" si="8"/>
        <v>98.803245028789661</v>
      </c>
      <c r="M15">
        <f t="shared" si="9"/>
        <v>6.5735593553445257E-2</v>
      </c>
      <c r="N15">
        <f t="shared" si="19"/>
        <v>4.9030000000000001E-9</v>
      </c>
      <c r="O15">
        <f t="shared" si="10"/>
        <v>37.384522172486442</v>
      </c>
      <c r="P15">
        <f t="shared" si="2"/>
        <v>17.28</v>
      </c>
      <c r="Q15" s="12">
        <f t="shared" si="3"/>
        <v>132</v>
      </c>
      <c r="R15" s="13">
        <f t="shared" si="11"/>
        <v>0.97870351226342489</v>
      </c>
      <c r="S15" s="13">
        <f t="shared" si="12"/>
        <v>0.31582429931695188</v>
      </c>
      <c r="T15" s="13">
        <f t="shared" si="13"/>
        <v>1.8533228591888671</v>
      </c>
      <c r="U15">
        <f t="shared" si="14"/>
        <v>32.961625930826948</v>
      </c>
      <c r="V15">
        <f t="shared" si="15"/>
        <v>24.861873298292238</v>
      </c>
      <c r="W15">
        <f t="shared" si="4"/>
        <v>3.294148646062542</v>
      </c>
      <c r="X15">
        <f t="shared" si="16"/>
        <v>10.01145135393746</v>
      </c>
      <c r="Y15" s="216">
        <f t="shared" si="17"/>
        <v>3.6799146146352539</v>
      </c>
      <c r="Z15" s="217">
        <f t="shared" si="18"/>
        <v>0.14487852813524624</v>
      </c>
      <c r="AC15">
        <v>11</v>
      </c>
      <c r="AD15">
        <v>5.5719259486032273</v>
      </c>
      <c r="AE15">
        <f t="shared" si="20"/>
        <v>-0.87892857984054662</v>
      </c>
    </row>
    <row r="16" spans="1:31" x14ac:dyDescent="0.15">
      <c r="A16" s="369" t="str">
        <f>'Table (Dly)'!A15</f>
        <v>2023-05-13</v>
      </c>
      <c r="B16" s="206">
        <f>'Table (Dly)'!H15</f>
        <v>2.099999725824</v>
      </c>
      <c r="C16" s="206">
        <f>'Table (Dly)'!I15</f>
        <v>37.590000000000003</v>
      </c>
      <c r="D16" s="206">
        <f>'Table (Dly)'!J15</f>
        <v>169</v>
      </c>
      <c r="E16" s="206">
        <f>'Table (Dly)'!K15</f>
        <v>22.299999999999997</v>
      </c>
      <c r="F16" s="206">
        <f>'Table (Dly)'!L15</f>
        <v>21.292476337566519</v>
      </c>
      <c r="G16">
        <f t="shared" si="5"/>
        <v>2.4483497000000001</v>
      </c>
      <c r="H16">
        <f t="shared" si="6"/>
        <v>0.74452868849304832</v>
      </c>
      <c r="I16">
        <f t="shared" si="7"/>
        <v>2.6926645530366375</v>
      </c>
      <c r="J16">
        <f t="shared" si="0"/>
        <v>0.56341691927998561</v>
      </c>
      <c r="K16">
        <f t="shared" si="1"/>
        <v>0.16373624674359952</v>
      </c>
      <c r="L16">
        <f t="shared" si="8"/>
        <v>98.803245028789661</v>
      </c>
      <c r="M16">
        <f t="shared" si="9"/>
        <v>6.5722915484100849E-2</v>
      </c>
      <c r="N16">
        <f t="shared" si="19"/>
        <v>4.9030000000000001E-9</v>
      </c>
      <c r="O16">
        <f t="shared" si="10"/>
        <v>37.283414665304804</v>
      </c>
      <c r="P16">
        <f t="shared" si="2"/>
        <v>14.601599999999999</v>
      </c>
      <c r="Q16" s="12">
        <f t="shared" si="3"/>
        <v>133</v>
      </c>
      <c r="R16" s="13">
        <f t="shared" si="11"/>
        <v>0.97827274770496442</v>
      </c>
      <c r="S16" s="13">
        <f t="shared" si="12"/>
        <v>0.32025086046704321</v>
      </c>
      <c r="T16" s="13">
        <f t="shared" si="13"/>
        <v>1.857684367930565</v>
      </c>
      <c r="U16">
        <f t="shared" si="14"/>
        <v>32.977751523586861</v>
      </c>
      <c r="V16">
        <f t="shared" si="15"/>
        <v>24.874036303991595</v>
      </c>
      <c r="W16">
        <f t="shared" si="4"/>
        <v>2.2388734449928909</v>
      </c>
      <c r="X16">
        <f t="shared" si="16"/>
        <v>9.0043585550071086</v>
      </c>
      <c r="Y16" s="216">
        <f t="shared" si="17"/>
        <v>2.8539542850118758</v>
      </c>
      <c r="Z16" s="217">
        <f t="shared" si="18"/>
        <v>0.1123604049217274</v>
      </c>
      <c r="AC16">
        <v>12</v>
      </c>
      <c r="AD16">
        <v>-0.62045269085388965</v>
      </c>
      <c r="AE16">
        <f>0.07*(AD5-AD15)</f>
        <v>-0.61055316936300608</v>
      </c>
    </row>
    <row r="17" spans="1:26" x14ac:dyDescent="0.15">
      <c r="A17" s="369" t="str">
        <f>'Table (Dly)'!A16</f>
        <v>2023-05-14</v>
      </c>
      <c r="B17" s="206">
        <f>'Table (Dly)'!H16</f>
        <v>4.5999993994239992</v>
      </c>
      <c r="C17" s="206">
        <f>'Table (Dly)'!I16</f>
        <v>2.032</v>
      </c>
      <c r="D17" s="206">
        <f>'Table (Dly)'!J16</f>
        <v>160</v>
      </c>
      <c r="E17" s="206">
        <f>'Table (Dly)'!K16</f>
        <v>18.199999999999996</v>
      </c>
      <c r="F17" s="206">
        <f>'Table (Dly)'!L16</f>
        <v>12.401902524393549</v>
      </c>
      <c r="G17">
        <f t="shared" si="5"/>
        <v>2.4580297999999998</v>
      </c>
      <c r="H17">
        <f t="shared" si="6"/>
        <v>0.74452868849304832</v>
      </c>
      <c r="I17">
        <f t="shared" si="7"/>
        <v>2.0900878010879689</v>
      </c>
      <c r="J17">
        <f t="shared" si="0"/>
        <v>0.849897548648614</v>
      </c>
      <c r="K17">
        <f t="shared" si="1"/>
        <v>0.13120629606747058</v>
      </c>
      <c r="L17">
        <f t="shared" si="8"/>
        <v>98.803245028789661</v>
      </c>
      <c r="M17">
        <f t="shared" si="9"/>
        <v>6.546408851862727E-2</v>
      </c>
      <c r="N17">
        <f t="shared" si="19"/>
        <v>4.9030000000000001E-9</v>
      </c>
      <c r="O17">
        <f t="shared" si="10"/>
        <v>35.255540387204292</v>
      </c>
      <c r="P17">
        <f t="shared" si="2"/>
        <v>13.824</v>
      </c>
      <c r="Q17" s="12">
        <f t="shared" si="3"/>
        <v>134</v>
      </c>
      <c r="R17" s="13">
        <f t="shared" si="11"/>
        <v>0.97784842140027151</v>
      </c>
      <c r="S17" s="13">
        <f t="shared" si="12"/>
        <v>0.32458252437559854</v>
      </c>
      <c r="T17" s="13">
        <f t="shared" si="13"/>
        <v>1.8619702516881986</v>
      </c>
      <c r="U17">
        <f t="shared" si="14"/>
        <v>32.992274000176465</v>
      </c>
      <c r="V17">
        <f t="shared" si="15"/>
        <v>24.884990131745901</v>
      </c>
      <c r="W17">
        <f t="shared" si="4"/>
        <v>2.5957358176548286</v>
      </c>
      <c r="X17">
        <f t="shared" si="16"/>
        <v>8.0487441823451711</v>
      </c>
      <c r="Y17" s="216">
        <f t="shared" si="17"/>
        <v>3.9524823696043523</v>
      </c>
      <c r="Z17" s="217">
        <f t="shared" si="18"/>
        <v>0.15560954211040759</v>
      </c>
    </row>
    <row r="18" spans="1:26" x14ac:dyDescent="0.15">
      <c r="A18" s="369" t="str">
        <f>'Table (Dly)'!A17</f>
        <v>2023-05-15</v>
      </c>
      <c r="B18" s="206">
        <f>'Table (Dly)'!H17</f>
        <v>2.3999996866560003</v>
      </c>
      <c r="C18" s="206">
        <f>'Table (Dly)'!I17</f>
        <v>0</v>
      </c>
      <c r="D18" s="206">
        <f>'Table (Dly)'!J17</f>
        <v>237</v>
      </c>
      <c r="E18" s="206">
        <f>'Table (Dly)'!K17</f>
        <v>17.299999999999997</v>
      </c>
      <c r="F18" s="206">
        <f>'Table (Dly)'!L17</f>
        <v>9.7737475006226191</v>
      </c>
      <c r="G18">
        <f t="shared" si="5"/>
        <v>2.4601546999999999</v>
      </c>
      <c r="H18">
        <f t="shared" si="6"/>
        <v>0.74452868849304832</v>
      </c>
      <c r="I18">
        <f t="shared" si="7"/>
        <v>1.9748768581981706</v>
      </c>
      <c r="J18">
        <f t="shared" si="0"/>
        <v>0.99750210813590867</v>
      </c>
      <c r="K18">
        <f t="shared" si="1"/>
        <v>0.1248519058421062</v>
      </c>
      <c r="L18">
        <f t="shared" si="8"/>
        <v>98.803245028789661</v>
      </c>
      <c r="M18">
        <f t="shared" si="9"/>
        <v>6.5407545472089088E-2</v>
      </c>
      <c r="N18">
        <f t="shared" si="19"/>
        <v>4.9030000000000001E-9</v>
      </c>
      <c r="O18">
        <f t="shared" si="10"/>
        <v>34.821705368843688</v>
      </c>
      <c r="P18">
        <f t="shared" si="2"/>
        <v>20.476800000000001</v>
      </c>
      <c r="Q18" s="12">
        <f t="shared" si="3"/>
        <v>135</v>
      </c>
      <c r="R18" s="13">
        <f t="shared" si="11"/>
        <v>0.97743065908638782</v>
      </c>
      <c r="S18" s="13">
        <f t="shared" si="12"/>
        <v>0.32881800747711681</v>
      </c>
      <c r="T18" s="13">
        <f t="shared" si="13"/>
        <v>1.8661784201488647</v>
      </c>
      <c r="U18">
        <f t="shared" si="14"/>
        <v>33.005261814629144</v>
      </c>
      <c r="V18">
        <f t="shared" si="15"/>
        <v>24.894786414187244</v>
      </c>
      <c r="W18">
        <f t="shared" si="4"/>
        <v>5.3380041181512379</v>
      </c>
      <c r="X18">
        <f t="shared" si="16"/>
        <v>10.429131881848763</v>
      </c>
      <c r="Y18" s="216">
        <f t="shared" si="17"/>
        <v>4.0174684275324886</v>
      </c>
      <c r="Z18" s="217">
        <f t="shared" si="18"/>
        <v>0.15816804832805073</v>
      </c>
    </row>
    <row r="19" spans="1:26" x14ac:dyDescent="0.15">
      <c r="A19" s="369" t="str">
        <f>'Table (Dly)'!A18</f>
        <v>2023-05-16</v>
      </c>
      <c r="B19" s="206">
        <f>'Table (Dly)'!H18</f>
        <v>2.2999996997119996</v>
      </c>
      <c r="C19" s="206">
        <f>'Table (Dly)'!I18</f>
        <v>0</v>
      </c>
      <c r="D19" s="206">
        <f>'Table (Dly)'!J18</f>
        <v>199</v>
      </c>
      <c r="E19" s="206">
        <f>'Table (Dly)'!K18</f>
        <v>17.399999999999995</v>
      </c>
      <c r="F19" s="206">
        <f>'Table (Dly)'!L18</f>
        <v>10.764215864150932</v>
      </c>
      <c r="G19">
        <f t="shared" si="5"/>
        <v>2.4599186</v>
      </c>
      <c r="H19">
        <f t="shared" si="6"/>
        <v>0.74452868849304832</v>
      </c>
      <c r="I19">
        <f t="shared" si="7"/>
        <v>1.9873971889021353</v>
      </c>
      <c r="J19">
        <f t="shared" si="0"/>
        <v>0.91097560248704212</v>
      </c>
      <c r="K19">
        <f t="shared" si="1"/>
        <v>0.12554480178025632</v>
      </c>
      <c r="L19">
        <f t="shared" si="8"/>
        <v>98.803245028789661</v>
      </c>
      <c r="M19">
        <f t="shared" si="9"/>
        <v>6.5413823208875149E-2</v>
      </c>
      <c r="N19">
        <f t="shared" si="19"/>
        <v>4.9030000000000001E-9</v>
      </c>
      <c r="O19">
        <f t="shared" si="10"/>
        <v>34.86971046993223</v>
      </c>
      <c r="P19">
        <f t="shared" si="2"/>
        <v>17.1936</v>
      </c>
      <c r="Q19" s="12">
        <f t="shared" si="3"/>
        <v>136</v>
      </c>
      <c r="R19" s="13">
        <f t="shared" si="11"/>
        <v>0.97701958455530324</v>
      </c>
      <c r="S19" s="13">
        <f t="shared" si="12"/>
        <v>0.33295605470654577</v>
      </c>
      <c r="T19" s="13">
        <f t="shared" si="13"/>
        <v>1.870306775511795</v>
      </c>
      <c r="U19">
        <f t="shared" si="14"/>
        <v>33.016783554265629</v>
      </c>
      <c r="V19">
        <f t="shared" si="15"/>
        <v>24.903476884481986</v>
      </c>
      <c r="W19">
        <f t="shared" si="4"/>
        <v>3.952628720761111</v>
      </c>
      <c r="X19">
        <f t="shared" si="16"/>
        <v>9.2864432792388882</v>
      </c>
      <c r="Y19" s="216">
        <f t="shared" si="17"/>
        <v>3.5615819348011772</v>
      </c>
      <c r="Z19" s="217">
        <f t="shared" si="18"/>
        <v>0.14021976121264479</v>
      </c>
    </row>
    <row r="20" spans="1:26" x14ac:dyDescent="0.15">
      <c r="A20" s="369" t="str">
        <f>'Table (Dly)'!A19</f>
        <v>2023-05-17</v>
      </c>
      <c r="B20" s="206">
        <f>'Table (Dly)'!H19</f>
        <v>3.3999995560960001</v>
      </c>
      <c r="C20" s="206">
        <f>'Table (Dly)'!I19</f>
        <v>0</v>
      </c>
      <c r="D20" s="206">
        <f>'Table (Dly)'!J19</f>
        <v>314</v>
      </c>
      <c r="E20" s="206">
        <f>'Table (Dly)'!K19</f>
        <v>15.900000000000002</v>
      </c>
      <c r="F20" s="206">
        <f>'Table (Dly)'!L19</f>
        <v>9.5966151493424228</v>
      </c>
      <c r="G20">
        <f t="shared" si="5"/>
        <v>2.4634600999999998</v>
      </c>
      <c r="H20">
        <f t="shared" si="6"/>
        <v>0.74452868849304832</v>
      </c>
      <c r="I20">
        <f t="shared" si="7"/>
        <v>1.8067051290327525</v>
      </c>
      <c r="J20">
        <f t="shared" si="0"/>
        <v>0.84704361409851014</v>
      </c>
      <c r="K20">
        <f t="shared" si="1"/>
        <v>0.11548666201805231</v>
      </c>
      <c r="L20">
        <f t="shared" si="8"/>
        <v>98.803245028789661</v>
      </c>
      <c r="M20">
        <f t="shared" si="9"/>
        <v>6.5319783506387494E-2</v>
      </c>
      <c r="N20">
        <f t="shared" si="19"/>
        <v>4.9030000000000001E-9</v>
      </c>
      <c r="O20">
        <f t="shared" si="10"/>
        <v>34.154824697440596</v>
      </c>
      <c r="P20">
        <f t="shared" si="2"/>
        <v>27.1296</v>
      </c>
      <c r="Q20" s="12">
        <f t="shared" si="3"/>
        <v>137</v>
      </c>
      <c r="R20" s="13">
        <f t="shared" si="11"/>
        <v>0.97661531961727288</v>
      </c>
      <c r="S20" s="13">
        <f t="shared" si="12"/>
        <v>0.33699543987118497</v>
      </c>
      <c r="T20" s="13">
        <f t="shared" si="13"/>
        <v>1.8743532151479694</v>
      </c>
      <c r="U20">
        <f t="shared" si="14"/>
        <v>33.02690782579014</v>
      </c>
      <c r="V20">
        <f t="shared" si="15"/>
        <v>24.911113290416818</v>
      </c>
      <c r="W20">
        <f t="shared" si="4"/>
        <v>7.7613725017616897</v>
      </c>
      <c r="X20">
        <f t="shared" si="16"/>
        <v>13.12841949823831</v>
      </c>
      <c r="Y20" s="216">
        <f t="shared" si="17"/>
        <v>4.5629092767372912</v>
      </c>
      <c r="Z20" s="217">
        <f t="shared" si="18"/>
        <v>0.17964209750934218</v>
      </c>
    </row>
    <row r="21" spans="1:26" x14ac:dyDescent="0.15">
      <c r="A21" s="369" t="str">
        <f>'Table (Dly)'!A20</f>
        <v>2023-05-18</v>
      </c>
      <c r="B21" s="206">
        <f>'Table (Dly)'!H20</f>
        <v>2.4999996736000001</v>
      </c>
      <c r="C21" s="206">
        <f>'Table (Dly)'!I20</f>
        <v>0</v>
      </c>
      <c r="D21" s="206">
        <f>'Table (Dly)'!J20</f>
        <v>330</v>
      </c>
      <c r="E21" s="206">
        <f>'Table (Dly)'!K20</f>
        <v>16.700000000000003</v>
      </c>
      <c r="F21" s="206">
        <f>'Table (Dly)'!L20</f>
        <v>6.9834333021647224</v>
      </c>
      <c r="G21">
        <f t="shared" si="5"/>
        <v>2.4615712999999997</v>
      </c>
      <c r="H21">
        <f t="shared" si="6"/>
        <v>0.74452868849304832</v>
      </c>
      <c r="I21">
        <f t="shared" si="7"/>
        <v>1.9011953088739364</v>
      </c>
      <c r="J21">
        <f t="shared" si="0"/>
        <v>1.2028519786574641</v>
      </c>
      <c r="K21">
        <f t="shared" si="1"/>
        <v>0.12076226634889627</v>
      </c>
      <c r="L21">
        <f t="shared" si="8"/>
        <v>98.803245028789661</v>
      </c>
      <c r="M21">
        <f t="shared" si="9"/>
        <v>6.5369904340623286E-2</v>
      </c>
      <c r="N21">
        <f t="shared" si="19"/>
        <v>4.9030000000000001E-9</v>
      </c>
      <c r="O21">
        <f t="shared" si="10"/>
        <v>34.534714820919753</v>
      </c>
      <c r="P21">
        <f t="shared" si="2"/>
        <v>28.512</v>
      </c>
      <c r="Q21" s="12">
        <f t="shared" si="3"/>
        <v>138</v>
      </c>
      <c r="R21" s="13">
        <f t="shared" si="11"/>
        <v>0.9762179840647226</v>
      </c>
      <c r="S21" s="13">
        <f t="shared" si="12"/>
        <v>0.34093496601403311</v>
      </c>
      <c r="T21" s="13">
        <f t="shared" si="13"/>
        <v>1.878315634395352</v>
      </c>
      <c r="U21">
        <f t="shared" si="14"/>
        <v>33.035703140835011</v>
      </c>
      <c r="V21">
        <f t="shared" si="15"/>
        <v>24.917747308068829</v>
      </c>
      <c r="W21">
        <f t="shared" si="4"/>
        <v>9.2011660091249556</v>
      </c>
      <c r="X21">
        <f t="shared" si="16"/>
        <v>12.753073990875047</v>
      </c>
      <c r="Y21" s="216">
        <f t="shared" si="17"/>
        <v>4.974698328407098</v>
      </c>
      <c r="Z21" s="217">
        <f t="shared" si="18"/>
        <v>0.19585426489791727</v>
      </c>
    </row>
    <row r="22" spans="1:26" x14ac:dyDescent="0.15">
      <c r="A22" s="369" t="str">
        <f>'Table (Dly)'!A21</f>
        <v>2023-05-19</v>
      </c>
      <c r="B22" s="206">
        <f>'Table (Dly)'!H21</f>
        <v>3.1999995822080001</v>
      </c>
      <c r="C22" s="206">
        <f>'Table (Dly)'!I21</f>
        <v>12.7</v>
      </c>
      <c r="D22" s="206">
        <f>'Table (Dly)'!J21</f>
        <v>178</v>
      </c>
      <c r="E22" s="206">
        <f>'Table (Dly)'!K21</f>
        <v>18.199999999999996</v>
      </c>
      <c r="F22" s="206">
        <f>'Table (Dly)'!L21</f>
        <v>13.408494446259485</v>
      </c>
      <c r="G22">
        <f t="shared" ref="G22:G71" si="21">2.501-E22*0.002361</f>
        <v>2.4580297999999998</v>
      </c>
      <c r="H22">
        <f t="shared" ref="H22:H61" si="22">VLOOKUP(MONTH(A22),$AC$4:$AE$16,3)</f>
        <v>0.74452868849304832</v>
      </c>
      <c r="I22">
        <f t="shared" ref="I22:I61" si="23">IF(E22&gt;0,0.6108*EXP(17.27*E22/(237.3+E22)),F22*0.1)</f>
        <v>2.0900878010879689</v>
      </c>
      <c r="J22">
        <f t="shared" ref="J22:J61" si="24">(I22-F22*0.1)</f>
        <v>0.74923835646202019</v>
      </c>
      <c r="K22">
        <f t="shared" ref="K22:K61" si="25">4098*0.6108*EXP((17.27*E22)/(E22+237.3))/POWER(E22+237.3,2)</f>
        <v>0.13120629606747058</v>
      </c>
      <c r="L22">
        <f t="shared" si="8"/>
        <v>98.803245028789661</v>
      </c>
      <c r="M22">
        <f t="shared" ref="M22:M61" si="26">0.001013*L22/(0.622*G22)</f>
        <v>6.546408851862727E-2</v>
      </c>
      <c r="N22">
        <f t="shared" si="19"/>
        <v>4.9030000000000001E-9</v>
      </c>
      <c r="O22">
        <f t="shared" ref="O22:O61" si="27">N22*POWER(273+E22,4)</f>
        <v>35.255540387204292</v>
      </c>
      <c r="P22">
        <f t="shared" ref="P22:P61" si="28">D22*60*60*24/1000000</f>
        <v>15.379200000000001</v>
      </c>
      <c r="Q22" s="12">
        <f t="shared" ref="Q22:Q61" si="29">A22-DATE(YEAR(A22),1,1) + 1</f>
        <v>139</v>
      </c>
      <c r="R22" s="13">
        <f t="shared" ref="R22:R61" si="30">1+0.033*COS(2*PI()*Q22/365)</f>
        <v>0.97582769563675187</v>
      </c>
      <c r="S22" s="13">
        <f t="shared" ref="S22:S61" si="31">0.409*SIN((2*PI()*Q22/365)-1.39)</f>
        <v>0.34477346576847218</v>
      </c>
      <c r="T22" s="13">
        <f t="shared" ref="T22:T61" si="32">ACOS(-1*TAN(40.469794*PI()/180)*TAN(S22))</f>
        <v>1.8821919294857261</v>
      </c>
      <c r="U22">
        <f t="shared" ref="U22:U61" si="33">(24*60*0.082/PI())*R22*(SIN(40.469794*PI()/180)*SIN(S22)+COS(40.469794*PI()/180)*COS(S22)*SIN(T22))</f>
        <v>33.043237801092289</v>
      </c>
      <c r="V22">
        <f t="shared" ref="V22:V61" si="34">(213.36*0.00002+0.75)*U22</f>
        <v>24.923430455164038</v>
      </c>
      <c r="W22">
        <f t="shared" ref="W22:W61" si="35">O22*(0.34-0.14*SQRT(0.1*F22))*(1.35*P22/V22 - 0.35)</f>
        <v>3.0293110916202992</v>
      </c>
      <c r="X22">
        <f t="shared" ref="X22:X61" si="36">P22*(1-0.23)-W22</f>
        <v>8.8126729083797013</v>
      </c>
      <c r="Y22" s="216">
        <f t="shared" ref="Y22:Y61" si="37">(0.408*K22*(X22-H22)+M22*(900/(E22+273))*B22*J22)/(K22+M22*(1+0.34*B22))</f>
        <v>3.4229690880668362</v>
      </c>
      <c r="Z22" s="217">
        <f t="shared" ref="Z22:Z61" si="38">Y22/25.4</f>
        <v>0.13476256252231639</v>
      </c>
    </row>
    <row r="23" spans="1:26" x14ac:dyDescent="0.15">
      <c r="A23" s="369" t="str">
        <f>'Table (Dly)'!A22</f>
        <v>2023-05-20</v>
      </c>
      <c r="B23" s="206">
        <f>'Table (Dly)'!H22</f>
        <v>2.99999960832</v>
      </c>
      <c r="C23" s="206">
        <f>'Table (Dly)'!I22</f>
        <v>0</v>
      </c>
      <c r="D23" s="206">
        <f>'Table (Dly)'!J22</f>
        <v>306</v>
      </c>
      <c r="E23" s="206">
        <f>'Table (Dly)'!K22</f>
        <v>13.600000000000001</v>
      </c>
      <c r="F23" s="206">
        <f>'Table (Dly)'!L22</f>
        <v>10.555148923913269</v>
      </c>
      <c r="G23">
        <f t="shared" si="21"/>
        <v>2.4688903999999998</v>
      </c>
      <c r="H23">
        <f t="shared" si="22"/>
        <v>0.74452868849304832</v>
      </c>
      <c r="I23">
        <f t="shared" si="23"/>
        <v>1.5575783410613053</v>
      </c>
      <c r="J23">
        <f t="shared" si="24"/>
        <v>0.50206344866997843</v>
      </c>
      <c r="K23">
        <f t="shared" si="25"/>
        <v>0.10139593186599551</v>
      </c>
      <c r="L23">
        <f t="shared" si="8"/>
        <v>98.803245028789661</v>
      </c>
      <c r="M23">
        <f t="shared" si="26"/>
        <v>6.5176113289040175E-2</v>
      </c>
      <c r="N23">
        <f t="shared" si="19"/>
        <v>4.9030000000000001E-9</v>
      </c>
      <c r="O23">
        <f t="shared" si="27"/>
        <v>33.080086575219632</v>
      </c>
      <c r="P23">
        <f t="shared" si="28"/>
        <v>26.438400000000001</v>
      </c>
      <c r="Q23" s="12">
        <f t="shared" si="29"/>
        <v>140</v>
      </c>
      <c r="R23" s="13">
        <f t="shared" si="30"/>
        <v>0.97544456998424511</v>
      </c>
      <c r="S23" s="13">
        <f t="shared" si="31"/>
        <v>0.34850980170418311</v>
      </c>
      <c r="T23" s="13">
        <f t="shared" si="32"/>
        <v>1.885980000598275</v>
      </c>
      <c r="U23">
        <f t="shared" si="33"/>
        <v>33.049579783178451</v>
      </c>
      <c r="V23">
        <f t="shared" si="34"/>
        <v>24.928214004234619</v>
      </c>
      <c r="W23">
        <f t="shared" si="35"/>
        <v>7.0199216548160042</v>
      </c>
      <c r="X23">
        <f t="shared" si="36"/>
        <v>13.337646345183996</v>
      </c>
      <c r="Y23" s="216">
        <f t="shared" si="37"/>
        <v>3.5581973646644944</v>
      </c>
      <c r="Z23" s="217">
        <f t="shared" si="38"/>
        <v>0.140086510419862</v>
      </c>
    </row>
    <row r="24" spans="1:26" x14ac:dyDescent="0.15">
      <c r="A24" s="369" t="str">
        <f>'Table (Dly)'!A23</f>
        <v>2023-05-21</v>
      </c>
      <c r="B24" s="206">
        <f>'Table (Dly)'!H23</f>
        <v>1.399999817216</v>
      </c>
      <c r="C24" s="206">
        <f>'Table (Dly)'!I23</f>
        <v>0</v>
      </c>
      <c r="D24" s="206">
        <f>'Table (Dly)'!J23</f>
        <v>345</v>
      </c>
      <c r="E24" s="206">
        <f>'Table (Dly)'!K23</f>
        <v>18.100000000000009</v>
      </c>
      <c r="F24" s="206">
        <f>'Table (Dly)'!L23</f>
        <v>11.018434307972132</v>
      </c>
      <c r="G24">
        <f t="shared" si="21"/>
        <v>2.4582658999999998</v>
      </c>
      <c r="H24">
        <f t="shared" si="22"/>
        <v>0.74452868849304832</v>
      </c>
      <c r="I24">
        <f t="shared" si="23"/>
        <v>2.0770026187312363</v>
      </c>
      <c r="J24">
        <f t="shared" si="24"/>
        <v>0.9751591879340229</v>
      </c>
      <c r="K24">
        <f t="shared" si="25"/>
        <v>0.130486989738341</v>
      </c>
      <c r="L24">
        <f t="shared" si="8"/>
        <v>98.803245028789661</v>
      </c>
      <c r="M24">
        <f t="shared" si="26"/>
        <v>6.5457801130717266E-2</v>
      </c>
      <c r="N24">
        <f t="shared" si="19"/>
        <v>4.9030000000000001E-9</v>
      </c>
      <c r="O24">
        <f t="shared" si="27"/>
        <v>35.207137387112368</v>
      </c>
      <c r="P24">
        <f t="shared" si="28"/>
        <v>29.808</v>
      </c>
      <c r="Q24" s="12">
        <f t="shared" si="29"/>
        <v>141</v>
      </c>
      <c r="R24" s="13">
        <f t="shared" si="30"/>
        <v>0.97506872063560157</v>
      </c>
      <c r="S24" s="13">
        <f t="shared" si="31"/>
        <v>0.35214286666419159</v>
      </c>
      <c r="T24" s="13">
        <f t="shared" si="32"/>
        <v>1.8896777550342061</v>
      </c>
      <c r="U24">
        <f t="shared" si="33"/>
        <v>33.054796623385641</v>
      </c>
      <c r="V24">
        <f t="shared" si="34"/>
        <v>24.932148895690542</v>
      </c>
      <c r="W24">
        <f t="shared" si="35"/>
        <v>8.5908847364569194</v>
      </c>
      <c r="X24">
        <f t="shared" si="36"/>
        <v>14.36127526354308</v>
      </c>
      <c r="Y24" s="216">
        <f t="shared" si="37"/>
        <v>4.4087005703101081</v>
      </c>
      <c r="Z24" s="217">
        <f t="shared" si="38"/>
        <v>0.17357088859488615</v>
      </c>
    </row>
    <row r="25" spans="1:26" x14ac:dyDescent="0.15">
      <c r="A25" s="369" t="str">
        <f>'Table (Dly)'!A24</f>
        <v>2023-05-22</v>
      </c>
      <c r="B25" s="206">
        <f>'Table (Dly)'!H24</f>
        <v>1.2999998302719999</v>
      </c>
      <c r="C25" s="206">
        <f>'Table (Dly)'!I24</f>
        <v>0</v>
      </c>
      <c r="D25" s="206">
        <f>'Table (Dly)'!J24</f>
        <v>304</v>
      </c>
      <c r="E25" s="206">
        <f>'Table (Dly)'!K24</f>
        <v>20.500000000000004</v>
      </c>
      <c r="F25" s="206">
        <f>'Table (Dly)'!L24</f>
        <v>11.626545346912987</v>
      </c>
      <c r="G25">
        <f t="shared" si="21"/>
        <v>2.4525994999999998</v>
      </c>
      <c r="H25">
        <f t="shared" si="22"/>
        <v>0.74452868849304832</v>
      </c>
      <c r="I25">
        <f t="shared" si="23"/>
        <v>2.4116412804606888</v>
      </c>
      <c r="J25">
        <f t="shared" si="24"/>
        <v>1.2489867457693899</v>
      </c>
      <c r="K25">
        <f t="shared" si="25"/>
        <v>0.14870269420801635</v>
      </c>
      <c r="L25">
        <f t="shared" si="8"/>
        <v>98.803245028789661</v>
      </c>
      <c r="M25">
        <f t="shared" si="26"/>
        <v>6.5609032542257181E-2</v>
      </c>
      <c r="N25">
        <f t="shared" si="19"/>
        <v>4.9030000000000001E-9</v>
      </c>
      <c r="O25">
        <f t="shared" si="27"/>
        <v>36.382648913511439</v>
      </c>
      <c r="P25">
        <f t="shared" si="28"/>
        <v>26.265599999999999</v>
      </c>
      <c r="Q25" s="12">
        <f t="shared" si="29"/>
        <v>142</v>
      </c>
      <c r="R25" s="13">
        <f t="shared" si="30"/>
        <v>0.97470025896309476</v>
      </c>
      <c r="S25" s="13">
        <f t="shared" si="31"/>
        <v>0.35567158409294203</v>
      </c>
      <c r="T25" s="13">
        <f t="shared" si="32"/>
        <v>1.8932831105058512</v>
      </c>
      <c r="U25">
        <f t="shared" si="33"/>
        <v>33.058955302480783</v>
      </c>
      <c r="V25">
        <f t="shared" si="34"/>
        <v>24.935285650927334</v>
      </c>
      <c r="W25">
        <f t="shared" si="35"/>
        <v>7.3732521726548397</v>
      </c>
      <c r="X25">
        <f t="shared" si="36"/>
        <v>12.85125982734516</v>
      </c>
      <c r="Y25" s="216">
        <f t="shared" si="37"/>
        <v>4.3614412159861331</v>
      </c>
      <c r="Z25" s="217">
        <f t="shared" si="38"/>
        <v>0.17171028409394226</v>
      </c>
    </row>
    <row r="26" spans="1:26" x14ac:dyDescent="0.15">
      <c r="A26" s="369" t="str">
        <f>'Table (Dly)'!A25</f>
        <v>2023-05-23</v>
      </c>
      <c r="B26" s="206">
        <f>'Table (Dly)'!H25</f>
        <v>1.49999980416</v>
      </c>
      <c r="C26" s="206">
        <f>'Table (Dly)'!I25</f>
        <v>0</v>
      </c>
      <c r="D26" s="206">
        <f>'Table (Dly)'!J25</f>
        <v>328</v>
      </c>
      <c r="E26" s="206">
        <f>'Table (Dly)'!K25</f>
        <v>21.700000000000003</v>
      </c>
      <c r="F26" s="206">
        <f>'Table (Dly)'!L25</f>
        <v>12.633819450295436</v>
      </c>
      <c r="G26">
        <f t="shared" si="21"/>
        <v>2.4497662999999998</v>
      </c>
      <c r="H26">
        <f t="shared" si="22"/>
        <v>0.74452868849304832</v>
      </c>
      <c r="I26">
        <f t="shared" si="23"/>
        <v>2.595969994220297</v>
      </c>
      <c r="J26">
        <f t="shared" si="24"/>
        <v>1.3325880491907534</v>
      </c>
      <c r="K26">
        <f t="shared" si="25"/>
        <v>0.15858864710297663</v>
      </c>
      <c r="L26">
        <f t="shared" si="8"/>
        <v>98.803245028789661</v>
      </c>
      <c r="M26">
        <f t="shared" si="26"/>
        <v>6.5684910600910668E-2</v>
      </c>
      <c r="N26">
        <f t="shared" si="19"/>
        <v>4.9030000000000001E-9</v>
      </c>
      <c r="O26">
        <f t="shared" si="27"/>
        <v>36.981322381785631</v>
      </c>
      <c r="P26">
        <f t="shared" si="28"/>
        <v>28.339200000000002</v>
      </c>
      <c r="Q26" s="12">
        <f t="shared" si="29"/>
        <v>143</v>
      </c>
      <c r="R26" s="13">
        <f t="shared" si="30"/>
        <v>0.97433929414987031</v>
      </c>
      <c r="S26" s="13">
        <f t="shared" si="31"/>
        <v>0.35909490835530428</v>
      </c>
      <c r="T26" s="13">
        <f t="shared" si="32"/>
        <v>1.896793998532786</v>
      </c>
      <c r="U26">
        <f t="shared" si="33"/>
        <v>33.062122130722486</v>
      </c>
      <c r="V26">
        <f t="shared" si="34"/>
        <v>24.937674285598085</v>
      </c>
      <c r="W26">
        <f t="shared" si="35"/>
        <v>7.9979933996533896</v>
      </c>
      <c r="X26">
        <f t="shared" si="36"/>
        <v>13.823190600346614</v>
      </c>
      <c r="Y26" s="216">
        <f t="shared" si="37"/>
        <v>4.8384338218327878</v>
      </c>
      <c r="Z26" s="217">
        <f t="shared" si="38"/>
        <v>0.19048952054459795</v>
      </c>
    </row>
    <row r="27" spans="1:26" x14ac:dyDescent="0.15">
      <c r="A27" s="369" t="str">
        <f>'Table (Dly)'!A26</f>
        <v>2023-05-24</v>
      </c>
      <c r="B27" s="206">
        <f>'Table (Dly)'!H26</f>
        <v>3.1999995822080001</v>
      </c>
      <c r="C27" s="206">
        <f>'Table (Dly)'!I26</f>
        <v>0</v>
      </c>
      <c r="D27" s="206">
        <f>'Table (Dly)'!J26</f>
        <v>278</v>
      </c>
      <c r="E27" s="206">
        <f>'Table (Dly)'!K26</f>
        <v>21.999999999999996</v>
      </c>
      <c r="F27" s="206">
        <f>'Table (Dly)'!L26</f>
        <v>12.749143631606394</v>
      </c>
      <c r="G27">
        <f t="shared" si="21"/>
        <v>2.449058</v>
      </c>
      <c r="H27">
        <f t="shared" si="22"/>
        <v>0.74452868849304832</v>
      </c>
      <c r="I27">
        <f t="shared" si="23"/>
        <v>2.6439311922105753</v>
      </c>
      <c r="J27">
        <f t="shared" si="24"/>
        <v>1.3690168290499358</v>
      </c>
      <c r="K27">
        <f t="shared" si="25"/>
        <v>0.1611450869264433</v>
      </c>
      <c r="L27">
        <f t="shared" si="8"/>
        <v>98.803245028789661</v>
      </c>
      <c r="M27">
        <f t="shared" si="26"/>
        <v>6.5703907546748055E-2</v>
      </c>
      <c r="N27">
        <f t="shared" si="19"/>
        <v>4.9030000000000001E-9</v>
      </c>
      <c r="O27">
        <f t="shared" si="27"/>
        <v>37.132138114375003</v>
      </c>
      <c r="P27">
        <f t="shared" si="28"/>
        <v>24.019200000000001</v>
      </c>
      <c r="Q27" s="12">
        <f t="shared" si="29"/>
        <v>144</v>
      </c>
      <c r="R27" s="13">
        <f t="shared" si="30"/>
        <v>0.97398593315759263</v>
      </c>
      <c r="S27" s="13">
        <f t="shared" si="31"/>
        <v>0.36241182504641795</v>
      </c>
      <c r="T27" s="13">
        <f t="shared" si="32"/>
        <v>1.9002083679366308</v>
      </c>
      <c r="U27">
        <f t="shared" si="33"/>
        <v>33.064362633273099</v>
      </c>
      <c r="V27">
        <f t="shared" si="34"/>
        <v>24.939364223183528</v>
      </c>
      <c r="W27">
        <f t="shared" si="35"/>
        <v>6.4187179568500001</v>
      </c>
      <c r="X27">
        <f t="shared" si="36"/>
        <v>12.076066043150004</v>
      </c>
      <c r="Y27" s="216">
        <f t="shared" si="37"/>
        <v>5.4407666481697046</v>
      </c>
      <c r="Z27" s="217">
        <f t="shared" si="38"/>
        <v>0.21420341134526397</v>
      </c>
    </row>
    <row r="28" spans="1:26" x14ac:dyDescent="0.15">
      <c r="A28" s="369" t="str">
        <f>'Table (Dly)'!A27</f>
        <v>2023-05-25</v>
      </c>
      <c r="B28" s="206">
        <f>'Table (Dly)'!H27</f>
        <v>4.8999993602560004</v>
      </c>
      <c r="C28" s="206">
        <f>'Table (Dly)'!I27</f>
        <v>0</v>
      </c>
      <c r="D28" s="206">
        <f>'Table (Dly)'!J27</f>
        <v>330</v>
      </c>
      <c r="E28" s="206">
        <f>'Table (Dly)'!K27</f>
        <v>15.500000000000004</v>
      </c>
      <c r="F28" s="206">
        <f>'Table (Dly)'!L27</f>
        <v>6.3550956457210166</v>
      </c>
      <c r="G28">
        <f t="shared" si="21"/>
        <v>2.4644044999999997</v>
      </c>
      <c r="H28">
        <f t="shared" si="22"/>
        <v>0.74452868849304832</v>
      </c>
      <c r="I28">
        <f t="shared" si="23"/>
        <v>1.7610228981200933</v>
      </c>
      <c r="J28">
        <f t="shared" si="24"/>
        <v>1.1255133335479917</v>
      </c>
      <c r="K28">
        <f t="shared" si="25"/>
        <v>0.11292310671892748</v>
      </c>
      <c r="L28">
        <f t="shared" si="8"/>
        <v>98.803245028789661</v>
      </c>
      <c r="M28">
        <f t="shared" si="26"/>
        <v>6.5294751899951375E-2</v>
      </c>
      <c r="N28">
        <f t="shared" si="19"/>
        <v>4.9030000000000001E-9</v>
      </c>
      <c r="O28">
        <f t="shared" si="27"/>
        <v>33.966059278626439</v>
      </c>
      <c r="P28">
        <f t="shared" si="28"/>
        <v>28.512</v>
      </c>
      <c r="Q28" s="12">
        <f t="shared" si="29"/>
        <v>145</v>
      </c>
      <c r="R28" s="13">
        <f t="shared" si="30"/>
        <v>0.97364028069474995</v>
      </c>
      <c r="S28" s="13">
        <f t="shared" si="31"/>
        <v>0.36562135129228263</v>
      </c>
      <c r="T28" s="13">
        <f t="shared" si="32"/>
        <v>1.9035241884252971</v>
      </c>
      <c r="U28">
        <f t="shared" si="33"/>
        <v>33.065741436192511</v>
      </c>
      <c r="V28">
        <f t="shared" si="34"/>
        <v>24.940404209000903</v>
      </c>
      <c r="W28">
        <f t="shared" si="35"/>
        <v>9.2573904374493612</v>
      </c>
      <c r="X28">
        <f t="shared" si="36"/>
        <v>12.696849562550641</v>
      </c>
      <c r="Y28" s="216">
        <f t="shared" si="37"/>
        <v>5.8329204520938669</v>
      </c>
      <c r="Z28" s="217">
        <f t="shared" si="38"/>
        <v>0.22964253748401053</v>
      </c>
    </row>
    <row r="29" spans="1:26" x14ac:dyDescent="0.15">
      <c r="A29" s="369" t="str">
        <f>'Table (Dly)'!A28</f>
        <v>2023-05-26</v>
      </c>
      <c r="B29" s="206">
        <f>'Table (Dly)'!H28</f>
        <v>4.0999994647039992</v>
      </c>
      <c r="C29" s="206">
        <f>'Table (Dly)'!I28</f>
        <v>0</v>
      </c>
      <c r="D29" s="206">
        <f>'Table (Dly)'!J28</f>
        <v>354</v>
      </c>
      <c r="E29" s="206">
        <f>'Table (Dly)'!K28</f>
        <v>17.100000000000001</v>
      </c>
      <c r="F29" s="206">
        <f>'Table (Dly)'!L28</f>
        <v>7.3423094190004417</v>
      </c>
      <c r="G29">
        <f t="shared" si="21"/>
        <v>2.4606268999999998</v>
      </c>
      <c r="H29">
        <f t="shared" si="22"/>
        <v>0.74452868849304832</v>
      </c>
      <c r="I29">
        <f t="shared" si="23"/>
        <v>1.9500432630582893</v>
      </c>
      <c r="J29">
        <f t="shared" si="24"/>
        <v>1.215812321158245</v>
      </c>
      <c r="K29">
        <f t="shared" si="25"/>
        <v>0.12347583925448072</v>
      </c>
      <c r="L29">
        <f t="shared" si="8"/>
        <v>98.803245028789661</v>
      </c>
      <c r="M29">
        <f t="shared" si="26"/>
        <v>6.5394993612653621E-2</v>
      </c>
      <c r="N29">
        <f t="shared" si="19"/>
        <v>4.9030000000000001E-9</v>
      </c>
      <c r="O29">
        <f t="shared" si="27"/>
        <v>34.725843883025981</v>
      </c>
      <c r="P29">
        <f t="shared" si="28"/>
        <v>30.585599999999999</v>
      </c>
      <c r="Q29" s="12">
        <f t="shared" si="29"/>
        <v>146</v>
      </c>
      <c r="R29" s="13">
        <f t="shared" si="30"/>
        <v>0.97330243918562676</v>
      </c>
      <c r="S29" s="13">
        <f t="shared" si="31"/>
        <v>0.3687225360410043</v>
      </c>
      <c r="T29" s="13">
        <f t="shared" si="32"/>
        <v>1.9067394542565701</v>
      </c>
      <c r="U29">
        <f t="shared" si="33"/>
        <v>33.066322153207857</v>
      </c>
      <c r="V29">
        <f t="shared" si="34"/>
        <v>24.940842224798061</v>
      </c>
      <c r="W29">
        <f t="shared" si="35"/>
        <v>9.9756288764223022</v>
      </c>
      <c r="X29">
        <f t="shared" si="36"/>
        <v>13.575283123577698</v>
      </c>
      <c r="Y29" s="216">
        <f t="shared" si="37"/>
        <v>5.9197351292035085</v>
      </c>
      <c r="Z29" s="217">
        <f t="shared" si="38"/>
        <v>0.23306043815761845</v>
      </c>
    </row>
    <row r="30" spans="1:26" x14ac:dyDescent="0.15">
      <c r="A30" s="369" t="str">
        <f>'Table (Dly)'!A29</f>
        <v>2023-05-27</v>
      </c>
      <c r="B30" s="206">
        <f>'Table (Dly)'!H29</f>
        <v>2.6999996474880001</v>
      </c>
      <c r="C30" s="206">
        <f>'Table (Dly)'!I29</f>
        <v>0</v>
      </c>
      <c r="D30" s="206">
        <f>'Table (Dly)'!J29</f>
        <v>280</v>
      </c>
      <c r="E30" s="206">
        <f>'Table (Dly)'!K29</f>
        <v>18.899999999999995</v>
      </c>
      <c r="F30" s="206">
        <f>'Table (Dly)'!L29</f>
        <v>7.0682274794833644</v>
      </c>
      <c r="G30">
        <f t="shared" si="21"/>
        <v>2.4563771000000001</v>
      </c>
      <c r="H30">
        <f t="shared" si="22"/>
        <v>0.74452868849304832</v>
      </c>
      <c r="I30">
        <f t="shared" si="23"/>
        <v>2.1837218414652262</v>
      </c>
      <c r="J30">
        <f t="shared" si="24"/>
        <v>1.4768990935168897</v>
      </c>
      <c r="K30">
        <f t="shared" si="25"/>
        <v>0.13633614854838869</v>
      </c>
      <c r="L30">
        <f t="shared" si="8"/>
        <v>98.803245028789661</v>
      </c>
      <c r="M30">
        <f t="shared" si="26"/>
        <v>6.5508134076247365E-2</v>
      </c>
      <c r="N30">
        <f t="shared" si="19"/>
        <v>4.9030000000000001E-9</v>
      </c>
      <c r="O30">
        <f t="shared" si="27"/>
        <v>35.595760267739692</v>
      </c>
      <c r="P30">
        <f t="shared" si="28"/>
        <v>24.192</v>
      </c>
      <c r="Q30" s="12">
        <f t="shared" si="29"/>
        <v>147</v>
      </c>
      <c r="R30" s="13">
        <f t="shared" si="30"/>
        <v>0.97297250873995333</v>
      </c>
      <c r="S30" s="13">
        <f t="shared" si="31"/>
        <v>0.37171446034461308</v>
      </c>
      <c r="T30" s="13">
        <f t="shared" si="32"/>
        <v>1.9098521879700467</v>
      </c>
      <c r="U30">
        <f t="shared" si="33"/>
        <v>33.066167273461801</v>
      </c>
      <c r="V30">
        <f t="shared" si="34"/>
        <v>24.940725404085669</v>
      </c>
      <c r="W30">
        <f t="shared" si="35"/>
        <v>7.5921845849816396</v>
      </c>
      <c r="X30">
        <f t="shared" si="36"/>
        <v>11.035655415018359</v>
      </c>
      <c r="Y30" s="216">
        <f t="shared" si="37"/>
        <v>5.2593850618850837</v>
      </c>
      <c r="Z30" s="217">
        <f t="shared" si="38"/>
        <v>0.20706240401122378</v>
      </c>
    </row>
    <row r="31" spans="1:26" x14ac:dyDescent="0.15">
      <c r="A31" s="369" t="str">
        <f>'Table (Dly)'!A30</f>
        <v>2023-05-28</v>
      </c>
      <c r="B31" s="206">
        <f>'Table (Dly)'!H30</f>
        <v>1.7999997649920001</v>
      </c>
      <c r="C31" s="206">
        <f>'Table (Dly)'!I30</f>
        <v>0</v>
      </c>
      <c r="D31" s="206">
        <f>'Table (Dly)'!J30</f>
        <v>275</v>
      </c>
      <c r="E31" s="206">
        <f>'Table (Dly)'!K30</f>
        <v>21.5</v>
      </c>
      <c r="F31" s="206">
        <f>'Table (Dly)'!L30</f>
        <v>9.7658462242500814</v>
      </c>
      <c r="G31">
        <f t="shared" si="21"/>
        <v>2.4502384999999998</v>
      </c>
      <c r="H31">
        <f t="shared" si="22"/>
        <v>0.74452868849304832</v>
      </c>
      <c r="I31">
        <f t="shared" si="23"/>
        <v>2.5644197206554633</v>
      </c>
      <c r="J31">
        <f t="shared" si="24"/>
        <v>1.587835098230455</v>
      </c>
      <c r="K31">
        <f t="shared" si="25"/>
        <v>0.15690345906391895</v>
      </c>
      <c r="L31">
        <f t="shared" si="8"/>
        <v>98.803245028789661</v>
      </c>
      <c r="M31">
        <f t="shared" si="26"/>
        <v>6.5672252072042664E-2</v>
      </c>
      <c r="N31">
        <f t="shared" si="19"/>
        <v>4.9030000000000001E-9</v>
      </c>
      <c r="O31">
        <f t="shared" si="27"/>
        <v>36.881034107601437</v>
      </c>
      <c r="P31">
        <f t="shared" si="28"/>
        <v>23.76</v>
      </c>
      <c r="Q31" s="12">
        <f t="shared" si="29"/>
        <v>148</v>
      </c>
      <c r="R31" s="13">
        <f t="shared" si="30"/>
        <v>0.97265058712324137</v>
      </c>
      <c r="S31" s="13">
        <f t="shared" si="31"/>
        <v>0.37459623763136657</v>
      </c>
      <c r="T31" s="13">
        <f t="shared" si="32"/>
        <v>1.9128604441756138</v>
      </c>
      <c r="U31">
        <f t="shared" si="33"/>
        <v>33.065338050450002</v>
      </c>
      <c r="V31">
        <f t="shared" si="34"/>
        <v>24.940099948366381</v>
      </c>
      <c r="W31">
        <f t="shared" si="35"/>
        <v>6.9619506914073961</v>
      </c>
      <c r="X31">
        <f t="shared" si="36"/>
        <v>11.333249308592606</v>
      </c>
      <c r="Y31" s="216">
        <f t="shared" si="37"/>
        <v>4.762636683871686</v>
      </c>
      <c r="Z31" s="217">
        <f t="shared" si="38"/>
        <v>0.1875053812547908</v>
      </c>
    </row>
    <row r="32" spans="1:26" x14ac:dyDescent="0.15">
      <c r="A32" s="369" t="str">
        <f>'Table (Dly)'!A31</f>
        <v>2023-05-29</v>
      </c>
      <c r="B32" s="206">
        <f>'Table (Dly)'!H31</f>
        <v>1.599999791104</v>
      </c>
      <c r="C32" s="206">
        <f>'Table (Dly)'!I31</f>
        <v>0</v>
      </c>
      <c r="D32" s="206">
        <f>'Table (Dly)'!J31</f>
        <v>330</v>
      </c>
      <c r="E32" s="206">
        <f>'Table (Dly)'!K31</f>
        <v>23.100000000000009</v>
      </c>
      <c r="F32" s="206">
        <f>'Table (Dly)'!L31</f>
        <v>10.617864188891346</v>
      </c>
      <c r="G32">
        <f t="shared" si="21"/>
        <v>2.4464608999999999</v>
      </c>
      <c r="H32">
        <f t="shared" si="22"/>
        <v>0.74452868849304832</v>
      </c>
      <c r="I32">
        <f t="shared" si="23"/>
        <v>2.8264752011366086</v>
      </c>
      <c r="J32">
        <f t="shared" si="24"/>
        <v>1.7646887822474739</v>
      </c>
      <c r="K32">
        <f t="shared" si="25"/>
        <v>0.1708186061125655</v>
      </c>
      <c r="L32">
        <f t="shared" si="8"/>
        <v>98.803245028789661</v>
      </c>
      <c r="M32">
        <f t="shared" si="26"/>
        <v>6.5773657125942075E-2</v>
      </c>
      <c r="N32">
        <f t="shared" si="19"/>
        <v>4.9030000000000001E-9</v>
      </c>
      <c r="O32">
        <f t="shared" si="27"/>
        <v>37.68907882521173</v>
      </c>
      <c r="P32">
        <f t="shared" si="28"/>
        <v>28.512</v>
      </c>
      <c r="Q32" s="12">
        <f t="shared" si="29"/>
        <v>149</v>
      </c>
      <c r="R32" s="13">
        <f t="shared" si="30"/>
        <v>0.97233676972781347</v>
      </c>
      <c r="S32" s="13">
        <f t="shared" si="31"/>
        <v>0.37736701396846101</v>
      </c>
      <c r="T32" s="13">
        <f t="shared" si="32"/>
        <v>1.9157623133858415</v>
      </c>
      <c r="U32">
        <f t="shared" si="33"/>
        <v>33.063894392365668</v>
      </c>
      <c r="V32">
        <f t="shared" si="34"/>
        <v>24.939011044425357</v>
      </c>
      <c r="W32">
        <f t="shared" si="35"/>
        <v>8.8041098301014244</v>
      </c>
      <c r="X32">
        <f t="shared" si="36"/>
        <v>13.150130169898578</v>
      </c>
      <c r="Y32" s="216">
        <f t="shared" si="37"/>
        <v>5.2467369011651712</v>
      </c>
      <c r="Z32" s="217">
        <f t="shared" si="38"/>
        <v>0.20656444492776266</v>
      </c>
    </row>
    <row r="33" spans="1:26" x14ac:dyDescent="0.15">
      <c r="A33" s="369" t="str">
        <f>'Table (Dly)'!A32</f>
        <v>2023-05-30</v>
      </c>
      <c r="B33" s="206">
        <f>'Table (Dly)'!H32</f>
        <v>0</v>
      </c>
      <c r="C33" s="206">
        <f>'Table (Dly)'!I32</f>
        <v>0</v>
      </c>
      <c r="D33" s="206">
        <f>'Table (Dly)'!J32</f>
        <v>295</v>
      </c>
      <c r="E33" s="206">
        <f>'Table (Dly)'!K32</f>
        <v>25</v>
      </c>
      <c r="F33" s="206">
        <f>'Table (Dly)'!L32</f>
        <v>13.975978001434619</v>
      </c>
      <c r="G33">
        <f t="shared" si="21"/>
        <v>2.4419749999999998</v>
      </c>
      <c r="H33">
        <f t="shared" si="22"/>
        <v>0.74452868849304832</v>
      </c>
      <c r="I33">
        <f t="shared" si="23"/>
        <v>3.1677777175068473</v>
      </c>
      <c r="J33">
        <f t="shared" si="24"/>
        <v>1.7701799173633854</v>
      </c>
      <c r="K33">
        <f t="shared" si="25"/>
        <v>0.18868182684282603</v>
      </c>
      <c r="L33">
        <f t="shared" si="8"/>
        <v>98.803245028789661</v>
      </c>
      <c r="M33">
        <f t="shared" si="26"/>
        <v>6.5894483116585426E-2</v>
      </c>
      <c r="N33">
        <f t="shared" si="19"/>
        <v>4.9030000000000001E-9</v>
      </c>
      <c r="O33">
        <f t="shared" si="27"/>
        <v>38.665795489647998</v>
      </c>
      <c r="P33">
        <f t="shared" si="28"/>
        <v>25.488</v>
      </c>
      <c r="Q33" s="12">
        <f t="shared" si="29"/>
        <v>150</v>
      </c>
      <c r="R33" s="13">
        <f t="shared" si="30"/>
        <v>0.97203114954453662</v>
      </c>
      <c r="S33" s="13">
        <f t="shared" si="31"/>
        <v>0.38002596831506935</v>
      </c>
      <c r="T33" s="13">
        <f t="shared" si="32"/>
        <v>1.9185559258789018</v>
      </c>
      <c r="U33">
        <f t="shared" si="33"/>
        <v>33.06189475407659</v>
      </c>
      <c r="V33">
        <f t="shared" si="34"/>
        <v>24.937502782852039</v>
      </c>
      <c r="W33">
        <f t="shared" si="35"/>
        <v>6.947935614869408</v>
      </c>
      <c r="X33">
        <f t="shared" si="36"/>
        <v>12.677824385130592</v>
      </c>
      <c r="Y33" s="216">
        <f t="shared" si="37"/>
        <v>3.6085493631505847</v>
      </c>
      <c r="Z33" s="217">
        <f t="shared" si="38"/>
        <v>0.14206887256498366</v>
      </c>
    </row>
    <row r="34" spans="1:26" x14ac:dyDescent="0.15">
      <c r="A34" s="369" t="str">
        <f>'Table (Dly)'!A33</f>
        <v>2023-05-31</v>
      </c>
      <c r="B34" s="206">
        <f>'Table (Dly)'!H33</f>
        <v>1.8999997519360001</v>
      </c>
      <c r="C34" s="206">
        <f>'Table (Dly)'!I33</f>
        <v>0</v>
      </c>
      <c r="D34" s="206">
        <f>'Table (Dly)'!J33</f>
        <v>290</v>
      </c>
      <c r="E34" s="206">
        <f>'Table (Dly)'!K33</f>
        <v>25.900000000000002</v>
      </c>
      <c r="F34" s="206">
        <f>'Table (Dly)'!L33</f>
        <v>17.986004506312995</v>
      </c>
      <c r="G34">
        <f t="shared" si="21"/>
        <v>2.4398500999999997</v>
      </c>
      <c r="H34">
        <f t="shared" si="22"/>
        <v>0.74452868849304832</v>
      </c>
      <c r="I34">
        <f t="shared" si="23"/>
        <v>3.3416202151479184</v>
      </c>
      <c r="J34">
        <f t="shared" si="24"/>
        <v>1.5430197645166188</v>
      </c>
      <c r="K34">
        <f t="shared" si="25"/>
        <v>0.1976775153603442</v>
      </c>
      <c r="L34">
        <f t="shared" si="8"/>
        <v>98.803245028789661</v>
      </c>
      <c r="M34">
        <f t="shared" si="26"/>
        <v>6.5951871554987621E-2</v>
      </c>
      <c r="N34">
        <f t="shared" si="19"/>
        <v>4.9030000000000001E-9</v>
      </c>
      <c r="O34">
        <f t="shared" si="27"/>
        <v>39.135019396306873</v>
      </c>
      <c r="P34">
        <f t="shared" si="28"/>
        <v>25.056000000000001</v>
      </c>
      <c r="Q34" s="12">
        <f t="shared" si="29"/>
        <v>151</v>
      </c>
      <c r="R34" s="13">
        <f t="shared" si="30"/>
        <v>0.97173381713526685</v>
      </c>
      <c r="S34" s="13">
        <f t="shared" si="31"/>
        <v>0.38257231276563386</v>
      </c>
      <c r="T34" s="13">
        <f t="shared" si="32"/>
        <v>1.9212394555779224</v>
      </c>
      <c r="U34">
        <f t="shared" si="33"/>
        <v>33.059396030966028</v>
      </c>
      <c r="V34">
        <f t="shared" si="34"/>
        <v>24.93561807796786</v>
      </c>
      <c r="W34">
        <f t="shared" si="35"/>
        <v>5.9968765079333268</v>
      </c>
      <c r="X34">
        <f t="shared" si="36"/>
        <v>13.296243492066676</v>
      </c>
      <c r="Y34" s="216">
        <f t="shared" si="37"/>
        <v>5.2068683324258291</v>
      </c>
      <c r="Z34" s="217">
        <f t="shared" si="38"/>
        <v>0.20499481623723739</v>
      </c>
    </row>
    <row r="35" spans="1:26" x14ac:dyDescent="0.15">
      <c r="A35" s="369" t="str">
        <f>'Table (Dly)'!A34</f>
        <v>2023-06-01</v>
      </c>
      <c r="B35" s="206">
        <f>'Table (Dly)'!H34</f>
        <v>1.7999997649920001</v>
      </c>
      <c r="C35" s="206">
        <f>'Table (Dly)'!I34</f>
        <v>0</v>
      </c>
      <c r="D35" s="206">
        <f>'Table (Dly)'!J34</f>
        <v>323</v>
      </c>
      <c r="E35" s="206">
        <f>'Table (Dly)'!K34</f>
        <v>25.900000000000002</v>
      </c>
      <c r="F35" s="206">
        <f>'Table (Dly)'!L34</f>
        <v>18.302296009854153</v>
      </c>
      <c r="G35">
        <f t="shared" si="21"/>
        <v>2.4398500999999997</v>
      </c>
      <c r="H35">
        <f t="shared" si="22"/>
        <v>0.41667608626297975</v>
      </c>
      <c r="I35">
        <f t="shared" si="23"/>
        <v>3.3416202151479184</v>
      </c>
      <c r="J35">
        <f t="shared" si="24"/>
        <v>1.5113906141625031</v>
      </c>
      <c r="K35">
        <f t="shared" si="25"/>
        <v>0.1976775153603442</v>
      </c>
      <c r="L35">
        <f t="shared" si="8"/>
        <v>98.803245028789661</v>
      </c>
      <c r="M35">
        <f t="shared" si="26"/>
        <v>6.5951871554987621E-2</v>
      </c>
      <c r="N35">
        <f t="shared" si="19"/>
        <v>4.9030000000000001E-9</v>
      </c>
      <c r="O35">
        <f t="shared" si="27"/>
        <v>39.135019396306873</v>
      </c>
      <c r="P35">
        <f t="shared" si="28"/>
        <v>27.9072</v>
      </c>
      <c r="Q35" s="12">
        <f t="shared" si="29"/>
        <v>152</v>
      </c>
      <c r="R35" s="13">
        <f t="shared" si="30"/>
        <v>0.9714448606060142</v>
      </c>
      <c r="S35" s="13">
        <f t="shared" si="31"/>
        <v>0.38500529278333917</v>
      </c>
      <c r="T35" s="13">
        <f t="shared" si="32"/>
        <v>1.9238111239320237</v>
      </c>
      <c r="U35">
        <f t="shared" si="33"/>
        <v>33.056453454875111</v>
      </c>
      <c r="V35">
        <f t="shared" si="34"/>
        <v>24.933398589338978</v>
      </c>
      <c r="W35">
        <f t="shared" si="35"/>
        <v>6.8426921192711001</v>
      </c>
      <c r="X35">
        <f t="shared" si="36"/>
        <v>14.645851880728902</v>
      </c>
      <c r="Y35" s="216">
        <f t="shared" si="37"/>
        <v>5.5523356161786452</v>
      </c>
      <c r="Z35" s="217">
        <f t="shared" si="38"/>
        <v>0.21859589040073407</v>
      </c>
    </row>
    <row r="36" spans="1:26" x14ac:dyDescent="0.15">
      <c r="A36" s="369" t="str">
        <f>'Table (Dly)'!A35</f>
        <v>2023-06-02</v>
      </c>
      <c r="B36" s="206">
        <f>'Table (Dly)'!H35</f>
        <v>2.2999996997119996</v>
      </c>
      <c r="C36" s="206">
        <f>'Table (Dly)'!I35</f>
        <v>0</v>
      </c>
      <c r="D36" s="206">
        <f>'Table (Dly)'!J35</f>
        <v>346</v>
      </c>
      <c r="E36" s="206">
        <f>'Table (Dly)'!K35</f>
        <v>25.4</v>
      </c>
      <c r="F36" s="206">
        <f>'Table (Dly)'!L35</f>
        <v>14.164382809253839</v>
      </c>
      <c r="G36">
        <f t="shared" si="21"/>
        <v>2.4410305999999999</v>
      </c>
      <c r="H36">
        <f t="shared" si="22"/>
        <v>0.41667608626297975</v>
      </c>
      <c r="I36">
        <f t="shared" si="23"/>
        <v>3.2440422381586771</v>
      </c>
      <c r="J36">
        <f t="shared" si="24"/>
        <v>1.8276039572332932</v>
      </c>
      <c r="K36">
        <f t="shared" si="25"/>
        <v>0.1926363801049692</v>
      </c>
      <c r="L36">
        <f t="shared" si="8"/>
        <v>98.803245028789661</v>
      </c>
      <c r="M36">
        <f t="shared" si="26"/>
        <v>6.5919976754336349E-2</v>
      </c>
      <c r="N36">
        <f t="shared" si="19"/>
        <v>4.9030000000000001E-9</v>
      </c>
      <c r="O36">
        <f t="shared" si="27"/>
        <v>38.873815440106682</v>
      </c>
      <c r="P36">
        <f t="shared" si="28"/>
        <v>29.894400000000001</v>
      </c>
      <c r="Q36" s="12">
        <f t="shared" si="29"/>
        <v>153</v>
      </c>
      <c r="R36" s="13">
        <f t="shared" si="30"/>
        <v>0.9711643655808343</v>
      </c>
      <c r="S36" s="13">
        <f t="shared" si="31"/>
        <v>0.38732418742369806</v>
      </c>
      <c r="T36" s="13">
        <f t="shared" si="32"/>
        <v>1.926269203783723</v>
      </c>
      <c r="U36">
        <f t="shared" si="33"/>
        <v>33.05312049238875</v>
      </c>
      <c r="V36">
        <f t="shared" si="34"/>
        <v>24.930884645056686</v>
      </c>
      <c r="W36">
        <f t="shared" si="35"/>
        <v>8.5514608388614022</v>
      </c>
      <c r="X36">
        <f t="shared" si="36"/>
        <v>14.467227161138599</v>
      </c>
      <c r="Y36" s="216">
        <f t="shared" si="37"/>
        <v>6.2560943715198896</v>
      </c>
      <c r="Z36" s="217">
        <f t="shared" si="38"/>
        <v>0.2463029280125941</v>
      </c>
    </row>
    <row r="37" spans="1:26" x14ac:dyDescent="0.15">
      <c r="A37" s="369" t="str">
        <f>'Table (Dly)'!A36</f>
        <v>2023-06-03</v>
      </c>
      <c r="B37" s="206">
        <f>'Table (Dly)'!H36</f>
        <v>2.4999996736000001</v>
      </c>
      <c r="C37" s="206">
        <f>'Table (Dly)'!I36</f>
        <v>0</v>
      </c>
      <c r="D37" s="206">
        <f>'Table (Dly)'!J36</f>
        <v>328</v>
      </c>
      <c r="E37" s="206">
        <f>'Table (Dly)'!K36</f>
        <v>26.2</v>
      </c>
      <c r="F37" s="206">
        <f>'Table (Dly)'!L36</f>
        <v>13.775847222500621</v>
      </c>
      <c r="G37">
        <f t="shared" si="21"/>
        <v>2.4391417999999998</v>
      </c>
      <c r="H37">
        <f t="shared" si="22"/>
        <v>0.41667608626297975</v>
      </c>
      <c r="I37">
        <f t="shared" si="23"/>
        <v>3.4013866095362415</v>
      </c>
      <c r="J37">
        <f t="shared" si="24"/>
        <v>2.0238018872861794</v>
      </c>
      <c r="K37">
        <f t="shared" si="25"/>
        <v>0.20075515809842714</v>
      </c>
      <c r="L37">
        <f t="shared" si="8"/>
        <v>98.803245028789661</v>
      </c>
      <c r="M37">
        <f t="shared" si="26"/>
        <v>6.5971023254418296E-2</v>
      </c>
      <c r="N37">
        <f t="shared" si="19"/>
        <v>4.9030000000000001E-9</v>
      </c>
      <c r="O37">
        <f t="shared" si="27"/>
        <v>39.292372266405067</v>
      </c>
      <c r="P37">
        <f t="shared" si="28"/>
        <v>28.339200000000002</v>
      </c>
      <c r="Q37" s="12">
        <f t="shared" si="29"/>
        <v>154</v>
      </c>
      <c r="R37" s="13">
        <f t="shared" si="30"/>
        <v>0.97089241517645686</v>
      </c>
      <c r="S37" s="13">
        <f t="shared" si="31"/>
        <v>0.38952830954818274</v>
      </c>
      <c r="T37" s="13">
        <f t="shared" si="32"/>
        <v>1.9286120232068891</v>
      </c>
      <c r="U37">
        <f t="shared" si="33"/>
        <v>33.049448745711537</v>
      </c>
      <c r="V37">
        <f t="shared" si="34"/>
        <v>24.928115166971352</v>
      </c>
      <c r="W37">
        <f t="shared" si="35"/>
        <v>8.1781089196698389</v>
      </c>
      <c r="X37">
        <f t="shared" si="36"/>
        <v>13.643075080330163</v>
      </c>
      <c r="Y37" s="216">
        <f t="shared" si="37"/>
        <v>6.466414661347077</v>
      </c>
      <c r="Z37" s="217">
        <f t="shared" si="38"/>
        <v>0.25458325438374318</v>
      </c>
    </row>
    <row r="38" spans="1:26" x14ac:dyDescent="0.15">
      <c r="A38" s="369" t="str">
        <f>'Table (Dly)'!A37</f>
        <v>2023-06-04</v>
      </c>
      <c r="B38" s="206">
        <f>'Table (Dly)'!H37</f>
        <v>3.5999995299840002</v>
      </c>
      <c r="C38" s="206">
        <f>'Table (Dly)'!I37</f>
        <v>0</v>
      </c>
      <c r="D38" s="206">
        <f>'Table (Dly)'!J37</f>
        <v>325</v>
      </c>
      <c r="E38" s="206">
        <f>'Table (Dly)'!K37</f>
        <v>23.000000000000004</v>
      </c>
      <c r="F38" s="206">
        <f>'Table (Dly)'!L37</f>
        <v>10.326263763701009</v>
      </c>
      <c r="G38">
        <f t="shared" si="21"/>
        <v>2.4466969999999999</v>
      </c>
      <c r="H38">
        <f t="shared" si="22"/>
        <v>0.41667608626297975</v>
      </c>
      <c r="I38">
        <f t="shared" si="23"/>
        <v>2.8094376223970694</v>
      </c>
      <c r="J38">
        <f t="shared" si="24"/>
        <v>1.7768112460269685</v>
      </c>
      <c r="K38">
        <f t="shared" si="25"/>
        <v>0.16991941796793747</v>
      </c>
      <c r="L38">
        <f t="shared" si="8"/>
        <v>98.803245028789661</v>
      </c>
      <c r="M38">
        <f t="shared" si="26"/>
        <v>6.5767310136328153E-2</v>
      </c>
      <c r="N38">
        <f t="shared" si="19"/>
        <v>4.9030000000000001E-9</v>
      </c>
      <c r="O38">
        <f t="shared" si="27"/>
        <v>37.638190624768001</v>
      </c>
      <c r="P38">
        <f t="shared" si="28"/>
        <v>28.08</v>
      </c>
      <c r="Q38" s="12">
        <f t="shared" si="29"/>
        <v>155</v>
      </c>
      <c r="R38" s="13">
        <f t="shared" si="30"/>
        <v>0.97062908997765562</v>
      </c>
      <c r="S38" s="13">
        <f t="shared" si="31"/>
        <v>0.39161700602783883</v>
      </c>
      <c r="T38" s="13">
        <f t="shared" si="32"/>
        <v>1.9308379692990272</v>
      </c>
      <c r="U38">
        <f t="shared" si="33"/>
        <v>33.045487856382444</v>
      </c>
      <c r="V38">
        <f t="shared" si="34"/>
        <v>24.92512759806759</v>
      </c>
      <c r="W38">
        <f t="shared" si="35"/>
        <v>8.7140818527190547</v>
      </c>
      <c r="X38">
        <f t="shared" si="36"/>
        <v>12.907518147280946</v>
      </c>
      <c r="Y38" s="216">
        <f t="shared" si="37"/>
        <v>6.7841559317863762</v>
      </c>
      <c r="Z38" s="217">
        <f t="shared" si="38"/>
        <v>0.26709275321993609</v>
      </c>
    </row>
    <row r="39" spans="1:26" x14ac:dyDescent="0.15">
      <c r="A39" s="369" t="str">
        <f>'Table (Dly)'!A38</f>
        <v>2023-06-05</v>
      </c>
      <c r="B39" s="206">
        <f>'Table (Dly)'!H38</f>
        <v>2.2999996997119996</v>
      </c>
      <c r="C39" s="206">
        <f>'Table (Dly)'!I38</f>
        <v>0</v>
      </c>
      <c r="D39" s="206">
        <f>'Table (Dly)'!J38</f>
        <v>252</v>
      </c>
      <c r="E39" s="206">
        <f>'Table (Dly)'!K38</f>
        <v>20.100000000000005</v>
      </c>
      <c r="F39" s="206">
        <f>'Table (Dly)'!L38</f>
        <v>7.8473388207193988</v>
      </c>
      <c r="G39">
        <f t="shared" si="21"/>
        <v>2.4535438999999997</v>
      </c>
      <c r="H39">
        <f t="shared" si="22"/>
        <v>0.41667608626297975</v>
      </c>
      <c r="I39">
        <f t="shared" si="23"/>
        <v>2.3527951289901106</v>
      </c>
      <c r="J39">
        <f t="shared" si="24"/>
        <v>1.5680612469181705</v>
      </c>
      <c r="K39">
        <f t="shared" si="25"/>
        <v>0.1455254601873355</v>
      </c>
      <c r="L39">
        <f t="shared" si="8"/>
        <v>98.803245028789661</v>
      </c>
      <c r="M39">
        <f t="shared" si="26"/>
        <v>6.558377879793538E-2</v>
      </c>
      <c r="N39">
        <f t="shared" si="19"/>
        <v>4.9030000000000001E-9</v>
      </c>
      <c r="O39">
        <f t="shared" si="27"/>
        <v>36.184715886337038</v>
      </c>
      <c r="P39">
        <f t="shared" si="28"/>
        <v>21.7728</v>
      </c>
      <c r="Q39" s="12">
        <f t="shared" si="29"/>
        <v>156</v>
      </c>
      <c r="R39" s="13">
        <f t="shared" si="30"/>
        <v>0.97037446801337024</v>
      </c>
      <c r="S39" s="13">
        <f t="shared" si="31"/>
        <v>0.3935896579368216</v>
      </c>
      <c r="T39" s="13">
        <f t="shared" si="32"/>
        <v>1.9329454919113647</v>
      </c>
      <c r="U39">
        <f t="shared" si="33"/>
        <v>33.041285412079056</v>
      </c>
      <c r="V39">
        <f t="shared" si="34"/>
        <v>24.921957832169717</v>
      </c>
      <c r="W39">
        <f t="shared" si="35"/>
        <v>6.482028693208373</v>
      </c>
      <c r="X39">
        <f t="shared" si="36"/>
        <v>10.283027306791627</v>
      </c>
      <c r="Y39" s="216">
        <f t="shared" si="37"/>
        <v>5.000481288489544</v>
      </c>
      <c r="Z39" s="217">
        <f t="shared" si="38"/>
        <v>0.19686934206651749</v>
      </c>
    </row>
    <row r="40" spans="1:26" x14ac:dyDescent="0.15">
      <c r="A40" s="369" t="str">
        <f>'Table (Dly)'!A39</f>
        <v>2023-06-06</v>
      </c>
      <c r="B40" s="206">
        <f>'Table (Dly)'!H39</f>
        <v>2.2999996997119996</v>
      </c>
      <c r="C40" s="206">
        <f>'Table (Dly)'!I39</f>
        <v>0</v>
      </c>
      <c r="D40" s="206">
        <f>'Table (Dly)'!J39</f>
        <v>227</v>
      </c>
      <c r="E40" s="206">
        <f>'Table (Dly)'!K39</f>
        <v>21.000000000000007</v>
      </c>
      <c r="F40" s="206">
        <f>'Table (Dly)'!L39</f>
        <v>12.584653083635985</v>
      </c>
      <c r="G40">
        <f t="shared" si="21"/>
        <v>2.451419</v>
      </c>
      <c r="H40">
        <f t="shared" si="22"/>
        <v>0.41667608626297975</v>
      </c>
      <c r="I40">
        <f t="shared" si="23"/>
        <v>2.4870053972720663</v>
      </c>
      <c r="J40">
        <f t="shared" si="24"/>
        <v>1.2285400889084677</v>
      </c>
      <c r="K40">
        <f t="shared" si="25"/>
        <v>0.15275655991910128</v>
      </c>
      <c r="L40">
        <f t="shared" si="8"/>
        <v>98.803245028789661</v>
      </c>
      <c r="M40">
        <f t="shared" si="26"/>
        <v>6.564062708522031E-2</v>
      </c>
      <c r="N40">
        <f t="shared" si="19"/>
        <v>4.9030000000000001E-9</v>
      </c>
      <c r="O40">
        <f t="shared" si="27"/>
        <v>36.631205816688002</v>
      </c>
      <c r="P40">
        <f t="shared" si="28"/>
        <v>19.6128</v>
      </c>
      <c r="Q40" s="12">
        <f t="shared" si="29"/>
        <v>157</v>
      </c>
      <c r="R40" s="13">
        <f t="shared" si="30"/>
        <v>0.97012862473358386</v>
      </c>
      <c r="S40" s="13">
        <f t="shared" si="31"/>
        <v>0.39544568073579722</v>
      </c>
      <c r="T40" s="13">
        <f t="shared" si="32"/>
        <v>1.934933107300014</v>
      </c>
      <c r="U40">
        <f t="shared" si="33"/>
        <v>33.036886856762152</v>
      </c>
      <c r="V40">
        <f t="shared" si="34"/>
        <v>24.918640146166791</v>
      </c>
      <c r="W40">
        <f t="shared" si="35"/>
        <v>4.7751745984273688</v>
      </c>
      <c r="X40">
        <f t="shared" si="36"/>
        <v>10.326681401572632</v>
      </c>
      <c r="Y40" s="216">
        <f t="shared" si="37"/>
        <v>4.3948853932085505</v>
      </c>
      <c r="Z40" s="217">
        <f t="shared" si="38"/>
        <v>0.1730269839845886</v>
      </c>
    </row>
    <row r="41" spans="1:26" x14ac:dyDescent="0.15">
      <c r="A41" s="369" t="str">
        <f>'Table (Dly)'!A40</f>
        <v>2023-06-07</v>
      </c>
      <c r="B41" s="206">
        <f>'Table (Dly)'!H40</f>
        <v>3.0999995952639998</v>
      </c>
      <c r="C41" s="206">
        <f>'Table (Dly)'!I40</f>
        <v>0</v>
      </c>
      <c r="D41" s="206">
        <f>'Table (Dly)'!J40</f>
        <v>315</v>
      </c>
      <c r="E41" s="206">
        <f>'Table (Dly)'!K40</f>
        <v>19.300000000000004</v>
      </c>
      <c r="F41" s="206">
        <f>'Table (Dly)'!L40</f>
        <v>10.195297626352446</v>
      </c>
      <c r="G41">
        <f t="shared" si="21"/>
        <v>2.4554326999999998</v>
      </c>
      <c r="H41">
        <f t="shared" si="22"/>
        <v>0.41667608626297975</v>
      </c>
      <c r="I41">
        <f t="shared" si="23"/>
        <v>2.2388581246753634</v>
      </c>
      <c r="J41">
        <f t="shared" si="24"/>
        <v>1.2193283620401187</v>
      </c>
      <c r="K41">
        <f t="shared" si="25"/>
        <v>0.13934302147270949</v>
      </c>
      <c r="L41">
        <f t="shared" si="8"/>
        <v>98.803245028789661</v>
      </c>
      <c r="M41">
        <f t="shared" si="26"/>
        <v>6.553332958733657E-2</v>
      </c>
      <c r="N41">
        <f t="shared" si="19"/>
        <v>4.9030000000000001E-9</v>
      </c>
      <c r="O41">
        <f t="shared" si="27"/>
        <v>35.791273767777213</v>
      </c>
      <c r="P41">
        <f t="shared" si="28"/>
        <v>27.216000000000001</v>
      </c>
      <c r="Q41" s="12">
        <f t="shared" si="29"/>
        <v>158</v>
      </c>
      <c r="R41" s="13">
        <f t="shared" si="30"/>
        <v>0.96989163298696601</v>
      </c>
      <c r="S41" s="13">
        <f t="shared" si="31"/>
        <v>0.39718452444515417</v>
      </c>
      <c r="T41" s="13">
        <f t="shared" si="32"/>
        <v>1.9367994016813861</v>
      </c>
      <c r="U41">
        <f t="shared" si="33"/>
        <v>33.03233540441034</v>
      </c>
      <c r="V41">
        <f t="shared" si="34"/>
        <v>24.915207134945454</v>
      </c>
      <c r="W41">
        <f t="shared" si="35"/>
        <v>7.995879782993673</v>
      </c>
      <c r="X41">
        <f t="shared" si="36"/>
        <v>12.96044021700633</v>
      </c>
      <c r="Y41" s="216">
        <f t="shared" si="37"/>
        <v>5.387310144147194</v>
      </c>
      <c r="Z41" s="217">
        <f t="shared" si="38"/>
        <v>0.21209882457272419</v>
      </c>
    </row>
    <row r="42" spans="1:26" x14ac:dyDescent="0.15">
      <c r="A42" s="369" t="str">
        <f>'Table (Dly)'!A41</f>
        <v>2023-06-08</v>
      </c>
      <c r="B42" s="206">
        <f>'Table (Dly)'!H41</f>
        <v>2.1999997127680002</v>
      </c>
      <c r="C42" s="206">
        <f>'Table (Dly)'!I41</f>
        <v>0</v>
      </c>
      <c r="D42" s="206">
        <f>'Table (Dly)'!J41</f>
        <v>334</v>
      </c>
      <c r="E42" s="206">
        <f>'Table (Dly)'!K41</f>
        <v>17</v>
      </c>
      <c r="F42" s="206">
        <f>'Table (Dly)'!L41</f>
        <v>8.8171368476845338</v>
      </c>
      <c r="G42">
        <f t="shared" si="21"/>
        <v>2.4608629999999998</v>
      </c>
      <c r="H42">
        <f t="shared" si="22"/>
        <v>0.41667608626297975</v>
      </c>
      <c r="I42">
        <f t="shared" si="23"/>
        <v>1.9377293518704448</v>
      </c>
      <c r="J42">
        <f t="shared" si="24"/>
        <v>1.0560156671019914</v>
      </c>
      <c r="K42">
        <f t="shared" si="25"/>
        <v>0.12279264420686306</v>
      </c>
      <c r="L42">
        <f t="shared" si="8"/>
        <v>98.803245028789661</v>
      </c>
      <c r="M42">
        <f t="shared" si="26"/>
        <v>6.5388719489310743E-2</v>
      </c>
      <c r="N42">
        <f t="shared" si="19"/>
        <v>4.9030000000000001E-9</v>
      </c>
      <c r="O42">
        <f t="shared" si="27"/>
        <v>34.677987430000002</v>
      </c>
      <c r="P42">
        <f t="shared" si="28"/>
        <v>28.857600000000001</v>
      </c>
      <c r="Q42" s="12">
        <f t="shared" si="29"/>
        <v>159</v>
      </c>
      <c r="R42" s="13">
        <f t="shared" si="30"/>
        <v>0.9696635629992858</v>
      </c>
      <c r="S42" s="13">
        <f t="shared" si="31"/>
        <v>0.39880567380797383</v>
      </c>
      <c r="T42" s="13">
        <f t="shared" si="32"/>
        <v>1.9385430346750772</v>
      </c>
      <c r="U42">
        <f t="shared" si="33"/>
        <v>33.027671956591959</v>
      </c>
      <c r="V42">
        <f t="shared" si="34"/>
        <v>24.911689649217138</v>
      </c>
      <c r="W42">
        <f t="shared" si="35"/>
        <v>8.7781676433468103</v>
      </c>
      <c r="X42">
        <f t="shared" si="36"/>
        <v>13.442184356653192</v>
      </c>
      <c r="Y42" s="216">
        <f t="shared" si="37"/>
        <v>4.740879735863972</v>
      </c>
      <c r="Z42" s="217">
        <f t="shared" si="38"/>
        <v>0.18664880849858159</v>
      </c>
    </row>
    <row r="43" spans="1:26" x14ac:dyDescent="0.15">
      <c r="A43" s="369" t="str">
        <f>'Table (Dly)'!A42</f>
        <v>2023-06-09</v>
      </c>
      <c r="B43" s="206">
        <f>'Table (Dly)'!H42</f>
        <v>1.7999997649920001</v>
      </c>
      <c r="C43" s="206">
        <f>'Table (Dly)'!I42</f>
        <v>0</v>
      </c>
      <c r="D43" s="206">
        <f>'Table (Dly)'!J42</f>
        <v>340</v>
      </c>
      <c r="E43" s="206">
        <f>'Table (Dly)'!K42</f>
        <v>18.100000000000009</v>
      </c>
      <c r="F43" s="206">
        <f>'Table (Dly)'!L42</f>
        <v>9.5441550741803827</v>
      </c>
      <c r="G43">
        <f t="shared" si="21"/>
        <v>2.4582658999999998</v>
      </c>
      <c r="H43">
        <f t="shared" si="22"/>
        <v>0.41667608626297975</v>
      </c>
      <c r="I43">
        <f t="shared" si="23"/>
        <v>2.0770026187312363</v>
      </c>
      <c r="J43">
        <f t="shared" si="24"/>
        <v>1.122587111313198</v>
      </c>
      <c r="K43">
        <f t="shared" si="25"/>
        <v>0.130486989738341</v>
      </c>
      <c r="L43">
        <f t="shared" si="8"/>
        <v>98.803245028789661</v>
      </c>
      <c r="M43">
        <f t="shared" si="26"/>
        <v>6.5457801130717266E-2</v>
      </c>
      <c r="N43">
        <f t="shared" si="19"/>
        <v>4.9030000000000001E-9</v>
      </c>
      <c r="O43">
        <f t="shared" si="27"/>
        <v>35.207137387112368</v>
      </c>
      <c r="P43">
        <f t="shared" si="28"/>
        <v>29.376000000000001</v>
      </c>
      <c r="Q43" s="12">
        <f t="shared" si="29"/>
        <v>160</v>
      </c>
      <c r="R43" s="13">
        <f t="shared" si="30"/>
        <v>0.96944448235260294</v>
      </c>
      <c r="S43" s="13">
        <f t="shared" si="31"/>
        <v>0.4003086484427128</v>
      </c>
      <c r="T43" s="13">
        <f t="shared" si="32"/>
        <v>1.9401627426175831</v>
      </c>
      <c r="U43">
        <f t="shared" si="33"/>
        <v>33.022935024116954</v>
      </c>
      <c r="V43">
        <f t="shared" si="34"/>
        <v>24.908116736422627</v>
      </c>
      <c r="W43">
        <f t="shared" si="35"/>
        <v>8.8877243332509561</v>
      </c>
      <c r="X43">
        <f t="shared" si="36"/>
        <v>13.731795666749045</v>
      </c>
      <c r="Y43" s="216">
        <f t="shared" si="37"/>
        <v>4.7364025136662411</v>
      </c>
      <c r="Z43" s="217">
        <f t="shared" si="38"/>
        <v>0.18647253990811974</v>
      </c>
    </row>
    <row r="44" spans="1:26" x14ac:dyDescent="0.15">
      <c r="A44" s="369" t="str">
        <f>'Table (Dly)'!A43</f>
        <v>2023-06-10</v>
      </c>
      <c r="B44" s="206">
        <f>'Table (Dly)'!H43</f>
        <v>1.8999997519360001</v>
      </c>
      <c r="C44" s="206">
        <f>'Table (Dly)'!I43</f>
        <v>0</v>
      </c>
      <c r="D44" s="206">
        <f>'Table (Dly)'!J43</f>
        <v>346</v>
      </c>
      <c r="E44" s="206">
        <f>'Table (Dly)'!K43</f>
        <v>21.399999999999995</v>
      </c>
      <c r="F44" s="206">
        <f>'Table (Dly)'!L43</f>
        <v>11.071587342486913</v>
      </c>
      <c r="G44">
        <f t="shared" si="21"/>
        <v>2.4504745999999997</v>
      </c>
      <c r="H44">
        <f t="shared" si="22"/>
        <v>0.41667608626297975</v>
      </c>
      <c r="I44">
        <f t="shared" si="23"/>
        <v>2.5487705984720566</v>
      </c>
      <c r="J44">
        <f t="shared" si="24"/>
        <v>1.4416118642233653</v>
      </c>
      <c r="K44">
        <f t="shared" si="25"/>
        <v>0.15606655549667831</v>
      </c>
      <c r="L44">
        <f t="shared" si="8"/>
        <v>98.803245028789661</v>
      </c>
      <c r="M44">
        <f t="shared" si="26"/>
        <v>6.5665924637057532E-2</v>
      </c>
      <c r="N44">
        <f t="shared" si="19"/>
        <v>4.9030000000000001E-9</v>
      </c>
      <c r="O44">
        <f t="shared" si="27"/>
        <v>36.830966530755781</v>
      </c>
      <c r="P44">
        <f t="shared" si="28"/>
        <v>29.894400000000001</v>
      </c>
      <c r="Q44" s="12">
        <f t="shared" si="29"/>
        <v>161</v>
      </c>
      <c r="R44" s="13">
        <f t="shared" si="30"/>
        <v>0.96923445596524105</v>
      </c>
      <c r="S44" s="13">
        <f t="shared" si="31"/>
        <v>0.40169300298555</v>
      </c>
      <c r="T44" s="13">
        <f t="shared" si="32"/>
        <v>1.9416573417304943</v>
      </c>
      <c r="U44">
        <f t="shared" si="33"/>
        <v>33.018160653005737</v>
      </c>
      <c r="V44">
        <f t="shared" si="34"/>
        <v>24.90451558489281</v>
      </c>
      <c r="W44">
        <f t="shared" si="35"/>
        <v>9.0165810797517452</v>
      </c>
      <c r="X44">
        <f t="shared" si="36"/>
        <v>14.002106920248256</v>
      </c>
      <c r="Y44" s="216">
        <f t="shared" si="37"/>
        <v>5.3564006360703438</v>
      </c>
      <c r="Z44" s="217">
        <f t="shared" si="38"/>
        <v>0.21088191480591906</v>
      </c>
    </row>
    <row r="45" spans="1:26" x14ac:dyDescent="0.15">
      <c r="A45" s="369" t="str">
        <f>'Table (Dly)'!A44</f>
        <v>2023-06-11</v>
      </c>
      <c r="B45" s="206">
        <f>'Table (Dly)'!H44</f>
        <v>2.8999996213760002</v>
      </c>
      <c r="C45" s="206">
        <f>'Table (Dly)'!I44</f>
        <v>1.524</v>
      </c>
      <c r="D45" s="206">
        <f>'Table (Dly)'!J44</f>
        <v>81</v>
      </c>
      <c r="E45" s="206">
        <f>'Table (Dly)'!K44</f>
        <v>17.200000000000003</v>
      </c>
      <c r="F45" s="206">
        <f>'Table (Dly)'!L44</f>
        <v>13.883698338291108</v>
      </c>
      <c r="G45">
        <f t="shared" si="21"/>
        <v>2.4603907999999999</v>
      </c>
      <c r="H45">
        <f t="shared" si="22"/>
        <v>0.41667608626297975</v>
      </c>
      <c r="I45">
        <f t="shared" si="23"/>
        <v>1.9624256575788701</v>
      </c>
      <c r="J45">
        <f t="shared" si="24"/>
        <v>0.57405582374975928</v>
      </c>
      <c r="K45">
        <f t="shared" si="25"/>
        <v>0.12416225573867955</v>
      </c>
      <c r="L45">
        <f t="shared" si="8"/>
        <v>98.803245028789661</v>
      </c>
      <c r="M45">
        <f t="shared" si="26"/>
        <v>6.5401268940130847E-2</v>
      </c>
      <c r="N45">
        <f t="shared" si="19"/>
        <v>4.9030000000000001E-9</v>
      </c>
      <c r="O45">
        <f t="shared" si="27"/>
        <v>34.77374985125968</v>
      </c>
      <c r="P45">
        <f t="shared" si="28"/>
        <v>6.9984000000000002</v>
      </c>
      <c r="Q45" s="12">
        <f t="shared" si="29"/>
        <v>162</v>
      </c>
      <c r="R45" s="13">
        <f t="shared" si="30"/>
        <v>0.96903354607255143</v>
      </c>
      <c r="S45" s="13">
        <f t="shared" si="31"/>
        <v>0.40295832722235758</v>
      </c>
      <c r="T45" s="13">
        <f t="shared" si="32"/>
        <v>1.9430257311272114</v>
      </c>
      <c r="U45">
        <f t="shared" si="33"/>
        <v>33.01338235500463</v>
      </c>
      <c r="V45">
        <f t="shared" si="34"/>
        <v>24.90091147143875</v>
      </c>
      <c r="W45">
        <f t="shared" si="35"/>
        <v>0.17905720379168549</v>
      </c>
      <c r="X45">
        <f t="shared" si="36"/>
        <v>5.2097107962083156</v>
      </c>
      <c r="Y45" s="216">
        <f t="shared" si="37"/>
        <v>2.2848703548308462</v>
      </c>
      <c r="Z45" s="217">
        <f t="shared" si="38"/>
        <v>8.9955525780741979E-2</v>
      </c>
    </row>
    <row r="46" spans="1:26" x14ac:dyDescent="0.15">
      <c r="A46" s="369" t="str">
        <f>'Table (Dly)'!A45</f>
        <v>2023-06-12</v>
      </c>
      <c r="B46" s="206">
        <f>'Table (Dly)'!H45</f>
        <v>3.8999994908159996</v>
      </c>
      <c r="C46" s="206">
        <f>'Table (Dly)'!I45</f>
        <v>0</v>
      </c>
      <c r="D46" s="206">
        <f>'Table (Dly)'!J45</f>
        <v>233</v>
      </c>
      <c r="E46" s="206">
        <f>'Table (Dly)'!K45</f>
        <v>14.899999999999999</v>
      </c>
      <c r="F46" s="206">
        <f>'Table (Dly)'!L45</f>
        <v>10.816738272963011</v>
      </c>
      <c r="G46">
        <f t="shared" si="21"/>
        <v>2.4658210999999999</v>
      </c>
      <c r="H46">
        <f t="shared" si="22"/>
        <v>0.41667608626297975</v>
      </c>
      <c r="I46">
        <f t="shared" si="23"/>
        <v>1.6943980378095331</v>
      </c>
      <c r="J46">
        <f t="shared" si="24"/>
        <v>0.612724210513232</v>
      </c>
      <c r="K46">
        <f t="shared" si="25"/>
        <v>0.10916847143933489</v>
      </c>
      <c r="L46">
        <f t="shared" si="8"/>
        <v>98.803245028789661</v>
      </c>
      <c r="M46">
        <f t="shared" si="26"/>
        <v>6.5257240441580974E-2</v>
      </c>
      <c r="N46">
        <f t="shared" si="19"/>
        <v>4.9030000000000001E-9</v>
      </c>
      <c r="O46">
        <f t="shared" si="27"/>
        <v>33.684379588059748</v>
      </c>
      <c r="P46">
        <f t="shared" si="28"/>
        <v>20.1312</v>
      </c>
      <c r="Q46" s="12">
        <f t="shared" si="29"/>
        <v>163</v>
      </c>
      <c r="R46" s="13">
        <f t="shared" si="30"/>
        <v>0.96884181220847143</v>
      </c>
      <c r="S46" s="13">
        <f t="shared" si="31"/>
        <v>0.40410424621025626</v>
      </c>
      <c r="T46" s="13">
        <f t="shared" si="32"/>
        <v>1.9442668956427787</v>
      </c>
      <c r="U46">
        <f t="shared" si="33"/>
        <v>33.008631042868075</v>
      </c>
      <c r="V46">
        <f t="shared" si="34"/>
        <v>24.897327712537184</v>
      </c>
      <c r="W46">
        <f t="shared" si="35"/>
        <v>4.855841997258791</v>
      </c>
      <c r="X46">
        <f t="shared" si="36"/>
        <v>10.64518200274121</v>
      </c>
      <c r="Y46" s="216">
        <f t="shared" si="37"/>
        <v>3.613884767447082</v>
      </c>
      <c r="Z46" s="217">
        <f t="shared" si="38"/>
        <v>0.14227892785224733</v>
      </c>
    </row>
    <row r="47" spans="1:26" x14ac:dyDescent="0.15">
      <c r="A47" s="369" t="str">
        <f>'Table (Dly)'!A46</f>
        <v>2023-06-13</v>
      </c>
      <c r="B47" s="206">
        <f>'Table (Dly)'!H46</f>
        <v>3.0999995952639998</v>
      </c>
      <c r="C47" s="206">
        <f>'Table (Dly)'!I46</f>
        <v>5.3339999999999996</v>
      </c>
      <c r="D47" s="206">
        <f>'Table (Dly)'!J46</f>
        <v>66</v>
      </c>
      <c r="E47" s="206">
        <f>'Table (Dly)'!K46</f>
        <v>16.2</v>
      </c>
      <c r="F47" s="206">
        <f>'Table (Dly)'!L46</f>
        <v>13.355917802041784</v>
      </c>
      <c r="G47">
        <f t="shared" si="21"/>
        <v>2.4627517999999999</v>
      </c>
      <c r="H47">
        <f t="shared" si="22"/>
        <v>0.41667608626297975</v>
      </c>
      <c r="I47">
        <f t="shared" si="23"/>
        <v>1.841645130417793</v>
      </c>
      <c r="J47">
        <f t="shared" si="24"/>
        <v>0.50605335021361442</v>
      </c>
      <c r="K47">
        <f t="shared" si="25"/>
        <v>0.11744160443265082</v>
      </c>
      <c r="L47">
        <f t="shared" si="8"/>
        <v>98.803245028789661</v>
      </c>
      <c r="M47">
        <f t="shared" si="26"/>
        <v>6.5338569809845912E-2</v>
      </c>
      <c r="N47">
        <f t="shared" si="19"/>
        <v>4.9030000000000001E-9</v>
      </c>
      <c r="O47">
        <f t="shared" si="27"/>
        <v>34.296914260050514</v>
      </c>
      <c r="P47">
        <f t="shared" si="28"/>
        <v>5.7023999999999999</v>
      </c>
      <c r="Q47" s="12">
        <f t="shared" si="29"/>
        <v>164</v>
      </c>
      <c r="R47" s="13">
        <f t="shared" si="30"/>
        <v>0.96865931118788273</v>
      </c>
      <c r="S47" s="13">
        <f t="shared" si="31"/>
        <v>0.40513042038871888</v>
      </c>
      <c r="T47" s="13">
        <f t="shared" si="32"/>
        <v>1.9453799084720793</v>
      </c>
      <c r="U47">
        <f t="shared" si="33"/>
        <v>33.003934970617038</v>
      </c>
      <c r="V47">
        <f t="shared" si="34"/>
        <v>24.893785619269398</v>
      </c>
      <c r="W47">
        <f t="shared" si="35"/>
        <v>-0.24909934463626876</v>
      </c>
      <c r="X47">
        <f t="shared" si="36"/>
        <v>4.6399473446362691</v>
      </c>
      <c r="Y47" s="216">
        <f t="shared" si="37"/>
        <v>2.0717476714300074</v>
      </c>
      <c r="Z47" s="217">
        <f t="shared" si="38"/>
        <v>8.1564868953937303E-2</v>
      </c>
    </row>
    <row r="48" spans="1:26" x14ac:dyDescent="0.15">
      <c r="A48" s="369" t="str">
        <f>'Table (Dly)'!A47</f>
        <v>2023-06-14</v>
      </c>
      <c r="B48" s="206">
        <f>'Table (Dly)'!H47</f>
        <v>1.6999997780480001</v>
      </c>
      <c r="C48" s="206">
        <f>'Table (Dly)'!I47</f>
        <v>0</v>
      </c>
      <c r="D48" s="206">
        <f>'Table (Dly)'!J47</f>
        <v>262</v>
      </c>
      <c r="E48" s="206">
        <f>'Table (Dly)'!K47</f>
        <v>19.499999999999996</v>
      </c>
      <c r="F48" s="206">
        <f>'Table (Dly)'!L47</f>
        <v>16.545547586902153</v>
      </c>
      <c r="G48">
        <f t="shared" si="21"/>
        <v>2.4549604999999999</v>
      </c>
      <c r="H48">
        <f t="shared" si="22"/>
        <v>0.41667608626297975</v>
      </c>
      <c r="I48">
        <f t="shared" si="23"/>
        <v>2.2668801009804511</v>
      </c>
      <c r="J48">
        <f t="shared" si="24"/>
        <v>0.61232534229023572</v>
      </c>
      <c r="K48">
        <f t="shared" si="25"/>
        <v>0.14086738916150318</v>
      </c>
      <c r="L48">
        <f t="shared" si="8"/>
        <v>98.803245028789661</v>
      </c>
      <c r="M48">
        <f t="shared" si="26"/>
        <v>6.5545934612236609E-2</v>
      </c>
      <c r="N48">
        <f t="shared" si="19"/>
        <v>4.9030000000000001E-9</v>
      </c>
      <c r="O48">
        <f t="shared" si="27"/>
        <v>35.889331994648437</v>
      </c>
      <c r="P48">
        <f t="shared" si="28"/>
        <v>22.636800000000001</v>
      </c>
      <c r="Q48" s="12">
        <f t="shared" si="29"/>
        <v>165</v>
      </c>
      <c r="R48" s="13">
        <f t="shared" si="30"/>
        <v>0.96848609708977662</v>
      </c>
      <c r="S48" s="13">
        <f t="shared" si="31"/>
        <v>0.40603654568018976</v>
      </c>
      <c r="T48" s="13">
        <f t="shared" si="32"/>
        <v>1.9463639336024374</v>
      </c>
      <c r="U48">
        <f t="shared" si="33"/>
        <v>32.999319678970714</v>
      </c>
      <c r="V48">
        <f t="shared" si="34"/>
        <v>24.890304456162141</v>
      </c>
      <c r="W48">
        <f t="shared" si="35"/>
        <v>5.0378771602546681</v>
      </c>
      <c r="X48">
        <f t="shared" si="36"/>
        <v>12.392458839745332</v>
      </c>
      <c r="Y48" s="216">
        <f t="shared" si="37"/>
        <v>3.6767835320932667</v>
      </c>
      <c r="Z48" s="217">
        <f t="shared" si="38"/>
        <v>0.14475525716902626</v>
      </c>
    </row>
    <row r="49" spans="1:26" x14ac:dyDescent="0.15">
      <c r="A49" s="369" t="str">
        <f>'Table (Dly)'!A48</f>
        <v>2023-06-15</v>
      </c>
      <c r="B49" s="206">
        <f>'Table (Dly)'!H48</f>
        <v>3.0999995952639998</v>
      </c>
      <c r="C49" s="206">
        <f>'Table (Dly)'!I48</f>
        <v>0</v>
      </c>
      <c r="D49" s="206">
        <f>'Table (Dly)'!J48</f>
        <v>236</v>
      </c>
      <c r="E49" s="206">
        <f>'Table (Dly)'!K48</f>
        <v>20.699999999999996</v>
      </c>
      <c r="F49" s="206">
        <f>'Table (Dly)'!L48</f>
        <v>16.439496952815759</v>
      </c>
      <c r="G49">
        <f t="shared" si="21"/>
        <v>2.4521272999999999</v>
      </c>
      <c r="H49">
        <f t="shared" si="22"/>
        <v>0.41667608626297975</v>
      </c>
      <c r="I49">
        <f t="shared" si="23"/>
        <v>2.4415438714941011</v>
      </c>
      <c r="J49">
        <f t="shared" si="24"/>
        <v>0.79759417621252515</v>
      </c>
      <c r="K49">
        <f t="shared" si="25"/>
        <v>0.15031318408423208</v>
      </c>
      <c r="L49">
        <f t="shared" si="8"/>
        <v>98.803245028789661</v>
      </c>
      <c r="M49">
        <f t="shared" si="26"/>
        <v>6.5621666708993331E-2</v>
      </c>
      <c r="N49">
        <f t="shared" si="19"/>
        <v>4.9030000000000001E-9</v>
      </c>
      <c r="O49">
        <f t="shared" si="27"/>
        <v>36.481919384947567</v>
      </c>
      <c r="P49">
        <f t="shared" si="28"/>
        <v>20.3904</v>
      </c>
      <c r="Q49" s="12">
        <f t="shared" si="29"/>
        <v>166</v>
      </c>
      <c r="R49" s="13">
        <f t="shared" si="30"/>
        <v>0.96832222124122846</v>
      </c>
      <c r="S49" s="13">
        <f t="shared" si="31"/>
        <v>0.40682235358018931</v>
      </c>
      <c r="T49" s="13">
        <f t="shared" si="32"/>
        <v>1.9472182280275809</v>
      </c>
      <c r="U49">
        <f t="shared" si="33"/>
        <v>32.994807946134173</v>
      </c>
      <c r="V49">
        <f t="shared" si="34"/>
        <v>24.886901404068375</v>
      </c>
      <c r="W49">
        <f t="shared" si="35"/>
        <v>4.4270541461518205</v>
      </c>
      <c r="X49">
        <f t="shared" si="36"/>
        <v>11.273553853848181</v>
      </c>
      <c r="Y49" s="216">
        <f t="shared" si="37"/>
        <v>4.0793614443987094</v>
      </c>
      <c r="Z49" s="217">
        <f t="shared" si="38"/>
        <v>0.16060478127553976</v>
      </c>
    </row>
    <row r="50" spans="1:26" x14ac:dyDescent="0.15">
      <c r="A50" s="369" t="str">
        <f>'Table (Dly)'!A49</f>
        <v>2023-06-16</v>
      </c>
      <c r="B50" s="206">
        <f>'Table (Dly)'!H49</f>
        <v>2.5999996605439999</v>
      </c>
      <c r="C50" s="206">
        <f>'Table (Dly)'!I49</f>
        <v>0</v>
      </c>
      <c r="D50" s="206">
        <f>'Table (Dly)'!J49</f>
        <v>190</v>
      </c>
      <c r="E50" s="206">
        <f>'Table (Dly)'!K49</f>
        <v>16</v>
      </c>
      <c r="F50" s="206">
        <f>'Table (Dly)'!L49</f>
        <v>13.179235663276771</v>
      </c>
      <c r="G50">
        <f t="shared" si="21"/>
        <v>2.4632239999999999</v>
      </c>
      <c r="H50">
        <f t="shared" si="22"/>
        <v>0.41667608626297975</v>
      </c>
      <c r="I50">
        <f t="shared" si="23"/>
        <v>1.8182866804855506</v>
      </c>
      <c r="J50">
        <f t="shared" si="24"/>
        <v>0.50036311415787349</v>
      </c>
      <c r="K50">
        <f t="shared" si="25"/>
        <v>0.11613521596458194</v>
      </c>
      <c r="L50">
        <f t="shared" si="8"/>
        <v>98.803245028789661</v>
      </c>
      <c r="M50">
        <f t="shared" si="26"/>
        <v>6.5326044407095607E-2</v>
      </c>
      <c r="N50">
        <f t="shared" si="19"/>
        <v>4.9030000000000001E-9</v>
      </c>
      <c r="O50">
        <f t="shared" si="27"/>
        <v>34.202138733223002</v>
      </c>
      <c r="P50">
        <f t="shared" si="28"/>
        <v>16.416</v>
      </c>
      <c r="Q50" s="12">
        <f t="shared" si="29"/>
        <v>167</v>
      </c>
      <c r="R50" s="13">
        <f t="shared" si="30"/>
        <v>0.96816773220218899</v>
      </c>
      <c r="S50" s="13">
        <f t="shared" si="31"/>
        <v>0.40748761123687749</v>
      </c>
      <c r="T50" s="13">
        <f t="shared" si="32"/>
        <v>1.9479421437309412</v>
      </c>
      <c r="U50">
        <f t="shared" si="33"/>
        <v>32.990419744109431</v>
      </c>
      <c r="V50">
        <f t="shared" si="34"/>
        <v>24.883591527214136</v>
      </c>
      <c r="W50">
        <f t="shared" si="35"/>
        <v>3.3148744563055592</v>
      </c>
      <c r="X50">
        <f t="shared" si="36"/>
        <v>9.3254455436944426</v>
      </c>
      <c r="Y50" s="216">
        <f t="shared" si="37"/>
        <v>2.8710673312838657</v>
      </c>
      <c r="Z50" s="217">
        <f t="shared" si="38"/>
        <v>0.1130341469009396</v>
      </c>
    </row>
    <row r="51" spans="1:26" x14ac:dyDescent="0.15">
      <c r="A51" s="369" t="str">
        <f>'Table (Dly)'!A50</f>
        <v>2023-06-17</v>
      </c>
      <c r="B51" s="206">
        <f>'Table (Dly)'!H50</f>
        <v>0.99999986943999997</v>
      </c>
      <c r="C51" s="206">
        <f>'Table (Dly)'!I50</f>
        <v>0</v>
      </c>
      <c r="D51" s="206">
        <f>'Table (Dly)'!J50</f>
        <v>328</v>
      </c>
      <c r="E51" s="206">
        <f>'Table (Dly)'!K50</f>
        <v>19.600000000000001</v>
      </c>
      <c r="F51" s="206">
        <f>'Table (Dly)'!L50</f>
        <v>14.40246703241397</v>
      </c>
      <c r="G51">
        <f t="shared" si="21"/>
        <v>2.4547243999999999</v>
      </c>
      <c r="H51">
        <f t="shared" si="22"/>
        <v>0.41667608626297975</v>
      </c>
      <c r="I51">
        <f t="shared" si="23"/>
        <v>2.2810057729824531</v>
      </c>
      <c r="J51">
        <f t="shared" si="24"/>
        <v>0.84075906974105608</v>
      </c>
      <c r="K51">
        <f t="shared" si="25"/>
        <v>0.141634850984484</v>
      </c>
      <c r="L51">
        <f t="shared" si="8"/>
        <v>98.803245028789661</v>
      </c>
      <c r="M51">
        <f t="shared" si="26"/>
        <v>6.5552238943249061E-2</v>
      </c>
      <c r="N51">
        <f t="shared" si="19"/>
        <v>4.9030000000000001E-9</v>
      </c>
      <c r="O51">
        <f t="shared" si="27"/>
        <v>35.938436597691819</v>
      </c>
      <c r="P51">
        <f t="shared" si="28"/>
        <v>28.339200000000002</v>
      </c>
      <c r="Q51" s="12">
        <f t="shared" si="29"/>
        <v>168</v>
      </c>
      <c r="R51" s="13">
        <f t="shared" si="30"/>
        <v>0.96802267575109457</v>
      </c>
      <c r="S51" s="13">
        <f t="shared" si="31"/>
        <v>0.4080321215200533</v>
      </c>
      <c r="T51" s="13">
        <f t="shared" si="32"/>
        <v>1.9485351294274114</v>
      </c>
      <c r="U51">
        <f t="shared" si="33"/>
        <v>32.986172200680116</v>
      </c>
      <c r="V51">
        <f t="shared" si="34"/>
        <v>24.880387744524828</v>
      </c>
      <c r="W51">
        <f t="shared" si="35"/>
        <v>7.3408856850467492</v>
      </c>
      <c r="X51">
        <f t="shared" si="36"/>
        <v>14.480298314953252</v>
      </c>
      <c r="Y51" s="216">
        <f t="shared" si="37"/>
        <v>4.2802828533072788</v>
      </c>
      <c r="Z51" s="217">
        <f t="shared" si="38"/>
        <v>0.16851507296485349</v>
      </c>
    </row>
    <row r="52" spans="1:26" x14ac:dyDescent="0.15">
      <c r="A52" s="369" t="str">
        <f>'Table (Dly)'!A51</f>
        <v>2023-06-18</v>
      </c>
      <c r="B52" s="206">
        <f>'Table (Dly)'!H51</f>
        <v>1.8999997519360001</v>
      </c>
      <c r="C52" s="206">
        <f>'Table (Dly)'!I51</f>
        <v>0</v>
      </c>
      <c r="D52" s="206">
        <f>'Table (Dly)'!J51</f>
        <v>303</v>
      </c>
      <c r="E52" s="206">
        <f>'Table (Dly)'!K51</f>
        <v>22.200000000000003</v>
      </c>
      <c r="F52" s="206">
        <f>'Table (Dly)'!L51</f>
        <v>14.139490451815576</v>
      </c>
      <c r="G52">
        <f t="shared" si="21"/>
        <v>2.4485858</v>
      </c>
      <c r="H52">
        <f t="shared" si="22"/>
        <v>0.41667608626297975</v>
      </c>
      <c r="I52">
        <f t="shared" si="23"/>
        <v>2.6763336594163718</v>
      </c>
      <c r="J52">
        <f t="shared" si="24"/>
        <v>1.2623846142348141</v>
      </c>
      <c r="K52">
        <f t="shared" si="25"/>
        <v>0.16286864596267897</v>
      </c>
      <c r="L52">
        <f t="shared" si="8"/>
        <v>98.803245028789661</v>
      </c>
      <c r="M52">
        <f t="shared" si="26"/>
        <v>6.571657828311496E-2</v>
      </c>
      <c r="N52">
        <f t="shared" si="19"/>
        <v>4.9030000000000001E-9</v>
      </c>
      <c r="O52">
        <f t="shared" si="27"/>
        <v>37.232937888425162</v>
      </c>
      <c r="P52">
        <f t="shared" si="28"/>
        <v>26.179200000000002</v>
      </c>
      <c r="Q52" s="12">
        <f t="shared" si="29"/>
        <v>169</v>
      </c>
      <c r="R52" s="13">
        <f t="shared" si="30"/>
        <v>0.96788709487130231</v>
      </c>
      <c r="S52" s="13">
        <f t="shared" si="31"/>
        <v>0.40845572307956829</v>
      </c>
      <c r="T52" s="13">
        <f t="shared" si="32"/>
        <v>1.9489967320539106</v>
      </c>
      <c r="U52">
        <f t="shared" si="33"/>
        <v>32.982079567201659</v>
      </c>
      <c r="V52">
        <f t="shared" si="34"/>
        <v>24.877300805330407</v>
      </c>
      <c r="W52">
        <f t="shared" si="35"/>
        <v>6.9173625472764728</v>
      </c>
      <c r="X52">
        <f t="shared" si="36"/>
        <v>13.240621452723531</v>
      </c>
      <c r="Y52" s="216">
        <f t="shared" si="37"/>
        <v>4.9170756336776158</v>
      </c>
      <c r="Z52" s="217">
        <f t="shared" si="38"/>
        <v>0.19358565486919749</v>
      </c>
    </row>
    <row r="53" spans="1:26" x14ac:dyDescent="0.15">
      <c r="A53" s="369" t="str">
        <f>'Table (Dly)'!A52</f>
        <v>2023-06-19</v>
      </c>
      <c r="B53" s="206">
        <f>'Table (Dly)'!H52</f>
        <v>3.0999995952639998</v>
      </c>
      <c r="C53" s="206">
        <f>'Table (Dly)'!I52</f>
        <v>0</v>
      </c>
      <c r="D53" s="206">
        <f>'Table (Dly)'!J52</f>
        <v>304</v>
      </c>
      <c r="E53" s="206">
        <f>'Table (Dly)'!K52</f>
        <v>23.600000000000005</v>
      </c>
      <c r="F53" s="206">
        <f>'Table (Dly)'!L52</f>
        <v>15.108144097368072</v>
      </c>
      <c r="G53">
        <f t="shared" si="21"/>
        <v>2.4452803999999997</v>
      </c>
      <c r="H53">
        <f t="shared" si="22"/>
        <v>0.41667608626297975</v>
      </c>
      <c r="I53">
        <f t="shared" si="23"/>
        <v>2.9130230003400177</v>
      </c>
      <c r="J53">
        <f t="shared" si="24"/>
        <v>1.4022085906032105</v>
      </c>
      <c r="K53">
        <f t="shared" si="25"/>
        <v>0.17537501030785452</v>
      </c>
      <c r="L53">
        <f t="shared" si="8"/>
        <v>98.803245028789661</v>
      </c>
      <c r="M53">
        <f t="shared" si="26"/>
        <v>6.5805410458703917E-2</v>
      </c>
      <c r="N53">
        <f t="shared" si="19"/>
        <v>4.9030000000000001E-9</v>
      </c>
      <c r="O53">
        <f t="shared" si="27"/>
        <v>37.944294293391152</v>
      </c>
      <c r="P53">
        <f t="shared" si="28"/>
        <v>26.265599999999999</v>
      </c>
      <c r="Q53" s="12">
        <f t="shared" si="29"/>
        <v>170</v>
      </c>
      <c r="R53" s="13">
        <f t="shared" si="30"/>
        <v>0.96776102973835298</v>
      </c>
      <c r="S53" s="13">
        <f t="shared" si="31"/>
        <v>0.40875829039313832</v>
      </c>
      <c r="T53" s="13">
        <f t="shared" si="32"/>
        <v>1.9493265980004335</v>
      </c>
      <c r="U53">
        <f t="shared" si="33"/>
        <v>32.978153192309669</v>
      </c>
      <c r="V53">
        <f t="shared" si="34"/>
        <v>24.874339269534477</v>
      </c>
      <c r="W53">
        <f t="shared" si="35"/>
        <v>6.8526589478795863</v>
      </c>
      <c r="X53">
        <f t="shared" si="36"/>
        <v>13.371853052120414</v>
      </c>
      <c r="Y53" s="216">
        <f t="shared" si="37"/>
        <v>5.7801275634784597</v>
      </c>
      <c r="Z53" s="217">
        <f t="shared" si="38"/>
        <v>0.22756407730230158</v>
      </c>
    </row>
    <row r="54" spans="1:26" x14ac:dyDescent="0.15">
      <c r="A54" s="369" t="str">
        <f>'Table (Dly)'!A53</f>
        <v>2023-06-20</v>
      </c>
      <c r="B54" s="206">
        <f>'Table (Dly)'!H53</f>
        <v>3.9999994777599999</v>
      </c>
      <c r="C54" s="206">
        <f>'Table (Dly)'!I53</f>
        <v>0</v>
      </c>
      <c r="D54" s="206">
        <f>'Table (Dly)'!J53</f>
        <v>309</v>
      </c>
      <c r="E54" s="206">
        <f>'Table (Dly)'!K53</f>
        <v>23.899999999999995</v>
      </c>
      <c r="F54" s="206">
        <f>'Table (Dly)'!L53</f>
        <v>15.84949935671424</v>
      </c>
      <c r="G54">
        <f t="shared" si="21"/>
        <v>2.4445720999999998</v>
      </c>
      <c r="H54">
        <f t="shared" si="22"/>
        <v>0.41667608626297975</v>
      </c>
      <c r="I54">
        <f t="shared" si="23"/>
        <v>2.9660542018616076</v>
      </c>
      <c r="J54">
        <f t="shared" si="24"/>
        <v>1.3811042661901836</v>
      </c>
      <c r="K54">
        <f t="shared" si="25"/>
        <v>0.17815773880284053</v>
      </c>
      <c r="L54">
        <f t="shared" si="8"/>
        <v>98.803245028789661</v>
      </c>
      <c r="M54">
        <f t="shared" si="26"/>
        <v>6.5824477178899193E-2</v>
      </c>
      <c r="N54">
        <f t="shared" si="19"/>
        <v>4.9030000000000001E-9</v>
      </c>
      <c r="O54">
        <f t="shared" si="27"/>
        <v>38.098044402674738</v>
      </c>
      <c r="P54">
        <f t="shared" si="28"/>
        <v>26.697600000000001</v>
      </c>
      <c r="Q54" s="12">
        <f t="shared" si="29"/>
        <v>171</v>
      </c>
      <c r="R54" s="13">
        <f t="shared" si="30"/>
        <v>0.96764451770806614</v>
      </c>
      <c r="S54" s="13">
        <f t="shared" si="31"/>
        <v>0.40893973380353849</v>
      </c>
      <c r="T54" s="13">
        <f t="shared" si="32"/>
        <v>1.9495244740746651</v>
      </c>
      <c r="U54">
        <f t="shared" si="33"/>
        <v>32.974401501638212</v>
      </c>
      <c r="V54">
        <f t="shared" si="34"/>
        <v>24.871509492316452</v>
      </c>
      <c r="W54">
        <f t="shared" si="35"/>
        <v>6.8567962332752117</v>
      </c>
      <c r="X54">
        <f t="shared" si="36"/>
        <v>13.70035576672479</v>
      </c>
      <c r="Y54" s="216">
        <f t="shared" si="37"/>
        <v>6.2004895007624263</v>
      </c>
      <c r="Z54" s="217">
        <f t="shared" si="38"/>
        <v>0.24411375987253647</v>
      </c>
    </row>
    <row r="55" spans="1:26" x14ac:dyDescent="0.15">
      <c r="A55" s="369" t="str">
        <f>'Table (Dly)'!A54</f>
        <v>2023-06-21</v>
      </c>
      <c r="B55" s="206">
        <f>'Table (Dly)'!H54</f>
        <v>3.7999995038720003</v>
      </c>
      <c r="C55" s="206">
        <f>'Table (Dly)'!I54</f>
        <v>0</v>
      </c>
      <c r="D55" s="206">
        <f>'Table (Dly)'!J54</f>
        <v>326</v>
      </c>
      <c r="E55" s="206">
        <f>'Table (Dly)'!K54</f>
        <v>24.700000000000003</v>
      </c>
      <c r="F55" s="206">
        <f>'Table (Dly)'!L54</f>
        <v>16.221635967964957</v>
      </c>
      <c r="G55">
        <f t="shared" si="21"/>
        <v>2.4426832999999997</v>
      </c>
      <c r="H55">
        <f t="shared" si="22"/>
        <v>0.41667608626297975</v>
      </c>
      <c r="I55">
        <f t="shared" si="23"/>
        <v>3.1116099111162527</v>
      </c>
      <c r="J55">
        <f t="shared" si="24"/>
        <v>1.4894463143197569</v>
      </c>
      <c r="K55">
        <f t="shared" si="25"/>
        <v>0.18576099026505452</v>
      </c>
      <c r="L55">
        <f t="shared" si="8"/>
        <v>98.803245028789661</v>
      </c>
      <c r="M55">
        <f t="shared" si="26"/>
        <v>6.5875375824865925E-2</v>
      </c>
      <c r="N55">
        <f t="shared" si="19"/>
        <v>4.9030000000000001E-9</v>
      </c>
      <c r="O55">
        <f t="shared" si="27"/>
        <v>38.510329261244834</v>
      </c>
      <c r="P55">
        <f t="shared" si="28"/>
        <v>28.166399999999999</v>
      </c>
      <c r="Q55" s="12">
        <f t="shared" si="29"/>
        <v>172</v>
      </c>
      <c r="R55" s="13">
        <f t="shared" si="30"/>
        <v>0.96753759330547084</v>
      </c>
      <c r="S55" s="13">
        <f t="shared" si="31"/>
        <v>0.40899999954517041</v>
      </c>
      <c r="T55" s="13">
        <f t="shared" si="32"/>
        <v>1.9495902081947094</v>
      </c>
      <c r="U55">
        <f t="shared" si="33"/>
        <v>32.970829983618948</v>
      </c>
      <c r="V55">
        <f t="shared" si="34"/>
        <v>24.86881561342031</v>
      </c>
      <c r="W55">
        <f t="shared" si="35"/>
        <v>7.3413823597532097</v>
      </c>
      <c r="X55">
        <f t="shared" si="36"/>
        <v>14.346745640246789</v>
      </c>
      <c r="Y55" s="216">
        <f t="shared" si="37"/>
        <v>6.4824614291389206</v>
      </c>
      <c r="Z55" s="217">
        <f t="shared" si="38"/>
        <v>0.25521501689523313</v>
      </c>
    </row>
    <row r="56" spans="1:26" x14ac:dyDescent="0.15">
      <c r="A56" s="369" t="str">
        <f>'Table (Dly)'!A55</f>
        <v>2023-06-22</v>
      </c>
      <c r="B56" s="206">
        <f>'Table (Dly)'!H55</f>
        <v>2.3999996866560003</v>
      </c>
      <c r="C56" s="206">
        <f>'Table (Dly)'!I55</f>
        <v>0</v>
      </c>
      <c r="D56" s="206">
        <f>'Table (Dly)'!J55</f>
        <v>238</v>
      </c>
      <c r="E56" s="206">
        <f>'Table (Dly)'!K55</f>
        <v>22.700000000000003</v>
      </c>
      <c r="F56" s="206">
        <f>'Table (Dly)'!L55</f>
        <v>15.477719054710814</v>
      </c>
      <c r="G56">
        <f t="shared" si="21"/>
        <v>2.4474052999999998</v>
      </c>
      <c r="H56">
        <f t="shared" si="22"/>
        <v>0.41667608626297975</v>
      </c>
      <c r="I56">
        <f t="shared" si="23"/>
        <v>2.7588616266004511</v>
      </c>
      <c r="J56">
        <f t="shared" si="24"/>
        <v>1.2110897211293696</v>
      </c>
      <c r="K56">
        <f t="shared" si="25"/>
        <v>0.16724578322202141</v>
      </c>
      <c r="L56">
        <f t="shared" si="8"/>
        <v>98.803245028789661</v>
      </c>
      <c r="M56">
        <f t="shared" si="26"/>
        <v>6.5748276514978415E-2</v>
      </c>
      <c r="N56">
        <f t="shared" si="19"/>
        <v>4.9030000000000001E-9</v>
      </c>
      <c r="O56">
        <f t="shared" si="27"/>
        <v>37.485835182652927</v>
      </c>
      <c r="P56">
        <f t="shared" si="28"/>
        <v>20.563199999999998</v>
      </c>
      <c r="Q56" s="12">
        <f t="shared" si="29"/>
        <v>173</v>
      </c>
      <c r="R56" s="13">
        <f t="shared" si="30"/>
        <v>0.96744028821457528</v>
      </c>
      <c r="S56" s="13">
        <f t="shared" si="31"/>
        <v>0.40893906975999411</v>
      </c>
      <c r="T56" s="13">
        <f t="shared" si="32"/>
        <v>1.9495237498060007</v>
      </c>
      <c r="U56">
        <f t="shared" si="33"/>
        <v>32.967441181409647</v>
      </c>
      <c r="V56">
        <f t="shared" si="34"/>
        <v>24.866259551066548</v>
      </c>
      <c r="W56">
        <f t="shared" si="35"/>
        <v>4.7639668720490906</v>
      </c>
      <c r="X56">
        <f t="shared" si="36"/>
        <v>11.069697127950908</v>
      </c>
      <c r="Y56" s="216">
        <f t="shared" si="37"/>
        <v>4.5651447460288255</v>
      </c>
      <c r="Z56" s="217">
        <f t="shared" si="38"/>
        <v>0.17973010811137108</v>
      </c>
    </row>
    <row r="57" spans="1:26" x14ac:dyDescent="0.15">
      <c r="A57" s="369" t="str">
        <f>'Table (Dly)'!A56</f>
        <v>2023-06-23</v>
      </c>
      <c r="B57" s="206">
        <f>'Table (Dly)'!H56</f>
        <v>0.99999986943999997</v>
      </c>
      <c r="C57" s="206">
        <f>'Table (Dly)'!I56</f>
        <v>0</v>
      </c>
      <c r="D57" s="206">
        <f>'Table (Dly)'!J56</f>
        <v>189</v>
      </c>
      <c r="E57" s="206">
        <f>'Table (Dly)'!K56</f>
        <v>23.100000000000009</v>
      </c>
      <c r="F57" s="206">
        <f>'Table (Dly)'!L56</f>
        <v>17.14986841696836</v>
      </c>
      <c r="G57">
        <f t="shared" si="21"/>
        <v>2.4464608999999999</v>
      </c>
      <c r="H57">
        <f t="shared" si="22"/>
        <v>0.41667608626297975</v>
      </c>
      <c r="I57">
        <f t="shared" si="23"/>
        <v>2.8264752011366086</v>
      </c>
      <c r="J57">
        <f t="shared" si="24"/>
        <v>1.1114883594397724</v>
      </c>
      <c r="K57">
        <f t="shared" si="25"/>
        <v>0.1708186061125655</v>
      </c>
      <c r="L57">
        <f t="shared" si="8"/>
        <v>98.803245028789661</v>
      </c>
      <c r="M57">
        <f t="shared" si="26"/>
        <v>6.5773657125942075E-2</v>
      </c>
      <c r="N57">
        <f t="shared" si="19"/>
        <v>4.9030000000000001E-9</v>
      </c>
      <c r="O57">
        <f t="shared" si="27"/>
        <v>37.68907882521173</v>
      </c>
      <c r="P57">
        <f t="shared" si="28"/>
        <v>16.329599999999999</v>
      </c>
      <c r="Q57" s="12">
        <f t="shared" si="29"/>
        <v>174</v>
      </c>
      <c r="R57" s="13">
        <f t="shared" si="30"/>
        <v>0.96735263126897797</v>
      </c>
      <c r="S57" s="13">
        <f t="shared" si="31"/>
        <v>0.40875696250282001</v>
      </c>
      <c r="T57" s="13">
        <f t="shared" si="32"/>
        <v>1.9493251500200304</v>
      </c>
      <c r="U57">
        <f t="shared" si="33"/>
        <v>32.964234690978309</v>
      </c>
      <c r="V57">
        <f t="shared" si="34"/>
        <v>24.863841000507076</v>
      </c>
      <c r="W57">
        <f t="shared" si="35"/>
        <v>3.1684363781366134</v>
      </c>
      <c r="X57">
        <f t="shared" si="36"/>
        <v>9.4053556218633858</v>
      </c>
      <c r="Y57" s="216">
        <f t="shared" si="37"/>
        <v>3.2772667235081236</v>
      </c>
      <c r="Z57" s="217">
        <f t="shared" si="38"/>
        <v>0.12902624895701276</v>
      </c>
    </row>
    <row r="58" spans="1:26" x14ac:dyDescent="0.15">
      <c r="A58" s="369" t="str">
        <f>'Table (Dly)'!A57</f>
        <v>2023-06-24</v>
      </c>
      <c r="B58" s="206">
        <f>'Table (Dly)'!H57</f>
        <v>1.399999817216</v>
      </c>
      <c r="C58" s="206">
        <f>'Table (Dly)'!I57</f>
        <v>0</v>
      </c>
      <c r="D58" s="206">
        <f>'Table (Dly)'!J57</f>
        <v>325</v>
      </c>
      <c r="E58" s="206">
        <f>'Table (Dly)'!K57</f>
        <v>24.799999999999997</v>
      </c>
      <c r="F58" s="206">
        <f>'Table (Dly)'!L57</f>
        <v>17.548609369704351</v>
      </c>
      <c r="G58">
        <f t="shared" si="21"/>
        <v>2.4424471999999997</v>
      </c>
      <c r="H58">
        <f t="shared" si="22"/>
        <v>0.41667608626297975</v>
      </c>
      <c r="I58">
        <f t="shared" si="23"/>
        <v>3.1302352193130294</v>
      </c>
      <c r="J58">
        <f t="shared" si="24"/>
        <v>1.3753742823425941</v>
      </c>
      <c r="K58">
        <f t="shared" si="25"/>
        <v>0.18673033901982344</v>
      </c>
      <c r="L58">
        <f t="shared" si="8"/>
        <v>98.803245028789661</v>
      </c>
      <c r="M58">
        <f t="shared" si="26"/>
        <v>6.58817436907638E-2</v>
      </c>
      <c r="N58">
        <f t="shared" si="19"/>
        <v>4.9030000000000001E-9</v>
      </c>
      <c r="O58">
        <f t="shared" si="27"/>
        <v>38.562099147082925</v>
      </c>
      <c r="P58">
        <f t="shared" si="28"/>
        <v>28.08</v>
      </c>
      <c r="Q58" s="12">
        <f t="shared" si="29"/>
        <v>175</v>
      </c>
      <c r="R58" s="13">
        <f t="shared" si="30"/>
        <v>0.96727464844332345</v>
      </c>
      <c r="S58" s="13">
        <f t="shared" si="31"/>
        <v>0.40845373173595856</v>
      </c>
      <c r="T58" s="13">
        <f t="shared" si="32"/>
        <v>1.9489945614740924</v>
      </c>
      <c r="U58">
        <f t="shared" si="33"/>
        <v>32.961207165346451</v>
      </c>
      <c r="V58">
        <f t="shared" si="34"/>
        <v>24.861557437225805</v>
      </c>
      <c r="W58">
        <f t="shared" si="35"/>
        <v>7.0008879770881585</v>
      </c>
      <c r="X58">
        <f t="shared" si="36"/>
        <v>14.620712022911842</v>
      </c>
      <c r="Y58" s="216">
        <f t="shared" si="37"/>
        <v>5.1608310627393887</v>
      </c>
      <c r="Z58" s="217">
        <f t="shared" si="38"/>
        <v>0.20318232530470035</v>
      </c>
    </row>
    <row r="59" spans="1:26" x14ac:dyDescent="0.15">
      <c r="A59" s="369" t="str">
        <f>'Table (Dly)'!A58</f>
        <v>2023-06-25</v>
      </c>
      <c r="B59" s="206">
        <f>'Table (Dly)'!H58</f>
        <v>4.8999993602560004</v>
      </c>
      <c r="C59" s="206">
        <f>'Table (Dly)'!I58</f>
        <v>8.3800000000000008</v>
      </c>
      <c r="D59" s="206">
        <f>'Table (Dly)'!J58</f>
        <v>310</v>
      </c>
      <c r="E59" s="206">
        <f>'Table (Dly)'!K58</f>
        <v>25.4</v>
      </c>
      <c r="F59" s="206">
        <f>'Table (Dly)'!L58</f>
        <v>19.507114174773037</v>
      </c>
      <c r="G59">
        <f t="shared" si="21"/>
        <v>2.4410305999999999</v>
      </c>
      <c r="H59">
        <f t="shared" si="22"/>
        <v>0.41667608626297975</v>
      </c>
      <c r="I59">
        <f t="shared" si="23"/>
        <v>3.2440422381586771</v>
      </c>
      <c r="J59">
        <f t="shared" si="24"/>
        <v>1.2933308206813734</v>
      </c>
      <c r="K59">
        <f t="shared" si="25"/>
        <v>0.1926363801049692</v>
      </c>
      <c r="L59">
        <f t="shared" si="8"/>
        <v>98.803245028789661</v>
      </c>
      <c r="M59">
        <f t="shared" si="26"/>
        <v>6.5919976754336349E-2</v>
      </c>
      <c r="N59">
        <f t="shared" si="19"/>
        <v>4.9030000000000001E-9</v>
      </c>
      <c r="O59">
        <f t="shared" si="27"/>
        <v>38.873815440106682</v>
      </c>
      <c r="P59">
        <f t="shared" si="28"/>
        <v>26.783999999999999</v>
      </c>
      <c r="Q59" s="12">
        <f t="shared" si="29"/>
        <v>176</v>
      </c>
      <c r="R59" s="13">
        <f t="shared" si="30"/>
        <v>0.96720636284560613</v>
      </c>
      <c r="S59" s="13">
        <f t="shared" si="31"/>
        <v>0.40802946731323025</v>
      </c>
      <c r="T59" s="13">
        <f t="shared" si="32"/>
        <v>1.9485322379128527</v>
      </c>
      <c r="U59">
        <f t="shared" si="33"/>
        <v>32.958352324972324</v>
      </c>
      <c r="V59">
        <f t="shared" si="34"/>
        <v>24.859404124770364</v>
      </c>
      <c r="W59">
        <f t="shared" si="35"/>
        <v>6.2028566857103549</v>
      </c>
      <c r="X59">
        <f t="shared" si="36"/>
        <v>14.420823314289645</v>
      </c>
      <c r="Y59" s="216">
        <f t="shared" si="37"/>
        <v>6.4082174608248597</v>
      </c>
      <c r="Z59" s="217">
        <f t="shared" si="38"/>
        <v>0.25229202601672679</v>
      </c>
    </row>
    <row r="60" spans="1:26" x14ac:dyDescent="0.15">
      <c r="A60" s="369" t="str">
        <f>'Table (Dly)'!A59</f>
        <v>2023-06-26</v>
      </c>
      <c r="B60" s="206">
        <f>'Table (Dly)'!H59</f>
        <v>4.8999993602560004</v>
      </c>
      <c r="C60" s="206">
        <f>'Table (Dly)'!I59</f>
        <v>0.254</v>
      </c>
      <c r="D60" s="206">
        <f>'Table (Dly)'!J59</f>
        <v>167</v>
      </c>
      <c r="E60" s="206">
        <f>'Table (Dly)'!K59</f>
        <v>21.3</v>
      </c>
      <c r="F60" s="206">
        <f>'Table (Dly)'!L59</f>
        <v>18.50614553112333</v>
      </c>
      <c r="G60">
        <f t="shared" si="21"/>
        <v>2.4507106999999997</v>
      </c>
      <c r="H60">
        <f t="shared" si="22"/>
        <v>0.41667608626297975</v>
      </c>
      <c r="I60">
        <f t="shared" si="23"/>
        <v>2.5332049812438213</v>
      </c>
      <c r="J60">
        <f t="shared" si="24"/>
        <v>0.68259042813148829</v>
      </c>
      <c r="K60">
        <f t="shared" si="25"/>
        <v>0.15523342737796861</v>
      </c>
      <c r="L60">
        <f t="shared" si="8"/>
        <v>98.803245028789661</v>
      </c>
      <c r="M60">
        <f t="shared" si="26"/>
        <v>6.5659598421234991E-2</v>
      </c>
      <c r="N60">
        <f t="shared" si="19"/>
        <v>4.9030000000000001E-9</v>
      </c>
      <c r="O60">
        <f t="shared" si="27"/>
        <v>36.7809499478725</v>
      </c>
      <c r="P60">
        <f t="shared" si="28"/>
        <v>14.428800000000001</v>
      </c>
      <c r="Q60" s="12">
        <f t="shared" si="29"/>
        <v>177</v>
      </c>
      <c r="R60" s="13">
        <f t="shared" si="30"/>
        <v>0.96714779471032231</v>
      </c>
      <c r="S60" s="13">
        <f t="shared" si="31"/>
        <v>0.40748429495333988</v>
      </c>
      <c r="T60" s="13">
        <f t="shared" si="32"/>
        <v>1.9479385334941184</v>
      </c>
      <c r="U60">
        <f t="shared" si="33"/>
        <v>32.955660974232003</v>
      </c>
      <c r="V60">
        <f t="shared" si="34"/>
        <v>24.857374127183245</v>
      </c>
      <c r="W60">
        <f t="shared" si="35"/>
        <v>2.3851629829980445</v>
      </c>
      <c r="X60">
        <f t="shared" si="36"/>
        <v>8.725013017001956</v>
      </c>
      <c r="Y60" s="216">
        <f t="shared" si="37"/>
        <v>3.6266120072744989</v>
      </c>
      <c r="Z60" s="217">
        <f t="shared" si="38"/>
        <v>0.14278000028639762</v>
      </c>
    </row>
    <row r="61" spans="1:26" x14ac:dyDescent="0.15">
      <c r="A61" s="369" t="str">
        <f>'Table (Dly)'!A60</f>
        <v>2023-06-27</v>
      </c>
      <c r="B61" s="206">
        <f>'Table (Dly)'!H60</f>
        <v>2.4999996736000001</v>
      </c>
      <c r="C61" s="206">
        <f>'Table (Dly)'!I60</f>
        <v>0</v>
      </c>
      <c r="D61" s="206">
        <f>'Table (Dly)'!J60</f>
        <v>165</v>
      </c>
      <c r="E61" s="206">
        <f>'Table (Dly)'!K60</f>
        <v>19</v>
      </c>
      <c r="F61" s="206">
        <f>'Table (Dly)'!L60</f>
        <v>16.769199490280712</v>
      </c>
      <c r="G61">
        <f t="shared" si="21"/>
        <v>2.4561409999999997</v>
      </c>
      <c r="H61">
        <f t="shared" si="22"/>
        <v>0.41667608626297975</v>
      </c>
      <c r="I61">
        <f t="shared" si="23"/>
        <v>2.1973933238855259</v>
      </c>
      <c r="J61">
        <f t="shared" si="24"/>
        <v>0.5204733748574546</v>
      </c>
      <c r="K61">
        <f t="shared" si="25"/>
        <v>0.13708266611218417</v>
      </c>
      <c r="L61">
        <f t="shared" si="8"/>
        <v>98.803245028789661</v>
      </c>
      <c r="M61">
        <f t="shared" si="26"/>
        <v>6.5514431137554285E-2</v>
      </c>
      <c r="N61">
        <f t="shared" si="19"/>
        <v>4.9030000000000001E-9</v>
      </c>
      <c r="O61">
        <f t="shared" si="27"/>
        <v>35.644563359488004</v>
      </c>
      <c r="P61">
        <f t="shared" si="28"/>
        <v>14.256</v>
      </c>
      <c r="Q61" s="12">
        <f t="shared" si="29"/>
        <v>178</v>
      </c>
      <c r="R61" s="13">
        <f t="shared" si="30"/>
        <v>0.96709896139247453</v>
      </c>
      <c r="S61" s="13">
        <f t="shared" si="31"/>
        <v>0.40681837620262351</v>
      </c>
      <c r="T61" s="13">
        <f t="shared" si="32"/>
        <v>1.9472139018227477</v>
      </c>
      <c r="U61">
        <f t="shared" si="33"/>
        <v>32.953121023934393</v>
      </c>
      <c r="V61">
        <f t="shared" si="34"/>
        <v>24.855458325984127</v>
      </c>
      <c r="W61">
        <f t="shared" si="35"/>
        <v>2.4002670519322451</v>
      </c>
      <c r="X61">
        <f t="shared" si="36"/>
        <v>8.5768529480677564</v>
      </c>
      <c r="Y61" s="216">
        <f t="shared" si="37"/>
        <v>2.7843028076979075</v>
      </c>
      <c r="Z61" s="217">
        <f t="shared" si="38"/>
        <v>0.10961822077550817</v>
      </c>
    </row>
    <row r="62" spans="1:26" x14ac:dyDescent="0.15">
      <c r="A62" s="369" t="str">
        <f>'Table (Dly)'!A61</f>
        <v>2023-06-28</v>
      </c>
      <c r="B62" s="206">
        <f>'Table (Dly)'!H61</f>
        <v>1.1999998433280001</v>
      </c>
      <c r="C62" s="206">
        <f>'Table (Dly)'!I61</f>
        <v>0</v>
      </c>
      <c r="D62" s="206">
        <f>'Table (Dly)'!J61</f>
        <v>243</v>
      </c>
      <c r="E62" s="206">
        <f>'Table (Dly)'!K61</f>
        <v>20</v>
      </c>
      <c r="F62" s="206">
        <f>'Table (Dly)'!L61</f>
        <v>16.289711402167214</v>
      </c>
      <c r="G62">
        <f t="shared" si="21"/>
        <v>2.4537800000000001</v>
      </c>
      <c r="H62">
        <f t="shared" ref="H62:H68" si="39">VLOOKUP(MONTH(A62),$AC$4:$AE$16,3)</f>
        <v>0.41667608626297975</v>
      </c>
      <c r="I62">
        <f t="shared" ref="I62:I70" si="40">IF(E62&gt;0,0.6108*EXP(17.27*E62/(237.3+E62)),F62*0.1)</f>
        <v>2.3382812709274461</v>
      </c>
      <c r="J62">
        <f t="shared" ref="J62:J68" si="41">(I62-F62*0.1)</f>
        <v>0.70931013071072457</v>
      </c>
      <c r="K62">
        <f t="shared" ref="K62:K68" si="42">4098*0.6108*EXP((17.27*E62)/(E62+237.3))/POWER(E62+237.3,2)</f>
        <v>0.14474018811241363</v>
      </c>
      <c r="L62">
        <f t="shared" si="8"/>
        <v>98.803245028789661</v>
      </c>
      <c r="M62">
        <f t="shared" ref="M62:M68" si="43">0.001013*L62/(0.622*G62)</f>
        <v>6.5577468399214148E-2</v>
      </c>
      <c r="N62">
        <f t="shared" si="19"/>
        <v>4.9030000000000001E-9</v>
      </c>
      <c r="O62">
        <f t="shared" ref="O62:O68" si="44">N62*POWER(273+E62,4)</f>
        <v>36.135359077303001</v>
      </c>
      <c r="P62">
        <f t="shared" ref="P62:P68" si="45">D62*60*60*24/1000000</f>
        <v>20.995200000000001</v>
      </c>
      <c r="Q62" s="12">
        <f t="shared" ref="Q62:Q68" si="46">A62-DATE(YEAR(A62),1,1) + 1</f>
        <v>179</v>
      </c>
      <c r="R62" s="13">
        <f t="shared" ref="R62:R68" si="47">1+0.033*COS(2*PI()*Q62/365)</f>
        <v>0.96705987736242871</v>
      </c>
      <c r="S62" s="13">
        <f t="shared" ref="S62:S68" si="48">0.409*SIN((2*PI()*Q62/365)-1.39)</f>
        <v>0.40603190838717862</v>
      </c>
      <c r="T62" s="13">
        <f t="shared" ref="T62:T68" si="49">ACOS(-1*TAN(40.469794*PI()/180)*TAN(S62))</f>
        <v>1.9463588947181572</v>
      </c>
      <c r="U62">
        <f t="shared" ref="U62:U68" si="50">(24*60*0.082/PI())*R62*(SIN(40.469794*PI()/180)*SIN(S62)+COS(40.469794*PI()/180)*COS(S62)*SIN(T62))</f>
        <v>32.95071751978405</v>
      </c>
      <c r="V62">
        <f t="shared" ref="V62:V68" si="51">(213.36*0.00002+0.75)*U62</f>
        <v>24.853645441638459</v>
      </c>
      <c r="W62">
        <f t="shared" ref="W62:W68" si="52">O62*(0.34-0.14*SQRT(0.1*F62))*(1.35*P62/V62 - 0.35)</f>
        <v>4.6075189764839601</v>
      </c>
      <c r="X62">
        <f t="shared" ref="X62:X68" si="53">P62*(1-0.23)-W62</f>
        <v>11.558785023516041</v>
      </c>
      <c r="Y62" s="216">
        <f t="shared" ref="Y62:Y68" si="54">(0.408*K62*(X62-H62)+M62*(900/(E62+273))*B62*J62)/(K62+M62*(1+0.34*B62))</f>
        <v>3.4986643997568709</v>
      </c>
      <c r="Z62" s="217">
        <f t="shared" ref="Z62:Z68" si="55">Y62/25.4</f>
        <v>0.13774269290381383</v>
      </c>
    </row>
    <row r="63" spans="1:26" x14ac:dyDescent="0.15">
      <c r="A63" s="369" t="str">
        <f>'Table (Dly)'!A62</f>
        <v>2023-06-29</v>
      </c>
      <c r="B63" s="206">
        <f>'Table (Dly)'!H62</f>
        <v>2.8999996213760002</v>
      </c>
      <c r="C63" s="206">
        <f>'Table (Dly)'!I62</f>
        <v>10.67</v>
      </c>
      <c r="D63" s="206">
        <f>'Table (Dly)'!J62</f>
        <v>165</v>
      </c>
      <c r="E63" s="206">
        <f>'Table (Dly)'!K62</f>
        <v>21.5</v>
      </c>
      <c r="F63" s="206">
        <f>'Table (Dly)'!L62</f>
        <v>20.477114645837659</v>
      </c>
      <c r="G63">
        <f t="shared" si="21"/>
        <v>2.4502384999999998</v>
      </c>
      <c r="H63">
        <f t="shared" si="39"/>
        <v>0.41667608626297975</v>
      </c>
      <c r="I63">
        <f t="shared" si="40"/>
        <v>2.5644197206554633</v>
      </c>
      <c r="J63">
        <f t="shared" si="41"/>
        <v>0.51670825607169713</v>
      </c>
      <c r="K63">
        <f t="shared" si="42"/>
        <v>0.15690345906391895</v>
      </c>
      <c r="L63">
        <f t="shared" si="8"/>
        <v>98.803245028789661</v>
      </c>
      <c r="M63">
        <f t="shared" si="43"/>
        <v>6.5672252072042664E-2</v>
      </c>
      <c r="N63">
        <f t="shared" si="19"/>
        <v>4.9030000000000001E-9</v>
      </c>
      <c r="O63">
        <f t="shared" si="44"/>
        <v>36.881034107601437</v>
      </c>
      <c r="P63">
        <f t="shared" si="45"/>
        <v>14.256</v>
      </c>
      <c r="Q63" s="12">
        <f t="shared" si="46"/>
        <v>180</v>
      </c>
      <c r="R63" s="13">
        <f t="shared" si="47"/>
        <v>0.96703055420162642</v>
      </c>
      <c r="S63" s="13">
        <f t="shared" si="48"/>
        <v>0.40512512455439242</v>
      </c>
      <c r="T63" s="13">
        <f t="shared" si="49"/>
        <v>1.945374160722358</v>
      </c>
      <c r="U63">
        <f t="shared" si="50"/>
        <v>32.948432676685158</v>
      </c>
      <c r="V63">
        <f t="shared" si="51"/>
        <v>24.851922059431821</v>
      </c>
      <c r="W63">
        <f t="shared" si="52"/>
        <v>2.1860959483070319</v>
      </c>
      <c r="X63">
        <f t="shared" si="53"/>
        <v>8.7910240516929683</v>
      </c>
      <c r="Y63" s="216">
        <f t="shared" si="54"/>
        <v>2.9124545774210011</v>
      </c>
      <c r="Z63" s="217">
        <f t="shared" si="55"/>
        <v>0.1146635660401969</v>
      </c>
    </row>
    <row r="64" spans="1:26" x14ac:dyDescent="0.15">
      <c r="A64" s="369" t="str">
        <f>'Table (Dly)'!A63</f>
        <v>2023-06-30</v>
      </c>
      <c r="B64" s="206">
        <f>'Table (Dly)'!H63</f>
        <v>1.599999791104</v>
      </c>
      <c r="C64" s="206">
        <f>'Table (Dly)'!I63</f>
        <v>0</v>
      </c>
      <c r="D64" s="206">
        <f>'Table (Dly)'!J63</f>
        <v>228</v>
      </c>
      <c r="E64" s="206">
        <f>'Table (Dly)'!K63</f>
        <v>23.299999999999997</v>
      </c>
      <c r="F64" s="206">
        <f>'Table (Dly)'!L63</f>
        <v>23.178081527383828</v>
      </c>
      <c r="G64">
        <f t="shared" si="21"/>
        <v>2.4459887</v>
      </c>
      <c r="H64">
        <f t="shared" si="39"/>
        <v>0.41667608626297975</v>
      </c>
      <c r="I64">
        <f t="shared" si="40"/>
        <v>2.860821129687674</v>
      </c>
      <c r="J64">
        <f t="shared" si="41"/>
        <v>0.54301297694929129</v>
      </c>
      <c r="K64">
        <f t="shared" si="42"/>
        <v>0.17262903232136365</v>
      </c>
      <c r="L64">
        <f t="shared" si="8"/>
        <v>98.803245028789661</v>
      </c>
      <c r="M64">
        <f t="shared" si="43"/>
        <v>6.5786354781043624E-2</v>
      </c>
      <c r="N64">
        <f t="shared" si="19"/>
        <v>4.9030000000000001E-9</v>
      </c>
      <c r="O64">
        <f t="shared" si="44"/>
        <v>37.791010014710338</v>
      </c>
      <c r="P64">
        <f t="shared" si="45"/>
        <v>19.699200000000001</v>
      </c>
      <c r="Q64" s="12">
        <f t="shared" si="46"/>
        <v>181</v>
      </c>
      <c r="R64" s="13">
        <f t="shared" si="47"/>
        <v>0.96701100059915313</v>
      </c>
      <c r="S64" s="13">
        <f t="shared" si="48"/>
        <v>0.40409829340388442</v>
      </c>
      <c r="T64" s="13">
        <f t="shared" si="49"/>
        <v>1.9442604433568471</v>
      </c>
      <c r="U64">
        <f t="shared" si="50"/>
        <v>32.946245918759409</v>
      </c>
      <c r="V64">
        <f t="shared" si="51"/>
        <v>24.850272659654088</v>
      </c>
      <c r="W64">
        <f t="shared" si="52"/>
        <v>3.4525727801456227</v>
      </c>
      <c r="X64">
        <f t="shared" si="53"/>
        <v>11.715811219854379</v>
      </c>
      <c r="Y64" s="216">
        <f t="shared" si="54"/>
        <v>3.5354764275788315</v>
      </c>
      <c r="Z64" s="217">
        <f t="shared" si="55"/>
        <v>0.13919198533774929</v>
      </c>
    </row>
    <row r="65" spans="1:26" x14ac:dyDescent="0.15">
      <c r="A65" s="369" t="str">
        <f>'Table (Dly)'!A64</f>
        <v>2023-07-01</v>
      </c>
      <c r="B65" s="206">
        <f>'Table (Dly)'!H64</f>
        <v>1.9999997388799999</v>
      </c>
      <c r="C65" s="206">
        <f>'Table (Dly)'!I64</f>
        <v>16.510000000000002</v>
      </c>
      <c r="D65" s="206">
        <f>'Table (Dly)'!J64</f>
        <v>187</v>
      </c>
      <c r="E65" s="206">
        <f>'Table (Dly)'!K64</f>
        <v>24.099999999999998</v>
      </c>
      <c r="F65" s="206">
        <f>'Table (Dly)'!L64</f>
        <v>24.869279818822932</v>
      </c>
      <c r="G65">
        <f t="shared" si="21"/>
        <v>2.4440998999999999</v>
      </c>
      <c r="H65">
        <f t="shared" si="39"/>
        <v>-4.6442690483704756E-4</v>
      </c>
      <c r="I65">
        <f t="shared" si="40"/>
        <v>3.0018745443431594</v>
      </c>
      <c r="J65">
        <f t="shared" si="41"/>
        <v>0.51494656246086601</v>
      </c>
      <c r="K65">
        <f t="shared" si="42"/>
        <v>0.18003350042526386</v>
      </c>
      <c r="L65">
        <f t="shared" si="8"/>
        <v>98.803245028789661</v>
      </c>
      <c r="M65">
        <f t="shared" si="43"/>
        <v>6.5837194465178647E-2</v>
      </c>
      <c r="N65">
        <f t="shared" si="19"/>
        <v>4.9030000000000001E-9</v>
      </c>
      <c r="O65">
        <f t="shared" si="44"/>
        <v>38.200803735859495</v>
      </c>
      <c r="P65">
        <f t="shared" si="45"/>
        <v>16.1568</v>
      </c>
      <c r="Q65" s="12">
        <f t="shared" si="46"/>
        <v>182</v>
      </c>
      <c r="R65" s="13">
        <f t="shared" si="47"/>
        <v>0.96700122234916319</v>
      </c>
      <c r="S65" s="13">
        <f t="shared" si="48"/>
        <v>0.40295171920788542</v>
      </c>
      <c r="T65" s="13">
        <f t="shared" si="49"/>
        <v>1.9430185791380112</v>
      </c>
      <c r="U65">
        <f t="shared" si="50"/>
        <v>32.944133924932345</v>
      </c>
      <c r="V65">
        <f t="shared" si="51"/>
        <v>24.84867965198373</v>
      </c>
      <c r="W65">
        <f t="shared" si="52"/>
        <v>2.4036703660041558</v>
      </c>
      <c r="X65">
        <f t="shared" si="53"/>
        <v>10.037065633995844</v>
      </c>
      <c r="Y65" s="216">
        <f t="shared" si="54"/>
        <v>3.2435136411488772</v>
      </c>
      <c r="Z65" s="217">
        <f t="shared" si="55"/>
        <v>0.1276973874468062</v>
      </c>
    </row>
    <row r="66" spans="1:26" x14ac:dyDescent="0.15">
      <c r="A66" s="369" t="str">
        <f>'Table (Dly)'!A65</f>
        <v>2023-07-02</v>
      </c>
      <c r="B66" s="206">
        <f>'Table (Dly)'!H65</f>
        <v>2.99999960832</v>
      </c>
      <c r="C66" s="206">
        <f>'Table (Dly)'!I65</f>
        <v>10.67</v>
      </c>
      <c r="D66" s="206">
        <f>'Table (Dly)'!J65</f>
        <v>204</v>
      </c>
      <c r="E66" s="206">
        <f>'Table (Dly)'!K65</f>
        <v>22.9</v>
      </c>
      <c r="F66" s="206">
        <f>'Table (Dly)'!L65</f>
        <v>23.35568628215665</v>
      </c>
      <c r="G66">
        <f t="shared" si="21"/>
        <v>2.4469330999999999</v>
      </c>
      <c r="H66">
        <f t="shared" si="39"/>
        <v>-4.6442690483704756E-4</v>
      </c>
      <c r="I66">
        <f t="shared" si="40"/>
        <v>2.7924897662121242</v>
      </c>
      <c r="J66">
        <f t="shared" si="41"/>
        <v>0.45692113799645906</v>
      </c>
      <c r="K66">
        <f t="shared" si="42"/>
        <v>0.16902422753409227</v>
      </c>
      <c r="L66">
        <f t="shared" si="8"/>
        <v>98.803245028789661</v>
      </c>
      <c r="M66">
        <f t="shared" si="43"/>
        <v>6.5760964371532546E-2</v>
      </c>
      <c r="N66">
        <f t="shared" si="19"/>
        <v>4.9030000000000001E-9</v>
      </c>
      <c r="O66">
        <f t="shared" si="44"/>
        <v>37.587353974075</v>
      </c>
      <c r="P66">
        <f t="shared" si="45"/>
        <v>17.625599999999999</v>
      </c>
      <c r="Q66" s="12">
        <f t="shared" si="46"/>
        <v>183</v>
      </c>
      <c r="R66" s="13">
        <f t="shared" si="47"/>
        <v>0.96700122234916319</v>
      </c>
      <c r="S66" s="13">
        <f t="shared" si="48"/>
        <v>0.4016857417210748</v>
      </c>
      <c r="T66" s="13">
        <f t="shared" si="49"/>
        <v>1.9416494953619345</v>
      </c>
      <c r="U66">
        <f t="shared" si="50"/>
        <v>32.942070679924015</v>
      </c>
      <c r="V66">
        <f t="shared" si="51"/>
        <v>24.847123413948385</v>
      </c>
      <c r="W66">
        <f t="shared" si="52"/>
        <v>2.8787858303218803</v>
      </c>
      <c r="X66">
        <f t="shared" si="53"/>
        <v>10.69292616967812</v>
      </c>
      <c r="Y66" s="216">
        <f t="shared" si="54"/>
        <v>3.3512455711801956</v>
      </c>
      <c r="Z66" s="217">
        <f t="shared" si="55"/>
        <v>0.13193880201496833</v>
      </c>
    </row>
    <row r="67" spans="1:26" x14ac:dyDescent="0.15">
      <c r="A67" s="369" t="str">
        <f>'Table (Dly)'!A66</f>
        <v>2023-07-03</v>
      </c>
      <c r="B67" s="206">
        <f>'Table (Dly)'!H66</f>
        <v>2.4999996736000001</v>
      </c>
      <c r="C67" s="206">
        <f>'Table (Dly)'!I66</f>
        <v>0.254</v>
      </c>
      <c r="D67" s="206">
        <f>'Table (Dly)'!J66</f>
        <v>312</v>
      </c>
      <c r="E67" s="206">
        <f>'Table (Dly)'!K66</f>
        <v>23.400000000000002</v>
      </c>
      <c r="F67" s="206">
        <f>'Table (Dly)'!L66</f>
        <v>20.663529669546101</v>
      </c>
      <c r="G67">
        <f t="shared" si="21"/>
        <v>2.4457526000000001</v>
      </c>
      <c r="H67">
        <f t="shared" si="39"/>
        <v>-4.6442690483704756E-4</v>
      </c>
      <c r="I67">
        <f t="shared" si="40"/>
        <v>2.8781302847583623</v>
      </c>
      <c r="J67">
        <f t="shared" si="41"/>
        <v>0.81177731780375195</v>
      </c>
      <c r="K67">
        <f t="shared" si="42"/>
        <v>0.17354029886694902</v>
      </c>
      <c r="L67">
        <f t="shared" si="8"/>
        <v>98.803245028789661</v>
      </c>
      <c r="M67">
        <f t="shared" si="43"/>
        <v>6.5792705447240946E-2</v>
      </c>
      <c r="N67">
        <f t="shared" si="19"/>
        <v>4.9030000000000001E-9</v>
      </c>
      <c r="O67">
        <f t="shared" si="44"/>
        <v>37.842053073474119</v>
      </c>
      <c r="P67">
        <f t="shared" si="45"/>
        <v>26.956800000000001</v>
      </c>
      <c r="Q67" s="12">
        <f t="shared" si="46"/>
        <v>184</v>
      </c>
      <c r="R67" s="13">
        <f t="shared" si="47"/>
        <v>0.96701100059915313</v>
      </c>
      <c r="S67" s="13">
        <f t="shared" si="48"/>
        <v>0.40030073607990391</v>
      </c>
      <c r="T67" s="13">
        <f t="shared" si="49"/>
        <v>1.9401542076706324</v>
      </c>
      <c r="U67">
        <f t="shared" si="50"/>
        <v>32.940027530464434</v>
      </c>
      <c r="V67">
        <f t="shared" si="51"/>
        <v>24.845582333326323</v>
      </c>
      <c r="W67">
        <f t="shared" si="52"/>
        <v>5.8530115382501942</v>
      </c>
      <c r="X67">
        <f t="shared" si="53"/>
        <v>14.903724461749807</v>
      </c>
      <c r="Y67" s="216">
        <f t="shared" si="54"/>
        <v>4.9472717642251478</v>
      </c>
      <c r="Z67" s="217">
        <f t="shared" si="55"/>
        <v>0.1947744789065019</v>
      </c>
    </row>
    <row r="68" spans="1:26" x14ac:dyDescent="0.15">
      <c r="A68" s="369" t="str">
        <f>'Table (Dly)'!A67</f>
        <v>2023-07-04</v>
      </c>
      <c r="B68" s="206">
        <f>'Table (Dly)'!H67</f>
        <v>1.2999998302719999</v>
      </c>
      <c r="C68" s="206">
        <f>'Table (Dly)'!I67</f>
        <v>0</v>
      </c>
      <c r="D68" s="206">
        <f>'Table (Dly)'!J67</f>
        <v>333</v>
      </c>
      <c r="E68" s="206">
        <f>'Table (Dly)'!K67</f>
        <v>25.500000000000004</v>
      </c>
      <c r="F68" s="206">
        <f>'Table (Dly)'!L67</f>
        <v>22.647257185045113</v>
      </c>
      <c r="G68">
        <f t="shared" si="21"/>
        <v>2.4407945</v>
      </c>
      <c r="H68">
        <f t="shared" si="39"/>
        <v>-4.6442690483704756E-4</v>
      </c>
      <c r="I68">
        <f t="shared" si="40"/>
        <v>3.2633566193244858</v>
      </c>
      <c r="J68">
        <f t="shared" si="41"/>
        <v>0.99863090081997452</v>
      </c>
      <c r="K68">
        <f t="shared" si="42"/>
        <v>0.19363585091694496</v>
      </c>
      <c r="L68">
        <f t="shared" si="8"/>
        <v>98.803245028789661</v>
      </c>
      <c r="M68">
        <f t="shared" si="43"/>
        <v>6.5926353246298974E-2</v>
      </c>
      <c r="N68">
        <f t="shared" si="19"/>
        <v>4.9030000000000001E-9</v>
      </c>
      <c r="O68">
        <f t="shared" si="44"/>
        <v>38.925951312671437</v>
      </c>
      <c r="P68">
        <f t="shared" si="45"/>
        <v>28.7712</v>
      </c>
      <c r="Q68" s="12">
        <f t="shared" si="46"/>
        <v>185</v>
      </c>
      <c r="R68" s="13">
        <f t="shared" si="47"/>
        <v>0.96703055420162642</v>
      </c>
      <c r="S68" s="13">
        <f t="shared" si="48"/>
        <v>0.39879711269143509</v>
      </c>
      <c r="T68" s="13">
        <f t="shared" si="49"/>
        <v>1.9385338174127666</v>
      </c>
      <c r="U68">
        <f t="shared" si="50"/>
        <v>32.93797324653864</v>
      </c>
      <c r="V68">
        <f t="shared" si="51"/>
        <v>24.844032854341609</v>
      </c>
      <c r="W68">
        <f t="shared" si="52"/>
        <v>6.1078436924711506</v>
      </c>
      <c r="X68">
        <f t="shared" si="53"/>
        <v>16.045980307528851</v>
      </c>
      <c r="Y68" s="216">
        <f t="shared" si="54"/>
        <v>5.2849546309031785</v>
      </c>
      <c r="Z68" s="217">
        <f t="shared" si="55"/>
        <v>0.20806907995681806</v>
      </c>
    </row>
    <row r="69" spans="1:26" x14ac:dyDescent="0.15">
      <c r="A69" s="369" t="str">
        <f>'Table (Dly)'!A68</f>
        <v>2023-07-05</v>
      </c>
      <c r="B69" s="206">
        <f>'Table (Dly)'!H68</f>
        <v>2.5999996605439999</v>
      </c>
      <c r="C69" s="206">
        <f>'Table (Dly)'!I68</f>
        <v>7.3659999999999988</v>
      </c>
      <c r="D69" s="206">
        <f>'Table (Dly)'!J68</f>
        <v>304</v>
      </c>
      <c r="E69" s="206">
        <f>'Table (Dly)'!K68</f>
        <v>26.2</v>
      </c>
      <c r="F69" s="206">
        <f>'Table (Dly)'!L68</f>
        <v>24.757484279162263</v>
      </c>
      <c r="G69">
        <f t="shared" si="21"/>
        <v>2.4391417999999998</v>
      </c>
      <c r="H69">
        <f t="shared" ref="H69:H132" si="56">VLOOKUP(MONTH(A69),$AC$4:$AE$16,3)</f>
        <v>-4.6442690483704756E-4</v>
      </c>
      <c r="I69">
        <f t="shared" si="40"/>
        <v>3.4013866095362415</v>
      </c>
      <c r="J69">
        <f t="shared" ref="J69:J132" si="57">(I69-F69*0.1)</f>
        <v>0.92563818162001521</v>
      </c>
      <c r="K69">
        <f t="shared" ref="K69:K132" si="58">4098*0.6108*EXP((17.27*E69)/(E69+237.3))/POWER(E69+237.3,2)</f>
        <v>0.20075515809842714</v>
      </c>
      <c r="L69">
        <f t="shared" si="8"/>
        <v>98.803245028789661</v>
      </c>
      <c r="M69">
        <f t="shared" ref="M69:M132" si="59">0.001013*L69/(0.622*G69)</f>
        <v>6.5971023254418296E-2</v>
      </c>
      <c r="N69">
        <f t="shared" si="19"/>
        <v>4.9030000000000001E-9</v>
      </c>
      <c r="O69">
        <f t="shared" ref="O69:O132" si="60">N69*POWER(273+E69,4)</f>
        <v>39.292372266405067</v>
      </c>
      <c r="P69">
        <f t="shared" ref="P69:P132" si="61">D69*60*60*24/1000000</f>
        <v>26.265599999999999</v>
      </c>
      <c r="Q69" s="12">
        <f t="shared" ref="Q69:Q132" si="62">A69-DATE(YEAR(A69),1,1) + 1</f>
        <v>186</v>
      </c>
      <c r="R69" s="13">
        <f t="shared" ref="R69:R132" si="63">1+0.033*COS(2*PI()*Q69/365)</f>
        <v>0.96705987736242871</v>
      </c>
      <c r="S69" s="13">
        <f t="shared" ref="S69:S132" si="64">0.409*SIN((2*PI()*Q69/365)-1.39)</f>
        <v>0.39717531711172921</v>
      </c>
      <c r="T69" s="13">
        <f t="shared" ref="T69:T132" si="65">ACOS(-1*TAN(40.469794*PI()/180)*TAN(S69))</f>
        <v>1.9367895088128044</v>
      </c>
      <c r="U69">
        <f t="shared" ref="U69:U132" si="66">(24*60*0.082/PI())*R69*(SIN(40.469794*PI()/180)*SIN(S69)+COS(40.469794*PI()/180)*COS(S69)*SIN(T69))</f>
        <v>32.935874087453335</v>
      </c>
      <c r="V69">
        <f t="shared" ref="V69:V132" si="67">(213.36*0.00002+0.75)*U69</f>
        <v>24.842449527495983</v>
      </c>
      <c r="W69">
        <f t="shared" ref="W69:W132" si="68">O69*(0.34-0.14*SQRT(0.1*F69))*(1.35*P69/V69 - 0.35)</f>
        <v>5.0677512166507199</v>
      </c>
      <c r="X69">
        <f t="shared" ref="X69:X132" si="69">P69*(1-0.23)-W69</f>
        <v>15.156760783349281</v>
      </c>
      <c r="Y69" s="216">
        <f t="shared" ref="Y69:Y132" si="70">(0.408*K69*(X69-H69)+M69*(900/(E69+273))*B69*J69)/(K69+M69*(1+0.34*B69))</f>
        <v>5.2887592149090406</v>
      </c>
      <c r="Z69" s="217">
        <f t="shared" ref="Z69:Z132" si="71">Y69/25.4</f>
        <v>0.20821886672870241</v>
      </c>
    </row>
    <row r="70" spans="1:26" x14ac:dyDescent="0.15">
      <c r="A70" s="369" t="str">
        <f>'Table (Dly)'!A69</f>
        <v>2023-07-06</v>
      </c>
      <c r="B70" s="206">
        <f>'Table (Dly)'!H69</f>
        <v>2.099999725824</v>
      </c>
      <c r="C70" s="206">
        <f>'Table (Dly)'!I69</f>
        <v>0</v>
      </c>
      <c r="D70" s="206">
        <f>'Table (Dly)'!J69</f>
        <v>235</v>
      </c>
      <c r="E70" s="206">
        <f>'Table (Dly)'!K69</f>
        <v>23.500000000000007</v>
      </c>
      <c r="F70" s="206">
        <f>'Table (Dly)'!L69</f>
        <v>23.434547770415847</v>
      </c>
      <c r="G70">
        <f t="shared" si="21"/>
        <v>2.4455165000000001</v>
      </c>
      <c r="H70">
        <f t="shared" si="56"/>
        <v>-4.6442690483704756E-4</v>
      </c>
      <c r="I70">
        <f t="shared" si="40"/>
        <v>2.8955307729089914</v>
      </c>
      <c r="J70">
        <f t="shared" si="57"/>
        <v>0.55207599586740663</v>
      </c>
      <c r="K70">
        <f t="shared" si="58"/>
        <v>0.17445562008621782</v>
      </c>
      <c r="L70">
        <f t="shared" ref="L70:L133" si="72">101.3*POWER((293-0.0065*213.36)/293,5.26)</f>
        <v>98.803245028789661</v>
      </c>
      <c r="M70">
        <f t="shared" si="59"/>
        <v>6.5799057339675962E-2</v>
      </c>
      <c r="N70">
        <f t="shared" ref="N70:N133" si="73">4.903*POWER(10,-9)</f>
        <v>4.9030000000000001E-9</v>
      </c>
      <c r="O70">
        <f t="shared" si="60"/>
        <v>37.893147821406437</v>
      </c>
      <c r="P70">
        <f t="shared" si="61"/>
        <v>20.303999999999998</v>
      </c>
      <c r="Q70" s="12">
        <f t="shared" si="62"/>
        <v>187</v>
      </c>
      <c r="R70" s="13">
        <f t="shared" si="63"/>
        <v>0.96709896139247453</v>
      </c>
      <c r="S70" s="13">
        <f t="shared" si="64"/>
        <v>0.3954358299138177</v>
      </c>
      <c r="T70" s="13">
        <f t="shared" si="65"/>
        <v>1.9349225459633719</v>
      </c>
      <c r="U70">
        <f t="shared" si="66"/>
        <v>32.933693872505287</v>
      </c>
      <c r="V70">
        <f t="shared" si="67"/>
        <v>24.84080506287172</v>
      </c>
      <c r="W70">
        <f t="shared" si="68"/>
        <v>3.5882925429212778</v>
      </c>
      <c r="X70">
        <f t="shared" si="69"/>
        <v>12.04578745707872</v>
      </c>
      <c r="Y70" s="216">
        <f t="shared" si="70"/>
        <v>3.791257453624616</v>
      </c>
      <c r="Z70" s="217">
        <f t="shared" si="71"/>
        <v>0.1492621044734101</v>
      </c>
    </row>
    <row r="71" spans="1:26" x14ac:dyDescent="0.15">
      <c r="A71" s="369" t="str">
        <f>'Table (Dly)'!A70</f>
        <v>2023-07-07</v>
      </c>
      <c r="B71" s="206">
        <f>'Table (Dly)'!H70</f>
        <v>1.2999998302719999</v>
      </c>
      <c r="C71" s="206">
        <f>'Table (Dly)'!I70</f>
        <v>0</v>
      </c>
      <c r="D71" s="206">
        <f>'Table (Dly)'!J70</f>
        <v>312</v>
      </c>
      <c r="E71" s="206">
        <f>'Table (Dly)'!K70</f>
        <v>22.5</v>
      </c>
      <c r="F71" s="206">
        <f>'Table (Dly)'!L70</f>
        <v>19.024638069249214</v>
      </c>
      <c r="G71">
        <f t="shared" si="21"/>
        <v>2.4478774999999997</v>
      </c>
      <c r="H71">
        <f t="shared" si="56"/>
        <v>-4.6442690483704756E-4</v>
      </c>
      <c r="I71">
        <f>IF(ISBLANK('Table (Dly)'!B70),"",IF(E71&gt;0,0.6108*EXP(17.27*E71/(237.3+E71)),F71*0.1))</f>
        <v>2.7255876066054592</v>
      </c>
      <c r="J71">
        <f t="shared" si="57"/>
        <v>0.82312379968053762</v>
      </c>
      <c r="K71">
        <f t="shared" si="58"/>
        <v>0.16548316037309996</v>
      </c>
      <c r="L71">
        <f t="shared" si="72"/>
        <v>98.803245028789661</v>
      </c>
      <c r="M71">
        <f t="shared" si="59"/>
        <v>6.5735593553445257E-2</v>
      </c>
      <c r="N71">
        <f t="shared" si="73"/>
        <v>4.9030000000000001E-9</v>
      </c>
      <c r="O71">
        <f t="shared" si="60"/>
        <v>37.384522172486442</v>
      </c>
      <c r="P71">
        <f t="shared" si="61"/>
        <v>26.956800000000001</v>
      </c>
      <c r="Q71" s="12">
        <f t="shared" si="62"/>
        <v>188</v>
      </c>
      <c r="R71" s="13">
        <f t="shared" si="63"/>
        <v>0.96714779471032231</v>
      </c>
      <c r="S71" s="13">
        <f t="shared" si="64"/>
        <v>0.39357916654529862</v>
      </c>
      <c r="T71" s="13">
        <f t="shared" si="65"/>
        <v>1.9329342696562215</v>
      </c>
      <c r="U71">
        <f t="shared" si="66"/>
        <v>32.93139405602146</v>
      </c>
      <c r="V71">
        <f t="shared" si="67"/>
        <v>24.839070386731951</v>
      </c>
      <c r="W71">
        <f t="shared" si="68"/>
        <v>6.1238081528250943</v>
      </c>
      <c r="X71">
        <f t="shared" si="69"/>
        <v>14.632927847174905</v>
      </c>
      <c r="Y71" s="216">
        <f t="shared" si="70"/>
        <v>4.6191397544186037</v>
      </c>
      <c r="Z71" s="217">
        <f t="shared" si="71"/>
        <v>0.18185589584325212</v>
      </c>
    </row>
    <row r="72" spans="1:26" x14ac:dyDescent="0.15">
      <c r="A72" s="369" t="str">
        <f>'Table (Dly)'!A71</f>
        <v>2023-07-08</v>
      </c>
      <c r="B72" s="206">
        <f>'Table (Dly)'!H71</f>
        <v>1.8999997519360001</v>
      </c>
      <c r="C72" s="206">
        <f>'Table (Dly)'!I71</f>
        <v>27.69</v>
      </c>
      <c r="D72" s="206">
        <f>'Table (Dly)'!J71</f>
        <v>131</v>
      </c>
      <c r="E72" s="206">
        <f>'Table (Dly)'!K71</f>
        <v>19.600000000000001</v>
      </c>
      <c r="F72" s="206">
        <f>'Table (Dly)'!L71</f>
        <v>19.380860896975921</v>
      </c>
      <c r="G72">
        <f>IF(ISBLANK('Table (Dly)'!B71),"",2.501-E72*0.002361)</f>
        <v>2.4547243999999999</v>
      </c>
      <c r="H72">
        <f t="shared" si="56"/>
        <v>-4.6442690483704756E-4</v>
      </c>
      <c r="I72">
        <f>IF(ISBLANK('Table (Dly)'!B71),"",IF(E72&gt;0,0.6108*EXP(17.27*E72/(237.3+E72)),F72*0.1))</f>
        <v>2.2810057729824531</v>
      </c>
      <c r="J72">
        <f t="shared" si="57"/>
        <v>0.34291968328486089</v>
      </c>
      <c r="K72">
        <f t="shared" si="58"/>
        <v>0.141634850984484</v>
      </c>
      <c r="L72">
        <f t="shared" si="72"/>
        <v>98.803245028789661</v>
      </c>
      <c r="M72">
        <f t="shared" si="59"/>
        <v>6.5552238943249061E-2</v>
      </c>
      <c r="N72">
        <f t="shared" si="73"/>
        <v>4.9030000000000001E-9</v>
      </c>
      <c r="O72">
        <f t="shared" si="60"/>
        <v>35.938436597691819</v>
      </c>
      <c r="P72">
        <f t="shared" si="61"/>
        <v>11.3184</v>
      </c>
      <c r="Q72" s="12">
        <f t="shared" si="62"/>
        <v>189</v>
      </c>
      <c r="R72" s="13">
        <f t="shared" si="63"/>
        <v>0.96720636284560613</v>
      </c>
      <c r="S72" s="13">
        <f t="shared" si="64"/>
        <v>0.39160587717559803</v>
      </c>
      <c r="T72" s="13">
        <f t="shared" si="65"/>
        <v>1.9308260940677622</v>
      </c>
      <c r="U72">
        <f t="shared" si="66"/>
        <v>32.928933806532989</v>
      </c>
      <c r="V72">
        <f t="shared" si="67"/>
        <v>24.837214701238981</v>
      </c>
      <c r="W72">
        <f t="shared" si="68"/>
        <v>1.3829150155880887</v>
      </c>
      <c r="X72">
        <f t="shared" si="69"/>
        <v>7.3322529844119115</v>
      </c>
      <c r="Y72" s="216">
        <f t="shared" si="70"/>
        <v>2.2245782725734999</v>
      </c>
      <c r="Z72" s="217">
        <f t="shared" si="71"/>
        <v>8.7581821754862205E-2</v>
      </c>
    </row>
    <row r="73" spans="1:26" x14ac:dyDescent="0.15">
      <c r="A73" s="369" t="str">
        <f>'Table (Dly)'!A72</f>
        <v>2023-07-09</v>
      </c>
      <c r="B73" s="206">
        <f>'Table (Dly)'!H72</f>
        <v>0.89999988249600005</v>
      </c>
      <c r="C73" s="206">
        <f>'Table (Dly)'!I72</f>
        <v>0</v>
      </c>
      <c r="D73" s="206">
        <f>'Table (Dly)'!J72</f>
        <v>311</v>
      </c>
      <c r="E73" s="206">
        <f>'Table (Dly)'!K72</f>
        <v>20.500000000000004</v>
      </c>
      <c r="F73" s="206">
        <f>'Table (Dly)'!L72</f>
        <v>17.67315453627452</v>
      </c>
      <c r="G73">
        <f>IF(ISBLANK('Table (Dly)'!B72),"",2.501-E73*0.002361)</f>
        <v>2.4525994999999998</v>
      </c>
      <c r="H73">
        <f t="shared" si="56"/>
        <v>-4.6442690483704756E-4</v>
      </c>
      <c r="I73">
        <f>IF(ISBLANK('Table (Dly)'!B72),"",IF(E73&gt;0,0.6108*EXP(17.27*E73/(237.3+E73)),F73*0.1))</f>
        <v>2.4116412804606888</v>
      </c>
      <c r="J73">
        <f t="shared" si="57"/>
        <v>0.6443258268332368</v>
      </c>
      <c r="K73">
        <f t="shared" si="58"/>
        <v>0.14870269420801635</v>
      </c>
      <c r="L73">
        <f t="shared" si="72"/>
        <v>98.803245028789661</v>
      </c>
      <c r="M73">
        <f t="shared" si="59"/>
        <v>6.5609032542257181E-2</v>
      </c>
      <c r="N73">
        <f t="shared" si="73"/>
        <v>4.9030000000000001E-9</v>
      </c>
      <c r="O73">
        <f t="shared" si="60"/>
        <v>36.382648913511439</v>
      </c>
      <c r="P73">
        <f t="shared" si="61"/>
        <v>26.8704</v>
      </c>
      <c r="Q73" s="12">
        <f t="shared" si="62"/>
        <v>190</v>
      </c>
      <c r="R73" s="13">
        <f t="shared" si="63"/>
        <v>0.96727464844332345</v>
      </c>
      <c r="S73" s="13">
        <f t="shared" si="64"/>
        <v>0.38951654653294338</v>
      </c>
      <c r="T73" s="13">
        <f t="shared" si="65"/>
        <v>1.9285995033155134</v>
      </c>
      <c r="U73">
        <f t="shared" si="66"/>
        <v>32.926270089838077</v>
      </c>
      <c r="V73">
        <f t="shared" si="67"/>
        <v>24.835205547105915</v>
      </c>
      <c r="W73">
        <f t="shared" si="68"/>
        <v>6.2180675421834541</v>
      </c>
      <c r="X73">
        <f t="shared" si="69"/>
        <v>14.472140457816547</v>
      </c>
      <c r="Y73" s="216">
        <f t="shared" si="70"/>
        <v>4.2439422962491209</v>
      </c>
      <c r="Z73" s="217">
        <f t="shared" si="71"/>
        <v>0.16708434237201264</v>
      </c>
    </row>
    <row r="74" spans="1:26" x14ac:dyDescent="0.15">
      <c r="A74" s="369" t="str">
        <f>'Table (Dly)'!A73</f>
        <v>2023-07-10</v>
      </c>
      <c r="B74" s="206">
        <f>'Table (Dly)'!H73</f>
        <v>1.6999997780480001</v>
      </c>
      <c r="C74" s="206">
        <f>'Table (Dly)'!I73</f>
        <v>0</v>
      </c>
      <c r="D74" s="206">
        <f>'Table (Dly)'!J73</f>
        <v>324</v>
      </c>
      <c r="E74" s="206">
        <f>'Table (Dly)'!K73</f>
        <v>22.1</v>
      </c>
      <c r="F74" s="206">
        <f>'Table (Dly)'!L73</f>
        <v>18.425397056488819</v>
      </c>
      <c r="G74">
        <f>IF(ISBLANK('Table (Dly)'!B73),"",2.501-E74*0.002361)</f>
        <v>2.4488219</v>
      </c>
      <c r="H74">
        <f t="shared" si="56"/>
        <v>-4.6442690483704756E-4</v>
      </c>
      <c r="I74">
        <f>IF(ISBLANK('Table (Dly)'!B73),"",IF(E74&gt;0,0.6108*EXP(17.27*E74/(237.3+E74)),F74*0.1))</f>
        <v>2.6600893350973012</v>
      </c>
      <c r="J74">
        <f t="shared" si="57"/>
        <v>0.81754962944841925</v>
      </c>
      <c r="K74">
        <f t="shared" si="58"/>
        <v>0.16200493064816465</v>
      </c>
      <c r="L74">
        <f t="shared" si="72"/>
        <v>98.803245028789661</v>
      </c>
      <c r="M74">
        <f t="shared" si="59"/>
        <v>6.5710242304115166E-2</v>
      </c>
      <c r="N74">
        <f t="shared" si="73"/>
        <v>4.9030000000000001E-9</v>
      </c>
      <c r="O74">
        <f t="shared" si="60"/>
        <v>37.182512383025539</v>
      </c>
      <c r="P74">
        <f t="shared" si="61"/>
        <v>27.993600000000001</v>
      </c>
      <c r="Q74" s="12">
        <f t="shared" si="62"/>
        <v>191</v>
      </c>
      <c r="R74" s="13">
        <f t="shared" si="63"/>
        <v>0.96735263126897786</v>
      </c>
      <c r="S74" s="13">
        <f t="shared" si="64"/>
        <v>0.38731179373109537</v>
      </c>
      <c r="T74" s="13">
        <f t="shared" si="65"/>
        <v>1.9262560479021178</v>
      </c>
      <c r="U74">
        <f t="shared" si="66"/>
        <v>32.92335775570421</v>
      </c>
      <c r="V74">
        <f t="shared" si="67"/>
        <v>24.8330088689933</v>
      </c>
      <c r="W74">
        <f t="shared" si="68"/>
        <v>6.5340999270140134</v>
      </c>
      <c r="X74">
        <f t="shared" si="69"/>
        <v>15.020972072985989</v>
      </c>
      <c r="Y74" s="216">
        <f t="shared" si="70"/>
        <v>4.7852316110892694</v>
      </c>
      <c r="Z74" s="217">
        <f t="shared" si="71"/>
        <v>0.18839494531847517</v>
      </c>
    </row>
    <row r="75" spans="1:26" x14ac:dyDescent="0.15">
      <c r="A75" s="369" t="str">
        <f>'Table (Dly)'!A74</f>
        <v>2023-07-11</v>
      </c>
      <c r="B75" s="206">
        <f>'Table (Dly)'!H74</f>
        <v>2.99999960832</v>
      </c>
      <c r="C75" s="206">
        <f>'Table (Dly)'!I74</f>
        <v>0</v>
      </c>
      <c r="D75" s="206">
        <f>'Table (Dly)'!J74</f>
        <v>315</v>
      </c>
      <c r="E75" s="206">
        <f>'Table (Dly)'!K74</f>
        <v>24.200000000000003</v>
      </c>
      <c r="F75" s="206">
        <f>'Table (Dly)'!L74</f>
        <v>21.197411756188167</v>
      </c>
      <c r="G75">
        <f>IF(ISBLANK('Table (Dly)'!B74),"",2.501-E75*0.002361)</f>
        <v>2.4438637999999999</v>
      </c>
      <c r="H75">
        <f t="shared" si="56"/>
        <v>-4.6442690483704756E-4</v>
      </c>
      <c r="I75">
        <f>IF(ISBLANK('Table (Dly)'!B74),"",IF(E75&gt;0,0.6108*EXP(17.27*E75/(237.3+E75)),F75*0.1))</f>
        <v>3.0199258182559938</v>
      </c>
      <c r="J75">
        <f t="shared" si="57"/>
        <v>0.90018464263717712</v>
      </c>
      <c r="K75">
        <f t="shared" si="58"/>
        <v>0.18097760754015935</v>
      </c>
      <c r="L75">
        <f t="shared" si="72"/>
        <v>98.803245028789661</v>
      </c>
      <c r="M75">
        <f t="shared" si="59"/>
        <v>6.5843554951230787E-2</v>
      </c>
      <c r="N75">
        <f t="shared" si="73"/>
        <v>4.9030000000000001E-9</v>
      </c>
      <c r="O75">
        <f t="shared" si="60"/>
        <v>38.252261285378637</v>
      </c>
      <c r="P75">
        <f t="shared" si="61"/>
        <v>27.216000000000001</v>
      </c>
      <c r="Q75" s="12">
        <f t="shared" si="62"/>
        <v>192</v>
      </c>
      <c r="R75" s="13">
        <f t="shared" si="63"/>
        <v>0.96744028821457528</v>
      </c>
      <c r="S75" s="13">
        <f t="shared" si="64"/>
        <v>0.38499227208589176</v>
      </c>
      <c r="T75" s="13">
        <f t="shared" si="65"/>
        <v>1.9237973410637024</v>
      </c>
      <c r="U75">
        <f t="shared" si="66"/>
        <v>32.920149627956945</v>
      </c>
      <c r="V75">
        <f t="shared" si="67"/>
        <v>24.830589083460129</v>
      </c>
      <c r="W75">
        <f t="shared" si="68"/>
        <v>5.8843190570823181</v>
      </c>
      <c r="X75">
        <f t="shared" si="69"/>
        <v>15.072000942917683</v>
      </c>
      <c r="Y75" s="216">
        <f t="shared" si="70"/>
        <v>5.259549184359579</v>
      </c>
      <c r="Z75" s="217">
        <f t="shared" si="71"/>
        <v>0.20706886552596768</v>
      </c>
    </row>
    <row r="76" spans="1:26" x14ac:dyDescent="0.15">
      <c r="A76" s="369" t="str">
        <f>'Table (Dly)'!A75</f>
        <v>2023-07-12</v>
      </c>
      <c r="B76" s="206">
        <f>'Table (Dly)'!H75</f>
        <v>2.2999996997119996</v>
      </c>
      <c r="C76" s="206">
        <f>'Table (Dly)'!I75</f>
        <v>0</v>
      </c>
      <c r="D76" s="206">
        <f>'Table (Dly)'!J75</f>
        <v>206</v>
      </c>
      <c r="E76" s="206">
        <f>'Table (Dly)'!K75</f>
        <v>24.6</v>
      </c>
      <c r="F76" s="206">
        <f>'Table (Dly)'!L75</f>
        <v>21.937783693795708</v>
      </c>
      <c r="G76">
        <f>IF(ISBLANK('Table (Dly)'!B75),"",2.501-E76*0.002361)</f>
        <v>2.4429194000000001</v>
      </c>
      <c r="H76">
        <f t="shared" si="56"/>
        <v>-4.6442690483704756E-4</v>
      </c>
      <c r="I76">
        <f>IF(ISBLANK('Table (Dly)'!B75),"",IF(E76&gt;0,0.6108*EXP(17.27*E76/(237.3+E76)),F76*0.1))</f>
        <v>3.0930813295225428</v>
      </c>
      <c r="J76">
        <f t="shared" si="57"/>
        <v>0.89930296014297184</v>
      </c>
      <c r="K76">
        <f t="shared" si="58"/>
        <v>0.1847958852166231</v>
      </c>
      <c r="L76">
        <f t="shared" si="72"/>
        <v>98.803245028789661</v>
      </c>
      <c r="M76">
        <f t="shared" si="59"/>
        <v>6.586900918983396E-2</v>
      </c>
      <c r="N76">
        <f t="shared" si="73"/>
        <v>4.9030000000000001E-9</v>
      </c>
      <c r="O76">
        <f t="shared" si="60"/>
        <v>38.458611518983382</v>
      </c>
      <c r="P76">
        <f t="shared" si="61"/>
        <v>17.798400000000001</v>
      </c>
      <c r="Q76" s="12">
        <f t="shared" si="62"/>
        <v>193</v>
      </c>
      <c r="R76" s="13">
        <f t="shared" si="63"/>
        <v>0.96753759330547084</v>
      </c>
      <c r="S76" s="13">
        <f t="shared" si="64"/>
        <v>0.3825586689216553</v>
      </c>
      <c r="T76" s="13">
        <f t="shared" si="65"/>
        <v>1.9212250550394063</v>
      </c>
      <c r="U76">
        <f t="shared" si="66"/>
        <v>32.916596597700483</v>
      </c>
      <c r="V76">
        <f t="shared" si="67"/>
        <v>24.827909149277069</v>
      </c>
      <c r="W76">
        <f t="shared" si="68"/>
        <v>3.1513716906536198</v>
      </c>
      <c r="X76">
        <f t="shared" si="69"/>
        <v>10.553396309346383</v>
      </c>
      <c r="Y76" s="216">
        <f t="shared" si="70"/>
        <v>3.9968712863538518</v>
      </c>
      <c r="Z76" s="217">
        <f t="shared" si="71"/>
        <v>0.15735713725802566</v>
      </c>
    </row>
    <row r="77" spans="1:26" x14ac:dyDescent="0.15">
      <c r="A77" s="369" t="str">
        <f>'Table (Dly)'!A76</f>
        <v>2023-07-13</v>
      </c>
      <c r="B77" s="206">
        <f>'Table (Dly)'!H76</f>
        <v>1.599999791104</v>
      </c>
      <c r="C77" s="206">
        <f>'Table (Dly)'!I76</f>
        <v>0.254</v>
      </c>
      <c r="D77" s="206">
        <f>'Table (Dly)'!J76</f>
        <v>214</v>
      </c>
      <c r="E77" s="206">
        <f>'Table (Dly)'!K76</f>
        <v>21.000000000000007</v>
      </c>
      <c r="F77" s="206">
        <f>'Table (Dly)'!L76</f>
        <v>19.624000510508882</v>
      </c>
      <c r="G77">
        <f>IF(ISBLANK('Table (Dly)'!B76),"",2.501-E77*0.002361)</f>
        <v>2.451419</v>
      </c>
      <c r="H77">
        <f t="shared" si="56"/>
        <v>-4.6442690483704756E-4</v>
      </c>
      <c r="I77">
        <f>IF(ISBLANK('Table (Dly)'!B76),"",IF(E77&gt;0,0.6108*EXP(17.27*E77/(237.3+E77)),F77*0.1))</f>
        <v>2.4870053972720663</v>
      </c>
      <c r="J77">
        <f t="shared" si="57"/>
        <v>0.52460534622117794</v>
      </c>
      <c r="K77">
        <f t="shared" si="58"/>
        <v>0.15275655991910128</v>
      </c>
      <c r="L77">
        <f t="shared" si="72"/>
        <v>98.803245028789661</v>
      </c>
      <c r="M77">
        <f t="shared" si="59"/>
        <v>6.564062708522031E-2</v>
      </c>
      <c r="N77">
        <f t="shared" si="73"/>
        <v>4.9030000000000001E-9</v>
      </c>
      <c r="O77">
        <f t="shared" si="60"/>
        <v>36.631205816688002</v>
      </c>
      <c r="P77">
        <f t="shared" si="61"/>
        <v>18.489599999999999</v>
      </c>
      <c r="Q77" s="12">
        <f t="shared" si="62"/>
        <v>194</v>
      </c>
      <c r="R77" s="13">
        <f t="shared" si="63"/>
        <v>0.96764451770806614</v>
      </c>
      <c r="S77" s="13">
        <f t="shared" si="64"/>
        <v>0.38001170536752515</v>
      </c>
      <c r="T77" s="13">
        <f t="shared" si="65"/>
        <v>1.9185409172788006</v>
      </c>
      <c r="U77">
        <f t="shared" si="66"/>
        <v>32.912647719415375</v>
      </c>
      <c r="V77">
        <f t="shared" si="67"/>
        <v>24.824930639909823</v>
      </c>
      <c r="W77">
        <f t="shared" si="68"/>
        <v>3.4547043885531559</v>
      </c>
      <c r="X77">
        <f t="shared" si="69"/>
        <v>10.782287611446844</v>
      </c>
      <c r="Y77" s="216">
        <f t="shared" si="70"/>
        <v>3.3084455223576024</v>
      </c>
      <c r="Z77" s="217">
        <f t="shared" si="71"/>
        <v>0.13025376072274025</v>
      </c>
    </row>
    <row r="78" spans="1:26" x14ac:dyDescent="0.15">
      <c r="A78" s="369" t="str">
        <f>'Table (Dly)'!A77</f>
        <v>2023-07-14</v>
      </c>
      <c r="B78" s="206">
        <f>'Table (Dly)'!H77</f>
        <v>1.8999997519360001</v>
      </c>
      <c r="C78" s="206">
        <f>'Table (Dly)'!I77</f>
        <v>0</v>
      </c>
      <c r="D78" s="206">
        <f>'Table (Dly)'!J77</f>
        <v>320</v>
      </c>
      <c r="E78" s="206">
        <f>'Table (Dly)'!K77</f>
        <v>24.6</v>
      </c>
      <c r="F78" s="206">
        <f>'Table (Dly)'!L77</f>
        <v>22.767532504934806</v>
      </c>
      <c r="G78">
        <f>IF(ISBLANK('Table (Dly)'!B77),"",2.501-E78*0.002361)</f>
        <v>2.4429194000000001</v>
      </c>
      <c r="H78">
        <f t="shared" si="56"/>
        <v>-4.6442690483704756E-4</v>
      </c>
      <c r="I78">
        <f>IF(ISBLANK('Table (Dly)'!B77),"",IF(E78&gt;0,0.6108*EXP(17.27*E78/(237.3+E78)),F78*0.1))</f>
        <v>3.0930813295225428</v>
      </c>
      <c r="J78">
        <f t="shared" si="57"/>
        <v>0.8163280790290619</v>
      </c>
      <c r="K78">
        <f t="shared" si="58"/>
        <v>0.1847958852166231</v>
      </c>
      <c r="L78">
        <f t="shared" si="72"/>
        <v>98.803245028789661</v>
      </c>
      <c r="M78">
        <f t="shared" si="59"/>
        <v>6.586900918983396E-2</v>
      </c>
      <c r="N78">
        <f t="shared" si="73"/>
        <v>4.9030000000000001E-9</v>
      </c>
      <c r="O78">
        <f t="shared" si="60"/>
        <v>38.458611518983382</v>
      </c>
      <c r="P78">
        <f t="shared" si="61"/>
        <v>27.648</v>
      </c>
      <c r="Q78" s="12">
        <f t="shared" si="62"/>
        <v>195</v>
      </c>
      <c r="R78" s="13">
        <f t="shared" si="63"/>
        <v>0.96776102973835298</v>
      </c>
      <c r="S78" s="13">
        <f t="shared" si="64"/>
        <v>0.37735213614377028</v>
      </c>
      <c r="T78" s="13">
        <f t="shared" si="65"/>
        <v>1.9157467066037279</v>
      </c>
      <c r="U78">
        <f t="shared" si="66"/>
        <v>32.908250309679872</v>
      </c>
      <c r="V78">
        <f t="shared" si="67"/>
        <v>24.821613817981369</v>
      </c>
      <c r="W78">
        <f t="shared" si="68"/>
        <v>5.7129373895235922</v>
      </c>
      <c r="X78">
        <f t="shared" si="69"/>
        <v>15.576022610476407</v>
      </c>
      <c r="Y78" s="216">
        <f t="shared" si="70"/>
        <v>5.0589991077616432</v>
      </c>
      <c r="Z78" s="217">
        <f t="shared" si="71"/>
        <v>0.19917319321896235</v>
      </c>
    </row>
    <row r="79" spans="1:26" x14ac:dyDescent="0.15">
      <c r="A79" s="369" t="str">
        <f>'Table (Dly)'!A78</f>
        <v>2023-07-15</v>
      </c>
      <c r="B79" s="206">
        <f>'Table (Dly)'!H78</f>
        <v>1.9999997388799999</v>
      </c>
      <c r="C79" s="206">
        <f>'Table (Dly)'!I78</f>
        <v>43.43</v>
      </c>
      <c r="D79" s="206">
        <f>'Table (Dly)'!J78</f>
        <v>211</v>
      </c>
      <c r="E79" s="206">
        <f>'Table (Dly)'!K78</f>
        <v>22.600000000000005</v>
      </c>
      <c r="F79" s="206">
        <f>'Table (Dly)'!L78</f>
        <v>22.846463677912688</v>
      </c>
      <c r="G79">
        <f>IF(ISBLANK('Table (Dly)'!B78),"",2.501-E79*0.002361)</f>
        <v>2.4476413999999997</v>
      </c>
      <c r="H79">
        <f t="shared" si="56"/>
        <v>-4.6442690483704756E-4</v>
      </c>
      <c r="I79">
        <f>IF(ISBLANK('Table (Dly)'!B78),"",IF(E79&gt;0,0.6108*EXP(17.27*E79/(237.3+E79)),F79*0.1))</f>
        <v>2.7421805492514411</v>
      </c>
      <c r="J79">
        <f t="shared" si="57"/>
        <v>0.45753418146017211</v>
      </c>
      <c r="K79">
        <f t="shared" si="58"/>
        <v>0.16636250114300039</v>
      </c>
      <c r="L79">
        <f t="shared" si="72"/>
        <v>98.803245028789661</v>
      </c>
      <c r="M79">
        <f t="shared" si="59"/>
        <v>6.5741934422511278E-2</v>
      </c>
      <c r="N79">
        <f t="shared" si="73"/>
        <v>4.9030000000000001E-9</v>
      </c>
      <c r="O79">
        <f t="shared" si="60"/>
        <v>37.435152972309083</v>
      </c>
      <c r="P79">
        <f t="shared" si="61"/>
        <v>18.230399999999999</v>
      </c>
      <c r="Q79" s="12">
        <f t="shared" si="62"/>
        <v>196</v>
      </c>
      <c r="R79" s="13">
        <f t="shared" si="63"/>
        <v>0.96788709487130231</v>
      </c>
      <c r="S79" s="13">
        <f t="shared" si="64"/>
        <v>0.37458074933814994</v>
      </c>
      <c r="T79" s="13">
        <f t="shared" si="65"/>
        <v>1.9128442493407818</v>
      </c>
      <c r="U79">
        <f t="shared" si="66"/>
        <v>32.90335004826396</v>
      </c>
      <c r="V79">
        <f t="shared" si="67"/>
        <v>24.817917711523922</v>
      </c>
      <c r="W79">
        <f t="shared" si="68"/>
        <v>3.0840143843940102</v>
      </c>
      <c r="X79">
        <f t="shared" si="69"/>
        <v>10.953393615605989</v>
      </c>
      <c r="Y79" s="216">
        <f t="shared" si="70"/>
        <v>3.3476678828532971</v>
      </c>
      <c r="Z79" s="217">
        <f t="shared" si="71"/>
        <v>0.13179794814383061</v>
      </c>
    </row>
    <row r="80" spans="1:26" x14ac:dyDescent="0.15">
      <c r="A80" s="369" t="str">
        <f>'Table (Dly)'!A79</f>
        <v>2023-07-16</v>
      </c>
      <c r="B80" s="206">
        <f>'Table (Dly)'!H79</f>
        <v>2.1999997127680002</v>
      </c>
      <c r="C80" s="206">
        <f>'Table (Dly)'!I79</f>
        <v>0</v>
      </c>
      <c r="D80" s="206">
        <f>'Table (Dly)'!J79</f>
        <v>235</v>
      </c>
      <c r="E80" s="206">
        <f>'Table (Dly)'!K79</f>
        <v>22.399999999999995</v>
      </c>
      <c r="F80" s="206">
        <f>'Table (Dly)'!L79</f>
        <v>21.218392143616562</v>
      </c>
      <c r="G80">
        <f>IF(ISBLANK('Table (Dly)'!B79),"",2.501-E80*0.002361)</f>
        <v>2.4481136000000001</v>
      </c>
      <c r="H80">
        <f t="shared" si="56"/>
        <v>-4.6442690483704756E-4</v>
      </c>
      <c r="I80">
        <f>IF(ISBLANK('Table (Dly)'!B79),"",IF(E80&gt;0,0.6108*EXP(17.27*E80/(237.3+E80)),F80*0.1))</f>
        <v>2.7090824052161171</v>
      </c>
      <c r="J80">
        <f t="shared" si="57"/>
        <v>0.58724319085446064</v>
      </c>
      <c r="K80">
        <f t="shared" si="58"/>
        <v>0.16460774689933022</v>
      </c>
      <c r="L80">
        <f t="shared" si="72"/>
        <v>98.803245028789661</v>
      </c>
      <c r="M80">
        <f t="shared" si="59"/>
        <v>6.5729253907426385E-2</v>
      </c>
      <c r="N80">
        <f t="shared" si="73"/>
        <v>4.9030000000000001E-9</v>
      </c>
      <c r="O80">
        <f t="shared" si="60"/>
        <v>37.333942748407068</v>
      </c>
      <c r="P80">
        <f t="shared" si="61"/>
        <v>20.303999999999998</v>
      </c>
      <c r="Q80" s="12">
        <f t="shared" si="62"/>
        <v>197</v>
      </c>
      <c r="R80" s="13">
        <f t="shared" si="63"/>
        <v>0.96802267575109457</v>
      </c>
      <c r="S80" s="13">
        <f t="shared" si="64"/>
        <v>0.37169836617238611</v>
      </c>
      <c r="T80" s="13">
        <f t="shared" si="65"/>
        <v>1.9098354154402368</v>
      </c>
      <c r="U80">
        <f t="shared" si="66"/>
        <v>32.89789108134886</v>
      </c>
      <c r="V80">
        <f t="shared" si="67"/>
        <v>24.813800191833977</v>
      </c>
      <c r="W80">
        <f t="shared" si="68"/>
        <v>3.833568974840516</v>
      </c>
      <c r="X80">
        <f t="shared" si="69"/>
        <v>11.800511025159484</v>
      </c>
      <c r="Y80" s="216">
        <f t="shared" si="70"/>
        <v>3.7612326575524611</v>
      </c>
      <c r="Z80" s="217">
        <f t="shared" si="71"/>
        <v>0.14808002588789218</v>
      </c>
    </row>
    <row r="81" spans="1:26" x14ac:dyDescent="0.15">
      <c r="A81" s="369" t="str">
        <f>'Table (Dly)'!A80</f>
        <v>2023-07-17</v>
      </c>
      <c r="B81" s="206">
        <f>'Table (Dly)'!H80</f>
        <v>1.8999997519360001</v>
      </c>
      <c r="C81" s="206">
        <f>'Table (Dly)'!I80</f>
        <v>0</v>
      </c>
      <c r="D81" s="206">
        <f>'Table (Dly)'!J80</f>
        <v>228</v>
      </c>
      <c r="E81" s="206">
        <f>'Table (Dly)'!K80</f>
        <v>21.999999999999996</v>
      </c>
      <c r="F81" s="206">
        <f>'Table (Dly)'!L80</f>
        <v>20.976550211589171</v>
      </c>
      <c r="G81">
        <f>IF(ISBLANK('Table (Dly)'!B80),"",2.501-E81*0.002361)</f>
        <v>2.449058</v>
      </c>
      <c r="H81">
        <f t="shared" si="56"/>
        <v>-4.6442690483704756E-4</v>
      </c>
      <c r="I81">
        <f>IF(ISBLANK('Table (Dly)'!B80),"",IF(E81&gt;0,0.6108*EXP(17.27*E81/(237.3+E81)),F81*0.1))</f>
        <v>2.6439311922105753</v>
      </c>
      <c r="J81">
        <f t="shared" si="57"/>
        <v>0.54627617105165793</v>
      </c>
      <c r="K81">
        <f t="shared" si="58"/>
        <v>0.1611450869264433</v>
      </c>
      <c r="L81">
        <f t="shared" si="72"/>
        <v>98.803245028789661</v>
      </c>
      <c r="M81">
        <f t="shared" si="59"/>
        <v>6.5703907546748055E-2</v>
      </c>
      <c r="N81">
        <f t="shared" si="73"/>
        <v>4.9030000000000001E-9</v>
      </c>
      <c r="O81">
        <f t="shared" si="60"/>
        <v>37.132138114375003</v>
      </c>
      <c r="P81">
        <f t="shared" si="61"/>
        <v>19.699200000000001</v>
      </c>
      <c r="Q81" s="12">
        <f t="shared" si="62"/>
        <v>198</v>
      </c>
      <c r="R81" s="13">
        <f t="shared" si="63"/>
        <v>0.96816773220218899</v>
      </c>
      <c r="S81" s="13">
        <f t="shared" si="64"/>
        <v>0.36870584075881746</v>
      </c>
      <c r="T81" s="13">
        <f t="shared" si="65"/>
        <v>1.9067221145967459</v>
      </c>
      <c r="U81">
        <f t="shared" si="66"/>
        <v>32.891816126629649</v>
      </c>
      <c r="V81">
        <f t="shared" si="67"/>
        <v>24.809218052747791</v>
      </c>
      <c r="W81">
        <f t="shared" si="68"/>
        <v>3.6788417431005489</v>
      </c>
      <c r="X81">
        <f t="shared" si="69"/>
        <v>11.489542256899453</v>
      </c>
      <c r="Y81" s="216">
        <f t="shared" si="70"/>
        <v>3.5778421475463458</v>
      </c>
      <c r="Z81" s="217">
        <f t="shared" si="71"/>
        <v>0.14085992706875378</v>
      </c>
    </row>
    <row r="82" spans="1:26" x14ac:dyDescent="0.15">
      <c r="A82" s="369" t="str">
        <f>'Table (Dly)'!A81</f>
        <v>2023-07-18</v>
      </c>
      <c r="B82" s="206">
        <f>'Table (Dly)'!H81</f>
        <v>1.0999998563840001</v>
      </c>
      <c r="C82" s="206">
        <f>'Table (Dly)'!I81</f>
        <v>0.76200000000000001</v>
      </c>
      <c r="D82" s="206">
        <f>'Table (Dly)'!J81</f>
        <v>289</v>
      </c>
      <c r="E82" s="206">
        <f>'Table (Dly)'!K81</f>
        <v>21.700000000000003</v>
      </c>
      <c r="F82" s="206">
        <f>'Table (Dly)'!L81</f>
        <v>18.670984847281236</v>
      </c>
      <c r="G82">
        <f>IF(ISBLANK('Table (Dly)'!B81),"",2.501-E82*0.002361)</f>
        <v>2.4497662999999998</v>
      </c>
      <c r="H82">
        <f t="shared" si="56"/>
        <v>-4.6442690483704756E-4</v>
      </c>
      <c r="I82">
        <f>IF(ISBLANK('Table (Dly)'!B81),"",IF(E82&gt;0,0.6108*EXP(17.27*E82/(237.3+E82)),F82*0.1))</f>
        <v>2.595969994220297</v>
      </c>
      <c r="J82">
        <f t="shared" si="57"/>
        <v>0.72887150949217316</v>
      </c>
      <c r="K82">
        <f t="shared" si="58"/>
        <v>0.15858864710297663</v>
      </c>
      <c r="L82">
        <f t="shared" si="72"/>
        <v>98.803245028789661</v>
      </c>
      <c r="M82">
        <f t="shared" si="59"/>
        <v>6.5684910600910668E-2</v>
      </c>
      <c r="N82">
        <f t="shared" si="73"/>
        <v>4.9030000000000001E-9</v>
      </c>
      <c r="O82">
        <f t="shared" si="60"/>
        <v>36.981322381785631</v>
      </c>
      <c r="P82">
        <f t="shared" si="61"/>
        <v>24.9696</v>
      </c>
      <c r="Q82" s="12">
        <f t="shared" si="62"/>
        <v>199</v>
      </c>
      <c r="R82" s="13">
        <f t="shared" si="63"/>
        <v>0.96832222124122846</v>
      </c>
      <c r="S82" s="13">
        <f t="shared" si="64"/>
        <v>0.36560405984730826</v>
      </c>
      <c r="T82" s="13">
        <f t="shared" si="65"/>
        <v>1.9035062923865507</v>
      </c>
      <c r="U82">
        <f t="shared" si="66"/>
        <v>32.885066580064638</v>
      </c>
      <c r="V82">
        <f t="shared" si="67"/>
        <v>24.804127091158932</v>
      </c>
      <c r="W82">
        <f t="shared" si="68"/>
        <v>5.5487028684815689</v>
      </c>
      <c r="X82">
        <f t="shared" si="69"/>
        <v>13.67788913151843</v>
      </c>
      <c r="Y82" s="216">
        <f t="shared" si="70"/>
        <v>4.2030195228628475</v>
      </c>
      <c r="Z82" s="217">
        <f t="shared" si="71"/>
        <v>0.16547320956152944</v>
      </c>
    </row>
    <row r="83" spans="1:26" x14ac:dyDescent="0.15">
      <c r="A83" s="369" t="str">
        <f>'Table (Dly)'!A82</f>
        <v>2023-07-19</v>
      </c>
      <c r="B83" s="206">
        <f>'Table (Dly)'!H82</f>
        <v>0.79999989555200002</v>
      </c>
      <c r="C83" s="206">
        <f>'Table (Dly)'!I82</f>
        <v>0</v>
      </c>
      <c r="D83" s="206">
        <f>'Table (Dly)'!J82</f>
        <v>320</v>
      </c>
      <c r="E83" s="206">
        <f>'Table (Dly)'!K82</f>
        <v>22.1</v>
      </c>
      <c r="F83" s="206">
        <f>'Table (Dly)'!L82</f>
        <v>19.4049171532284</v>
      </c>
      <c r="G83">
        <f>IF(ISBLANK('Table (Dly)'!B82),"",2.501-E83*0.002361)</f>
        <v>2.4488219</v>
      </c>
      <c r="H83">
        <f t="shared" si="56"/>
        <v>-4.6442690483704756E-4</v>
      </c>
      <c r="I83">
        <f>IF(ISBLANK('Table (Dly)'!B82),"",IF(E83&gt;0,0.6108*EXP(17.27*E83/(237.3+E83)),F83*0.1))</f>
        <v>2.6600893350973012</v>
      </c>
      <c r="J83">
        <f t="shared" si="57"/>
        <v>0.71959761977446113</v>
      </c>
      <c r="K83">
        <f t="shared" si="58"/>
        <v>0.16200493064816465</v>
      </c>
      <c r="L83">
        <f t="shared" si="72"/>
        <v>98.803245028789661</v>
      </c>
      <c r="M83">
        <f t="shared" si="59"/>
        <v>6.5710242304115166E-2</v>
      </c>
      <c r="N83">
        <f t="shared" si="73"/>
        <v>4.9030000000000001E-9</v>
      </c>
      <c r="O83">
        <f t="shared" si="60"/>
        <v>37.182512383025539</v>
      </c>
      <c r="P83">
        <f t="shared" si="61"/>
        <v>27.648</v>
      </c>
      <c r="Q83" s="12">
        <f t="shared" si="62"/>
        <v>200</v>
      </c>
      <c r="R83" s="13">
        <f t="shared" si="63"/>
        <v>0.96848609708977662</v>
      </c>
      <c r="S83" s="13">
        <f t="shared" si="64"/>
        <v>0.36239394256248464</v>
      </c>
      <c r="T83" s="13">
        <f t="shared" si="65"/>
        <v>1.9001899264352937</v>
      </c>
      <c r="U83">
        <f t="shared" si="66"/>
        <v>32.87758262404143</v>
      </c>
      <c r="V83">
        <f t="shared" si="67"/>
        <v>24.798482188604382</v>
      </c>
      <c r="W83">
        <f t="shared" si="68"/>
        <v>6.2268606225646739</v>
      </c>
      <c r="X83">
        <f t="shared" si="69"/>
        <v>15.062099377435326</v>
      </c>
      <c r="Y83" s="216">
        <f t="shared" si="70"/>
        <v>4.5237229804789667</v>
      </c>
      <c r="Z83" s="217">
        <f t="shared" si="71"/>
        <v>0.17809932994011682</v>
      </c>
    </row>
    <row r="84" spans="1:26" x14ac:dyDescent="0.15">
      <c r="A84" s="369" t="str">
        <f>'Table (Dly)'!A83</f>
        <v>2023-07-20</v>
      </c>
      <c r="B84" s="206">
        <f>'Table (Dly)'!H83</f>
        <v>2.6999996474880001</v>
      </c>
      <c r="C84" s="206">
        <f>'Table (Dly)'!I83</f>
        <v>0</v>
      </c>
      <c r="D84" s="206">
        <f>'Table (Dly)'!J83</f>
        <v>239</v>
      </c>
      <c r="E84" s="206">
        <f>'Table (Dly)'!K83</f>
        <v>24.499999999999996</v>
      </c>
      <c r="F84" s="206">
        <f>'Table (Dly)'!L83</f>
        <v>24.049792507144588</v>
      </c>
      <c r="G84">
        <f>IF(ISBLANK('Table (Dly)'!B83),"",2.501-E84*0.002361)</f>
        <v>2.4431555</v>
      </c>
      <c r="H84">
        <f t="shared" si="56"/>
        <v>-4.6442690483704756E-4</v>
      </c>
      <c r="I84">
        <f>IF(ISBLANK('Table (Dly)'!B83),"",IF(E84&gt;0,0.6108*EXP(17.27*E84/(237.3+E84)),F84*0.1))</f>
        <v>3.0746490508815891</v>
      </c>
      <c r="J84">
        <f t="shared" si="57"/>
        <v>0.66966980016713018</v>
      </c>
      <c r="K84">
        <f t="shared" si="58"/>
        <v>0.18383500912050893</v>
      </c>
      <c r="L84">
        <f t="shared" si="72"/>
        <v>98.803245028789661</v>
      </c>
      <c r="M84">
        <f t="shared" si="59"/>
        <v>6.586264378531112E-2</v>
      </c>
      <c r="N84">
        <f t="shared" si="73"/>
        <v>4.9030000000000001E-9</v>
      </c>
      <c r="O84">
        <f t="shared" si="60"/>
        <v>38.406945885273437</v>
      </c>
      <c r="P84">
        <f t="shared" si="61"/>
        <v>20.6496</v>
      </c>
      <c r="Q84" s="12">
        <f t="shared" si="62"/>
        <v>201</v>
      </c>
      <c r="R84" s="13">
        <f t="shared" si="63"/>
        <v>0.96865931118788273</v>
      </c>
      <c r="S84" s="13">
        <f t="shared" si="64"/>
        <v>0.35907644013137774</v>
      </c>
      <c r="T84" s="13">
        <f t="shared" si="65"/>
        <v>1.8967750226298152</v>
      </c>
      <c r="U84">
        <f t="shared" si="66"/>
        <v>32.869303336737204</v>
      </c>
      <c r="V84">
        <f t="shared" si="67"/>
        <v>24.792237393751428</v>
      </c>
      <c r="W84">
        <f t="shared" si="68"/>
        <v>3.6550865907958383</v>
      </c>
      <c r="X84">
        <f t="shared" si="69"/>
        <v>12.245105409204163</v>
      </c>
      <c r="Y84" s="216">
        <f t="shared" si="70"/>
        <v>4.1228381841644142</v>
      </c>
      <c r="Z84" s="217">
        <f t="shared" si="71"/>
        <v>0.16231646394348087</v>
      </c>
    </row>
    <row r="85" spans="1:26" x14ac:dyDescent="0.15">
      <c r="A85" s="369" t="str">
        <f>'Table (Dly)'!A84</f>
        <v>2023-07-21</v>
      </c>
      <c r="B85" s="206">
        <f>'Table (Dly)'!H84</f>
        <v>1.7999997649920001</v>
      </c>
      <c r="C85" s="206">
        <f>'Table (Dly)'!I84</f>
        <v>0</v>
      </c>
      <c r="D85" s="206">
        <f>'Table (Dly)'!J84</f>
        <v>291</v>
      </c>
      <c r="E85" s="206">
        <f>'Table (Dly)'!K84</f>
        <v>20.699999999999996</v>
      </c>
      <c r="F85" s="206">
        <f>'Table (Dly)'!L84</f>
        <v>18.275946655476083</v>
      </c>
      <c r="G85">
        <f>IF(ISBLANK('Table (Dly)'!B84),"",2.501-E85*0.002361)</f>
        <v>2.4521272999999999</v>
      </c>
      <c r="H85">
        <f t="shared" si="56"/>
        <v>-4.6442690483704756E-4</v>
      </c>
      <c r="I85">
        <f>IF(ISBLANK('Table (Dly)'!B84),"",IF(E85&gt;0,0.6108*EXP(17.27*E85/(237.3+E85)),F85*0.1))</f>
        <v>2.4415438714941011</v>
      </c>
      <c r="J85">
        <f t="shared" si="57"/>
        <v>0.6139492059464926</v>
      </c>
      <c r="K85">
        <f t="shared" si="58"/>
        <v>0.15031318408423208</v>
      </c>
      <c r="L85">
        <f t="shared" si="72"/>
        <v>98.803245028789661</v>
      </c>
      <c r="M85">
        <f t="shared" si="59"/>
        <v>6.5621666708993331E-2</v>
      </c>
      <c r="N85">
        <f t="shared" si="73"/>
        <v>4.9030000000000001E-9</v>
      </c>
      <c r="O85">
        <f t="shared" si="60"/>
        <v>36.481919384947567</v>
      </c>
      <c r="P85">
        <f t="shared" si="61"/>
        <v>25.142399999999999</v>
      </c>
      <c r="Q85" s="12">
        <f t="shared" si="62"/>
        <v>202</v>
      </c>
      <c r="R85" s="13">
        <f t="shared" si="63"/>
        <v>0.96884181220847143</v>
      </c>
      <c r="S85" s="13">
        <f t="shared" si="64"/>
        <v>0.35565253560155563</v>
      </c>
      <c r="T85" s="13">
        <f t="shared" si="65"/>
        <v>1.8932636113865586</v>
      </c>
      <c r="U85">
        <f t="shared" si="66"/>
        <v>32.860166802458728</v>
      </c>
      <c r="V85">
        <f t="shared" si="67"/>
        <v>24.785346005623499</v>
      </c>
      <c r="W85">
        <f t="shared" si="68"/>
        <v>5.6060859037307367</v>
      </c>
      <c r="X85">
        <f t="shared" si="69"/>
        <v>13.753562096269263</v>
      </c>
      <c r="Y85" s="216">
        <f t="shared" si="70"/>
        <v>4.1614498549905976</v>
      </c>
      <c r="Z85" s="217">
        <f t="shared" si="71"/>
        <v>0.16383660846419676</v>
      </c>
    </row>
    <row r="86" spans="1:26" x14ac:dyDescent="0.15">
      <c r="A86" s="369" t="str">
        <f>'Table (Dly)'!A85</f>
        <v>2023-07-22</v>
      </c>
      <c r="B86" s="206">
        <f>'Table (Dly)'!H85</f>
        <v>0.89999988249600005</v>
      </c>
      <c r="C86" s="206">
        <f>'Table (Dly)'!I85</f>
        <v>0</v>
      </c>
      <c r="D86" s="206">
        <f>'Table (Dly)'!J85</f>
        <v>328</v>
      </c>
      <c r="E86" s="206">
        <f>'Table (Dly)'!K85</f>
        <v>21.100000000000005</v>
      </c>
      <c r="F86" s="206">
        <f>'Table (Dly)'!L85</f>
        <v>17.652761578647919</v>
      </c>
      <c r="G86">
        <f>IF(ISBLANK('Table (Dly)'!B85),"",2.501-E86*0.002361)</f>
        <v>2.4511829000000001</v>
      </c>
      <c r="H86">
        <f t="shared" si="56"/>
        <v>-4.6442690483704756E-4</v>
      </c>
      <c r="I86">
        <f>IF(ISBLANK('Table (Dly)'!B85),"",IF(E86&gt;0,0.6108*EXP(17.27*E86/(237.3+E86)),F86*0.1))</f>
        <v>2.5023227554890162</v>
      </c>
      <c r="J86">
        <f t="shared" si="57"/>
        <v>0.7370465976242242</v>
      </c>
      <c r="K86">
        <f t="shared" si="58"/>
        <v>0.15357844313412958</v>
      </c>
      <c r="L86">
        <f t="shared" si="72"/>
        <v>98.803245028789661</v>
      </c>
      <c r="M86">
        <f t="shared" si="59"/>
        <v>6.5646949645668501E-2</v>
      </c>
      <c r="N86">
        <f t="shared" si="73"/>
        <v>4.9030000000000001E-9</v>
      </c>
      <c r="O86">
        <f t="shared" si="60"/>
        <v>36.68106962545771</v>
      </c>
      <c r="P86">
        <f t="shared" si="61"/>
        <v>28.339200000000002</v>
      </c>
      <c r="Q86" s="12">
        <f t="shared" si="62"/>
        <v>203</v>
      </c>
      <c r="R86" s="13">
        <f t="shared" si="63"/>
        <v>0.96903354607255143</v>
      </c>
      <c r="S86" s="13">
        <f t="shared" si="64"/>
        <v>0.3521232435498246</v>
      </c>
      <c r="T86" s="13">
        <f t="shared" si="65"/>
        <v>1.889657743988395</v>
      </c>
      <c r="U86">
        <f t="shared" si="66"/>
        <v>32.850110222755518</v>
      </c>
      <c r="V86">
        <f t="shared" si="67"/>
        <v>24.777760657409182</v>
      </c>
      <c r="W86">
        <f t="shared" si="68"/>
        <v>6.744607663765616</v>
      </c>
      <c r="X86">
        <f t="shared" si="69"/>
        <v>15.076576336234385</v>
      </c>
      <c r="Y86" s="216">
        <f t="shared" si="70"/>
        <v>4.5045013210952005</v>
      </c>
      <c r="Z86" s="217">
        <f t="shared" si="71"/>
        <v>0.17734257169666146</v>
      </c>
    </row>
    <row r="87" spans="1:26" x14ac:dyDescent="0.15">
      <c r="A87" s="369" t="str">
        <f>'Table (Dly)'!A86</f>
        <v>2023-07-23</v>
      </c>
      <c r="B87" s="206">
        <f>'Table (Dly)'!H86</f>
        <v>1.7999997649920001</v>
      </c>
      <c r="C87" s="206">
        <f>'Table (Dly)'!I86</f>
        <v>4.8259999999999996</v>
      </c>
      <c r="D87" s="206">
        <f>'Table (Dly)'!J86</f>
        <v>283</v>
      </c>
      <c r="E87" s="206">
        <f>'Table (Dly)'!K86</f>
        <v>22.299999999999997</v>
      </c>
      <c r="F87" s="206">
        <f>'Table (Dly)'!L86</f>
        <v>20.145209509669076</v>
      </c>
      <c r="G87">
        <f>IF(ISBLANK('Table (Dly)'!B86),"",2.501-E87*0.002361)</f>
        <v>2.4483497000000001</v>
      </c>
      <c r="H87">
        <f t="shared" si="56"/>
        <v>-4.6442690483704756E-4</v>
      </c>
      <c r="I87">
        <f>IF(ISBLANK('Table (Dly)'!B86),"",IF(E87&gt;0,0.6108*EXP(17.27*E87/(237.3+E87)),F87*0.1))</f>
        <v>2.6926645530366375</v>
      </c>
      <c r="J87">
        <f t="shared" si="57"/>
        <v>0.67814360206973001</v>
      </c>
      <c r="K87">
        <f t="shared" si="58"/>
        <v>0.16373624674359952</v>
      </c>
      <c r="L87">
        <f t="shared" si="72"/>
        <v>98.803245028789661</v>
      </c>
      <c r="M87">
        <f t="shared" si="59"/>
        <v>6.5722915484100849E-2</v>
      </c>
      <c r="N87">
        <f t="shared" si="73"/>
        <v>4.9030000000000001E-9</v>
      </c>
      <c r="O87">
        <f t="shared" si="60"/>
        <v>37.283414665304804</v>
      </c>
      <c r="P87">
        <f t="shared" si="61"/>
        <v>24.4512</v>
      </c>
      <c r="Q87" s="12">
        <f t="shared" si="62"/>
        <v>204</v>
      </c>
      <c r="R87" s="13">
        <f t="shared" si="63"/>
        <v>0.96923445596524105</v>
      </c>
      <c r="S87" s="13">
        <f t="shared" si="64"/>
        <v>0.34848960978158766</v>
      </c>
      <c r="T87" s="13">
        <f t="shared" si="65"/>
        <v>1.8859594890008369</v>
      </c>
      <c r="U87">
        <f t="shared" si="66"/>
        <v>32.839070028108928</v>
      </c>
      <c r="V87">
        <f t="shared" si="67"/>
        <v>24.769433400705644</v>
      </c>
      <c r="W87">
        <f t="shared" si="68"/>
        <v>5.1765035217415143</v>
      </c>
      <c r="X87">
        <f t="shared" si="69"/>
        <v>13.650920478258486</v>
      </c>
      <c r="Y87" s="216">
        <f t="shared" si="70"/>
        <v>4.2883117475957135</v>
      </c>
      <c r="Z87" s="217">
        <f t="shared" si="71"/>
        <v>0.16883117116518559</v>
      </c>
    </row>
    <row r="88" spans="1:26" x14ac:dyDescent="0.15">
      <c r="A88" s="369" t="str">
        <f>'Table (Dly)'!A87</f>
        <v>2023-07-24</v>
      </c>
      <c r="B88" s="206">
        <f>'Table (Dly)'!H87</f>
        <v>1.1999998433280001</v>
      </c>
      <c r="C88" s="206">
        <f>'Table (Dly)'!I87</f>
        <v>0</v>
      </c>
      <c r="D88" s="206">
        <f>'Table (Dly)'!J87</f>
        <v>166</v>
      </c>
      <c r="E88" s="206">
        <f>'Table (Dly)'!K87</f>
        <v>24.799999999999997</v>
      </c>
      <c r="F88" s="206">
        <f>'Table (Dly)'!L87</f>
        <v>24.09136825974889</v>
      </c>
      <c r="G88">
        <f>IF(ISBLANK('Table (Dly)'!B87),"",2.501-E88*0.002361)</f>
        <v>2.4424471999999997</v>
      </c>
      <c r="H88">
        <f t="shared" si="56"/>
        <v>-4.6442690483704756E-4</v>
      </c>
      <c r="I88">
        <f>IF(ISBLANK('Table (Dly)'!B87),"",IF(E88&gt;0,0.6108*EXP(17.27*E88/(237.3+E88)),F88*0.1))</f>
        <v>3.1302352193130294</v>
      </c>
      <c r="J88">
        <f t="shared" si="57"/>
        <v>0.7210983933381403</v>
      </c>
      <c r="K88">
        <f t="shared" si="58"/>
        <v>0.18673033901982344</v>
      </c>
      <c r="L88">
        <f t="shared" si="72"/>
        <v>98.803245028789661</v>
      </c>
      <c r="M88">
        <f t="shared" si="59"/>
        <v>6.58817436907638E-2</v>
      </c>
      <c r="N88">
        <f t="shared" si="73"/>
        <v>4.9030000000000001E-9</v>
      </c>
      <c r="O88">
        <f t="shared" si="60"/>
        <v>38.562099147082925</v>
      </c>
      <c r="P88">
        <f t="shared" si="61"/>
        <v>14.3424</v>
      </c>
      <c r="Q88" s="12">
        <f t="shared" si="62"/>
        <v>205</v>
      </c>
      <c r="R88" s="13">
        <f t="shared" si="63"/>
        <v>0.96944448235260294</v>
      </c>
      <c r="S88" s="13">
        <f t="shared" si="64"/>
        <v>0.34475271102095079</v>
      </c>
      <c r="T88" s="13">
        <f t="shared" si="65"/>
        <v>1.8821709287777577</v>
      </c>
      <c r="U88">
        <f t="shared" si="66"/>
        <v>32.826981990008171</v>
      </c>
      <c r="V88">
        <f t="shared" si="67"/>
        <v>24.760315790053891</v>
      </c>
      <c r="W88">
        <f t="shared" si="68"/>
        <v>2.0439835549552514</v>
      </c>
      <c r="X88">
        <f t="shared" si="69"/>
        <v>8.9996644450447469</v>
      </c>
      <c r="Y88" s="216">
        <f t="shared" si="70"/>
        <v>3.0697607330029824</v>
      </c>
      <c r="Z88" s="217">
        <f t="shared" si="71"/>
        <v>0.12085672177177097</v>
      </c>
    </row>
    <row r="89" spans="1:26" x14ac:dyDescent="0.15">
      <c r="A89" s="369" t="str">
        <f>'Table (Dly)'!A88</f>
        <v>2023-07-25</v>
      </c>
      <c r="B89" s="206">
        <f>'Table (Dly)'!H88</f>
        <v>1.1999998433280001</v>
      </c>
      <c r="C89" s="206">
        <f>'Table (Dly)'!I88</f>
        <v>0</v>
      </c>
      <c r="D89" s="206">
        <f>'Table (Dly)'!J88</f>
        <v>292</v>
      </c>
      <c r="E89" s="206">
        <f>'Table (Dly)'!K88</f>
        <v>24.6</v>
      </c>
      <c r="F89" s="206">
        <f>'Table (Dly)'!L88</f>
        <v>21.251163817682549</v>
      </c>
      <c r="G89">
        <f>IF(ISBLANK('Table (Dly)'!B88),"",2.501-E89*0.002361)</f>
        <v>2.4429194000000001</v>
      </c>
      <c r="H89">
        <f t="shared" si="56"/>
        <v>-4.6442690483704756E-4</v>
      </c>
      <c r="I89">
        <f>IF(ISBLANK('Table (Dly)'!B88),"",IF(E89&gt;0,0.6108*EXP(17.27*E89/(237.3+E89)),F89*0.1))</f>
        <v>3.0930813295225428</v>
      </c>
      <c r="J89">
        <f t="shared" si="57"/>
        <v>0.96796494775428776</v>
      </c>
      <c r="K89">
        <f t="shared" si="58"/>
        <v>0.1847958852166231</v>
      </c>
      <c r="L89">
        <f t="shared" si="72"/>
        <v>98.803245028789661</v>
      </c>
      <c r="M89">
        <f t="shared" si="59"/>
        <v>6.586900918983396E-2</v>
      </c>
      <c r="N89">
        <f t="shared" si="73"/>
        <v>4.9030000000000001E-9</v>
      </c>
      <c r="O89">
        <f t="shared" si="60"/>
        <v>38.458611518983382</v>
      </c>
      <c r="P89">
        <f t="shared" si="61"/>
        <v>25.2288</v>
      </c>
      <c r="Q89" s="12">
        <f t="shared" si="62"/>
        <v>206</v>
      </c>
      <c r="R89" s="13">
        <f t="shared" si="63"/>
        <v>0.9696635629992858</v>
      </c>
      <c r="S89" s="13">
        <f t="shared" si="64"/>
        <v>0.34091365459166534</v>
      </c>
      <c r="T89" s="13">
        <f t="shared" si="65"/>
        <v>1.8782941560658322</v>
      </c>
      <c r="U89">
        <f t="shared" si="66"/>
        <v>32.813781333233713</v>
      </c>
      <c r="V89">
        <f t="shared" si="67"/>
        <v>24.750358967630461</v>
      </c>
      <c r="W89">
        <f t="shared" si="68"/>
        <v>5.3633566665307635</v>
      </c>
      <c r="X89">
        <f t="shared" si="69"/>
        <v>14.062819333469239</v>
      </c>
      <c r="Y89" s="216">
        <f t="shared" si="70"/>
        <v>4.6541439270567517</v>
      </c>
      <c r="Z89" s="217">
        <f t="shared" si="71"/>
        <v>0.18323401287625007</v>
      </c>
    </row>
    <row r="90" spans="1:26" x14ac:dyDescent="0.15">
      <c r="A90" s="369" t="str">
        <f>'Table (Dly)'!A89</f>
        <v>2023-07-26</v>
      </c>
      <c r="B90" s="206">
        <f>'Table (Dly)'!H89</f>
        <v>3.3999995560960001</v>
      </c>
      <c r="C90" s="206">
        <f>'Table (Dly)'!I89</f>
        <v>6.6040000000000001</v>
      </c>
      <c r="D90" s="206">
        <f>'Table (Dly)'!J89</f>
        <v>210</v>
      </c>
      <c r="E90" s="206">
        <f>'Table (Dly)'!K89</f>
        <v>26.599999999999998</v>
      </c>
      <c r="F90" s="206">
        <f>'Table (Dly)'!L89</f>
        <v>26.209188716647787</v>
      </c>
      <c r="G90">
        <f>IF(ISBLANK('Table (Dly)'!B89),"",2.501-E90*0.002361)</f>
        <v>2.4381974</v>
      </c>
      <c r="H90">
        <f t="shared" si="56"/>
        <v>-4.6442690483704756E-4</v>
      </c>
      <c r="I90">
        <f>IF(ISBLANK('Table (Dly)'!B89),"",IF(E90&gt;0,0.6108*EXP(17.27*E90/(237.3+E90)),F90*0.1))</f>
        <v>3.4825228914559996</v>
      </c>
      <c r="J90">
        <f t="shared" si="57"/>
        <v>0.86160401979122048</v>
      </c>
      <c r="K90">
        <f t="shared" si="58"/>
        <v>0.20492132412027936</v>
      </c>
      <c r="L90">
        <f t="shared" si="72"/>
        <v>98.803245028789661</v>
      </c>
      <c r="M90">
        <f t="shared" si="59"/>
        <v>6.599657616262887E-2</v>
      </c>
      <c r="N90">
        <f t="shared" si="73"/>
        <v>4.9030000000000001E-9</v>
      </c>
      <c r="O90">
        <f t="shared" si="60"/>
        <v>39.502913642775134</v>
      </c>
      <c r="P90">
        <f t="shared" si="61"/>
        <v>18.143999999999998</v>
      </c>
      <c r="Q90" s="12">
        <f t="shared" si="62"/>
        <v>207</v>
      </c>
      <c r="R90" s="13">
        <f t="shared" si="63"/>
        <v>0.96989163298696601</v>
      </c>
      <c r="S90" s="13">
        <f t="shared" si="64"/>
        <v>0.3369735780890053</v>
      </c>
      <c r="T90" s="13">
        <f t="shared" si="65"/>
        <v>1.8743312707160491</v>
      </c>
      <c r="U90">
        <f t="shared" si="66"/>
        <v>32.799402848177202</v>
      </c>
      <c r="V90">
        <f t="shared" si="67"/>
        <v>24.739513747966644</v>
      </c>
      <c r="W90">
        <f t="shared" si="68"/>
        <v>2.8661241405628579</v>
      </c>
      <c r="X90">
        <f t="shared" si="69"/>
        <v>11.104755859437141</v>
      </c>
      <c r="Y90" s="216">
        <f t="shared" si="70"/>
        <v>4.3468231685877079</v>
      </c>
      <c r="Z90" s="217">
        <f t="shared" si="71"/>
        <v>0.17113477041683892</v>
      </c>
    </row>
    <row r="91" spans="1:26" x14ac:dyDescent="0.15">
      <c r="A91" s="369" t="str">
        <f>'Table (Dly)'!A90</f>
        <v>2023-07-27</v>
      </c>
      <c r="B91" s="206">
        <f>'Table (Dly)'!H90</f>
        <v>1.1999998433280001</v>
      </c>
      <c r="C91" s="206">
        <f>'Table (Dly)'!I90</f>
        <v>0</v>
      </c>
      <c r="D91" s="206">
        <f>'Table (Dly)'!J90</f>
        <v>304</v>
      </c>
      <c r="E91" s="206">
        <f>'Table (Dly)'!K90</f>
        <v>29</v>
      </c>
      <c r="F91" s="206">
        <f>'Table (Dly)'!L90</f>
        <v>29.376856041796934</v>
      </c>
      <c r="G91">
        <f>IF(ISBLANK('Table (Dly)'!B90),"",2.501-E91*0.002361)</f>
        <v>2.432531</v>
      </c>
      <c r="H91">
        <f t="shared" si="56"/>
        <v>-4.6442690483704756E-4</v>
      </c>
      <c r="I91">
        <f>IF(ISBLANK('Table (Dly)'!B90),"",IF(E91&gt;0,0.6108*EXP(17.27*E91/(237.3+E91)),F91*0.1))</f>
        <v>4.0056776000859209</v>
      </c>
      <c r="J91">
        <f t="shared" si="57"/>
        <v>1.0679919959062274</v>
      </c>
      <c r="K91">
        <f t="shared" si="58"/>
        <v>0.23147581029180006</v>
      </c>
      <c r="L91">
        <f t="shared" si="72"/>
        <v>98.803245028789661</v>
      </c>
      <c r="M91">
        <f t="shared" si="59"/>
        <v>6.6150310277083291E-2</v>
      </c>
      <c r="N91">
        <f t="shared" si="73"/>
        <v>4.9030000000000001E-9</v>
      </c>
      <c r="O91">
        <f t="shared" si="60"/>
        <v>40.783985627248001</v>
      </c>
      <c r="P91">
        <f t="shared" si="61"/>
        <v>26.265599999999999</v>
      </c>
      <c r="Q91" s="12">
        <f t="shared" si="62"/>
        <v>208</v>
      </c>
      <c r="R91" s="13">
        <f t="shared" si="63"/>
        <v>0.97012862473358386</v>
      </c>
      <c r="S91" s="13">
        <f t="shared" si="64"/>
        <v>0.33293364904267192</v>
      </c>
      <c r="T91" s="13">
        <f t="shared" si="65"/>
        <v>1.8702843765097286</v>
      </c>
      <c r="U91">
        <f t="shared" si="66"/>
        <v>32.783781003036061</v>
      </c>
      <c r="V91">
        <f t="shared" si="67"/>
        <v>24.727730702573201</v>
      </c>
      <c r="W91">
        <f t="shared" si="68"/>
        <v>4.4227857939602027</v>
      </c>
      <c r="X91">
        <f t="shared" si="69"/>
        <v>15.801726206039799</v>
      </c>
      <c r="Y91" s="216">
        <f t="shared" si="70"/>
        <v>5.3757177495601631</v>
      </c>
      <c r="Z91" s="217">
        <f t="shared" si="71"/>
        <v>0.2116424310850458</v>
      </c>
    </row>
    <row r="92" spans="1:26" x14ac:dyDescent="0.15">
      <c r="A92" s="369" t="str">
        <f>'Table (Dly)'!A91</f>
        <v>2023-07-28</v>
      </c>
      <c r="B92" s="206">
        <f>'Table (Dly)'!H91</f>
        <v>2.8999996213760002</v>
      </c>
      <c r="C92" s="206">
        <f>'Table (Dly)'!I91</f>
        <v>18.8</v>
      </c>
      <c r="D92" s="206">
        <f>'Table (Dly)'!J91</f>
        <v>244</v>
      </c>
      <c r="E92" s="206">
        <f>'Table (Dly)'!K91</f>
        <v>27.200000000000003</v>
      </c>
      <c r="F92" s="206">
        <f>'Table (Dly)'!L91</f>
        <v>28.750217622670554</v>
      </c>
      <c r="G92">
        <f>IF(ISBLANK('Table (Dly)'!B91),"",2.501-E92*0.002361)</f>
        <v>2.4367807999999997</v>
      </c>
      <c r="H92">
        <f t="shared" si="56"/>
        <v>-4.6442690483704756E-4</v>
      </c>
      <c r="I92">
        <f>IF(ISBLANK('Table (Dly)'!B91),"",IF(E92&gt;0,0.6108*EXP(17.27*E92/(237.3+E92)),F92*0.1))</f>
        <v>3.6073883025255138</v>
      </c>
      <c r="J92">
        <f t="shared" si="57"/>
        <v>0.73236654025845827</v>
      </c>
      <c r="K92">
        <f t="shared" si="58"/>
        <v>0.21130681013503461</v>
      </c>
      <c r="L92">
        <f t="shared" si="72"/>
        <v>98.803245028789661</v>
      </c>
      <c r="M92">
        <f t="shared" si="59"/>
        <v>6.6034942662312385E-2</v>
      </c>
      <c r="N92">
        <f t="shared" si="73"/>
        <v>4.9030000000000001E-9</v>
      </c>
      <c r="O92">
        <f t="shared" si="60"/>
        <v>39.82031075187664</v>
      </c>
      <c r="P92">
        <f t="shared" si="61"/>
        <v>21.081600000000002</v>
      </c>
      <c r="Q92" s="12">
        <f t="shared" si="62"/>
        <v>209</v>
      </c>
      <c r="R92" s="13">
        <f t="shared" si="63"/>
        <v>0.97037446801337024</v>
      </c>
      <c r="S92" s="13">
        <f t="shared" si="64"/>
        <v>0.32879506457083052</v>
      </c>
      <c r="T92" s="13">
        <f t="shared" si="65"/>
        <v>1.8661555781056232</v>
      </c>
      <c r="U92">
        <f t="shared" si="66"/>
        <v>32.766850055729655</v>
      </c>
      <c r="V92">
        <f t="shared" si="67"/>
        <v>24.714960244355051</v>
      </c>
      <c r="W92">
        <f t="shared" si="68"/>
        <v>3.2752856842521645</v>
      </c>
      <c r="X92">
        <f t="shared" si="69"/>
        <v>12.957546315747837</v>
      </c>
      <c r="Y92" s="216">
        <f t="shared" si="70"/>
        <v>4.4900235565780946</v>
      </c>
      <c r="Z92" s="217">
        <f t="shared" si="71"/>
        <v>0.17677258096764153</v>
      </c>
    </row>
    <row r="93" spans="1:26" x14ac:dyDescent="0.15">
      <c r="A93" s="369" t="str">
        <f>'Table (Dly)'!A92</f>
        <v>2023-07-29</v>
      </c>
      <c r="B93" s="206">
        <f>'Table (Dly)'!H92</f>
        <v>2.5999996605439999</v>
      </c>
      <c r="C93" s="206">
        <f>'Table (Dly)'!I92</f>
        <v>16.260000000000002</v>
      </c>
      <c r="D93" s="206">
        <f>'Table (Dly)'!J92</f>
        <v>237</v>
      </c>
      <c r="E93" s="206">
        <f>'Table (Dly)'!K92</f>
        <v>23.299999999999997</v>
      </c>
      <c r="F93" s="206">
        <f>'Table (Dly)'!L92</f>
        <v>22.94357296515912</v>
      </c>
      <c r="G93">
        <f>IF(ISBLANK('Table (Dly)'!B92),"",2.501-E93*0.002361)</f>
        <v>2.4459887</v>
      </c>
      <c r="H93">
        <f t="shared" si="56"/>
        <v>-4.6442690483704756E-4</v>
      </c>
      <c r="I93">
        <f>IF(ISBLANK('Table (Dly)'!B92),"",IF(E93&gt;0,0.6108*EXP(17.27*E93/(237.3+E93)),F93*0.1))</f>
        <v>2.860821129687674</v>
      </c>
      <c r="J93">
        <f t="shared" si="57"/>
        <v>0.56646383317176197</v>
      </c>
      <c r="K93">
        <f t="shared" si="58"/>
        <v>0.17262903232136365</v>
      </c>
      <c r="L93">
        <f t="shared" si="72"/>
        <v>98.803245028789661</v>
      </c>
      <c r="M93">
        <f t="shared" si="59"/>
        <v>6.5786354781043624E-2</v>
      </c>
      <c r="N93">
        <f t="shared" si="73"/>
        <v>4.9030000000000001E-9</v>
      </c>
      <c r="O93">
        <f t="shared" si="60"/>
        <v>37.791010014710338</v>
      </c>
      <c r="P93">
        <f t="shared" si="61"/>
        <v>20.476800000000001</v>
      </c>
      <c r="Q93" s="12">
        <f t="shared" si="62"/>
        <v>210</v>
      </c>
      <c r="R93" s="13">
        <f t="shared" si="63"/>
        <v>0.97062908997765562</v>
      </c>
      <c r="S93" s="13">
        <f t="shared" si="64"/>
        <v>0.32455905102537808</v>
      </c>
      <c r="T93" s="13">
        <f t="shared" si="65"/>
        <v>1.8619469781137918</v>
      </c>
      <c r="U93">
        <f t="shared" si="66"/>
        <v>32.748544165392083</v>
      </c>
      <c r="V93">
        <f t="shared" si="67"/>
        <v>24.701152711706623</v>
      </c>
      <c r="W93">
        <f t="shared" si="68"/>
        <v>3.7187086586834792</v>
      </c>
      <c r="X93">
        <f t="shared" si="69"/>
        <v>12.048427341316522</v>
      </c>
      <c r="Y93" s="216">
        <f t="shared" si="70"/>
        <v>3.853844324129601</v>
      </c>
      <c r="Z93" s="217">
        <f t="shared" si="71"/>
        <v>0.15172615449329138</v>
      </c>
    </row>
    <row r="94" spans="1:26" x14ac:dyDescent="0.15">
      <c r="A94" s="369" t="str">
        <f>'Table (Dly)'!A93</f>
        <v>2023-07-30</v>
      </c>
      <c r="B94" s="206">
        <f>'Table (Dly)'!H93</f>
        <v>1.599999791104</v>
      </c>
      <c r="C94" s="206">
        <f>'Table (Dly)'!I93</f>
        <v>0</v>
      </c>
      <c r="D94" s="206">
        <f>'Table (Dly)'!J93</f>
        <v>290</v>
      </c>
      <c r="E94" s="206">
        <f>'Table (Dly)'!K93</f>
        <v>21.599999999999998</v>
      </c>
      <c r="F94" s="206">
        <f>'Table (Dly)'!L93</f>
        <v>19.394743631247554</v>
      </c>
      <c r="G94">
        <f>IF(ISBLANK('Table (Dly)'!B93),"",2.501-E94*0.002361)</f>
        <v>2.4500023999999998</v>
      </c>
      <c r="H94">
        <f t="shared" si="56"/>
        <v>-4.6442690483704756E-4</v>
      </c>
      <c r="I94">
        <f>IF(ISBLANK('Table (Dly)'!B93),"",IF(E94&gt;0,0.6108*EXP(17.27*E94/(237.3+E94)),F94*0.1))</f>
        <v>2.5801527260359438</v>
      </c>
      <c r="J94">
        <f t="shared" si="57"/>
        <v>0.64067836291118829</v>
      </c>
      <c r="K94">
        <f t="shared" si="58"/>
        <v>0.1577441517108033</v>
      </c>
      <c r="L94">
        <f t="shared" si="72"/>
        <v>98.803245028789661</v>
      </c>
      <c r="M94">
        <f t="shared" si="59"/>
        <v>6.567858072654284E-2</v>
      </c>
      <c r="N94">
        <f t="shared" si="73"/>
        <v>4.9030000000000001E-9</v>
      </c>
      <c r="O94">
        <f t="shared" si="60"/>
        <v>36.931152713057969</v>
      </c>
      <c r="P94">
        <f t="shared" si="61"/>
        <v>25.056000000000001</v>
      </c>
      <c r="Q94" s="12">
        <f t="shared" si="62"/>
        <v>211</v>
      </c>
      <c r="R94" s="13">
        <f t="shared" si="63"/>
        <v>0.97089241517645686</v>
      </c>
      <c r="S94" s="13">
        <f t="shared" si="64"/>
        <v>0.32022686362854907</v>
      </c>
      <c r="T94" s="13">
        <f t="shared" si="65"/>
        <v>1.8576606743010959</v>
      </c>
      <c r="U94">
        <f t="shared" si="66"/>
        <v>32.728797503305152</v>
      </c>
      <c r="V94">
        <f t="shared" si="67"/>
        <v>24.686258452184969</v>
      </c>
      <c r="W94">
        <f t="shared" si="68"/>
        <v>5.4643865070044031</v>
      </c>
      <c r="X94">
        <f t="shared" si="69"/>
        <v>13.8287334929956</v>
      </c>
      <c r="Y94" s="216">
        <f t="shared" si="70"/>
        <v>4.22810956110634</v>
      </c>
      <c r="Z94" s="217">
        <f t="shared" si="71"/>
        <v>0.16646100634276931</v>
      </c>
    </row>
    <row r="95" spans="1:26" x14ac:dyDescent="0.15">
      <c r="A95" s="369" t="str">
        <f>'Table (Dly)'!A94</f>
        <v>2023-07-31</v>
      </c>
      <c r="B95" s="206">
        <f>'Table (Dly)'!H94</f>
        <v>0.99999986943999997</v>
      </c>
      <c r="C95" s="206">
        <f>'Table (Dly)'!I94</f>
        <v>0</v>
      </c>
      <c r="D95" s="206">
        <f>'Table (Dly)'!J94</f>
        <v>309</v>
      </c>
      <c r="E95" s="206">
        <f>'Table (Dly)'!K94</f>
        <v>20.299999999999997</v>
      </c>
      <c r="F95" s="206">
        <f>'Table (Dly)'!L94</f>
        <v>16.101797950822693</v>
      </c>
      <c r="G95">
        <f>IF(ISBLANK('Table (Dly)'!B94),"",2.501-E95*0.002361)</f>
        <v>2.4530716999999997</v>
      </c>
      <c r="H95">
        <f t="shared" si="56"/>
        <v>-4.6442690483704756E-4</v>
      </c>
      <c r="I95">
        <f>IF(ISBLANK('Table (Dly)'!B94),"",IF(E95&gt;0,0.6108*EXP(17.27*E95/(237.3+E95)),F95*0.1))</f>
        <v>2.3820593372779193</v>
      </c>
      <c r="J95">
        <f t="shared" si="57"/>
        <v>0.77187954219564991</v>
      </c>
      <c r="K95">
        <f t="shared" si="58"/>
        <v>0.14710682163118391</v>
      </c>
      <c r="L95">
        <f t="shared" si="72"/>
        <v>98.803245028789661</v>
      </c>
      <c r="M95">
        <f t="shared" si="59"/>
        <v>6.5596403239507314E-2</v>
      </c>
      <c r="N95">
        <f t="shared" si="73"/>
        <v>4.9030000000000001E-9</v>
      </c>
      <c r="O95">
        <f t="shared" si="60"/>
        <v>36.283581172707827</v>
      </c>
      <c r="P95">
        <f t="shared" si="61"/>
        <v>26.697600000000001</v>
      </c>
      <c r="Q95" s="12">
        <f t="shared" si="62"/>
        <v>212</v>
      </c>
      <c r="R95" s="13">
        <f t="shared" si="63"/>
        <v>0.9711643655808343</v>
      </c>
      <c r="S95" s="13">
        <f t="shared" si="64"/>
        <v>0.31579978610096499</v>
      </c>
      <c r="T95" s="13">
        <f t="shared" si="65"/>
        <v>1.8532987569323389</v>
      </c>
      <c r="U95">
        <f t="shared" si="66"/>
        <v>32.707544363142475</v>
      </c>
      <c r="V95">
        <f t="shared" si="67"/>
        <v>24.670227905663257</v>
      </c>
      <c r="W95">
        <f t="shared" si="68"/>
        <v>6.5441556633100868</v>
      </c>
      <c r="X95">
        <f t="shared" si="69"/>
        <v>14.012996336689916</v>
      </c>
      <c r="Y95" s="216">
        <f t="shared" si="70"/>
        <v>4.2401023640416557</v>
      </c>
      <c r="Z95" s="217">
        <f t="shared" si="71"/>
        <v>0.16693316393864788</v>
      </c>
    </row>
    <row r="96" spans="1:26" x14ac:dyDescent="0.15">
      <c r="A96" s="369" t="str">
        <f>'Table (Dly)'!A95</f>
        <v>2023-08-01</v>
      </c>
      <c r="B96" s="206">
        <f>'Table (Dly)'!H95</f>
        <v>0.89999988249600005</v>
      </c>
      <c r="C96" s="206">
        <f>'Table (Dly)'!I95</f>
        <v>0</v>
      </c>
      <c r="D96" s="206">
        <f>'Table (Dly)'!J95</f>
        <v>293</v>
      </c>
      <c r="E96" s="206">
        <f>'Table (Dly)'!K95</f>
        <v>21.3</v>
      </c>
      <c r="F96" s="206">
        <f>'Table (Dly)'!L95</f>
        <v>17.769276007956684</v>
      </c>
      <c r="G96">
        <f>IF(ISBLANK('Table (Dly)'!B95),"",2.501-E96*0.002361)</f>
        <v>2.4507106999999997</v>
      </c>
      <c r="H96">
        <f t="shared" si="56"/>
        <v>-0.3246791531187973</v>
      </c>
      <c r="I96">
        <f>IF(ISBLANK('Table (Dly)'!B95),"",IF(E96&gt;0,0.6108*EXP(17.27*E96/(237.3+E96)),F96*0.1))</f>
        <v>2.5332049812438213</v>
      </c>
      <c r="J96">
        <f t="shared" si="57"/>
        <v>0.75627738044815285</v>
      </c>
      <c r="K96">
        <f t="shared" si="58"/>
        <v>0.15523342737796861</v>
      </c>
      <c r="L96">
        <f t="shared" si="72"/>
        <v>98.803245028789661</v>
      </c>
      <c r="M96">
        <f t="shared" si="59"/>
        <v>6.5659598421234991E-2</v>
      </c>
      <c r="N96">
        <f t="shared" si="73"/>
        <v>4.9030000000000001E-9</v>
      </c>
      <c r="O96">
        <f t="shared" si="60"/>
        <v>36.7809499478725</v>
      </c>
      <c r="P96">
        <f t="shared" si="61"/>
        <v>25.315200000000001</v>
      </c>
      <c r="Q96" s="12">
        <f t="shared" si="62"/>
        <v>213</v>
      </c>
      <c r="R96" s="13">
        <f t="shared" si="63"/>
        <v>0.9714448606060142</v>
      </c>
      <c r="S96" s="13">
        <f t="shared" si="64"/>
        <v>0.31127913028124182</v>
      </c>
      <c r="T96" s="13">
        <f t="shared" si="65"/>
        <v>1.8488633062502784</v>
      </c>
      <c r="U96">
        <f t="shared" si="66"/>
        <v>32.684719270403292</v>
      </c>
      <c r="V96">
        <f t="shared" si="67"/>
        <v>24.653011686873135</v>
      </c>
      <c r="W96">
        <f t="shared" si="68"/>
        <v>5.845952501354363</v>
      </c>
      <c r="X96">
        <f t="shared" si="69"/>
        <v>13.646751498645637</v>
      </c>
      <c r="Y96" s="216">
        <f t="shared" si="70"/>
        <v>4.2390802207685123</v>
      </c>
      <c r="Z96" s="217">
        <f t="shared" si="71"/>
        <v>0.16689292207750051</v>
      </c>
    </row>
    <row r="97" spans="1:26" x14ac:dyDescent="0.15">
      <c r="A97" s="369" t="str">
        <f>'Table (Dly)'!A96</f>
        <v>2023-08-02</v>
      </c>
      <c r="B97" s="206">
        <f>'Table (Dly)'!H96</f>
        <v>0.1139952</v>
      </c>
      <c r="C97" s="206">
        <f>'Table (Dly)'!I96</f>
        <v>0</v>
      </c>
      <c r="D97" s="206">
        <f>'Table (Dly)'!J96</f>
        <v>0</v>
      </c>
      <c r="E97" s="206">
        <f>'Table (Dly)'!K96</f>
        <v>22.200000000000003</v>
      </c>
      <c r="F97" s="206">
        <f>'Table (Dly)'!L96</f>
        <v>19.011639919720334</v>
      </c>
      <c r="G97">
        <f>IF(ISBLANK('Table (Dly)'!B96),"",2.501-E97*0.002361)</f>
        <v>2.4485858</v>
      </c>
      <c r="H97">
        <f t="shared" si="56"/>
        <v>-0.3246791531187973</v>
      </c>
      <c r="I97">
        <f>IF(ISBLANK('Table (Dly)'!B96),"",IF(E97&gt;0,0.6108*EXP(17.27*E97/(237.3+E97)),F97*0.1))</f>
        <v>2.6763336594163718</v>
      </c>
      <c r="J97">
        <f t="shared" si="57"/>
        <v>0.77516966744433824</v>
      </c>
      <c r="K97">
        <f t="shared" si="58"/>
        <v>0.16286864596267897</v>
      </c>
      <c r="L97">
        <f t="shared" si="72"/>
        <v>98.803245028789661</v>
      </c>
      <c r="M97">
        <f t="shared" si="59"/>
        <v>6.571657828311496E-2</v>
      </c>
      <c r="N97">
        <f t="shared" si="73"/>
        <v>4.9030000000000001E-9</v>
      </c>
      <c r="O97">
        <f t="shared" si="60"/>
        <v>37.232937888425162</v>
      </c>
      <c r="P97">
        <f t="shared" si="61"/>
        <v>0</v>
      </c>
      <c r="Q97" s="12">
        <f t="shared" si="62"/>
        <v>214</v>
      </c>
      <c r="R97" s="13">
        <f t="shared" si="63"/>
        <v>0.97173381713526685</v>
      </c>
      <c r="S97" s="13">
        <f t="shared" si="64"/>
        <v>0.30666623573726226</v>
      </c>
      <c r="T97" s="13">
        <f t="shared" si="65"/>
        <v>1.8443563900969724</v>
      </c>
      <c r="U97">
        <f t="shared" si="66"/>
        <v>32.660257090921199</v>
      </c>
      <c r="V97">
        <f t="shared" si="67"/>
        <v>24.634560667249279</v>
      </c>
      <c r="W97">
        <f t="shared" si="68"/>
        <v>-1.9151683227379666</v>
      </c>
      <c r="X97">
        <f t="shared" si="69"/>
        <v>1.9151683227379666</v>
      </c>
      <c r="Y97" s="216">
        <f t="shared" si="70"/>
        <v>0.7205540506691217</v>
      </c>
      <c r="Z97" s="217">
        <f t="shared" si="71"/>
        <v>2.8368269711382746E-2</v>
      </c>
    </row>
    <row r="98" spans="1:26" x14ac:dyDescent="0.15">
      <c r="A98" s="369" t="str">
        <f>'Table (Dly)'!A97</f>
        <v>2023-08-03</v>
      </c>
      <c r="B98" s="206">
        <f>'Table (Dly)'!H97</f>
        <v>0.79999989555200002</v>
      </c>
      <c r="C98" s="206">
        <f>'Table (Dly)'!I97</f>
        <v>0</v>
      </c>
      <c r="D98" s="206">
        <f>'Table (Dly)'!J97</f>
        <v>310</v>
      </c>
      <c r="E98" s="206">
        <f>'Table (Dly)'!K97</f>
        <v>23.299999999999997</v>
      </c>
      <c r="F98" s="206">
        <f>'Table (Dly)'!L97</f>
        <v>20.363278829411836</v>
      </c>
      <c r="G98">
        <f>IF(ISBLANK('Table (Dly)'!B97),"",2.501-E98*0.002361)</f>
        <v>2.4459887</v>
      </c>
      <c r="H98">
        <f t="shared" si="56"/>
        <v>-0.3246791531187973</v>
      </c>
      <c r="I98">
        <f>IF(ISBLANK('Table (Dly)'!B97),"",IF(E98&gt;0,0.6108*EXP(17.27*E98/(237.3+E98)),F98*0.1))</f>
        <v>2.860821129687674</v>
      </c>
      <c r="J98">
        <f t="shared" si="57"/>
        <v>0.82449324674649027</v>
      </c>
      <c r="K98">
        <f t="shared" si="58"/>
        <v>0.17262903232136365</v>
      </c>
      <c r="L98">
        <f t="shared" si="72"/>
        <v>98.803245028789661</v>
      </c>
      <c r="M98">
        <f t="shared" si="59"/>
        <v>6.5786354781043624E-2</v>
      </c>
      <c r="N98">
        <f t="shared" si="73"/>
        <v>4.9030000000000001E-9</v>
      </c>
      <c r="O98">
        <f t="shared" si="60"/>
        <v>37.791010014710338</v>
      </c>
      <c r="P98">
        <f t="shared" si="61"/>
        <v>26.783999999999999</v>
      </c>
      <c r="Q98" s="12">
        <f t="shared" si="62"/>
        <v>215</v>
      </c>
      <c r="R98" s="13">
        <f t="shared" si="63"/>
        <v>0.97203114954453662</v>
      </c>
      <c r="S98" s="13">
        <f t="shared" si="64"/>
        <v>0.30196246936923454</v>
      </c>
      <c r="T98" s="13">
        <f t="shared" si="65"/>
        <v>1.8397800616782019</v>
      </c>
      <c r="U98">
        <f t="shared" si="66"/>
        <v>32.63409313833948</v>
      </c>
      <c r="V98">
        <f t="shared" si="67"/>
        <v>24.614826055994534</v>
      </c>
      <c r="W98">
        <f t="shared" si="68"/>
        <v>5.9294775320343289</v>
      </c>
      <c r="X98">
        <f t="shared" si="69"/>
        <v>14.69420246796567</v>
      </c>
      <c r="Y98" s="216">
        <f t="shared" si="70"/>
        <v>4.6413540375233904</v>
      </c>
      <c r="Z98" s="217">
        <f t="shared" si="71"/>
        <v>0.18273047391824374</v>
      </c>
    </row>
    <row r="99" spans="1:26" x14ac:dyDescent="0.15">
      <c r="A99" s="369" t="str">
        <f>'Table (Dly)'!A98</f>
        <v>2023-08-04</v>
      </c>
      <c r="B99" s="206">
        <f>'Table (Dly)'!H98</f>
        <v>0.89999988249600005</v>
      </c>
      <c r="C99" s="206">
        <f>'Table (Dly)'!I98</f>
        <v>0</v>
      </c>
      <c r="D99" s="206">
        <f>'Table (Dly)'!J98</f>
        <v>292</v>
      </c>
      <c r="E99" s="206">
        <f>'Table (Dly)'!K98</f>
        <v>24.400000000000002</v>
      </c>
      <c r="F99" s="206">
        <f>'Table (Dly)'!L98</f>
        <v>22.210704528821218</v>
      </c>
      <c r="G99">
        <f>IF(ISBLANK('Table (Dly)'!B98),"",2.501-E99*0.002361)</f>
        <v>2.4433916</v>
      </c>
      <c r="H99">
        <f t="shared" si="56"/>
        <v>-0.3246791531187973</v>
      </c>
      <c r="I99">
        <f>IF(ISBLANK('Table (Dly)'!B98),"",IF(E99&gt;0,0.6108*EXP(17.27*E99/(237.3+E99)),F99*0.1))</f>
        <v>3.0563126530167617</v>
      </c>
      <c r="J99">
        <f t="shared" si="57"/>
        <v>0.83524220013464001</v>
      </c>
      <c r="K99">
        <f t="shared" si="58"/>
        <v>0.18287834725832477</v>
      </c>
      <c r="L99">
        <f t="shared" si="72"/>
        <v>98.803245028789661</v>
      </c>
      <c r="M99">
        <f t="shared" si="59"/>
        <v>6.5856279610940663E-2</v>
      </c>
      <c r="N99">
        <f t="shared" si="73"/>
        <v>4.9030000000000001E-9</v>
      </c>
      <c r="O99">
        <f t="shared" si="60"/>
        <v>38.35533232510172</v>
      </c>
      <c r="P99">
        <f t="shared" si="61"/>
        <v>25.2288</v>
      </c>
      <c r="Q99" s="12">
        <f t="shared" si="62"/>
        <v>216</v>
      </c>
      <c r="R99" s="13">
        <f t="shared" si="63"/>
        <v>0.97233676972781347</v>
      </c>
      <c r="S99" s="13">
        <f t="shared" si="64"/>
        <v>0.29716922500464871</v>
      </c>
      <c r="T99" s="13">
        <f t="shared" si="65"/>
        <v>1.8351363574720192</v>
      </c>
      <c r="U99">
        <f t="shared" si="66"/>
        <v>32.606163280450772</v>
      </c>
      <c r="V99">
        <f t="shared" si="67"/>
        <v>24.593759480288419</v>
      </c>
      <c r="W99">
        <f t="shared" si="68"/>
        <v>5.2137648934825975</v>
      </c>
      <c r="X99">
        <f t="shared" si="69"/>
        <v>14.212411106517404</v>
      </c>
      <c r="Y99" s="216">
        <f t="shared" si="70"/>
        <v>4.5911175158036039</v>
      </c>
      <c r="Z99" s="217">
        <f t="shared" si="71"/>
        <v>0.1807526581025041</v>
      </c>
    </row>
    <row r="100" spans="1:26" x14ac:dyDescent="0.15">
      <c r="A100" s="369" t="str">
        <f>'Table (Dly)'!A99</f>
        <v>2023-08-05</v>
      </c>
      <c r="B100" s="206">
        <f>'Table (Dly)'!H99</f>
        <v>2.4999996736000001</v>
      </c>
      <c r="C100" s="206">
        <f>'Table (Dly)'!I99</f>
        <v>64.260000000000005</v>
      </c>
      <c r="D100" s="206">
        <f>'Table (Dly)'!J99</f>
        <v>69</v>
      </c>
      <c r="E100" s="206">
        <f>'Table (Dly)'!K99</f>
        <v>21.999999999999996</v>
      </c>
      <c r="F100" s="206">
        <f>'Table (Dly)'!L99</f>
        <v>22.326553523757045</v>
      </c>
      <c r="G100">
        <f>IF(ISBLANK('Table (Dly)'!B99),"",2.501-E100*0.002361)</f>
        <v>2.449058</v>
      </c>
      <c r="H100">
        <f t="shared" si="56"/>
        <v>-0.3246791531187973</v>
      </c>
      <c r="I100">
        <f>IF(ISBLANK('Table (Dly)'!B99),"",IF(E100&gt;0,0.6108*EXP(17.27*E100/(237.3+E100)),F100*0.1))</f>
        <v>2.6439311922105753</v>
      </c>
      <c r="J100">
        <f t="shared" si="57"/>
        <v>0.41127583983487082</v>
      </c>
      <c r="K100">
        <f t="shared" si="58"/>
        <v>0.1611450869264433</v>
      </c>
      <c r="L100">
        <f t="shared" si="72"/>
        <v>98.803245028789661</v>
      </c>
      <c r="M100">
        <f t="shared" si="59"/>
        <v>6.5703907546748055E-2</v>
      </c>
      <c r="N100">
        <f t="shared" si="73"/>
        <v>4.9030000000000001E-9</v>
      </c>
      <c r="O100">
        <f t="shared" si="60"/>
        <v>37.132138114375003</v>
      </c>
      <c r="P100">
        <f t="shared" si="61"/>
        <v>5.9615999999999998</v>
      </c>
      <c r="Q100" s="12">
        <f t="shared" si="62"/>
        <v>217</v>
      </c>
      <c r="R100" s="13">
        <f t="shared" si="63"/>
        <v>0.97265058712324137</v>
      </c>
      <c r="S100" s="13">
        <f t="shared" si="64"/>
        <v>0.29228792298525702</v>
      </c>
      <c r="T100" s="13">
        <f t="shared" si="65"/>
        <v>1.8304272952818312</v>
      </c>
      <c r="U100">
        <f t="shared" si="66"/>
        <v>32.576404044304113</v>
      </c>
      <c r="V100">
        <f t="shared" si="67"/>
        <v>24.571313064565938</v>
      </c>
      <c r="W100">
        <f t="shared" si="68"/>
        <v>-0.10908051011500916</v>
      </c>
      <c r="X100">
        <f t="shared" si="69"/>
        <v>4.6995125101150093</v>
      </c>
      <c r="Y100" s="216">
        <f t="shared" si="70"/>
        <v>1.897541101120944</v>
      </c>
      <c r="Z100" s="217">
        <f t="shared" si="71"/>
        <v>7.4706342563816697E-2</v>
      </c>
    </row>
    <row r="101" spans="1:26" x14ac:dyDescent="0.15">
      <c r="A101" s="369" t="str">
        <f>'Table (Dly)'!A100</f>
        <v>2023-08-06</v>
      </c>
      <c r="B101" s="206">
        <f>'Table (Dly)'!H100</f>
        <v>2.5999996605439999</v>
      </c>
      <c r="C101" s="206">
        <f>'Table (Dly)'!I100</f>
        <v>0.50800000000000001</v>
      </c>
      <c r="D101" s="206">
        <f>'Table (Dly)'!J100</f>
        <v>98</v>
      </c>
      <c r="E101" s="206">
        <f>'Table (Dly)'!K100</f>
        <v>20.299999999999997</v>
      </c>
      <c r="F101" s="206">
        <f>'Table (Dly)'!L100</f>
        <v>21.028088641366303</v>
      </c>
      <c r="G101">
        <f>IF(ISBLANK('Table (Dly)'!B100),"",2.501-E101*0.002361)</f>
        <v>2.4530716999999997</v>
      </c>
      <c r="H101">
        <f t="shared" si="56"/>
        <v>-0.3246791531187973</v>
      </c>
      <c r="I101">
        <f>IF(ISBLANK('Table (Dly)'!B100),"",IF(E101&gt;0,0.6108*EXP(17.27*E101/(237.3+E101)),F101*0.1))</f>
        <v>2.3820593372779193</v>
      </c>
      <c r="J101">
        <f t="shared" si="57"/>
        <v>0.27925047314128904</v>
      </c>
      <c r="K101">
        <f t="shared" si="58"/>
        <v>0.14710682163118391</v>
      </c>
      <c r="L101">
        <f t="shared" si="72"/>
        <v>98.803245028789661</v>
      </c>
      <c r="M101">
        <f t="shared" si="59"/>
        <v>6.5596403239507314E-2</v>
      </c>
      <c r="N101">
        <f t="shared" si="73"/>
        <v>4.9030000000000001E-9</v>
      </c>
      <c r="O101">
        <f t="shared" si="60"/>
        <v>36.283581172707827</v>
      </c>
      <c r="P101">
        <f t="shared" si="61"/>
        <v>8.4672000000000001</v>
      </c>
      <c r="Q101" s="12">
        <f t="shared" si="62"/>
        <v>218</v>
      </c>
      <c r="R101" s="13">
        <f t="shared" si="63"/>
        <v>0.97297250873995333</v>
      </c>
      <c r="S101" s="13">
        <f t="shared" si="64"/>
        <v>0.28732000974619459</v>
      </c>
      <c r="T101" s="13">
        <f t="shared" si="65"/>
        <v>1.8256548724338237</v>
      </c>
      <c r="U101">
        <f t="shared" si="66"/>
        <v>32.544752719987109</v>
      </c>
      <c r="V101">
        <f t="shared" si="67"/>
        <v>24.547439508797062</v>
      </c>
      <c r="W101">
        <f t="shared" si="68"/>
        <v>0.57485777439376329</v>
      </c>
      <c r="X101">
        <f t="shared" si="69"/>
        <v>5.9448862256062371</v>
      </c>
      <c r="Y101" s="216">
        <f t="shared" si="70"/>
        <v>1.9300260190448359</v>
      </c>
      <c r="Z101" s="217">
        <f t="shared" si="71"/>
        <v>7.5985276340347879E-2</v>
      </c>
    </row>
    <row r="102" spans="1:26" x14ac:dyDescent="0.15">
      <c r="A102" s="369" t="str">
        <f>'Table (Dly)'!A101</f>
        <v>2023-08-07</v>
      </c>
      <c r="B102" s="206">
        <f>'Table (Dly)'!H101</f>
        <v>2.4999996736000001</v>
      </c>
      <c r="C102" s="206">
        <f>'Table (Dly)'!I101</f>
        <v>13.21</v>
      </c>
      <c r="D102" s="206">
        <f>'Table (Dly)'!J101</f>
        <v>166</v>
      </c>
      <c r="E102" s="206">
        <f>'Table (Dly)'!K101</f>
        <v>20</v>
      </c>
      <c r="F102" s="206">
        <f>'Table (Dly)'!L101</f>
        <v>19.870720218693869</v>
      </c>
      <c r="G102">
        <f>IF(ISBLANK('Table (Dly)'!B101),"",2.501-E102*0.002361)</f>
        <v>2.4537800000000001</v>
      </c>
      <c r="H102">
        <f t="shared" si="56"/>
        <v>-0.3246791531187973</v>
      </c>
      <c r="I102">
        <f>IF(ISBLANK('Table (Dly)'!B101),"",IF(E102&gt;0,0.6108*EXP(17.27*E102/(237.3+E102)),F102*0.1))</f>
        <v>2.3382812709274461</v>
      </c>
      <c r="J102">
        <f t="shared" si="57"/>
        <v>0.35120924905805917</v>
      </c>
      <c r="K102">
        <f t="shared" si="58"/>
        <v>0.14474018811241363</v>
      </c>
      <c r="L102">
        <f t="shared" si="72"/>
        <v>98.803245028789661</v>
      </c>
      <c r="M102">
        <f t="shared" si="59"/>
        <v>6.5577468399214148E-2</v>
      </c>
      <c r="N102">
        <f t="shared" si="73"/>
        <v>4.9030000000000001E-9</v>
      </c>
      <c r="O102">
        <f t="shared" si="60"/>
        <v>36.135359077303001</v>
      </c>
      <c r="P102">
        <f t="shared" si="61"/>
        <v>14.3424</v>
      </c>
      <c r="Q102" s="12">
        <f t="shared" si="62"/>
        <v>219</v>
      </c>
      <c r="R102" s="13">
        <f t="shared" si="63"/>
        <v>0.97330243918562676</v>
      </c>
      <c r="S102" s="13">
        <f t="shared" si="64"/>
        <v>0.28226695738737068</v>
      </c>
      <c r="T102" s="13">
        <f t="shared" si="65"/>
        <v>1.8208210641179701</v>
      </c>
      <c r="U102">
        <f t="shared" si="66"/>
        <v>32.511147462996057</v>
      </c>
      <c r="V102">
        <f t="shared" si="67"/>
        <v>24.522092165701139</v>
      </c>
      <c r="W102">
        <f t="shared" si="68"/>
        <v>2.2659416815535205</v>
      </c>
      <c r="X102">
        <f t="shared" si="69"/>
        <v>8.7777063184464783</v>
      </c>
      <c r="Y102" s="216">
        <f t="shared" si="70"/>
        <v>2.6851035236555547</v>
      </c>
      <c r="Z102" s="217">
        <f t="shared" si="71"/>
        <v>0.1057127371517935</v>
      </c>
    </row>
    <row r="103" spans="1:26" x14ac:dyDescent="0.15">
      <c r="A103" s="369" t="str">
        <f>'Table (Dly)'!A102</f>
        <v>2023-08-08</v>
      </c>
      <c r="B103" s="206">
        <f>'Table (Dly)'!H102</f>
        <v>1.6999997780480001</v>
      </c>
      <c r="C103" s="206">
        <f>'Table (Dly)'!I102</f>
        <v>4.8259999999999996</v>
      </c>
      <c r="D103" s="206">
        <f>'Table (Dly)'!J102</f>
        <v>245</v>
      </c>
      <c r="E103" s="206">
        <f>'Table (Dly)'!K102</f>
        <v>20.900000000000002</v>
      </c>
      <c r="F103" s="206">
        <f>'Table (Dly)'!L102</f>
        <v>19.923080459523945</v>
      </c>
      <c r="G103">
        <f>IF(ISBLANK('Table (Dly)'!B102),"",2.501-E103*0.002361)</f>
        <v>2.4516551</v>
      </c>
      <c r="H103">
        <f t="shared" si="56"/>
        <v>-0.3246791531187973</v>
      </c>
      <c r="I103">
        <f>IF(ISBLANK('Table (Dly)'!B102),"",IF(E103&gt;0,0.6108*EXP(17.27*E103/(237.3+E103)),F103*0.1))</f>
        <v>2.4717700446226432</v>
      </c>
      <c r="J103">
        <f t="shared" si="57"/>
        <v>0.47946199867024863</v>
      </c>
      <c r="K103">
        <f t="shared" si="58"/>
        <v>0.15193839797273134</v>
      </c>
      <c r="L103">
        <f t="shared" si="72"/>
        <v>98.803245028789661</v>
      </c>
      <c r="M103">
        <f t="shared" si="59"/>
        <v>6.5634305742526211E-2</v>
      </c>
      <c r="N103">
        <f t="shared" si="73"/>
        <v>4.9030000000000001E-9</v>
      </c>
      <c r="O103">
        <f t="shared" si="60"/>
        <v>36.58139286340424</v>
      </c>
      <c r="P103">
        <f t="shared" si="61"/>
        <v>21.167999999999999</v>
      </c>
      <c r="Q103" s="12">
        <f t="shared" si="62"/>
        <v>220</v>
      </c>
      <c r="R103" s="13">
        <f t="shared" si="63"/>
        <v>0.97364028069474995</v>
      </c>
      <c r="S103" s="13">
        <f t="shared" si="64"/>
        <v>0.27713026323725298</v>
      </c>
      <c r="T103" s="13">
        <f t="shared" si="65"/>
        <v>1.8159278218713615</v>
      </c>
      <c r="U103">
        <f t="shared" si="66"/>
        <v>32.475527395109879</v>
      </c>
      <c r="V103">
        <f t="shared" si="67"/>
        <v>24.495225116832824</v>
      </c>
      <c r="W103">
        <f t="shared" si="68"/>
        <v>4.2537045231316784</v>
      </c>
      <c r="X103">
        <f t="shared" si="69"/>
        <v>12.045655476868323</v>
      </c>
      <c r="Y103" s="216">
        <f t="shared" si="70"/>
        <v>3.6424169906867112</v>
      </c>
      <c r="Z103" s="217">
        <f t="shared" si="71"/>
        <v>0.14340224372782329</v>
      </c>
    </row>
    <row r="104" spans="1:26" x14ac:dyDescent="0.15">
      <c r="A104" s="369" t="str">
        <f>'Table (Dly)'!A103</f>
        <v>2023-08-09</v>
      </c>
      <c r="B104" s="206">
        <f>'Table (Dly)'!H103</f>
        <v>1.2999998302719999</v>
      </c>
      <c r="C104" s="206">
        <f>'Table (Dly)'!I103</f>
        <v>15.240000000000002</v>
      </c>
      <c r="D104" s="206">
        <f>'Table (Dly)'!J103</f>
        <v>155</v>
      </c>
      <c r="E104" s="206">
        <f>'Table (Dly)'!K103</f>
        <v>20.600000000000009</v>
      </c>
      <c r="F104" s="206">
        <f>'Table (Dly)'!L103</f>
        <v>21.026601693885816</v>
      </c>
      <c r="G104">
        <f>IF(ISBLANK('Table (Dly)'!B104),"",2.501-E104*0.002361)</f>
        <v>2.4523633999999999</v>
      </c>
      <c r="H104">
        <f t="shared" si="56"/>
        <v>-0.3246791531187973</v>
      </c>
      <c r="I104">
        <f>IF(ISBLANK('Table (Dly)'!B104),"",IF(E104&gt;0,0.6108*EXP(17.27*E104/(237.3+E104)),F104*0.1))</f>
        <v>2.4265523121060224</v>
      </c>
      <c r="J104">
        <f t="shared" si="57"/>
        <v>0.32389214271744082</v>
      </c>
      <c r="K104">
        <f t="shared" si="58"/>
        <v>0.14950610532696795</v>
      </c>
      <c r="L104">
        <f t="shared" si="72"/>
        <v>98.803245028789661</v>
      </c>
      <c r="M104">
        <f t="shared" si="59"/>
        <v>6.5615349017451363E-2</v>
      </c>
      <c r="N104">
        <f t="shared" si="73"/>
        <v>4.9030000000000001E-9</v>
      </c>
      <c r="O104">
        <f t="shared" si="60"/>
        <v>36.432258790630613</v>
      </c>
      <c r="P104">
        <f t="shared" si="61"/>
        <v>13.391999999999999</v>
      </c>
      <c r="Q104" s="12">
        <f t="shared" si="62"/>
        <v>221</v>
      </c>
      <c r="R104" s="13">
        <f t="shared" si="63"/>
        <v>0.97398593315759263</v>
      </c>
      <c r="S104" s="13">
        <f t="shared" si="64"/>
        <v>0.2719114494091775</v>
      </c>
      <c r="T104" s="13">
        <f t="shared" si="65"/>
        <v>1.8109770722021183</v>
      </c>
      <c r="U104">
        <f t="shared" si="66"/>
        <v>32.437832703688201</v>
      </c>
      <c r="V104">
        <f t="shared" si="67"/>
        <v>24.46679324747933</v>
      </c>
      <c r="W104">
        <f t="shared" si="68"/>
        <v>1.9411157242013484</v>
      </c>
      <c r="X104">
        <f t="shared" si="69"/>
        <v>8.3707242757986524</v>
      </c>
      <c r="Y104" s="216">
        <f t="shared" si="70"/>
        <v>2.5196153987048717</v>
      </c>
      <c r="Z104" s="217">
        <f t="shared" si="71"/>
        <v>9.9197456641924087E-2</v>
      </c>
    </row>
    <row r="105" spans="1:26" x14ac:dyDescent="0.15">
      <c r="A105" s="369" t="str">
        <f>'Table (Dly)'!A104</f>
        <v>2023-08-10</v>
      </c>
      <c r="B105" s="206">
        <f>'Table (Dly)'!H104</f>
        <v>1.8999997519360001</v>
      </c>
      <c r="C105" s="206">
        <f>'Table (Dly)'!I104</f>
        <v>0</v>
      </c>
      <c r="D105" s="206">
        <f>'Table (Dly)'!J104</f>
        <v>252</v>
      </c>
      <c r="E105" s="206">
        <f>'Table (Dly)'!K104</f>
        <v>21.999999999999996</v>
      </c>
      <c r="F105" s="206">
        <f>'Table (Dly)'!L104</f>
        <v>21.451353243941334</v>
      </c>
      <c r="G105">
        <f>IF(ISBLANK('Table (Dly)'!#REF!),"",2.501-E105*0.002361)</f>
        <v>2.449058</v>
      </c>
      <c r="H105">
        <f t="shared" si="56"/>
        <v>-0.3246791531187973</v>
      </c>
      <c r="I105">
        <f>IF(ISBLANK('Table (Dly)'!#REF!),"",IF(E105&gt;0,0.6108*EXP(17.27*E105/(237.3+E105)),F105*0.1))</f>
        <v>2.6439311922105753</v>
      </c>
      <c r="J105">
        <f t="shared" si="57"/>
        <v>0.4987958678164417</v>
      </c>
      <c r="K105">
        <f t="shared" si="58"/>
        <v>0.1611450869264433</v>
      </c>
      <c r="L105">
        <f t="shared" si="72"/>
        <v>98.803245028789661</v>
      </c>
      <c r="M105">
        <f t="shared" si="59"/>
        <v>6.5703907546748055E-2</v>
      </c>
      <c r="N105">
        <f t="shared" si="73"/>
        <v>4.9030000000000001E-9</v>
      </c>
      <c r="O105">
        <f t="shared" si="60"/>
        <v>37.132138114375003</v>
      </c>
      <c r="P105">
        <f t="shared" si="61"/>
        <v>21.7728</v>
      </c>
      <c r="Q105" s="12">
        <f t="shared" si="62"/>
        <v>222</v>
      </c>
      <c r="R105" s="13">
        <f t="shared" si="63"/>
        <v>0.97433929414987031</v>
      </c>
      <c r="S105" s="13">
        <f t="shared" si="64"/>
        <v>0.26661206235031204</v>
      </c>
      <c r="T105" s="13">
        <f t="shared" si="65"/>
        <v>1.8059707153517213</v>
      </c>
      <c r="U105">
        <f t="shared" si="66"/>
        <v>32.398004739316249</v>
      </c>
      <c r="V105">
        <f t="shared" si="67"/>
        <v>24.436752320310799</v>
      </c>
      <c r="W105">
        <f t="shared" si="68"/>
        <v>4.2735858077999831</v>
      </c>
      <c r="X105">
        <f t="shared" si="69"/>
        <v>12.491470192200019</v>
      </c>
      <c r="Y105" s="216">
        <f t="shared" si="70"/>
        <v>3.8344646172751919</v>
      </c>
      <c r="Z105" s="217">
        <f t="shared" si="71"/>
        <v>0.15096317390847214</v>
      </c>
    </row>
    <row r="106" spans="1:26" x14ac:dyDescent="0.15">
      <c r="A106" s="369" t="str">
        <f>'Table (Dly)'!A105</f>
        <v>2023-08-11</v>
      </c>
      <c r="B106" s="206">
        <f>'Table (Dly)'!H105</f>
        <v>2.5999996605439999</v>
      </c>
      <c r="C106" s="206">
        <f>'Table (Dly)'!I105</f>
        <v>0</v>
      </c>
      <c r="D106" s="206">
        <f>'Table (Dly)'!J105</f>
        <v>209</v>
      </c>
      <c r="E106" s="206">
        <f>'Table (Dly)'!K105</f>
        <v>23.400000000000002</v>
      </c>
      <c r="F106" s="206">
        <f>'Table (Dly)'!L105</f>
        <v>23.3541260044193</v>
      </c>
      <c r="G106">
        <f>IF(ISBLANK('Table (Dly)'!B105),"",2.501-E106*0.002361)</f>
        <v>2.4457526000000001</v>
      </c>
      <c r="H106">
        <f t="shared" si="56"/>
        <v>-0.3246791531187973</v>
      </c>
      <c r="I106">
        <f>IF(ISBLANK('Table (Dly)'!B105),"",IF(E106&gt;0,0.6108*EXP(17.27*E106/(237.3+E106)),F106*0.1))</f>
        <v>2.8781302847583623</v>
      </c>
      <c r="J106">
        <f t="shared" si="57"/>
        <v>0.54271768431643208</v>
      </c>
      <c r="K106">
        <f t="shared" si="58"/>
        <v>0.17354029886694902</v>
      </c>
      <c r="L106">
        <f t="shared" si="72"/>
        <v>98.803245028789661</v>
      </c>
      <c r="M106">
        <f t="shared" si="59"/>
        <v>6.5792705447240946E-2</v>
      </c>
      <c r="N106">
        <f t="shared" si="73"/>
        <v>4.9030000000000001E-9</v>
      </c>
      <c r="O106">
        <f t="shared" si="60"/>
        <v>37.842053073474119</v>
      </c>
      <c r="P106">
        <f t="shared" si="61"/>
        <v>18.057600000000001</v>
      </c>
      <c r="Q106" s="12">
        <f t="shared" si="62"/>
        <v>223</v>
      </c>
      <c r="R106" s="13">
        <f t="shared" si="63"/>
        <v>0.97470025896309476</v>
      </c>
      <c r="S106" s="13">
        <f t="shared" si="64"/>
        <v>0.26123367238341294</v>
      </c>
      <c r="T106" s="13">
        <f t="shared" si="65"/>
        <v>1.8009106241932222</v>
      </c>
      <c r="U106">
        <f t="shared" si="66"/>
        <v>32.355986111722267</v>
      </c>
      <c r="V106">
        <f t="shared" si="67"/>
        <v>24.405059047727644</v>
      </c>
      <c r="W106">
        <f t="shared" si="68"/>
        <v>3.0951879737615933</v>
      </c>
      <c r="X106">
        <f t="shared" si="69"/>
        <v>10.809164026238408</v>
      </c>
      <c r="Y106" s="216">
        <f t="shared" si="70"/>
        <v>3.597459854999407</v>
      </c>
      <c r="Z106" s="217">
        <f t="shared" si="71"/>
        <v>0.14163227775588216</v>
      </c>
    </row>
    <row r="107" spans="1:26" x14ac:dyDescent="0.15">
      <c r="A107" s="369" t="str">
        <f>'Table (Dly)'!A106</f>
        <v>2023-08-12</v>
      </c>
      <c r="B107" s="206">
        <f>'Table (Dly)'!H106</f>
        <v>2.5999996605439999</v>
      </c>
      <c r="C107" s="206">
        <f>'Table (Dly)'!I106</f>
        <v>3.556</v>
      </c>
      <c r="D107" s="206">
        <f>'Table (Dly)'!J106</f>
        <v>251</v>
      </c>
      <c r="E107" s="206">
        <f>'Table (Dly)'!K106</f>
        <v>23.899999999999995</v>
      </c>
      <c r="F107" s="206">
        <f>'Table (Dly)'!L106</f>
        <v>23.779511830207987</v>
      </c>
      <c r="G107">
        <f>IF(ISBLANK('Table (Dly)'!B106),"",2.501-E107*0.002361)</f>
        <v>2.4445720999999998</v>
      </c>
      <c r="H107">
        <f t="shared" si="56"/>
        <v>-0.3246791531187973</v>
      </c>
      <c r="I107">
        <f>IF(ISBLANK('Table (Dly)'!B106),"",IF(E107&gt;0,0.6108*EXP(17.27*E107/(237.3+E107)),F107*0.1))</f>
        <v>2.9660542018616076</v>
      </c>
      <c r="J107">
        <f t="shared" si="57"/>
        <v>0.58810301884080873</v>
      </c>
      <c r="K107">
        <f t="shared" si="58"/>
        <v>0.17815773880284053</v>
      </c>
      <c r="L107">
        <f t="shared" si="72"/>
        <v>98.803245028789661</v>
      </c>
      <c r="M107">
        <f t="shared" si="59"/>
        <v>6.5824477178899193E-2</v>
      </c>
      <c r="N107">
        <f t="shared" si="73"/>
        <v>4.9030000000000001E-9</v>
      </c>
      <c r="O107">
        <f t="shared" si="60"/>
        <v>38.098044402674738</v>
      </c>
      <c r="P107">
        <f t="shared" si="61"/>
        <v>21.686399999999999</v>
      </c>
      <c r="Q107" s="12">
        <f t="shared" si="62"/>
        <v>224</v>
      </c>
      <c r="R107" s="13">
        <f t="shared" si="63"/>
        <v>0.97506872063560157</v>
      </c>
      <c r="S107" s="13">
        <f t="shared" si="64"/>
        <v>0.25577787324150192</v>
      </c>
      <c r="T107" s="13">
        <f t="shared" si="65"/>
        <v>1.7957986432624418</v>
      </c>
      <c r="U107">
        <f t="shared" si="66"/>
        <v>32.311720783895467</v>
      </c>
      <c r="V107">
        <f t="shared" si="67"/>
        <v>24.371671162850639</v>
      </c>
      <c r="W107">
        <f t="shared" si="68"/>
        <v>4.0250882076467409</v>
      </c>
      <c r="X107">
        <f t="shared" si="69"/>
        <v>12.673439792353259</v>
      </c>
      <c r="Y107" s="216">
        <f t="shared" si="70"/>
        <v>4.1364482068766755</v>
      </c>
      <c r="Z107" s="217">
        <f t="shared" si="71"/>
        <v>0.16285229160931794</v>
      </c>
    </row>
    <row r="108" spans="1:26" x14ac:dyDescent="0.15">
      <c r="A108" s="369" t="str">
        <f>'Table (Dly)'!A107</f>
        <v>2023-08-13</v>
      </c>
      <c r="B108" s="206">
        <f>'Table (Dly)'!H107</f>
        <v>1.49999980416</v>
      </c>
      <c r="C108" s="206">
        <f>'Table (Dly)'!I107</f>
        <v>0</v>
      </c>
      <c r="D108" s="206">
        <f>'Table (Dly)'!J107</f>
        <v>222</v>
      </c>
      <c r="E108" s="206">
        <f>'Table (Dly)'!K107</f>
        <v>23.100000000000009</v>
      </c>
      <c r="F108" s="206">
        <f>'Table (Dly)'!L107</f>
        <v>21.418038108427758</v>
      </c>
      <c r="G108">
        <f>IF(ISBLANK('Table (Dly)'!B107),"",2.501-E108*0.002361)</f>
        <v>2.4464608999999999</v>
      </c>
      <c r="H108">
        <f t="shared" si="56"/>
        <v>-0.3246791531187973</v>
      </c>
      <c r="I108">
        <f>IF(ISBLANK('Table (Dly)'!B107),"",IF(E108&gt;0,0.6108*EXP(17.27*E108/(237.3+E108)),F108*0.1))</f>
        <v>2.8264752011366086</v>
      </c>
      <c r="J108">
        <f t="shared" si="57"/>
        <v>0.68467139029383262</v>
      </c>
      <c r="K108">
        <f t="shared" si="58"/>
        <v>0.1708186061125655</v>
      </c>
      <c r="L108">
        <f t="shared" si="72"/>
        <v>98.803245028789661</v>
      </c>
      <c r="M108">
        <f t="shared" si="59"/>
        <v>6.5773657125942075E-2</v>
      </c>
      <c r="N108">
        <f t="shared" si="73"/>
        <v>4.9030000000000001E-9</v>
      </c>
      <c r="O108">
        <f t="shared" si="60"/>
        <v>37.68907882521173</v>
      </c>
      <c r="P108">
        <f t="shared" si="61"/>
        <v>19.180800000000001</v>
      </c>
      <c r="Q108" s="12">
        <f t="shared" si="62"/>
        <v>225</v>
      </c>
      <c r="R108" s="13">
        <f t="shared" si="63"/>
        <v>0.97544456998424511</v>
      </c>
      <c r="S108" s="13">
        <f t="shared" si="64"/>
        <v>0.25024628159561113</v>
      </c>
      <c r="T108" s="13">
        <f t="shared" si="65"/>
        <v>1.7906365879189832</v>
      </c>
      <c r="U108">
        <f t="shared" si="66"/>
        <v>32.265154164334376</v>
      </c>
      <c r="V108">
        <f t="shared" si="67"/>
        <v>24.33654748910083</v>
      </c>
      <c r="W108">
        <f t="shared" si="68"/>
        <v>3.6358456469286433</v>
      </c>
      <c r="X108">
        <f t="shared" si="69"/>
        <v>11.133370353071358</v>
      </c>
      <c r="Y108" s="216">
        <f t="shared" si="70"/>
        <v>3.7161774022572831</v>
      </c>
      <c r="Z108" s="217">
        <f t="shared" si="71"/>
        <v>0.14630619693926311</v>
      </c>
    </row>
    <row r="109" spans="1:26" x14ac:dyDescent="0.15">
      <c r="A109" s="369" t="str">
        <f>'Table (Dly)'!A108</f>
        <v>2023-08-14</v>
      </c>
      <c r="B109" s="206">
        <f>'Table (Dly)'!H108</f>
        <v>2.3999996866560003</v>
      </c>
      <c r="C109" s="206">
        <f>'Table (Dly)'!I108</f>
        <v>2.032</v>
      </c>
      <c r="D109" s="206">
        <f>'Table (Dly)'!J108</f>
        <v>93</v>
      </c>
      <c r="E109" s="206">
        <f>'Table (Dly)'!K108</f>
        <v>21.3</v>
      </c>
      <c r="F109" s="206">
        <f>'Table (Dly)'!L108</f>
        <v>21.026518239894919</v>
      </c>
      <c r="G109">
        <f>IF(ISBLANK('Table (Dly)'!B108),"",2.501-E109*0.002361)</f>
        <v>2.4507106999999997</v>
      </c>
      <c r="H109">
        <f t="shared" si="56"/>
        <v>-0.3246791531187973</v>
      </c>
      <c r="I109">
        <f>IF(ISBLANK('Table (Dly)'!B108),"",IF(E109&gt;0,0.6108*EXP(17.27*E109/(237.3+E109)),F109*0.1))</f>
        <v>2.5332049812438213</v>
      </c>
      <c r="J109">
        <f t="shared" si="57"/>
        <v>0.4305531572543293</v>
      </c>
      <c r="K109">
        <f t="shared" si="58"/>
        <v>0.15523342737796861</v>
      </c>
      <c r="L109">
        <f t="shared" si="72"/>
        <v>98.803245028789661</v>
      </c>
      <c r="M109">
        <f t="shared" si="59"/>
        <v>6.5659598421234991E-2</v>
      </c>
      <c r="N109">
        <f t="shared" si="73"/>
        <v>4.9030000000000001E-9</v>
      </c>
      <c r="O109">
        <f t="shared" si="60"/>
        <v>36.7809499478725</v>
      </c>
      <c r="P109">
        <f t="shared" si="61"/>
        <v>8.0351999999999997</v>
      </c>
      <c r="Q109" s="12">
        <f t="shared" si="62"/>
        <v>226</v>
      </c>
      <c r="R109" s="13">
        <f t="shared" si="63"/>
        <v>0.97582769563675187</v>
      </c>
      <c r="S109" s="13">
        <f t="shared" si="64"/>
        <v>0.24464053657572624</v>
      </c>
      <c r="T109" s="13">
        <f t="shared" si="65"/>
        <v>1.7854262436336095</v>
      </c>
      <c r="U109">
        <f t="shared" si="66"/>
        <v>32.216233197357127</v>
      </c>
      <c r="V109">
        <f t="shared" si="67"/>
        <v>24.299648008317607</v>
      </c>
      <c r="W109">
        <f t="shared" si="68"/>
        <v>0.48576524432245288</v>
      </c>
      <c r="X109">
        <f t="shared" si="69"/>
        <v>5.701338755677547</v>
      </c>
      <c r="Y109" s="216">
        <f t="shared" si="70"/>
        <v>2.1464729136520111</v>
      </c>
      <c r="Z109" s="217">
        <f t="shared" si="71"/>
        <v>8.4506807624094932E-2</v>
      </c>
    </row>
    <row r="110" spans="1:26" x14ac:dyDescent="0.15">
      <c r="A110" s="369" t="str">
        <f>'Table (Dly)'!A109</f>
        <v>2023-08-15</v>
      </c>
      <c r="B110" s="206">
        <f>'Table (Dly)'!H109</f>
        <v>3.0999995952639998</v>
      </c>
      <c r="C110" s="206">
        <f>'Table (Dly)'!I109</f>
        <v>0.76200000000000001</v>
      </c>
      <c r="D110" s="206">
        <f>'Table (Dly)'!J109</f>
        <v>137</v>
      </c>
      <c r="E110" s="206">
        <f>'Table (Dly)'!K109</f>
        <v>18.600000000000005</v>
      </c>
      <c r="F110" s="206">
        <f>'Table (Dly)'!L109</f>
        <v>18.070893062776744</v>
      </c>
      <c r="G110">
        <f>IF(ISBLANK('Table (Dly)'!B109),"",2.501-E110*0.002361)</f>
        <v>2.4570854</v>
      </c>
      <c r="H110">
        <f t="shared" si="56"/>
        <v>-0.3246791531187973</v>
      </c>
      <c r="I110">
        <f>IF(ISBLANK('Table (Dly)'!B109),"",IF(E110&gt;0,0.6108*EXP(17.27*E110/(237.3+E110)),F110*0.1))</f>
        <v>2.1431529144692885</v>
      </c>
      <c r="J110">
        <f t="shared" si="57"/>
        <v>0.33606360819161396</v>
      </c>
      <c r="K110">
        <f t="shared" si="58"/>
        <v>0.13411721960398362</v>
      </c>
      <c r="L110">
        <f t="shared" si="72"/>
        <v>98.803245028789661</v>
      </c>
      <c r="M110">
        <f t="shared" si="59"/>
        <v>6.5489250153301024E-2</v>
      </c>
      <c r="N110">
        <f t="shared" si="73"/>
        <v>4.9030000000000001E-9</v>
      </c>
      <c r="O110">
        <f t="shared" si="60"/>
        <v>35.449651644578388</v>
      </c>
      <c r="P110">
        <f t="shared" si="61"/>
        <v>11.8368</v>
      </c>
      <c r="Q110" s="12">
        <f t="shared" si="62"/>
        <v>227</v>
      </c>
      <c r="R110" s="13">
        <f t="shared" si="63"/>
        <v>0.9762179840647226</v>
      </c>
      <c r="S110" s="13">
        <f t="shared" si="64"/>
        <v>0.23896229928507901</v>
      </c>
      <c r="T110" s="13">
        <f t="shared" si="65"/>
        <v>1.7801693653983341</v>
      </c>
      <c r="U110">
        <f t="shared" si="66"/>
        <v>32.164906451406885</v>
      </c>
      <c r="V110">
        <f t="shared" si="67"/>
        <v>24.260933927364608</v>
      </c>
      <c r="W110">
        <f t="shared" si="68"/>
        <v>1.6609813098107147</v>
      </c>
      <c r="X110">
        <f t="shared" si="69"/>
        <v>7.4533546901892853</v>
      </c>
      <c r="Y110" s="216">
        <f t="shared" si="70"/>
        <v>2.3682509426790532</v>
      </c>
      <c r="Z110" s="217">
        <f t="shared" si="71"/>
        <v>9.3238226089726511E-2</v>
      </c>
    </row>
    <row r="111" spans="1:26" x14ac:dyDescent="0.15">
      <c r="A111" s="369" t="str">
        <f>'Table (Dly)'!A110</f>
        <v>2023-08-16</v>
      </c>
      <c r="B111" s="206">
        <f>'Table (Dly)'!H110</f>
        <v>1.0999998563840001</v>
      </c>
      <c r="C111" s="206">
        <f>'Table (Dly)'!I110</f>
        <v>0</v>
      </c>
      <c r="D111" s="206">
        <f>'Table (Dly)'!J110</f>
        <v>300</v>
      </c>
      <c r="E111" s="206">
        <f>'Table (Dly)'!K110</f>
        <v>19.600000000000001</v>
      </c>
      <c r="F111" s="206">
        <f>'Table (Dly)'!L110</f>
        <v>16.631010995015192</v>
      </c>
      <c r="G111">
        <f>IF(ISBLANK('Table (Dly)'!B110),"",2.501-E111*0.002361)</f>
        <v>2.4547243999999999</v>
      </c>
      <c r="H111">
        <f t="shared" si="56"/>
        <v>-0.3246791531187973</v>
      </c>
      <c r="I111">
        <f>IF(ISBLANK('Table (Dly)'!B110),"",IF(E111&gt;0,0.6108*EXP(17.27*E111/(237.3+E111)),F111*0.1))</f>
        <v>2.2810057729824531</v>
      </c>
      <c r="J111">
        <f t="shared" si="57"/>
        <v>0.61790467348093392</v>
      </c>
      <c r="K111">
        <f t="shared" si="58"/>
        <v>0.141634850984484</v>
      </c>
      <c r="L111">
        <f t="shared" si="72"/>
        <v>98.803245028789661</v>
      </c>
      <c r="M111">
        <f t="shared" si="59"/>
        <v>6.5552238943249061E-2</v>
      </c>
      <c r="N111">
        <f t="shared" si="73"/>
        <v>4.9030000000000001E-9</v>
      </c>
      <c r="O111">
        <f t="shared" si="60"/>
        <v>35.938436597691819</v>
      </c>
      <c r="P111">
        <f t="shared" si="61"/>
        <v>25.92</v>
      </c>
      <c r="Q111" s="12">
        <f t="shared" si="62"/>
        <v>228</v>
      </c>
      <c r="R111" s="13">
        <f t="shared" si="63"/>
        <v>0.97661531961727277</v>
      </c>
      <c r="S111" s="13">
        <f t="shared" si="64"/>
        <v>0.23321325230792456</v>
      </c>
      <c r="T111" s="13">
        <f t="shared" si="65"/>
        <v>1.7748676772553671</v>
      </c>
      <c r="U111">
        <f t="shared" si="66"/>
        <v>32.111124205286352</v>
      </c>
      <c r="V111">
        <f t="shared" si="67"/>
        <v>24.220367743173561</v>
      </c>
      <c r="W111">
        <f t="shared" si="68"/>
        <v>6.2734142575653831</v>
      </c>
      <c r="X111">
        <f t="shared" si="69"/>
        <v>13.684985742434618</v>
      </c>
      <c r="Y111" s="216">
        <f t="shared" si="70"/>
        <v>4.0854944344212178</v>
      </c>
      <c r="Z111" s="217">
        <f t="shared" si="71"/>
        <v>0.16084623757563851</v>
      </c>
    </row>
    <row r="112" spans="1:26" x14ac:dyDescent="0.15">
      <c r="A112" s="369" t="str">
        <f>'Table (Dly)'!A111</f>
        <v>2023-08-17</v>
      </c>
      <c r="B112" s="206">
        <f>'Table (Dly)'!H111</f>
        <v>3.1999995822080001</v>
      </c>
      <c r="C112" s="206">
        <f>'Table (Dly)'!I111</f>
        <v>5.3339999999999996</v>
      </c>
      <c r="D112" s="206">
        <f>'Table (Dly)'!J111</f>
        <v>176</v>
      </c>
      <c r="E112" s="206">
        <f>'Table (Dly)'!K111</f>
        <v>19.600000000000001</v>
      </c>
      <c r="F112" s="206">
        <f>'Table (Dly)'!L111</f>
        <v>17.609610033420495</v>
      </c>
      <c r="G112">
        <f>IF(ISBLANK('Table (Dly)'!B111),"",2.501-E112*0.002361)</f>
        <v>2.4547243999999999</v>
      </c>
      <c r="H112">
        <f t="shared" si="56"/>
        <v>-0.3246791531187973</v>
      </c>
      <c r="I112">
        <f>IF(ISBLANK('Table (Dly)'!B111),"",IF(E112&gt;0,0.6108*EXP(17.27*E112/(237.3+E112)),F112*0.1))</f>
        <v>2.2810057729824531</v>
      </c>
      <c r="J112">
        <f t="shared" si="57"/>
        <v>0.52004476964040358</v>
      </c>
      <c r="K112">
        <f t="shared" si="58"/>
        <v>0.141634850984484</v>
      </c>
      <c r="L112">
        <f t="shared" si="72"/>
        <v>98.803245028789661</v>
      </c>
      <c r="M112">
        <f t="shared" si="59"/>
        <v>6.5552238943249061E-2</v>
      </c>
      <c r="N112">
        <f t="shared" si="73"/>
        <v>4.9030000000000001E-9</v>
      </c>
      <c r="O112">
        <f t="shared" si="60"/>
        <v>35.938436597691819</v>
      </c>
      <c r="P112">
        <f t="shared" si="61"/>
        <v>15.2064</v>
      </c>
      <c r="Q112" s="12">
        <f t="shared" si="62"/>
        <v>229</v>
      </c>
      <c r="R112" s="13">
        <f t="shared" si="63"/>
        <v>0.97701958455530324</v>
      </c>
      <c r="S112" s="13">
        <f t="shared" si="64"/>
        <v>0.22739509921095732</v>
      </c>
      <c r="T112" s="13">
        <f t="shared" si="65"/>
        <v>1.7695228719409295</v>
      </c>
      <c r="U112">
        <f t="shared" si="66"/>
        <v>32.054838532256916</v>
      </c>
      <c r="V112">
        <f t="shared" si="67"/>
        <v>24.177913306177533</v>
      </c>
      <c r="W112">
        <f t="shared" si="68"/>
        <v>2.7660049928779067</v>
      </c>
      <c r="X112">
        <f t="shared" si="69"/>
        <v>8.9429230071220935</v>
      </c>
      <c r="Y112" s="216">
        <f t="shared" si="70"/>
        <v>3.1276981823527636</v>
      </c>
      <c r="Z112" s="217">
        <f t="shared" si="71"/>
        <v>0.12313772371467574</v>
      </c>
    </row>
    <row r="113" spans="1:26" x14ac:dyDescent="0.15">
      <c r="A113" s="369" t="str">
        <f>'Table (Dly)'!A112</f>
        <v>2023-08-18</v>
      </c>
      <c r="B113" s="206">
        <f>'Table (Dly)'!H112</f>
        <v>0.99999986943999997</v>
      </c>
      <c r="C113" s="206">
        <f>'Table (Dly)'!I112</f>
        <v>0</v>
      </c>
      <c r="D113" s="206">
        <f>'Table (Dly)'!J112</f>
        <v>270</v>
      </c>
      <c r="E113" s="206">
        <f>'Table (Dly)'!K112</f>
        <v>17.899999999999999</v>
      </c>
      <c r="F113" s="206">
        <f>'Table (Dly)'!L112</f>
        <v>15.633530475279088</v>
      </c>
      <c r="G113">
        <f>IF(ISBLANK('Table (Dly)'!B112),"",2.501-E113*0.002361)</f>
        <v>2.4587380999999997</v>
      </c>
      <c r="H113">
        <f t="shared" si="56"/>
        <v>-0.3246791531187973</v>
      </c>
      <c r="I113">
        <f>IF(ISBLANK('Table (Dly)'!B112),"",IF(E113&gt;0,0.6108*EXP(17.27*E113/(237.3+E113)),F113*0.1))</f>
        <v>2.0510472190114379</v>
      </c>
      <c r="J113">
        <f t="shared" si="57"/>
        <v>0.487694171483529</v>
      </c>
      <c r="K113">
        <f t="shared" si="58"/>
        <v>0.12905839883877526</v>
      </c>
      <c r="L113">
        <f t="shared" si="72"/>
        <v>98.803245028789661</v>
      </c>
      <c r="M113">
        <f t="shared" si="59"/>
        <v>6.5445229977370789E-2</v>
      </c>
      <c r="N113">
        <f t="shared" si="73"/>
        <v>4.9030000000000001E-9</v>
      </c>
      <c r="O113">
        <f t="shared" si="60"/>
        <v>35.11048092416776</v>
      </c>
      <c r="P113">
        <f t="shared" si="61"/>
        <v>23.327999999999999</v>
      </c>
      <c r="Q113" s="12">
        <f t="shared" si="62"/>
        <v>230</v>
      </c>
      <c r="R113" s="13">
        <f t="shared" si="63"/>
        <v>0.97743065908638782</v>
      </c>
      <c r="S113" s="13">
        <f t="shared" si="64"/>
        <v>0.22150956403850508</v>
      </c>
      <c r="T113" s="13">
        <f t="shared" si="65"/>
        <v>1.7641366106398146</v>
      </c>
      <c r="U113">
        <f t="shared" si="66"/>
        <v>31.996003381938198</v>
      </c>
      <c r="V113">
        <f t="shared" si="67"/>
        <v>24.133535882085056</v>
      </c>
      <c r="W113">
        <f t="shared" si="68"/>
        <v>5.5305810674208029</v>
      </c>
      <c r="X113">
        <f t="shared" si="69"/>
        <v>12.431978932579197</v>
      </c>
      <c r="Y113" s="216">
        <f t="shared" si="70"/>
        <v>3.5545175457681428</v>
      </c>
      <c r="Z113" s="217">
        <f t="shared" si="71"/>
        <v>0.1399416356601631</v>
      </c>
    </row>
    <row r="114" spans="1:26" x14ac:dyDescent="0.15">
      <c r="A114" s="369" t="str">
        <f>'Table (Dly)'!A113</f>
        <v>2023-08-19</v>
      </c>
      <c r="B114" s="206">
        <f>'Table (Dly)'!H113</f>
        <v>1.8999997519360001</v>
      </c>
      <c r="C114" s="206">
        <f>'Table (Dly)'!I113</f>
        <v>0</v>
      </c>
      <c r="D114" s="206">
        <f>'Table (Dly)'!J113</f>
        <v>256</v>
      </c>
      <c r="E114" s="206">
        <f>'Table (Dly)'!K113</f>
        <v>20.500000000000004</v>
      </c>
      <c r="F114" s="206">
        <f>'Table (Dly)'!L113</f>
        <v>17.716410889878972</v>
      </c>
      <c r="G114">
        <f>IF(ISBLANK('Table (Dly)'!B113),"",2.501-E114*0.002361)</f>
        <v>2.4525994999999998</v>
      </c>
      <c r="H114">
        <f t="shared" si="56"/>
        <v>-0.3246791531187973</v>
      </c>
      <c r="I114">
        <f>IF(ISBLANK('Table (Dly)'!B113),"",IF(E114&gt;0,0.6108*EXP(17.27*E114/(237.3+E114)),F114*0.1))</f>
        <v>2.4116412804606888</v>
      </c>
      <c r="J114">
        <f t="shared" si="57"/>
        <v>0.64000019147279152</v>
      </c>
      <c r="K114">
        <f t="shared" si="58"/>
        <v>0.14870269420801635</v>
      </c>
      <c r="L114">
        <f t="shared" si="72"/>
        <v>98.803245028789661</v>
      </c>
      <c r="M114">
        <f t="shared" si="59"/>
        <v>6.5609032542257181E-2</v>
      </c>
      <c r="N114">
        <f t="shared" si="73"/>
        <v>4.9030000000000001E-9</v>
      </c>
      <c r="O114">
        <f t="shared" si="60"/>
        <v>36.382648913511439</v>
      </c>
      <c r="P114">
        <f t="shared" si="61"/>
        <v>22.118400000000001</v>
      </c>
      <c r="Q114" s="12">
        <f t="shared" si="62"/>
        <v>231</v>
      </c>
      <c r="R114" s="13">
        <f t="shared" si="63"/>
        <v>0.97784842140027151</v>
      </c>
      <c r="S114" s="13">
        <f t="shared" si="64"/>
        <v>0.21555839080166095</v>
      </c>
      <c r="T114" s="13">
        <f t="shared" si="65"/>
        <v>1.7587105228464968</v>
      </c>
      <c r="U114">
        <f t="shared" si="66"/>
        <v>31.934574659945213</v>
      </c>
      <c r="V114">
        <f t="shared" si="67"/>
        <v>24.08720221194783</v>
      </c>
      <c r="W114">
        <f t="shared" si="68"/>
        <v>4.9735358832616514</v>
      </c>
      <c r="X114">
        <f t="shared" si="69"/>
        <v>12.05763211673835</v>
      </c>
      <c r="Y114" s="216">
        <f t="shared" si="70"/>
        <v>3.8796441404817252</v>
      </c>
      <c r="Z114" s="217">
        <f t="shared" si="71"/>
        <v>0.15274189529455612</v>
      </c>
    </row>
    <row r="115" spans="1:26" x14ac:dyDescent="0.15">
      <c r="A115" s="369" t="str">
        <f>'Table (Dly)'!A114</f>
        <v>2023-08-20</v>
      </c>
      <c r="B115" s="206">
        <f>'Table (Dly)'!H114</f>
        <v>1.49999980416</v>
      </c>
      <c r="C115" s="206">
        <f>'Table (Dly)'!I114</f>
        <v>0</v>
      </c>
      <c r="D115" s="206">
        <f>'Table (Dly)'!J114</f>
        <v>258</v>
      </c>
      <c r="E115" s="206">
        <f>'Table (Dly)'!K114</f>
        <v>24.899999999999995</v>
      </c>
      <c r="F115" s="206">
        <f>'Table (Dly)'!L114</f>
        <v>24.713300279596663</v>
      </c>
      <c r="G115">
        <f>IF(ISBLANK('Table (Dly)'!B114),"",2.501-E115*0.002361)</f>
        <v>2.4422110999999997</v>
      </c>
      <c r="H115">
        <f t="shared" si="56"/>
        <v>-0.3246791531187973</v>
      </c>
      <c r="I115">
        <f>IF(ISBLANK('Table (Dly)'!B114),"",IF(E115&gt;0,0.6108*EXP(17.27*E115/(237.3+E115)),F115*0.1))</f>
        <v>3.148957679240437</v>
      </c>
      <c r="J115">
        <f t="shared" si="57"/>
        <v>0.6776276512807704</v>
      </c>
      <c r="K115">
        <f t="shared" si="58"/>
        <v>0.18770394627061796</v>
      </c>
      <c r="L115">
        <f t="shared" si="72"/>
        <v>98.803245028789661</v>
      </c>
      <c r="M115">
        <f t="shared" si="59"/>
        <v>6.588811278788459E-2</v>
      </c>
      <c r="N115">
        <f t="shared" si="73"/>
        <v>4.9030000000000001E-9</v>
      </c>
      <c r="O115">
        <f t="shared" si="60"/>
        <v>38.613921211534425</v>
      </c>
      <c r="P115">
        <f t="shared" si="61"/>
        <v>22.2912</v>
      </c>
      <c r="Q115" s="12">
        <f t="shared" si="62"/>
        <v>232</v>
      </c>
      <c r="R115" s="13">
        <f t="shared" si="63"/>
        <v>0.97827274770496442</v>
      </c>
      <c r="S115" s="13">
        <f t="shared" si="64"/>
        <v>0.20954334296149085</v>
      </c>
      <c r="T115" s="13">
        <f t="shared" si="65"/>
        <v>1.7532462063285148</v>
      </c>
      <c r="U115">
        <f t="shared" si="66"/>
        <v>31.870510305200433</v>
      </c>
      <c r="V115">
        <f t="shared" si="67"/>
        <v>24.038880570474678</v>
      </c>
      <c r="W115">
        <f t="shared" si="68"/>
        <v>4.1758725460716599</v>
      </c>
      <c r="X115">
        <f t="shared" si="69"/>
        <v>12.988351453928342</v>
      </c>
      <c r="Y115" s="216">
        <f t="shared" si="70"/>
        <v>4.2545489037071293</v>
      </c>
      <c r="Z115" s="217">
        <f t="shared" si="71"/>
        <v>0.16750192534280037</v>
      </c>
    </row>
    <row r="116" spans="1:26" x14ac:dyDescent="0.15">
      <c r="A116" s="369" t="str">
        <f>'Table (Dly)'!A115</f>
        <v>2023-08-21</v>
      </c>
      <c r="B116" s="206">
        <f>'Table (Dly)'!H115</f>
        <v>1.599999791104</v>
      </c>
      <c r="C116" s="206">
        <f>'Table (Dly)'!I115</f>
        <v>0</v>
      </c>
      <c r="D116" s="206">
        <f>'Table (Dly)'!J115</f>
        <v>323</v>
      </c>
      <c r="E116" s="206">
        <f>'Table (Dly)'!K115</f>
        <v>28.100000000000009</v>
      </c>
      <c r="F116" s="206">
        <f>'Table (Dly)'!L115</f>
        <v>31.321083877261835</v>
      </c>
      <c r="G116">
        <f>IF(ISBLANK('Table (Dly)'!B115),"",2.501-E116*0.002361)</f>
        <v>2.4346559000000001</v>
      </c>
      <c r="H116">
        <f t="shared" si="56"/>
        <v>-0.3246791531187973</v>
      </c>
      <c r="I116">
        <f>IF(ISBLANK('Table (Dly)'!B115),"",IF(E116&gt;0,0.6108*EXP(17.27*E116/(237.3+E116)),F116*0.1))</f>
        <v>3.8019951744225167</v>
      </c>
      <c r="J116">
        <f t="shared" si="57"/>
        <v>0.66988678669633295</v>
      </c>
      <c r="K116">
        <f t="shared" si="58"/>
        <v>0.2211982457098422</v>
      </c>
      <c r="L116">
        <f t="shared" si="72"/>
        <v>98.803245028789661</v>
      </c>
      <c r="M116">
        <f t="shared" si="59"/>
        <v>6.6092576124874028E-2</v>
      </c>
      <c r="N116">
        <f t="shared" si="73"/>
        <v>4.9030000000000001E-9</v>
      </c>
      <c r="O116">
        <f t="shared" si="60"/>
        <v>40.299987858450102</v>
      </c>
      <c r="P116">
        <f t="shared" si="61"/>
        <v>27.9072</v>
      </c>
      <c r="Q116" s="12">
        <f t="shared" si="62"/>
        <v>233</v>
      </c>
      <c r="R116" s="13">
        <f t="shared" si="63"/>
        <v>0.97870351226342489</v>
      </c>
      <c r="S116" s="13">
        <f t="shared" si="64"/>
        <v>0.20346620290648557</v>
      </c>
      <c r="T116" s="13">
        <f t="shared" si="65"/>
        <v>1.747745227187842</v>
      </c>
      <c r="U116">
        <f t="shared" si="66"/>
        <v>31.803770364859165</v>
      </c>
      <c r="V116">
        <f t="shared" si="67"/>
        <v>23.988540822545303</v>
      </c>
      <c r="W116">
        <f t="shared" si="68"/>
        <v>4.5366126565645581</v>
      </c>
      <c r="X116">
        <f t="shared" si="69"/>
        <v>16.951931343435444</v>
      </c>
      <c r="Y116" s="216">
        <f t="shared" si="70"/>
        <v>5.4786160292658996</v>
      </c>
      <c r="Z116" s="217">
        <f t="shared" si="71"/>
        <v>0.2156935444592874</v>
      </c>
    </row>
    <row r="117" spans="1:26" x14ac:dyDescent="0.15">
      <c r="A117" s="369" t="str">
        <f>'Table (Dly)'!A116</f>
        <v>2023-08-22</v>
      </c>
      <c r="B117" s="206">
        <f>'Table (Dly)'!H116</f>
        <v>1.6999997780480001</v>
      </c>
      <c r="C117" s="206">
        <f>'Table (Dly)'!I116</f>
        <v>0</v>
      </c>
      <c r="D117" s="206">
        <f>'Table (Dly)'!J116</f>
        <v>270</v>
      </c>
      <c r="E117" s="206">
        <f>'Table (Dly)'!K116</f>
        <v>25.4</v>
      </c>
      <c r="F117" s="206">
        <f>'Table (Dly)'!L116</f>
        <v>25.372747013581073</v>
      </c>
      <c r="G117">
        <f>IF(ISBLANK('Table (Dly)'!B116),"",2.501-E117*0.002361)</f>
        <v>2.4410305999999999</v>
      </c>
      <c r="H117">
        <f t="shared" si="56"/>
        <v>-0.3246791531187973</v>
      </c>
      <c r="I117">
        <f>IF(ISBLANK('Table (Dly)'!B116),"",IF(E117&gt;0,0.6108*EXP(17.27*E117/(237.3+E117)),F117*0.1))</f>
        <v>3.2440422381586771</v>
      </c>
      <c r="J117">
        <f t="shared" si="57"/>
        <v>0.70676753680056947</v>
      </c>
      <c r="K117">
        <f t="shared" si="58"/>
        <v>0.1926363801049692</v>
      </c>
      <c r="L117">
        <f t="shared" si="72"/>
        <v>98.803245028789661</v>
      </c>
      <c r="M117">
        <f t="shared" si="59"/>
        <v>6.5919976754336349E-2</v>
      </c>
      <c r="N117">
        <f t="shared" si="73"/>
        <v>4.9030000000000001E-9</v>
      </c>
      <c r="O117">
        <f t="shared" si="60"/>
        <v>38.873815440106682</v>
      </c>
      <c r="P117">
        <f t="shared" si="61"/>
        <v>23.327999999999999</v>
      </c>
      <c r="Q117" s="12">
        <f t="shared" si="62"/>
        <v>234</v>
      </c>
      <c r="R117" s="13">
        <f t="shared" si="63"/>
        <v>0.97914058743081744</v>
      </c>
      <c r="S117" s="13">
        <f t="shared" si="64"/>
        <v>0.19732877142439911</v>
      </c>
      <c r="T117" s="13">
        <f t="shared" si="65"/>
        <v>1.7422091200159215</v>
      </c>
      <c r="U117">
        <f t="shared" si="66"/>
        <v>31.734317066787153</v>
      </c>
      <c r="V117">
        <f t="shared" si="67"/>
        <v>23.936154477877761</v>
      </c>
      <c r="W117">
        <f t="shared" si="68"/>
        <v>4.3920988541474495</v>
      </c>
      <c r="X117">
        <f t="shared" si="69"/>
        <v>13.570461145852551</v>
      </c>
      <c r="Y117" s="216">
        <f t="shared" si="70"/>
        <v>4.486582422177821</v>
      </c>
      <c r="Z117" s="217">
        <f t="shared" si="71"/>
        <v>0.17663710323534729</v>
      </c>
    </row>
    <row r="118" spans="1:26" x14ac:dyDescent="0.15">
      <c r="A118" s="369" t="str">
        <f>'Table (Dly)'!A117</f>
        <v>2023-08-23</v>
      </c>
      <c r="B118" s="206">
        <f>'Table (Dly)'!H117</f>
        <v>2.5999996605439999</v>
      </c>
      <c r="C118" s="206">
        <f>'Table (Dly)'!I117</f>
        <v>0</v>
      </c>
      <c r="D118" s="206">
        <f>'Table (Dly)'!J117</f>
        <v>231</v>
      </c>
      <c r="E118" s="206">
        <f>'Table (Dly)'!K117</f>
        <v>27.1</v>
      </c>
      <c r="F118" s="206">
        <f>'Table (Dly)'!L117</f>
        <v>28.341162341505559</v>
      </c>
      <c r="G118">
        <f>IF(ISBLANK('Table (Dly)'!B117),"",2.501-E118*0.002361)</f>
        <v>2.4370168999999997</v>
      </c>
      <c r="H118">
        <f t="shared" si="56"/>
        <v>-0.3246791531187973</v>
      </c>
      <c r="I118">
        <f>IF(ISBLANK('Table (Dly)'!B117),"",IF(E118&gt;0,0.6108*EXP(17.27*E118/(237.3+E118)),F118*0.1))</f>
        <v>3.5863105663510559</v>
      </c>
      <c r="J118">
        <f t="shared" si="57"/>
        <v>0.7521943322004998</v>
      </c>
      <c r="K118">
        <f t="shared" si="58"/>
        <v>0.21023109299087567</v>
      </c>
      <c r="L118">
        <f t="shared" si="72"/>
        <v>98.803245028789661</v>
      </c>
      <c r="M118">
        <f t="shared" si="59"/>
        <v>6.6028545148219417E-2</v>
      </c>
      <c r="N118">
        <f t="shared" si="73"/>
        <v>4.9030000000000001E-9</v>
      </c>
      <c r="O118">
        <f t="shared" si="60"/>
        <v>39.767278882084099</v>
      </c>
      <c r="P118">
        <f t="shared" si="61"/>
        <v>19.958400000000001</v>
      </c>
      <c r="Q118" s="12">
        <f t="shared" si="62"/>
        <v>235</v>
      </c>
      <c r="R118" s="13">
        <f t="shared" si="63"/>
        <v>0.97958384369233742</v>
      </c>
      <c r="S118" s="13">
        <f t="shared" si="64"/>
        <v>0.19113286716863562</v>
      </c>
      <c r="T118" s="13">
        <f t="shared" si="65"/>
        <v>1.7366393881380657</v>
      </c>
      <c r="U118">
        <f t="shared" si="66"/>
        <v>31.662114889530024</v>
      </c>
      <c r="V118">
        <f t="shared" si="67"/>
        <v>23.881694743804122</v>
      </c>
      <c r="W118">
        <f t="shared" si="68"/>
        <v>3.2282317782170615</v>
      </c>
      <c r="X118">
        <f t="shared" si="69"/>
        <v>12.13973622178294</v>
      </c>
      <c r="Y118" s="216">
        <f t="shared" si="70"/>
        <v>4.3522674319501036</v>
      </c>
      <c r="Z118" s="217">
        <f t="shared" si="71"/>
        <v>0.17134911149409857</v>
      </c>
    </row>
    <row r="119" spans="1:26" x14ac:dyDescent="0.15">
      <c r="A119" s="369" t="str">
        <f>'Table (Dly)'!A118</f>
        <v>2023-08-24</v>
      </c>
      <c r="B119" s="206">
        <f>'Table (Dly)'!H118</f>
        <v>3.4999995430399999</v>
      </c>
      <c r="C119" s="206">
        <f>'Table (Dly)'!I118</f>
        <v>0.50800000000000001</v>
      </c>
      <c r="D119" s="206">
        <f>'Table (Dly)'!J118</f>
        <v>181</v>
      </c>
      <c r="E119" s="206">
        <f>'Table (Dly)'!K118</f>
        <v>31.399999999999995</v>
      </c>
      <c r="F119" s="206">
        <f>'Table (Dly)'!L118</f>
        <v>36.769276361339479</v>
      </c>
      <c r="G119">
        <f>IF(ISBLANK('Table (Dly)'!B118),"",2.501-E119*0.002361)</f>
        <v>2.4268646</v>
      </c>
      <c r="H119">
        <f t="shared" si="56"/>
        <v>-0.3246791531187973</v>
      </c>
      <c r="I119">
        <f>IF(ISBLANK('Table (Dly)'!B118),"",IF(E119&gt;0,0.6108*EXP(17.27*E119/(237.3+E119)),F119*0.1))</f>
        <v>4.5959173166475438</v>
      </c>
      <c r="J119">
        <f t="shared" si="57"/>
        <v>0.91898968051359553</v>
      </c>
      <c r="K119">
        <f t="shared" si="58"/>
        <v>0.26086080374613291</v>
      </c>
      <c r="L119">
        <f t="shared" si="72"/>
        <v>98.803245028789661</v>
      </c>
      <c r="M119">
        <f t="shared" si="59"/>
        <v>6.6304762288190155E-2</v>
      </c>
      <c r="N119">
        <f t="shared" si="73"/>
        <v>4.9030000000000001E-9</v>
      </c>
      <c r="O119">
        <f t="shared" si="60"/>
        <v>42.095966549473857</v>
      </c>
      <c r="P119">
        <f t="shared" si="61"/>
        <v>15.638400000000001</v>
      </c>
      <c r="Q119" s="12">
        <f t="shared" si="62"/>
        <v>236</v>
      </c>
      <c r="R119" s="13">
        <f t="shared" si="63"/>
        <v>0.98003314970158795</v>
      </c>
      <c r="S119" s="13">
        <f t="shared" si="64"/>
        <v>0.18488032611934527</v>
      </c>
      <c r="T119" s="13">
        <f t="shared" si="65"/>
        <v>1.7310375039429531</v>
      </c>
      <c r="U119">
        <f t="shared" si="66"/>
        <v>31.587130629714888</v>
      </c>
      <c r="V119">
        <f t="shared" si="67"/>
        <v>23.825136576109287</v>
      </c>
      <c r="W119">
        <f t="shared" si="68"/>
        <v>1.6146640429025003</v>
      </c>
      <c r="X119">
        <f t="shared" si="69"/>
        <v>10.426903957097501</v>
      </c>
      <c r="Y119" s="216">
        <f t="shared" si="70"/>
        <v>4.3708330547658454</v>
      </c>
      <c r="Z119" s="217">
        <f t="shared" si="71"/>
        <v>0.17208004152621439</v>
      </c>
    </row>
    <row r="120" spans="1:26" x14ac:dyDescent="0.15">
      <c r="A120" s="369" t="str">
        <f>'Table (Dly)'!A119</f>
        <v>2023-08-25</v>
      </c>
      <c r="B120" s="206">
        <f>'Table (Dly)'!H119</f>
        <v>1.6999997780480001</v>
      </c>
      <c r="C120" s="206">
        <f>'Table (Dly)'!I119</f>
        <v>0</v>
      </c>
      <c r="D120" s="206">
        <f>'Table (Dly)'!J119</f>
        <v>241</v>
      </c>
      <c r="E120" s="206">
        <f>'Table (Dly)'!K119</f>
        <v>26.399999999999995</v>
      </c>
      <c r="F120" s="206">
        <f>'Table (Dly)'!L119</f>
        <v>27.715919108771207</v>
      </c>
      <c r="G120">
        <f>IF(ISBLANK('Table (Dly)'!B119),"",2.501-E120*0.002361)</f>
        <v>2.4386695999999999</v>
      </c>
      <c r="H120">
        <f t="shared" si="56"/>
        <v>-0.3246791531187973</v>
      </c>
      <c r="I120">
        <f>IF(ISBLANK('Table (Dly)'!B119),"",IF(E120&gt;0,0.6108*EXP(17.27*E120/(237.3+E120)),F120*0.1))</f>
        <v>3.4417464345283824</v>
      </c>
      <c r="J120">
        <f t="shared" si="57"/>
        <v>0.6701545236512616</v>
      </c>
      <c r="K120">
        <f t="shared" si="58"/>
        <v>0.20282924107339936</v>
      </c>
      <c r="L120">
        <f t="shared" si="72"/>
        <v>98.803245028789661</v>
      </c>
      <c r="M120">
        <f t="shared" si="59"/>
        <v>6.5983797234616656E-2</v>
      </c>
      <c r="N120">
        <f t="shared" si="73"/>
        <v>4.9030000000000001E-9</v>
      </c>
      <c r="O120">
        <f t="shared" si="60"/>
        <v>39.397537472977817</v>
      </c>
      <c r="P120">
        <f t="shared" si="61"/>
        <v>20.822399999999998</v>
      </c>
      <c r="Q120" s="12">
        <f t="shared" si="62"/>
        <v>237</v>
      </c>
      <c r="R120" s="13">
        <f t="shared" si="63"/>
        <v>0.98048837231950192</v>
      </c>
      <c r="S120" s="13">
        <f t="shared" si="64"/>
        <v>0.17857300103938117</v>
      </c>
      <c r="T120" s="13">
        <f t="shared" si="65"/>
        <v>1.7254049092929831</v>
      </c>
      <c r="U120">
        <f t="shared" si="66"/>
        <v>31.509333466825613</v>
      </c>
      <c r="V120">
        <f t="shared" si="67"/>
        <v>23.766456727888848</v>
      </c>
      <c r="W120">
        <f t="shared" si="68"/>
        <v>3.5081626074204282</v>
      </c>
      <c r="X120">
        <f t="shared" si="69"/>
        <v>12.525085392579573</v>
      </c>
      <c r="Y120" s="216">
        <f t="shared" si="70"/>
        <v>4.200479556872506</v>
      </c>
      <c r="Z120" s="217">
        <f t="shared" si="71"/>
        <v>0.16537321090049237</v>
      </c>
    </row>
    <row r="121" spans="1:26" x14ac:dyDescent="0.15">
      <c r="A121" s="369" t="str">
        <f>'Table (Dly)'!A120</f>
        <v>2023-08-26</v>
      </c>
      <c r="B121" s="206">
        <f>'Table (Dly)'!H120</f>
        <v>2.1999997127680002</v>
      </c>
      <c r="C121" s="206">
        <f>'Table (Dly)'!I120</f>
        <v>0</v>
      </c>
      <c r="D121" s="206">
        <f>'Table (Dly)'!J120</f>
        <v>185</v>
      </c>
      <c r="E121" s="206">
        <f>'Table (Dly)'!K120</f>
        <v>22.5</v>
      </c>
      <c r="F121" s="206">
        <f>'Table (Dly)'!L120</f>
        <v>23.093391213327969</v>
      </c>
      <c r="G121">
        <f>IF(ISBLANK('Table (Dly)'!B120),"",2.501-E121*0.002361)</f>
        <v>2.4478774999999997</v>
      </c>
      <c r="H121">
        <f t="shared" si="56"/>
        <v>-0.3246791531187973</v>
      </c>
      <c r="I121">
        <f>IF(ISBLANK('Table (Dly)'!B120),"",IF(E121&gt;0,0.6108*EXP(17.27*E121/(237.3+E121)),F121*0.1))</f>
        <v>2.7255876066054592</v>
      </c>
      <c r="J121">
        <f t="shared" si="57"/>
        <v>0.41624848527266201</v>
      </c>
      <c r="K121">
        <f t="shared" si="58"/>
        <v>0.16548316037309996</v>
      </c>
      <c r="L121">
        <f t="shared" si="72"/>
        <v>98.803245028789661</v>
      </c>
      <c r="M121">
        <f t="shared" si="59"/>
        <v>6.5735593553445257E-2</v>
      </c>
      <c r="N121">
        <f t="shared" si="73"/>
        <v>4.9030000000000001E-9</v>
      </c>
      <c r="O121">
        <f t="shared" si="60"/>
        <v>37.384522172486442</v>
      </c>
      <c r="P121">
        <f t="shared" si="61"/>
        <v>15.984</v>
      </c>
      <c r="Q121" s="12">
        <f t="shared" si="62"/>
        <v>238</v>
      </c>
      <c r="R121" s="13">
        <f t="shared" si="63"/>
        <v>0.980949376653793</v>
      </c>
      <c r="S121" s="13">
        <f t="shared" si="64"/>
        <v>0.17221276092528845</v>
      </c>
      <c r="T121" s="13">
        <f t="shared" si="65"/>
        <v>1.7197430160113345</v>
      </c>
      <c r="U121">
        <f t="shared" si="66"/>
        <v>31.428695025293713</v>
      </c>
      <c r="V121">
        <f t="shared" si="67"/>
        <v>23.705633796382219</v>
      </c>
      <c r="W121">
        <f t="shared" si="68"/>
        <v>2.6652561088597206</v>
      </c>
      <c r="X121">
        <f t="shared" si="69"/>
        <v>9.6424238911402789</v>
      </c>
      <c r="Y121" s="216">
        <f t="shared" si="70"/>
        <v>3.0539422919790602</v>
      </c>
      <c r="Z121" s="217">
        <f t="shared" si="71"/>
        <v>0.12023394850311261</v>
      </c>
    </row>
    <row r="122" spans="1:26" x14ac:dyDescent="0.15">
      <c r="A122" s="369" t="str">
        <f>'Table (Dly)'!A121</f>
        <v>2023-08-27</v>
      </c>
      <c r="B122" s="206">
        <f>'Table (Dly)'!H121</f>
        <v>1.9999997388799999</v>
      </c>
      <c r="C122" s="206">
        <f>'Table (Dly)'!I121</f>
        <v>0</v>
      </c>
      <c r="D122" s="206">
        <f>'Table (Dly)'!J121</f>
        <v>241</v>
      </c>
      <c r="E122" s="206">
        <f>'Table (Dly)'!K121</f>
        <v>19.899999999999995</v>
      </c>
      <c r="F122" s="206">
        <f>'Table (Dly)'!L121</f>
        <v>18.198241010218997</v>
      </c>
      <c r="G122">
        <f>IF(ISBLANK('Table (Dly)'!B121),"",2.501-E122*0.002361)</f>
        <v>2.4540161</v>
      </c>
      <c r="H122">
        <f t="shared" si="56"/>
        <v>-0.3246791531187973</v>
      </c>
      <c r="I122">
        <f>IF(ISBLANK('Table (Dly)'!B121),"",IF(E122&gt;0,0.6108*EXP(17.27*E122/(237.3+E122)),F122*0.1))</f>
        <v>2.323845763821192</v>
      </c>
      <c r="J122">
        <f t="shared" si="57"/>
        <v>0.50402166279929217</v>
      </c>
      <c r="K122">
        <f t="shared" si="58"/>
        <v>0.14395850425535017</v>
      </c>
      <c r="L122">
        <f t="shared" si="72"/>
        <v>98.803245028789661</v>
      </c>
      <c r="M122">
        <f t="shared" si="59"/>
        <v>6.5571159214735261E-2</v>
      </c>
      <c r="N122">
        <f t="shared" si="73"/>
        <v>4.9030000000000001E-9</v>
      </c>
      <c r="O122">
        <f t="shared" si="60"/>
        <v>36.086052778387582</v>
      </c>
      <c r="P122">
        <f t="shared" si="61"/>
        <v>20.822399999999998</v>
      </c>
      <c r="Q122" s="12">
        <f t="shared" si="62"/>
        <v>239</v>
      </c>
      <c r="R122" s="13">
        <f t="shared" si="63"/>
        <v>0.98141602609892764</v>
      </c>
      <c r="S122" s="13">
        <f t="shared" si="64"/>
        <v>0.16580149045347745</v>
      </c>
      <c r="T122" s="13">
        <f t="shared" si="65"/>
        <v>1.7140532064416201</v>
      </c>
      <c r="U122">
        <f t="shared" si="66"/>
        <v>31.345189433848603</v>
      </c>
      <c r="V122">
        <f t="shared" si="67"/>
        <v>23.642648267738572</v>
      </c>
      <c r="W122">
        <f t="shared" si="68"/>
        <v>4.5757078988277877</v>
      </c>
      <c r="X122">
        <f t="shared" si="69"/>
        <v>11.457540101172214</v>
      </c>
      <c r="Y122" s="216">
        <f t="shared" si="70"/>
        <v>3.5225043006249201</v>
      </c>
      <c r="Z122" s="217">
        <f t="shared" si="71"/>
        <v>0.13868127167814648</v>
      </c>
    </row>
    <row r="123" spans="1:26" x14ac:dyDescent="0.15">
      <c r="A123" s="369" t="str">
        <f>'Table (Dly)'!A122</f>
        <v>2023-08-28</v>
      </c>
      <c r="B123" s="206">
        <f>'Table (Dly)'!H122</f>
        <v>1.399999817216</v>
      </c>
      <c r="C123" s="206">
        <f>'Table (Dly)'!I122</f>
        <v>0</v>
      </c>
      <c r="D123" s="206">
        <f>'Table (Dly)'!J122</f>
        <v>384</v>
      </c>
      <c r="E123" s="206">
        <f>'Table (Dly)'!K122</f>
        <v>20.299999999999997</v>
      </c>
      <c r="F123" s="206">
        <f>'Table (Dly)'!L122</f>
        <v>17.807493372981437</v>
      </c>
      <c r="G123">
        <f>IF(ISBLANK('Table (Dly)'!B122),"",2.501-E123*0.002361)</f>
        <v>2.4530716999999997</v>
      </c>
      <c r="H123">
        <f t="shared" si="56"/>
        <v>-0.3246791531187973</v>
      </c>
      <c r="I123">
        <f>IF(ISBLANK('Table (Dly)'!B122),"",IF(E123&gt;0,0.6108*EXP(17.27*E123/(237.3+E123)),F123*0.1))</f>
        <v>2.3820593372779193</v>
      </c>
      <c r="J123">
        <f t="shared" si="57"/>
        <v>0.60130999997977552</v>
      </c>
      <c r="K123">
        <f t="shared" si="58"/>
        <v>0.14710682163118391</v>
      </c>
      <c r="L123">
        <f t="shared" si="72"/>
        <v>98.803245028789661</v>
      </c>
      <c r="M123">
        <f t="shared" si="59"/>
        <v>6.5596403239507314E-2</v>
      </c>
      <c r="N123">
        <f t="shared" si="73"/>
        <v>4.9030000000000001E-9</v>
      </c>
      <c r="O123">
        <f t="shared" si="60"/>
        <v>36.283581172707827</v>
      </c>
      <c r="P123">
        <f t="shared" si="61"/>
        <v>33.177599999999998</v>
      </c>
      <c r="Q123" s="12">
        <f t="shared" si="62"/>
        <v>240</v>
      </c>
      <c r="R123" s="13">
        <f t="shared" si="63"/>
        <v>0.98188818237660425</v>
      </c>
      <c r="S123" s="13">
        <f t="shared" si="64"/>
        <v>0.1593410894217562</v>
      </c>
      <c r="T123" s="13">
        <f t="shared" si="65"/>
        <v>1.708336834076144</v>
      </c>
      <c r="U123">
        <f t="shared" si="66"/>
        <v>31.258793382071548</v>
      </c>
      <c r="V123">
        <f t="shared" si="67"/>
        <v>23.577482559673637</v>
      </c>
      <c r="W123">
        <f t="shared" si="68"/>
        <v>8.6128699226042613</v>
      </c>
      <c r="X123">
        <f t="shared" si="69"/>
        <v>16.933882077395737</v>
      </c>
      <c r="Y123" s="216">
        <f t="shared" si="70"/>
        <v>4.9412294793277818</v>
      </c>
      <c r="Z123" s="217">
        <f t="shared" si="71"/>
        <v>0.19453659367432213</v>
      </c>
    </row>
    <row r="124" spans="1:26" x14ac:dyDescent="0.15">
      <c r="A124" s="369" t="str">
        <f>'Table (Dly)'!A123</f>
        <v>2023-08-29</v>
      </c>
      <c r="B124" s="206">
        <f>'Table (Dly)'!H123</f>
        <v>1.49999980416</v>
      </c>
      <c r="C124" s="206">
        <f>'Table (Dly)'!I123</f>
        <v>0</v>
      </c>
      <c r="D124" s="206">
        <f>'Table (Dly)'!J123</f>
        <v>238</v>
      </c>
      <c r="E124" s="206">
        <f>'Table (Dly)'!K123</f>
        <v>19.400000000000002</v>
      </c>
      <c r="F124" s="206">
        <f>'Table (Dly)'!L123</f>
        <v>17.42254589999337</v>
      </c>
      <c r="G124">
        <f>IF(ISBLANK('Table (Dly)'!B123),"",2.501-E124*0.002361)</f>
        <v>2.4551965999999998</v>
      </c>
      <c r="H124">
        <f t="shared" si="56"/>
        <v>-0.3246791531187973</v>
      </c>
      <c r="I124">
        <f>IF(ISBLANK('Table (Dly)'!B123),"",IF(E124&gt;0,0.6108*EXP(17.27*E124/(237.3+E124)),F124*0.1))</f>
        <v>2.2528310020993634</v>
      </c>
      <c r="J124">
        <f t="shared" si="57"/>
        <v>0.51057641210002624</v>
      </c>
      <c r="K124">
        <f t="shared" si="58"/>
        <v>0.14010345030704494</v>
      </c>
      <c r="L124">
        <f t="shared" si="72"/>
        <v>98.803245028789661</v>
      </c>
      <c r="M124">
        <f t="shared" si="59"/>
        <v>6.5539631493715694E-2</v>
      </c>
      <c r="N124">
        <f t="shared" si="73"/>
        <v>4.9030000000000001E-9</v>
      </c>
      <c r="O124">
        <f t="shared" si="60"/>
        <v>35.840277729481272</v>
      </c>
      <c r="P124">
        <f t="shared" si="61"/>
        <v>20.563199999999998</v>
      </c>
      <c r="Q124" s="12">
        <f t="shared" si="62"/>
        <v>241</v>
      </c>
      <c r="R124" s="13">
        <f t="shared" si="63"/>
        <v>0.98236570557672775</v>
      </c>
      <c r="S124" s="13">
        <f t="shared" si="64"/>
        <v>0.15283347218637625</v>
      </c>
      <c r="T124" s="13">
        <f t="shared" si="65"/>
        <v>1.7025952242488338</v>
      </c>
      <c r="U124">
        <f t="shared" si="66"/>
        <v>31.169486174099756</v>
      </c>
      <c r="V124">
        <f t="shared" si="67"/>
        <v>23.510121061976935</v>
      </c>
      <c r="W124">
        <f t="shared" si="68"/>
        <v>4.6213787909634183</v>
      </c>
      <c r="X124">
        <f t="shared" si="69"/>
        <v>11.21228520903658</v>
      </c>
      <c r="Y124" s="216">
        <f t="shared" si="70"/>
        <v>3.4047833081778558</v>
      </c>
      <c r="Z124" s="217">
        <f t="shared" si="71"/>
        <v>0.13404658693613605</v>
      </c>
    </row>
    <row r="125" spans="1:26" x14ac:dyDescent="0.15">
      <c r="A125" s="369" t="str">
        <f>'Table (Dly)'!A124</f>
        <v>2023-08-30</v>
      </c>
      <c r="B125" s="206">
        <f>'Table (Dly)'!H124</f>
        <v>2.2999996997119996</v>
      </c>
      <c r="C125" s="206">
        <f>'Table (Dly)'!I124</f>
        <v>0</v>
      </c>
      <c r="D125" s="206">
        <f>'Table (Dly)'!J124</f>
        <v>254</v>
      </c>
      <c r="E125" s="206">
        <f>'Table (Dly)'!K124</f>
        <v>16.5</v>
      </c>
      <c r="F125" s="206">
        <f>'Table (Dly)'!L124</f>
        <v>14.394783379715681</v>
      </c>
      <c r="G125">
        <f>IF(ISBLANK('Table (Dly)'!B124),"",2.501-E125*0.002361)</f>
        <v>2.4620435000000001</v>
      </c>
      <c r="H125">
        <f t="shared" si="56"/>
        <v>-0.3246791531187973</v>
      </c>
      <c r="I125">
        <f>IF(ISBLANK('Table (Dly)'!B124),"",IF(E125&gt;0,0.6108*EXP(17.27*E125/(237.3+E125)),F125*0.1))</f>
        <v>1.877175834096539</v>
      </c>
      <c r="J125">
        <f t="shared" si="57"/>
        <v>0.43769749612497066</v>
      </c>
      <c r="K125">
        <f t="shared" si="58"/>
        <v>0.11942456641907646</v>
      </c>
      <c r="L125">
        <f t="shared" si="72"/>
        <v>98.803245028789661</v>
      </c>
      <c r="M125">
        <f t="shared" si="59"/>
        <v>6.5357366922486823E-2</v>
      </c>
      <c r="N125">
        <f t="shared" si="73"/>
        <v>4.9030000000000001E-9</v>
      </c>
      <c r="O125">
        <f t="shared" si="60"/>
        <v>34.439446698821442</v>
      </c>
      <c r="P125">
        <f t="shared" si="61"/>
        <v>21.945599999999999</v>
      </c>
      <c r="Q125" s="12">
        <f t="shared" si="62"/>
        <v>242</v>
      </c>
      <c r="R125" s="13">
        <f t="shared" si="63"/>
        <v>0.98284845419886802</v>
      </c>
      <c r="S125" s="13">
        <f t="shared" si="64"/>
        <v>0.14628056709477169</v>
      </c>
      <c r="T125" s="13">
        <f t="shared" si="65"/>
        <v>1.6968296748890535</v>
      </c>
      <c r="U125">
        <f t="shared" si="66"/>
        <v>31.077249779428207</v>
      </c>
      <c r="V125">
        <f t="shared" si="67"/>
        <v>23.440550174829934</v>
      </c>
      <c r="W125">
        <f t="shared" si="68"/>
        <v>5.4145343264149117</v>
      </c>
      <c r="X125">
        <f t="shared" si="69"/>
        <v>11.483577673585089</v>
      </c>
      <c r="Y125" s="216">
        <f t="shared" si="70"/>
        <v>3.3062064917066598</v>
      </c>
      <c r="Z125" s="217">
        <f t="shared" si="71"/>
        <v>0.13016560990971102</v>
      </c>
    </row>
    <row r="126" spans="1:26" x14ac:dyDescent="0.15">
      <c r="A126" s="215" t="str">
        <f>'Table (Dly)'!A125</f>
        <v>2023-08-31</v>
      </c>
      <c r="B126" s="206">
        <f>'Table (Dly)'!H125</f>
        <v>1.49999980416</v>
      </c>
      <c r="C126" s="206">
        <f>'Table (Dly)'!I125</f>
        <v>0</v>
      </c>
      <c r="D126" s="206">
        <f>'Table (Dly)'!J125</f>
        <v>279</v>
      </c>
      <c r="E126" s="206">
        <f>'Table (Dly)'!K125</f>
        <v>16</v>
      </c>
      <c r="F126" s="206">
        <f>'Table (Dly)'!L125</f>
        <v>12.975798817559186</v>
      </c>
      <c r="G126">
        <f>IF(ISBLANK('Table (Dly)'!B125),"",2.501-E126*0.002361)</f>
        <v>2.4632239999999999</v>
      </c>
      <c r="H126">
        <f t="shared" si="56"/>
        <v>-0.3246791531187973</v>
      </c>
      <c r="I126">
        <f>IF(ISBLANK('Table (Dly)'!B125),"",IF(E126&gt;0,0.6108*EXP(17.27*E126/(237.3+E126)),F126*0.1))</f>
        <v>1.8182866804855506</v>
      </c>
      <c r="J126">
        <f t="shared" si="57"/>
        <v>0.52070679872963188</v>
      </c>
      <c r="K126">
        <f t="shared" si="58"/>
        <v>0.11613521596458194</v>
      </c>
      <c r="L126">
        <f t="shared" si="72"/>
        <v>98.803245028789661</v>
      </c>
      <c r="M126">
        <f t="shared" si="59"/>
        <v>6.5326044407095607E-2</v>
      </c>
      <c r="N126">
        <f t="shared" si="73"/>
        <v>4.9030000000000001E-9</v>
      </c>
      <c r="O126">
        <f t="shared" si="60"/>
        <v>34.202138733223002</v>
      </c>
      <c r="P126">
        <f t="shared" si="61"/>
        <v>24.105599999999999</v>
      </c>
      <c r="Q126" s="12">
        <f t="shared" si="62"/>
        <v>243</v>
      </c>
      <c r="R126" s="13">
        <f t="shared" si="63"/>
        <v>0.98333628519418981</v>
      </c>
      <c r="S126" s="13">
        <f t="shared" si="64"/>
        <v>0.13968431591414338</v>
      </c>
      <c r="T126" s="13">
        <f t="shared" si="65"/>
        <v>1.691041457332576</v>
      </c>
      <c r="U126">
        <f t="shared" si="66"/>
        <v>30.982068880759016</v>
      </c>
      <c r="V126">
        <f t="shared" si="67"/>
        <v>23.368758344897238</v>
      </c>
      <c r="W126">
        <f t="shared" si="68"/>
        <v>6.4371313946970856</v>
      </c>
      <c r="X126">
        <f t="shared" si="69"/>
        <v>12.124180605302914</v>
      </c>
      <c r="Y126" s="216">
        <f t="shared" si="70"/>
        <v>3.486227374443474</v>
      </c>
      <c r="Z126" s="217">
        <f t="shared" si="71"/>
        <v>0.13725304623793205</v>
      </c>
    </row>
    <row r="127" spans="1:26" x14ac:dyDescent="0.15">
      <c r="A127" s="215" t="str">
        <f>'Table (Dly)'!A126</f>
        <v>2023-09-01</v>
      </c>
      <c r="B127" s="206">
        <f>'Table (Dly)'!H126</f>
        <v>1.1999998433280001</v>
      </c>
      <c r="C127" s="206">
        <f>'Table (Dly)'!I126</f>
        <v>0</v>
      </c>
      <c r="D127" s="206">
        <f>'Table (Dly)'!J126</f>
        <v>273</v>
      </c>
      <c r="E127" s="206">
        <f>'Table (Dly)'!K126</f>
        <v>19.499999999999996</v>
      </c>
      <c r="F127" s="206">
        <f>'Table (Dly)'!L126</f>
        <v>15.556431314031682</v>
      </c>
      <c r="G127">
        <f>IF(ISBLANK('Table (Dly)'!B126),"",2.501-E127*0.002361)</f>
        <v>2.4549604999999999</v>
      </c>
      <c r="H127">
        <f t="shared" si="56"/>
        <v>-0.68616468277031639</v>
      </c>
      <c r="I127">
        <f>IF(ISBLANK('Table (Dly)'!B126),"",IF(E127&gt;0,0.6108*EXP(17.27*E127/(237.3+E127)),F127*0.1))</f>
        <v>2.2668801009804511</v>
      </c>
      <c r="J127">
        <f t="shared" si="57"/>
        <v>0.71123696957728288</v>
      </c>
      <c r="K127">
        <f t="shared" si="58"/>
        <v>0.14086738916150318</v>
      </c>
      <c r="L127">
        <f t="shared" si="72"/>
        <v>98.803245028789661</v>
      </c>
      <c r="M127">
        <f t="shared" si="59"/>
        <v>6.5545934612236609E-2</v>
      </c>
      <c r="N127">
        <f t="shared" si="73"/>
        <v>4.9030000000000001E-9</v>
      </c>
      <c r="O127">
        <f t="shared" si="60"/>
        <v>35.889331994648437</v>
      </c>
      <c r="P127">
        <f t="shared" si="61"/>
        <v>23.587199999999999</v>
      </c>
      <c r="Q127" s="12">
        <f t="shared" si="62"/>
        <v>244</v>
      </c>
      <c r="R127" s="13">
        <f t="shared" si="63"/>
        <v>0.98382905400784104</v>
      </c>
      <c r="S127" s="13">
        <f t="shared" si="64"/>
        <v>0.13304667325607564</v>
      </c>
      <c r="T127" s="13">
        <f t="shared" si="65"/>
        <v>1.685231817186152</v>
      </c>
      <c r="U127">
        <f t="shared" si="66"/>
        <v>30.883930918850037</v>
      </c>
      <c r="V127">
        <f t="shared" si="67"/>
        <v>23.294736099154445</v>
      </c>
      <c r="W127">
        <f t="shared" si="68"/>
        <v>6.0361382455897301</v>
      </c>
      <c r="X127">
        <f t="shared" si="69"/>
        <v>12.126005754410272</v>
      </c>
      <c r="Y127" s="216">
        <f t="shared" si="70"/>
        <v>3.8965140411688792</v>
      </c>
      <c r="Z127" s="217">
        <f t="shared" si="71"/>
        <v>0.15340606461294801</v>
      </c>
    </row>
    <row r="128" spans="1:26" x14ac:dyDescent="0.15">
      <c r="A128" s="215" t="str">
        <f>'Table (Dly)'!A127</f>
        <v>2023-09-02</v>
      </c>
      <c r="B128" s="206">
        <f>'Table (Dly)'!H127</f>
        <v>1.49999980416</v>
      </c>
      <c r="C128" s="206">
        <f>'Table (Dly)'!I127</f>
        <v>0</v>
      </c>
      <c r="D128" s="206">
        <f>'Table (Dly)'!J127</f>
        <v>263</v>
      </c>
      <c r="E128" s="206">
        <f>'Table (Dly)'!K127</f>
        <v>21.5</v>
      </c>
      <c r="F128" s="206">
        <f>'Table (Dly)'!L127</f>
        <v>19.504585906187174</v>
      </c>
      <c r="G128">
        <f>IF(ISBLANK('Table (Dly)'!B127),"",2.501-E128*0.002361)</f>
        <v>2.4502384999999998</v>
      </c>
      <c r="H128">
        <f t="shared" si="56"/>
        <v>-0.68616468277031639</v>
      </c>
      <c r="I128">
        <f>IF(ISBLANK('Table (Dly)'!B127),"",IF(E128&gt;0,0.6108*EXP(17.27*E128/(237.3+E128)),F128*0.1))</f>
        <v>2.5644197206554633</v>
      </c>
      <c r="J128">
        <f t="shared" si="57"/>
        <v>0.61396113003674579</v>
      </c>
      <c r="K128">
        <f t="shared" si="58"/>
        <v>0.15690345906391895</v>
      </c>
      <c r="L128">
        <f t="shared" si="72"/>
        <v>98.803245028789661</v>
      </c>
      <c r="M128">
        <f t="shared" si="59"/>
        <v>6.5672252072042664E-2</v>
      </c>
      <c r="N128">
        <f t="shared" si="73"/>
        <v>4.9030000000000001E-9</v>
      </c>
      <c r="O128">
        <f t="shared" si="60"/>
        <v>36.881034107601437</v>
      </c>
      <c r="P128">
        <f t="shared" si="61"/>
        <v>22.723199999999999</v>
      </c>
      <c r="Q128" s="12">
        <f t="shared" si="62"/>
        <v>245</v>
      </c>
      <c r="R128" s="13">
        <f t="shared" si="63"/>
        <v>0.98432661462178739</v>
      </c>
      <c r="S128" s="13">
        <f t="shared" si="64"/>
        <v>0.1263696059973394</v>
      </c>
      <c r="T128" s="13">
        <f t="shared" si="65"/>
        <v>1.6794019752421823</v>
      </c>
      <c r="U128">
        <f t="shared" si="66"/>
        <v>30.782826134316743</v>
      </c>
      <c r="V128">
        <f t="shared" si="67"/>
        <v>23.218476076417915</v>
      </c>
      <c r="W128">
        <f t="shared" si="68"/>
        <v>5.17504078327398</v>
      </c>
      <c r="X128">
        <f t="shared" si="69"/>
        <v>12.321823216726019</v>
      </c>
      <c r="Y128" s="216">
        <f t="shared" si="70"/>
        <v>3.9737669692803026</v>
      </c>
      <c r="Z128" s="217">
        <f t="shared" si="71"/>
        <v>0.15644751847560248</v>
      </c>
    </row>
    <row r="129" spans="1:26" x14ac:dyDescent="0.15">
      <c r="A129" s="215" t="str">
        <f>'Table (Dly)'!A128</f>
        <v>2023-09-03</v>
      </c>
      <c r="B129" s="206">
        <f>'Table (Dly)'!H128</f>
        <v>2.5999996605439999</v>
      </c>
      <c r="C129" s="206">
        <f>'Table (Dly)'!I128</f>
        <v>0</v>
      </c>
      <c r="D129" s="206">
        <f>'Table (Dly)'!J128</f>
        <v>248</v>
      </c>
      <c r="E129" s="206">
        <f>'Table (Dly)'!K128</f>
        <v>25.200000000000003</v>
      </c>
      <c r="F129" s="206">
        <f>'Table (Dly)'!L128</f>
        <v>24.425491056861105</v>
      </c>
      <c r="G129">
        <f>IF(ISBLANK('Table (Dly)'!B128),"",2.501-E129*0.002361)</f>
        <v>2.4415027999999999</v>
      </c>
      <c r="H129">
        <f t="shared" si="56"/>
        <v>-0.68616468277031639</v>
      </c>
      <c r="I129">
        <f>IF(ISBLANK('Table (Dly)'!B128),"",IF(E129&gt;0,0.6108*EXP(17.27*E129/(237.3+E129)),F129*0.1))</f>
        <v>3.2057122429156899</v>
      </c>
      <c r="J129">
        <f t="shared" si="57"/>
        <v>0.76316313722957929</v>
      </c>
      <c r="K129">
        <f t="shared" si="58"/>
        <v>0.19065046743174235</v>
      </c>
      <c r="L129">
        <f t="shared" si="72"/>
        <v>98.803245028789661</v>
      </c>
      <c r="M129">
        <f t="shared" si="59"/>
        <v>6.5907227470156371E-2</v>
      </c>
      <c r="N129">
        <f t="shared" si="73"/>
        <v>4.9030000000000001E-9</v>
      </c>
      <c r="O129">
        <f t="shared" si="60"/>
        <v>38.769700827114526</v>
      </c>
      <c r="P129">
        <f t="shared" si="61"/>
        <v>21.427199999999999</v>
      </c>
      <c r="Q129" s="12">
        <f t="shared" si="62"/>
        <v>246</v>
      </c>
      <c r="R129" s="13">
        <f t="shared" si="63"/>
        <v>0.98482881959808055</v>
      </c>
      <c r="S129" s="13">
        <f t="shared" si="64"/>
        <v>0.11965509269706703</v>
      </c>
      <c r="T129" s="13">
        <f t="shared" si="65"/>
        <v>1.6735531284401637</v>
      </c>
      <c r="U129">
        <f t="shared" si="66"/>
        <v>30.678747606343904</v>
      </c>
      <c r="V129">
        <f t="shared" si="67"/>
        <v>23.13997305654372</v>
      </c>
      <c r="W129">
        <f t="shared" si="68"/>
        <v>4.2293134112871886</v>
      </c>
      <c r="X129">
        <f t="shared" si="69"/>
        <v>12.269630588712809</v>
      </c>
      <c r="Y129" s="216">
        <f t="shared" si="70"/>
        <v>4.4548163383395742</v>
      </c>
      <c r="Z129" s="217">
        <f t="shared" si="71"/>
        <v>0.17538647001336907</v>
      </c>
    </row>
    <row r="130" spans="1:26" x14ac:dyDescent="0.15">
      <c r="A130" s="215" t="str">
        <f>'Table (Dly)'!A129</f>
        <v>2023-09-04</v>
      </c>
      <c r="B130" s="206">
        <f>'Table (Dly)'!H129</f>
        <v>2.2999996997119996</v>
      </c>
      <c r="C130" s="206">
        <f>'Table (Dly)'!I129</f>
        <v>0</v>
      </c>
      <c r="D130" s="206">
        <f>'Table (Dly)'!J129</f>
        <v>225</v>
      </c>
      <c r="E130" s="206">
        <f>'Table (Dly)'!K129</f>
        <v>25.600000000000009</v>
      </c>
      <c r="F130" s="206">
        <f>'Table (Dly)'!L129</f>
        <v>24.586406576369054</v>
      </c>
      <c r="G130">
        <f>IF(ISBLANK('Table (Dly)'!B129),"",2.501-E130*0.002361)</f>
        <v>2.4405584</v>
      </c>
      <c r="H130">
        <f t="shared" si="56"/>
        <v>-0.68616468277031639</v>
      </c>
      <c r="I130">
        <f>IF(ISBLANK('Table (Dly)'!B129),"",IF(E130&gt;0,0.6108*EXP(17.27*E130/(237.3+E130)),F130*0.1))</f>
        <v>3.2827711697769302</v>
      </c>
      <c r="J130">
        <f t="shared" si="57"/>
        <v>0.82413051214002442</v>
      </c>
      <c r="K130">
        <f t="shared" si="58"/>
        <v>0.19463968475425525</v>
      </c>
      <c r="L130">
        <f t="shared" si="72"/>
        <v>98.803245028789661</v>
      </c>
      <c r="M130">
        <f t="shared" si="59"/>
        <v>6.5932730971987263E-2</v>
      </c>
      <c r="N130">
        <f t="shared" si="73"/>
        <v>4.9030000000000001E-9</v>
      </c>
      <c r="O130">
        <f t="shared" si="60"/>
        <v>38.978139609436973</v>
      </c>
      <c r="P130">
        <f t="shared" si="61"/>
        <v>19.440000000000001</v>
      </c>
      <c r="Q130" s="12">
        <f t="shared" si="62"/>
        <v>247</v>
      </c>
      <c r="R130" s="13">
        <f t="shared" si="63"/>
        <v>0.98533552012254777</v>
      </c>
      <c r="S130" s="13">
        <f t="shared" si="64"/>
        <v>0.11290512301045975</v>
      </c>
      <c r="T130" s="13">
        <f t="shared" si="65"/>
        <v>1.6676864508716653</v>
      </c>
      <c r="U130">
        <f t="shared" si="66"/>
        <v>30.571691288266543</v>
      </c>
      <c r="V130">
        <f t="shared" si="67"/>
        <v>23.059223987265199</v>
      </c>
      <c r="W130">
        <f t="shared" si="68"/>
        <v>3.7010232592103023</v>
      </c>
      <c r="X130">
        <f t="shared" si="69"/>
        <v>11.267776740789699</v>
      </c>
      <c r="Y130" s="216">
        <f t="shared" si="70"/>
        <v>4.248149495496544</v>
      </c>
      <c r="Z130" s="217">
        <f t="shared" si="71"/>
        <v>0.16724998013765921</v>
      </c>
    </row>
    <row r="131" spans="1:26" x14ac:dyDescent="0.15">
      <c r="A131" s="215" t="str">
        <f>'Table (Dly)'!A130</f>
        <v>2023-09-05</v>
      </c>
      <c r="B131" s="206">
        <f>'Table (Dly)'!H130</f>
        <v>2.99999960832</v>
      </c>
      <c r="C131" s="206">
        <f>'Table (Dly)'!I130</f>
        <v>0</v>
      </c>
      <c r="D131" s="206">
        <f>'Table (Dly)'!J130</f>
        <v>231</v>
      </c>
      <c r="E131" s="206">
        <f>'Table (Dly)'!K130</f>
        <v>26.000000000000007</v>
      </c>
      <c r="F131" s="206">
        <f>'Table (Dly)'!L130</f>
        <v>23.510683836177169</v>
      </c>
      <c r="G131">
        <f>IF(ISBLANK('Table (Dly)'!B130),"",2.501-E131*0.002361)</f>
        <v>2.4396139999999997</v>
      </c>
      <c r="H131">
        <f t="shared" si="56"/>
        <v>-0.68616468277031639</v>
      </c>
      <c r="I131">
        <f>IF(ISBLANK('Table (Dly)'!B130),"",IF(E131&gt;0,0.6108*EXP(17.27*E131/(237.3+E131)),F131*0.1))</f>
        <v>3.3614398286025655</v>
      </c>
      <c r="J131">
        <f t="shared" si="57"/>
        <v>1.0103714449848487</v>
      </c>
      <c r="K131">
        <f t="shared" si="58"/>
        <v>0.19869895242110691</v>
      </c>
      <c r="L131">
        <f t="shared" si="72"/>
        <v>98.803245028789661</v>
      </c>
      <c r="M131">
        <f t="shared" si="59"/>
        <v>6.5958254219160781E-2</v>
      </c>
      <c r="N131">
        <f t="shared" si="73"/>
        <v>4.9030000000000001E-9</v>
      </c>
      <c r="O131">
        <f t="shared" si="60"/>
        <v>39.187417741303001</v>
      </c>
      <c r="P131">
        <f t="shared" si="61"/>
        <v>19.958400000000001</v>
      </c>
      <c r="Q131" s="12">
        <f t="shared" si="62"/>
        <v>248</v>
      </c>
      <c r="R131" s="13">
        <f t="shared" si="63"/>
        <v>0.98584656604888798</v>
      </c>
      <c r="S131" s="13">
        <f t="shared" si="64"/>
        <v>0.10612169709921272</v>
      </c>
      <c r="T131" s="13">
        <f t="shared" si="65"/>
        <v>1.661803094825739</v>
      </c>
      <c r="U131">
        <f t="shared" si="66"/>
        <v>30.46165603998217</v>
      </c>
      <c r="V131">
        <f t="shared" si="67"/>
        <v>22.97622800864044</v>
      </c>
      <c r="W131">
        <f t="shared" si="68"/>
        <v>4.0406636705732222</v>
      </c>
      <c r="X131">
        <f t="shared" si="69"/>
        <v>11.327304329426779</v>
      </c>
      <c r="Y131" s="216">
        <f t="shared" si="70"/>
        <v>4.7470460112829125</v>
      </c>
      <c r="Z131" s="217">
        <f t="shared" si="71"/>
        <v>0.18689157524735878</v>
      </c>
    </row>
    <row r="132" spans="1:26" x14ac:dyDescent="0.15">
      <c r="A132" s="215" t="str">
        <f>'Table (Dly)'!A131</f>
        <v>2023-09-06</v>
      </c>
      <c r="B132" s="206">
        <f>'Table (Dly)'!H131</f>
        <v>3.8999994908159996</v>
      </c>
      <c r="C132" s="206">
        <f>'Table (Dly)'!I131</f>
        <v>1.524</v>
      </c>
      <c r="D132" s="206">
        <f>'Table (Dly)'!J131</f>
        <v>189</v>
      </c>
      <c r="E132" s="206">
        <f>'Table (Dly)'!K131</f>
        <v>23.000000000000004</v>
      </c>
      <c r="F132" s="206">
        <f>'Table (Dly)'!L131</f>
        <v>21.858862395202294</v>
      </c>
      <c r="G132">
        <f>IF(ISBLANK('Table (Dly)'!B131),"",2.501-E132*0.002361)</f>
        <v>2.4466969999999999</v>
      </c>
      <c r="H132">
        <f t="shared" si="56"/>
        <v>-0.68616468277031639</v>
      </c>
      <c r="I132">
        <f>IF(ISBLANK('Table (Dly)'!B131),"",IF(E132&gt;0,0.6108*EXP(17.27*E132/(237.3+E132)),F132*0.1))</f>
        <v>2.8094376223970694</v>
      </c>
      <c r="J132">
        <f t="shared" si="57"/>
        <v>0.62355138287683998</v>
      </c>
      <c r="K132">
        <f t="shared" si="58"/>
        <v>0.16991941796793747</v>
      </c>
      <c r="L132">
        <f t="shared" si="72"/>
        <v>98.803245028789661</v>
      </c>
      <c r="M132">
        <f t="shared" si="59"/>
        <v>6.5767310136328153E-2</v>
      </c>
      <c r="N132">
        <f t="shared" si="73"/>
        <v>4.9030000000000001E-9</v>
      </c>
      <c r="O132">
        <f t="shared" si="60"/>
        <v>37.638190624768001</v>
      </c>
      <c r="P132">
        <f t="shared" si="61"/>
        <v>16.329599999999999</v>
      </c>
      <c r="Q132" s="12">
        <f t="shared" si="62"/>
        <v>249</v>
      </c>
      <c r="R132" s="13">
        <f t="shared" si="63"/>
        <v>0.98636180594316414</v>
      </c>
      <c r="S132" s="13">
        <f t="shared" si="64"/>
        <v>9.9306825038821045E-2</v>
      </c>
      <c r="T132" s="13">
        <f t="shared" si="65"/>
        <v>1.6559041918717652</v>
      </c>
      <c r="U132">
        <f t="shared" si="66"/>
        <v>30.348643657159979</v>
      </c>
      <c r="V132">
        <f t="shared" si="67"/>
        <v>22.890986475083817</v>
      </c>
      <c r="W132">
        <f t="shared" si="68"/>
        <v>3.0691233859061646</v>
      </c>
      <c r="X132">
        <f t="shared" si="69"/>
        <v>9.5046686140938341</v>
      </c>
      <c r="Y132" s="216">
        <f t="shared" si="70"/>
        <v>3.6940703041021941</v>
      </c>
      <c r="Z132" s="217">
        <f t="shared" si="71"/>
        <v>0.14543583874418087</v>
      </c>
    </row>
    <row r="133" spans="1:26" x14ac:dyDescent="0.15">
      <c r="A133" s="215" t="str">
        <f>'Table (Dly)'!A132</f>
        <v>2023-09-07</v>
      </c>
      <c r="B133" s="206">
        <f>'Table (Dly)'!H132</f>
        <v>2.5999996605439999</v>
      </c>
      <c r="C133" s="206">
        <f>'Table (Dly)'!I132</f>
        <v>0</v>
      </c>
      <c r="D133" s="206">
        <f>'Table (Dly)'!J132</f>
        <v>91</v>
      </c>
      <c r="E133" s="206">
        <f>'Table (Dly)'!K132</f>
        <v>19.799999999999997</v>
      </c>
      <c r="F133" s="206">
        <f>'Table (Dly)'!L132</f>
        <v>19.422640561621165</v>
      </c>
      <c r="G133">
        <f>IF(ISBLANK('Table (Dly)'!B132),"",2.501-E133*0.002361)</f>
        <v>2.4542522</v>
      </c>
      <c r="H133">
        <f t="shared" ref="H133:H156" si="74">VLOOKUP(MONTH(A133),$AC$4:$AE$16,3)</f>
        <v>-0.68616468277031639</v>
      </c>
      <c r="I133">
        <f>IF(ISBLANK('Table (Dly)'!B132),"",IF(E133&gt;0,0.6108*EXP(17.27*E133/(237.3+E133)),F133*0.1))</f>
        <v>2.3094882494907831</v>
      </c>
      <c r="J133">
        <f t="shared" ref="J133:J156" si="75">(I133-F133*0.1)</f>
        <v>0.36722419332866663</v>
      </c>
      <c r="K133">
        <f t="shared" ref="K133:K156" si="76">4098*0.6108*EXP((17.27*E133)/(E133+237.3))/POWER(E133+237.3,2)</f>
        <v>0.14318039549850337</v>
      </c>
      <c r="L133">
        <f t="shared" si="72"/>
        <v>98.803245028789661</v>
      </c>
      <c r="M133">
        <f t="shared" ref="M133:M156" si="77">0.001013*L133/(0.622*G133)</f>
        <v>6.5564851244148292E-2</v>
      </c>
      <c r="N133">
        <f t="shared" si="73"/>
        <v>4.9030000000000001E-9</v>
      </c>
      <c r="O133">
        <f t="shared" ref="O133:O156" si="78">N133*POWER(273+E133,4)</f>
        <v>36.036796955118803</v>
      </c>
      <c r="P133">
        <f t="shared" ref="P133:P156" si="79">D133*60*60*24/1000000</f>
        <v>7.8624000000000001</v>
      </c>
      <c r="Q133" s="12">
        <f t="shared" ref="Q133:Q156" si="80">A133-DATE(YEAR(A133),1,1) + 1</f>
        <v>250</v>
      </c>
      <c r="R133" s="13">
        <f t="shared" ref="R133:R156" si="81">1+0.033*COS(2*PI()*Q133/365)</f>
        <v>0.98688108712867562</v>
      </c>
      <c r="S133" s="13">
        <f t="shared" ref="S133:S156" si="82">0.409*SIN((2*PI()*Q133/365)-1.39)</f>
        <v>9.2462526222953909E-2</v>
      </c>
      <c r="T133" s="13">
        <f t="shared" ref="T133:T156" si="83">ACOS(-1*TAN(40.469794*PI()/180)*TAN(S133))</f>
        <v>1.6499908539768762</v>
      </c>
      <c r="U133">
        <f t="shared" ref="U133:U156" si="84">(24*60*0.082/PI())*R133*(SIN(40.469794*PI()/180)*SIN(S133)+COS(40.469794*PI()/180)*COS(S133)*SIN(T133))</f>
        <v>30.232658897215739</v>
      </c>
      <c r="V133">
        <f t="shared" ref="V133:V156" si="85">(213.36*0.00002+0.75)*U133</f>
        <v>22.803502974958004</v>
      </c>
      <c r="W133">
        <f t="shared" ref="W133:W156" si="86">O133*(0.34-0.14*SQRT(0.1*F133))*(1.35*P133/V133 - 0.35)</f>
        <v>0.6028824346598034</v>
      </c>
      <c r="X133">
        <f t="shared" ref="X133:X156" si="87">P133*(1-0.23)-W133</f>
        <v>5.4511655653401965</v>
      </c>
      <c r="Y133" s="216">
        <f t="shared" ref="Y133:Y156" si="88">(0.408*K133*(X133-H133)+M133*(900/(E133+273))*B133*J133)/(K133+M133*(1+0.34*B133))</f>
        <v>2.0657566383831383</v>
      </c>
      <c r="Z133" s="217">
        <f t="shared" ref="Z133:Z156" si="89">Y133/25.4</f>
        <v>8.1329001511147178E-2</v>
      </c>
    </row>
    <row r="134" spans="1:26" x14ac:dyDescent="0.15">
      <c r="A134" s="215" t="str">
        <f>'Table (Dly)'!A133</f>
        <v>2023-09-08</v>
      </c>
      <c r="B134" s="206">
        <f>'Table (Dly)'!H133</f>
        <v>2.099999725824</v>
      </c>
      <c r="C134" s="206">
        <f>'Table (Dly)'!I133</f>
        <v>0</v>
      </c>
      <c r="D134" s="206">
        <f>'Table (Dly)'!J133</f>
        <v>119</v>
      </c>
      <c r="E134" s="206">
        <f>'Table (Dly)'!K133</f>
        <v>17.700000000000003</v>
      </c>
      <c r="F134" s="206">
        <f>'Table (Dly)'!L133</f>
        <v>16.932518567403811</v>
      </c>
      <c r="G134">
        <f>IF(ISBLANK('Table (Dly)'!B133),"",2.501-E134*0.002361)</f>
        <v>2.4592103000000001</v>
      </c>
      <c r="H134">
        <f t="shared" si="74"/>
        <v>-0.68616468277031639</v>
      </c>
      <c r="I134">
        <f>IF(ISBLANK('Table (Dly)'!B133),"",IF(E134&gt;0,0.6108*EXP(17.27*E134/(237.3+E134)),F134*0.1))</f>
        <v>2.0253762197498544</v>
      </c>
      <c r="J134">
        <f t="shared" si="75"/>
        <v>0.33212436300947323</v>
      </c>
      <c r="K134">
        <f t="shared" si="76"/>
        <v>0.12764308725159404</v>
      </c>
      <c r="L134">
        <f t="shared" ref="L134:L171" si="90">101.3*POWER((293-0.0065*213.36)/293,5.26)</f>
        <v>98.803245028789661</v>
      </c>
      <c r="M134">
        <f t="shared" si="77"/>
        <v>6.5432663651670483E-2</v>
      </c>
      <c r="N134">
        <f t="shared" ref="N134:N171" si="91">4.903*POWER(10,-9)</f>
        <v>4.9030000000000001E-9</v>
      </c>
      <c r="O134">
        <f t="shared" si="78"/>
        <v>35.014023615944843</v>
      </c>
      <c r="P134">
        <f t="shared" si="79"/>
        <v>10.281599999999999</v>
      </c>
      <c r="Q134" s="12">
        <f t="shared" si="80"/>
        <v>251</v>
      </c>
      <c r="R134" s="13">
        <f t="shared" si="81"/>
        <v>0.98740425573120028</v>
      </c>
      <c r="S134" s="13">
        <f t="shared" si="82"/>
        <v>8.5590828765061439E-2</v>
      </c>
      <c r="T134" s="13">
        <f t="shared" si="83"/>
        <v>1.6440641746551861</v>
      </c>
      <c r="U134">
        <f t="shared" si="84"/>
        <v>30.1137095020249</v>
      </c>
      <c r="V134">
        <f t="shared" si="85"/>
        <v>22.713783347705718</v>
      </c>
      <c r="W134">
        <f t="shared" si="86"/>
        <v>1.4428048164494116</v>
      </c>
      <c r="X134">
        <f t="shared" si="87"/>
        <v>6.4740271835505876</v>
      </c>
      <c r="Y134" s="216">
        <f t="shared" si="88"/>
        <v>2.144257003529074</v>
      </c>
      <c r="Z134" s="217">
        <f t="shared" si="89"/>
        <v>8.4419567068073784E-2</v>
      </c>
    </row>
    <row r="135" spans="1:26" x14ac:dyDescent="0.15">
      <c r="A135" s="215" t="str">
        <f>'Table (Dly)'!A134</f>
        <v>2023-09-09</v>
      </c>
      <c r="B135" s="206">
        <f>'Table (Dly)'!H134</f>
        <v>1.7999997649920001</v>
      </c>
      <c r="C135" s="206">
        <f>'Table (Dly)'!I134</f>
        <v>0</v>
      </c>
      <c r="D135" s="206">
        <f>'Table (Dly)'!J134</f>
        <v>168</v>
      </c>
      <c r="E135" s="206">
        <f>'Table (Dly)'!K134</f>
        <v>18.100000000000009</v>
      </c>
      <c r="F135" s="206">
        <f>'Table (Dly)'!L134</f>
        <v>15.866217492648884</v>
      </c>
      <c r="G135">
        <f>IF(ISBLANK('Table (Dly)'!B134),"",2.501-E135*0.002361)</f>
        <v>2.4582658999999998</v>
      </c>
      <c r="H135">
        <f t="shared" si="74"/>
        <v>-0.68616468277031639</v>
      </c>
      <c r="I135">
        <f>IF(ISBLANK('Table (Dly)'!B134),"",IF(E135&gt;0,0.6108*EXP(17.27*E135/(237.3+E135)),F135*0.1))</f>
        <v>2.0770026187312363</v>
      </c>
      <c r="J135">
        <f t="shared" si="75"/>
        <v>0.49038086946634785</v>
      </c>
      <c r="K135">
        <f t="shared" si="76"/>
        <v>0.130486989738341</v>
      </c>
      <c r="L135">
        <f t="shared" si="90"/>
        <v>98.803245028789661</v>
      </c>
      <c r="M135">
        <f t="shared" si="77"/>
        <v>6.5457801130717266E-2</v>
      </c>
      <c r="N135">
        <f t="shared" si="91"/>
        <v>4.9030000000000001E-9</v>
      </c>
      <c r="O135">
        <f t="shared" si="78"/>
        <v>35.207137387112368</v>
      </c>
      <c r="P135">
        <f t="shared" si="79"/>
        <v>14.5152</v>
      </c>
      <c r="Q135" s="12">
        <f t="shared" si="80"/>
        <v>252</v>
      </c>
      <c r="R135" s="13">
        <f t="shared" si="81"/>
        <v>0.98793115672459009</v>
      </c>
      <c r="S135" s="13">
        <f t="shared" si="82"/>
        <v>7.8693768897405231E-2</v>
      </c>
      <c r="T135" s="13">
        <f t="shared" si="83"/>
        <v>1.6381252301462024</v>
      </c>
      <c r="U135">
        <f t="shared" si="84"/>
        <v>29.991806217350018</v>
      </c>
      <c r="V135">
        <f t="shared" si="85"/>
        <v>22.62183569850319</v>
      </c>
      <c r="W135">
        <f t="shared" si="86"/>
        <v>2.9743656375990692</v>
      </c>
      <c r="X135">
        <f t="shared" si="87"/>
        <v>8.2023383624009316</v>
      </c>
      <c r="Y135" s="216">
        <f t="shared" si="88"/>
        <v>2.7620086424495365</v>
      </c>
      <c r="Z135" s="217">
        <f t="shared" si="89"/>
        <v>0.10874049773423372</v>
      </c>
    </row>
    <row r="136" spans="1:26" x14ac:dyDescent="0.15">
      <c r="A136" s="215" t="str">
        <f>'Table (Dly)'!A135</f>
        <v>2023-09-10</v>
      </c>
      <c r="B136" s="206">
        <f>'Table (Dly)'!H135</f>
        <v>0.59999992166400007</v>
      </c>
      <c r="C136" s="206">
        <f>'Table (Dly)'!I135</f>
        <v>0</v>
      </c>
      <c r="D136" s="206">
        <f>'Table (Dly)'!J135</f>
        <v>232</v>
      </c>
      <c r="E136" s="206">
        <f>'Table (Dly)'!K135</f>
        <v>17.600000000000005</v>
      </c>
      <c r="F136" s="206">
        <f>'Table (Dly)'!L135</f>
        <v>14.986123119903414</v>
      </c>
      <c r="G136">
        <f>IF(ISBLANK('Table (Dly)'!B135),"",2.501-E136*0.002361)</f>
        <v>2.4594464</v>
      </c>
      <c r="H136">
        <f t="shared" si="74"/>
        <v>-0.68616468277031639</v>
      </c>
      <c r="I136">
        <f>IF(ISBLANK('Table (Dly)'!B135),"",IF(E136&gt;0,0.6108*EXP(17.27*E136/(237.3+E136)),F136*0.1))</f>
        <v>2.0126465426273397</v>
      </c>
      <c r="J136">
        <f t="shared" si="75"/>
        <v>0.51403423063699805</v>
      </c>
      <c r="K136">
        <f t="shared" si="76"/>
        <v>0.12694038018719847</v>
      </c>
      <c r="L136">
        <f t="shared" si="90"/>
        <v>98.803245028789661</v>
      </c>
      <c r="M136">
        <f t="shared" si="77"/>
        <v>6.5426382298318722E-2</v>
      </c>
      <c r="N136">
        <f t="shared" si="91"/>
        <v>4.9030000000000001E-9</v>
      </c>
      <c r="O136">
        <f t="shared" si="78"/>
        <v>34.965869559299122</v>
      </c>
      <c r="P136">
        <f t="shared" si="79"/>
        <v>20.044799999999999</v>
      </c>
      <c r="Q136" s="12">
        <f t="shared" si="80"/>
        <v>253</v>
      </c>
      <c r="R136" s="13">
        <f t="shared" si="81"/>
        <v>0.9884616339767095</v>
      </c>
      <c r="S136" s="13">
        <f t="shared" si="82"/>
        <v>7.1773390367673717E-2</v>
      </c>
      <c r="T136" s="13">
        <f t="shared" si="83"/>
        <v>1.6321750806198594</v>
      </c>
      <c r="U136">
        <f t="shared" si="84"/>
        <v>29.866962808962921</v>
      </c>
      <c r="V136">
        <f t="shared" si="85"/>
        <v>22.527670410420598</v>
      </c>
      <c r="W136">
        <f t="shared" si="86"/>
        <v>5.0185443875133613</v>
      </c>
      <c r="X136">
        <f t="shared" si="87"/>
        <v>10.415951612486637</v>
      </c>
      <c r="Y136" s="216">
        <f t="shared" si="88"/>
        <v>3.0989270364813959</v>
      </c>
      <c r="Z136" s="217">
        <f t="shared" si="89"/>
        <v>0.12200500143627543</v>
      </c>
    </row>
    <row r="137" spans="1:26" x14ac:dyDescent="0.15">
      <c r="A137" s="215" t="str">
        <f>'Table (Dly)'!A136</f>
        <v>2023-09-11</v>
      </c>
      <c r="B137" s="206">
        <f>'Table (Dly)'!H136</f>
        <v>1.1999998433280001</v>
      </c>
      <c r="C137" s="206">
        <f>'Table (Dly)'!I136</f>
        <v>1.016</v>
      </c>
      <c r="D137" s="206">
        <f>'Table (Dly)'!J136</f>
        <v>145</v>
      </c>
      <c r="E137" s="206">
        <f>'Table (Dly)'!K136</f>
        <v>19.099999999999998</v>
      </c>
      <c r="F137" s="206">
        <f>'Table (Dly)'!L136</f>
        <v>17.372668267690713</v>
      </c>
      <c r="G137">
        <f>IF(ISBLANK('Table (Dly)'!B136),"",2.501-E137*0.002361)</f>
        <v>2.4559048999999997</v>
      </c>
      <c r="H137">
        <f t="shared" si="74"/>
        <v>-0.68616468277031639</v>
      </c>
      <c r="I137">
        <f>IF(ISBLANK('Table (Dly)'!B136),"",IF(E137&gt;0,0.6108*EXP(17.27*E137/(237.3+E137)),F137*0.1))</f>
        <v>2.211139634005991</v>
      </c>
      <c r="J137">
        <f t="shared" si="75"/>
        <v>0.4738728072369196</v>
      </c>
      <c r="K137">
        <f t="shared" si="76"/>
        <v>0.13783264223942804</v>
      </c>
      <c r="L137">
        <f t="shared" si="90"/>
        <v>98.803245028789661</v>
      </c>
      <c r="M137">
        <f t="shared" si="77"/>
        <v>6.5520729409605266E-2</v>
      </c>
      <c r="N137">
        <f t="shared" si="91"/>
        <v>4.9030000000000001E-9</v>
      </c>
      <c r="O137">
        <f t="shared" si="78"/>
        <v>35.693416617164331</v>
      </c>
      <c r="P137">
        <f t="shared" si="79"/>
        <v>12.528</v>
      </c>
      <c r="Q137" s="12">
        <f t="shared" si="80"/>
        <v>254</v>
      </c>
      <c r="R137" s="13">
        <f t="shared" si="81"/>
        <v>0.98899553029569987</v>
      </c>
      <c r="S137" s="13">
        <f t="shared" si="82"/>
        <v>6.4831743833380015E-2</v>
      </c>
      <c r="T137" s="13">
        <f t="shared" si="83"/>
        <v>1.6262147714057584</v>
      </c>
      <c r="U137">
        <f t="shared" si="84"/>
        <v>29.739196075445832</v>
      </c>
      <c r="V137">
        <f t="shared" si="85"/>
        <v>22.431300154077519</v>
      </c>
      <c r="W137">
        <f t="shared" si="86"/>
        <v>2.2418349968384055</v>
      </c>
      <c r="X137">
        <f t="shared" si="87"/>
        <v>7.4047250031615954</v>
      </c>
      <c r="Y137" s="216">
        <f t="shared" si="88"/>
        <v>2.4764435099519009</v>
      </c>
      <c r="Z137" s="217">
        <f t="shared" si="89"/>
        <v>9.7497775982358315E-2</v>
      </c>
    </row>
    <row r="138" spans="1:26" x14ac:dyDescent="0.15">
      <c r="A138" s="215" t="str">
        <f>'Table (Dly)'!A137</f>
        <v>2023-09-12</v>
      </c>
      <c r="B138" s="206">
        <f>'Table (Dly)'!H137</f>
        <v>1.9999997388799999</v>
      </c>
      <c r="C138" s="206">
        <f>'Table (Dly)'!I137</f>
        <v>1.27</v>
      </c>
      <c r="D138" s="206">
        <f>'Table (Dly)'!J137</f>
        <v>190</v>
      </c>
      <c r="E138" s="206">
        <f>'Table (Dly)'!K137</f>
        <v>17</v>
      </c>
      <c r="F138" s="206">
        <f>'Table (Dly)'!L137</f>
        <v>15.578858014222355</v>
      </c>
      <c r="G138">
        <f>IF(ISBLANK('Table (Dly)'!B137),"",2.501-E138*0.002361)</f>
        <v>2.4608629999999998</v>
      </c>
      <c r="H138">
        <f t="shared" si="74"/>
        <v>-0.68616468277031639</v>
      </c>
      <c r="I138">
        <f>IF(ISBLANK('Table (Dly)'!B137),"",IF(E138&gt;0,0.6108*EXP(17.27*E138/(237.3+E138)),F138*0.1))</f>
        <v>1.9377293518704448</v>
      </c>
      <c r="J138">
        <f t="shared" si="75"/>
        <v>0.37984355044820917</v>
      </c>
      <c r="K138">
        <f t="shared" si="76"/>
        <v>0.12279264420686306</v>
      </c>
      <c r="L138">
        <f t="shared" si="90"/>
        <v>98.803245028789661</v>
      </c>
      <c r="M138">
        <f t="shared" si="77"/>
        <v>6.5388719489310743E-2</v>
      </c>
      <c r="N138">
        <f t="shared" si="91"/>
        <v>4.9030000000000001E-9</v>
      </c>
      <c r="O138">
        <f t="shared" si="78"/>
        <v>34.677987430000002</v>
      </c>
      <c r="P138">
        <f t="shared" si="79"/>
        <v>16.416</v>
      </c>
      <c r="Q138" s="12">
        <f t="shared" si="80"/>
        <v>255</v>
      </c>
      <c r="R138" s="13">
        <f t="shared" si="81"/>
        <v>0.98953268747655954</v>
      </c>
      <c r="S138" s="13">
        <f t="shared" si="82"/>
        <v>5.7870886254204473E-2</v>
      </c>
      <c r="T138" s="13">
        <f t="shared" si="83"/>
        <v>1.6202453342442598</v>
      </c>
      <c r="U138">
        <f t="shared" si="84"/>
        <v>29.608525857660076</v>
      </c>
      <c r="V138">
        <f t="shared" si="85"/>
        <v>22.332739894784865</v>
      </c>
      <c r="W138">
        <f t="shared" si="86"/>
        <v>3.6811264186542441</v>
      </c>
      <c r="X138">
        <f t="shared" si="87"/>
        <v>8.9591935813457564</v>
      </c>
      <c r="Y138" s="216">
        <f t="shared" si="88"/>
        <v>2.7397469868247786</v>
      </c>
      <c r="Z138" s="217">
        <f t="shared" si="89"/>
        <v>0.10786405459940074</v>
      </c>
    </row>
    <row r="139" spans="1:26" x14ac:dyDescent="0.15">
      <c r="A139" s="215" t="str">
        <f>'Table (Dly)'!A138</f>
        <v>2023-09-13</v>
      </c>
      <c r="B139" s="206">
        <f>'Table (Dly)'!H138</f>
        <v>1.399999817216</v>
      </c>
      <c r="C139" s="206">
        <f>'Table (Dly)'!I138</f>
        <v>0</v>
      </c>
      <c r="D139" s="206">
        <f>'Table (Dly)'!J138</f>
        <v>206</v>
      </c>
      <c r="E139" s="206">
        <f>'Table (Dly)'!K138</f>
        <v>14.000000000000002</v>
      </c>
      <c r="F139" s="206">
        <f>'Table (Dly)'!L138</f>
        <v>12.093906914305689</v>
      </c>
      <c r="G139">
        <f>IF(ISBLANK('Table (Dly)'!B138),"",2.501-E139*0.002361)</f>
        <v>2.467946</v>
      </c>
      <c r="H139">
        <f t="shared" si="74"/>
        <v>-0.68616468277031639</v>
      </c>
      <c r="I139">
        <f>IF(ISBLANK('Table (Dly)'!B138),"",IF(E139&gt;0,0.6108*EXP(17.27*E139/(237.3+E139)),F139*0.1))</f>
        <v>1.598604859425292</v>
      </c>
      <c r="J139">
        <f t="shared" si="75"/>
        <v>0.38921416799472297</v>
      </c>
      <c r="K139">
        <f t="shared" si="76"/>
        <v>0.10373566746867496</v>
      </c>
      <c r="L139">
        <f t="shared" si="90"/>
        <v>98.803245028789661</v>
      </c>
      <c r="M139">
        <f t="shared" si="77"/>
        <v>6.5201053997382311E-2</v>
      </c>
      <c r="N139">
        <f t="shared" si="91"/>
        <v>4.9030000000000001E-9</v>
      </c>
      <c r="O139">
        <f t="shared" si="78"/>
        <v>33.265149545383004</v>
      </c>
      <c r="P139">
        <f t="shared" si="79"/>
        <v>17.798400000000001</v>
      </c>
      <c r="Q139" s="12">
        <f t="shared" si="80"/>
        <v>256</v>
      </c>
      <c r="R139" s="13">
        <f t="shared" si="81"/>
        <v>0.99007294634802301</v>
      </c>
      <c r="S139" s="13">
        <f t="shared" si="82"/>
        <v>5.0892880282476169E-2</v>
      </c>
      <c r="T139" s="13">
        <f t="shared" si="83"/>
        <v>1.6142677885571863</v>
      </c>
      <c r="U139">
        <f t="shared" si="84"/>
        <v>29.474975044875634</v>
      </c>
      <c r="V139">
        <f t="shared" si="85"/>
        <v>22.232006897168219</v>
      </c>
      <c r="W139">
        <f t="shared" si="86"/>
        <v>4.5224917689237998</v>
      </c>
      <c r="X139">
        <f t="shared" si="87"/>
        <v>9.1822762310762016</v>
      </c>
      <c r="Y139" s="216">
        <f t="shared" si="88"/>
        <v>2.6457916926989449</v>
      </c>
      <c r="Z139" s="217">
        <f t="shared" si="89"/>
        <v>0.104165027271612</v>
      </c>
    </row>
    <row r="140" spans="1:26" x14ac:dyDescent="0.15">
      <c r="A140" s="215" t="str">
        <f>'Table (Dly)'!A139</f>
        <v>2023-09-14</v>
      </c>
      <c r="B140" s="206">
        <f>'Table (Dly)'!H139</f>
        <v>0.99999986943999997</v>
      </c>
      <c r="C140" s="206">
        <f>'Table (Dly)'!I139</f>
        <v>0</v>
      </c>
      <c r="D140" s="206">
        <f>'Table (Dly)'!J139</f>
        <v>251</v>
      </c>
      <c r="E140" s="206">
        <f>'Table (Dly)'!K139</f>
        <v>14.300000000000002</v>
      </c>
      <c r="F140" s="206">
        <f>'Table (Dly)'!L139</f>
        <v>11.289937413955098</v>
      </c>
      <c r="G140">
        <f>IF(ISBLANK('Table (Dly)'!B139),"",2.501-E140*0.002361)</f>
        <v>2.4672377000000001</v>
      </c>
      <c r="H140">
        <f t="shared" si="74"/>
        <v>-0.68616468277031639</v>
      </c>
      <c r="I140">
        <f>IF(ISBLANK('Table (Dly)'!B139),"",IF(E140&gt;0,0.6108*EXP(17.27*E140/(237.3+E140)),F140*0.1))</f>
        <v>1.6299939408502728</v>
      </c>
      <c r="J140">
        <f t="shared" si="75"/>
        <v>0.50100019945476304</v>
      </c>
      <c r="K140">
        <f t="shared" si="76"/>
        <v>0.10552045872401394</v>
      </c>
      <c r="L140">
        <f t="shared" si="90"/>
        <v>98.803245028789661</v>
      </c>
      <c r="M140">
        <f t="shared" si="77"/>
        <v>6.5219772058696932E-2</v>
      </c>
      <c r="N140">
        <f t="shared" si="91"/>
        <v>4.9030000000000001E-9</v>
      </c>
      <c r="O140">
        <f t="shared" si="78"/>
        <v>33.404455512498693</v>
      </c>
      <c r="P140">
        <f t="shared" si="79"/>
        <v>21.686399999999999</v>
      </c>
      <c r="Q140" s="12">
        <f t="shared" si="80"/>
        <v>257</v>
      </c>
      <c r="R140" s="13">
        <f t="shared" si="81"/>
        <v>0.99061614681972687</v>
      </c>
      <c r="S140" s="13">
        <f t="shared" si="82"/>
        <v>4.3899793651961491E-2</v>
      </c>
      <c r="T140" s="13">
        <f t="shared" si="83"/>
        <v>1.6082831427359634</v>
      </c>
      <c r="U140">
        <f t="shared" si="84"/>
        <v>29.338569577558903</v>
      </c>
      <c r="V140">
        <f t="shared" si="85"/>
        <v>22.129120727270539</v>
      </c>
      <c r="W140">
        <f t="shared" si="86"/>
        <v>6.2158686096764946</v>
      </c>
      <c r="X140">
        <f t="shared" si="87"/>
        <v>10.482659390323505</v>
      </c>
      <c r="Y140" s="216">
        <f t="shared" si="88"/>
        <v>3.023107391141107</v>
      </c>
      <c r="Z140" s="217">
        <f t="shared" si="89"/>
        <v>0.11901997602917745</v>
      </c>
    </row>
    <row r="141" spans="1:26" x14ac:dyDescent="0.15">
      <c r="A141" s="215" t="str">
        <f>'Table (Dly)'!A140</f>
        <v>2023-09-15</v>
      </c>
      <c r="B141" s="206">
        <f>'Table (Dly)'!H140</f>
        <v>0.89999988249600005</v>
      </c>
      <c r="C141" s="206">
        <f>'Table (Dly)'!I140</f>
        <v>0</v>
      </c>
      <c r="D141" s="206">
        <f>'Table (Dly)'!J140</f>
        <v>234</v>
      </c>
      <c r="E141" s="206">
        <f>'Table (Dly)'!K140</f>
        <v>16.399999999999995</v>
      </c>
      <c r="F141" s="206">
        <f>'Table (Dly)'!L140</f>
        <v>12.331861480258887</v>
      </c>
      <c r="G141">
        <f>IF(ISBLANK('Table (Dly)'!B140),"",2.501-E141*0.002361)</f>
        <v>2.4622796</v>
      </c>
      <c r="H141">
        <f t="shared" si="74"/>
        <v>-0.68616468277031639</v>
      </c>
      <c r="I141">
        <f>IF(ISBLANK('Table (Dly)'!B140),"",IF(E141&gt;0,0.6108*EXP(17.27*E141/(237.3+E141)),F141*0.1))</f>
        <v>1.8652661127239327</v>
      </c>
      <c r="J141">
        <f t="shared" si="75"/>
        <v>0.63207996469804395</v>
      </c>
      <c r="K141">
        <f t="shared" si="76"/>
        <v>0.11876044598969814</v>
      </c>
      <c r="L141">
        <f t="shared" si="90"/>
        <v>98.803245028789661</v>
      </c>
      <c r="M141">
        <f t="shared" si="77"/>
        <v>6.5351100016677099E-2</v>
      </c>
      <c r="N141">
        <f t="shared" si="91"/>
        <v>4.9030000000000001E-9</v>
      </c>
      <c r="O141">
        <f t="shared" si="78"/>
        <v>34.391886620707737</v>
      </c>
      <c r="P141">
        <f t="shared" si="79"/>
        <v>20.217600000000001</v>
      </c>
      <c r="Q141" s="12">
        <f t="shared" si="80"/>
        <v>258</v>
      </c>
      <c r="R141" s="13">
        <f t="shared" si="81"/>
        <v>0.9911621279296482</v>
      </c>
      <c r="S141" s="13">
        <f t="shared" si="82"/>
        <v>3.6893698565152948E-2</v>
      </c>
      <c r="T141" s="13">
        <f t="shared" si="83"/>
        <v>1.6022923954451158</v>
      </c>
      <c r="U141">
        <f t="shared" si="84"/>
        <v>29.199338446821169</v>
      </c>
      <c r="V141">
        <f t="shared" si="85"/>
        <v>22.024103252136154</v>
      </c>
      <c r="W141">
        <f t="shared" si="86"/>
        <v>5.6436371124458766</v>
      </c>
      <c r="X141">
        <f t="shared" si="87"/>
        <v>9.9239148875541243</v>
      </c>
      <c r="Y141" s="216">
        <f t="shared" si="88"/>
        <v>3.0852039134487339</v>
      </c>
      <c r="Z141" s="217">
        <f t="shared" si="89"/>
        <v>0.12146472100191867</v>
      </c>
    </row>
    <row r="142" spans="1:26" x14ac:dyDescent="0.15">
      <c r="A142" s="215" t="str">
        <f>'Table (Dly)'!A141</f>
        <v>2023-09-16</v>
      </c>
      <c r="B142" s="206">
        <f>'Table (Dly)'!H141</f>
        <v>0.99999986943999997</v>
      </c>
      <c r="C142" s="206">
        <f>'Table (Dly)'!I141</f>
        <v>0</v>
      </c>
      <c r="D142" s="206">
        <f>'Table (Dly)'!J141</f>
        <v>141</v>
      </c>
      <c r="E142" s="206">
        <f>'Table (Dly)'!K141</f>
        <v>16.900000000000002</v>
      </c>
      <c r="F142" s="206">
        <f>'Table (Dly)'!L141</f>
        <v>12.921594628650887</v>
      </c>
      <c r="G142">
        <f>IF(ISBLANK('Table (Dly)'!B141),"",2.501-E142*0.002361)</f>
        <v>2.4610990999999998</v>
      </c>
      <c r="H142">
        <f t="shared" si="74"/>
        <v>-0.68616468277031639</v>
      </c>
      <c r="I142">
        <f>IF(ISBLANK('Table (Dly)'!B141),"",IF(E142&gt;0,0.6108*EXP(17.27*E142/(237.3+E142)),F142*0.1))</f>
        <v>1.9254836024660276</v>
      </c>
      <c r="J142">
        <f t="shared" si="75"/>
        <v>0.63332413960093881</v>
      </c>
      <c r="K142">
        <f t="shared" si="76"/>
        <v>0.12211265844598751</v>
      </c>
      <c r="L142">
        <f t="shared" si="90"/>
        <v>98.803245028789661</v>
      </c>
      <c r="M142">
        <f t="shared" si="77"/>
        <v>6.5382446569755642E-2</v>
      </c>
      <c r="N142">
        <f t="shared" si="91"/>
        <v>4.9030000000000001E-9</v>
      </c>
      <c r="O142">
        <f t="shared" si="78"/>
        <v>34.630180458050994</v>
      </c>
      <c r="P142">
        <f t="shared" si="79"/>
        <v>12.182399999999999</v>
      </c>
      <c r="Q142" s="12">
        <f t="shared" si="80"/>
        <v>259</v>
      </c>
      <c r="R142" s="13">
        <f t="shared" si="81"/>
        <v>0.99171072789180092</v>
      </c>
      <c r="S142" s="13">
        <f t="shared" si="82"/>
        <v>2.9876671079227975E-2</v>
      </c>
      <c r="T142" s="13">
        <f t="shared" si="83"/>
        <v>1.5962965369390878</v>
      </c>
      <c r="U142">
        <f t="shared" si="84"/>
        <v>29.057313690534606</v>
      </c>
      <c r="V142">
        <f t="shared" si="85"/>
        <v>21.916978636881204</v>
      </c>
      <c r="W142">
        <f t="shared" si="86"/>
        <v>2.5076823054727</v>
      </c>
      <c r="X142">
        <f t="shared" si="87"/>
        <v>6.872765694527299</v>
      </c>
      <c r="Y142" s="216">
        <f t="shared" si="88"/>
        <v>2.4086456629328912</v>
      </c>
      <c r="Z142" s="217">
        <f t="shared" si="89"/>
        <v>9.4828569406806743E-2</v>
      </c>
    </row>
    <row r="143" spans="1:26" x14ac:dyDescent="0.15">
      <c r="A143" s="215" t="str">
        <f>'Table (Dly)'!A142</f>
        <v>2023-09-17</v>
      </c>
      <c r="B143" s="206">
        <f>'Table (Dly)'!H142</f>
        <v>1.2999998302719999</v>
      </c>
      <c r="C143" s="206">
        <f>'Table (Dly)'!I142</f>
        <v>1.524</v>
      </c>
      <c r="D143" s="206">
        <f>'Table (Dly)'!J142</f>
        <v>109</v>
      </c>
      <c r="E143" s="206">
        <f>'Table (Dly)'!K142</f>
        <v>15.599999999999998</v>
      </c>
      <c r="F143" s="206">
        <f>'Table (Dly)'!L142</f>
        <v>14.812443751737423</v>
      </c>
      <c r="G143">
        <f>IF(ISBLANK('Table (Dly)'!B142),"",2.501-E143*0.002361)</f>
        <v>2.4641683999999997</v>
      </c>
      <c r="H143">
        <f t="shared" si="74"/>
        <v>-0.68616468277031639</v>
      </c>
      <c r="I143">
        <f>IF(ISBLANK('Table (Dly)'!B142),"",IF(E143&gt;0,0.6108*EXP(17.27*E143/(237.3+E143)),F143*0.1))</f>
        <v>1.7723474716742158</v>
      </c>
      <c r="J143">
        <f t="shared" si="75"/>
        <v>0.2911030965004735</v>
      </c>
      <c r="K143">
        <f t="shared" si="76"/>
        <v>0.11355941992493146</v>
      </c>
      <c r="L143">
        <f t="shared" si="90"/>
        <v>98.803245028789661</v>
      </c>
      <c r="M143">
        <f t="shared" si="77"/>
        <v>6.5301008002790595E-2</v>
      </c>
      <c r="N143">
        <f t="shared" si="91"/>
        <v>4.9030000000000001E-9</v>
      </c>
      <c r="O143">
        <f t="shared" si="78"/>
        <v>34.013177092638252</v>
      </c>
      <c r="P143">
        <f t="shared" si="79"/>
        <v>9.4176000000000002</v>
      </c>
      <c r="Q143" s="12">
        <f t="shared" si="80"/>
        <v>260</v>
      </c>
      <c r="R143" s="13">
        <f t="shared" si="81"/>
        <v>0.99226178414417643</v>
      </c>
      <c r="S143" s="13">
        <f t="shared" si="82"/>
        <v>2.2850790490871208E-2</v>
      </c>
      <c r="T143" s="13">
        <f t="shared" si="83"/>
        <v>1.5902965503904378</v>
      </c>
      <c r="U143">
        <f t="shared" si="84"/>
        <v>28.912530386127603</v>
      </c>
      <c r="V143">
        <f t="shared" si="85"/>
        <v>21.807773339259388</v>
      </c>
      <c r="W143">
        <f t="shared" si="86"/>
        <v>1.3441341310203476</v>
      </c>
      <c r="X143">
        <f t="shared" si="87"/>
        <v>5.9074178689796524</v>
      </c>
      <c r="Y143" s="216">
        <f t="shared" si="88"/>
        <v>1.841680650479171</v>
      </c>
      <c r="Z143" s="217">
        <f t="shared" si="89"/>
        <v>7.2507112223589409E-2</v>
      </c>
    </row>
    <row r="144" spans="1:26" x14ac:dyDescent="0.15">
      <c r="A144" s="215" t="str">
        <f>'Table (Dly)'!A143</f>
        <v>2023-09-18</v>
      </c>
      <c r="B144" s="206">
        <f>'Table (Dly)'!H143</f>
        <v>1.2999998302719999</v>
      </c>
      <c r="C144" s="206">
        <f>'Table (Dly)'!I143</f>
        <v>0</v>
      </c>
      <c r="D144" s="206">
        <f>'Table (Dly)'!J143</f>
        <v>219</v>
      </c>
      <c r="E144" s="206">
        <f>'Table (Dly)'!K143</f>
        <v>14.5</v>
      </c>
      <c r="F144" s="206">
        <f>'Table (Dly)'!L143</f>
        <v>12.686184756084415</v>
      </c>
      <c r="G144">
        <f>IF(ISBLANK('Table (Dly)'!B143),"",2.501-E144*0.002361)</f>
        <v>2.4667654999999997</v>
      </c>
      <c r="H144">
        <f t="shared" si="74"/>
        <v>-0.68616468277031639</v>
      </c>
      <c r="I144">
        <f>IF(ISBLANK('Table (Dly)'!B143),"",IF(E144&gt;0,0.6108*EXP(17.27*E144/(237.3+E144)),F144*0.1))</f>
        <v>1.6512191555446767</v>
      </c>
      <c r="J144">
        <f t="shared" si="75"/>
        <v>0.38260067993623514</v>
      </c>
      <c r="K144">
        <f t="shared" si="76"/>
        <v>0.1067247683150275</v>
      </c>
      <c r="L144">
        <f t="shared" si="90"/>
        <v>98.803245028789661</v>
      </c>
      <c r="M144">
        <f t="shared" si="77"/>
        <v>6.523225673807409E-2</v>
      </c>
      <c r="N144">
        <f t="shared" si="91"/>
        <v>4.9030000000000001E-9</v>
      </c>
      <c r="O144">
        <f t="shared" si="78"/>
        <v>33.497568920898438</v>
      </c>
      <c r="P144">
        <f t="shared" si="79"/>
        <v>18.921600000000002</v>
      </c>
      <c r="Q144" s="12">
        <f t="shared" si="80"/>
        <v>261</v>
      </c>
      <c r="R144" s="13">
        <f t="shared" si="81"/>
        <v>0.99281513339691441</v>
      </c>
      <c r="S144" s="13">
        <f t="shared" si="82"/>
        <v>1.5818138720131186E-2</v>
      </c>
      <c r="T144" s="13">
        <f t="shared" si="83"/>
        <v>1.5842934132274911</v>
      </c>
      <c r="U144">
        <f t="shared" si="84"/>
        <v>28.765026640075881</v>
      </c>
      <c r="V144">
        <f t="shared" si="85"/>
        <v>21.696516101735444</v>
      </c>
      <c r="W144">
        <f t="shared" si="86"/>
        <v>5.0526193207560608</v>
      </c>
      <c r="X144">
        <f t="shared" si="87"/>
        <v>9.5170126792439405</v>
      </c>
      <c r="Y144" s="216">
        <f t="shared" si="88"/>
        <v>2.7185259984245698</v>
      </c>
      <c r="Z144" s="217">
        <f t="shared" si="89"/>
        <v>0.10702858261514055</v>
      </c>
    </row>
    <row r="145" spans="1:26" x14ac:dyDescent="0.15">
      <c r="A145" s="215">
        <f>'Table (Dly)'!A144</f>
        <v>0</v>
      </c>
      <c r="B145" s="206">
        <f>'Table (Dly)'!H144</f>
        <v>0</v>
      </c>
      <c r="C145" s="206">
        <f>'Table (Dly)'!I144</f>
        <v>0</v>
      </c>
      <c r="D145" s="206">
        <f>'Table (Dly)'!J144</f>
        <v>0</v>
      </c>
      <c r="E145" s="206">
        <f>'Table (Dly)'!K144</f>
        <v>0</v>
      </c>
      <c r="F145" s="206">
        <f>'Table (Dly)'!L144</f>
        <v>0</v>
      </c>
      <c r="G145" t="str">
        <f>IF(ISBLANK('Table (Dly)'!B144),"",2.501-E145*0.002361)</f>
        <v/>
      </c>
      <c r="H145">
        <f t="shared" si="74"/>
        <v>-5.0699704930214744E-2</v>
      </c>
      <c r="I145" t="str">
        <f>IF(ISBLANK('Table (Dly)'!B144),"",IF(E145&gt;0,0.6108*EXP(17.27*E145/(237.3+E145)),F145*0.1))</f>
        <v/>
      </c>
      <c r="J145" t="e">
        <f t="shared" si="75"/>
        <v>#VALUE!</v>
      </c>
      <c r="K145">
        <f t="shared" si="76"/>
        <v>4.4450382862832649E-2</v>
      </c>
      <c r="L145">
        <f t="shared" si="90"/>
        <v>98.803245028789661</v>
      </c>
      <c r="M145" t="e">
        <f t="shared" si="77"/>
        <v>#VALUE!</v>
      </c>
      <c r="N145">
        <f t="shared" si="91"/>
        <v>4.9030000000000001E-9</v>
      </c>
      <c r="O145">
        <f t="shared" si="78"/>
        <v>27.234065736423002</v>
      </c>
      <c r="P145">
        <f t="shared" si="79"/>
        <v>0</v>
      </c>
      <c r="Q145" s="12">
        <f t="shared" si="80"/>
        <v>0</v>
      </c>
      <c r="R145" s="13">
        <f t="shared" si="81"/>
        <v>1.0329999999999999</v>
      </c>
      <c r="S145" s="13">
        <f t="shared" si="82"/>
        <v>-0.40233363325781207</v>
      </c>
      <c r="T145" s="13">
        <f t="shared" si="83"/>
        <v>1.199242775332142</v>
      </c>
      <c r="U145">
        <f t="shared" si="84"/>
        <v>15.456468057145473</v>
      </c>
      <c r="V145">
        <f t="shared" si="85"/>
        <v>11.658306883352557</v>
      </c>
      <c r="W145">
        <f t="shared" si="86"/>
        <v>-3.2408538226343375</v>
      </c>
      <c r="X145">
        <f t="shared" si="87"/>
        <v>3.2408538226343375</v>
      </c>
      <c r="Y145" s="216" t="e">
        <f t="shared" si="88"/>
        <v>#VALUE!</v>
      </c>
      <c r="Z145" s="217" t="e">
        <f t="shared" si="89"/>
        <v>#VALUE!</v>
      </c>
    </row>
    <row r="146" spans="1:26" x14ac:dyDescent="0.15">
      <c r="A146" s="215">
        <f>'Table (Dly)'!A145</f>
        <v>0</v>
      </c>
      <c r="B146" s="206">
        <f>'Table (Dly)'!H145</f>
        <v>0</v>
      </c>
      <c r="C146" s="206">
        <f>'Table (Dly)'!I145</f>
        <v>0</v>
      </c>
      <c r="D146" s="206">
        <f>'Table (Dly)'!J145</f>
        <v>0</v>
      </c>
      <c r="E146" s="206">
        <f>'Table (Dly)'!K145</f>
        <v>0</v>
      </c>
      <c r="F146" s="206">
        <f>'Table (Dly)'!L145</f>
        <v>0</v>
      </c>
      <c r="G146" t="str">
        <f>IF(ISBLANK('Table (Dly)'!B145),"",2.501-E146*0.002361)</f>
        <v/>
      </c>
      <c r="H146">
        <f t="shared" si="74"/>
        <v>-5.0699704930214744E-2</v>
      </c>
      <c r="I146" t="str">
        <f>IF(ISBLANK('Table (Dly)'!B145),"",IF(E146&gt;0,0.6108*EXP(17.27*E146/(237.3+E146)),F146*0.1))</f>
        <v/>
      </c>
      <c r="J146" t="e">
        <f t="shared" si="75"/>
        <v>#VALUE!</v>
      </c>
      <c r="K146">
        <f t="shared" si="76"/>
        <v>4.4450382862832649E-2</v>
      </c>
      <c r="L146">
        <f t="shared" si="90"/>
        <v>98.803245028789661</v>
      </c>
      <c r="M146" t="e">
        <f t="shared" si="77"/>
        <v>#VALUE!</v>
      </c>
      <c r="N146">
        <f t="shared" si="91"/>
        <v>4.9030000000000001E-9</v>
      </c>
      <c r="O146">
        <f t="shared" si="78"/>
        <v>27.234065736423002</v>
      </c>
      <c r="P146">
        <f t="shared" si="79"/>
        <v>0</v>
      </c>
      <c r="Q146" s="12">
        <f t="shared" si="80"/>
        <v>0</v>
      </c>
      <c r="R146" s="13">
        <f t="shared" si="81"/>
        <v>1.0329999999999999</v>
      </c>
      <c r="S146" s="13">
        <f t="shared" si="82"/>
        <v>-0.40233363325781207</v>
      </c>
      <c r="T146" s="13">
        <f t="shared" si="83"/>
        <v>1.199242775332142</v>
      </c>
      <c r="U146">
        <f t="shared" si="84"/>
        <v>15.456468057145473</v>
      </c>
      <c r="V146">
        <f t="shared" si="85"/>
        <v>11.658306883352557</v>
      </c>
      <c r="W146">
        <f t="shared" si="86"/>
        <v>-3.2408538226343375</v>
      </c>
      <c r="X146">
        <f t="shared" si="87"/>
        <v>3.2408538226343375</v>
      </c>
      <c r="Y146" s="216" t="e">
        <f t="shared" si="88"/>
        <v>#VALUE!</v>
      </c>
      <c r="Z146" s="217" t="e">
        <f t="shared" si="89"/>
        <v>#VALUE!</v>
      </c>
    </row>
    <row r="147" spans="1:26" x14ac:dyDescent="0.15">
      <c r="A147" s="215">
        <f>'Table (Dly)'!A146</f>
        <v>0</v>
      </c>
      <c r="B147" s="206">
        <f>'Table (Dly)'!H146</f>
        <v>0</v>
      </c>
      <c r="C147" s="206">
        <f>'Table (Dly)'!I146</f>
        <v>0</v>
      </c>
      <c r="D147" s="206">
        <f>'Table (Dly)'!J146</f>
        <v>0</v>
      </c>
      <c r="E147" s="206">
        <f>'Table (Dly)'!K146</f>
        <v>0</v>
      </c>
      <c r="F147" s="206">
        <f>'Table (Dly)'!L146</f>
        <v>0</v>
      </c>
      <c r="G147" t="str">
        <f>IF(ISBLANK('Table (Dly)'!B146),"",2.501-E147*0.002361)</f>
        <v/>
      </c>
      <c r="H147">
        <f t="shared" si="74"/>
        <v>-5.0699704930214744E-2</v>
      </c>
      <c r="I147" t="str">
        <f>IF(ISBLANK('Table (Dly)'!B146),"",IF(E147&gt;0,0.6108*EXP(17.27*E147/(237.3+E147)),F147*0.1))</f>
        <v/>
      </c>
      <c r="J147" t="e">
        <f t="shared" si="75"/>
        <v>#VALUE!</v>
      </c>
      <c r="K147">
        <f t="shared" si="76"/>
        <v>4.4450382862832649E-2</v>
      </c>
      <c r="L147">
        <f t="shared" si="90"/>
        <v>98.803245028789661</v>
      </c>
      <c r="M147" t="e">
        <f t="shared" si="77"/>
        <v>#VALUE!</v>
      </c>
      <c r="N147">
        <f t="shared" si="91"/>
        <v>4.9030000000000001E-9</v>
      </c>
      <c r="O147">
        <f t="shared" si="78"/>
        <v>27.234065736423002</v>
      </c>
      <c r="P147">
        <f t="shared" si="79"/>
        <v>0</v>
      </c>
      <c r="Q147" s="12">
        <f t="shared" si="80"/>
        <v>0</v>
      </c>
      <c r="R147" s="13">
        <f t="shared" si="81"/>
        <v>1.0329999999999999</v>
      </c>
      <c r="S147" s="13">
        <f t="shared" si="82"/>
        <v>-0.40233363325781207</v>
      </c>
      <c r="T147" s="13">
        <f t="shared" si="83"/>
        <v>1.199242775332142</v>
      </c>
      <c r="U147">
        <f t="shared" si="84"/>
        <v>15.456468057145473</v>
      </c>
      <c r="V147">
        <f t="shared" si="85"/>
        <v>11.658306883352557</v>
      </c>
      <c r="W147">
        <f t="shared" si="86"/>
        <v>-3.2408538226343375</v>
      </c>
      <c r="X147">
        <f t="shared" si="87"/>
        <v>3.2408538226343375</v>
      </c>
      <c r="Y147" s="216" t="e">
        <f t="shared" si="88"/>
        <v>#VALUE!</v>
      </c>
      <c r="Z147" s="217" t="e">
        <f t="shared" si="89"/>
        <v>#VALUE!</v>
      </c>
    </row>
    <row r="148" spans="1:26" x14ac:dyDescent="0.15">
      <c r="A148" s="215">
        <f>'Table (Dly)'!A147</f>
        <v>0</v>
      </c>
      <c r="B148" s="206">
        <f>'Table (Dly)'!H147</f>
        <v>0</v>
      </c>
      <c r="C148" s="206">
        <f>'Table (Dly)'!I147</f>
        <v>0</v>
      </c>
      <c r="D148" s="206">
        <f>'Table (Dly)'!J147</f>
        <v>0</v>
      </c>
      <c r="E148" s="206">
        <f>'Table (Dly)'!K147</f>
        <v>0</v>
      </c>
      <c r="F148" s="206">
        <f>'Table (Dly)'!L147</f>
        <v>0</v>
      </c>
      <c r="G148" t="str">
        <f>IF(ISBLANK('Table (Dly)'!B147),"",2.501-E148*0.002361)</f>
        <v/>
      </c>
      <c r="H148">
        <f t="shared" si="74"/>
        <v>-5.0699704930214744E-2</v>
      </c>
      <c r="I148" t="str">
        <f>IF(ISBLANK('Table (Dly)'!B147),"",IF(E148&gt;0,0.6108*EXP(17.27*E148/(237.3+E148)),F148*0.1))</f>
        <v/>
      </c>
      <c r="J148" t="e">
        <f t="shared" si="75"/>
        <v>#VALUE!</v>
      </c>
      <c r="K148">
        <f t="shared" si="76"/>
        <v>4.4450382862832649E-2</v>
      </c>
      <c r="L148">
        <f t="shared" si="90"/>
        <v>98.803245028789661</v>
      </c>
      <c r="M148" t="e">
        <f t="shared" si="77"/>
        <v>#VALUE!</v>
      </c>
      <c r="N148">
        <f t="shared" si="91"/>
        <v>4.9030000000000001E-9</v>
      </c>
      <c r="O148">
        <f t="shared" si="78"/>
        <v>27.234065736423002</v>
      </c>
      <c r="P148">
        <f t="shared" si="79"/>
        <v>0</v>
      </c>
      <c r="Q148" s="12">
        <f t="shared" si="80"/>
        <v>0</v>
      </c>
      <c r="R148" s="13">
        <f t="shared" si="81"/>
        <v>1.0329999999999999</v>
      </c>
      <c r="S148" s="13">
        <f t="shared" si="82"/>
        <v>-0.40233363325781207</v>
      </c>
      <c r="T148" s="13">
        <f t="shared" si="83"/>
        <v>1.199242775332142</v>
      </c>
      <c r="U148">
        <f t="shared" si="84"/>
        <v>15.456468057145473</v>
      </c>
      <c r="V148">
        <f t="shared" si="85"/>
        <v>11.658306883352557</v>
      </c>
      <c r="W148">
        <f t="shared" si="86"/>
        <v>-3.2408538226343375</v>
      </c>
      <c r="X148">
        <f t="shared" si="87"/>
        <v>3.2408538226343375</v>
      </c>
      <c r="Y148" s="216" t="e">
        <f t="shared" si="88"/>
        <v>#VALUE!</v>
      </c>
      <c r="Z148" s="217" t="e">
        <f t="shared" si="89"/>
        <v>#VALUE!</v>
      </c>
    </row>
    <row r="149" spans="1:26" x14ac:dyDescent="0.15">
      <c r="A149" s="215">
        <f>'Table (Dly)'!A148</f>
        <v>0</v>
      </c>
      <c r="B149" s="206">
        <f>'Table (Dly)'!H148</f>
        <v>0</v>
      </c>
      <c r="C149" s="206">
        <f>'Table (Dly)'!I148</f>
        <v>0</v>
      </c>
      <c r="D149" s="206">
        <f>'Table (Dly)'!J148</f>
        <v>0</v>
      </c>
      <c r="E149" s="206">
        <f>'Table (Dly)'!K148</f>
        <v>0</v>
      </c>
      <c r="F149" s="206">
        <f>'Table (Dly)'!L148</f>
        <v>0</v>
      </c>
      <c r="G149" t="str">
        <f>IF(ISBLANK('Table (Dly)'!B148),"",2.501-E149*0.002361)</f>
        <v/>
      </c>
      <c r="H149">
        <f t="shared" si="74"/>
        <v>-5.0699704930214744E-2</v>
      </c>
      <c r="I149" t="str">
        <f>IF(ISBLANK('Table (Dly)'!B148),"",IF(E149&gt;0,0.6108*EXP(17.27*E149/(237.3+E149)),F149*0.1))</f>
        <v/>
      </c>
      <c r="J149" t="e">
        <f t="shared" si="75"/>
        <v>#VALUE!</v>
      </c>
      <c r="K149">
        <f t="shared" si="76"/>
        <v>4.4450382862832649E-2</v>
      </c>
      <c r="L149">
        <f t="shared" si="90"/>
        <v>98.803245028789661</v>
      </c>
      <c r="M149" t="e">
        <f t="shared" si="77"/>
        <v>#VALUE!</v>
      </c>
      <c r="N149">
        <f t="shared" si="91"/>
        <v>4.9030000000000001E-9</v>
      </c>
      <c r="O149">
        <f t="shared" si="78"/>
        <v>27.234065736423002</v>
      </c>
      <c r="P149">
        <f t="shared" si="79"/>
        <v>0</v>
      </c>
      <c r="Q149" s="12">
        <f t="shared" si="80"/>
        <v>0</v>
      </c>
      <c r="R149" s="13">
        <f t="shared" si="81"/>
        <v>1.0329999999999999</v>
      </c>
      <c r="S149" s="13">
        <f t="shared" si="82"/>
        <v>-0.40233363325781207</v>
      </c>
      <c r="T149" s="13">
        <f t="shared" si="83"/>
        <v>1.199242775332142</v>
      </c>
      <c r="U149">
        <f t="shared" si="84"/>
        <v>15.456468057145473</v>
      </c>
      <c r="V149">
        <f t="shared" si="85"/>
        <v>11.658306883352557</v>
      </c>
      <c r="W149">
        <f t="shared" si="86"/>
        <v>-3.2408538226343375</v>
      </c>
      <c r="X149">
        <f t="shared" si="87"/>
        <v>3.2408538226343375</v>
      </c>
      <c r="Y149" s="216" t="e">
        <f t="shared" si="88"/>
        <v>#VALUE!</v>
      </c>
      <c r="Z149" s="217" t="e">
        <f t="shared" si="89"/>
        <v>#VALUE!</v>
      </c>
    </row>
    <row r="150" spans="1:26" x14ac:dyDescent="0.15">
      <c r="A150" s="215">
        <f>'Table (Dly)'!A149</f>
        <v>0</v>
      </c>
      <c r="B150" s="206">
        <f>'Table (Dly)'!H149</f>
        <v>0</v>
      </c>
      <c r="C150" s="206">
        <f>'Table (Dly)'!I149</f>
        <v>0</v>
      </c>
      <c r="D150" s="206">
        <f>'Table (Dly)'!J149</f>
        <v>0</v>
      </c>
      <c r="E150" s="206">
        <f>'Table (Dly)'!K149</f>
        <v>0</v>
      </c>
      <c r="F150" s="206">
        <f>'Table (Dly)'!L149</f>
        <v>0</v>
      </c>
      <c r="G150" t="str">
        <f>IF(ISBLANK('Table (Dly)'!B149),"",2.501-E150*0.002361)</f>
        <v/>
      </c>
      <c r="H150">
        <f t="shared" si="74"/>
        <v>-5.0699704930214744E-2</v>
      </c>
      <c r="I150" t="str">
        <f>IF(ISBLANK('Table (Dly)'!B149),"",IF(E150&gt;0,0.6108*EXP(17.27*E150/(237.3+E150)),F150*0.1))</f>
        <v/>
      </c>
      <c r="J150" t="e">
        <f t="shared" si="75"/>
        <v>#VALUE!</v>
      </c>
      <c r="K150">
        <f t="shared" si="76"/>
        <v>4.4450382862832649E-2</v>
      </c>
      <c r="L150">
        <f t="shared" si="90"/>
        <v>98.803245028789661</v>
      </c>
      <c r="M150" t="e">
        <f t="shared" si="77"/>
        <v>#VALUE!</v>
      </c>
      <c r="N150">
        <f t="shared" si="91"/>
        <v>4.9030000000000001E-9</v>
      </c>
      <c r="O150">
        <f t="shared" si="78"/>
        <v>27.234065736423002</v>
      </c>
      <c r="P150">
        <f t="shared" si="79"/>
        <v>0</v>
      </c>
      <c r="Q150" s="12">
        <f t="shared" si="80"/>
        <v>0</v>
      </c>
      <c r="R150" s="13">
        <f t="shared" si="81"/>
        <v>1.0329999999999999</v>
      </c>
      <c r="S150" s="13">
        <f t="shared" si="82"/>
        <v>-0.40233363325781207</v>
      </c>
      <c r="T150" s="13">
        <f t="shared" si="83"/>
        <v>1.199242775332142</v>
      </c>
      <c r="U150">
        <f t="shared" si="84"/>
        <v>15.456468057145473</v>
      </c>
      <c r="V150">
        <f t="shared" si="85"/>
        <v>11.658306883352557</v>
      </c>
      <c r="W150">
        <f t="shared" si="86"/>
        <v>-3.2408538226343375</v>
      </c>
      <c r="X150">
        <f t="shared" si="87"/>
        <v>3.2408538226343375</v>
      </c>
      <c r="Y150" s="216" t="e">
        <f t="shared" si="88"/>
        <v>#VALUE!</v>
      </c>
      <c r="Z150" s="217" t="e">
        <f t="shared" si="89"/>
        <v>#VALUE!</v>
      </c>
    </row>
    <row r="151" spans="1:26" x14ac:dyDescent="0.15">
      <c r="A151" s="215">
        <f>'Table (Dly)'!A150</f>
        <v>0</v>
      </c>
      <c r="B151" s="206">
        <f>'Table (Dly)'!H150</f>
        <v>0</v>
      </c>
      <c r="C151" s="206">
        <f>'Table (Dly)'!I150</f>
        <v>0</v>
      </c>
      <c r="D151" s="206">
        <f>'Table (Dly)'!J150</f>
        <v>0</v>
      </c>
      <c r="E151" s="206">
        <f>'Table (Dly)'!K150</f>
        <v>0</v>
      </c>
      <c r="F151" s="206">
        <f>'Table (Dly)'!L150</f>
        <v>0</v>
      </c>
      <c r="G151" t="str">
        <f>IF(ISBLANK('Table (Dly)'!B150),"",2.501-E151*0.002361)</f>
        <v/>
      </c>
      <c r="H151">
        <f t="shared" si="74"/>
        <v>-5.0699704930214744E-2</v>
      </c>
      <c r="I151" t="str">
        <f>IF(ISBLANK('Table (Dly)'!B150),"",IF(E151&gt;0,0.6108*EXP(17.27*E151/(237.3+E151)),F151*0.1))</f>
        <v/>
      </c>
      <c r="J151" t="e">
        <f t="shared" si="75"/>
        <v>#VALUE!</v>
      </c>
      <c r="K151">
        <f t="shared" si="76"/>
        <v>4.4450382862832649E-2</v>
      </c>
      <c r="L151">
        <f t="shared" si="90"/>
        <v>98.803245028789661</v>
      </c>
      <c r="M151" t="e">
        <f t="shared" si="77"/>
        <v>#VALUE!</v>
      </c>
      <c r="N151">
        <f t="shared" si="91"/>
        <v>4.9030000000000001E-9</v>
      </c>
      <c r="O151">
        <f t="shared" si="78"/>
        <v>27.234065736423002</v>
      </c>
      <c r="P151">
        <f t="shared" si="79"/>
        <v>0</v>
      </c>
      <c r="Q151" s="12">
        <f t="shared" si="80"/>
        <v>0</v>
      </c>
      <c r="R151" s="13">
        <f t="shared" si="81"/>
        <v>1.0329999999999999</v>
      </c>
      <c r="S151" s="13">
        <f t="shared" si="82"/>
        <v>-0.40233363325781207</v>
      </c>
      <c r="T151" s="13">
        <f t="shared" si="83"/>
        <v>1.199242775332142</v>
      </c>
      <c r="U151">
        <f t="shared" si="84"/>
        <v>15.456468057145473</v>
      </c>
      <c r="V151">
        <f t="shared" si="85"/>
        <v>11.658306883352557</v>
      </c>
      <c r="W151">
        <f t="shared" si="86"/>
        <v>-3.2408538226343375</v>
      </c>
      <c r="X151">
        <f t="shared" si="87"/>
        <v>3.2408538226343375</v>
      </c>
      <c r="Y151" s="216" t="e">
        <f t="shared" si="88"/>
        <v>#VALUE!</v>
      </c>
      <c r="Z151" s="217" t="e">
        <f t="shared" si="89"/>
        <v>#VALUE!</v>
      </c>
    </row>
    <row r="152" spans="1:26" x14ac:dyDescent="0.15">
      <c r="A152" s="215">
        <f>'Table (Dly)'!A151</f>
        <v>0</v>
      </c>
      <c r="B152" s="206">
        <f>'Table (Dly)'!H151</f>
        <v>0</v>
      </c>
      <c r="C152" s="206">
        <f>'Table (Dly)'!I151</f>
        <v>0</v>
      </c>
      <c r="D152" s="206">
        <f>'Table (Dly)'!J151</f>
        <v>0</v>
      </c>
      <c r="E152" s="206">
        <f>'Table (Dly)'!K151</f>
        <v>0</v>
      </c>
      <c r="F152" s="206">
        <f>'Table (Dly)'!L151</f>
        <v>0</v>
      </c>
      <c r="G152" t="str">
        <f>IF(ISBLANK('Table (Dly)'!B151),"",2.501-E152*0.002361)</f>
        <v/>
      </c>
      <c r="H152">
        <f t="shared" si="74"/>
        <v>-5.0699704930214744E-2</v>
      </c>
      <c r="I152" t="str">
        <f>IF(ISBLANK('Table (Dly)'!B151),"",IF(E152&gt;0,0.6108*EXP(17.27*E152/(237.3+E152)),F152*0.1))</f>
        <v/>
      </c>
      <c r="J152" t="e">
        <f t="shared" si="75"/>
        <v>#VALUE!</v>
      </c>
      <c r="K152">
        <f t="shared" si="76"/>
        <v>4.4450382862832649E-2</v>
      </c>
      <c r="L152">
        <f t="shared" si="90"/>
        <v>98.803245028789661</v>
      </c>
      <c r="M152" t="e">
        <f t="shared" si="77"/>
        <v>#VALUE!</v>
      </c>
      <c r="N152">
        <f t="shared" si="91"/>
        <v>4.9030000000000001E-9</v>
      </c>
      <c r="O152">
        <f t="shared" si="78"/>
        <v>27.234065736423002</v>
      </c>
      <c r="P152">
        <f t="shared" si="79"/>
        <v>0</v>
      </c>
      <c r="Q152" s="12">
        <f t="shared" si="80"/>
        <v>0</v>
      </c>
      <c r="R152" s="13">
        <f t="shared" si="81"/>
        <v>1.0329999999999999</v>
      </c>
      <c r="S152" s="13">
        <f t="shared" si="82"/>
        <v>-0.40233363325781207</v>
      </c>
      <c r="T152" s="13">
        <f t="shared" si="83"/>
        <v>1.199242775332142</v>
      </c>
      <c r="U152">
        <f t="shared" si="84"/>
        <v>15.456468057145473</v>
      </c>
      <c r="V152">
        <f t="shared" si="85"/>
        <v>11.658306883352557</v>
      </c>
      <c r="W152">
        <f t="shared" si="86"/>
        <v>-3.2408538226343375</v>
      </c>
      <c r="X152">
        <f t="shared" si="87"/>
        <v>3.2408538226343375</v>
      </c>
      <c r="Y152" s="216" t="e">
        <f t="shared" si="88"/>
        <v>#VALUE!</v>
      </c>
      <c r="Z152" s="217" t="e">
        <f t="shared" si="89"/>
        <v>#VALUE!</v>
      </c>
    </row>
    <row r="153" spans="1:26" x14ac:dyDescent="0.15">
      <c r="A153" s="215">
        <f>'Table (Dly)'!A152</f>
        <v>0</v>
      </c>
      <c r="B153" s="206">
        <f>'Table (Dly)'!H152</f>
        <v>0</v>
      </c>
      <c r="C153" s="206">
        <f>'Table (Dly)'!I152</f>
        <v>0</v>
      </c>
      <c r="D153" s="206">
        <f>'Table (Dly)'!J152</f>
        <v>0</v>
      </c>
      <c r="E153" s="206">
        <f>'Table (Dly)'!K152</f>
        <v>0</v>
      </c>
      <c r="F153" s="206">
        <f>'Table (Dly)'!L152</f>
        <v>0</v>
      </c>
      <c r="G153" t="str">
        <f>IF(ISBLANK('Table (Dly)'!B152),"",2.501-E153*0.002361)</f>
        <v/>
      </c>
      <c r="H153">
        <f t="shared" si="74"/>
        <v>-5.0699704930214744E-2</v>
      </c>
      <c r="I153" t="str">
        <f>IF(ISBLANK('Table (Dly)'!B152),"",IF(E153&gt;0,0.6108*EXP(17.27*E153/(237.3+E153)),F153*0.1))</f>
        <v/>
      </c>
      <c r="J153" t="e">
        <f t="shared" si="75"/>
        <v>#VALUE!</v>
      </c>
      <c r="K153">
        <f t="shared" si="76"/>
        <v>4.4450382862832649E-2</v>
      </c>
      <c r="L153">
        <f t="shared" si="90"/>
        <v>98.803245028789661</v>
      </c>
      <c r="M153" t="e">
        <f t="shared" si="77"/>
        <v>#VALUE!</v>
      </c>
      <c r="N153">
        <f t="shared" si="91"/>
        <v>4.9030000000000001E-9</v>
      </c>
      <c r="O153">
        <f t="shared" si="78"/>
        <v>27.234065736423002</v>
      </c>
      <c r="P153">
        <f t="shared" si="79"/>
        <v>0</v>
      </c>
      <c r="Q153" s="12">
        <f t="shared" si="80"/>
        <v>0</v>
      </c>
      <c r="R153" s="13">
        <f t="shared" si="81"/>
        <v>1.0329999999999999</v>
      </c>
      <c r="S153" s="13">
        <f t="shared" si="82"/>
        <v>-0.40233363325781207</v>
      </c>
      <c r="T153" s="13">
        <f t="shared" si="83"/>
        <v>1.199242775332142</v>
      </c>
      <c r="U153">
        <f t="shared" si="84"/>
        <v>15.456468057145473</v>
      </c>
      <c r="V153">
        <f t="shared" si="85"/>
        <v>11.658306883352557</v>
      </c>
      <c r="W153">
        <f t="shared" si="86"/>
        <v>-3.2408538226343375</v>
      </c>
      <c r="X153">
        <f t="shared" si="87"/>
        <v>3.2408538226343375</v>
      </c>
      <c r="Y153" s="216" t="e">
        <f t="shared" si="88"/>
        <v>#VALUE!</v>
      </c>
      <c r="Z153" s="217" t="e">
        <f t="shared" si="89"/>
        <v>#VALUE!</v>
      </c>
    </row>
    <row r="154" spans="1:26" x14ac:dyDescent="0.15">
      <c r="A154" s="215">
        <f>'Table (Dly)'!A153</f>
        <v>0</v>
      </c>
      <c r="B154" s="206">
        <f>'Table (Dly)'!H153</f>
        <v>0</v>
      </c>
      <c r="C154" s="206">
        <f>'Table (Dly)'!I153</f>
        <v>0</v>
      </c>
      <c r="D154" s="206">
        <f>'Table (Dly)'!J153</f>
        <v>0</v>
      </c>
      <c r="E154" s="206">
        <f>'Table (Dly)'!K153</f>
        <v>0</v>
      </c>
      <c r="F154" s="206">
        <f>'Table (Dly)'!L153</f>
        <v>0</v>
      </c>
      <c r="G154" t="str">
        <f>IF(ISBLANK('Table (Dly)'!B153),"",2.501-E154*0.002361)</f>
        <v/>
      </c>
      <c r="H154">
        <f t="shared" si="74"/>
        <v>-5.0699704930214744E-2</v>
      </c>
      <c r="I154" t="str">
        <f>IF(ISBLANK('Table (Dly)'!B153),"",IF(E154&gt;0,0.6108*EXP(17.27*E154/(237.3+E154)),F154*0.1))</f>
        <v/>
      </c>
      <c r="J154" t="e">
        <f t="shared" si="75"/>
        <v>#VALUE!</v>
      </c>
      <c r="K154">
        <f t="shared" si="76"/>
        <v>4.4450382862832649E-2</v>
      </c>
      <c r="L154">
        <f t="shared" si="90"/>
        <v>98.803245028789661</v>
      </c>
      <c r="M154" t="e">
        <f t="shared" si="77"/>
        <v>#VALUE!</v>
      </c>
      <c r="N154">
        <f t="shared" si="91"/>
        <v>4.9030000000000001E-9</v>
      </c>
      <c r="O154">
        <f t="shared" si="78"/>
        <v>27.234065736423002</v>
      </c>
      <c r="P154">
        <f t="shared" si="79"/>
        <v>0</v>
      </c>
      <c r="Q154" s="12">
        <f t="shared" si="80"/>
        <v>0</v>
      </c>
      <c r="R154" s="13">
        <f t="shared" si="81"/>
        <v>1.0329999999999999</v>
      </c>
      <c r="S154" s="13">
        <f t="shared" si="82"/>
        <v>-0.40233363325781207</v>
      </c>
      <c r="T154" s="13">
        <f t="shared" si="83"/>
        <v>1.199242775332142</v>
      </c>
      <c r="U154">
        <f t="shared" si="84"/>
        <v>15.456468057145473</v>
      </c>
      <c r="V154">
        <f t="shared" si="85"/>
        <v>11.658306883352557</v>
      </c>
      <c r="W154">
        <f t="shared" si="86"/>
        <v>-3.2408538226343375</v>
      </c>
      <c r="X154">
        <f t="shared" si="87"/>
        <v>3.2408538226343375</v>
      </c>
      <c r="Y154" s="216" t="e">
        <f t="shared" si="88"/>
        <v>#VALUE!</v>
      </c>
      <c r="Z154" s="217" t="e">
        <f t="shared" si="89"/>
        <v>#VALUE!</v>
      </c>
    </row>
    <row r="155" spans="1:26" x14ac:dyDescent="0.15">
      <c r="A155" s="215">
        <f>'Table (Dly)'!A154</f>
        <v>0</v>
      </c>
      <c r="B155" s="206">
        <f>'Table (Dly)'!H154</f>
        <v>0</v>
      </c>
      <c r="C155" s="206">
        <f>'Table (Dly)'!I154</f>
        <v>0</v>
      </c>
      <c r="D155" s="206">
        <f>'Table (Dly)'!J154</f>
        <v>0</v>
      </c>
      <c r="E155" s="206">
        <f>'Table (Dly)'!K154</f>
        <v>0</v>
      </c>
      <c r="F155" s="206">
        <f>'Table (Dly)'!L154</f>
        <v>0</v>
      </c>
      <c r="G155" t="str">
        <f>IF(ISBLANK('Table (Dly)'!B154),"",2.501-E155*0.002361)</f>
        <v/>
      </c>
      <c r="H155">
        <f t="shared" si="74"/>
        <v>-5.0699704930214744E-2</v>
      </c>
      <c r="I155" t="str">
        <f>IF(ISBLANK('Table (Dly)'!B154),"",IF(E155&gt;0,0.6108*EXP(17.27*E155/(237.3+E155)),F155*0.1))</f>
        <v/>
      </c>
      <c r="J155" t="e">
        <f t="shared" si="75"/>
        <v>#VALUE!</v>
      </c>
      <c r="K155">
        <f t="shared" si="76"/>
        <v>4.4450382862832649E-2</v>
      </c>
      <c r="L155">
        <f t="shared" si="90"/>
        <v>98.803245028789661</v>
      </c>
      <c r="M155" t="e">
        <f t="shared" si="77"/>
        <v>#VALUE!</v>
      </c>
      <c r="N155">
        <f t="shared" si="91"/>
        <v>4.9030000000000001E-9</v>
      </c>
      <c r="O155">
        <f t="shared" si="78"/>
        <v>27.234065736423002</v>
      </c>
      <c r="P155">
        <f t="shared" si="79"/>
        <v>0</v>
      </c>
      <c r="Q155" s="12">
        <f t="shared" si="80"/>
        <v>0</v>
      </c>
      <c r="R155" s="13">
        <f t="shared" si="81"/>
        <v>1.0329999999999999</v>
      </c>
      <c r="S155" s="13">
        <f t="shared" si="82"/>
        <v>-0.40233363325781207</v>
      </c>
      <c r="T155" s="13">
        <f t="shared" si="83"/>
        <v>1.199242775332142</v>
      </c>
      <c r="U155">
        <f t="shared" si="84"/>
        <v>15.456468057145473</v>
      </c>
      <c r="V155">
        <f t="shared" si="85"/>
        <v>11.658306883352557</v>
      </c>
      <c r="W155">
        <f t="shared" si="86"/>
        <v>-3.2408538226343375</v>
      </c>
      <c r="X155">
        <f t="shared" si="87"/>
        <v>3.2408538226343375</v>
      </c>
      <c r="Y155" s="216" t="e">
        <f t="shared" si="88"/>
        <v>#VALUE!</v>
      </c>
      <c r="Z155" s="217" t="e">
        <f t="shared" si="89"/>
        <v>#VALUE!</v>
      </c>
    </row>
    <row r="156" spans="1:26" x14ac:dyDescent="0.15">
      <c r="A156" s="215">
        <f>'Table (Dly)'!A155</f>
        <v>0</v>
      </c>
      <c r="B156" s="206">
        <f>'Table (Dly)'!H155</f>
        <v>0</v>
      </c>
      <c r="C156" s="206">
        <f>'Table (Dly)'!I155</f>
        <v>0</v>
      </c>
      <c r="D156" s="206">
        <f>'Table (Dly)'!J155</f>
        <v>0</v>
      </c>
      <c r="E156" s="206">
        <f>'Table (Dly)'!K155</f>
        <v>0</v>
      </c>
      <c r="F156" s="206">
        <f>'Table (Dly)'!L155</f>
        <v>0</v>
      </c>
      <c r="G156" t="str">
        <f>IF(ISBLANK('Table (Dly)'!B155),"",2.501-E156*0.002361)</f>
        <v/>
      </c>
      <c r="H156">
        <f t="shared" si="74"/>
        <v>-5.0699704930214744E-2</v>
      </c>
      <c r="I156" t="str">
        <f>IF(ISBLANK('Table (Dly)'!B155),"",IF(E156&gt;0,0.6108*EXP(17.27*E156/(237.3+E156)),F156*0.1))</f>
        <v/>
      </c>
      <c r="J156" t="e">
        <f t="shared" si="75"/>
        <v>#VALUE!</v>
      </c>
      <c r="K156">
        <f t="shared" si="76"/>
        <v>4.4450382862832649E-2</v>
      </c>
      <c r="L156">
        <f t="shared" si="90"/>
        <v>98.803245028789661</v>
      </c>
      <c r="M156" t="e">
        <f t="shared" si="77"/>
        <v>#VALUE!</v>
      </c>
      <c r="N156">
        <f t="shared" si="91"/>
        <v>4.9030000000000001E-9</v>
      </c>
      <c r="O156">
        <f t="shared" si="78"/>
        <v>27.234065736423002</v>
      </c>
      <c r="P156">
        <f t="shared" si="79"/>
        <v>0</v>
      </c>
      <c r="Q156" s="12">
        <f t="shared" si="80"/>
        <v>0</v>
      </c>
      <c r="R156" s="13">
        <f t="shared" si="81"/>
        <v>1.0329999999999999</v>
      </c>
      <c r="S156" s="13">
        <f t="shared" si="82"/>
        <v>-0.40233363325781207</v>
      </c>
      <c r="T156" s="13">
        <f t="shared" si="83"/>
        <v>1.199242775332142</v>
      </c>
      <c r="U156">
        <f t="shared" si="84"/>
        <v>15.456468057145473</v>
      </c>
      <c r="V156">
        <f t="shared" si="85"/>
        <v>11.658306883352557</v>
      </c>
      <c r="W156">
        <f t="shared" si="86"/>
        <v>-3.2408538226343375</v>
      </c>
      <c r="X156">
        <f t="shared" si="87"/>
        <v>3.2408538226343375</v>
      </c>
      <c r="Y156" s="216" t="e">
        <f t="shared" si="88"/>
        <v>#VALUE!</v>
      </c>
      <c r="Z156" s="217" t="e">
        <f t="shared" si="89"/>
        <v>#VALUE!</v>
      </c>
    </row>
    <row r="157" spans="1:26" x14ac:dyDescent="0.15">
      <c r="A157" s="215">
        <f>'Table (Dly)'!A156</f>
        <v>0</v>
      </c>
      <c r="B157" s="206">
        <f>'Table (Dly)'!H156</f>
        <v>0</v>
      </c>
      <c r="C157" s="206">
        <f>'Table (Dly)'!I156</f>
        <v>0</v>
      </c>
      <c r="D157" s="206">
        <f>'Table (Dly)'!J156</f>
        <v>0</v>
      </c>
      <c r="E157" s="206">
        <f>'Table (Dly)'!K156</f>
        <v>0</v>
      </c>
      <c r="F157" s="206">
        <f>'Table (Dly)'!L156</f>
        <v>0</v>
      </c>
      <c r="G157" t="str">
        <f>IF(ISBLANK('Table (Dly)'!B156),"",2.501-E157*0.002361)</f>
        <v/>
      </c>
      <c r="H157">
        <f t="shared" ref="H157:H171" si="92">VLOOKUP(MONTH(A157),$AC$4:$AE$16,3)</f>
        <v>-5.0699704930214744E-2</v>
      </c>
      <c r="I157" t="str">
        <f>IF(ISBLANK('Table (Dly)'!B156),"",IF(E157&gt;0,0.6108*EXP(17.27*E157/(237.3+E157)),F157*0.1))</f>
        <v/>
      </c>
      <c r="J157" t="e">
        <f t="shared" ref="J157:J171" si="93">(I157-F157*0.1)</f>
        <v>#VALUE!</v>
      </c>
      <c r="K157">
        <f t="shared" ref="K157:K171" si="94">4098*0.6108*EXP((17.27*E157)/(E157+237.3))/POWER(E157+237.3,2)</f>
        <v>4.4450382862832649E-2</v>
      </c>
      <c r="L157">
        <f t="shared" si="90"/>
        <v>98.803245028789661</v>
      </c>
      <c r="M157" t="e">
        <f t="shared" ref="M157:M171" si="95">0.001013*L157/(0.622*G157)</f>
        <v>#VALUE!</v>
      </c>
      <c r="N157">
        <f t="shared" si="91"/>
        <v>4.9030000000000001E-9</v>
      </c>
      <c r="O157">
        <f t="shared" ref="O157:O171" si="96">N157*POWER(273+E157,4)</f>
        <v>27.234065736423002</v>
      </c>
      <c r="P157">
        <f t="shared" ref="P157:P171" si="97">D157*60*60*24/1000000</f>
        <v>0</v>
      </c>
      <c r="Q157" s="12">
        <f t="shared" ref="Q157:Q171" si="98">A157-DATE(YEAR(A157),1,1) + 1</f>
        <v>0</v>
      </c>
      <c r="R157" s="13">
        <f t="shared" ref="R157:R171" si="99">1+0.033*COS(2*PI()*Q157/365)</f>
        <v>1.0329999999999999</v>
      </c>
      <c r="S157" s="13">
        <f t="shared" ref="S157:S171" si="100">0.409*SIN((2*PI()*Q157/365)-1.39)</f>
        <v>-0.40233363325781207</v>
      </c>
      <c r="T157" s="13">
        <f t="shared" ref="T157:T171" si="101">ACOS(-1*TAN(40.469794*PI()/180)*TAN(S157))</f>
        <v>1.199242775332142</v>
      </c>
      <c r="U157">
        <f t="shared" ref="U157:U171" si="102">(24*60*0.082/PI())*R157*(SIN(40.469794*PI()/180)*SIN(S157)+COS(40.469794*PI()/180)*COS(S157)*SIN(T157))</f>
        <v>15.456468057145473</v>
      </c>
      <c r="V157">
        <f t="shared" ref="V157:V171" si="103">(213.36*0.00002+0.75)*U157</f>
        <v>11.658306883352557</v>
      </c>
      <c r="W157">
        <f t="shared" ref="W157:W171" si="104">O157*(0.34-0.14*SQRT(0.1*F157))*(1.35*P157/V157 - 0.35)</f>
        <v>-3.2408538226343375</v>
      </c>
      <c r="X157">
        <f t="shared" ref="X157:X171" si="105">P157*(1-0.23)-W157</f>
        <v>3.2408538226343375</v>
      </c>
      <c r="Y157" s="216" t="e">
        <f t="shared" ref="Y157:Y171" si="106">(0.408*K157*(X157-H157)+M157*(900/(E157+273))*B157*J157)/(K157+M157*(1+0.34*B157))</f>
        <v>#VALUE!</v>
      </c>
      <c r="Z157" s="217" t="e">
        <f t="shared" ref="Z157:Z171" si="107">Y157/25.4</f>
        <v>#VALUE!</v>
      </c>
    </row>
    <row r="158" spans="1:26" x14ac:dyDescent="0.15">
      <c r="A158" s="215">
        <f>'Table (Dly)'!A157</f>
        <v>0</v>
      </c>
      <c r="B158" s="206">
        <f>'Table (Dly)'!H157</f>
        <v>0</v>
      </c>
      <c r="C158" s="206">
        <f>'Table (Dly)'!I157</f>
        <v>0</v>
      </c>
      <c r="D158" s="206">
        <f>'Table (Dly)'!J157</f>
        <v>0</v>
      </c>
      <c r="E158" s="206">
        <f>'Table (Dly)'!K157</f>
        <v>0</v>
      </c>
      <c r="F158" s="206">
        <f>'Table (Dly)'!L157</f>
        <v>0</v>
      </c>
      <c r="G158" t="str">
        <f>IF(ISBLANK('Table (Dly)'!B157),"",2.501-E158*0.002361)</f>
        <v/>
      </c>
      <c r="H158">
        <f t="shared" si="92"/>
        <v>-5.0699704930214744E-2</v>
      </c>
      <c r="I158" t="str">
        <f>IF(ISBLANK('Table (Dly)'!B157),"",IF(E158&gt;0,0.6108*EXP(17.27*E158/(237.3+E158)),F158*0.1))</f>
        <v/>
      </c>
      <c r="J158" t="e">
        <f t="shared" si="93"/>
        <v>#VALUE!</v>
      </c>
      <c r="K158">
        <f t="shared" si="94"/>
        <v>4.4450382862832649E-2</v>
      </c>
      <c r="L158">
        <f t="shared" si="90"/>
        <v>98.803245028789661</v>
      </c>
      <c r="M158" t="e">
        <f t="shared" si="95"/>
        <v>#VALUE!</v>
      </c>
      <c r="N158">
        <f t="shared" si="91"/>
        <v>4.9030000000000001E-9</v>
      </c>
      <c r="O158">
        <f t="shared" si="96"/>
        <v>27.234065736423002</v>
      </c>
      <c r="P158">
        <f t="shared" si="97"/>
        <v>0</v>
      </c>
      <c r="Q158" s="12">
        <f t="shared" si="98"/>
        <v>0</v>
      </c>
      <c r="R158" s="13">
        <f t="shared" si="99"/>
        <v>1.0329999999999999</v>
      </c>
      <c r="S158" s="13">
        <f t="shared" si="100"/>
        <v>-0.40233363325781207</v>
      </c>
      <c r="T158" s="13">
        <f t="shared" si="101"/>
        <v>1.199242775332142</v>
      </c>
      <c r="U158">
        <f t="shared" si="102"/>
        <v>15.456468057145473</v>
      </c>
      <c r="V158">
        <f t="shared" si="103"/>
        <v>11.658306883352557</v>
      </c>
      <c r="W158">
        <f t="shared" si="104"/>
        <v>-3.2408538226343375</v>
      </c>
      <c r="X158">
        <f t="shared" si="105"/>
        <v>3.2408538226343375</v>
      </c>
      <c r="Y158" s="216" t="e">
        <f t="shared" si="106"/>
        <v>#VALUE!</v>
      </c>
      <c r="Z158" s="217" t="e">
        <f t="shared" si="107"/>
        <v>#VALUE!</v>
      </c>
    </row>
    <row r="159" spans="1:26" x14ac:dyDescent="0.15">
      <c r="A159" s="215">
        <f>'Table (Dly)'!A158</f>
        <v>0</v>
      </c>
      <c r="B159" s="206">
        <f>'Table (Dly)'!H158</f>
        <v>0</v>
      </c>
      <c r="C159" s="206">
        <f>'Table (Dly)'!I158</f>
        <v>0</v>
      </c>
      <c r="D159" s="206">
        <f>'Table (Dly)'!J158</f>
        <v>0</v>
      </c>
      <c r="E159" s="206">
        <f>'Table (Dly)'!K158</f>
        <v>0</v>
      </c>
      <c r="F159" s="206">
        <f>'Table (Dly)'!L158</f>
        <v>0</v>
      </c>
      <c r="G159" t="str">
        <f>IF(ISBLANK('Table (Dly)'!B158),"",2.501-E159*0.002361)</f>
        <v/>
      </c>
      <c r="H159">
        <f t="shared" si="92"/>
        <v>-5.0699704930214744E-2</v>
      </c>
      <c r="I159" t="str">
        <f>IF(ISBLANK('Table (Dly)'!B158),"",IF(E159&gt;0,0.6108*EXP(17.27*E159/(237.3+E159)),F159*0.1))</f>
        <v/>
      </c>
      <c r="J159" t="e">
        <f t="shared" si="93"/>
        <v>#VALUE!</v>
      </c>
      <c r="K159">
        <f t="shared" si="94"/>
        <v>4.4450382862832649E-2</v>
      </c>
      <c r="L159">
        <f t="shared" si="90"/>
        <v>98.803245028789661</v>
      </c>
      <c r="M159" t="e">
        <f t="shared" si="95"/>
        <v>#VALUE!</v>
      </c>
      <c r="N159">
        <f t="shared" si="91"/>
        <v>4.9030000000000001E-9</v>
      </c>
      <c r="O159">
        <f t="shared" si="96"/>
        <v>27.234065736423002</v>
      </c>
      <c r="P159">
        <f t="shared" si="97"/>
        <v>0</v>
      </c>
      <c r="Q159" s="12">
        <f t="shared" si="98"/>
        <v>0</v>
      </c>
      <c r="R159" s="13">
        <f t="shared" si="99"/>
        <v>1.0329999999999999</v>
      </c>
      <c r="S159" s="13">
        <f t="shared" si="100"/>
        <v>-0.40233363325781207</v>
      </c>
      <c r="T159" s="13">
        <f t="shared" si="101"/>
        <v>1.199242775332142</v>
      </c>
      <c r="U159">
        <f t="shared" si="102"/>
        <v>15.456468057145473</v>
      </c>
      <c r="V159">
        <f t="shared" si="103"/>
        <v>11.658306883352557</v>
      </c>
      <c r="W159">
        <f t="shared" si="104"/>
        <v>-3.2408538226343375</v>
      </c>
      <c r="X159">
        <f t="shared" si="105"/>
        <v>3.2408538226343375</v>
      </c>
      <c r="Y159" s="216" t="e">
        <f t="shared" si="106"/>
        <v>#VALUE!</v>
      </c>
      <c r="Z159" s="217" t="e">
        <f t="shared" si="107"/>
        <v>#VALUE!</v>
      </c>
    </row>
    <row r="160" spans="1:26" x14ac:dyDescent="0.15">
      <c r="A160" s="215">
        <f>'Table (Dly)'!A159</f>
        <v>0</v>
      </c>
      <c r="B160" s="206">
        <f>'Table (Dly)'!H159</f>
        <v>0</v>
      </c>
      <c r="C160" s="206">
        <f>'Table (Dly)'!I159</f>
        <v>0</v>
      </c>
      <c r="D160" s="206">
        <f>'Table (Dly)'!J159</f>
        <v>0</v>
      </c>
      <c r="E160" s="206">
        <f>'Table (Dly)'!K159</f>
        <v>0</v>
      </c>
      <c r="F160" s="206">
        <f>'Table (Dly)'!L159</f>
        <v>0</v>
      </c>
      <c r="G160" t="str">
        <f>IF(ISBLANK('Table (Dly)'!B159),"",2.501-E160*0.002361)</f>
        <v/>
      </c>
      <c r="H160">
        <f t="shared" si="92"/>
        <v>-5.0699704930214744E-2</v>
      </c>
      <c r="I160" t="str">
        <f>IF(ISBLANK('Table (Dly)'!B159),"",IF(E160&gt;0,0.6108*EXP(17.27*E160/(237.3+E160)),F160*0.1))</f>
        <v/>
      </c>
      <c r="J160" t="e">
        <f t="shared" si="93"/>
        <v>#VALUE!</v>
      </c>
      <c r="K160">
        <f t="shared" si="94"/>
        <v>4.4450382862832649E-2</v>
      </c>
      <c r="L160">
        <f t="shared" si="90"/>
        <v>98.803245028789661</v>
      </c>
      <c r="M160" t="e">
        <f t="shared" si="95"/>
        <v>#VALUE!</v>
      </c>
      <c r="N160">
        <f t="shared" si="91"/>
        <v>4.9030000000000001E-9</v>
      </c>
      <c r="O160">
        <f t="shared" si="96"/>
        <v>27.234065736423002</v>
      </c>
      <c r="P160">
        <f t="shared" si="97"/>
        <v>0</v>
      </c>
      <c r="Q160" s="12">
        <f t="shared" si="98"/>
        <v>0</v>
      </c>
      <c r="R160" s="13">
        <f t="shared" si="99"/>
        <v>1.0329999999999999</v>
      </c>
      <c r="S160" s="13">
        <f t="shared" si="100"/>
        <v>-0.40233363325781207</v>
      </c>
      <c r="T160" s="13">
        <f t="shared" si="101"/>
        <v>1.199242775332142</v>
      </c>
      <c r="U160">
        <f t="shared" si="102"/>
        <v>15.456468057145473</v>
      </c>
      <c r="V160">
        <f t="shared" si="103"/>
        <v>11.658306883352557</v>
      </c>
      <c r="W160">
        <f t="shared" si="104"/>
        <v>-3.2408538226343375</v>
      </c>
      <c r="X160">
        <f t="shared" si="105"/>
        <v>3.2408538226343375</v>
      </c>
      <c r="Y160" s="216" t="e">
        <f t="shared" si="106"/>
        <v>#VALUE!</v>
      </c>
      <c r="Z160" s="217" t="e">
        <f t="shared" si="107"/>
        <v>#VALUE!</v>
      </c>
    </row>
    <row r="161" spans="1:26" x14ac:dyDescent="0.15">
      <c r="A161" s="215">
        <f>'Table (Dly)'!A160</f>
        <v>0</v>
      </c>
      <c r="B161" s="206">
        <f>'Table (Dly)'!H160</f>
        <v>0</v>
      </c>
      <c r="C161" s="206">
        <f>'Table (Dly)'!I160</f>
        <v>0</v>
      </c>
      <c r="D161" s="206">
        <f>'Table (Dly)'!J160</f>
        <v>0</v>
      </c>
      <c r="E161" s="206">
        <f>'Table (Dly)'!K160</f>
        <v>0</v>
      </c>
      <c r="F161" s="206">
        <f>'Table (Dly)'!L160</f>
        <v>0</v>
      </c>
      <c r="G161" t="str">
        <f>IF(ISBLANK('Table (Dly)'!B160),"",2.501-E161*0.002361)</f>
        <v/>
      </c>
      <c r="H161">
        <f t="shared" si="92"/>
        <v>-5.0699704930214744E-2</v>
      </c>
      <c r="I161" t="str">
        <f>IF(ISBLANK('Table (Dly)'!B160),"",IF(E161&gt;0,0.6108*EXP(17.27*E161/(237.3+E161)),F161*0.1))</f>
        <v/>
      </c>
      <c r="J161" t="e">
        <f t="shared" si="93"/>
        <v>#VALUE!</v>
      </c>
      <c r="K161">
        <f t="shared" si="94"/>
        <v>4.4450382862832649E-2</v>
      </c>
      <c r="L161">
        <f t="shared" si="90"/>
        <v>98.803245028789661</v>
      </c>
      <c r="M161" t="e">
        <f t="shared" si="95"/>
        <v>#VALUE!</v>
      </c>
      <c r="N161">
        <f t="shared" si="91"/>
        <v>4.9030000000000001E-9</v>
      </c>
      <c r="O161">
        <f t="shared" si="96"/>
        <v>27.234065736423002</v>
      </c>
      <c r="P161">
        <f t="shared" si="97"/>
        <v>0</v>
      </c>
      <c r="Q161" s="12">
        <f t="shared" si="98"/>
        <v>0</v>
      </c>
      <c r="R161" s="13">
        <f t="shared" si="99"/>
        <v>1.0329999999999999</v>
      </c>
      <c r="S161" s="13">
        <f t="shared" si="100"/>
        <v>-0.40233363325781207</v>
      </c>
      <c r="T161" s="13">
        <f t="shared" si="101"/>
        <v>1.199242775332142</v>
      </c>
      <c r="U161">
        <f t="shared" si="102"/>
        <v>15.456468057145473</v>
      </c>
      <c r="V161">
        <f t="shared" si="103"/>
        <v>11.658306883352557</v>
      </c>
      <c r="W161">
        <f t="shared" si="104"/>
        <v>-3.2408538226343375</v>
      </c>
      <c r="X161">
        <f t="shared" si="105"/>
        <v>3.2408538226343375</v>
      </c>
      <c r="Y161" s="216" t="e">
        <f t="shared" si="106"/>
        <v>#VALUE!</v>
      </c>
      <c r="Z161" s="217" t="e">
        <f t="shared" si="107"/>
        <v>#VALUE!</v>
      </c>
    </row>
    <row r="162" spans="1:26" x14ac:dyDescent="0.15">
      <c r="A162" s="215">
        <f>'Table (Dly)'!A161</f>
        <v>0</v>
      </c>
      <c r="B162" s="206">
        <f>'Table (Dly)'!H161</f>
        <v>0</v>
      </c>
      <c r="C162" s="206">
        <f>'Table (Dly)'!I161</f>
        <v>0</v>
      </c>
      <c r="D162" s="206">
        <f>'Table (Dly)'!J161</f>
        <v>0</v>
      </c>
      <c r="E162" s="206">
        <f>'Table (Dly)'!K161</f>
        <v>0</v>
      </c>
      <c r="F162" s="206">
        <f>'Table (Dly)'!L161</f>
        <v>0</v>
      </c>
      <c r="G162" t="str">
        <f>IF(ISBLANK('Table (Dly)'!B161),"",2.501-E162*0.002361)</f>
        <v/>
      </c>
      <c r="H162">
        <f t="shared" si="92"/>
        <v>-5.0699704930214744E-2</v>
      </c>
      <c r="I162" t="str">
        <f>IF(ISBLANK('Table (Dly)'!B161),"",IF(E162&gt;0,0.6108*EXP(17.27*E162/(237.3+E162)),F162*0.1))</f>
        <v/>
      </c>
      <c r="J162" t="e">
        <f t="shared" si="93"/>
        <v>#VALUE!</v>
      </c>
      <c r="K162">
        <f t="shared" si="94"/>
        <v>4.4450382862832649E-2</v>
      </c>
      <c r="L162">
        <f t="shared" si="90"/>
        <v>98.803245028789661</v>
      </c>
      <c r="M162" t="e">
        <f t="shared" si="95"/>
        <v>#VALUE!</v>
      </c>
      <c r="N162">
        <f t="shared" si="91"/>
        <v>4.9030000000000001E-9</v>
      </c>
      <c r="O162">
        <f t="shared" si="96"/>
        <v>27.234065736423002</v>
      </c>
      <c r="P162">
        <f t="shared" si="97"/>
        <v>0</v>
      </c>
      <c r="Q162" s="12">
        <f t="shared" si="98"/>
        <v>0</v>
      </c>
      <c r="R162" s="13">
        <f t="shared" si="99"/>
        <v>1.0329999999999999</v>
      </c>
      <c r="S162" s="13">
        <f t="shared" si="100"/>
        <v>-0.40233363325781207</v>
      </c>
      <c r="T162" s="13">
        <f t="shared" si="101"/>
        <v>1.199242775332142</v>
      </c>
      <c r="U162">
        <f t="shared" si="102"/>
        <v>15.456468057145473</v>
      </c>
      <c r="V162">
        <f t="shared" si="103"/>
        <v>11.658306883352557</v>
      </c>
      <c r="W162">
        <f t="shared" si="104"/>
        <v>-3.2408538226343375</v>
      </c>
      <c r="X162">
        <f t="shared" si="105"/>
        <v>3.2408538226343375</v>
      </c>
      <c r="Y162" s="216" t="e">
        <f t="shared" si="106"/>
        <v>#VALUE!</v>
      </c>
      <c r="Z162" s="217" t="e">
        <f t="shared" si="107"/>
        <v>#VALUE!</v>
      </c>
    </row>
    <row r="163" spans="1:26" x14ac:dyDescent="0.15">
      <c r="A163" s="215">
        <f>'Table (Dly)'!A162</f>
        <v>0</v>
      </c>
      <c r="B163" s="206">
        <f>'Table (Dly)'!H162</f>
        <v>0</v>
      </c>
      <c r="C163" s="206">
        <f>'Table (Dly)'!I162</f>
        <v>0</v>
      </c>
      <c r="D163" s="206">
        <f>'Table (Dly)'!J162</f>
        <v>0</v>
      </c>
      <c r="E163" s="206">
        <f>'Table (Dly)'!K162</f>
        <v>0</v>
      </c>
      <c r="F163" s="206">
        <f>'Table (Dly)'!L162</f>
        <v>0</v>
      </c>
      <c r="G163" t="str">
        <f>IF(ISBLANK('Table (Dly)'!B162),"",2.501-E163*0.002361)</f>
        <v/>
      </c>
      <c r="H163">
        <f t="shared" si="92"/>
        <v>-5.0699704930214744E-2</v>
      </c>
      <c r="I163" t="str">
        <f>IF(ISBLANK('Table (Dly)'!B162),"",IF(E163&gt;0,0.6108*EXP(17.27*E163/(237.3+E163)),F163*0.1))</f>
        <v/>
      </c>
      <c r="J163" t="e">
        <f t="shared" si="93"/>
        <v>#VALUE!</v>
      </c>
      <c r="K163">
        <f t="shared" si="94"/>
        <v>4.4450382862832649E-2</v>
      </c>
      <c r="L163">
        <f t="shared" si="90"/>
        <v>98.803245028789661</v>
      </c>
      <c r="M163" t="e">
        <f t="shared" si="95"/>
        <v>#VALUE!</v>
      </c>
      <c r="N163">
        <f t="shared" si="91"/>
        <v>4.9030000000000001E-9</v>
      </c>
      <c r="O163">
        <f t="shared" si="96"/>
        <v>27.234065736423002</v>
      </c>
      <c r="P163">
        <f t="shared" si="97"/>
        <v>0</v>
      </c>
      <c r="Q163" s="12">
        <f t="shared" si="98"/>
        <v>0</v>
      </c>
      <c r="R163" s="13">
        <f t="shared" si="99"/>
        <v>1.0329999999999999</v>
      </c>
      <c r="S163" s="13">
        <f t="shared" si="100"/>
        <v>-0.40233363325781207</v>
      </c>
      <c r="T163" s="13">
        <f t="shared" si="101"/>
        <v>1.199242775332142</v>
      </c>
      <c r="U163">
        <f t="shared" si="102"/>
        <v>15.456468057145473</v>
      </c>
      <c r="V163">
        <f t="shared" si="103"/>
        <v>11.658306883352557</v>
      </c>
      <c r="W163">
        <f t="shared" si="104"/>
        <v>-3.2408538226343375</v>
      </c>
      <c r="X163">
        <f t="shared" si="105"/>
        <v>3.2408538226343375</v>
      </c>
      <c r="Y163" s="216" t="e">
        <f t="shared" si="106"/>
        <v>#VALUE!</v>
      </c>
      <c r="Z163" s="217" t="e">
        <f t="shared" si="107"/>
        <v>#VALUE!</v>
      </c>
    </row>
    <row r="164" spans="1:26" x14ac:dyDescent="0.15">
      <c r="A164" s="215">
        <f>'Table (Dly)'!A163</f>
        <v>0</v>
      </c>
      <c r="B164" s="206">
        <f>'Table (Dly)'!H163</f>
        <v>0</v>
      </c>
      <c r="C164" s="206">
        <f>'Table (Dly)'!I163</f>
        <v>0</v>
      </c>
      <c r="D164" s="206">
        <f>'Table (Dly)'!J163</f>
        <v>0</v>
      </c>
      <c r="E164" s="206">
        <f>'Table (Dly)'!K163</f>
        <v>0</v>
      </c>
      <c r="F164" s="206">
        <f>'Table (Dly)'!L163</f>
        <v>0</v>
      </c>
      <c r="G164" t="str">
        <f>IF(ISBLANK('Table (Dly)'!B163),"",2.501-E164*0.002361)</f>
        <v/>
      </c>
      <c r="H164">
        <f t="shared" si="92"/>
        <v>-5.0699704930214744E-2</v>
      </c>
      <c r="I164" t="str">
        <f>IF(ISBLANK('Table (Dly)'!B163),"",IF(E164&gt;0,0.6108*EXP(17.27*E164/(237.3+E164)),F164*0.1))</f>
        <v/>
      </c>
      <c r="J164" t="e">
        <f t="shared" si="93"/>
        <v>#VALUE!</v>
      </c>
      <c r="K164">
        <f t="shared" si="94"/>
        <v>4.4450382862832649E-2</v>
      </c>
      <c r="L164">
        <f t="shared" si="90"/>
        <v>98.803245028789661</v>
      </c>
      <c r="M164" t="e">
        <f t="shared" si="95"/>
        <v>#VALUE!</v>
      </c>
      <c r="N164">
        <f t="shared" si="91"/>
        <v>4.9030000000000001E-9</v>
      </c>
      <c r="O164">
        <f t="shared" si="96"/>
        <v>27.234065736423002</v>
      </c>
      <c r="P164">
        <f t="shared" si="97"/>
        <v>0</v>
      </c>
      <c r="Q164" s="12">
        <f t="shared" si="98"/>
        <v>0</v>
      </c>
      <c r="R164" s="13">
        <f t="shared" si="99"/>
        <v>1.0329999999999999</v>
      </c>
      <c r="S164" s="13">
        <f t="shared" si="100"/>
        <v>-0.40233363325781207</v>
      </c>
      <c r="T164" s="13">
        <f t="shared" si="101"/>
        <v>1.199242775332142</v>
      </c>
      <c r="U164">
        <f t="shared" si="102"/>
        <v>15.456468057145473</v>
      </c>
      <c r="V164">
        <f t="shared" si="103"/>
        <v>11.658306883352557</v>
      </c>
      <c r="W164">
        <f t="shared" si="104"/>
        <v>-3.2408538226343375</v>
      </c>
      <c r="X164">
        <f t="shared" si="105"/>
        <v>3.2408538226343375</v>
      </c>
      <c r="Y164" s="216" t="e">
        <f t="shared" si="106"/>
        <v>#VALUE!</v>
      </c>
      <c r="Z164" s="217" t="e">
        <f t="shared" si="107"/>
        <v>#VALUE!</v>
      </c>
    </row>
    <row r="165" spans="1:26" x14ac:dyDescent="0.15">
      <c r="A165" s="215">
        <f>'Table (Dly)'!A164</f>
        <v>0</v>
      </c>
      <c r="B165" s="206">
        <f>'Table (Dly)'!H164</f>
        <v>0</v>
      </c>
      <c r="C165" s="206">
        <f>'Table (Dly)'!I164</f>
        <v>0</v>
      </c>
      <c r="D165" s="206">
        <f>'Table (Dly)'!J164</f>
        <v>0</v>
      </c>
      <c r="E165" s="206">
        <f>'Table (Dly)'!K164</f>
        <v>0</v>
      </c>
      <c r="F165" s="206">
        <f>'Table (Dly)'!L164</f>
        <v>0</v>
      </c>
      <c r="G165" t="str">
        <f>IF(ISBLANK('Table (Dly)'!B164),"",2.501-E165*0.002361)</f>
        <v/>
      </c>
      <c r="H165">
        <f t="shared" si="92"/>
        <v>-5.0699704930214744E-2</v>
      </c>
      <c r="I165" t="str">
        <f>IF(ISBLANK('Table (Dly)'!B164),"",IF(E165&gt;0,0.6108*EXP(17.27*E165/(237.3+E165)),F165*0.1))</f>
        <v/>
      </c>
      <c r="J165" t="e">
        <f t="shared" si="93"/>
        <v>#VALUE!</v>
      </c>
      <c r="K165">
        <f t="shared" si="94"/>
        <v>4.4450382862832649E-2</v>
      </c>
      <c r="L165">
        <f t="shared" si="90"/>
        <v>98.803245028789661</v>
      </c>
      <c r="M165" t="e">
        <f t="shared" si="95"/>
        <v>#VALUE!</v>
      </c>
      <c r="N165">
        <f t="shared" si="91"/>
        <v>4.9030000000000001E-9</v>
      </c>
      <c r="O165">
        <f t="shared" si="96"/>
        <v>27.234065736423002</v>
      </c>
      <c r="P165">
        <f t="shared" si="97"/>
        <v>0</v>
      </c>
      <c r="Q165" s="12">
        <f t="shared" si="98"/>
        <v>0</v>
      </c>
      <c r="R165" s="13">
        <f t="shared" si="99"/>
        <v>1.0329999999999999</v>
      </c>
      <c r="S165" s="13">
        <f t="shared" si="100"/>
        <v>-0.40233363325781207</v>
      </c>
      <c r="T165" s="13">
        <f t="shared" si="101"/>
        <v>1.199242775332142</v>
      </c>
      <c r="U165">
        <f t="shared" si="102"/>
        <v>15.456468057145473</v>
      </c>
      <c r="V165">
        <f t="shared" si="103"/>
        <v>11.658306883352557</v>
      </c>
      <c r="W165">
        <f t="shared" si="104"/>
        <v>-3.2408538226343375</v>
      </c>
      <c r="X165">
        <f t="shared" si="105"/>
        <v>3.2408538226343375</v>
      </c>
      <c r="Y165" s="216" t="e">
        <f t="shared" si="106"/>
        <v>#VALUE!</v>
      </c>
      <c r="Z165" s="217" t="e">
        <f t="shared" si="107"/>
        <v>#VALUE!</v>
      </c>
    </row>
    <row r="166" spans="1:26" x14ac:dyDescent="0.15">
      <c r="A166" s="215">
        <f>'Table (Dly)'!A165</f>
        <v>0</v>
      </c>
      <c r="B166" s="206">
        <f>'Table (Dly)'!H165</f>
        <v>0</v>
      </c>
      <c r="C166" s="206">
        <f>'Table (Dly)'!I165</f>
        <v>0</v>
      </c>
      <c r="D166" s="206">
        <f>'Table (Dly)'!J165</f>
        <v>0</v>
      </c>
      <c r="E166" s="206">
        <f>'Table (Dly)'!K165</f>
        <v>0</v>
      </c>
      <c r="F166" s="206">
        <f>'Table (Dly)'!L165</f>
        <v>0</v>
      </c>
      <c r="G166" t="str">
        <f>IF(ISBLANK('Table (Dly)'!B165),"",2.501-E166*0.002361)</f>
        <v/>
      </c>
      <c r="H166">
        <f t="shared" si="92"/>
        <v>-5.0699704930214744E-2</v>
      </c>
      <c r="I166" t="str">
        <f>IF(ISBLANK('Table (Dly)'!B165),"",IF(E166&gt;0,0.6108*EXP(17.27*E166/(237.3+E166)),F166*0.1))</f>
        <v/>
      </c>
      <c r="J166" t="e">
        <f t="shared" si="93"/>
        <v>#VALUE!</v>
      </c>
      <c r="K166">
        <f t="shared" si="94"/>
        <v>4.4450382862832649E-2</v>
      </c>
      <c r="L166">
        <f t="shared" si="90"/>
        <v>98.803245028789661</v>
      </c>
      <c r="M166" t="e">
        <f t="shared" si="95"/>
        <v>#VALUE!</v>
      </c>
      <c r="N166">
        <f t="shared" si="91"/>
        <v>4.9030000000000001E-9</v>
      </c>
      <c r="O166">
        <f t="shared" si="96"/>
        <v>27.234065736423002</v>
      </c>
      <c r="P166">
        <f t="shared" si="97"/>
        <v>0</v>
      </c>
      <c r="Q166" s="12">
        <f t="shared" si="98"/>
        <v>0</v>
      </c>
      <c r="R166" s="13">
        <f t="shared" si="99"/>
        <v>1.0329999999999999</v>
      </c>
      <c r="S166" s="13">
        <f t="shared" si="100"/>
        <v>-0.40233363325781207</v>
      </c>
      <c r="T166" s="13">
        <f t="shared" si="101"/>
        <v>1.199242775332142</v>
      </c>
      <c r="U166">
        <f t="shared" si="102"/>
        <v>15.456468057145473</v>
      </c>
      <c r="V166">
        <f t="shared" si="103"/>
        <v>11.658306883352557</v>
      </c>
      <c r="W166">
        <f t="shared" si="104"/>
        <v>-3.2408538226343375</v>
      </c>
      <c r="X166">
        <f t="shared" si="105"/>
        <v>3.2408538226343375</v>
      </c>
      <c r="Y166" s="216" t="e">
        <f t="shared" si="106"/>
        <v>#VALUE!</v>
      </c>
      <c r="Z166" s="217" t="e">
        <f t="shared" si="107"/>
        <v>#VALUE!</v>
      </c>
    </row>
    <row r="167" spans="1:26" x14ac:dyDescent="0.15">
      <c r="A167" s="215">
        <f>'Table (Dly)'!A166</f>
        <v>0</v>
      </c>
      <c r="B167" s="206">
        <f>'Table (Dly)'!H166</f>
        <v>0</v>
      </c>
      <c r="C167" s="206">
        <f>'Table (Dly)'!I166</f>
        <v>0</v>
      </c>
      <c r="D167" s="206">
        <f>'Table (Dly)'!J166</f>
        <v>0</v>
      </c>
      <c r="E167" s="206">
        <f>'Table (Dly)'!K166</f>
        <v>0</v>
      </c>
      <c r="F167" s="206">
        <f>'Table (Dly)'!L166</f>
        <v>0</v>
      </c>
      <c r="G167" t="str">
        <f>IF(ISBLANK('Table (Dly)'!B166),"",2.501-E167*0.002361)</f>
        <v/>
      </c>
      <c r="H167">
        <f t="shared" si="92"/>
        <v>-5.0699704930214744E-2</v>
      </c>
      <c r="I167" t="str">
        <f>IF(ISBLANK('Table (Dly)'!B166),"",IF(E167&gt;0,0.6108*EXP(17.27*E167/(237.3+E167)),F167*0.1))</f>
        <v/>
      </c>
      <c r="J167" t="e">
        <f t="shared" si="93"/>
        <v>#VALUE!</v>
      </c>
      <c r="K167">
        <f t="shared" si="94"/>
        <v>4.4450382862832649E-2</v>
      </c>
      <c r="L167">
        <f t="shared" si="90"/>
        <v>98.803245028789661</v>
      </c>
      <c r="M167" t="e">
        <f t="shared" si="95"/>
        <v>#VALUE!</v>
      </c>
      <c r="N167">
        <f t="shared" si="91"/>
        <v>4.9030000000000001E-9</v>
      </c>
      <c r="O167">
        <f t="shared" si="96"/>
        <v>27.234065736423002</v>
      </c>
      <c r="P167">
        <f t="shared" si="97"/>
        <v>0</v>
      </c>
      <c r="Q167" s="12">
        <f t="shared" si="98"/>
        <v>0</v>
      </c>
      <c r="R167" s="13">
        <f t="shared" si="99"/>
        <v>1.0329999999999999</v>
      </c>
      <c r="S167" s="13">
        <f t="shared" si="100"/>
        <v>-0.40233363325781207</v>
      </c>
      <c r="T167" s="13">
        <f t="shared" si="101"/>
        <v>1.199242775332142</v>
      </c>
      <c r="U167">
        <f t="shared" si="102"/>
        <v>15.456468057145473</v>
      </c>
      <c r="V167">
        <f t="shared" si="103"/>
        <v>11.658306883352557</v>
      </c>
      <c r="W167">
        <f t="shared" si="104"/>
        <v>-3.2408538226343375</v>
      </c>
      <c r="X167">
        <f t="shared" si="105"/>
        <v>3.2408538226343375</v>
      </c>
      <c r="Y167" s="216" t="e">
        <f t="shared" si="106"/>
        <v>#VALUE!</v>
      </c>
      <c r="Z167" s="217" t="e">
        <f t="shared" si="107"/>
        <v>#VALUE!</v>
      </c>
    </row>
    <row r="168" spans="1:26" x14ac:dyDescent="0.15">
      <c r="A168" s="215">
        <f>'Table (Dly)'!A167</f>
        <v>0</v>
      </c>
      <c r="B168" s="206">
        <f>'Table (Dly)'!H167</f>
        <v>0</v>
      </c>
      <c r="C168" s="206">
        <f>'Table (Dly)'!I167</f>
        <v>0</v>
      </c>
      <c r="D168" s="206">
        <f>'Table (Dly)'!J167</f>
        <v>0</v>
      </c>
      <c r="E168" s="206">
        <f>'Table (Dly)'!K167</f>
        <v>0</v>
      </c>
      <c r="F168" s="206">
        <f>'Table (Dly)'!L167</f>
        <v>0</v>
      </c>
      <c r="G168" t="str">
        <f>IF(ISBLANK('Table (Dly)'!B167),"",2.501-E168*0.002361)</f>
        <v/>
      </c>
      <c r="H168">
        <f t="shared" si="92"/>
        <v>-5.0699704930214744E-2</v>
      </c>
      <c r="I168" t="str">
        <f>IF(ISBLANK('Table (Dly)'!B167),"",IF(E168&gt;0,0.6108*EXP(17.27*E168/(237.3+E168)),F168*0.1))</f>
        <v/>
      </c>
      <c r="J168" t="e">
        <f t="shared" si="93"/>
        <v>#VALUE!</v>
      </c>
      <c r="K168">
        <f t="shared" si="94"/>
        <v>4.4450382862832649E-2</v>
      </c>
      <c r="L168">
        <f t="shared" si="90"/>
        <v>98.803245028789661</v>
      </c>
      <c r="M168" t="e">
        <f t="shared" si="95"/>
        <v>#VALUE!</v>
      </c>
      <c r="N168">
        <f t="shared" si="91"/>
        <v>4.9030000000000001E-9</v>
      </c>
      <c r="O168">
        <f t="shared" si="96"/>
        <v>27.234065736423002</v>
      </c>
      <c r="P168">
        <f t="shared" si="97"/>
        <v>0</v>
      </c>
      <c r="Q168" s="12">
        <f t="shared" si="98"/>
        <v>0</v>
      </c>
      <c r="R168" s="13">
        <f t="shared" si="99"/>
        <v>1.0329999999999999</v>
      </c>
      <c r="S168" s="13">
        <f t="shared" si="100"/>
        <v>-0.40233363325781207</v>
      </c>
      <c r="T168" s="13">
        <f t="shared" si="101"/>
        <v>1.199242775332142</v>
      </c>
      <c r="U168">
        <f t="shared" si="102"/>
        <v>15.456468057145473</v>
      </c>
      <c r="V168">
        <f t="shared" si="103"/>
        <v>11.658306883352557</v>
      </c>
      <c r="W168">
        <f t="shared" si="104"/>
        <v>-3.2408538226343375</v>
      </c>
      <c r="X168">
        <f t="shared" si="105"/>
        <v>3.2408538226343375</v>
      </c>
      <c r="Y168" s="216" t="e">
        <f t="shared" si="106"/>
        <v>#VALUE!</v>
      </c>
      <c r="Z168" s="217" t="e">
        <f t="shared" si="107"/>
        <v>#VALUE!</v>
      </c>
    </row>
    <row r="169" spans="1:26" x14ac:dyDescent="0.15">
      <c r="A169" s="215">
        <f>'Table (Dly)'!A168</f>
        <v>0</v>
      </c>
      <c r="B169" s="206">
        <f>'Table (Dly)'!H168</f>
        <v>0</v>
      </c>
      <c r="C169" s="206">
        <f>'Table (Dly)'!I168</f>
        <v>0</v>
      </c>
      <c r="D169" s="206">
        <f>'Table (Dly)'!J168</f>
        <v>0</v>
      </c>
      <c r="E169" s="206">
        <f>'Table (Dly)'!K168</f>
        <v>0</v>
      </c>
      <c r="F169" s="206">
        <f>'Table (Dly)'!L168</f>
        <v>0</v>
      </c>
      <c r="G169" t="str">
        <f>IF(ISBLANK('Table (Dly)'!B168),"",2.501-E169*0.002361)</f>
        <v/>
      </c>
      <c r="H169">
        <f t="shared" si="92"/>
        <v>-5.0699704930214744E-2</v>
      </c>
      <c r="I169" t="str">
        <f>IF(ISBLANK('Table (Dly)'!B168),"",IF(E169&gt;0,0.6108*EXP(17.27*E169/(237.3+E169)),F169*0.1))</f>
        <v/>
      </c>
      <c r="J169" t="e">
        <f t="shared" si="93"/>
        <v>#VALUE!</v>
      </c>
      <c r="K169">
        <f t="shared" si="94"/>
        <v>4.4450382862832649E-2</v>
      </c>
      <c r="L169">
        <f t="shared" si="90"/>
        <v>98.803245028789661</v>
      </c>
      <c r="M169" t="e">
        <f t="shared" si="95"/>
        <v>#VALUE!</v>
      </c>
      <c r="N169">
        <f t="shared" si="91"/>
        <v>4.9030000000000001E-9</v>
      </c>
      <c r="O169">
        <f t="shared" si="96"/>
        <v>27.234065736423002</v>
      </c>
      <c r="P169">
        <f t="shared" si="97"/>
        <v>0</v>
      </c>
      <c r="Q169" s="12">
        <f t="shared" si="98"/>
        <v>0</v>
      </c>
      <c r="R169" s="13">
        <f t="shared" si="99"/>
        <v>1.0329999999999999</v>
      </c>
      <c r="S169" s="13">
        <f t="shared" si="100"/>
        <v>-0.40233363325781207</v>
      </c>
      <c r="T169" s="13">
        <f t="shared" si="101"/>
        <v>1.199242775332142</v>
      </c>
      <c r="U169">
        <f t="shared" si="102"/>
        <v>15.456468057145473</v>
      </c>
      <c r="V169">
        <f t="shared" si="103"/>
        <v>11.658306883352557</v>
      </c>
      <c r="W169">
        <f t="shared" si="104"/>
        <v>-3.2408538226343375</v>
      </c>
      <c r="X169">
        <f t="shared" si="105"/>
        <v>3.2408538226343375</v>
      </c>
      <c r="Y169" s="216" t="e">
        <f t="shared" si="106"/>
        <v>#VALUE!</v>
      </c>
      <c r="Z169" s="217" t="e">
        <f t="shared" si="107"/>
        <v>#VALUE!</v>
      </c>
    </row>
    <row r="170" spans="1:26" x14ac:dyDescent="0.15">
      <c r="A170" s="215">
        <f>'Table (Dly)'!A169</f>
        <v>0</v>
      </c>
      <c r="B170" s="206">
        <f>'Table (Dly)'!H169</f>
        <v>0</v>
      </c>
      <c r="C170" s="206">
        <f>'Table (Dly)'!I169</f>
        <v>0</v>
      </c>
      <c r="D170" s="206">
        <f>'Table (Dly)'!J169</f>
        <v>0</v>
      </c>
      <c r="E170" s="206">
        <f>'Table (Dly)'!K169</f>
        <v>0</v>
      </c>
      <c r="F170" s="206">
        <f>'Table (Dly)'!L169</f>
        <v>0</v>
      </c>
      <c r="G170" t="str">
        <f>IF(ISBLANK('Table (Dly)'!B169),"",2.501-E170*0.002361)</f>
        <v/>
      </c>
      <c r="H170">
        <f t="shared" si="92"/>
        <v>-5.0699704930214744E-2</v>
      </c>
      <c r="I170" t="str">
        <f>IF(ISBLANK('Table (Dly)'!B169),"",IF(E170&gt;0,0.6108*EXP(17.27*E170/(237.3+E170)),F170*0.1))</f>
        <v/>
      </c>
      <c r="J170" t="e">
        <f t="shared" si="93"/>
        <v>#VALUE!</v>
      </c>
      <c r="K170">
        <f t="shared" si="94"/>
        <v>4.4450382862832649E-2</v>
      </c>
      <c r="L170">
        <f t="shared" si="90"/>
        <v>98.803245028789661</v>
      </c>
      <c r="M170" t="e">
        <f t="shared" si="95"/>
        <v>#VALUE!</v>
      </c>
      <c r="N170">
        <f t="shared" si="91"/>
        <v>4.9030000000000001E-9</v>
      </c>
      <c r="O170">
        <f t="shared" si="96"/>
        <v>27.234065736423002</v>
      </c>
      <c r="P170">
        <f t="shared" si="97"/>
        <v>0</v>
      </c>
      <c r="Q170" s="12">
        <f t="shared" si="98"/>
        <v>0</v>
      </c>
      <c r="R170" s="13">
        <f t="shared" si="99"/>
        <v>1.0329999999999999</v>
      </c>
      <c r="S170" s="13">
        <f t="shared" si="100"/>
        <v>-0.40233363325781207</v>
      </c>
      <c r="T170" s="13">
        <f t="shared" si="101"/>
        <v>1.199242775332142</v>
      </c>
      <c r="U170">
        <f t="shared" si="102"/>
        <v>15.456468057145473</v>
      </c>
      <c r="V170">
        <f t="shared" si="103"/>
        <v>11.658306883352557</v>
      </c>
      <c r="W170">
        <f t="shared" si="104"/>
        <v>-3.2408538226343375</v>
      </c>
      <c r="X170">
        <f t="shared" si="105"/>
        <v>3.2408538226343375</v>
      </c>
      <c r="Y170" s="216" t="e">
        <f t="shared" si="106"/>
        <v>#VALUE!</v>
      </c>
      <c r="Z170" s="217" t="e">
        <f t="shared" si="107"/>
        <v>#VALUE!</v>
      </c>
    </row>
    <row r="171" spans="1:26" x14ac:dyDescent="0.15">
      <c r="A171" s="215">
        <f>'Table (Dly)'!A170</f>
        <v>0</v>
      </c>
      <c r="B171" s="206">
        <f>'Table (Dly)'!H170</f>
        <v>0</v>
      </c>
      <c r="C171" s="206">
        <f>'Table (Dly)'!I170</f>
        <v>0</v>
      </c>
      <c r="D171" s="206">
        <f>'Table (Dly)'!J170</f>
        <v>0</v>
      </c>
      <c r="E171" s="206">
        <f>'Table (Dly)'!K170</f>
        <v>0</v>
      </c>
      <c r="F171" s="206">
        <f>'Table (Dly)'!L170</f>
        <v>0</v>
      </c>
      <c r="G171" t="str">
        <f>IF(ISBLANK('Table (Dly)'!B170),"",2.501-E171*0.002361)</f>
        <v/>
      </c>
      <c r="H171">
        <f t="shared" si="92"/>
        <v>-5.0699704930214744E-2</v>
      </c>
      <c r="I171" t="str">
        <f>IF(ISBLANK('Table (Dly)'!B170),"",IF(E171&gt;0,0.6108*EXP(17.27*E171/(237.3+E171)),F171*0.1))</f>
        <v/>
      </c>
      <c r="J171" t="e">
        <f t="shared" si="93"/>
        <v>#VALUE!</v>
      </c>
      <c r="K171">
        <f t="shared" si="94"/>
        <v>4.4450382862832649E-2</v>
      </c>
      <c r="L171">
        <f t="shared" si="90"/>
        <v>98.803245028789661</v>
      </c>
      <c r="M171" t="e">
        <f t="shared" si="95"/>
        <v>#VALUE!</v>
      </c>
      <c r="N171">
        <f t="shared" si="91"/>
        <v>4.9030000000000001E-9</v>
      </c>
      <c r="O171">
        <f t="shared" si="96"/>
        <v>27.234065736423002</v>
      </c>
      <c r="P171">
        <f t="shared" si="97"/>
        <v>0</v>
      </c>
      <c r="Q171" s="12">
        <f t="shared" si="98"/>
        <v>0</v>
      </c>
      <c r="R171" s="13">
        <f t="shared" si="99"/>
        <v>1.0329999999999999</v>
      </c>
      <c r="S171" s="13">
        <f t="shared" si="100"/>
        <v>-0.40233363325781207</v>
      </c>
      <c r="T171" s="13">
        <f t="shared" si="101"/>
        <v>1.199242775332142</v>
      </c>
      <c r="U171">
        <f t="shared" si="102"/>
        <v>15.456468057145473</v>
      </c>
      <c r="V171">
        <f t="shared" si="103"/>
        <v>11.658306883352557</v>
      </c>
      <c r="W171">
        <f t="shared" si="104"/>
        <v>-3.2408538226343375</v>
      </c>
      <c r="X171">
        <f t="shared" si="105"/>
        <v>3.2408538226343375</v>
      </c>
      <c r="Y171" s="216" t="e">
        <f t="shared" si="106"/>
        <v>#VALUE!</v>
      </c>
      <c r="Z171" s="217" t="e">
        <f t="shared" si="107"/>
        <v>#VALUE!</v>
      </c>
    </row>
  </sheetData>
  <mergeCells count="2">
    <mergeCell ref="B1:F1"/>
    <mergeCell ref="H1:X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BD1E98-0765-B249-9E3C-139C9EEADA72}">
  <dimension ref="A1:J19"/>
  <sheetViews>
    <sheetView workbookViewId="0">
      <selection activeCell="A27" sqref="A27"/>
    </sheetView>
  </sheetViews>
  <sheetFormatPr baseColWidth="10" defaultColWidth="8.83203125" defaultRowHeight="15" x14ac:dyDescent="0.2"/>
  <cols>
    <col min="1" max="1" width="23.33203125" style="209" customWidth="1"/>
    <col min="2" max="2" width="9.33203125" style="209" bestFit="1" customWidth="1"/>
    <col min="3" max="16384" width="8.83203125" style="209"/>
  </cols>
  <sheetData>
    <row r="1" spans="1:10" x14ac:dyDescent="0.2">
      <c r="A1" s="209" t="s">
        <v>280</v>
      </c>
      <c r="B1" s="209">
        <v>75</v>
      </c>
      <c r="C1" s="209" t="s">
        <v>281</v>
      </c>
    </row>
    <row r="2" spans="1:10" x14ac:dyDescent="0.2">
      <c r="A2" s="209" t="s">
        <v>282</v>
      </c>
      <c r="B2" s="209">
        <v>60</v>
      </c>
      <c r="C2" s="209" t="s">
        <v>281</v>
      </c>
    </row>
    <row r="3" spans="1:10" x14ac:dyDescent="0.2">
      <c r="A3" s="209" t="s">
        <v>283</v>
      </c>
      <c r="B3" s="209">
        <v>30</v>
      </c>
      <c r="C3" s="209" t="s">
        <v>284</v>
      </c>
    </row>
    <row r="4" spans="1:10" x14ac:dyDescent="0.2">
      <c r="A4" s="209" t="s">
        <v>285</v>
      </c>
      <c r="B4" s="209">
        <f>B2/(30/12)</f>
        <v>24</v>
      </c>
      <c r="D4" s="209" t="s">
        <v>286</v>
      </c>
    </row>
    <row r="5" spans="1:10" x14ac:dyDescent="0.2">
      <c r="A5" s="209" t="s">
        <v>287</v>
      </c>
      <c r="B5" s="209">
        <f>B4*B1</f>
        <v>1800</v>
      </c>
      <c r="C5" s="209" t="s">
        <v>281</v>
      </c>
      <c r="D5" s="209" t="s">
        <v>288</v>
      </c>
    </row>
    <row r="7" spans="1:10" x14ac:dyDescent="0.2">
      <c r="A7" s="209" t="s">
        <v>289</v>
      </c>
      <c r="B7" s="209">
        <v>0.16</v>
      </c>
      <c r="C7" s="209" t="s">
        <v>290</v>
      </c>
    </row>
    <row r="8" spans="1:10" x14ac:dyDescent="0.2">
      <c r="A8" s="209" t="s">
        <v>291</v>
      </c>
      <c r="B8" s="209">
        <v>27</v>
      </c>
      <c r="C8" s="209" t="s">
        <v>284</v>
      </c>
    </row>
    <row r="9" spans="1:10" x14ac:dyDescent="0.2">
      <c r="A9" s="209" t="s">
        <v>292</v>
      </c>
      <c r="B9" s="227">
        <f>(0.2*B7*B5)/B8</f>
        <v>2.1333333333333333</v>
      </c>
      <c r="C9" s="209" t="s">
        <v>293</v>
      </c>
    </row>
    <row r="10" spans="1:10" x14ac:dyDescent="0.2">
      <c r="B10" s="226"/>
    </row>
    <row r="11" spans="1:10" x14ac:dyDescent="0.2">
      <c r="A11" s="209" t="s">
        <v>294</v>
      </c>
      <c r="B11" s="209">
        <v>36</v>
      </c>
      <c r="C11" s="209" t="s">
        <v>295</v>
      </c>
    </row>
    <row r="12" spans="1:10" x14ac:dyDescent="0.2">
      <c r="A12" s="209" t="s">
        <v>296</v>
      </c>
      <c r="B12" s="210">
        <f>B11*B2*B1/43560</f>
        <v>3.71900826446281</v>
      </c>
      <c r="C12" s="209" t="s">
        <v>297</v>
      </c>
      <c r="D12" s="209" t="s">
        <v>298</v>
      </c>
      <c r="J12" s="209">
        <f>B12/2</f>
        <v>1.859504132231405</v>
      </c>
    </row>
    <row r="13" spans="1:10" x14ac:dyDescent="0.2">
      <c r="A13" s="209" t="s">
        <v>299</v>
      </c>
      <c r="B13" s="210">
        <f>B12/B11</f>
        <v>0.10330578512396695</v>
      </c>
      <c r="C13" s="209" t="s">
        <v>297</v>
      </c>
    </row>
    <row r="15" spans="1:10" x14ac:dyDescent="0.2">
      <c r="A15" s="209" t="s">
        <v>292</v>
      </c>
      <c r="B15" s="209">
        <f>B9*60/7.48</f>
        <v>17.112299465240639</v>
      </c>
      <c r="C15" s="209" t="s">
        <v>300</v>
      </c>
      <c r="D15" s="209" t="s">
        <v>301</v>
      </c>
    </row>
    <row r="16" spans="1:10" x14ac:dyDescent="0.2">
      <c r="A16" s="209" t="s">
        <v>302</v>
      </c>
      <c r="B16" s="209">
        <f>B15/(B13*43560)</f>
        <v>3.8027332144979198E-3</v>
      </c>
      <c r="C16" s="209" t="s">
        <v>303</v>
      </c>
    </row>
    <row r="17" spans="1:4" x14ac:dyDescent="0.2">
      <c r="A17" s="209" t="s">
        <v>304</v>
      </c>
      <c r="B17" s="209">
        <f>B16*12</f>
        <v>4.5632798573975036E-2</v>
      </c>
      <c r="C17" s="209" t="s">
        <v>305</v>
      </c>
      <c r="D17" s="209" t="s">
        <v>306</v>
      </c>
    </row>
    <row r="18" spans="1:4" x14ac:dyDescent="0.2">
      <c r="A18" s="209" t="s">
        <v>307</v>
      </c>
      <c r="C18" s="209" t="s">
        <v>308</v>
      </c>
    </row>
    <row r="19" spans="1:4" x14ac:dyDescent="0.2">
      <c r="A19" s="209" t="s">
        <v>309</v>
      </c>
      <c r="B19" s="209">
        <f>B18/B17</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93D2A-087D-E841-BC2F-033F646E71CA}">
  <dimension ref="A1:XEI831"/>
  <sheetViews>
    <sheetView zoomScale="93" zoomScaleNormal="93" workbookViewId="0">
      <pane xSplit="1" ySplit="8" topLeftCell="B129" activePane="bottomRight" state="frozen"/>
      <selection pane="topRight" activeCell="B1" sqref="B1"/>
      <selection pane="bottomLeft" activeCell="A8" sqref="A8"/>
      <selection pane="bottomRight" activeCell="A141" sqref="A141:XFD141"/>
    </sheetView>
  </sheetViews>
  <sheetFormatPr baseColWidth="10" defaultColWidth="8.83203125" defaultRowHeight="13" x14ac:dyDescent="0.15"/>
  <cols>
    <col min="1" max="1" width="12.33203125" customWidth="1"/>
    <col min="2" max="2" width="6.6640625" customWidth="1"/>
    <col min="3" max="3" width="8.5" customWidth="1"/>
    <col min="4" max="4" width="6.6640625" customWidth="1"/>
    <col min="5" max="6" width="11.6640625" customWidth="1"/>
    <col min="7" max="7" width="9.6640625" customWidth="1"/>
    <col min="8" max="8" width="7.6640625" style="48" customWidth="1"/>
    <col min="9" max="9" width="10.5" style="48" customWidth="1"/>
    <col min="10" max="10" width="9" customWidth="1"/>
    <col min="11" max="12" width="8.6640625" customWidth="1"/>
    <col min="13" max="13" width="10.33203125" customWidth="1"/>
    <col min="14" max="14" width="10.6640625" customWidth="1"/>
    <col min="15" max="15" width="6.6640625" customWidth="1"/>
    <col min="16" max="16" width="9.83203125" customWidth="1"/>
    <col min="17" max="18" width="6.6640625" customWidth="1"/>
    <col min="19" max="19" width="10.1640625" customWidth="1"/>
    <col min="20" max="20" width="6.6640625" customWidth="1"/>
    <col min="21" max="21" width="20.6640625" customWidth="1"/>
    <col min="31" max="31" width="12.33203125" bestFit="1" customWidth="1"/>
    <col min="33" max="33" width="26.5" customWidth="1"/>
    <col min="34" max="34" width="11.6640625" customWidth="1"/>
    <col min="35" max="35" width="12" customWidth="1"/>
    <col min="36" max="36" width="36.1640625" customWidth="1"/>
    <col min="37" max="40" width="10.6640625" customWidth="1"/>
    <col min="41" max="41" width="8.5" customWidth="1"/>
    <col min="42" max="42" width="11.1640625" bestFit="1" customWidth="1"/>
    <col min="43" max="43" width="7.6640625" customWidth="1"/>
    <col min="44" max="44" width="6.83203125" bestFit="1" customWidth="1"/>
    <col min="45" max="45" width="5.5" bestFit="1" customWidth="1"/>
    <col min="46" max="58" width="9.33203125" bestFit="1" customWidth="1"/>
    <col min="59" max="81" width="5.6640625" customWidth="1"/>
    <col min="94" max="94" width="10.5" bestFit="1" customWidth="1"/>
  </cols>
  <sheetData>
    <row r="1" spans="1:59" ht="16" customHeight="1" x14ac:dyDescent="0.15">
      <c r="A1" s="1" t="s">
        <v>0</v>
      </c>
      <c r="H1" s="225"/>
      <c r="I1" s="225"/>
      <c r="J1" s="219"/>
      <c r="K1" s="219"/>
      <c r="M1" s="140" t="s">
        <v>1</v>
      </c>
      <c r="N1" s="100" t="s">
        <v>2</v>
      </c>
      <c r="P1" s="100" t="s">
        <v>3</v>
      </c>
      <c r="S1" s="110" t="s">
        <v>4</v>
      </c>
      <c r="V1" s="381" t="s">
        <v>310</v>
      </c>
      <c r="W1" s="382"/>
      <c r="X1" s="382"/>
      <c r="Y1" s="382"/>
      <c r="Z1" s="382"/>
      <c r="AA1" s="382"/>
      <c r="AB1" s="381" t="s">
        <v>311</v>
      </c>
      <c r="AC1" s="382"/>
      <c r="AD1" s="382"/>
      <c r="AE1" s="382"/>
    </row>
    <row r="2" spans="1:59" ht="16" customHeight="1" x14ac:dyDescent="0.15">
      <c r="A2" s="67" t="s">
        <v>312</v>
      </c>
      <c r="H2" s="225"/>
      <c r="I2" s="225"/>
      <c r="J2" s="219"/>
      <c r="K2" s="219"/>
      <c r="N2" s="27" t="str">
        <f ca="1">HYPERLINK("#"&amp;MID(CELL("filename",A1),FIND("]",CELL("filename",A1))+1,256)&amp;"!"&amp;ADDRESS(ROW(Crops_and_Soils),COLUMN(Crops_and_Soils),1,TRUE),"Crops &amp; Soils")</f>
        <v>Crops &amp; Soils</v>
      </c>
      <c r="P2" s="27" t="s">
        <v>7</v>
      </c>
      <c r="S2" s="110" t="s">
        <v>8</v>
      </c>
      <c r="T2" s="67"/>
      <c r="V2" s="382"/>
      <c r="W2" s="382"/>
      <c r="X2" s="382"/>
      <c r="Y2" s="382"/>
      <c r="Z2" s="382"/>
      <c r="AA2" s="382"/>
      <c r="AB2" s="382"/>
      <c r="AC2" s="382"/>
      <c r="AD2" s="382"/>
      <c r="AE2" s="382"/>
    </row>
    <row r="3" spans="1:59" ht="16" customHeight="1" x14ac:dyDescent="0.15">
      <c r="B3" s="2"/>
      <c r="C3" s="2"/>
      <c r="D3" s="2"/>
      <c r="E3" s="2"/>
      <c r="F3" s="259"/>
      <c r="H3" s="168" t="str">
        <f>IF(Crop="Alfalfa","Show hidden columns","")</f>
        <v/>
      </c>
      <c r="I3" s="168"/>
      <c r="L3" s="3" t="s">
        <v>12</v>
      </c>
      <c r="M3" s="23" t="s">
        <v>63</v>
      </c>
      <c r="N3" s="27" t="str">
        <f ca="1">HYPERLINK("#"&amp;MID(CELL("filename",A1),FIND("]",CELL("filename",A1))+1,256)&amp;"!"&amp;ADDRESS(ROW(ET_Tables),COLUMN(ET_Tables),1,TRUE),"ET Tables")</f>
        <v>ET Tables</v>
      </c>
      <c r="P3" s="27" t="s">
        <v>14</v>
      </c>
      <c r="Q3" s="20"/>
      <c r="R3" s="25"/>
      <c r="S3" s="110" t="s">
        <v>15</v>
      </c>
      <c r="T3" s="25"/>
      <c r="AG3" s="25"/>
      <c r="AH3" s="10"/>
      <c r="AI3" s="10"/>
      <c r="AJ3" s="10"/>
      <c r="AK3" s="10"/>
      <c r="AL3" s="10"/>
      <c r="AM3" s="10"/>
      <c r="AN3" s="10"/>
      <c r="AO3" s="10"/>
      <c r="AP3" s="25"/>
      <c r="AQ3" s="25"/>
    </row>
    <row r="4" spans="1:59" ht="16" customHeight="1" x14ac:dyDescent="0.15">
      <c r="A4" t="s">
        <v>16</v>
      </c>
      <c r="H4" s="229"/>
      <c r="I4" s="168"/>
      <c r="L4" s="3" t="s">
        <v>18</v>
      </c>
      <c r="M4" s="28">
        <v>45062</v>
      </c>
      <c r="N4" s="27" t="str">
        <f ca="1">HYPERLINK("#"&amp;MID(CELL("filename",A1),FIND("]",CELL("filename",A1))+1,256)&amp;"!"&amp;ADDRESS(ROW(Charts),COLUMN(Charts),1,TRUE),"Charts")</f>
        <v>Charts</v>
      </c>
      <c r="Q4" s="20"/>
      <c r="R4" s="25"/>
      <c r="S4" s="110" t="s">
        <v>19</v>
      </c>
      <c r="T4" s="25"/>
      <c r="AG4" s="25"/>
      <c r="AH4" s="10"/>
      <c r="AI4" s="10"/>
      <c r="AJ4" s="10"/>
      <c r="AK4" s="10"/>
      <c r="AL4" s="10"/>
      <c r="AM4" s="10"/>
      <c r="AN4" s="10"/>
      <c r="AO4" s="10"/>
      <c r="AP4" s="25"/>
      <c r="AQ4" s="25"/>
      <c r="AR4" s="25"/>
      <c r="AS4" s="25"/>
      <c r="AT4" s="25"/>
      <c r="AU4" s="25"/>
      <c r="AV4" s="25"/>
    </row>
    <row r="5" spans="1:59" ht="16" customHeight="1" x14ac:dyDescent="0.15">
      <c r="H5" s="168"/>
      <c r="I5" s="168"/>
      <c r="L5" s="110" t="s">
        <v>313</v>
      </c>
      <c r="M5" s="28">
        <v>45200</v>
      </c>
      <c r="N5" s="27" t="s">
        <v>314</v>
      </c>
      <c r="O5">
        <f>'Irrigation Rate'!B17</f>
        <v>4.5632798573975036E-2</v>
      </c>
      <c r="P5" s="67" t="s">
        <v>305</v>
      </c>
      <c r="Q5" s="20"/>
      <c r="R5" s="25"/>
      <c r="S5" s="110"/>
      <c r="T5" s="25"/>
      <c r="AG5" s="25"/>
      <c r="AH5" s="10"/>
      <c r="AI5" s="10"/>
      <c r="AJ5" s="10"/>
      <c r="AK5" s="10"/>
      <c r="AL5" s="10"/>
      <c r="AM5" s="10"/>
      <c r="AN5" s="10"/>
      <c r="AO5" s="10"/>
      <c r="AP5" s="25"/>
      <c r="AQ5" s="25"/>
      <c r="AR5" s="25"/>
      <c r="AS5" s="25"/>
      <c r="AT5" s="25"/>
      <c r="AU5" s="25"/>
      <c r="AV5" s="25"/>
    </row>
    <row r="6" spans="1:59" ht="16" customHeight="1" x14ac:dyDescent="0.15">
      <c r="G6" s="6"/>
      <c r="H6" s="225"/>
      <c r="I6" s="225"/>
      <c r="J6" s="219"/>
      <c r="K6" s="219"/>
      <c r="Q6" s="221"/>
      <c r="R6" s="113" t="s">
        <v>20</v>
      </c>
      <c r="S6" s="113"/>
      <c r="T6" s="222"/>
      <c r="U6" s="25"/>
      <c r="AG6" s="25"/>
      <c r="AH6" s="25"/>
      <c r="AI6" s="25"/>
      <c r="AJ6" s="25"/>
      <c r="AK6" s="25"/>
      <c r="AL6" s="25"/>
      <c r="AM6" s="25"/>
      <c r="AN6" s="25"/>
      <c r="AO6" s="25"/>
      <c r="AP6" s="25"/>
      <c r="AQ6" s="25"/>
      <c r="AR6" s="25"/>
      <c r="AS6" s="25"/>
      <c r="AT6" s="25"/>
      <c r="AU6" s="25"/>
      <c r="AV6" s="25"/>
      <c r="AW6" s="25"/>
    </row>
    <row r="7" spans="1:59" ht="40" customHeight="1" x14ac:dyDescent="0.15">
      <c r="A7" s="223" t="s">
        <v>21</v>
      </c>
      <c r="B7" s="111" t="s">
        <v>23</v>
      </c>
      <c r="C7" s="111" t="s">
        <v>315</v>
      </c>
      <c r="D7" s="111" t="s">
        <v>316</v>
      </c>
      <c r="E7" s="111" t="s">
        <v>317</v>
      </c>
      <c r="F7" s="111" t="s">
        <v>318</v>
      </c>
      <c r="G7" s="111" t="s">
        <v>319</v>
      </c>
      <c r="H7" s="169" t="s">
        <v>320</v>
      </c>
      <c r="I7" s="169" t="s">
        <v>321</v>
      </c>
      <c r="J7" s="111" t="s">
        <v>29</v>
      </c>
      <c r="K7" s="111" t="s">
        <v>30</v>
      </c>
      <c r="L7" s="111" t="s">
        <v>31</v>
      </c>
      <c r="M7" s="111" t="s">
        <v>32</v>
      </c>
      <c r="N7" s="111" t="s">
        <v>33</v>
      </c>
      <c r="O7" s="111" t="s">
        <v>34</v>
      </c>
      <c r="P7" s="111" t="s">
        <v>35</v>
      </c>
      <c r="Q7" s="111" t="s">
        <v>36</v>
      </c>
      <c r="R7" s="111" t="s">
        <v>37</v>
      </c>
      <c r="S7" s="111" t="s">
        <v>38</v>
      </c>
      <c r="T7" s="111" t="s">
        <v>39</v>
      </c>
      <c r="U7" s="223" t="s">
        <v>40</v>
      </c>
      <c r="V7" t="s">
        <v>322</v>
      </c>
      <c r="W7" s="67" t="s">
        <v>323</v>
      </c>
      <c r="X7" s="67" t="s">
        <v>324</v>
      </c>
      <c r="Y7" s="67" t="s">
        <v>325</v>
      </c>
      <c r="Z7" s="67" t="s">
        <v>326</v>
      </c>
      <c r="AA7" s="67" t="s">
        <v>327</v>
      </c>
      <c r="AB7" s="144" t="s">
        <v>328</v>
      </c>
      <c r="AC7" s="144" t="s">
        <v>329</v>
      </c>
      <c r="AD7" s="144" t="s">
        <v>330</v>
      </c>
      <c r="AE7" s="144" t="s">
        <v>331</v>
      </c>
      <c r="AF7" s="67"/>
      <c r="AG7" s="25"/>
      <c r="AH7" s="25"/>
      <c r="AI7" s="25"/>
      <c r="AJ7" s="25"/>
      <c r="AK7" s="25"/>
      <c r="AL7" s="25"/>
      <c r="AM7" s="25"/>
      <c r="AN7" s="25"/>
      <c r="AO7" s="25"/>
      <c r="AP7" s="25"/>
      <c r="AQ7" s="25"/>
      <c r="AS7" s="25"/>
      <c r="AT7" s="25"/>
      <c r="AU7" s="25"/>
      <c r="AV7" s="25"/>
      <c r="AW7" s="25"/>
    </row>
    <row r="8" spans="1:59" ht="28" customHeight="1" x14ac:dyDescent="0.15">
      <c r="A8" s="171" t="s">
        <v>42</v>
      </c>
      <c r="B8" s="171" t="s">
        <v>42</v>
      </c>
      <c r="C8" s="171" t="s">
        <v>308</v>
      </c>
      <c r="D8" s="171"/>
      <c r="E8" s="171" t="s">
        <v>308</v>
      </c>
      <c r="F8" s="171" t="s">
        <v>332</v>
      </c>
      <c r="G8" s="114" t="s">
        <v>284</v>
      </c>
      <c r="H8" s="177" t="s">
        <v>284</v>
      </c>
      <c r="I8" s="177" t="s">
        <v>284</v>
      </c>
      <c r="J8" s="114" t="s">
        <v>284</v>
      </c>
      <c r="K8" s="114" t="s">
        <v>284</v>
      </c>
      <c r="L8" s="114" t="s">
        <v>46</v>
      </c>
      <c r="M8" s="114" t="s">
        <v>46</v>
      </c>
      <c r="N8" s="114" t="s">
        <v>284</v>
      </c>
      <c r="O8" s="114" t="s">
        <v>284</v>
      </c>
      <c r="P8" s="114" t="s">
        <v>284</v>
      </c>
      <c r="Q8" s="114" t="s">
        <v>284</v>
      </c>
      <c r="R8" s="114" t="s">
        <v>284</v>
      </c>
      <c r="S8" s="114" t="s">
        <v>284</v>
      </c>
      <c r="T8" s="114" t="s">
        <v>284</v>
      </c>
      <c r="U8" s="34"/>
      <c r="V8" s="178" t="s">
        <v>333</v>
      </c>
      <c r="W8" s="178" t="s">
        <v>334</v>
      </c>
      <c r="X8" s="178" t="s">
        <v>334</v>
      </c>
      <c r="Y8" s="178" t="s">
        <v>334</v>
      </c>
      <c r="Z8" s="178" t="s">
        <v>334</v>
      </c>
      <c r="AA8" s="178" t="s">
        <v>335</v>
      </c>
      <c r="AB8" s="73" t="s">
        <v>336</v>
      </c>
      <c r="AC8" s="73" t="s">
        <v>336</v>
      </c>
      <c r="AD8" s="73" t="s">
        <v>336</v>
      </c>
      <c r="AE8" s="73" t="s">
        <v>337</v>
      </c>
      <c r="AF8" s="178"/>
      <c r="AG8" s="25"/>
      <c r="AH8" s="25"/>
      <c r="AI8" s="25"/>
      <c r="AJ8" s="25"/>
      <c r="AK8" s="25"/>
      <c r="AL8" s="25"/>
      <c r="AM8" s="25"/>
      <c r="AN8" s="25"/>
      <c r="AO8" s="25"/>
      <c r="AP8" s="25"/>
      <c r="AQ8" s="25"/>
      <c r="AR8" s="25"/>
      <c r="AS8" s="25"/>
      <c r="AT8" s="25"/>
      <c r="AU8" s="25"/>
      <c r="AV8" s="25"/>
      <c r="AW8" s="25"/>
      <c r="AX8" s="25"/>
      <c r="AY8" s="25"/>
      <c r="AZ8" s="25"/>
      <c r="BA8" s="25"/>
      <c r="BB8" s="25"/>
      <c r="BC8" s="25"/>
      <c r="BD8" s="25"/>
      <c r="BE8" s="25"/>
      <c r="BF8" s="25"/>
      <c r="BG8" s="25"/>
    </row>
    <row r="9" spans="1:59" ht="15" x14ac:dyDescent="0.2">
      <c r="A9" s="218">
        <v>45047.999305555553</v>
      </c>
      <c r="B9" s="25">
        <f t="shared" ref="B9:B40" si="0">IF(A9&lt;Emergence,0,IF(A9&gt;Harvest,0,INT((A9-Emergence)/7)+1))</f>
        <v>0</v>
      </c>
      <c r="C9" s="6">
        <f>Penman!Z4</f>
        <v>3.8428256956384556E-2</v>
      </c>
      <c r="D9" s="7">
        <f ca="1">IF(B9&gt;0,IF(#REF!&lt;=SWDPcritical,1,((1-#REF!)/(1-SWDPcritical)))*VLOOKUP(1,INDIRECT(Crop),B9+1),0.2)</f>
        <v>0.2</v>
      </c>
      <c r="E9" s="7">
        <f ca="1">D9*C9</f>
        <v>7.6856513912769119E-3</v>
      </c>
      <c r="F9" s="131">
        <f>IF(L9&gt;0.3,E9/'Irrigation Rate'!$B$17,0)</f>
        <v>0</v>
      </c>
      <c r="G9" s="7">
        <f t="shared" ref="G9:G72" ca="1" si="1">D9*C9</f>
        <v>7.6856513912769119E-3</v>
      </c>
      <c r="H9" s="11">
        <f>'Table (Dly)'!C3</f>
        <v>0.23</v>
      </c>
      <c r="I9" s="16">
        <f>AE9</f>
        <v>4.5102559846940523E-3</v>
      </c>
      <c r="K9" s="11">
        <f>IF(M9&lt;&gt;"",M9*P9,#REF!+G9+N9-H9-I9-J9)</f>
        <v>0</v>
      </c>
      <c r="L9" s="8">
        <f>M9</f>
        <v>0</v>
      </c>
      <c r="M9" s="9">
        <v>0</v>
      </c>
      <c r="N9" s="7">
        <v>0</v>
      </c>
      <c r="O9" s="15">
        <f t="shared" ref="O9:O40" si="2">IF(VLOOKUP(Crop,CropInfo,4,FALSE)=1,VLOOKUP(Crop,CropInfo,3,FALSE),IF(A9&lt;=Emergence,RZinitial,IF(A9&gt;Harvest,RZinitial,IF(AND(A9&gt;Emergence,B9&lt;VLOOKUP(Crop,CropInfo,4,FALSE)),O8+(VLOOKUP(Crop,CropInfo,3,FALSE)-RZinitial)/((VLOOKUP(Crop,CropInfo,4,FALSE)-1)*7),VLOOKUP(Crop,CropInfo,3,FALSE)))))</f>
        <v>4</v>
      </c>
      <c r="P9" s="11">
        <f>IF(O9=MAX(Zbj),VLOOKUP(O9,AWHCsite,7,TRUE),((O9-VLOOKUP((MATCH(O9,Zbj,1)-1),SoilProp,3))/(VLOOKUP(MATCH(O9,Zbj,1),SoilProp,3)-VLOOKUP((MATCH(O9,Zbj,1)-1),SoilProp,3)))*(VLOOKUP(MATCH(O9,Zbj,1),SoilProp,8)-VLOOKUP((MATCH(O9,Zbj,1)-1),SoilProp,8))+VLOOKUP((MATCH(O9,Zbj,1)-1),SoilProp,8))</f>
        <v>0.92</v>
      </c>
      <c r="Q9" s="11">
        <f ca="1">G9</f>
        <v>7.6856513912769119E-3</v>
      </c>
      <c r="R9" s="11">
        <f>H9</f>
        <v>0.23</v>
      </c>
      <c r="S9" s="11">
        <f>J9</f>
        <v>0</v>
      </c>
      <c r="T9" s="11">
        <f>N9</f>
        <v>0</v>
      </c>
      <c r="V9">
        <v>1.2</v>
      </c>
      <c r="W9" s="210">
        <v>0.19533333333333336</v>
      </c>
      <c r="X9" s="210">
        <v>0.29366666666666669</v>
      </c>
      <c r="Y9" s="210">
        <v>0.36633333333333334</v>
      </c>
      <c r="Z9" s="210">
        <v>0.39733333333333332</v>
      </c>
      <c r="AA9">
        <f t="shared" ref="AA9:AA65" si="3">W9*6+X9*6+Y9*6+Z9*6</f>
        <v>7.516</v>
      </c>
      <c r="AB9" s="25" cm="1">
        <f t="array" ref="AB9">IF(AA9&gt;0,(AA9-θr)/(θs-θr),-999)</f>
        <v>0.14871323529411765</v>
      </c>
      <c r="AC9" s="73">
        <f t="shared" ref="AC9:AC40" si="4">(Ds-V9)/(Ds-Dd)</f>
        <v>0.89999999999999991</v>
      </c>
      <c r="AD9" s="25">
        <f t="shared" ref="AD9:AD40" si="5">IF(AB9&gt;0,POWER((1-AC9),k*SIN(AB9*(PI()/2))),POWER((1-AC9),k*SIN(1*(PI()/2))))</f>
        <v>0.58684108282781589</v>
      </c>
      <c r="AE9" s="25">
        <f>IF(V9&lt;Ds,'Rainfed corn'!E9,IF(V9&gt;Dd,0,'Rainfed corn'!E9*AD9))</f>
        <v>4.5102559846940523E-3</v>
      </c>
      <c r="AH9" s="25"/>
      <c r="AI9" s="25"/>
      <c r="AJ9" s="25"/>
      <c r="AK9" s="25"/>
      <c r="AL9" s="25"/>
      <c r="AM9" s="25"/>
      <c r="AN9" s="25"/>
      <c r="AO9" s="25"/>
      <c r="AP9" s="25"/>
      <c r="AQ9" s="25"/>
      <c r="AR9" s="25"/>
      <c r="AS9" s="25"/>
      <c r="AT9" s="25"/>
      <c r="AU9" s="25"/>
      <c r="AV9" s="25"/>
      <c r="AW9" s="25"/>
    </row>
    <row r="10" spans="1:59" ht="15" x14ac:dyDescent="0.2">
      <c r="A10" s="212">
        <f>A9+1</f>
        <v>45048.999305555553</v>
      </c>
      <c r="B10" s="25">
        <f t="shared" si="0"/>
        <v>0</v>
      </c>
      <c r="C10" s="6">
        <f>Penman!Z5</f>
        <v>4.9236439444362144E-2</v>
      </c>
      <c r="D10" s="7">
        <f t="shared" ref="D10:D41" ca="1" si="6">IF(B10&gt;0,IF(L9&lt;=SWDPcritical,1,((1-L9)/(1-SWDPcritical)))*VLOOKUP(1,INDIRECT(Crop),B10+1),0.2)</f>
        <v>0.2</v>
      </c>
      <c r="E10" s="7">
        <f t="shared" ref="E10:E41" ca="1" si="7">IF(B10&gt;0,VLOOKUP(1,INDIRECT(Crop),B10+1),0.2)*C10</f>
        <v>9.8472878888724302E-3</v>
      </c>
      <c r="F10" s="131">
        <f>IF(L9&gt;0.3,E10/'Irrigation Rate'!$B$17,0)</f>
        <v>0</v>
      </c>
      <c r="G10" s="7">
        <f t="shared" ca="1" si="1"/>
        <v>9.8472878888724302E-3</v>
      </c>
      <c r="H10" s="11">
        <f>'Table (Dly)'!C4</f>
        <v>0</v>
      </c>
      <c r="I10" s="16">
        <f t="shared" ref="I10:I73" si="8">AE10</f>
        <v>5.7787930876231344E-3</v>
      </c>
      <c r="K10" s="11">
        <f t="shared" ref="K10:K73" ca="1" si="9">IF(M10&lt;&gt;"",M10*P10,K9+G10+N10-H10-I10-J10)</f>
        <v>4.0684948012492958E-3</v>
      </c>
      <c r="L10" s="8">
        <f ca="1">IF(K10/P10 &lt;1,K10/P10,1)</f>
        <v>4.422276957879669E-3</v>
      </c>
      <c r="N10" s="11">
        <f t="shared" ref="N10:N73" ca="1" si="10">IF((K9+G10-H10-I10-J10)&lt;0,-K9-G10+H10+I10+J10,0)</f>
        <v>0</v>
      </c>
      <c r="O10" s="15">
        <f t="shared" si="2"/>
        <v>4</v>
      </c>
      <c r="P10" s="11">
        <f>IF(O10=MAX(Zbj),VLOOKUP(O10,AWHCsite,6),((O10-VLOOKUP((MATCH(O10,Zbj,1)-1),SoilProp,3))/(VLOOKUP(MATCH(O10,Zbj,1),SoilProp,3)-VLOOKUP((MATCH(O10,Zbj,1)-1),SoilProp,3)))*(VLOOKUP(MATCH(O10,Zbj,1),SoilProp,8)-VLOOKUP((MATCH(O10,Zbj,1)-1),SoilProp,8))+VLOOKUP((MATCH(O10,Zbj,1)-1),SoilProp,8))</f>
        <v>0.92</v>
      </c>
      <c r="Q10" s="11">
        <f t="shared" ref="Q10:R25" ca="1" si="11">Q9+G10</f>
        <v>1.7532939280149342E-2</v>
      </c>
      <c r="R10" s="11">
        <f t="shared" si="11"/>
        <v>0.23</v>
      </c>
      <c r="S10" s="11">
        <f t="shared" ref="S10:S73" si="12">S9+J10</f>
        <v>0</v>
      </c>
      <c r="T10" s="11">
        <f t="shared" ref="T10:T73" ca="1" si="13">T9+N10</f>
        <v>0</v>
      </c>
      <c r="V10">
        <v>1.2</v>
      </c>
      <c r="W10" s="210">
        <v>0.19533333333333336</v>
      </c>
      <c r="X10" s="210">
        <v>0.29366666666666669</v>
      </c>
      <c r="Y10" s="210">
        <v>0.36633333333333334</v>
      </c>
      <c r="Z10" s="210">
        <v>0.39733333333333332</v>
      </c>
      <c r="AA10">
        <f t="shared" si="3"/>
        <v>7.516</v>
      </c>
      <c r="AB10" s="25" cm="1">
        <f t="array" ref="AB10">IF(AA10&gt;0,(AA10-θr)/(θs-θr),-999)</f>
        <v>0.14871323529411765</v>
      </c>
      <c r="AC10" s="73">
        <f t="shared" si="4"/>
        <v>0.89999999999999991</v>
      </c>
      <c r="AD10" s="25">
        <f t="shared" si="5"/>
        <v>0.58684108282781589</v>
      </c>
      <c r="AE10" s="25">
        <f>IF(V10&lt;Ds,'Rainfed corn'!E10,IF(V10&gt;Dd,0,'Rainfed corn'!E10*AD10))</f>
        <v>5.7787930876231344E-3</v>
      </c>
      <c r="AG10" s="25"/>
      <c r="AH10" s="25"/>
      <c r="AI10" s="25"/>
      <c r="AJ10" s="25"/>
      <c r="AK10" s="25"/>
      <c r="AL10" s="25"/>
      <c r="AM10" s="25"/>
      <c r="AN10" s="25"/>
      <c r="AO10" s="25"/>
      <c r="AP10" s="25"/>
      <c r="AQ10" s="25"/>
      <c r="AR10" s="25"/>
      <c r="AS10" s="25"/>
      <c r="AT10" s="25"/>
      <c r="AU10" s="25"/>
      <c r="AV10" s="25"/>
      <c r="AW10" s="25"/>
    </row>
    <row r="11" spans="1:59" ht="15" x14ac:dyDescent="0.2">
      <c r="A11" s="212">
        <f t="shared" ref="A11:A74" si="14">A10+1</f>
        <v>45049.999305555553</v>
      </c>
      <c r="B11" s="25">
        <f t="shared" si="0"/>
        <v>0</v>
      </c>
      <c r="C11" s="6">
        <f>Penman!Z6</f>
        <v>0.11406189323473154</v>
      </c>
      <c r="D11" s="7">
        <f t="shared" ca="1" si="6"/>
        <v>0.2</v>
      </c>
      <c r="E11" s="7">
        <f t="shared" ca="1" si="7"/>
        <v>2.281237864694631E-2</v>
      </c>
      <c r="F11" s="131">
        <f ca="1">IF(L10&gt;0.3,E11/'Irrigation Rate'!$B$17,0)</f>
        <v>0</v>
      </c>
      <c r="G11" s="7">
        <f t="shared" ca="1" si="1"/>
        <v>2.281237864694631E-2</v>
      </c>
      <c r="H11" s="11">
        <f>'Table (Dly)'!C5</f>
        <v>0</v>
      </c>
      <c r="I11" s="16">
        <f t="shared" si="8"/>
        <v>1.3387240987052119E-2</v>
      </c>
      <c r="K11" s="11">
        <f t="shared" ca="1" si="9"/>
        <v>1.3493632461143486E-2</v>
      </c>
      <c r="L11" s="8">
        <f ca="1">IF(K11/P11 &lt;1,K11/P11,1)</f>
        <v>1.4666991805590746E-2</v>
      </c>
      <c r="N11" s="11">
        <f t="shared" ca="1" si="10"/>
        <v>0</v>
      </c>
      <c r="O11" s="15">
        <f t="shared" si="2"/>
        <v>4</v>
      </c>
      <c r="P11" s="11">
        <f>IF(O11=MAX(Zbj),VLOOKUP(O11,AWHCsite,7,TRUE),((O11-VLOOKUP((MATCH(O11,Zbj,1)-1),SoilProp,3))/(VLOOKUP(MATCH(O11,Zbj,1),SoilProp,3)-VLOOKUP((MATCH(O11,Zbj,1)-1),SoilProp,3)))*(VLOOKUP(MATCH(O11,Zbj,1),SoilProp,8)-VLOOKUP((MATCH(O11,Zbj,1)-1),SoilProp,8))+VLOOKUP((MATCH(O11,Zbj,1)-1),SoilProp,8))</f>
        <v>0.92</v>
      </c>
      <c r="Q11" s="11">
        <f t="shared" ca="1" si="11"/>
        <v>4.0345317927095656E-2</v>
      </c>
      <c r="R11" s="11">
        <f t="shared" si="11"/>
        <v>0.23</v>
      </c>
      <c r="S11" s="11">
        <f t="shared" si="12"/>
        <v>0</v>
      </c>
      <c r="T11" s="11">
        <f t="shared" ca="1" si="13"/>
        <v>0</v>
      </c>
      <c r="V11">
        <v>1.2</v>
      </c>
      <c r="W11" s="210">
        <v>0.19533333333333336</v>
      </c>
      <c r="X11" s="210">
        <v>0.29366666666666669</v>
      </c>
      <c r="Y11" s="210">
        <v>0.36633333333333334</v>
      </c>
      <c r="Z11" s="210">
        <v>0.39733333333333332</v>
      </c>
      <c r="AA11">
        <f t="shared" si="3"/>
        <v>7.516</v>
      </c>
      <c r="AB11" s="25" cm="1">
        <f t="array" ref="AB11">IF(AA11&gt;0,(AA11-θr)/(θs-θr),-999)</f>
        <v>0.14871323529411765</v>
      </c>
      <c r="AC11" s="73">
        <f t="shared" si="4"/>
        <v>0.89999999999999991</v>
      </c>
      <c r="AD11" s="25">
        <f t="shared" si="5"/>
        <v>0.58684108282781589</v>
      </c>
      <c r="AE11" s="25">
        <f>IF(V11&lt;Ds,'Rainfed corn'!E11,IF(V11&gt;Dd,0,'Rainfed corn'!E11*AD11))</f>
        <v>1.3387240987052119E-2</v>
      </c>
      <c r="AG11" s="25"/>
      <c r="AH11" s="25"/>
      <c r="AI11" s="25"/>
      <c r="AJ11" s="25"/>
      <c r="AK11" s="25"/>
      <c r="AL11" s="25"/>
      <c r="AM11" s="25"/>
      <c r="AN11" s="25"/>
      <c r="AO11" s="25"/>
      <c r="AP11" s="25"/>
      <c r="AQ11" s="25"/>
      <c r="AR11" s="25"/>
      <c r="AS11" s="25"/>
      <c r="AT11" s="25"/>
      <c r="AU11" s="25"/>
      <c r="AV11" s="25"/>
      <c r="AW11" s="25"/>
    </row>
    <row r="12" spans="1:59" ht="15" x14ac:dyDescent="0.2">
      <c r="A12" s="212">
        <f t="shared" si="14"/>
        <v>45050.999305555553</v>
      </c>
      <c r="B12" s="25">
        <f t="shared" si="0"/>
        <v>0</v>
      </c>
      <c r="C12" s="6">
        <f>Penman!Z7</f>
        <v>0.1806628134603549</v>
      </c>
      <c r="D12" s="7">
        <f t="shared" ca="1" si="6"/>
        <v>0.2</v>
      </c>
      <c r="E12" s="7">
        <f t="shared" ca="1" si="7"/>
        <v>3.6132562692070984E-2</v>
      </c>
      <c r="F12" s="131">
        <f ca="1">IF(L11&gt;0.3,E12/'Irrigation Rate'!$B$17,0)</f>
        <v>0</v>
      </c>
      <c r="G12" s="7">
        <f t="shared" ca="1" si="1"/>
        <v>3.6132562692070984E-2</v>
      </c>
      <c r="H12" s="11">
        <f>'Table (Dly)'!C6</f>
        <v>0</v>
      </c>
      <c r="I12" s="16">
        <f t="shared" si="8"/>
        <v>2.1204072215558877E-2</v>
      </c>
      <c r="K12" s="11">
        <f t="shared" ca="1" si="9"/>
        <v>2.842212293765559E-2</v>
      </c>
      <c r="L12" s="8">
        <f t="shared" ref="L12:L75" ca="1" si="15">IF(K12/P12 &lt;1,K12/P12,1)</f>
        <v>3.0893611888756074E-2</v>
      </c>
      <c r="N12" s="11">
        <f t="shared" ca="1" si="10"/>
        <v>0</v>
      </c>
      <c r="O12" s="15">
        <f t="shared" si="2"/>
        <v>4</v>
      </c>
      <c r="P12" s="11">
        <f t="shared" ref="P12:P43" si="16">IF(O12=MAX(Zbj),VLOOKUP(O12,AWHCsite,6),((O12-VLOOKUP((MATCH(O12,Zbj,1)-1),SoilProp,3))/(VLOOKUP(MATCH(O12,Zbj,1),SoilProp,3)-VLOOKUP((MATCH(O12,Zbj,1)-1),SoilProp,3)))*(VLOOKUP(MATCH(O12,Zbj,1),SoilProp,8)-VLOOKUP((MATCH(O12,Zbj,1)-1),SoilProp,8))+VLOOKUP((MATCH(O12,Zbj,1)-1),SoilProp,8))</f>
        <v>0.92</v>
      </c>
      <c r="Q12" s="11">
        <f t="shared" ca="1" si="11"/>
        <v>7.6477880619166633E-2</v>
      </c>
      <c r="R12" s="11">
        <f t="shared" si="11"/>
        <v>0.23</v>
      </c>
      <c r="S12" s="11">
        <f t="shared" si="12"/>
        <v>0</v>
      </c>
      <c r="T12" s="11">
        <f t="shared" ca="1" si="13"/>
        <v>0</v>
      </c>
      <c r="V12">
        <v>1.2</v>
      </c>
      <c r="W12" s="210">
        <v>0.19533333333333336</v>
      </c>
      <c r="X12" s="210">
        <v>0.29366666666666669</v>
      </c>
      <c r="Y12" s="210">
        <v>0.36633333333333334</v>
      </c>
      <c r="Z12" s="210">
        <v>0.39733333333333332</v>
      </c>
      <c r="AA12">
        <f t="shared" si="3"/>
        <v>7.516</v>
      </c>
      <c r="AB12" s="25" cm="1">
        <f t="array" ref="AB12">IF(AA12&gt;0,(AA12-θr)/(θs-θr),-999)</f>
        <v>0.14871323529411765</v>
      </c>
      <c r="AC12" s="73">
        <f t="shared" si="4"/>
        <v>0.89999999999999991</v>
      </c>
      <c r="AD12" s="25">
        <f t="shared" si="5"/>
        <v>0.58684108282781589</v>
      </c>
      <c r="AE12" s="25">
        <f>IF(V12&lt;Ds,'Rainfed corn'!E12,IF(V12&gt;Dd,0,'Rainfed corn'!E12*AD12))</f>
        <v>2.1204072215558877E-2</v>
      </c>
      <c r="AG12" s="25"/>
      <c r="AH12" s="25"/>
      <c r="AI12" s="25"/>
      <c r="AJ12" s="25"/>
      <c r="AK12" s="25"/>
      <c r="AL12" s="25"/>
      <c r="AM12" s="25"/>
      <c r="AN12" s="25"/>
      <c r="AO12" s="25"/>
      <c r="AP12" s="25"/>
      <c r="AQ12" s="25"/>
      <c r="AR12" s="25"/>
      <c r="AS12" s="25"/>
      <c r="AT12" s="25"/>
      <c r="AU12" s="25"/>
      <c r="AV12" s="25"/>
      <c r="AW12" s="25"/>
    </row>
    <row r="13" spans="1:59" ht="15" x14ac:dyDescent="0.2">
      <c r="A13" s="212">
        <f t="shared" si="14"/>
        <v>45051.999305555553</v>
      </c>
      <c r="B13" s="25">
        <f t="shared" si="0"/>
        <v>0</v>
      </c>
      <c r="C13" s="6">
        <f>Penman!Z8</f>
        <v>0.18420629642016245</v>
      </c>
      <c r="D13" s="7">
        <f t="shared" ca="1" si="6"/>
        <v>0.2</v>
      </c>
      <c r="E13" s="7">
        <f t="shared" ca="1" si="7"/>
        <v>3.6841259284032493E-2</v>
      </c>
      <c r="F13" s="131">
        <f ca="1">IF(L12&gt;0.3,E13/'Irrigation Rate'!$B$17,0)</f>
        <v>0</v>
      </c>
      <c r="G13" s="7">
        <f t="shared" ca="1" si="1"/>
        <v>3.6841259284032493E-2</v>
      </c>
      <c r="H13" s="11">
        <f>'Table (Dly)'!C7</f>
        <v>0</v>
      </c>
      <c r="I13" s="16">
        <f t="shared" si="8"/>
        <v>2.1619964490981955E-2</v>
      </c>
      <c r="K13" s="11">
        <f t="shared" ca="1" si="9"/>
        <v>4.3643417730706124E-2</v>
      </c>
      <c r="L13" s="8">
        <f t="shared" ca="1" si="15"/>
        <v>4.7438497533376221E-2</v>
      </c>
      <c r="N13" s="11">
        <f t="shared" ca="1" si="10"/>
        <v>0</v>
      </c>
      <c r="O13" s="15">
        <f t="shared" si="2"/>
        <v>4</v>
      </c>
      <c r="P13" s="11">
        <f t="shared" si="16"/>
        <v>0.92</v>
      </c>
      <c r="Q13" s="11">
        <f t="shared" ca="1" si="11"/>
        <v>0.11331913990319913</v>
      </c>
      <c r="R13" s="11">
        <f t="shared" si="11"/>
        <v>0.23</v>
      </c>
      <c r="S13" s="11">
        <f t="shared" si="12"/>
        <v>0</v>
      </c>
      <c r="T13" s="11">
        <f t="shared" ca="1" si="13"/>
        <v>0</v>
      </c>
      <c r="V13">
        <v>1.2</v>
      </c>
      <c r="W13" s="210">
        <v>0.19533333333333336</v>
      </c>
      <c r="X13" s="210">
        <v>0.29366666666666669</v>
      </c>
      <c r="Y13" s="210">
        <v>0.36633333333333334</v>
      </c>
      <c r="Z13" s="210">
        <v>0.39733333333333332</v>
      </c>
      <c r="AA13">
        <f t="shared" si="3"/>
        <v>7.516</v>
      </c>
      <c r="AB13" s="25" cm="1">
        <f t="array" ref="AB13">IF(AA13&gt;0,(AA13-θr)/(θs-θr),-999)</f>
        <v>0.14871323529411765</v>
      </c>
      <c r="AC13" s="73">
        <f t="shared" si="4"/>
        <v>0.89999999999999991</v>
      </c>
      <c r="AD13" s="25">
        <f t="shared" si="5"/>
        <v>0.58684108282781589</v>
      </c>
      <c r="AE13" s="25">
        <f>IF(V13&lt;Ds,'Rainfed corn'!E13,IF(V13&gt;Dd,0,'Rainfed corn'!E13*AD13))</f>
        <v>2.1619964490981955E-2</v>
      </c>
      <c r="AG13" s="25"/>
      <c r="AH13" s="25"/>
      <c r="AI13" s="25"/>
      <c r="AJ13" s="25"/>
      <c r="AK13" s="25"/>
      <c r="AL13" s="25"/>
      <c r="AM13" s="25"/>
      <c r="AN13" s="25"/>
      <c r="AO13" s="25"/>
      <c r="AP13" s="25"/>
      <c r="AQ13" s="25"/>
      <c r="AR13" s="25"/>
      <c r="AS13" s="25"/>
      <c r="AT13" s="25"/>
      <c r="AU13" s="25"/>
      <c r="AV13" s="25"/>
      <c r="AW13" s="25"/>
    </row>
    <row r="14" spans="1:59" ht="15" x14ac:dyDescent="0.2">
      <c r="A14" s="212">
        <f t="shared" si="14"/>
        <v>45052.999305555553</v>
      </c>
      <c r="B14" s="25">
        <f t="shared" si="0"/>
        <v>0</v>
      </c>
      <c r="C14" s="6">
        <f>Penman!Z9</f>
        <v>9.7487524997748237E-2</v>
      </c>
      <c r="D14" s="7">
        <f t="shared" ca="1" si="6"/>
        <v>0.2</v>
      </c>
      <c r="E14" s="7">
        <f t="shared" ca="1" si="7"/>
        <v>1.949750499954965E-2</v>
      </c>
      <c r="F14" s="131">
        <f ca="1">IF(L13&gt;0.3,E14/'Irrigation Rate'!$B$17,0)</f>
        <v>0</v>
      </c>
      <c r="G14" s="7">
        <f t="shared" ca="1" si="1"/>
        <v>1.949750499954965E-2</v>
      </c>
      <c r="H14" s="11">
        <f>'Table (Dly)'!C8</f>
        <v>0.01</v>
      </c>
      <c r="I14" s="16">
        <f t="shared" si="8"/>
        <v>1.144193694637647E-2</v>
      </c>
      <c r="K14" s="11">
        <f t="shared" ca="1" si="9"/>
        <v>4.1698985783879303E-2</v>
      </c>
      <c r="L14" s="8">
        <f t="shared" ca="1" si="15"/>
        <v>4.5324984547694895E-2</v>
      </c>
      <c r="N14" s="11">
        <f t="shared" ca="1" si="10"/>
        <v>0</v>
      </c>
      <c r="O14" s="15">
        <f t="shared" si="2"/>
        <v>4</v>
      </c>
      <c r="P14" s="11">
        <f t="shared" si="16"/>
        <v>0.92</v>
      </c>
      <c r="Q14" s="11">
        <f t="shared" ca="1" si="11"/>
        <v>0.13281664490274878</v>
      </c>
      <c r="R14" s="11">
        <f t="shared" si="11"/>
        <v>0.24000000000000002</v>
      </c>
      <c r="S14" s="11">
        <f t="shared" si="12"/>
        <v>0</v>
      </c>
      <c r="T14" s="11">
        <f t="shared" ca="1" si="13"/>
        <v>0</v>
      </c>
      <c r="V14">
        <v>1.2</v>
      </c>
      <c r="W14" s="210">
        <v>0.19533333333333336</v>
      </c>
      <c r="X14" s="210">
        <v>0.29366666666666669</v>
      </c>
      <c r="Y14" s="210">
        <v>0.36633333333333334</v>
      </c>
      <c r="Z14" s="210">
        <v>0.39733333333333332</v>
      </c>
      <c r="AA14">
        <f t="shared" si="3"/>
        <v>7.516</v>
      </c>
      <c r="AB14" s="25" cm="1">
        <f t="array" ref="AB14">IF(AA14&gt;0,(AA14-θr)/(θs-θr),-999)</f>
        <v>0.14871323529411765</v>
      </c>
      <c r="AC14" s="73">
        <f t="shared" si="4"/>
        <v>0.89999999999999991</v>
      </c>
      <c r="AD14" s="25">
        <f t="shared" si="5"/>
        <v>0.58684108282781589</v>
      </c>
      <c r="AE14" s="25">
        <f>IF(V14&lt;Ds,'Rainfed corn'!E14,IF(V14&gt;Dd,0,'Rainfed corn'!E14*AD14))</f>
        <v>1.144193694637647E-2</v>
      </c>
      <c r="AG14" s="25"/>
      <c r="AH14" s="25"/>
      <c r="AI14" s="25"/>
      <c r="AJ14" s="25"/>
      <c r="AK14" s="25"/>
      <c r="AL14" s="25"/>
      <c r="AM14" s="25"/>
      <c r="AN14" s="25"/>
      <c r="AO14" s="25"/>
      <c r="AP14" s="25"/>
      <c r="AQ14" s="25"/>
      <c r="AR14" s="25"/>
      <c r="AS14" s="25"/>
      <c r="AT14" s="25"/>
      <c r="AU14" s="25"/>
      <c r="AV14" s="25"/>
      <c r="AW14" s="25"/>
    </row>
    <row r="15" spans="1:59" ht="15" x14ac:dyDescent="0.2">
      <c r="A15" s="212">
        <f t="shared" si="14"/>
        <v>45053.999305555553</v>
      </c>
      <c r="B15" s="25">
        <f t="shared" si="0"/>
        <v>0</v>
      </c>
      <c r="C15" s="6">
        <f>Penman!Z10</f>
        <v>0.12233888405715877</v>
      </c>
      <c r="D15" s="7">
        <f t="shared" ca="1" si="6"/>
        <v>0.2</v>
      </c>
      <c r="E15" s="7">
        <f t="shared" ca="1" si="7"/>
        <v>2.4467776811431755E-2</v>
      </c>
      <c r="F15" s="131">
        <f ca="1">IF(L14&gt;0.3,E15/'Irrigation Rate'!$B$17,0)</f>
        <v>0</v>
      </c>
      <c r="G15" s="7">
        <f t="shared" ca="1" si="1"/>
        <v>2.4467776811431755E-2</v>
      </c>
      <c r="H15" s="11">
        <f>'Table (Dly)'!C9</f>
        <v>0.42007874015748031</v>
      </c>
      <c r="I15" s="16">
        <f t="shared" si="8"/>
        <v>1.4358696638409935E-2</v>
      </c>
      <c r="K15" s="11">
        <f t="shared" ca="1" si="9"/>
        <v>5.2041704279304213E-18</v>
      </c>
      <c r="L15" s="8">
        <f t="shared" ca="1" si="15"/>
        <v>5.6567069868808924E-18</v>
      </c>
      <c r="N15" s="11">
        <f t="shared" ca="1" si="10"/>
        <v>0.36827067420057918</v>
      </c>
      <c r="O15" s="15">
        <f t="shared" si="2"/>
        <v>4</v>
      </c>
      <c r="P15" s="11">
        <f t="shared" si="16"/>
        <v>0.92</v>
      </c>
      <c r="Q15" s="11">
        <f t="shared" ca="1" si="11"/>
        <v>0.15728442171418053</v>
      </c>
      <c r="R15" s="11">
        <f t="shared" si="11"/>
        <v>0.66007874015748036</v>
      </c>
      <c r="S15" s="11">
        <f t="shared" si="12"/>
        <v>0</v>
      </c>
      <c r="T15" s="11">
        <f t="shared" ca="1" si="13"/>
        <v>0.36827067420057918</v>
      </c>
      <c r="V15">
        <v>1.2</v>
      </c>
      <c r="W15" s="210">
        <v>0.19533333333333336</v>
      </c>
      <c r="X15" s="210">
        <v>0.29366666666666669</v>
      </c>
      <c r="Y15" s="210">
        <v>0.36633333333333334</v>
      </c>
      <c r="Z15" s="210">
        <v>0.39733333333333332</v>
      </c>
      <c r="AA15">
        <f t="shared" si="3"/>
        <v>7.516</v>
      </c>
      <c r="AB15" s="25" cm="1">
        <f t="array" ref="AB15">IF(AA15&gt;0,(AA15-θr)/(θs-θr),-999)</f>
        <v>0.14871323529411765</v>
      </c>
      <c r="AC15" s="73">
        <f t="shared" si="4"/>
        <v>0.89999999999999991</v>
      </c>
      <c r="AD15" s="25">
        <f t="shared" si="5"/>
        <v>0.58684108282781589</v>
      </c>
      <c r="AE15" s="25">
        <f>IF(V15&lt;Ds,'Rainfed corn'!E15,IF(V15&gt;Dd,0,'Rainfed corn'!E15*AD15))</f>
        <v>1.4358696638409935E-2</v>
      </c>
      <c r="AG15" s="25"/>
      <c r="AH15" s="25"/>
      <c r="AI15" s="25"/>
      <c r="AJ15" s="25"/>
      <c r="AK15" s="25"/>
      <c r="AL15" s="25"/>
      <c r="AM15" s="25"/>
      <c r="AN15" s="25"/>
      <c r="AO15" s="25"/>
      <c r="AP15" s="25"/>
      <c r="AQ15" s="25"/>
      <c r="AR15" s="25"/>
      <c r="AS15" s="25"/>
      <c r="AT15" s="25"/>
      <c r="AU15" s="25"/>
      <c r="AV15" s="25"/>
      <c r="AW15" s="25"/>
    </row>
    <row r="16" spans="1:59" ht="15" x14ac:dyDescent="0.2">
      <c r="A16" s="212">
        <f t="shared" si="14"/>
        <v>45054.999305555553</v>
      </c>
      <c r="B16" s="25">
        <f t="shared" si="0"/>
        <v>0</v>
      </c>
      <c r="C16" s="6">
        <f>Penman!Z11</f>
        <v>0.17815340469006166</v>
      </c>
      <c r="D16" s="7">
        <f t="shared" ca="1" si="6"/>
        <v>0.2</v>
      </c>
      <c r="E16" s="7">
        <f t="shared" ca="1" si="7"/>
        <v>3.5630680938012332E-2</v>
      </c>
      <c r="F16" s="131">
        <f ca="1">IF(L15&gt;0.3,E16/'Irrigation Rate'!$B$17,0)</f>
        <v>0</v>
      </c>
      <c r="G16" s="7">
        <f t="shared" ca="1" si="1"/>
        <v>3.5630680938012332E-2</v>
      </c>
      <c r="H16" s="11">
        <f>'Table (Dly)'!C10</f>
        <v>0</v>
      </c>
      <c r="I16" s="16">
        <f t="shared" si="8"/>
        <v>2.0909547383555577E-2</v>
      </c>
      <c r="K16" s="11">
        <f t="shared" ca="1" si="9"/>
        <v>1.4721133554456763E-2</v>
      </c>
      <c r="L16" s="8">
        <f t="shared" ca="1" si="15"/>
        <v>1.6001232124409525E-2</v>
      </c>
      <c r="N16" s="11">
        <f t="shared" ca="1" si="10"/>
        <v>0</v>
      </c>
      <c r="O16" s="15">
        <f t="shared" si="2"/>
        <v>4</v>
      </c>
      <c r="P16" s="11">
        <f t="shared" si="16"/>
        <v>0.92</v>
      </c>
      <c r="Q16" s="11">
        <f t="shared" ca="1" si="11"/>
        <v>0.19291510265219286</v>
      </c>
      <c r="R16" s="11">
        <f t="shared" si="11"/>
        <v>0.66007874015748036</v>
      </c>
      <c r="S16" s="11">
        <f t="shared" si="12"/>
        <v>0</v>
      </c>
      <c r="T16" s="11">
        <f t="shared" ca="1" si="13"/>
        <v>0.36827067420057918</v>
      </c>
      <c r="V16">
        <v>1.2</v>
      </c>
      <c r="W16" s="210">
        <v>0.19533333333333336</v>
      </c>
      <c r="X16" s="210">
        <v>0.29366666666666669</v>
      </c>
      <c r="Y16" s="210">
        <v>0.36633333333333334</v>
      </c>
      <c r="Z16" s="210">
        <v>0.39733333333333332</v>
      </c>
      <c r="AA16">
        <f t="shared" si="3"/>
        <v>7.516</v>
      </c>
      <c r="AB16" s="25" cm="1">
        <f t="array" ref="AB16">IF(AA16&gt;0,(AA16-θr)/(θs-θr),-999)</f>
        <v>0.14871323529411765</v>
      </c>
      <c r="AC16" s="73">
        <f t="shared" si="4"/>
        <v>0.89999999999999991</v>
      </c>
      <c r="AD16" s="25">
        <f t="shared" si="5"/>
        <v>0.58684108282781589</v>
      </c>
      <c r="AE16" s="25">
        <f>IF(V16&lt;Ds,'Rainfed corn'!E16,IF(V16&gt;Dd,0,'Rainfed corn'!E16*AD16))</f>
        <v>2.0909547383555577E-2</v>
      </c>
      <c r="AG16" s="25"/>
      <c r="AH16" s="25"/>
      <c r="AI16" s="25"/>
      <c r="AJ16" s="25"/>
      <c r="AK16" s="25"/>
      <c r="AL16" s="25"/>
      <c r="AM16" s="25"/>
      <c r="AN16" s="25"/>
      <c r="AO16" s="25"/>
      <c r="AP16" s="25"/>
      <c r="AQ16" s="25"/>
      <c r="AR16" s="25"/>
      <c r="AS16" s="25"/>
      <c r="AT16" s="25"/>
      <c r="AU16" s="25"/>
      <c r="AV16" s="25"/>
      <c r="AW16" s="25"/>
    </row>
    <row r="17" spans="1:49" ht="15" x14ac:dyDescent="0.2">
      <c r="A17" s="212">
        <f t="shared" si="14"/>
        <v>45055.999305555553</v>
      </c>
      <c r="B17" s="25">
        <f t="shared" si="0"/>
        <v>0</v>
      </c>
      <c r="C17" s="6">
        <f>Penman!Z12</f>
        <v>0.16829008994319078</v>
      </c>
      <c r="D17" s="7">
        <f t="shared" ca="1" si="6"/>
        <v>0.2</v>
      </c>
      <c r="E17" s="7">
        <f t="shared" ca="1" si="7"/>
        <v>3.3658017988638156E-2</v>
      </c>
      <c r="F17" s="131">
        <f ca="1">IF(L16&gt;0.3,E17/'Irrigation Rate'!$B$17,0)</f>
        <v>0</v>
      </c>
      <c r="G17" s="7">
        <f t="shared" ca="1" si="1"/>
        <v>3.3658017988638156E-2</v>
      </c>
      <c r="H17" s="11">
        <f>'Table (Dly)'!C11</f>
        <v>0</v>
      </c>
      <c r="I17" s="16">
        <f t="shared" si="8"/>
        <v>1.9751907722290522E-2</v>
      </c>
      <c r="K17" s="11">
        <f t="shared" ca="1" si="9"/>
        <v>2.8627243820804397E-2</v>
      </c>
      <c r="L17" s="8">
        <f t="shared" ca="1" si="15"/>
        <v>3.1116569370439561E-2</v>
      </c>
      <c r="N17" s="11">
        <f t="shared" ca="1" si="10"/>
        <v>0</v>
      </c>
      <c r="O17" s="15">
        <f t="shared" si="2"/>
        <v>4</v>
      </c>
      <c r="P17" s="11">
        <f t="shared" si="16"/>
        <v>0.92</v>
      </c>
      <c r="Q17" s="11">
        <f t="shared" ca="1" si="11"/>
        <v>0.22657312064083102</v>
      </c>
      <c r="R17" s="11">
        <f t="shared" si="11"/>
        <v>0.66007874015748036</v>
      </c>
      <c r="S17" s="11">
        <f t="shared" si="12"/>
        <v>0</v>
      </c>
      <c r="T17" s="11">
        <f t="shared" ca="1" si="13"/>
        <v>0.36827067420057918</v>
      </c>
      <c r="V17">
        <v>1.2</v>
      </c>
      <c r="W17" s="210">
        <v>0.19533333333333336</v>
      </c>
      <c r="X17" s="210">
        <v>0.29366666666666669</v>
      </c>
      <c r="Y17" s="210">
        <v>0.36633333333333334</v>
      </c>
      <c r="Z17" s="210">
        <v>0.39733333333333332</v>
      </c>
      <c r="AA17">
        <f t="shared" si="3"/>
        <v>7.516</v>
      </c>
      <c r="AB17" s="25" cm="1">
        <f t="array" ref="AB17">IF(AA17&gt;0,(AA17-θr)/(θs-θr),-999)</f>
        <v>0.14871323529411765</v>
      </c>
      <c r="AC17" s="73">
        <f t="shared" si="4"/>
        <v>0.89999999999999991</v>
      </c>
      <c r="AD17" s="25">
        <f t="shared" si="5"/>
        <v>0.58684108282781589</v>
      </c>
      <c r="AE17" s="25">
        <f>IF(V17&lt;Ds,'Rainfed corn'!E17,IF(V17&gt;Dd,0,'Rainfed corn'!E17*AD17))</f>
        <v>1.9751907722290522E-2</v>
      </c>
      <c r="AG17" s="25"/>
      <c r="AH17" s="25"/>
      <c r="AI17" s="25"/>
      <c r="AJ17" s="25"/>
      <c r="AK17" s="25"/>
      <c r="AL17" s="25"/>
      <c r="AM17" s="25"/>
      <c r="AN17" s="25"/>
      <c r="AO17" s="25"/>
      <c r="AP17" s="25"/>
      <c r="AQ17" s="25"/>
      <c r="AR17" s="25"/>
      <c r="AS17" s="25"/>
      <c r="AT17" s="25"/>
      <c r="AU17" s="25"/>
      <c r="AV17" s="25"/>
      <c r="AW17" s="25"/>
    </row>
    <row r="18" spans="1:49" ht="15" x14ac:dyDescent="0.2">
      <c r="A18" s="212">
        <f t="shared" si="14"/>
        <v>45056.999305555553</v>
      </c>
      <c r="B18" s="25">
        <f t="shared" si="0"/>
        <v>0</v>
      </c>
      <c r="C18" s="6">
        <f>Penman!Z13</f>
        <v>0.18155277576139059</v>
      </c>
      <c r="D18" s="7">
        <f t="shared" ca="1" si="6"/>
        <v>0.2</v>
      </c>
      <c r="E18" s="7">
        <f t="shared" ca="1" si="7"/>
        <v>3.6310555152278122E-2</v>
      </c>
      <c r="F18" s="131">
        <f ca="1">IF(L17&gt;0.3,E18/'Irrigation Rate'!$B$17,0)</f>
        <v>0</v>
      </c>
      <c r="G18" s="7">
        <f t="shared" ca="1" si="1"/>
        <v>3.6310555152278122E-2</v>
      </c>
      <c r="H18" s="11">
        <f>'Table (Dly)'!C12</f>
        <v>0</v>
      </c>
      <c r="I18" s="16">
        <f t="shared" si="8"/>
        <v>2.1308525503642022E-2</v>
      </c>
      <c r="K18" s="11">
        <f t="shared" ca="1" si="9"/>
        <v>4.3629273469440497E-2</v>
      </c>
      <c r="L18" s="8">
        <f t="shared" ca="1" si="15"/>
        <v>4.7423123336348363E-2</v>
      </c>
      <c r="N18" s="11">
        <f t="shared" ca="1" si="10"/>
        <v>0</v>
      </c>
      <c r="O18" s="15">
        <f t="shared" si="2"/>
        <v>4</v>
      </c>
      <c r="P18" s="11">
        <f t="shared" si="16"/>
        <v>0.92</v>
      </c>
      <c r="Q18" s="11">
        <f t="shared" ca="1" si="11"/>
        <v>0.26288367579310912</v>
      </c>
      <c r="R18" s="11">
        <f t="shared" si="11"/>
        <v>0.66007874015748036</v>
      </c>
      <c r="S18" s="11">
        <f t="shared" si="12"/>
        <v>0</v>
      </c>
      <c r="T18" s="11">
        <f t="shared" ca="1" si="13"/>
        <v>0.36827067420057918</v>
      </c>
      <c r="V18">
        <v>1.2</v>
      </c>
      <c r="W18" s="210">
        <v>0.19533333333333336</v>
      </c>
      <c r="X18" s="210">
        <v>0.29366666666666669</v>
      </c>
      <c r="Y18" s="210">
        <v>0.36633333333333334</v>
      </c>
      <c r="Z18" s="210">
        <v>0.39733333333333332</v>
      </c>
      <c r="AA18">
        <f t="shared" si="3"/>
        <v>7.516</v>
      </c>
      <c r="AB18" s="25" cm="1">
        <f t="array" ref="AB18">IF(AA18&gt;0,(AA18-θr)/(θs-θr),-999)</f>
        <v>0.14871323529411765</v>
      </c>
      <c r="AC18" s="73">
        <f t="shared" si="4"/>
        <v>0.89999999999999991</v>
      </c>
      <c r="AD18" s="25">
        <f t="shared" si="5"/>
        <v>0.58684108282781589</v>
      </c>
      <c r="AE18" s="25">
        <f>IF(V18&lt;Ds,'Rainfed corn'!E18,IF(V18&gt;Dd,0,'Rainfed corn'!E18*AD18))</f>
        <v>2.1308525503642022E-2</v>
      </c>
      <c r="AG18" s="25"/>
      <c r="AH18" s="25"/>
      <c r="AI18" s="25"/>
      <c r="AJ18" s="25"/>
      <c r="AK18" s="25"/>
      <c r="AL18" s="25"/>
      <c r="AM18" s="25"/>
      <c r="AN18" s="25"/>
      <c r="AO18" s="25"/>
      <c r="AP18" s="25"/>
      <c r="AQ18" s="25"/>
      <c r="AR18" s="25"/>
      <c r="AS18" s="25"/>
      <c r="AT18" s="25"/>
      <c r="AU18" s="25"/>
      <c r="AV18" s="25"/>
      <c r="AW18" s="25"/>
    </row>
    <row r="19" spans="1:49" ht="15" x14ac:dyDescent="0.2">
      <c r="A19" s="212">
        <f t="shared" si="14"/>
        <v>45057.999305555553</v>
      </c>
      <c r="B19" s="25">
        <f t="shared" si="0"/>
        <v>0</v>
      </c>
      <c r="C19" s="6">
        <f>Penman!Z14</f>
        <v>0.19919552664319398</v>
      </c>
      <c r="D19" s="7">
        <f t="shared" ca="1" si="6"/>
        <v>0.2</v>
      </c>
      <c r="E19" s="7">
        <f t="shared" ca="1" si="7"/>
        <v>3.9839105328638796E-2</v>
      </c>
      <c r="F19" s="131">
        <f ca="1">IF(L18&gt;0.3,E19/'Irrigation Rate'!$B$17,0)</f>
        <v>0</v>
      </c>
      <c r="G19" s="7">
        <f t="shared" ca="1" si="1"/>
        <v>3.9839105328638796E-2</v>
      </c>
      <c r="H19" s="11">
        <f>'Table (Dly)'!C13</f>
        <v>0</v>
      </c>
      <c r="I19" s="16">
        <f t="shared" si="8"/>
        <v>2.3379223709949801E-2</v>
      </c>
      <c r="K19" s="11">
        <f t="shared" ca="1" si="9"/>
        <v>6.0089155088129495E-2</v>
      </c>
      <c r="L19" s="8">
        <f t="shared" ca="1" si="15"/>
        <v>6.531429900883641E-2</v>
      </c>
      <c r="N19" s="11">
        <f t="shared" ca="1" si="10"/>
        <v>0</v>
      </c>
      <c r="O19" s="15">
        <f t="shared" si="2"/>
        <v>4</v>
      </c>
      <c r="P19" s="11">
        <f t="shared" si="16"/>
        <v>0.92</v>
      </c>
      <c r="Q19" s="11">
        <f t="shared" ca="1" si="11"/>
        <v>0.30272278112174789</v>
      </c>
      <c r="R19" s="11">
        <f t="shared" si="11"/>
        <v>0.66007874015748036</v>
      </c>
      <c r="S19" s="11">
        <f t="shared" si="12"/>
        <v>0</v>
      </c>
      <c r="T19" s="11">
        <f t="shared" ca="1" si="13"/>
        <v>0.36827067420057918</v>
      </c>
      <c r="V19">
        <v>1.2</v>
      </c>
      <c r="W19" s="210">
        <v>0.19533333333333336</v>
      </c>
      <c r="X19" s="210">
        <v>0.29366666666666669</v>
      </c>
      <c r="Y19" s="210">
        <v>0.36633333333333334</v>
      </c>
      <c r="Z19" s="210">
        <v>0.39733333333333332</v>
      </c>
      <c r="AA19">
        <f t="shared" si="3"/>
        <v>7.516</v>
      </c>
      <c r="AB19" s="25" cm="1">
        <f t="array" ref="AB19">IF(AA19&gt;0,(AA19-θr)/(θs-θr),-999)</f>
        <v>0.14871323529411765</v>
      </c>
      <c r="AC19" s="73">
        <f t="shared" si="4"/>
        <v>0.89999999999999991</v>
      </c>
      <c r="AD19" s="25">
        <f t="shared" si="5"/>
        <v>0.58684108282781589</v>
      </c>
      <c r="AE19" s="25">
        <f>IF(V19&lt;Ds,'Rainfed corn'!E19,IF(V19&gt;Dd,0,'Rainfed corn'!E19*AD19))</f>
        <v>2.3379223709949801E-2</v>
      </c>
      <c r="AG19" s="25"/>
      <c r="AH19" s="25"/>
      <c r="AI19" s="25"/>
      <c r="AJ19" s="25"/>
      <c r="AK19" s="25"/>
      <c r="AL19" s="25"/>
      <c r="AM19" s="25"/>
      <c r="AN19" s="25"/>
      <c r="AO19" s="25"/>
      <c r="AP19" s="25"/>
      <c r="AQ19" s="25"/>
      <c r="AR19" s="25"/>
      <c r="AS19" s="25"/>
      <c r="AT19" s="25"/>
      <c r="AU19" s="25"/>
      <c r="AV19" s="25"/>
      <c r="AW19" s="25"/>
    </row>
    <row r="20" spans="1:49" ht="15" x14ac:dyDescent="0.2">
      <c r="A20" s="212">
        <f t="shared" si="14"/>
        <v>45058.999305555553</v>
      </c>
      <c r="B20" s="25">
        <f t="shared" si="0"/>
        <v>0</v>
      </c>
      <c r="C20" s="6">
        <f>Penman!Z15</f>
        <v>0.14487852813524624</v>
      </c>
      <c r="D20" s="7">
        <f t="shared" ca="1" si="6"/>
        <v>0.2</v>
      </c>
      <c r="E20" s="7">
        <f t="shared" ca="1" si="7"/>
        <v>2.897570562704925E-2</v>
      </c>
      <c r="F20" s="131">
        <f ca="1">IF(L19&gt;0.3,E20/'Irrigation Rate'!$B$17,0)</f>
        <v>0</v>
      </c>
      <c r="G20" s="7">
        <f t="shared" ca="1" si="1"/>
        <v>2.897570562704925E-2</v>
      </c>
      <c r="H20" s="11">
        <f>'Table (Dly)'!C14</f>
        <v>0</v>
      </c>
      <c r="I20" s="16">
        <f t="shared" si="8"/>
        <v>1.7004134465877618E-2</v>
      </c>
      <c r="K20" s="11">
        <f t="shared" ca="1" si="9"/>
        <v>7.2060726249301127E-2</v>
      </c>
      <c r="L20" s="8">
        <f t="shared" ca="1" si="15"/>
        <v>7.8326876357936004E-2</v>
      </c>
      <c r="N20" s="11">
        <f t="shared" ca="1" si="10"/>
        <v>0</v>
      </c>
      <c r="O20" s="15">
        <f t="shared" si="2"/>
        <v>4</v>
      </c>
      <c r="P20" s="11">
        <f t="shared" si="16"/>
        <v>0.92</v>
      </c>
      <c r="Q20" s="11">
        <f t="shared" ca="1" si="11"/>
        <v>0.33169848674879715</v>
      </c>
      <c r="R20" s="11">
        <f t="shared" si="11"/>
        <v>0.66007874015748036</v>
      </c>
      <c r="S20" s="11">
        <f t="shared" si="12"/>
        <v>0</v>
      </c>
      <c r="T20" s="11">
        <f t="shared" ca="1" si="13"/>
        <v>0.36827067420057918</v>
      </c>
      <c r="V20">
        <v>1.2</v>
      </c>
      <c r="W20" s="210">
        <v>0.19533333333333336</v>
      </c>
      <c r="X20" s="210">
        <v>0.29366666666666669</v>
      </c>
      <c r="Y20" s="210">
        <v>0.36633333333333334</v>
      </c>
      <c r="Z20" s="210">
        <v>0.39733333333333332</v>
      </c>
      <c r="AA20">
        <f t="shared" si="3"/>
        <v>7.516</v>
      </c>
      <c r="AB20" s="25" cm="1">
        <f t="array" ref="AB20">IF(AA20&gt;0,(AA20-θr)/(θs-θr),-999)</f>
        <v>0.14871323529411765</v>
      </c>
      <c r="AC20" s="73">
        <f t="shared" si="4"/>
        <v>0.89999999999999991</v>
      </c>
      <c r="AD20" s="25">
        <f t="shared" si="5"/>
        <v>0.58684108282781589</v>
      </c>
      <c r="AE20" s="25">
        <f>IF(V20&lt;Ds,'Rainfed corn'!E20,IF(V20&gt;Dd,0,'Rainfed corn'!E20*AD20))</f>
        <v>1.7004134465877618E-2</v>
      </c>
      <c r="AG20" s="25"/>
      <c r="AH20" s="25"/>
      <c r="AI20" s="25"/>
      <c r="AJ20" s="25"/>
      <c r="AK20" s="25"/>
      <c r="AL20" s="25"/>
      <c r="AM20" s="25"/>
      <c r="AN20" s="25"/>
      <c r="AO20" s="25"/>
      <c r="AP20" s="25"/>
      <c r="AQ20" s="25"/>
      <c r="AR20" s="25"/>
      <c r="AS20" s="25"/>
      <c r="AT20" s="25"/>
      <c r="AU20" s="25"/>
      <c r="AV20" s="25"/>
      <c r="AW20" s="25"/>
    </row>
    <row r="21" spans="1:49" ht="15" x14ac:dyDescent="0.2">
      <c r="A21" s="212">
        <f t="shared" si="14"/>
        <v>45059.999305555553</v>
      </c>
      <c r="B21" s="25">
        <f t="shared" si="0"/>
        <v>0</v>
      </c>
      <c r="C21" s="6">
        <f>Penman!Z16</f>
        <v>0.1123604049217274</v>
      </c>
      <c r="D21" s="7">
        <f t="shared" ca="1" si="6"/>
        <v>0.2</v>
      </c>
      <c r="E21" s="7">
        <f t="shared" ca="1" si="7"/>
        <v>2.2472080984345482E-2</v>
      </c>
      <c r="F21" s="131">
        <f ca="1">IF(L20&gt;0.3,E21/'Irrigation Rate'!$B$17,0)</f>
        <v>0</v>
      </c>
      <c r="G21" s="7">
        <f t="shared" ca="1" si="1"/>
        <v>2.2472080984345482E-2</v>
      </c>
      <c r="H21" s="11">
        <f>'Table (Dly)'!C15</f>
        <v>1.47992125984252</v>
      </c>
      <c r="I21" s="16">
        <f t="shared" si="8"/>
        <v>2.1539649219137865E-2</v>
      </c>
      <c r="K21" s="11">
        <f t="shared" ca="1" si="9"/>
        <v>-1.0755285551056204E-16</v>
      </c>
      <c r="L21" s="8">
        <f t="shared" ca="1" si="15"/>
        <v>-1.1690527772887177E-16</v>
      </c>
      <c r="N21" s="11">
        <f t="shared" ca="1" si="10"/>
        <v>1.4069281018280111</v>
      </c>
      <c r="O21" s="15">
        <f t="shared" si="2"/>
        <v>4</v>
      </c>
      <c r="P21" s="11">
        <f t="shared" si="16"/>
        <v>0.92</v>
      </c>
      <c r="Q21" s="11">
        <f t="shared" ca="1" si="11"/>
        <v>0.35417056773314265</v>
      </c>
      <c r="R21" s="11">
        <f t="shared" si="11"/>
        <v>2.1400000000000006</v>
      </c>
      <c r="S21" s="11">
        <f t="shared" si="12"/>
        <v>0</v>
      </c>
      <c r="T21" s="11">
        <f t="shared" ca="1" si="13"/>
        <v>1.7751987760285903</v>
      </c>
      <c r="V21">
        <v>1.2</v>
      </c>
      <c r="W21" s="210">
        <v>0.19533333333333336</v>
      </c>
      <c r="X21" s="210">
        <v>0.29366666666666669</v>
      </c>
      <c r="Y21" s="210">
        <v>0.36633333333333334</v>
      </c>
      <c r="Z21" s="210">
        <v>0.39733333333333332</v>
      </c>
      <c r="AA21">
        <f t="shared" si="3"/>
        <v>7.516</v>
      </c>
      <c r="AB21" s="25" cm="1">
        <f t="array" ref="AB21">IF(AA21&gt;0,(AA21-θr)/(θs-θr),-999)</f>
        <v>0.14871323529411765</v>
      </c>
      <c r="AC21" s="73">
        <f t="shared" si="4"/>
        <v>0.89999999999999991</v>
      </c>
      <c r="AD21" s="25">
        <f t="shared" si="5"/>
        <v>0.58684108282781589</v>
      </c>
      <c r="AE21" s="25">
        <f>IF(V21&lt;Ds,'Rainfed corn'!E21,IF(V21&gt;Dd,0,'Rainfed corn'!E21*AD21))</f>
        <v>2.1539649219137865E-2</v>
      </c>
      <c r="AG21" s="25"/>
      <c r="AH21" s="25"/>
      <c r="AI21" s="25"/>
      <c r="AJ21" s="25"/>
      <c r="AK21" s="25"/>
      <c r="AL21" s="25"/>
      <c r="AM21" s="25"/>
      <c r="AN21" s="25"/>
      <c r="AO21" s="25"/>
      <c r="AP21" s="25"/>
      <c r="AQ21" s="25"/>
      <c r="AR21" s="25"/>
      <c r="AS21" s="25"/>
      <c r="AT21" s="25"/>
      <c r="AU21" s="25"/>
      <c r="AV21" s="25"/>
      <c r="AW21" s="25"/>
    </row>
    <row r="22" spans="1:49" ht="15" x14ac:dyDescent="0.2">
      <c r="A22" s="212">
        <f t="shared" si="14"/>
        <v>45060.999305555553</v>
      </c>
      <c r="B22" s="25">
        <f t="shared" si="0"/>
        <v>0</v>
      </c>
      <c r="C22" s="6">
        <f>Penman!Z17</f>
        <v>0.15560954211040759</v>
      </c>
      <c r="D22" s="7">
        <f t="shared" ca="1" si="6"/>
        <v>0.2</v>
      </c>
      <c r="E22" s="7">
        <f t="shared" ca="1" si="7"/>
        <v>3.1121908422081519E-2</v>
      </c>
      <c r="F22" s="131">
        <f ca="1">IF(L21&gt;0.3,E22/'Irrigation Rate'!$B$17,0)</f>
        <v>0</v>
      </c>
      <c r="G22" s="7">
        <f t="shared" ca="1" si="1"/>
        <v>3.1121908422081519E-2</v>
      </c>
      <c r="H22" s="11">
        <f>'Table (Dly)'!C16</f>
        <v>0.08</v>
      </c>
      <c r="I22" s="16">
        <f t="shared" si="8"/>
        <v>-2.6728468950656233E-2</v>
      </c>
      <c r="K22" s="11">
        <f t="shared" ca="1" si="9"/>
        <v>-6.9388939039072284E-18</v>
      </c>
      <c r="L22" s="8">
        <f t="shared" ca="1" si="15"/>
        <v>-7.5422759825078565E-18</v>
      </c>
      <c r="N22" s="11">
        <f t="shared" ca="1" si="10"/>
        <v>2.2149622627262354E-2</v>
      </c>
      <c r="O22" s="15">
        <f t="shared" si="2"/>
        <v>4</v>
      </c>
      <c r="P22" s="11">
        <f t="shared" si="16"/>
        <v>0.92</v>
      </c>
      <c r="Q22" s="11">
        <f t="shared" ca="1" si="11"/>
        <v>0.38529247615522416</v>
      </c>
      <c r="R22" s="11">
        <f t="shared" si="11"/>
        <v>2.2200000000000006</v>
      </c>
      <c r="S22" s="11">
        <f t="shared" si="12"/>
        <v>0</v>
      </c>
      <c r="T22" s="11">
        <f t="shared" ca="1" si="13"/>
        <v>1.7973483986558527</v>
      </c>
      <c r="V22">
        <v>1.2</v>
      </c>
      <c r="W22" s="210">
        <v>0.19533333333333336</v>
      </c>
      <c r="X22" s="210">
        <v>0.29366666666666669</v>
      </c>
      <c r="Y22" s="210">
        <v>0.36633333333333334</v>
      </c>
      <c r="Z22" s="210">
        <v>0.39733333333333332</v>
      </c>
      <c r="AA22">
        <f t="shared" si="3"/>
        <v>7.516</v>
      </c>
      <c r="AB22" s="25" cm="1">
        <f t="array" ref="AB22">IF(AA22&gt;0,(AA22-θr)/(θs-θr),-999)</f>
        <v>0.14871323529411765</v>
      </c>
      <c r="AC22" s="73">
        <f t="shared" si="4"/>
        <v>0.89999999999999991</v>
      </c>
      <c r="AD22" s="25">
        <f t="shared" si="5"/>
        <v>0.58684108282781589</v>
      </c>
      <c r="AE22" s="25">
        <f>IF(V22&lt;Ds,'Rainfed corn'!E22,IF(V22&gt;Dd,0,'Rainfed corn'!E22*AD22))</f>
        <v>-2.6728468950656233E-2</v>
      </c>
      <c r="AG22" s="25"/>
      <c r="AH22" s="25"/>
      <c r="AI22" s="25"/>
      <c r="AJ22" s="25"/>
      <c r="AK22" s="25"/>
      <c r="AL22" s="25"/>
      <c r="AM22" s="25"/>
      <c r="AN22" s="25"/>
      <c r="AO22" s="25"/>
      <c r="AP22" s="25"/>
      <c r="AQ22" s="25"/>
      <c r="AR22" s="25"/>
      <c r="AS22" s="25"/>
      <c r="AT22" s="25"/>
      <c r="AU22" s="25"/>
      <c r="AV22" s="25"/>
      <c r="AW22" s="25"/>
    </row>
    <row r="23" spans="1:49" ht="15" x14ac:dyDescent="0.2">
      <c r="A23" s="212">
        <f t="shared" si="14"/>
        <v>45061.999305555553</v>
      </c>
      <c r="B23" s="25">
        <f t="shared" si="0"/>
        <v>0</v>
      </c>
      <c r="C23" s="6">
        <f>Penman!Z18</f>
        <v>0.15816804832805073</v>
      </c>
      <c r="D23" s="7">
        <f t="shared" ca="1" si="6"/>
        <v>0.2</v>
      </c>
      <c r="E23" s="7">
        <f t="shared" ca="1" si="7"/>
        <v>3.163360966561015E-2</v>
      </c>
      <c r="F23" s="131">
        <f ca="1">IF(L22&gt;0.3,E23/'Irrigation Rate'!$B$17,0)</f>
        <v>0</v>
      </c>
      <c r="G23" s="7">
        <f t="shared" ca="1" si="1"/>
        <v>3.163360966561015E-2</v>
      </c>
      <c r="H23" s="11">
        <f>'Table (Dly)'!C17</f>
        <v>0</v>
      </c>
      <c r="I23" s="16">
        <f t="shared" si="8"/>
        <v>3.03210395248679E-2</v>
      </c>
      <c r="K23" s="11">
        <f t="shared" ca="1" si="9"/>
        <v>1.3125701407422433E-3</v>
      </c>
      <c r="L23" s="8">
        <f t="shared" ca="1" si="15"/>
        <v>1.4267066747198295E-3</v>
      </c>
      <c r="N23" s="11">
        <f t="shared" ca="1" si="10"/>
        <v>0</v>
      </c>
      <c r="O23" s="15">
        <f t="shared" si="2"/>
        <v>4</v>
      </c>
      <c r="P23" s="11">
        <f t="shared" si="16"/>
        <v>0.92</v>
      </c>
      <c r="Q23" s="11">
        <f t="shared" ca="1" si="11"/>
        <v>0.41692608582083429</v>
      </c>
      <c r="R23" s="11">
        <f t="shared" si="11"/>
        <v>2.2200000000000006</v>
      </c>
      <c r="S23" s="11">
        <f t="shared" si="12"/>
        <v>0</v>
      </c>
      <c r="T23" s="11">
        <f t="shared" ca="1" si="13"/>
        <v>1.7973483986558527</v>
      </c>
      <c r="V23">
        <v>1.2</v>
      </c>
      <c r="W23" s="210">
        <v>0.19533333333333336</v>
      </c>
      <c r="X23" s="210">
        <v>0.29366666666666669</v>
      </c>
      <c r="Y23" s="210">
        <v>0.36633333333333334</v>
      </c>
      <c r="Z23" s="210">
        <v>0.39733333333333332</v>
      </c>
      <c r="AA23">
        <f t="shared" si="3"/>
        <v>7.516</v>
      </c>
      <c r="AB23" s="25" cm="1">
        <f t="array" ref="AB23">IF(AA23&gt;0,(AA23-θr)/(θs-θr),-999)</f>
        <v>0.14871323529411765</v>
      </c>
      <c r="AC23" s="73">
        <f t="shared" si="4"/>
        <v>0.89999999999999991</v>
      </c>
      <c r="AD23" s="25">
        <f t="shared" si="5"/>
        <v>0.58684108282781589</v>
      </c>
      <c r="AE23" s="25">
        <f>IF(V23&lt;Ds,'Rainfed corn'!E23,IF(V23&gt;Dd,0,'Rainfed corn'!E23*AD23))</f>
        <v>3.03210395248679E-2</v>
      </c>
      <c r="AG23" s="25"/>
      <c r="AH23" s="25"/>
      <c r="AI23" s="25"/>
      <c r="AJ23" s="25"/>
      <c r="AK23" s="25"/>
      <c r="AL23" s="25"/>
      <c r="AM23" s="25"/>
      <c r="AN23" s="25"/>
      <c r="AO23" s="25"/>
      <c r="AP23" s="25"/>
      <c r="AQ23" s="25"/>
      <c r="AR23" s="25"/>
      <c r="AS23" s="25"/>
      <c r="AT23" s="25"/>
      <c r="AU23" s="25"/>
      <c r="AV23" s="25"/>
      <c r="AW23" s="25"/>
    </row>
    <row r="24" spans="1:49" ht="15" x14ac:dyDescent="0.2">
      <c r="A24" s="212">
        <f t="shared" si="14"/>
        <v>45062.999305555553</v>
      </c>
      <c r="B24" s="25">
        <f t="shared" si="0"/>
        <v>1</v>
      </c>
      <c r="C24" s="6">
        <f>Penman!Z19</f>
        <v>0.14021976121264479</v>
      </c>
      <c r="D24" s="7">
        <f t="shared" ca="1" si="6"/>
        <v>0.1388888888888889</v>
      </c>
      <c r="E24" s="7">
        <f t="shared" ca="1" si="7"/>
        <v>1.9474966835089556E-2</v>
      </c>
      <c r="F24" s="131">
        <f ca="1">IF(L23&gt;0.3,E24/'Irrigation Rate'!$B$17,0)</f>
        <v>0</v>
      </c>
      <c r="G24" s="7">
        <f t="shared" ca="1" si="1"/>
        <v>1.9474966835089556E-2</v>
      </c>
      <c r="H24" s="11">
        <f>'Table (Dly)'!C18</f>
        <v>0</v>
      </c>
      <c r="I24" s="16">
        <f t="shared" si="8"/>
        <v>2.6880327391269509E-2</v>
      </c>
      <c r="K24" s="11">
        <f t="shared" ca="1" si="9"/>
        <v>0</v>
      </c>
      <c r="L24" s="8">
        <f t="shared" ca="1" si="15"/>
        <v>0</v>
      </c>
      <c r="N24" s="11">
        <f t="shared" ca="1" si="10"/>
        <v>6.0927904154377092E-3</v>
      </c>
      <c r="O24" s="15">
        <f t="shared" si="2"/>
        <v>4.4761904761904763</v>
      </c>
      <c r="P24" s="11">
        <f t="shared" si="16"/>
        <v>1.0295238095238097</v>
      </c>
      <c r="Q24" s="11">
        <f t="shared" ca="1" si="11"/>
        <v>0.43640105265592383</v>
      </c>
      <c r="R24" s="11">
        <f t="shared" si="11"/>
        <v>2.2200000000000006</v>
      </c>
      <c r="S24" s="11">
        <f t="shared" si="12"/>
        <v>0</v>
      </c>
      <c r="T24" s="11">
        <f t="shared" ca="1" si="13"/>
        <v>1.8034411890712905</v>
      </c>
      <c r="V24">
        <v>1.2</v>
      </c>
      <c r="W24" s="210">
        <v>0.19533333333333336</v>
      </c>
      <c r="X24" s="210">
        <v>0.29366666666666669</v>
      </c>
      <c r="Y24" s="210">
        <v>0.36633333333333334</v>
      </c>
      <c r="Z24" s="210">
        <v>0.39733333333333332</v>
      </c>
      <c r="AA24">
        <f t="shared" si="3"/>
        <v>7.516</v>
      </c>
      <c r="AB24" s="25" cm="1">
        <f t="array" ref="AB24">IF(AA24&gt;0,(AA24-θr)/(θs-θr),-999)</f>
        <v>0.14871323529411765</v>
      </c>
      <c r="AC24" s="73">
        <f t="shared" si="4"/>
        <v>0.89999999999999991</v>
      </c>
      <c r="AD24" s="25">
        <f t="shared" si="5"/>
        <v>0.58684108282781589</v>
      </c>
      <c r="AE24" s="25">
        <f>IF(V24&lt;Ds,'Rainfed corn'!E24,IF(V24&gt;Dd,0,'Rainfed corn'!E24*AD24))</f>
        <v>2.6880327391269509E-2</v>
      </c>
      <c r="AG24" s="25"/>
      <c r="AH24" s="25"/>
      <c r="AI24" s="25"/>
      <c r="AJ24" s="25"/>
      <c r="AK24" s="25"/>
      <c r="AL24" s="25"/>
      <c r="AM24" s="25"/>
      <c r="AN24" s="25"/>
      <c r="AO24" s="25"/>
      <c r="AP24" s="25"/>
      <c r="AQ24" s="25"/>
      <c r="AR24" s="25"/>
      <c r="AS24" s="25"/>
      <c r="AT24" s="25"/>
      <c r="AU24" s="25"/>
      <c r="AV24" s="25"/>
      <c r="AW24" s="25"/>
    </row>
    <row r="25" spans="1:49" ht="15" x14ac:dyDescent="0.2">
      <c r="A25" s="212">
        <f t="shared" si="14"/>
        <v>45063.999305555553</v>
      </c>
      <c r="B25" s="25">
        <f t="shared" si="0"/>
        <v>1</v>
      </c>
      <c r="C25" s="6">
        <f>Penman!Z20</f>
        <v>0.17964209750934218</v>
      </c>
      <c r="D25" s="7">
        <f t="shared" ca="1" si="6"/>
        <v>0.1388888888888889</v>
      </c>
      <c r="E25" s="7">
        <f t="shared" ca="1" si="7"/>
        <v>2.4950291320741971E-2</v>
      </c>
      <c r="F25" s="131">
        <f ca="1">IF(L24&gt;0.3,E25/'Irrigation Rate'!$B$17,0)</f>
        <v>0</v>
      </c>
      <c r="G25" s="7">
        <f t="shared" ca="1" si="1"/>
        <v>2.4950291320741971E-2</v>
      </c>
      <c r="H25" s="11">
        <f>'Table (Dly)'!C19</f>
        <v>0</v>
      </c>
      <c r="I25" s="16">
        <f t="shared" si="8"/>
        <v>3.4437645254455203E-2</v>
      </c>
      <c r="K25" s="11">
        <f t="shared" ca="1" si="9"/>
        <v>0</v>
      </c>
      <c r="L25" s="8">
        <f t="shared" ca="1" si="15"/>
        <v>0</v>
      </c>
      <c r="N25" s="11">
        <f t="shared" ca="1" si="10"/>
        <v>9.4873539337132322E-3</v>
      </c>
      <c r="O25" s="15">
        <f t="shared" si="2"/>
        <v>4.9523809523809526</v>
      </c>
      <c r="P25" s="11">
        <f t="shared" si="16"/>
        <v>1.1390476190476193</v>
      </c>
      <c r="Q25" s="11">
        <f t="shared" ca="1" si="11"/>
        <v>0.46135134397666577</v>
      </c>
      <c r="R25" s="11">
        <f t="shared" si="11"/>
        <v>2.2200000000000006</v>
      </c>
      <c r="S25" s="11">
        <f t="shared" si="12"/>
        <v>0</v>
      </c>
      <c r="T25" s="11">
        <f t="shared" ca="1" si="13"/>
        <v>1.8129285430050037</v>
      </c>
      <c r="V25">
        <v>1.2</v>
      </c>
      <c r="W25" s="210">
        <v>0.19533333333333336</v>
      </c>
      <c r="X25" s="210">
        <v>0.29366666666666669</v>
      </c>
      <c r="Y25" s="210">
        <v>0.36633333333333334</v>
      </c>
      <c r="Z25" s="210">
        <v>0.39733333333333332</v>
      </c>
      <c r="AA25">
        <f t="shared" si="3"/>
        <v>7.516</v>
      </c>
      <c r="AB25" s="25" cm="1">
        <f t="array" ref="AB25">IF(AA25&gt;0,(AA25-θr)/(θs-θr),-999)</f>
        <v>0.14871323529411765</v>
      </c>
      <c r="AC25" s="73">
        <f t="shared" si="4"/>
        <v>0.89999999999999991</v>
      </c>
      <c r="AD25" s="25">
        <f t="shared" si="5"/>
        <v>0.58684108282781589</v>
      </c>
      <c r="AE25" s="25">
        <f>IF(V25&lt;Ds,'Rainfed corn'!E25,IF(V25&gt;Dd,0,'Rainfed corn'!E25*AD25))</f>
        <v>3.4437645254455203E-2</v>
      </c>
      <c r="AG25" s="25"/>
      <c r="AH25" s="25"/>
      <c r="AI25" s="25"/>
      <c r="AJ25" s="25"/>
      <c r="AK25" s="25"/>
      <c r="AL25" s="25"/>
      <c r="AM25" s="25"/>
      <c r="AN25" s="25"/>
      <c r="AO25" s="25"/>
      <c r="AP25" s="25"/>
      <c r="AQ25" s="25"/>
      <c r="AR25" s="25"/>
      <c r="AS25" s="25"/>
      <c r="AT25" s="25"/>
      <c r="AU25" s="25"/>
      <c r="AV25" s="25"/>
      <c r="AW25" s="25"/>
    </row>
    <row r="26" spans="1:49" ht="15" x14ac:dyDescent="0.2">
      <c r="A26" s="212">
        <f t="shared" si="14"/>
        <v>45064.999305555553</v>
      </c>
      <c r="B26" s="25">
        <f t="shared" si="0"/>
        <v>1</v>
      </c>
      <c r="C26" s="6">
        <f>Penman!Z21</f>
        <v>0.19585426489791727</v>
      </c>
      <c r="D26" s="7">
        <f t="shared" ca="1" si="6"/>
        <v>0.1388888888888889</v>
      </c>
      <c r="E26" s="7">
        <f t="shared" ca="1" si="7"/>
        <v>2.7201981235821845E-2</v>
      </c>
      <c r="F26" s="131">
        <f ca="1">IF(L25&gt;0.3,E26/'Irrigation Rate'!$B$17,0)</f>
        <v>0</v>
      </c>
      <c r="G26" s="7">
        <f t="shared" ca="1" si="1"/>
        <v>2.7201981235821845E-2</v>
      </c>
      <c r="H26" s="11">
        <f>'Table (Dly)'!C20</f>
        <v>0</v>
      </c>
      <c r="I26" s="16">
        <f t="shared" si="8"/>
        <v>3.7545540770452288E-2</v>
      </c>
      <c r="K26" s="11">
        <f t="shared" ca="1" si="9"/>
        <v>0</v>
      </c>
      <c r="L26" s="8">
        <f t="shared" ca="1" si="15"/>
        <v>0</v>
      </c>
      <c r="N26" s="11">
        <f t="shared" ca="1" si="10"/>
        <v>1.0343559534630443E-2</v>
      </c>
      <c r="O26" s="15">
        <f t="shared" si="2"/>
        <v>5.4285714285714288</v>
      </c>
      <c r="P26" s="11">
        <f t="shared" si="16"/>
        <v>1.2485714285714287</v>
      </c>
      <c r="Q26" s="11">
        <f t="shared" ref="Q26:R41" ca="1" si="17">Q25+G26</f>
        <v>0.48855332521248762</v>
      </c>
      <c r="R26" s="11">
        <f t="shared" si="17"/>
        <v>2.2200000000000006</v>
      </c>
      <c r="S26" s="11">
        <f t="shared" si="12"/>
        <v>0</v>
      </c>
      <c r="T26" s="11">
        <f t="shared" ca="1" si="13"/>
        <v>1.8232721025396341</v>
      </c>
      <c r="V26">
        <v>1.2</v>
      </c>
      <c r="W26" s="210">
        <v>0.19533333333333336</v>
      </c>
      <c r="X26" s="210">
        <v>0.29366666666666669</v>
      </c>
      <c r="Y26" s="210">
        <v>0.36633333333333334</v>
      </c>
      <c r="Z26" s="210">
        <v>0.39733333333333332</v>
      </c>
      <c r="AA26">
        <f t="shared" si="3"/>
        <v>7.516</v>
      </c>
      <c r="AB26" s="25" cm="1">
        <f t="array" ref="AB26">IF(AA26&gt;0,(AA26-θr)/(θs-θr),-999)</f>
        <v>0.14871323529411765</v>
      </c>
      <c r="AC26" s="73">
        <f t="shared" si="4"/>
        <v>0.89999999999999991</v>
      </c>
      <c r="AD26" s="25">
        <f t="shared" si="5"/>
        <v>0.58684108282781589</v>
      </c>
      <c r="AE26" s="25">
        <f>IF(V26&lt;Ds,'Rainfed corn'!E26,IF(V26&gt;Dd,0,'Rainfed corn'!E26*AD26))</f>
        <v>3.7545540770452288E-2</v>
      </c>
      <c r="AG26" s="25"/>
      <c r="AH26" s="25"/>
      <c r="AI26" s="25"/>
      <c r="AJ26" s="25"/>
      <c r="AK26" s="25"/>
      <c r="AL26" s="25"/>
      <c r="AM26" s="25"/>
      <c r="AN26" s="25"/>
      <c r="AO26" s="25"/>
      <c r="AP26" s="25"/>
      <c r="AQ26" s="25"/>
      <c r="AR26" s="25"/>
      <c r="AS26" s="25"/>
      <c r="AT26" s="25"/>
      <c r="AU26" s="25"/>
      <c r="AV26" s="25"/>
      <c r="AW26" s="25"/>
    </row>
    <row r="27" spans="1:49" ht="15" x14ac:dyDescent="0.2">
      <c r="A27" s="212">
        <f t="shared" si="14"/>
        <v>45065.999305555553</v>
      </c>
      <c r="B27" s="25">
        <f t="shared" si="0"/>
        <v>1</v>
      </c>
      <c r="C27" s="6">
        <f>Penman!Z22</f>
        <v>0.13476256252231639</v>
      </c>
      <c r="D27" s="7">
        <f t="shared" ca="1" si="6"/>
        <v>0.1388888888888889</v>
      </c>
      <c r="E27" s="7">
        <f t="shared" ca="1" si="7"/>
        <v>1.8717022572543943E-2</v>
      </c>
      <c r="F27" s="131">
        <f ca="1">IF(L26&gt;0.3,E27/'Irrigation Rate'!$B$17,0)</f>
        <v>0</v>
      </c>
      <c r="G27" s="7">
        <f t="shared" ca="1" si="1"/>
        <v>1.8717022572543943E-2</v>
      </c>
      <c r="H27" s="11">
        <f>'Table (Dly)'!C21</f>
        <v>0.5</v>
      </c>
      <c r="I27" s="16">
        <f t="shared" si="8"/>
        <v>2.5834174650980812E-2</v>
      </c>
      <c r="K27" s="11">
        <f t="shared" ca="1" si="9"/>
        <v>0</v>
      </c>
      <c r="L27" s="8">
        <f t="shared" ca="1" si="15"/>
        <v>0</v>
      </c>
      <c r="N27" s="11">
        <f t="shared" ca="1" si="10"/>
        <v>0.50711715207843688</v>
      </c>
      <c r="O27" s="15">
        <f t="shared" si="2"/>
        <v>5.9047619047619051</v>
      </c>
      <c r="P27" s="11">
        <f t="shared" si="16"/>
        <v>1.3580952380952382</v>
      </c>
      <c r="Q27" s="11">
        <f t="shared" ca="1" si="17"/>
        <v>0.50727034778503155</v>
      </c>
      <c r="R27" s="11">
        <f t="shared" si="17"/>
        <v>2.7200000000000006</v>
      </c>
      <c r="S27" s="11">
        <f t="shared" si="12"/>
        <v>0</v>
      </c>
      <c r="T27" s="11">
        <f t="shared" ca="1" si="13"/>
        <v>2.3303892546180709</v>
      </c>
      <c r="V27">
        <v>1.2</v>
      </c>
      <c r="W27" s="210">
        <v>0.19533333333333336</v>
      </c>
      <c r="X27" s="210">
        <v>0.29366666666666669</v>
      </c>
      <c r="Y27" s="210">
        <v>0.36633333333333334</v>
      </c>
      <c r="Z27" s="210">
        <v>0.39733333333333332</v>
      </c>
      <c r="AA27">
        <f t="shared" si="3"/>
        <v>7.516</v>
      </c>
      <c r="AB27" s="25" cm="1">
        <f t="array" ref="AB27">IF(AA27&gt;0,(AA27-θr)/(θs-θr),-999)</f>
        <v>0.14871323529411765</v>
      </c>
      <c r="AC27" s="73">
        <f t="shared" si="4"/>
        <v>0.89999999999999991</v>
      </c>
      <c r="AD27" s="25">
        <f t="shared" si="5"/>
        <v>0.58684108282781589</v>
      </c>
      <c r="AE27" s="25">
        <f>IF(V27&lt;Ds,'Rainfed corn'!E27,IF(V27&gt;Dd,0,'Rainfed corn'!E27*AD27))</f>
        <v>2.5834174650980812E-2</v>
      </c>
      <c r="AG27" s="25"/>
      <c r="AH27" s="25"/>
      <c r="AI27" s="25"/>
      <c r="AJ27" s="25"/>
      <c r="AK27" s="25"/>
      <c r="AL27" s="25"/>
      <c r="AM27" s="25"/>
      <c r="AN27" s="25"/>
      <c r="AO27" s="25"/>
      <c r="AP27" s="25"/>
      <c r="AQ27" s="25"/>
      <c r="AR27" s="25"/>
      <c r="AS27" s="25"/>
      <c r="AT27" s="25"/>
      <c r="AU27" s="25"/>
      <c r="AV27" s="25"/>
      <c r="AW27" s="25"/>
    </row>
    <row r="28" spans="1:49" ht="15" x14ac:dyDescent="0.2">
      <c r="A28" s="212">
        <f t="shared" si="14"/>
        <v>45066.999305555553</v>
      </c>
      <c r="B28" s="25">
        <f t="shared" si="0"/>
        <v>1</v>
      </c>
      <c r="C28" s="6">
        <f>Penman!Z23</f>
        <v>0.140086510419862</v>
      </c>
      <c r="D28" s="7">
        <f t="shared" ca="1" si="6"/>
        <v>0.1388888888888889</v>
      </c>
      <c r="E28" s="7">
        <f t="shared" ca="1" si="7"/>
        <v>1.9456459780536391E-2</v>
      </c>
      <c r="F28" s="131">
        <f ca="1">IF(L27&gt;0.3,E28/'Irrigation Rate'!$B$17,0)</f>
        <v>0</v>
      </c>
      <c r="G28" s="7">
        <f t="shared" ca="1" si="1"/>
        <v>1.9456459780536391E-2</v>
      </c>
      <c r="H28" s="11">
        <f>'Table (Dly)'!C22</f>
        <v>0</v>
      </c>
      <c r="I28" s="16">
        <f t="shared" si="8"/>
        <v>3.3705492980388399E-2</v>
      </c>
      <c r="K28" s="11">
        <f t="shared" ca="1" si="9"/>
        <v>0</v>
      </c>
      <c r="L28" s="8">
        <f t="shared" ca="1" si="15"/>
        <v>0</v>
      </c>
      <c r="N28" s="11">
        <f t="shared" ca="1" si="10"/>
        <v>1.4249033199852008E-2</v>
      </c>
      <c r="O28" s="15">
        <f t="shared" si="2"/>
        <v>6.3809523809523814</v>
      </c>
      <c r="P28" s="11">
        <f t="shared" si="16"/>
        <v>1.4676190476190478</v>
      </c>
      <c r="Q28" s="11">
        <f t="shared" ca="1" si="17"/>
        <v>0.52672680756556789</v>
      </c>
      <c r="R28" s="11">
        <f t="shared" si="17"/>
        <v>2.7200000000000006</v>
      </c>
      <c r="S28" s="11">
        <f t="shared" si="12"/>
        <v>0</v>
      </c>
      <c r="T28" s="11">
        <f t="shared" ca="1" si="13"/>
        <v>2.3446382878179231</v>
      </c>
      <c r="V28">
        <v>1.2</v>
      </c>
      <c r="W28" s="210">
        <v>0.19533333333333336</v>
      </c>
      <c r="X28" s="210">
        <v>0.29366666666666669</v>
      </c>
      <c r="Y28" s="210">
        <v>0.36633333333333334</v>
      </c>
      <c r="Z28" s="210">
        <v>0.39733333333333332</v>
      </c>
      <c r="AA28">
        <f t="shared" si="3"/>
        <v>7.516</v>
      </c>
      <c r="AB28" s="25" cm="1">
        <f t="array" ref="AB28">IF(AA28&gt;0,(AA28-θr)/(θs-θr),-999)</f>
        <v>0.14871323529411765</v>
      </c>
      <c r="AC28" s="73">
        <f t="shared" si="4"/>
        <v>0.89999999999999991</v>
      </c>
      <c r="AD28" s="25">
        <f t="shared" si="5"/>
        <v>0.58684108282781589</v>
      </c>
      <c r="AE28" s="25">
        <f>IF(V28&lt;Ds,'Rainfed corn'!E28,IF(V28&gt;Dd,0,'Rainfed corn'!E28*AD28))</f>
        <v>3.3705492980388399E-2</v>
      </c>
      <c r="AG28" s="25"/>
      <c r="AH28" s="25"/>
      <c r="AI28" s="25"/>
      <c r="AJ28" s="25"/>
      <c r="AK28" s="25"/>
      <c r="AL28" s="25"/>
      <c r="AM28" s="25"/>
      <c r="AN28" s="25"/>
      <c r="AO28" s="25"/>
      <c r="AP28" s="25"/>
      <c r="AQ28" s="25"/>
      <c r="AR28" s="25"/>
      <c r="AS28" s="25"/>
      <c r="AT28" s="25"/>
      <c r="AU28" s="25"/>
      <c r="AV28" s="25"/>
      <c r="AW28" s="25"/>
    </row>
    <row r="29" spans="1:49" ht="15" x14ac:dyDescent="0.2">
      <c r="A29" s="212">
        <f t="shared" si="14"/>
        <v>45067.999305555553</v>
      </c>
      <c r="B29" s="25">
        <f t="shared" si="0"/>
        <v>1</v>
      </c>
      <c r="C29" s="6">
        <f>Penman!Z24</f>
        <v>0.17357088859488615</v>
      </c>
      <c r="D29" s="7">
        <f t="shared" ca="1" si="6"/>
        <v>0.1388888888888889</v>
      </c>
      <c r="E29" s="7">
        <f t="shared" ca="1" si="7"/>
        <v>2.4107067860400854E-2</v>
      </c>
      <c r="F29" s="131">
        <f ca="1">IF(L28&gt;0.3,E29/'Irrigation Rate'!$B$17,0)</f>
        <v>0</v>
      </c>
      <c r="G29" s="7">
        <f t="shared" ca="1" si="1"/>
        <v>2.4107067860400854E-2</v>
      </c>
      <c r="H29" s="11">
        <f>'Table (Dly)'!C23</f>
        <v>0</v>
      </c>
      <c r="I29" s="16">
        <f t="shared" si="8"/>
        <v>4.1761996566267764E-2</v>
      </c>
      <c r="K29" s="11">
        <f t="shared" ca="1" si="9"/>
        <v>0</v>
      </c>
      <c r="L29" s="8">
        <f t="shared" ca="1" si="15"/>
        <v>0</v>
      </c>
      <c r="N29" s="11">
        <f t="shared" ca="1" si="10"/>
        <v>1.765492870586691E-2</v>
      </c>
      <c r="O29" s="15">
        <f t="shared" si="2"/>
        <v>6.8571428571428577</v>
      </c>
      <c r="P29" s="11">
        <f t="shared" si="16"/>
        <v>1.5771428571428574</v>
      </c>
      <c r="Q29" s="11">
        <f t="shared" ca="1" si="17"/>
        <v>0.55083387542596873</v>
      </c>
      <c r="R29" s="11">
        <f t="shared" si="17"/>
        <v>2.7200000000000006</v>
      </c>
      <c r="S29" s="11">
        <f t="shared" si="12"/>
        <v>0</v>
      </c>
      <c r="T29" s="11">
        <f t="shared" ca="1" si="13"/>
        <v>2.3622932165237898</v>
      </c>
      <c r="V29">
        <v>1.2</v>
      </c>
      <c r="W29" s="210">
        <v>0.19533333333333336</v>
      </c>
      <c r="X29" s="210">
        <v>0.29366666666666669</v>
      </c>
      <c r="Y29" s="210">
        <v>0.36633333333333334</v>
      </c>
      <c r="Z29" s="210">
        <v>0.39733333333333332</v>
      </c>
      <c r="AA29">
        <f t="shared" si="3"/>
        <v>7.516</v>
      </c>
      <c r="AB29" s="25" cm="1">
        <f t="array" ref="AB29">IF(AA29&gt;0,(AA29-θr)/(θs-θr),-999)</f>
        <v>0.14871323529411765</v>
      </c>
      <c r="AC29" s="73">
        <f t="shared" si="4"/>
        <v>0.89999999999999991</v>
      </c>
      <c r="AD29" s="25">
        <f t="shared" si="5"/>
        <v>0.58684108282781589</v>
      </c>
      <c r="AE29" s="25">
        <f>IF(V29&lt;Ds,'Rainfed corn'!E29,IF(V29&gt;Dd,0,'Rainfed corn'!E29*AD29))</f>
        <v>4.1761996566267764E-2</v>
      </c>
      <c r="AG29" s="25"/>
      <c r="AH29" s="25"/>
      <c r="AI29" s="25"/>
      <c r="AJ29" s="25"/>
      <c r="AK29" s="25"/>
      <c r="AL29" s="25"/>
      <c r="AM29" s="25"/>
      <c r="AN29" s="25"/>
      <c r="AO29" s="25"/>
      <c r="AP29" s="25"/>
      <c r="AQ29" s="25"/>
      <c r="AR29" s="25"/>
      <c r="AS29" s="25"/>
      <c r="AT29" s="25"/>
      <c r="AU29" s="25"/>
      <c r="AV29" s="25"/>
      <c r="AW29" s="25"/>
    </row>
    <row r="30" spans="1:49" ht="15" x14ac:dyDescent="0.2">
      <c r="A30" s="212">
        <f t="shared" si="14"/>
        <v>45068.999305555553</v>
      </c>
      <c r="B30" s="25">
        <f t="shared" si="0"/>
        <v>1</v>
      </c>
      <c r="C30" s="6">
        <f>Penman!Z25</f>
        <v>0.17171028409394226</v>
      </c>
      <c r="D30" s="7">
        <f t="shared" ca="1" si="6"/>
        <v>0.1388888888888889</v>
      </c>
      <c r="E30" s="7">
        <f t="shared" ca="1" si="7"/>
        <v>2.3848650568603094E-2</v>
      </c>
      <c r="F30" s="131">
        <f ca="1">IF(L29&gt;0.3,E30/'Irrigation Rate'!$B$17,0)</f>
        <v>0</v>
      </c>
      <c r="G30" s="7">
        <f t="shared" ca="1" si="1"/>
        <v>2.3848650568603094E-2</v>
      </c>
      <c r="H30" s="11">
        <f>'Table (Dly)'!C24</f>
        <v>0</v>
      </c>
      <c r="I30" s="16">
        <f t="shared" si="8"/>
        <v>4.1314326110647996E-2</v>
      </c>
      <c r="K30" s="11">
        <f t="shared" ca="1" si="9"/>
        <v>0</v>
      </c>
      <c r="L30" s="8">
        <f t="shared" ca="1" si="15"/>
        <v>0</v>
      </c>
      <c r="N30" s="11">
        <f t="shared" ca="1" si="10"/>
        <v>1.7465675542044902E-2</v>
      </c>
      <c r="O30" s="15">
        <f t="shared" si="2"/>
        <v>7.3333333333333339</v>
      </c>
      <c r="P30" s="11">
        <f t="shared" si="16"/>
        <v>1.686666666666667</v>
      </c>
      <c r="Q30" s="11">
        <f t="shared" ca="1" si="17"/>
        <v>0.57468252599457181</v>
      </c>
      <c r="R30" s="11">
        <f t="shared" si="17"/>
        <v>2.7200000000000006</v>
      </c>
      <c r="S30" s="11">
        <f t="shared" si="12"/>
        <v>0</v>
      </c>
      <c r="T30" s="11">
        <f t="shared" ca="1" si="13"/>
        <v>2.3797588920658348</v>
      </c>
      <c r="V30">
        <v>1.2</v>
      </c>
      <c r="W30" s="210">
        <v>0.19533333333333336</v>
      </c>
      <c r="X30" s="210">
        <v>0.29366666666666669</v>
      </c>
      <c r="Y30" s="210">
        <v>0.36633333333333334</v>
      </c>
      <c r="Z30" s="210">
        <v>0.39733333333333332</v>
      </c>
      <c r="AA30">
        <f t="shared" si="3"/>
        <v>7.516</v>
      </c>
      <c r="AB30" s="25" cm="1">
        <f t="array" ref="AB30">IF(AA30&gt;0,(AA30-θr)/(θs-θr),-999)</f>
        <v>0.14871323529411765</v>
      </c>
      <c r="AC30" s="73">
        <f t="shared" si="4"/>
        <v>0.89999999999999991</v>
      </c>
      <c r="AD30" s="25">
        <f t="shared" si="5"/>
        <v>0.58684108282781589</v>
      </c>
      <c r="AE30" s="25">
        <f>IF(V30&lt;Ds,'Rainfed corn'!E30,IF(V30&gt;Dd,0,'Rainfed corn'!E30*AD30))</f>
        <v>4.1314326110647996E-2</v>
      </c>
      <c r="AG30" s="25"/>
      <c r="AH30" s="25"/>
      <c r="AI30" s="25"/>
      <c r="AJ30" s="25"/>
      <c r="AK30" s="25"/>
      <c r="AL30" s="25"/>
      <c r="AM30" s="25"/>
      <c r="AN30" s="25"/>
      <c r="AO30" s="25"/>
      <c r="AP30" s="25"/>
      <c r="AQ30" s="25"/>
      <c r="AR30" s="25"/>
      <c r="AS30" s="25"/>
      <c r="AT30" s="25"/>
      <c r="AU30" s="25"/>
      <c r="AV30" s="25"/>
      <c r="AW30" s="25"/>
    </row>
    <row r="31" spans="1:49" ht="15" x14ac:dyDescent="0.2">
      <c r="A31" s="212">
        <f t="shared" si="14"/>
        <v>45069.999305555553</v>
      </c>
      <c r="B31" s="25">
        <f t="shared" si="0"/>
        <v>2</v>
      </c>
      <c r="C31" s="6">
        <f>Penman!Z26</f>
        <v>0.19048952054459795</v>
      </c>
      <c r="D31" s="7">
        <f t="shared" ca="1" si="6"/>
        <v>0.18111111111111114</v>
      </c>
      <c r="E31" s="7">
        <f t="shared" ca="1" si="7"/>
        <v>3.4499768720854966E-2</v>
      </c>
      <c r="F31" s="131">
        <f ca="1">IF(L30&gt;0.3,E31/'Irrigation Rate'!$B$17,0)</f>
        <v>0</v>
      </c>
      <c r="G31" s="7">
        <f t="shared" ca="1" si="1"/>
        <v>3.4499768720854966E-2</v>
      </c>
      <c r="H31" s="11">
        <f>'Table (Dly)'!C25</f>
        <v>0</v>
      </c>
      <c r="I31" s="16">
        <f t="shared" si="8"/>
        <v>4.5832701366534771E-2</v>
      </c>
      <c r="K31" s="11">
        <f t="shared" ca="1" si="9"/>
        <v>0</v>
      </c>
      <c r="L31" s="8">
        <f t="shared" ca="1" si="15"/>
        <v>0</v>
      </c>
      <c r="N31" s="11">
        <f t="shared" ca="1" si="10"/>
        <v>1.1332932645679805E-2</v>
      </c>
      <c r="O31" s="15">
        <f t="shared" si="2"/>
        <v>7.8095238095238102</v>
      </c>
      <c r="P31" s="11">
        <f t="shared" si="16"/>
        <v>1.7961904761904766</v>
      </c>
      <c r="Q31" s="11">
        <f t="shared" ca="1" si="17"/>
        <v>0.60918229471542673</v>
      </c>
      <c r="R31" s="11">
        <f t="shared" si="17"/>
        <v>2.7200000000000006</v>
      </c>
      <c r="S31" s="11">
        <f t="shared" si="12"/>
        <v>0</v>
      </c>
      <c r="T31" s="11">
        <f t="shared" ca="1" si="13"/>
        <v>2.3910918247115145</v>
      </c>
      <c r="V31">
        <v>1.2</v>
      </c>
      <c r="W31" s="210">
        <v>0.19533333333333336</v>
      </c>
      <c r="X31" s="210">
        <v>0.29366666666666669</v>
      </c>
      <c r="Y31" s="210">
        <v>0.36633333333333334</v>
      </c>
      <c r="Z31" s="210">
        <v>0.39733333333333332</v>
      </c>
      <c r="AA31">
        <f t="shared" si="3"/>
        <v>7.516</v>
      </c>
      <c r="AB31" s="25" cm="1">
        <f t="array" ref="AB31">IF(AA31&gt;0,(AA31-θr)/(θs-θr),-999)</f>
        <v>0.14871323529411765</v>
      </c>
      <c r="AC31" s="73">
        <f t="shared" si="4"/>
        <v>0.89999999999999991</v>
      </c>
      <c r="AD31" s="25">
        <f t="shared" si="5"/>
        <v>0.58684108282781589</v>
      </c>
      <c r="AE31" s="25">
        <f>IF(V31&lt;Ds,'Rainfed corn'!E31,IF(V31&gt;Dd,0,'Rainfed corn'!E31*AD31))</f>
        <v>4.5832701366534771E-2</v>
      </c>
      <c r="AG31" s="25"/>
      <c r="AH31" s="25"/>
      <c r="AI31" s="25"/>
      <c r="AJ31" s="25"/>
      <c r="AK31" s="25"/>
      <c r="AL31" s="25"/>
      <c r="AM31" s="25"/>
      <c r="AN31" s="25"/>
      <c r="AO31" s="25"/>
      <c r="AP31" s="25"/>
      <c r="AQ31" s="25"/>
      <c r="AR31" s="25"/>
      <c r="AS31" s="25"/>
      <c r="AT31" s="25"/>
      <c r="AU31" s="25"/>
      <c r="AV31" s="25"/>
      <c r="AW31" s="25"/>
    </row>
    <row r="32" spans="1:49" ht="15" x14ac:dyDescent="0.2">
      <c r="A32" s="212">
        <f t="shared" si="14"/>
        <v>45070.999305555553</v>
      </c>
      <c r="B32" s="25">
        <f t="shared" si="0"/>
        <v>2</v>
      </c>
      <c r="C32" s="6">
        <f>Penman!Z27</f>
        <v>0.21420341134526397</v>
      </c>
      <c r="D32" s="7">
        <f t="shared" ca="1" si="6"/>
        <v>0.18111111111111114</v>
      </c>
      <c r="E32" s="7">
        <f t="shared" ca="1" si="7"/>
        <v>3.8794617832531145E-2</v>
      </c>
      <c r="F32" s="131">
        <f ca="1">IF(L31&gt;0.3,E32/'Irrigation Rate'!$B$17,0)</f>
        <v>0</v>
      </c>
      <c r="G32" s="7">
        <f t="shared" ca="1" si="1"/>
        <v>3.8794617832531145E-2</v>
      </c>
      <c r="H32" s="11">
        <f>'Table (Dly)'!C26</f>
        <v>0</v>
      </c>
      <c r="I32" s="16">
        <f t="shared" si="8"/>
        <v>5.1538378362299381E-2</v>
      </c>
      <c r="K32" s="11">
        <f t="shared" ca="1" si="9"/>
        <v>0</v>
      </c>
      <c r="L32" s="8">
        <f t="shared" ca="1" si="15"/>
        <v>0</v>
      </c>
      <c r="N32" s="11">
        <f t="shared" ca="1" si="10"/>
        <v>1.2743760529768236E-2</v>
      </c>
      <c r="O32" s="15">
        <f t="shared" si="2"/>
        <v>8.2857142857142865</v>
      </c>
      <c r="P32" s="11">
        <f t="shared" si="16"/>
        <v>1.9057142857142861</v>
      </c>
      <c r="Q32" s="11">
        <f t="shared" ca="1" si="17"/>
        <v>0.64797691254795786</v>
      </c>
      <c r="R32" s="11">
        <f t="shared" si="17"/>
        <v>2.7200000000000006</v>
      </c>
      <c r="S32" s="11">
        <f t="shared" si="12"/>
        <v>0</v>
      </c>
      <c r="T32" s="11">
        <f t="shared" ca="1" si="13"/>
        <v>2.4038355852412829</v>
      </c>
      <c r="V32">
        <v>1.2</v>
      </c>
      <c r="W32" s="210">
        <v>0.19533333333333336</v>
      </c>
      <c r="X32" s="210">
        <v>0.29366666666666669</v>
      </c>
      <c r="Y32" s="210">
        <v>0.36633333333333334</v>
      </c>
      <c r="Z32" s="210">
        <v>0.39733333333333332</v>
      </c>
      <c r="AA32">
        <f t="shared" si="3"/>
        <v>7.516</v>
      </c>
      <c r="AB32" s="25" cm="1">
        <f t="array" ref="AB32">IF(AA32&gt;0,(AA32-θr)/(θs-θr),-999)</f>
        <v>0.14871323529411765</v>
      </c>
      <c r="AC32" s="73">
        <f t="shared" si="4"/>
        <v>0.89999999999999991</v>
      </c>
      <c r="AD32" s="25">
        <f t="shared" si="5"/>
        <v>0.58684108282781589</v>
      </c>
      <c r="AE32" s="25">
        <f>IF(V32&lt;Ds,'Rainfed corn'!E32,IF(V32&gt;Dd,0,'Rainfed corn'!E32*AD32))</f>
        <v>5.1538378362299381E-2</v>
      </c>
      <c r="AG32" s="25"/>
      <c r="AH32" s="25"/>
      <c r="AI32" s="25"/>
      <c r="AJ32" s="25"/>
      <c r="AK32" s="25"/>
      <c r="AL32" s="25"/>
      <c r="AM32" s="25"/>
      <c r="AN32" s="25"/>
      <c r="AO32" s="25"/>
      <c r="AP32" s="25"/>
      <c r="AQ32" s="25"/>
      <c r="AR32" s="25"/>
      <c r="AS32" s="25"/>
      <c r="AT32" s="25"/>
      <c r="AU32" s="25"/>
      <c r="AV32" s="25"/>
      <c r="AW32" s="25"/>
    </row>
    <row r="33" spans="1:16363" ht="16" thickBot="1" x14ac:dyDescent="0.25">
      <c r="A33" s="212">
        <f t="shared" si="14"/>
        <v>45071.999305555553</v>
      </c>
      <c r="B33" s="25">
        <f t="shared" si="0"/>
        <v>2</v>
      </c>
      <c r="C33" s="6">
        <f>Penman!Z28</f>
        <v>0.22964253748401053</v>
      </c>
      <c r="D33" s="7">
        <f t="shared" ca="1" si="6"/>
        <v>0.18111111111111114</v>
      </c>
      <c r="E33" s="7">
        <f t="shared" ca="1" si="7"/>
        <v>4.1590815122104136E-2</v>
      </c>
      <c r="F33" s="131">
        <f ca="1">IF(L32&gt;0.3,E33/'Irrigation Rate'!$B$17,0)</f>
        <v>0</v>
      </c>
      <c r="G33" s="7">
        <f t="shared" ca="1" si="1"/>
        <v>4.1590815122104136E-2</v>
      </c>
      <c r="H33" s="11">
        <f>'Table (Dly)'!C27</f>
        <v>0</v>
      </c>
      <c r="I33" s="16">
        <f t="shared" si="8"/>
        <v>5.525310689778206E-2</v>
      </c>
      <c r="K33" s="11">
        <f t="shared" ca="1" si="9"/>
        <v>0</v>
      </c>
      <c r="L33" s="8">
        <f t="shared" ca="1" si="15"/>
        <v>0</v>
      </c>
      <c r="N33" s="11">
        <f t="shared" ca="1" si="10"/>
        <v>1.3662291775677925E-2</v>
      </c>
      <c r="O33" s="15">
        <f t="shared" si="2"/>
        <v>8.7619047619047628</v>
      </c>
      <c r="P33" s="11">
        <f t="shared" si="16"/>
        <v>2.0152380952380957</v>
      </c>
      <c r="Q33" s="11">
        <f t="shared" ca="1" si="17"/>
        <v>0.68956772767006203</v>
      </c>
      <c r="R33" s="11">
        <f t="shared" si="17"/>
        <v>2.7200000000000006</v>
      </c>
      <c r="S33" s="11">
        <f t="shared" si="12"/>
        <v>0</v>
      </c>
      <c r="T33" s="11">
        <f t="shared" ca="1" si="13"/>
        <v>2.4174978770169608</v>
      </c>
      <c r="V33">
        <v>1.2</v>
      </c>
      <c r="W33" s="210">
        <v>0.19533333333333336</v>
      </c>
      <c r="X33" s="210">
        <v>0.29366666666666669</v>
      </c>
      <c r="Y33" s="210">
        <v>0.36633333333333334</v>
      </c>
      <c r="Z33" s="210">
        <v>0.39733333333333332</v>
      </c>
      <c r="AA33">
        <f t="shared" si="3"/>
        <v>7.516</v>
      </c>
      <c r="AB33" s="25" cm="1">
        <f t="array" ref="AB33">IF(AA33&gt;0,(AA33-θr)/(θs-θr),-999)</f>
        <v>0.14871323529411765</v>
      </c>
      <c r="AC33" s="73">
        <f t="shared" si="4"/>
        <v>0.89999999999999991</v>
      </c>
      <c r="AD33" s="25">
        <f t="shared" si="5"/>
        <v>0.58684108282781589</v>
      </c>
      <c r="AE33" s="25">
        <f>IF(V33&lt;Ds,'Rainfed corn'!E33,IF(V33&gt;Dd,0,'Rainfed corn'!E33*AD33))</f>
        <v>5.525310689778206E-2</v>
      </c>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5"/>
      <c r="BI33" s="25"/>
      <c r="BJ33" s="25"/>
      <c r="BK33" s="25"/>
      <c r="BL33" s="25"/>
      <c r="BM33" s="25"/>
      <c r="BN33" s="25"/>
      <c r="BO33" s="25"/>
      <c r="BP33" s="25"/>
      <c r="BQ33" s="25"/>
      <c r="BR33" s="25"/>
      <c r="BS33" s="25"/>
      <c r="BT33" s="25"/>
      <c r="BU33" s="25"/>
      <c r="BV33" s="25"/>
    </row>
    <row r="34" spans="1:16363" s="53" customFormat="1" ht="17" thickTop="1" thickBot="1" x14ac:dyDescent="0.25">
      <c r="A34" s="212">
        <f t="shared" si="14"/>
        <v>45072.999305555553</v>
      </c>
      <c r="B34" s="25">
        <f t="shared" si="0"/>
        <v>2</v>
      </c>
      <c r="C34" s="6">
        <f>Penman!Z29</f>
        <v>0.23306043815761845</v>
      </c>
      <c r="D34" s="7">
        <f t="shared" ca="1" si="6"/>
        <v>0.18111111111111114</v>
      </c>
      <c r="E34" s="7">
        <f t="shared" ca="1" si="7"/>
        <v>4.2209834910768684E-2</v>
      </c>
      <c r="F34" s="131">
        <f ca="1">IF(L33&gt;0.3,E34/'Irrigation Rate'!$B$17,0)</f>
        <v>0</v>
      </c>
      <c r="G34" s="7">
        <f t="shared" ca="1" si="1"/>
        <v>4.2209834910768684E-2</v>
      </c>
      <c r="H34" s="11">
        <f>'Table (Dly)'!C28</f>
        <v>0</v>
      </c>
      <c r="I34" s="16">
        <f t="shared" si="8"/>
        <v>5.6075470356024233E-2</v>
      </c>
      <c r="J34"/>
      <c r="K34" s="11">
        <f t="shared" ca="1" si="9"/>
        <v>0</v>
      </c>
      <c r="L34" s="8">
        <f t="shared" ca="1" si="15"/>
        <v>0</v>
      </c>
      <c r="M34"/>
      <c r="N34" s="11">
        <f t="shared" ca="1" si="10"/>
        <v>1.3865635445255549E-2</v>
      </c>
      <c r="O34" s="15">
        <f t="shared" si="2"/>
        <v>9.238095238095239</v>
      </c>
      <c r="P34" s="11">
        <f t="shared" si="16"/>
        <v>2.1247619047619053</v>
      </c>
      <c r="Q34" s="11">
        <f t="shared" ca="1" si="17"/>
        <v>0.73177756258083071</v>
      </c>
      <c r="R34" s="11">
        <f t="shared" si="17"/>
        <v>2.7200000000000006</v>
      </c>
      <c r="S34" s="11">
        <f t="shared" si="12"/>
        <v>0</v>
      </c>
      <c r="T34" s="11">
        <f t="shared" ca="1" si="13"/>
        <v>2.4313635124622164</v>
      </c>
      <c r="U34"/>
      <c r="V34">
        <v>1.2</v>
      </c>
      <c r="W34" s="210">
        <v>0.19533333333333336</v>
      </c>
      <c r="X34" s="210">
        <v>0.29366666666666669</v>
      </c>
      <c r="Y34" s="210">
        <v>0.36633333333333334</v>
      </c>
      <c r="Z34" s="210">
        <v>0.39733333333333332</v>
      </c>
      <c r="AA34">
        <f t="shared" si="3"/>
        <v>7.516</v>
      </c>
      <c r="AB34" s="25" cm="1">
        <f t="array" ref="AB34">IF(AA34&gt;0,(AA34-θr)/(θs-θr),-999)</f>
        <v>0.14871323529411765</v>
      </c>
      <c r="AC34" s="73">
        <f t="shared" si="4"/>
        <v>0.89999999999999991</v>
      </c>
      <c r="AD34" s="25">
        <f t="shared" si="5"/>
        <v>0.58684108282781589</v>
      </c>
      <c r="AE34" s="25">
        <f>IF(V34&lt;Ds,'Rainfed corn'!E34,IF(V34&gt;Dd,0,'Rainfed corn'!E34*AD34))</f>
        <v>5.6075470356024233E-2</v>
      </c>
      <c r="AF34"/>
      <c r="AG34" s="25"/>
      <c r="AH34" s="25"/>
      <c r="AI34" s="25"/>
      <c r="AJ34" s="25"/>
      <c r="AK34" s="25"/>
      <c r="AL34" s="25"/>
      <c r="AM34" s="25"/>
      <c r="AN34" s="25"/>
      <c r="AO34" s="25"/>
      <c r="AP34" s="25"/>
      <c r="AQ34" s="25"/>
      <c r="AR34" s="25"/>
      <c r="AS34" s="25"/>
      <c r="AT34" s="25"/>
      <c r="AU34" s="25"/>
      <c r="AV34" s="25"/>
      <c r="AW34" s="25"/>
      <c r="AX34" s="25"/>
      <c r="AY34" s="25"/>
      <c r="AZ34" s="25"/>
      <c r="BA34" s="25"/>
      <c r="BB34" s="25"/>
      <c r="BC34" s="25"/>
      <c r="BD34" s="25"/>
      <c r="BE34" s="25"/>
      <c r="BF34" s="25"/>
      <c r="BG34" s="25"/>
      <c r="BH34" s="25"/>
      <c r="BI34" s="25"/>
      <c r="BJ34" s="25"/>
      <c r="BK34" s="25"/>
      <c r="BL34" s="25"/>
      <c r="BM34" s="25"/>
      <c r="BN34" s="25"/>
      <c r="BO34" s="25"/>
      <c r="BP34" s="25"/>
      <c r="BQ34" s="25"/>
      <c r="BR34" s="25"/>
      <c r="BS34" s="25"/>
      <c r="BT34" s="25"/>
      <c r="BU34" s="25"/>
      <c r="BV34" s="25"/>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c r="AMP34"/>
      <c r="AMQ34"/>
      <c r="AMR34"/>
      <c r="AMS34"/>
      <c r="AMT34"/>
      <c r="AMU34"/>
      <c r="AMV34"/>
      <c r="AMW34"/>
      <c r="AMX34"/>
      <c r="AMY34"/>
      <c r="AMZ34"/>
      <c r="ANA34"/>
      <c r="ANB34"/>
      <c r="ANC34"/>
      <c r="AND34"/>
      <c r="ANE34"/>
      <c r="ANF34"/>
      <c r="ANG34"/>
      <c r="ANH34"/>
      <c r="ANI34"/>
      <c r="ANJ34"/>
      <c r="ANK34"/>
      <c r="ANL34"/>
      <c r="ANM34"/>
      <c r="ANN34"/>
      <c r="ANO34"/>
      <c r="ANP34"/>
      <c r="ANQ34"/>
      <c r="ANR34"/>
      <c r="ANS34"/>
      <c r="ANT34"/>
      <c r="ANU34"/>
      <c r="ANV34"/>
      <c r="ANW34"/>
      <c r="ANX34"/>
      <c r="ANY34"/>
      <c r="ANZ34"/>
      <c r="AOA34"/>
      <c r="AOB34"/>
      <c r="AOC34"/>
      <c r="AOD34"/>
      <c r="AOE34"/>
      <c r="AOF34"/>
      <c r="AOG34"/>
      <c r="AOH34"/>
      <c r="AOI34"/>
      <c r="AOJ34"/>
      <c r="AOK34"/>
      <c r="AOL34"/>
      <c r="AOM34"/>
      <c r="AON34"/>
      <c r="AOO34"/>
      <c r="AOP34"/>
      <c r="AOQ34"/>
      <c r="AOR34"/>
      <c r="AOS34"/>
      <c r="AOT34"/>
      <c r="AOU34"/>
      <c r="AOV34"/>
      <c r="AOW34"/>
      <c r="AOX34"/>
      <c r="AOY34"/>
      <c r="AOZ34"/>
      <c r="APA34"/>
      <c r="APB34"/>
      <c r="APC34"/>
      <c r="APD34"/>
      <c r="APE34"/>
      <c r="APF34"/>
      <c r="APG34"/>
      <c r="APH34"/>
      <c r="API34"/>
      <c r="APJ34"/>
      <c r="APK34"/>
      <c r="APL34"/>
      <c r="APM34"/>
      <c r="APN34"/>
      <c r="APO34"/>
      <c r="APP34"/>
      <c r="APQ34"/>
      <c r="APR34"/>
      <c r="APS34"/>
      <c r="APT34"/>
      <c r="APU34"/>
      <c r="APV34"/>
      <c r="APW34"/>
      <c r="APX34"/>
      <c r="APY34"/>
      <c r="APZ34"/>
      <c r="AQA34"/>
      <c r="AQB34"/>
      <c r="AQC34"/>
      <c r="AQD34"/>
      <c r="AQE34"/>
      <c r="AQF34"/>
      <c r="AQG34"/>
      <c r="AQH34"/>
      <c r="AQI34"/>
      <c r="AQJ34"/>
      <c r="AQK34"/>
      <c r="AQL34"/>
      <c r="AQM34"/>
      <c r="AQN34"/>
      <c r="AQO34"/>
      <c r="AQP34"/>
      <c r="AQQ34"/>
      <c r="AQR34"/>
      <c r="AQS34"/>
      <c r="AQT34"/>
      <c r="AQU34"/>
      <c r="AQV34"/>
      <c r="AQW34"/>
      <c r="AQX34"/>
      <c r="AQY34"/>
      <c r="AQZ34"/>
      <c r="ARA34"/>
      <c r="ARB34"/>
      <c r="ARC34"/>
      <c r="ARD34"/>
      <c r="ARE34"/>
      <c r="ARF34"/>
      <c r="ARG34"/>
      <c r="ARH34"/>
      <c r="ARI34"/>
      <c r="ARJ34"/>
      <c r="ARK34"/>
      <c r="ARL34"/>
      <c r="ARM34"/>
      <c r="ARN34"/>
      <c r="ARO34"/>
      <c r="ARP34"/>
      <c r="ARQ34"/>
      <c r="ARR34"/>
      <c r="ARS34"/>
      <c r="ART34"/>
      <c r="ARU34"/>
      <c r="ARV34"/>
      <c r="ARW34"/>
      <c r="ARX34"/>
      <c r="ARY34"/>
      <c r="ARZ34"/>
      <c r="ASA34"/>
      <c r="ASB34"/>
      <c r="ASC34"/>
      <c r="ASD34"/>
      <c r="ASE34"/>
      <c r="ASF34"/>
      <c r="ASG34"/>
      <c r="ASH34"/>
      <c r="ASI34"/>
      <c r="ASJ34"/>
      <c r="ASK34"/>
      <c r="ASL34"/>
      <c r="ASM34"/>
      <c r="ASN34"/>
      <c r="ASO34"/>
      <c r="ASP34"/>
      <c r="ASQ34"/>
      <c r="ASR34"/>
      <c r="ASS34"/>
      <c r="AST34"/>
      <c r="ASU34"/>
      <c r="ASV34"/>
      <c r="ASW34"/>
      <c r="ASX34"/>
      <c r="ASY34"/>
      <c r="ASZ34"/>
      <c r="ATA34"/>
      <c r="ATB34"/>
      <c r="ATC34"/>
      <c r="ATD34"/>
      <c r="ATE34"/>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c r="AXQ34"/>
      <c r="AXR34"/>
      <c r="AXS34"/>
      <c r="AXT34"/>
      <c r="AXU34"/>
      <c r="AXV34"/>
      <c r="AXW34"/>
      <c r="AXX34"/>
      <c r="AXY34"/>
      <c r="AXZ34"/>
      <c r="AYA34"/>
      <c r="AYB34"/>
      <c r="AYC34"/>
      <c r="AYD34"/>
      <c r="AYE34"/>
      <c r="AYF34"/>
      <c r="AYG34"/>
      <c r="AYH34"/>
      <c r="AYI34"/>
      <c r="AYJ34"/>
      <c r="AYK34"/>
      <c r="AYL34"/>
      <c r="AYM34"/>
      <c r="AYN34"/>
      <c r="AYO34"/>
      <c r="AYP34"/>
      <c r="AYQ34"/>
      <c r="AYR34"/>
      <c r="AYS34"/>
      <c r="AYT34"/>
      <c r="AYU34"/>
      <c r="AYV34"/>
      <c r="AYW34"/>
      <c r="AYX34"/>
      <c r="AYY34"/>
      <c r="AYZ34"/>
      <c r="AZA34"/>
      <c r="AZB34"/>
      <c r="AZC34"/>
      <c r="AZD34"/>
      <c r="AZE34"/>
      <c r="AZF34"/>
      <c r="AZG34"/>
      <c r="AZH34"/>
      <c r="AZI34"/>
      <c r="AZJ34"/>
      <c r="AZK34"/>
      <c r="AZL34"/>
      <c r="AZM34"/>
      <c r="AZN34"/>
      <c r="AZO34"/>
      <c r="AZP34"/>
      <c r="AZQ34"/>
      <c r="AZR34"/>
      <c r="AZS34"/>
      <c r="AZT34"/>
      <c r="AZU34"/>
      <c r="AZV34"/>
      <c r="AZW34"/>
      <c r="AZX34"/>
      <c r="AZY34"/>
      <c r="AZZ34"/>
      <c r="BAA34"/>
      <c r="BAB34"/>
      <c r="BAC34"/>
      <c r="BAD34"/>
      <c r="BAE34"/>
      <c r="BAF34"/>
      <c r="BAG34"/>
      <c r="BAH34"/>
      <c r="BAI34"/>
      <c r="BAJ34"/>
      <c r="BAK34"/>
      <c r="BAL34"/>
      <c r="BAM34"/>
      <c r="BAN34"/>
      <c r="BAO34"/>
      <c r="BAP34"/>
      <c r="BAQ34"/>
      <c r="BAR34"/>
      <c r="BAS34"/>
      <c r="BAT34"/>
      <c r="BAU34"/>
      <c r="BAV34"/>
      <c r="BAW34"/>
      <c r="BAX34"/>
      <c r="BAY34"/>
      <c r="BAZ34"/>
      <c r="BBA34"/>
      <c r="BBB34"/>
      <c r="BBC34"/>
      <c r="BBD34"/>
      <c r="BBE34"/>
      <c r="BBF34"/>
      <c r="BBG34"/>
      <c r="BBH34"/>
      <c r="BBI34"/>
      <c r="BBJ34"/>
      <c r="BBK34"/>
      <c r="BBL34"/>
      <c r="BBM34"/>
      <c r="BBN34"/>
      <c r="BBO34"/>
      <c r="BBP34"/>
      <c r="BBQ34"/>
      <c r="BBR34"/>
      <c r="BBS34"/>
      <c r="BBT34"/>
      <c r="BBU34"/>
      <c r="BBV34"/>
      <c r="BBW34"/>
      <c r="BBX34"/>
      <c r="BBY34"/>
      <c r="BBZ34"/>
      <c r="BCA34"/>
      <c r="BCB34"/>
      <c r="BCC34"/>
      <c r="BCD34"/>
      <c r="BCE34"/>
      <c r="BCF34"/>
      <c r="BCG34"/>
      <c r="BCH34"/>
      <c r="BCI34"/>
      <c r="BCJ34"/>
      <c r="BCK34"/>
      <c r="BCL34"/>
      <c r="BCM34"/>
      <c r="BCN34"/>
      <c r="BCO34"/>
      <c r="BCP34"/>
      <c r="BCQ34"/>
      <c r="BCR34"/>
      <c r="BCS34"/>
      <c r="BCT34"/>
      <c r="BCU34"/>
      <c r="BCV34"/>
      <c r="BCW34"/>
      <c r="BCX34"/>
      <c r="BCY34"/>
      <c r="BCZ34"/>
      <c r="BDA34"/>
      <c r="BDB34"/>
      <c r="BDC34"/>
      <c r="BDD34"/>
      <c r="BDE34"/>
      <c r="BDF34"/>
      <c r="BDG34"/>
      <c r="BDH34"/>
      <c r="BDI34"/>
      <c r="BDJ34"/>
      <c r="BDK34"/>
      <c r="BDL34"/>
      <c r="BDM34"/>
      <c r="BDN34"/>
      <c r="BDO34"/>
      <c r="BDP34"/>
      <c r="BDQ34"/>
      <c r="BDR34"/>
      <c r="BDS34"/>
      <c r="BDT34"/>
      <c r="BDU34"/>
      <c r="BDV34"/>
      <c r="BDW34"/>
      <c r="BDX34"/>
      <c r="BDY34"/>
      <c r="BDZ34"/>
      <c r="BEA34"/>
      <c r="BEB34"/>
      <c r="BEC34"/>
      <c r="BED34"/>
      <c r="BEE34"/>
      <c r="BEF34"/>
      <c r="BEG34"/>
      <c r="BEH34"/>
      <c r="BEI34"/>
      <c r="BEJ34"/>
      <c r="BEK34"/>
      <c r="BEL34"/>
      <c r="BEM34"/>
      <c r="BEN34"/>
      <c r="BEO34"/>
      <c r="BEP34"/>
      <c r="BEQ34"/>
      <c r="BER34"/>
      <c r="BES34"/>
      <c r="BET34"/>
      <c r="BEU34"/>
      <c r="BEV34"/>
      <c r="BEW34"/>
      <c r="BEX34"/>
      <c r="BEY34"/>
      <c r="BEZ34"/>
      <c r="BFA34"/>
      <c r="BFB34"/>
      <c r="BFC34"/>
      <c r="BFD34"/>
      <c r="BFE34"/>
      <c r="BFF34"/>
      <c r="BFG34"/>
      <c r="BFH34"/>
      <c r="BFI34"/>
      <c r="BFJ34"/>
      <c r="BFK34"/>
      <c r="BFL34"/>
      <c r="BFM34"/>
      <c r="BFN34"/>
      <c r="BFO34"/>
      <c r="BFP34"/>
      <c r="BFQ34"/>
      <c r="BFR34"/>
      <c r="BFS34"/>
      <c r="BFT34"/>
      <c r="BFU34"/>
      <c r="BFV34"/>
      <c r="BFW34"/>
      <c r="BFX34"/>
      <c r="BFY34"/>
      <c r="BFZ34"/>
      <c r="BGA34"/>
      <c r="BGB34"/>
      <c r="BGC34"/>
      <c r="BGD34"/>
      <c r="BGE34"/>
      <c r="BGF34"/>
      <c r="BGG34"/>
      <c r="BGH34"/>
      <c r="BGI34"/>
      <c r="BGJ34"/>
      <c r="BGK34"/>
      <c r="BGL34"/>
      <c r="BGM34"/>
      <c r="BGN34"/>
      <c r="BGO34"/>
      <c r="BGP34"/>
      <c r="BGQ34"/>
      <c r="BGR34"/>
      <c r="BGS34"/>
      <c r="BGT34"/>
      <c r="BGU34"/>
      <c r="BGV34"/>
      <c r="BGW34"/>
      <c r="BGX34"/>
      <c r="BGY34"/>
      <c r="BGZ34"/>
      <c r="BHA34"/>
      <c r="BHB34"/>
      <c r="BHC34"/>
      <c r="BHD34"/>
      <c r="BHE34"/>
      <c r="BHF34"/>
      <c r="BHG34"/>
      <c r="BHH34"/>
      <c r="BHI34"/>
      <c r="BHJ34"/>
      <c r="BHK34"/>
      <c r="BHL34"/>
      <c r="BHM34"/>
      <c r="BHN34"/>
      <c r="BHO34"/>
      <c r="BHP34"/>
      <c r="BHQ34"/>
      <c r="BHR34"/>
      <c r="BHS34"/>
      <c r="BHT34"/>
      <c r="BHU34"/>
      <c r="BHV34"/>
      <c r="BHW34"/>
      <c r="BHX34"/>
      <c r="BHY34"/>
      <c r="BHZ34"/>
      <c r="BIA34"/>
      <c r="BIB34"/>
      <c r="BIC34"/>
      <c r="BID34"/>
      <c r="BIE34"/>
      <c r="BIF34"/>
      <c r="BIG34"/>
      <c r="BIH34"/>
      <c r="BII34"/>
      <c r="BIJ34"/>
      <c r="BIK34"/>
      <c r="BIL34"/>
      <c r="BIM34"/>
      <c r="BIN34"/>
      <c r="BIO34"/>
      <c r="BIP34"/>
      <c r="BIQ34"/>
      <c r="BIR34"/>
      <c r="BIS34"/>
      <c r="BIT34"/>
      <c r="BIU34"/>
      <c r="BIV34"/>
      <c r="BIW34"/>
      <c r="BIX34"/>
      <c r="BIY34"/>
      <c r="BIZ34"/>
      <c r="BJA34"/>
      <c r="BJB34"/>
      <c r="BJC34"/>
      <c r="BJD34"/>
      <c r="BJE34"/>
      <c r="BJF34"/>
      <c r="BJG34"/>
      <c r="BJH34"/>
      <c r="BJI34"/>
      <c r="BJJ34"/>
      <c r="BJK34"/>
      <c r="BJL34"/>
      <c r="BJM34"/>
      <c r="BJN34"/>
      <c r="BJO34"/>
      <c r="BJP34"/>
      <c r="BJQ34"/>
      <c r="BJR34"/>
      <c r="BJS34"/>
      <c r="BJT34"/>
      <c r="BJU34"/>
      <c r="BJV34"/>
      <c r="BJW34"/>
      <c r="BJX34"/>
      <c r="BJY34"/>
      <c r="BJZ34"/>
      <c r="BKA34"/>
      <c r="BKB34"/>
      <c r="BKC34"/>
      <c r="BKD34"/>
      <c r="BKE34"/>
      <c r="BKF34"/>
      <c r="BKG34"/>
      <c r="BKH34"/>
      <c r="BKI34"/>
      <c r="BKJ34"/>
      <c r="BKK34"/>
      <c r="BKL34"/>
      <c r="BKM34"/>
      <c r="BKN34"/>
      <c r="BKO34"/>
      <c r="BKP34"/>
      <c r="BKQ34"/>
      <c r="BKR34"/>
      <c r="BKS34"/>
      <c r="BKT34"/>
      <c r="BKU34"/>
      <c r="BKV34"/>
      <c r="BKW34"/>
      <c r="BKX34"/>
      <c r="BKY34"/>
      <c r="BKZ34"/>
      <c r="BLA34"/>
      <c r="BLB34"/>
      <c r="BLC34"/>
      <c r="BLD34"/>
      <c r="BLE34"/>
      <c r="BLF34"/>
      <c r="BLG34"/>
      <c r="BLH34"/>
      <c r="BLI34"/>
      <c r="BLJ34"/>
      <c r="BLK34"/>
      <c r="BLL34"/>
      <c r="BLM34"/>
      <c r="BLN34"/>
      <c r="BLO34"/>
      <c r="BLP34"/>
      <c r="BLQ34"/>
      <c r="BLR34"/>
      <c r="BLS34"/>
      <c r="BLT34"/>
      <c r="BLU34"/>
      <c r="BLV34"/>
      <c r="BLW34"/>
      <c r="BLX34"/>
      <c r="BLY34"/>
      <c r="BLZ34"/>
      <c r="BMA34"/>
      <c r="BMB34"/>
      <c r="BMC34"/>
      <c r="BMD34"/>
      <c r="BME34"/>
      <c r="BMF34"/>
      <c r="BMG34"/>
      <c r="BMH34"/>
      <c r="BMI34"/>
      <c r="BMJ34"/>
      <c r="BMK34"/>
      <c r="BML34"/>
      <c r="BMM34"/>
      <c r="BMN34"/>
      <c r="BMO34"/>
      <c r="BMP34"/>
      <c r="BMQ34"/>
      <c r="BMR34"/>
      <c r="BMS34"/>
      <c r="BMT34"/>
      <c r="BMU34"/>
      <c r="BMV34"/>
      <c r="BMW34"/>
      <c r="BMX34"/>
      <c r="BMY34"/>
      <c r="BMZ34"/>
      <c r="BNA34"/>
      <c r="BNB34"/>
      <c r="BNC34"/>
      <c r="BND34"/>
      <c r="BNE34"/>
      <c r="BNF34"/>
      <c r="BNG34"/>
      <c r="BNH34"/>
      <c r="BNI34"/>
      <c r="BNJ34"/>
      <c r="BNK34"/>
      <c r="BNL34"/>
      <c r="BNM34"/>
      <c r="BNN34"/>
      <c r="BNO34"/>
      <c r="BNP34"/>
      <c r="BNQ34"/>
      <c r="BNR34"/>
      <c r="BNS34"/>
      <c r="BNT34"/>
      <c r="BNU34"/>
      <c r="BNV34"/>
      <c r="BNW34"/>
      <c r="BNX34"/>
      <c r="BNY34"/>
      <c r="BNZ34"/>
      <c r="BOA34"/>
      <c r="BOB34"/>
      <c r="BOC34"/>
      <c r="BOD34"/>
      <c r="BOE34"/>
      <c r="BOF34"/>
      <c r="BOG34"/>
      <c r="BOH34"/>
      <c r="BOI34"/>
      <c r="BOJ34"/>
      <c r="BOK34"/>
      <c r="BOL34"/>
      <c r="BOM34"/>
      <c r="BON34"/>
      <c r="BOO34"/>
      <c r="BOP34"/>
      <c r="BOQ34"/>
      <c r="BOR34"/>
      <c r="BOS34"/>
      <c r="BOT34"/>
      <c r="BOU34"/>
      <c r="BOV34"/>
      <c r="BOW34"/>
      <c r="BOX34"/>
      <c r="BOY34"/>
      <c r="BOZ34"/>
      <c r="BPA34"/>
      <c r="BPB34"/>
      <c r="BPC34"/>
      <c r="BPD34"/>
      <c r="BPE34"/>
      <c r="BPF34"/>
      <c r="BPG34"/>
      <c r="BPH34"/>
      <c r="BPI34"/>
      <c r="BPJ34"/>
      <c r="BPK34"/>
      <c r="BPL34"/>
      <c r="BPM34"/>
      <c r="BPN34"/>
      <c r="BPO34"/>
      <c r="BPP34"/>
      <c r="BPQ34"/>
      <c r="BPR34"/>
      <c r="BPS34"/>
      <c r="BPT34"/>
      <c r="BPU34"/>
      <c r="BPV34"/>
      <c r="BPW34"/>
      <c r="BPX34"/>
      <c r="BPY34"/>
      <c r="BPZ34"/>
      <c r="BQA34"/>
      <c r="BQB34"/>
      <c r="BQC34"/>
      <c r="BQD34"/>
      <c r="BQE34"/>
      <c r="BQF34"/>
      <c r="BQG34"/>
      <c r="BQH34"/>
      <c r="BQI34"/>
      <c r="BQJ34"/>
      <c r="BQK34"/>
      <c r="BQL34"/>
      <c r="BQM34"/>
      <c r="BQN34"/>
      <c r="BQO34"/>
      <c r="BQP34"/>
      <c r="BQQ34"/>
      <c r="BQR34"/>
      <c r="BQS34"/>
      <c r="BQT34"/>
      <c r="BQU34"/>
      <c r="BQV34"/>
      <c r="BQW34"/>
      <c r="BQX34"/>
      <c r="BQY34"/>
      <c r="BQZ34"/>
      <c r="BRA34"/>
      <c r="BRB34"/>
      <c r="BRC34"/>
      <c r="BRD34"/>
      <c r="BRE34"/>
      <c r="BRF34"/>
      <c r="BRG34"/>
      <c r="BRH34"/>
      <c r="BRI34"/>
      <c r="BRJ34"/>
      <c r="BRK34"/>
      <c r="BRL34"/>
      <c r="BRM34"/>
      <c r="BRN34"/>
      <c r="BRO34"/>
      <c r="BRP34"/>
      <c r="BRQ34"/>
      <c r="BRR34"/>
      <c r="BRS34"/>
      <c r="BRT34"/>
      <c r="BRU34"/>
      <c r="BRV34"/>
      <c r="BRW34"/>
      <c r="BRX34"/>
      <c r="BRY34"/>
      <c r="BRZ34"/>
      <c r="BSA34"/>
      <c r="BSB34"/>
      <c r="BSC34"/>
      <c r="BSD34"/>
      <c r="BSE34"/>
      <c r="BSF34"/>
      <c r="BSG34"/>
      <c r="BSH34"/>
      <c r="BSI34"/>
      <c r="BSJ34"/>
      <c r="BSK34"/>
      <c r="BSL34"/>
      <c r="BSM34"/>
      <c r="BSN34"/>
      <c r="BSO34"/>
      <c r="BSP34"/>
      <c r="BSQ34"/>
      <c r="BSR34"/>
      <c r="BSS34"/>
      <c r="BST34"/>
      <c r="BSU34"/>
      <c r="BSV34"/>
      <c r="BSW34"/>
      <c r="BSX34"/>
      <c r="BSY34"/>
      <c r="BSZ34"/>
      <c r="BTA34"/>
      <c r="BTB34"/>
      <c r="BTC34"/>
      <c r="BTD34"/>
      <c r="BTE34"/>
      <c r="BTF34"/>
      <c r="BTG34"/>
      <c r="BTH34"/>
      <c r="BTI34"/>
      <c r="BTJ34"/>
      <c r="BTK34"/>
      <c r="BTL34"/>
      <c r="BTM34"/>
      <c r="BTN34"/>
      <c r="BTO34"/>
      <c r="BTP34"/>
      <c r="BTQ34"/>
      <c r="BTR34"/>
      <c r="BTS34"/>
      <c r="BTT34"/>
      <c r="BTU34"/>
      <c r="BTV34"/>
      <c r="BTW34"/>
      <c r="BTX34"/>
      <c r="BTY34"/>
      <c r="BTZ34"/>
      <c r="BUA34"/>
      <c r="BUB34"/>
      <c r="BUC34"/>
      <c r="BUD34"/>
      <c r="BUE34"/>
      <c r="BUF34"/>
      <c r="BUG34"/>
      <c r="BUH34"/>
      <c r="BUI34"/>
      <c r="BUJ34"/>
      <c r="BUK34"/>
      <c r="BUL34"/>
      <c r="BUM34"/>
      <c r="BUN34"/>
      <c r="BUO34"/>
      <c r="BUP34"/>
      <c r="BUQ34"/>
      <c r="BUR34"/>
      <c r="BUS34"/>
      <c r="BUT34"/>
      <c r="BUU34"/>
      <c r="BUV34"/>
      <c r="BUW34"/>
      <c r="BUX34"/>
      <c r="BUY34"/>
      <c r="BUZ34"/>
      <c r="BVA34"/>
      <c r="BVB34"/>
      <c r="BVC34"/>
      <c r="BVD34"/>
      <c r="BVE34"/>
      <c r="BVF34"/>
      <c r="BVG34"/>
      <c r="BVH34"/>
      <c r="BVI34"/>
      <c r="BVJ34"/>
      <c r="BVK34"/>
      <c r="BVL34"/>
      <c r="BVM34"/>
      <c r="BVN34"/>
      <c r="BVO34"/>
      <c r="BVP34"/>
      <c r="BVQ34"/>
      <c r="BVR34"/>
      <c r="BVS34"/>
      <c r="BVT34"/>
      <c r="BVU34"/>
      <c r="BVV34"/>
      <c r="BVW34"/>
      <c r="BVX34"/>
      <c r="BVY34"/>
      <c r="BVZ34"/>
      <c r="BWA34"/>
      <c r="BWB34"/>
      <c r="BWC34"/>
      <c r="BWD34"/>
      <c r="BWE34"/>
      <c r="BWF34"/>
      <c r="BWG34"/>
      <c r="BWH34"/>
      <c r="BWI34"/>
      <c r="BWJ34"/>
      <c r="BWK34"/>
      <c r="BWL34"/>
      <c r="BWM34"/>
      <c r="BWN34"/>
      <c r="BWO34"/>
      <c r="BWP34"/>
      <c r="BWQ34"/>
      <c r="BWR34"/>
      <c r="BWS34"/>
      <c r="BWT34"/>
      <c r="BWU34"/>
      <c r="BWV34"/>
      <c r="BWW34"/>
      <c r="BWX34"/>
      <c r="BWY34"/>
      <c r="BWZ34"/>
      <c r="BXA34"/>
      <c r="BXB34"/>
      <c r="BXC34"/>
      <c r="BXD34"/>
      <c r="BXE34"/>
      <c r="BXF34"/>
      <c r="BXG34"/>
      <c r="BXH34"/>
      <c r="BXI34"/>
      <c r="BXJ34"/>
      <c r="BXK34"/>
      <c r="BXL34"/>
      <c r="BXM34"/>
      <c r="BXN34"/>
      <c r="BXO34"/>
      <c r="BXP34"/>
      <c r="BXQ34"/>
      <c r="BXR34"/>
      <c r="BXS34"/>
      <c r="BXT34"/>
      <c r="BXU34"/>
      <c r="BXV34"/>
      <c r="BXW34"/>
      <c r="BXX34"/>
      <c r="BXY34"/>
      <c r="BXZ34"/>
      <c r="BYA34"/>
      <c r="BYB34"/>
      <c r="BYC34"/>
      <c r="BYD34"/>
      <c r="BYE34"/>
      <c r="BYF34"/>
      <c r="BYG34"/>
      <c r="BYH34"/>
      <c r="BYI34"/>
      <c r="BYJ34"/>
      <c r="BYK34"/>
      <c r="BYL34"/>
      <c r="BYM34"/>
      <c r="BYN34"/>
      <c r="BYO34"/>
      <c r="BYP34"/>
      <c r="BYQ34"/>
      <c r="BYR34"/>
      <c r="BYS34"/>
      <c r="BYT34"/>
      <c r="BYU34"/>
      <c r="BYV34"/>
      <c r="BYW34"/>
      <c r="BYX34"/>
      <c r="BYY34"/>
      <c r="BYZ34"/>
      <c r="BZA34"/>
      <c r="BZB34"/>
      <c r="BZC34"/>
      <c r="BZD34"/>
      <c r="BZE34"/>
      <c r="BZF34"/>
      <c r="BZG34"/>
      <c r="BZH34"/>
      <c r="BZI34"/>
      <c r="BZJ34"/>
      <c r="BZK34"/>
      <c r="BZL34"/>
      <c r="BZM34"/>
      <c r="BZN34"/>
      <c r="BZO34"/>
      <c r="BZP34"/>
      <c r="BZQ34"/>
      <c r="BZR34"/>
      <c r="BZS34"/>
      <c r="BZT34"/>
      <c r="BZU34"/>
      <c r="BZV34"/>
      <c r="BZW34"/>
      <c r="BZX34"/>
      <c r="BZY34"/>
      <c r="BZZ34"/>
      <c r="CAA34"/>
      <c r="CAB34"/>
      <c r="CAC34"/>
      <c r="CAD34"/>
      <c r="CAE34"/>
      <c r="CAF34"/>
      <c r="CAG34"/>
      <c r="CAH34"/>
      <c r="CAI34"/>
      <c r="CAJ34"/>
      <c r="CAK34"/>
      <c r="CAL34"/>
      <c r="CAM34"/>
      <c r="CAN34"/>
      <c r="CAO34"/>
      <c r="CAP34"/>
      <c r="CAQ34"/>
      <c r="CAR34"/>
      <c r="CAS34"/>
      <c r="CAT34"/>
      <c r="CAU34"/>
      <c r="CAV34"/>
      <c r="CAW34"/>
      <c r="CAX34"/>
      <c r="CAY34"/>
      <c r="CAZ34"/>
      <c r="CBA34"/>
      <c r="CBB34"/>
      <c r="CBC34"/>
      <c r="CBD34"/>
      <c r="CBE34"/>
      <c r="CBF34"/>
      <c r="CBG34"/>
      <c r="CBH34"/>
      <c r="CBI34"/>
      <c r="CBJ34"/>
      <c r="CBK34"/>
      <c r="CBL34"/>
      <c r="CBM34"/>
      <c r="CBN34"/>
      <c r="CBO34"/>
      <c r="CBP34"/>
      <c r="CBQ34"/>
      <c r="CBR34"/>
      <c r="CBS34"/>
      <c r="CBT34"/>
      <c r="CBU34"/>
      <c r="CBV34"/>
      <c r="CBW34"/>
      <c r="CBX34"/>
      <c r="CBY34"/>
      <c r="CBZ34"/>
      <c r="CCA34"/>
      <c r="CCB34"/>
      <c r="CCC34"/>
      <c r="CCD34"/>
      <c r="CCE34"/>
      <c r="CCF34"/>
      <c r="CCG34"/>
      <c r="CCH34"/>
      <c r="CCI34"/>
      <c r="CCJ34"/>
      <c r="CCK34"/>
      <c r="CCL34"/>
      <c r="CCM34"/>
      <c r="CCN34"/>
      <c r="CCO34"/>
      <c r="CCP34"/>
      <c r="CCQ34"/>
      <c r="CCR34"/>
      <c r="CCS34"/>
      <c r="CCT34"/>
      <c r="CCU34"/>
      <c r="CCV34"/>
      <c r="CCW34"/>
      <c r="CCX34"/>
      <c r="CCY34"/>
      <c r="CCZ34"/>
      <c r="CDA34"/>
      <c r="CDB34"/>
      <c r="CDC34"/>
      <c r="CDD34"/>
      <c r="CDE34"/>
      <c r="CDF34"/>
      <c r="CDG34"/>
      <c r="CDH34"/>
      <c r="CDI34"/>
      <c r="CDJ34"/>
      <c r="CDK34"/>
      <c r="CDL34"/>
      <c r="CDM34"/>
      <c r="CDN34"/>
      <c r="CDO34"/>
      <c r="CDP34"/>
      <c r="CDQ34"/>
      <c r="CDR34"/>
      <c r="CDS34"/>
      <c r="CDT34"/>
      <c r="CDU34"/>
      <c r="CDV34"/>
      <c r="CDW34"/>
      <c r="CDX34"/>
      <c r="CDY34"/>
      <c r="CDZ34"/>
      <c r="CEA34"/>
      <c r="CEB34"/>
      <c r="CEC34"/>
      <c r="CED34"/>
      <c r="CEE34"/>
      <c r="CEF34"/>
      <c r="CEG34"/>
      <c r="CEH34"/>
      <c r="CEI34"/>
      <c r="CEJ34"/>
      <c r="CEK34"/>
      <c r="CEL34"/>
      <c r="CEM34"/>
      <c r="CEN34"/>
      <c r="CEO34"/>
      <c r="CEP34"/>
      <c r="CEQ34"/>
      <c r="CER34"/>
      <c r="CES34"/>
      <c r="CET34"/>
      <c r="CEU34"/>
      <c r="CEV34"/>
      <c r="CEW34"/>
      <c r="CEX34"/>
      <c r="CEY34"/>
      <c r="CEZ34"/>
      <c r="CFA34"/>
      <c r="CFB34"/>
      <c r="CFC34"/>
      <c r="CFD34"/>
      <c r="CFE34"/>
      <c r="CFF34"/>
      <c r="CFG34"/>
      <c r="CFH34"/>
      <c r="CFI34"/>
      <c r="CFJ34"/>
      <c r="CFK34"/>
      <c r="CFL34"/>
      <c r="CFM34"/>
      <c r="CFN34"/>
      <c r="CFO34"/>
      <c r="CFP34"/>
      <c r="CFQ34"/>
      <c r="CFR34"/>
      <c r="CFS34"/>
      <c r="CFT34"/>
      <c r="CFU34"/>
      <c r="CFV34"/>
      <c r="CFW34"/>
      <c r="CFX34"/>
      <c r="CFY34"/>
      <c r="CFZ34"/>
      <c r="CGA34"/>
      <c r="CGB34"/>
      <c r="CGC34"/>
      <c r="CGD34"/>
      <c r="CGE34"/>
      <c r="CGF34"/>
      <c r="CGG34"/>
      <c r="CGH34"/>
      <c r="CGI34"/>
      <c r="CGJ34"/>
      <c r="CGK34"/>
      <c r="CGL34"/>
      <c r="CGM34"/>
      <c r="CGN34"/>
      <c r="CGO34"/>
      <c r="CGP34"/>
      <c r="CGQ34"/>
      <c r="CGR34"/>
      <c r="CGS34"/>
      <c r="CGT34"/>
      <c r="CGU34"/>
      <c r="CGV34"/>
      <c r="CGW34"/>
      <c r="CGX34"/>
      <c r="CGY34"/>
      <c r="CGZ34"/>
      <c r="CHA34"/>
      <c r="CHB34"/>
      <c r="CHC34"/>
      <c r="CHD34"/>
      <c r="CHE34"/>
      <c r="CHF34"/>
      <c r="CHG34"/>
      <c r="CHH34"/>
      <c r="CHI34"/>
      <c r="CHJ34"/>
      <c r="CHK34"/>
      <c r="CHL34"/>
      <c r="CHM34"/>
      <c r="CHN34"/>
      <c r="CHO34"/>
      <c r="CHP34"/>
      <c r="CHQ34"/>
      <c r="CHR34"/>
      <c r="CHS34"/>
      <c r="CHT34"/>
      <c r="CHU34"/>
      <c r="CHV34"/>
      <c r="CHW34"/>
      <c r="CHX34"/>
      <c r="CHY34"/>
      <c r="CHZ34"/>
      <c r="CIA34"/>
      <c r="CIB34"/>
      <c r="CIC34"/>
      <c r="CID34"/>
      <c r="CIE34"/>
      <c r="CIF34"/>
      <c r="CIG34"/>
      <c r="CIH34"/>
      <c r="CII34"/>
      <c r="CIJ34"/>
      <c r="CIK34"/>
      <c r="CIL34"/>
      <c r="CIM34"/>
      <c r="CIN34"/>
      <c r="CIO34"/>
      <c r="CIP34"/>
      <c r="CIQ34"/>
      <c r="CIR34"/>
      <c r="CIS34"/>
      <c r="CIT34"/>
      <c r="CIU34"/>
      <c r="CIV34"/>
      <c r="CIW34"/>
      <c r="CIX34"/>
      <c r="CIY34"/>
      <c r="CIZ34"/>
      <c r="CJA34"/>
      <c r="CJB34"/>
      <c r="CJC34"/>
      <c r="CJD34"/>
      <c r="CJE34"/>
      <c r="CJF34"/>
      <c r="CJG34"/>
      <c r="CJH34"/>
      <c r="CJI34"/>
      <c r="CJJ34"/>
      <c r="CJK34"/>
      <c r="CJL34"/>
      <c r="CJM34"/>
      <c r="CJN34"/>
      <c r="CJO34"/>
      <c r="CJP34"/>
      <c r="CJQ34"/>
      <c r="CJR34"/>
      <c r="CJS34"/>
      <c r="CJT34"/>
      <c r="CJU34"/>
      <c r="CJV34"/>
      <c r="CJW34"/>
      <c r="CJX34"/>
      <c r="CJY34"/>
      <c r="CJZ34"/>
      <c r="CKA34"/>
      <c r="CKB34"/>
      <c r="CKC34"/>
      <c r="CKD34"/>
      <c r="CKE34"/>
      <c r="CKF34"/>
      <c r="CKG34"/>
      <c r="CKH34"/>
      <c r="CKI34"/>
      <c r="CKJ34"/>
      <c r="CKK34"/>
      <c r="CKL34"/>
      <c r="CKM34"/>
      <c r="CKN34"/>
      <c r="CKO34"/>
      <c r="CKP34"/>
      <c r="CKQ34"/>
      <c r="CKR34"/>
      <c r="CKS34"/>
      <c r="CKT34"/>
      <c r="CKU34"/>
      <c r="CKV34"/>
      <c r="CKW34"/>
      <c r="CKX34"/>
      <c r="CKY34"/>
      <c r="CKZ34"/>
      <c r="CLA34"/>
      <c r="CLB34"/>
      <c r="CLC34"/>
      <c r="CLD34"/>
      <c r="CLE34"/>
      <c r="CLF34"/>
      <c r="CLG34"/>
      <c r="CLH34"/>
      <c r="CLI34"/>
      <c r="CLJ34"/>
      <c r="CLK34"/>
      <c r="CLL34"/>
      <c r="CLM34"/>
      <c r="CLN34"/>
      <c r="CLO34"/>
      <c r="CLP34"/>
      <c r="CLQ34"/>
      <c r="CLR34"/>
      <c r="CLS34"/>
      <c r="CLT34"/>
      <c r="CLU34"/>
      <c r="CLV34"/>
      <c r="CLW34"/>
      <c r="CLX34"/>
      <c r="CLY34"/>
      <c r="CLZ34"/>
      <c r="CMA34"/>
      <c r="CMB34"/>
      <c r="CMC34"/>
      <c r="CMD34"/>
      <c r="CME34"/>
      <c r="CMF34"/>
      <c r="CMG34"/>
      <c r="CMH34"/>
      <c r="CMI34"/>
      <c r="CMJ34"/>
      <c r="CMK34"/>
      <c r="CML34"/>
      <c r="CMM34"/>
      <c r="CMN34"/>
      <c r="CMO34"/>
      <c r="CMP34"/>
      <c r="CMQ34"/>
      <c r="CMR34"/>
      <c r="CMS34"/>
      <c r="CMT34"/>
      <c r="CMU34"/>
      <c r="CMV34"/>
      <c r="CMW34"/>
      <c r="CMX34"/>
      <c r="CMY34"/>
      <c r="CMZ34"/>
      <c r="CNA34"/>
      <c r="CNB34"/>
      <c r="CNC34"/>
      <c r="CND34"/>
      <c r="CNE34"/>
      <c r="CNF34"/>
      <c r="CNG34"/>
      <c r="CNH34"/>
      <c r="CNI34"/>
      <c r="CNJ34"/>
      <c r="CNK34"/>
      <c r="CNL34"/>
      <c r="CNM34"/>
      <c r="CNN34"/>
      <c r="CNO34"/>
      <c r="CNP34"/>
      <c r="CNQ34"/>
      <c r="CNR34"/>
      <c r="CNS34"/>
      <c r="CNT34"/>
      <c r="CNU34"/>
      <c r="CNV34"/>
      <c r="CNW34"/>
      <c r="CNX34"/>
      <c r="CNY34"/>
      <c r="CNZ34"/>
      <c r="COA34"/>
      <c r="COB34"/>
      <c r="COC34"/>
      <c r="COD34"/>
      <c r="COE34"/>
      <c r="COF34"/>
      <c r="COG34"/>
      <c r="COH34"/>
      <c r="COI34"/>
      <c r="COJ34"/>
      <c r="COK34"/>
      <c r="COL34"/>
      <c r="COM34"/>
      <c r="CON34"/>
      <c r="COO34"/>
      <c r="COP34"/>
      <c r="COQ34"/>
      <c r="COR34"/>
      <c r="COS34"/>
      <c r="COT34"/>
      <c r="COU34"/>
      <c r="COV34"/>
      <c r="COW34"/>
      <c r="COX34"/>
      <c r="COY34"/>
      <c r="COZ34"/>
      <c r="CPA34"/>
      <c r="CPB34"/>
      <c r="CPC34"/>
      <c r="CPD34"/>
      <c r="CPE34"/>
      <c r="CPF34"/>
      <c r="CPG34"/>
      <c r="CPH34"/>
      <c r="CPI34"/>
      <c r="CPJ34"/>
      <c r="CPK34"/>
      <c r="CPL34"/>
      <c r="CPM34"/>
      <c r="CPN34"/>
      <c r="CPO34"/>
      <c r="CPP34"/>
      <c r="CPQ34"/>
      <c r="CPR34"/>
      <c r="CPS34"/>
      <c r="CPT34"/>
      <c r="CPU34"/>
      <c r="CPV34"/>
      <c r="CPW34"/>
      <c r="CPX34"/>
      <c r="CPY34"/>
      <c r="CPZ34"/>
      <c r="CQA34"/>
      <c r="CQB34"/>
      <c r="CQC34"/>
      <c r="CQD34"/>
      <c r="CQE34"/>
      <c r="CQF34"/>
      <c r="CQG34"/>
      <c r="CQH34"/>
      <c r="CQI34"/>
      <c r="CQJ34"/>
      <c r="CQK34"/>
      <c r="CQL34"/>
      <c r="CQM34"/>
      <c r="CQN34"/>
      <c r="CQO34"/>
      <c r="CQP34"/>
      <c r="CQQ34"/>
      <c r="CQR34"/>
      <c r="CQS34"/>
      <c r="CQT34"/>
      <c r="CQU34"/>
      <c r="CQV34"/>
      <c r="CQW34"/>
      <c r="CQX34"/>
      <c r="CQY34"/>
      <c r="CQZ34"/>
      <c r="CRA34"/>
      <c r="CRB34"/>
      <c r="CRC34"/>
      <c r="CRD34"/>
      <c r="CRE34"/>
      <c r="CRF34"/>
      <c r="CRG34"/>
      <c r="CRH34"/>
      <c r="CRI34"/>
      <c r="CRJ34"/>
      <c r="CRK34"/>
      <c r="CRL34"/>
      <c r="CRM34"/>
      <c r="CRN34"/>
      <c r="CRO34"/>
      <c r="CRP34"/>
      <c r="CRQ34"/>
      <c r="CRR34"/>
      <c r="CRS34"/>
      <c r="CRT34"/>
      <c r="CRU34"/>
      <c r="CRV34"/>
      <c r="CRW34"/>
      <c r="CRX34"/>
      <c r="CRY34"/>
      <c r="CRZ34"/>
      <c r="CSA34"/>
      <c r="CSB34"/>
      <c r="CSC34"/>
      <c r="CSD34"/>
      <c r="CSE34"/>
      <c r="CSF34"/>
      <c r="CSG34"/>
      <c r="CSH34"/>
      <c r="CSI34"/>
      <c r="CSJ34"/>
      <c r="CSK34"/>
      <c r="CSL34"/>
      <c r="CSM34"/>
      <c r="CSN34"/>
      <c r="CSO34"/>
      <c r="CSP34"/>
      <c r="CSQ34"/>
      <c r="CSR34"/>
      <c r="CSS34"/>
      <c r="CST34"/>
      <c r="CSU34"/>
      <c r="CSV34"/>
      <c r="CSW34"/>
      <c r="CSX34"/>
      <c r="CSY34"/>
      <c r="CSZ34"/>
      <c r="CTA34"/>
      <c r="CTB34"/>
      <c r="CTC34"/>
      <c r="CTD34"/>
      <c r="CTE34"/>
      <c r="CTF34"/>
      <c r="CTG34"/>
      <c r="CTH34"/>
      <c r="CTI34"/>
      <c r="CTJ34"/>
      <c r="CTK34"/>
      <c r="CTL34"/>
      <c r="CTM34"/>
      <c r="CTN34"/>
      <c r="CTO34"/>
      <c r="CTP34"/>
      <c r="CTQ34"/>
      <c r="CTR34"/>
      <c r="CTS34"/>
      <c r="CTT34"/>
      <c r="CTU34"/>
      <c r="CTV34"/>
      <c r="CTW34"/>
      <c r="CTX34"/>
      <c r="CTY34"/>
      <c r="CTZ34"/>
      <c r="CUA34"/>
      <c r="CUB34"/>
      <c r="CUC34"/>
      <c r="CUD34"/>
      <c r="CUE34"/>
      <c r="CUF34"/>
      <c r="CUG34"/>
      <c r="CUH34"/>
      <c r="CUI34"/>
      <c r="CUJ34"/>
      <c r="CUK34"/>
      <c r="CUL34"/>
      <c r="CUM34"/>
      <c r="CUN34"/>
      <c r="CUO34"/>
      <c r="CUP34"/>
      <c r="CUQ34"/>
      <c r="CUR34"/>
      <c r="CUS34"/>
      <c r="CUT34"/>
      <c r="CUU34"/>
      <c r="CUV34"/>
      <c r="CUW34"/>
      <c r="CUX34"/>
      <c r="CUY34"/>
      <c r="CUZ34"/>
      <c r="CVA34"/>
      <c r="CVB34"/>
      <c r="CVC34"/>
      <c r="CVD34"/>
      <c r="CVE34"/>
      <c r="CVF34"/>
      <c r="CVG34"/>
      <c r="CVH34"/>
      <c r="CVI34"/>
      <c r="CVJ34"/>
      <c r="CVK34"/>
      <c r="CVL34"/>
      <c r="CVM34"/>
      <c r="CVN34"/>
      <c r="CVO34"/>
      <c r="CVP34"/>
      <c r="CVQ34"/>
      <c r="CVR34"/>
      <c r="CVS34"/>
      <c r="CVT34"/>
      <c r="CVU34"/>
      <c r="CVV34"/>
      <c r="CVW34"/>
      <c r="CVX34"/>
      <c r="CVY34"/>
      <c r="CVZ34"/>
      <c r="CWA34"/>
      <c r="CWB34"/>
      <c r="CWC34"/>
      <c r="CWD34"/>
      <c r="CWE34"/>
      <c r="CWF34"/>
      <c r="CWG34"/>
      <c r="CWH34"/>
      <c r="CWI34"/>
      <c r="CWJ34"/>
      <c r="CWK34"/>
      <c r="CWL34"/>
      <c r="CWM34"/>
      <c r="CWN34"/>
      <c r="CWO34"/>
      <c r="CWP34"/>
      <c r="CWQ34"/>
      <c r="CWR34"/>
      <c r="CWS34"/>
      <c r="CWT34"/>
      <c r="CWU34"/>
      <c r="CWV34"/>
      <c r="CWW34"/>
      <c r="CWX34"/>
      <c r="CWY34"/>
      <c r="CWZ34"/>
      <c r="CXA34"/>
      <c r="CXB34"/>
      <c r="CXC34"/>
      <c r="CXD34"/>
      <c r="CXE34"/>
      <c r="CXF34"/>
      <c r="CXG34"/>
      <c r="CXH34"/>
      <c r="CXI34"/>
      <c r="CXJ34"/>
      <c r="CXK34"/>
      <c r="CXL34"/>
      <c r="CXM34"/>
      <c r="CXN34"/>
      <c r="CXO34"/>
      <c r="CXP34"/>
      <c r="CXQ34"/>
      <c r="CXR34"/>
      <c r="CXS34"/>
      <c r="CXT34"/>
      <c r="CXU34"/>
      <c r="CXV34"/>
      <c r="CXW34"/>
      <c r="CXX34"/>
      <c r="CXY34"/>
      <c r="CXZ34"/>
      <c r="CYA34"/>
      <c r="CYB34"/>
      <c r="CYC34"/>
      <c r="CYD34"/>
      <c r="CYE34"/>
      <c r="CYF34"/>
      <c r="CYG34"/>
      <c r="CYH34"/>
      <c r="CYI34"/>
      <c r="CYJ34"/>
      <c r="CYK34"/>
      <c r="CYL34"/>
      <c r="CYM34"/>
      <c r="CYN34"/>
      <c r="CYO34"/>
      <c r="CYP34"/>
      <c r="CYQ34"/>
      <c r="CYR34"/>
      <c r="CYS34"/>
      <c r="CYT34"/>
      <c r="CYU34"/>
      <c r="CYV34"/>
      <c r="CYW34"/>
      <c r="CYX34"/>
      <c r="CYY34"/>
      <c r="CYZ34"/>
      <c r="CZA34"/>
      <c r="CZB34"/>
      <c r="CZC34"/>
      <c r="CZD34"/>
      <c r="CZE34"/>
      <c r="CZF34"/>
      <c r="CZG34"/>
      <c r="CZH34"/>
      <c r="CZI34"/>
      <c r="CZJ34"/>
      <c r="CZK34"/>
      <c r="CZL34"/>
      <c r="CZM34"/>
      <c r="CZN34"/>
      <c r="CZO34"/>
      <c r="CZP34"/>
      <c r="CZQ34"/>
      <c r="CZR34"/>
      <c r="CZS34"/>
      <c r="CZT34"/>
      <c r="CZU34"/>
      <c r="CZV34"/>
      <c r="CZW34"/>
      <c r="CZX34"/>
      <c r="CZY34"/>
      <c r="CZZ34"/>
      <c r="DAA34"/>
      <c r="DAB34"/>
      <c r="DAC34"/>
      <c r="DAD34"/>
      <c r="DAE34"/>
      <c r="DAF34"/>
      <c r="DAG34"/>
      <c r="DAH34"/>
      <c r="DAI34"/>
      <c r="DAJ34"/>
      <c r="DAK34"/>
      <c r="DAL34"/>
      <c r="DAM34"/>
      <c r="DAN34"/>
      <c r="DAO34"/>
      <c r="DAP34"/>
      <c r="DAQ34"/>
      <c r="DAR34"/>
      <c r="DAS34"/>
      <c r="DAT34"/>
      <c r="DAU34"/>
      <c r="DAV34"/>
      <c r="DAW34"/>
      <c r="DAX34"/>
      <c r="DAY34"/>
      <c r="DAZ34"/>
      <c r="DBA34"/>
      <c r="DBB34"/>
      <c r="DBC34"/>
      <c r="DBD34"/>
      <c r="DBE34"/>
      <c r="DBF34"/>
      <c r="DBG34"/>
      <c r="DBH34"/>
      <c r="DBI34"/>
      <c r="DBJ34"/>
      <c r="DBK34"/>
      <c r="DBL34"/>
      <c r="DBM34"/>
      <c r="DBN34"/>
      <c r="DBO34"/>
      <c r="DBP34"/>
      <c r="DBQ34"/>
      <c r="DBR34"/>
      <c r="DBS34"/>
      <c r="DBT34"/>
      <c r="DBU34"/>
      <c r="DBV34"/>
      <c r="DBW34"/>
      <c r="DBX34"/>
      <c r="DBY34"/>
      <c r="DBZ34"/>
      <c r="DCA34"/>
      <c r="DCB34"/>
      <c r="DCC34"/>
      <c r="DCD34"/>
      <c r="DCE34"/>
      <c r="DCF34"/>
      <c r="DCG34"/>
      <c r="DCH34"/>
      <c r="DCI34"/>
      <c r="DCJ34"/>
      <c r="DCK34"/>
      <c r="DCL34"/>
      <c r="DCM34"/>
      <c r="DCN34"/>
      <c r="DCO34"/>
      <c r="DCP34"/>
      <c r="DCQ34"/>
      <c r="DCR34"/>
      <c r="DCS34"/>
      <c r="DCT34"/>
      <c r="DCU34"/>
      <c r="DCV34"/>
      <c r="DCW34"/>
      <c r="DCX34"/>
      <c r="DCY34"/>
      <c r="DCZ34"/>
      <c r="DDA34"/>
      <c r="DDB34"/>
      <c r="DDC34"/>
      <c r="DDD34"/>
      <c r="DDE34"/>
      <c r="DDF34"/>
      <c r="DDG34"/>
      <c r="DDH34"/>
      <c r="DDI34"/>
      <c r="DDJ34"/>
      <c r="DDK34"/>
      <c r="DDL34"/>
      <c r="DDM34"/>
      <c r="DDN34"/>
      <c r="DDO34"/>
      <c r="DDP34"/>
      <c r="DDQ34"/>
      <c r="DDR34"/>
      <c r="DDS34"/>
      <c r="DDT34"/>
      <c r="DDU34"/>
      <c r="DDV34"/>
      <c r="DDW34"/>
      <c r="DDX34"/>
      <c r="DDY34"/>
      <c r="DDZ34"/>
      <c r="DEA34"/>
      <c r="DEB34"/>
      <c r="DEC34"/>
      <c r="DED34"/>
      <c r="DEE34"/>
      <c r="DEF34"/>
      <c r="DEG34"/>
      <c r="DEH34"/>
      <c r="DEI34"/>
      <c r="DEJ34"/>
      <c r="DEK34"/>
      <c r="DEL34"/>
      <c r="DEM34"/>
      <c r="DEN34"/>
      <c r="DEO34"/>
      <c r="DEP34"/>
      <c r="DEQ34"/>
      <c r="DER34"/>
      <c r="DES34"/>
      <c r="DET34"/>
      <c r="DEU34"/>
      <c r="DEV34"/>
      <c r="DEW34"/>
      <c r="DEX34"/>
      <c r="DEY34"/>
      <c r="DEZ34"/>
      <c r="DFA34"/>
      <c r="DFB34"/>
      <c r="DFC34"/>
      <c r="DFD34"/>
      <c r="DFE34"/>
      <c r="DFF34"/>
      <c r="DFG34"/>
      <c r="DFH34"/>
      <c r="DFI34"/>
      <c r="DFJ34"/>
      <c r="DFK34"/>
      <c r="DFL34"/>
      <c r="DFM34"/>
      <c r="DFN34"/>
      <c r="DFO34"/>
      <c r="DFP34"/>
      <c r="DFQ34"/>
      <c r="DFR34"/>
      <c r="DFS34"/>
      <c r="DFT34"/>
      <c r="DFU34"/>
      <c r="DFV34"/>
      <c r="DFW34"/>
      <c r="DFX34"/>
      <c r="DFY34"/>
      <c r="DFZ34"/>
      <c r="DGA34"/>
      <c r="DGB34"/>
      <c r="DGC34"/>
      <c r="DGD34"/>
      <c r="DGE34"/>
      <c r="DGF34"/>
      <c r="DGG34"/>
      <c r="DGH34"/>
      <c r="DGI34"/>
      <c r="DGJ34"/>
      <c r="DGK34"/>
      <c r="DGL34"/>
      <c r="DGM34"/>
      <c r="DGN34"/>
      <c r="DGO34"/>
      <c r="DGP34"/>
      <c r="DGQ34"/>
      <c r="DGR34"/>
      <c r="DGS34"/>
      <c r="DGT34"/>
      <c r="DGU34"/>
      <c r="DGV34"/>
      <c r="DGW34"/>
      <c r="DGX34"/>
      <c r="DGY34"/>
      <c r="DGZ34"/>
      <c r="DHA34"/>
      <c r="DHB34"/>
      <c r="DHC34"/>
      <c r="DHD34"/>
      <c r="DHE34"/>
      <c r="DHF34"/>
      <c r="DHG34"/>
      <c r="DHH34"/>
      <c r="DHI34"/>
      <c r="DHJ34"/>
      <c r="DHK34"/>
      <c r="DHL34"/>
      <c r="DHM34"/>
      <c r="DHN34"/>
      <c r="DHO34"/>
      <c r="DHP34"/>
      <c r="DHQ34"/>
      <c r="DHR34"/>
      <c r="DHS34"/>
      <c r="DHT34"/>
      <c r="DHU34"/>
      <c r="DHV34"/>
      <c r="DHW34"/>
      <c r="DHX34"/>
      <c r="DHY34"/>
      <c r="DHZ34"/>
      <c r="DIA34"/>
      <c r="DIB34"/>
      <c r="DIC34"/>
      <c r="DID34"/>
      <c r="DIE34"/>
      <c r="DIF34"/>
      <c r="DIG34"/>
      <c r="DIH34"/>
      <c r="DII34"/>
      <c r="DIJ34"/>
      <c r="DIK34"/>
      <c r="DIL34"/>
      <c r="DIM34"/>
      <c r="DIN34"/>
      <c r="DIO34"/>
      <c r="DIP34"/>
      <c r="DIQ34"/>
      <c r="DIR34"/>
      <c r="DIS34"/>
      <c r="DIT34"/>
      <c r="DIU34"/>
      <c r="DIV34"/>
      <c r="DIW34"/>
      <c r="DIX34"/>
      <c r="DIY34"/>
      <c r="DIZ34"/>
      <c r="DJA34"/>
      <c r="DJB34"/>
      <c r="DJC34"/>
      <c r="DJD34"/>
      <c r="DJE34"/>
      <c r="DJF34"/>
      <c r="DJG34"/>
      <c r="DJH34"/>
      <c r="DJI34"/>
      <c r="DJJ34"/>
      <c r="DJK34"/>
      <c r="DJL34"/>
      <c r="DJM34"/>
      <c r="DJN34"/>
      <c r="DJO34"/>
      <c r="DJP34"/>
      <c r="DJQ34"/>
      <c r="DJR34"/>
      <c r="DJS34"/>
      <c r="DJT34"/>
      <c r="DJU34"/>
      <c r="DJV34"/>
      <c r="DJW34"/>
      <c r="DJX34"/>
      <c r="DJY34"/>
      <c r="DJZ34"/>
      <c r="DKA34"/>
      <c r="DKB34"/>
      <c r="DKC34"/>
      <c r="DKD34"/>
      <c r="DKE34"/>
      <c r="DKF34"/>
      <c r="DKG34"/>
      <c r="DKH34"/>
      <c r="DKI34"/>
      <c r="DKJ34"/>
      <c r="DKK34"/>
      <c r="DKL34"/>
      <c r="DKM34"/>
      <c r="DKN34"/>
      <c r="DKO34"/>
      <c r="DKP34"/>
      <c r="DKQ34"/>
      <c r="DKR34"/>
      <c r="DKS34"/>
      <c r="DKT34"/>
      <c r="DKU34"/>
      <c r="DKV34"/>
      <c r="DKW34"/>
      <c r="DKX34"/>
      <c r="DKY34"/>
      <c r="DKZ34"/>
      <c r="DLA34"/>
      <c r="DLB34"/>
      <c r="DLC34"/>
      <c r="DLD34"/>
      <c r="DLE34"/>
      <c r="DLF34"/>
      <c r="DLG34"/>
      <c r="DLH34"/>
      <c r="DLI34"/>
      <c r="DLJ34"/>
      <c r="DLK34"/>
      <c r="DLL34"/>
      <c r="DLM34"/>
      <c r="DLN34"/>
      <c r="DLO34"/>
      <c r="DLP34"/>
      <c r="DLQ34"/>
      <c r="DLR34"/>
      <c r="DLS34"/>
      <c r="DLT34"/>
      <c r="DLU34"/>
      <c r="DLV34"/>
      <c r="DLW34"/>
      <c r="DLX34"/>
      <c r="DLY34"/>
      <c r="DLZ34"/>
      <c r="DMA34"/>
      <c r="DMB34"/>
      <c r="DMC34"/>
      <c r="DMD34"/>
      <c r="DME34"/>
      <c r="DMF34"/>
      <c r="DMG34"/>
      <c r="DMH34"/>
      <c r="DMI34"/>
      <c r="DMJ34"/>
      <c r="DMK34"/>
      <c r="DML34"/>
      <c r="DMM34"/>
      <c r="DMN34"/>
      <c r="DMO34"/>
      <c r="DMP34"/>
      <c r="DMQ34"/>
      <c r="DMR34"/>
      <c r="DMS34"/>
      <c r="DMT34"/>
      <c r="DMU34"/>
      <c r="DMV34"/>
      <c r="DMW34"/>
      <c r="DMX34"/>
      <c r="DMY34"/>
      <c r="DMZ34"/>
      <c r="DNA34"/>
      <c r="DNB34"/>
      <c r="DNC34"/>
      <c r="DND34"/>
      <c r="DNE34"/>
      <c r="DNF34"/>
      <c r="DNG34"/>
      <c r="DNH34"/>
      <c r="DNI34"/>
      <c r="DNJ34"/>
      <c r="DNK34"/>
      <c r="DNL34"/>
      <c r="DNM34"/>
      <c r="DNN34"/>
      <c r="DNO34"/>
      <c r="DNP34"/>
      <c r="DNQ34"/>
      <c r="DNR34"/>
      <c r="DNS34"/>
      <c r="DNT34"/>
      <c r="DNU34"/>
      <c r="DNV34"/>
      <c r="DNW34"/>
      <c r="DNX34"/>
      <c r="DNY34"/>
      <c r="DNZ34"/>
      <c r="DOA34"/>
      <c r="DOB34"/>
      <c r="DOC34"/>
      <c r="DOD34"/>
      <c r="DOE34"/>
      <c r="DOF34"/>
      <c r="DOG34"/>
      <c r="DOH34"/>
      <c r="DOI34"/>
      <c r="DOJ34"/>
      <c r="DOK34"/>
      <c r="DOL34"/>
      <c r="DOM34"/>
      <c r="DON34"/>
      <c r="DOO34"/>
      <c r="DOP34"/>
      <c r="DOQ34"/>
      <c r="DOR34"/>
      <c r="DOS34"/>
      <c r="DOT34"/>
      <c r="DOU34"/>
      <c r="DOV34"/>
      <c r="DOW34"/>
      <c r="DOX34"/>
      <c r="DOY34"/>
      <c r="DOZ34"/>
      <c r="DPA34"/>
      <c r="DPB34"/>
      <c r="DPC34"/>
      <c r="DPD34"/>
      <c r="DPE34"/>
      <c r="DPF34"/>
      <c r="DPG34"/>
      <c r="DPH34"/>
      <c r="DPI34"/>
      <c r="DPJ34"/>
      <c r="DPK34"/>
      <c r="DPL34"/>
      <c r="DPM34"/>
      <c r="DPN34"/>
      <c r="DPO34"/>
      <c r="DPP34"/>
      <c r="DPQ34"/>
      <c r="DPR34"/>
      <c r="DPS34"/>
      <c r="DPT34"/>
      <c r="DPU34"/>
      <c r="DPV34"/>
      <c r="DPW34"/>
      <c r="DPX34"/>
      <c r="DPY34"/>
      <c r="DPZ34"/>
      <c r="DQA34"/>
      <c r="DQB34"/>
      <c r="DQC34"/>
      <c r="DQD34"/>
      <c r="DQE34"/>
      <c r="DQF34"/>
      <c r="DQG34"/>
      <c r="DQH34"/>
      <c r="DQI34"/>
      <c r="DQJ34"/>
      <c r="DQK34"/>
      <c r="DQL34"/>
      <c r="DQM34"/>
      <c r="DQN34"/>
      <c r="DQO34"/>
      <c r="DQP34"/>
      <c r="DQQ34"/>
      <c r="DQR34"/>
      <c r="DQS34"/>
      <c r="DQT34"/>
      <c r="DQU34"/>
      <c r="DQV34"/>
      <c r="DQW34"/>
      <c r="DQX34"/>
      <c r="DQY34"/>
      <c r="DQZ34"/>
      <c r="DRA34"/>
      <c r="DRB34"/>
      <c r="DRC34"/>
      <c r="DRD34"/>
      <c r="DRE34"/>
      <c r="DRF34"/>
      <c r="DRG34"/>
      <c r="DRH34"/>
      <c r="DRI34"/>
      <c r="DRJ34"/>
      <c r="DRK34"/>
      <c r="DRL34"/>
      <c r="DRM34"/>
      <c r="DRN34"/>
      <c r="DRO34"/>
      <c r="DRP34"/>
      <c r="DRQ34"/>
      <c r="DRR34"/>
      <c r="DRS34"/>
      <c r="DRT34"/>
      <c r="DRU34"/>
      <c r="DRV34"/>
      <c r="DRW34"/>
      <c r="DRX34"/>
      <c r="DRY34"/>
      <c r="DRZ34"/>
      <c r="DSA34"/>
      <c r="DSB34"/>
      <c r="DSC34"/>
      <c r="DSD34"/>
      <c r="DSE34"/>
      <c r="DSF34"/>
      <c r="DSG34"/>
      <c r="DSH34"/>
      <c r="DSI34"/>
      <c r="DSJ34"/>
      <c r="DSK34"/>
      <c r="DSL34"/>
      <c r="DSM34"/>
      <c r="DSN34"/>
      <c r="DSO34"/>
      <c r="DSP34"/>
      <c r="DSQ34"/>
      <c r="DSR34"/>
      <c r="DSS34"/>
      <c r="DST34"/>
      <c r="DSU34"/>
      <c r="DSV34"/>
      <c r="DSW34"/>
      <c r="DSX34"/>
      <c r="DSY34"/>
      <c r="DSZ34"/>
      <c r="DTA34"/>
      <c r="DTB34"/>
      <c r="DTC34"/>
      <c r="DTD34"/>
      <c r="DTE34"/>
      <c r="DTF34"/>
      <c r="DTG34"/>
      <c r="DTH34"/>
      <c r="DTI34"/>
      <c r="DTJ34"/>
      <c r="DTK34"/>
      <c r="DTL34"/>
      <c r="DTM34"/>
      <c r="DTN34"/>
      <c r="DTO34"/>
      <c r="DTP34"/>
      <c r="DTQ34"/>
      <c r="DTR34"/>
      <c r="DTS34"/>
      <c r="DTT34"/>
      <c r="DTU34"/>
      <c r="DTV34"/>
      <c r="DTW34"/>
      <c r="DTX34"/>
      <c r="DTY34"/>
      <c r="DTZ34"/>
      <c r="DUA34"/>
      <c r="DUB34"/>
      <c r="DUC34"/>
      <c r="DUD34"/>
      <c r="DUE34"/>
      <c r="DUF34"/>
      <c r="DUG34"/>
      <c r="DUH34"/>
      <c r="DUI34"/>
      <c r="DUJ34"/>
      <c r="DUK34"/>
      <c r="DUL34"/>
      <c r="DUM34"/>
      <c r="DUN34"/>
      <c r="DUO34"/>
      <c r="DUP34"/>
      <c r="DUQ34"/>
      <c r="DUR34"/>
      <c r="DUS34"/>
      <c r="DUT34"/>
      <c r="DUU34"/>
      <c r="DUV34"/>
      <c r="DUW34"/>
      <c r="DUX34"/>
      <c r="DUY34"/>
      <c r="DUZ34"/>
      <c r="DVA34"/>
      <c r="DVB34"/>
      <c r="DVC34"/>
      <c r="DVD34"/>
      <c r="DVE34"/>
      <c r="DVF34"/>
      <c r="DVG34"/>
      <c r="DVH34"/>
      <c r="DVI34"/>
      <c r="DVJ34"/>
      <c r="DVK34"/>
      <c r="DVL34"/>
      <c r="DVM34"/>
      <c r="DVN34"/>
      <c r="DVO34"/>
      <c r="DVP34"/>
      <c r="DVQ34"/>
      <c r="DVR34"/>
      <c r="DVS34"/>
      <c r="DVT34"/>
      <c r="DVU34"/>
      <c r="DVV34"/>
      <c r="DVW34"/>
      <c r="DVX34"/>
      <c r="DVY34"/>
      <c r="DVZ34"/>
      <c r="DWA34"/>
      <c r="DWB34"/>
      <c r="DWC34"/>
      <c r="DWD34"/>
      <c r="DWE34"/>
      <c r="DWF34"/>
      <c r="DWG34"/>
      <c r="DWH34"/>
      <c r="DWI34"/>
      <c r="DWJ34"/>
      <c r="DWK34"/>
      <c r="DWL34"/>
      <c r="DWM34"/>
      <c r="DWN34"/>
      <c r="DWO34"/>
      <c r="DWP34"/>
      <c r="DWQ34"/>
      <c r="DWR34"/>
      <c r="DWS34"/>
      <c r="DWT34"/>
      <c r="DWU34"/>
      <c r="DWV34"/>
      <c r="DWW34"/>
      <c r="DWX34"/>
      <c r="DWY34"/>
      <c r="DWZ34"/>
      <c r="DXA34"/>
      <c r="DXB34"/>
      <c r="DXC34"/>
      <c r="DXD34"/>
      <c r="DXE34"/>
      <c r="DXF34"/>
      <c r="DXG34"/>
      <c r="DXH34"/>
      <c r="DXI34"/>
      <c r="DXJ34"/>
      <c r="DXK34"/>
      <c r="DXL34"/>
      <c r="DXM34"/>
      <c r="DXN34"/>
      <c r="DXO34"/>
      <c r="DXP34"/>
      <c r="DXQ34"/>
      <c r="DXR34"/>
      <c r="DXS34"/>
      <c r="DXT34"/>
      <c r="DXU34"/>
      <c r="DXV34"/>
      <c r="DXW34"/>
      <c r="DXX34"/>
      <c r="DXY34"/>
      <c r="DXZ34"/>
      <c r="DYA34"/>
      <c r="DYB34"/>
      <c r="DYC34"/>
      <c r="DYD34"/>
      <c r="DYE34"/>
      <c r="DYF34"/>
      <c r="DYG34"/>
      <c r="DYH34"/>
      <c r="DYI34"/>
      <c r="DYJ34"/>
      <c r="DYK34"/>
      <c r="DYL34"/>
      <c r="DYM34"/>
      <c r="DYN34"/>
      <c r="DYO34"/>
      <c r="DYP34"/>
      <c r="DYQ34"/>
      <c r="DYR34"/>
      <c r="DYS34"/>
      <c r="DYT34"/>
      <c r="DYU34"/>
      <c r="DYV34"/>
      <c r="DYW34"/>
      <c r="DYX34"/>
      <c r="DYY34"/>
      <c r="DYZ34"/>
      <c r="DZA34"/>
      <c r="DZB34"/>
      <c r="DZC34"/>
      <c r="DZD34"/>
      <c r="DZE34"/>
      <c r="DZF34"/>
      <c r="DZG34"/>
      <c r="DZH34"/>
      <c r="DZI34"/>
      <c r="DZJ34"/>
      <c r="DZK34"/>
      <c r="DZL34"/>
      <c r="DZM34"/>
      <c r="DZN34"/>
      <c r="DZO34"/>
      <c r="DZP34"/>
      <c r="DZQ34"/>
      <c r="DZR34"/>
      <c r="DZS34"/>
      <c r="DZT34"/>
      <c r="DZU34"/>
      <c r="DZV34"/>
      <c r="DZW34"/>
      <c r="DZX34"/>
      <c r="DZY34"/>
      <c r="DZZ34"/>
      <c r="EAA34"/>
      <c r="EAB34"/>
      <c r="EAC34"/>
      <c r="EAD34"/>
      <c r="EAE34"/>
      <c r="EAF34"/>
      <c r="EAG34"/>
      <c r="EAH34"/>
      <c r="EAI34"/>
      <c r="EAJ34"/>
      <c r="EAK34"/>
      <c r="EAL34"/>
      <c r="EAM34"/>
      <c r="EAN34"/>
      <c r="EAO34"/>
      <c r="EAP34"/>
      <c r="EAQ34"/>
      <c r="EAR34"/>
      <c r="EAS34"/>
      <c r="EAT34"/>
      <c r="EAU34"/>
      <c r="EAV34"/>
      <c r="EAW34"/>
      <c r="EAX34"/>
      <c r="EAY34"/>
      <c r="EAZ34"/>
      <c r="EBA34"/>
      <c r="EBB34"/>
      <c r="EBC34"/>
      <c r="EBD34"/>
      <c r="EBE34"/>
      <c r="EBF34"/>
      <c r="EBG34"/>
      <c r="EBH34"/>
      <c r="EBI34"/>
      <c r="EBJ34"/>
      <c r="EBK34"/>
      <c r="EBL34"/>
      <c r="EBM34"/>
      <c r="EBN34"/>
      <c r="EBO34"/>
      <c r="EBP34"/>
      <c r="EBQ34"/>
      <c r="EBR34"/>
      <c r="EBS34"/>
      <c r="EBT34"/>
      <c r="EBU34"/>
      <c r="EBV34"/>
      <c r="EBW34"/>
      <c r="EBX34"/>
      <c r="EBY34"/>
      <c r="EBZ34"/>
      <c r="ECA34"/>
      <c r="ECB34"/>
      <c r="ECC34"/>
      <c r="ECD34"/>
      <c r="ECE34"/>
      <c r="ECF34"/>
      <c r="ECG34"/>
      <c r="ECH34"/>
      <c r="ECI34"/>
      <c r="ECJ34"/>
      <c r="ECK34"/>
      <c r="ECL34"/>
      <c r="ECM34"/>
      <c r="ECN34"/>
      <c r="ECO34"/>
      <c r="ECP34"/>
      <c r="ECQ34"/>
      <c r="ECR34"/>
      <c r="ECS34"/>
      <c r="ECT34"/>
      <c r="ECU34"/>
      <c r="ECV34"/>
      <c r="ECW34"/>
      <c r="ECX34"/>
      <c r="ECY34"/>
      <c r="ECZ34"/>
      <c r="EDA34"/>
      <c r="EDB34"/>
      <c r="EDC34"/>
      <c r="EDD34"/>
      <c r="EDE34"/>
      <c r="EDF34"/>
      <c r="EDG34"/>
      <c r="EDH34"/>
      <c r="EDI34"/>
      <c r="EDJ34"/>
      <c r="EDK34"/>
      <c r="EDL34"/>
      <c r="EDM34"/>
      <c r="EDN34"/>
      <c r="EDO34"/>
      <c r="EDP34"/>
      <c r="EDQ34"/>
      <c r="EDR34"/>
      <c r="EDS34"/>
      <c r="EDT34"/>
      <c r="EDU34"/>
      <c r="EDV34"/>
      <c r="EDW34"/>
      <c r="EDX34"/>
      <c r="EDY34"/>
      <c r="EDZ34"/>
      <c r="EEA34"/>
      <c r="EEB34"/>
      <c r="EEC34"/>
      <c r="EED34"/>
      <c r="EEE34"/>
      <c r="EEF34"/>
      <c r="EEG34"/>
      <c r="EEH34"/>
      <c r="EEI34"/>
      <c r="EEJ34"/>
      <c r="EEK34"/>
      <c r="EEL34"/>
      <c r="EEM34"/>
      <c r="EEN34"/>
      <c r="EEO34"/>
      <c r="EEP34"/>
      <c r="EEQ34"/>
      <c r="EER34"/>
      <c r="EES34"/>
      <c r="EET34"/>
      <c r="EEU34"/>
      <c r="EEV34"/>
      <c r="EEW34"/>
      <c r="EEX34"/>
      <c r="EEY34"/>
      <c r="EEZ34"/>
      <c r="EFA34"/>
      <c r="EFB34"/>
      <c r="EFC34"/>
      <c r="EFD34"/>
      <c r="EFE34"/>
      <c r="EFF34"/>
      <c r="EFG34"/>
      <c r="EFH34"/>
      <c r="EFI34"/>
      <c r="EFJ34"/>
      <c r="EFK34"/>
      <c r="EFL34"/>
      <c r="EFM34"/>
      <c r="EFN34"/>
      <c r="EFO34"/>
      <c r="EFP34"/>
      <c r="EFQ34"/>
      <c r="EFR34"/>
      <c r="EFS34"/>
      <c r="EFT34"/>
      <c r="EFU34"/>
      <c r="EFV34"/>
      <c r="EFW34"/>
      <c r="EFX34"/>
      <c r="EFY34"/>
      <c r="EFZ34"/>
      <c r="EGA34"/>
      <c r="EGB34"/>
      <c r="EGC34"/>
      <c r="EGD34"/>
      <c r="EGE34"/>
      <c r="EGF34"/>
      <c r="EGG34"/>
      <c r="EGH34"/>
      <c r="EGI34"/>
      <c r="EGJ34"/>
      <c r="EGK34"/>
      <c r="EGL34"/>
      <c r="EGM34"/>
      <c r="EGN34"/>
      <c r="EGO34"/>
      <c r="EGP34"/>
      <c r="EGQ34"/>
      <c r="EGR34"/>
      <c r="EGS34"/>
      <c r="EGT34"/>
      <c r="EGU34"/>
      <c r="EGV34"/>
      <c r="EGW34"/>
      <c r="EGX34"/>
      <c r="EGY34"/>
      <c r="EGZ34"/>
      <c r="EHA34"/>
      <c r="EHB34"/>
      <c r="EHC34"/>
      <c r="EHD34"/>
      <c r="EHE34"/>
      <c r="EHF34"/>
      <c r="EHG34"/>
      <c r="EHH34"/>
      <c r="EHI34"/>
      <c r="EHJ34"/>
      <c r="EHK34"/>
      <c r="EHL34"/>
      <c r="EHM34"/>
      <c r="EHN34"/>
      <c r="EHO34"/>
      <c r="EHP34"/>
      <c r="EHQ34"/>
      <c r="EHR34"/>
      <c r="EHS34"/>
      <c r="EHT34"/>
      <c r="EHU34"/>
      <c r="EHV34"/>
      <c r="EHW34"/>
      <c r="EHX34"/>
      <c r="EHY34"/>
      <c r="EHZ34"/>
      <c r="EIA34"/>
      <c r="EIB34"/>
      <c r="EIC34"/>
      <c r="EID34"/>
      <c r="EIE34"/>
      <c r="EIF34"/>
      <c r="EIG34"/>
      <c r="EIH34"/>
      <c r="EII34"/>
      <c r="EIJ34"/>
      <c r="EIK34"/>
      <c r="EIL34"/>
      <c r="EIM34"/>
      <c r="EIN34"/>
      <c r="EIO34"/>
      <c r="EIP34"/>
      <c r="EIQ34"/>
      <c r="EIR34"/>
      <c r="EIS34"/>
      <c r="EIT34"/>
      <c r="EIU34"/>
      <c r="EIV34"/>
      <c r="EIW34"/>
      <c r="EIX34"/>
      <c r="EIY34"/>
      <c r="EIZ34"/>
      <c r="EJA34"/>
      <c r="EJB34"/>
      <c r="EJC34"/>
      <c r="EJD34"/>
      <c r="EJE34"/>
      <c r="EJF34"/>
      <c r="EJG34"/>
      <c r="EJH34"/>
      <c r="EJI34"/>
      <c r="EJJ34"/>
      <c r="EJK34"/>
      <c r="EJL34"/>
      <c r="EJM34"/>
      <c r="EJN34"/>
      <c r="EJO34"/>
      <c r="EJP34"/>
      <c r="EJQ34"/>
      <c r="EJR34"/>
      <c r="EJS34"/>
      <c r="EJT34"/>
      <c r="EJU34"/>
      <c r="EJV34"/>
      <c r="EJW34"/>
      <c r="EJX34"/>
      <c r="EJY34"/>
      <c r="EJZ34"/>
      <c r="EKA34"/>
      <c r="EKB34"/>
      <c r="EKC34"/>
      <c r="EKD34"/>
      <c r="EKE34"/>
      <c r="EKF34"/>
      <c r="EKG34"/>
      <c r="EKH34"/>
      <c r="EKI34"/>
      <c r="EKJ34"/>
      <c r="EKK34"/>
      <c r="EKL34"/>
      <c r="EKM34"/>
      <c r="EKN34"/>
      <c r="EKO34"/>
      <c r="EKP34"/>
      <c r="EKQ34"/>
      <c r="EKR34"/>
      <c r="EKS34"/>
      <c r="EKT34"/>
      <c r="EKU34"/>
      <c r="EKV34"/>
      <c r="EKW34"/>
      <c r="EKX34"/>
      <c r="EKY34"/>
      <c r="EKZ34"/>
      <c r="ELA34"/>
      <c r="ELB34"/>
      <c r="ELC34"/>
      <c r="ELD34"/>
      <c r="ELE34"/>
      <c r="ELF34"/>
      <c r="ELG34"/>
      <c r="ELH34"/>
      <c r="ELI34"/>
      <c r="ELJ34"/>
      <c r="ELK34"/>
      <c r="ELL34"/>
      <c r="ELM34"/>
      <c r="ELN34"/>
      <c r="ELO34"/>
      <c r="ELP34"/>
      <c r="ELQ34"/>
      <c r="ELR34"/>
      <c r="ELS34"/>
      <c r="ELT34"/>
      <c r="ELU34"/>
      <c r="ELV34"/>
      <c r="ELW34"/>
      <c r="ELX34"/>
      <c r="ELY34"/>
      <c r="ELZ34"/>
      <c r="EMA34"/>
      <c r="EMB34"/>
      <c r="EMC34"/>
      <c r="EMD34"/>
      <c r="EME34"/>
      <c r="EMF34"/>
      <c r="EMG34"/>
      <c r="EMH34"/>
      <c r="EMI34"/>
      <c r="EMJ34"/>
      <c r="EMK34"/>
      <c r="EML34"/>
      <c r="EMM34"/>
      <c r="EMN34"/>
      <c r="EMO34"/>
      <c r="EMP34"/>
      <c r="EMQ34"/>
      <c r="EMR34"/>
      <c r="EMS34"/>
      <c r="EMT34"/>
      <c r="EMU34"/>
      <c r="EMV34"/>
      <c r="EMW34"/>
      <c r="EMX34"/>
      <c r="EMY34"/>
      <c r="EMZ34"/>
      <c r="ENA34"/>
      <c r="ENB34"/>
      <c r="ENC34"/>
      <c r="END34"/>
      <c r="ENE34"/>
      <c r="ENF34"/>
      <c r="ENG34"/>
      <c r="ENH34"/>
      <c r="ENI34"/>
      <c r="ENJ34"/>
      <c r="ENK34"/>
      <c r="ENL34"/>
      <c r="ENM34"/>
      <c r="ENN34"/>
      <c r="ENO34"/>
      <c r="ENP34"/>
      <c r="ENQ34"/>
      <c r="ENR34"/>
      <c r="ENS34"/>
      <c r="ENT34"/>
      <c r="ENU34"/>
      <c r="ENV34"/>
      <c r="ENW34"/>
      <c r="ENX34"/>
      <c r="ENY34"/>
      <c r="ENZ34"/>
      <c r="EOA34"/>
      <c r="EOB34"/>
      <c r="EOC34"/>
      <c r="EOD34"/>
      <c r="EOE34"/>
      <c r="EOF34"/>
      <c r="EOG34"/>
      <c r="EOH34"/>
      <c r="EOI34"/>
      <c r="EOJ34"/>
      <c r="EOK34"/>
      <c r="EOL34"/>
      <c r="EOM34"/>
      <c r="EON34"/>
      <c r="EOO34"/>
      <c r="EOP34"/>
      <c r="EOQ34"/>
      <c r="EOR34"/>
      <c r="EOS34"/>
      <c r="EOT34"/>
      <c r="EOU34"/>
      <c r="EOV34"/>
      <c r="EOW34"/>
      <c r="EOX34"/>
      <c r="EOY34"/>
      <c r="EOZ34"/>
      <c r="EPA34"/>
      <c r="EPB34"/>
      <c r="EPC34"/>
      <c r="EPD34"/>
      <c r="EPE34"/>
      <c r="EPF34"/>
      <c r="EPG34"/>
      <c r="EPH34"/>
      <c r="EPI34"/>
      <c r="EPJ34"/>
      <c r="EPK34"/>
      <c r="EPL34"/>
      <c r="EPM34"/>
      <c r="EPN34"/>
      <c r="EPO34"/>
      <c r="EPP34"/>
      <c r="EPQ34"/>
      <c r="EPR34"/>
      <c r="EPS34"/>
      <c r="EPT34"/>
      <c r="EPU34"/>
      <c r="EPV34"/>
      <c r="EPW34"/>
      <c r="EPX34"/>
      <c r="EPY34"/>
      <c r="EPZ34"/>
      <c r="EQA34"/>
      <c r="EQB34"/>
      <c r="EQC34"/>
      <c r="EQD34"/>
      <c r="EQE34"/>
      <c r="EQF34"/>
      <c r="EQG34"/>
      <c r="EQH34"/>
      <c r="EQI34"/>
      <c r="EQJ34"/>
      <c r="EQK34"/>
      <c r="EQL34"/>
      <c r="EQM34"/>
      <c r="EQN34"/>
      <c r="EQO34"/>
      <c r="EQP34"/>
      <c r="EQQ34"/>
      <c r="EQR34"/>
      <c r="EQS34"/>
      <c r="EQT34"/>
      <c r="EQU34"/>
      <c r="EQV34"/>
      <c r="EQW34"/>
      <c r="EQX34"/>
      <c r="EQY34"/>
      <c r="EQZ34"/>
      <c r="ERA34"/>
      <c r="ERB34"/>
      <c r="ERC34"/>
      <c r="ERD34"/>
      <c r="ERE34"/>
      <c r="ERF34"/>
      <c r="ERG34"/>
      <c r="ERH34"/>
      <c r="ERI34"/>
      <c r="ERJ34"/>
      <c r="ERK34"/>
      <c r="ERL34"/>
      <c r="ERM34"/>
      <c r="ERN34"/>
      <c r="ERO34"/>
      <c r="ERP34"/>
      <c r="ERQ34"/>
      <c r="ERR34"/>
      <c r="ERS34"/>
      <c r="ERT34"/>
      <c r="ERU34"/>
      <c r="ERV34"/>
      <c r="ERW34"/>
      <c r="ERX34"/>
      <c r="ERY34"/>
      <c r="ERZ34"/>
      <c r="ESA34"/>
      <c r="ESB34"/>
      <c r="ESC34"/>
      <c r="ESD34"/>
      <c r="ESE34"/>
      <c r="ESF34"/>
      <c r="ESG34"/>
      <c r="ESH34"/>
      <c r="ESI34"/>
      <c r="ESJ34"/>
      <c r="ESK34"/>
      <c r="ESL34"/>
      <c r="ESM34"/>
      <c r="ESN34"/>
      <c r="ESO34"/>
      <c r="ESP34"/>
      <c r="ESQ34"/>
      <c r="ESR34"/>
      <c r="ESS34"/>
      <c r="EST34"/>
      <c r="ESU34"/>
      <c r="ESV34"/>
      <c r="ESW34"/>
      <c r="ESX34"/>
      <c r="ESY34"/>
      <c r="ESZ34"/>
      <c r="ETA34"/>
      <c r="ETB34"/>
      <c r="ETC34"/>
      <c r="ETD34"/>
      <c r="ETE34"/>
      <c r="ETF34"/>
      <c r="ETG34"/>
      <c r="ETH34"/>
      <c r="ETI34"/>
      <c r="ETJ34"/>
      <c r="ETK34"/>
      <c r="ETL34"/>
      <c r="ETM34"/>
      <c r="ETN34"/>
      <c r="ETO34"/>
      <c r="ETP34"/>
      <c r="ETQ34"/>
      <c r="ETR34"/>
      <c r="ETS34"/>
      <c r="ETT34"/>
      <c r="ETU34"/>
      <c r="ETV34"/>
      <c r="ETW34"/>
      <c r="ETX34"/>
      <c r="ETY34"/>
      <c r="ETZ34"/>
      <c r="EUA34"/>
      <c r="EUB34"/>
      <c r="EUC34"/>
      <c r="EUD34"/>
      <c r="EUE34"/>
      <c r="EUF34"/>
      <c r="EUG34"/>
      <c r="EUH34"/>
      <c r="EUI34"/>
      <c r="EUJ34"/>
      <c r="EUK34"/>
      <c r="EUL34"/>
      <c r="EUM34"/>
      <c r="EUN34"/>
      <c r="EUO34"/>
      <c r="EUP34"/>
      <c r="EUQ34"/>
      <c r="EUR34"/>
      <c r="EUS34"/>
      <c r="EUT34"/>
      <c r="EUU34"/>
      <c r="EUV34"/>
      <c r="EUW34"/>
      <c r="EUX34"/>
      <c r="EUY34"/>
      <c r="EUZ34"/>
      <c r="EVA34"/>
      <c r="EVB34"/>
      <c r="EVC34"/>
      <c r="EVD34"/>
      <c r="EVE34"/>
      <c r="EVF34"/>
      <c r="EVG34"/>
      <c r="EVH34"/>
      <c r="EVI34"/>
      <c r="EVJ34"/>
      <c r="EVK34"/>
      <c r="EVL34"/>
      <c r="EVM34"/>
      <c r="EVN34"/>
      <c r="EVO34"/>
      <c r="EVP34"/>
      <c r="EVQ34"/>
      <c r="EVR34"/>
      <c r="EVS34"/>
      <c r="EVT34"/>
      <c r="EVU34"/>
      <c r="EVV34"/>
      <c r="EVW34"/>
      <c r="EVX34"/>
      <c r="EVY34"/>
      <c r="EVZ34"/>
      <c r="EWA34"/>
      <c r="EWB34"/>
      <c r="EWC34"/>
      <c r="EWD34"/>
      <c r="EWE34"/>
      <c r="EWF34"/>
      <c r="EWG34"/>
      <c r="EWH34"/>
      <c r="EWI34"/>
      <c r="EWJ34"/>
      <c r="EWK34"/>
      <c r="EWL34"/>
      <c r="EWM34"/>
      <c r="EWN34"/>
      <c r="EWO34"/>
      <c r="EWP34"/>
      <c r="EWQ34"/>
      <c r="EWR34"/>
      <c r="EWS34"/>
      <c r="EWT34"/>
      <c r="EWU34"/>
      <c r="EWV34"/>
      <c r="EWW34"/>
      <c r="EWX34"/>
      <c r="EWY34"/>
      <c r="EWZ34"/>
      <c r="EXA34"/>
      <c r="EXB34"/>
      <c r="EXC34"/>
      <c r="EXD34"/>
      <c r="EXE34"/>
      <c r="EXF34"/>
      <c r="EXG34"/>
      <c r="EXH34"/>
      <c r="EXI34"/>
      <c r="EXJ34"/>
      <c r="EXK34"/>
      <c r="EXL34"/>
      <c r="EXM34"/>
      <c r="EXN34"/>
      <c r="EXO34"/>
      <c r="EXP34"/>
      <c r="EXQ34"/>
      <c r="EXR34"/>
      <c r="EXS34"/>
      <c r="EXT34"/>
      <c r="EXU34"/>
      <c r="EXV34"/>
      <c r="EXW34"/>
      <c r="EXX34"/>
      <c r="EXY34"/>
      <c r="EXZ34"/>
      <c r="EYA34"/>
      <c r="EYB34"/>
      <c r="EYC34"/>
      <c r="EYD34"/>
      <c r="EYE34"/>
      <c r="EYF34"/>
      <c r="EYG34"/>
      <c r="EYH34"/>
      <c r="EYI34"/>
      <c r="EYJ34"/>
      <c r="EYK34"/>
      <c r="EYL34"/>
      <c r="EYM34"/>
      <c r="EYN34"/>
      <c r="EYO34"/>
      <c r="EYP34"/>
      <c r="EYQ34"/>
      <c r="EYR34"/>
      <c r="EYS34"/>
      <c r="EYT34"/>
      <c r="EYU34"/>
      <c r="EYV34"/>
      <c r="EYW34"/>
      <c r="EYX34"/>
      <c r="EYY34"/>
      <c r="EYZ34"/>
      <c r="EZA34"/>
      <c r="EZB34"/>
      <c r="EZC34"/>
      <c r="EZD34"/>
      <c r="EZE34"/>
      <c r="EZF34"/>
      <c r="EZG34"/>
      <c r="EZH34"/>
      <c r="EZI34"/>
      <c r="EZJ34"/>
      <c r="EZK34"/>
      <c r="EZL34"/>
      <c r="EZM34"/>
      <c r="EZN34"/>
      <c r="EZO34"/>
      <c r="EZP34"/>
      <c r="EZQ34"/>
      <c r="EZR34"/>
      <c r="EZS34"/>
      <c r="EZT34"/>
      <c r="EZU34"/>
      <c r="EZV34"/>
      <c r="EZW34"/>
      <c r="EZX34"/>
      <c r="EZY34"/>
      <c r="EZZ34"/>
      <c r="FAA34"/>
      <c r="FAB34"/>
      <c r="FAC34"/>
      <c r="FAD34"/>
      <c r="FAE34"/>
      <c r="FAF34"/>
      <c r="FAG34"/>
      <c r="FAH34"/>
      <c r="FAI34"/>
      <c r="FAJ34"/>
      <c r="FAK34"/>
      <c r="FAL34"/>
      <c r="FAM34"/>
      <c r="FAN34"/>
      <c r="FAO34"/>
      <c r="FAP34"/>
      <c r="FAQ34"/>
      <c r="FAR34"/>
      <c r="FAS34"/>
      <c r="FAT34"/>
      <c r="FAU34"/>
      <c r="FAV34"/>
      <c r="FAW34"/>
      <c r="FAX34"/>
      <c r="FAY34"/>
      <c r="FAZ34"/>
      <c r="FBA34"/>
      <c r="FBB34"/>
      <c r="FBC34"/>
      <c r="FBD34"/>
      <c r="FBE34"/>
      <c r="FBF34"/>
      <c r="FBG34"/>
      <c r="FBH34"/>
      <c r="FBI34"/>
      <c r="FBJ34"/>
      <c r="FBK34"/>
      <c r="FBL34"/>
      <c r="FBM34"/>
      <c r="FBN34"/>
      <c r="FBO34"/>
      <c r="FBP34"/>
      <c r="FBQ34"/>
      <c r="FBR34"/>
      <c r="FBS34"/>
      <c r="FBT34"/>
      <c r="FBU34"/>
      <c r="FBV34"/>
      <c r="FBW34"/>
      <c r="FBX34"/>
      <c r="FBY34"/>
      <c r="FBZ34"/>
      <c r="FCA34"/>
      <c r="FCB34"/>
      <c r="FCC34"/>
      <c r="FCD34"/>
      <c r="FCE34"/>
      <c r="FCF34"/>
      <c r="FCG34"/>
      <c r="FCH34"/>
      <c r="FCI34"/>
      <c r="FCJ34"/>
      <c r="FCK34"/>
      <c r="FCL34"/>
      <c r="FCM34"/>
      <c r="FCN34"/>
      <c r="FCO34"/>
      <c r="FCP34"/>
      <c r="FCQ34"/>
      <c r="FCR34"/>
      <c r="FCS34"/>
      <c r="FCT34"/>
      <c r="FCU34"/>
      <c r="FCV34"/>
      <c r="FCW34"/>
      <c r="FCX34"/>
      <c r="FCY34"/>
      <c r="FCZ34"/>
      <c r="FDA34"/>
      <c r="FDB34"/>
      <c r="FDC34"/>
      <c r="FDD34"/>
      <c r="FDE34"/>
      <c r="FDF34"/>
      <c r="FDG34"/>
      <c r="FDH34"/>
      <c r="FDI34"/>
      <c r="FDJ34"/>
      <c r="FDK34"/>
      <c r="FDL34"/>
      <c r="FDM34"/>
      <c r="FDN34"/>
      <c r="FDO34"/>
      <c r="FDP34"/>
      <c r="FDQ34"/>
      <c r="FDR34"/>
      <c r="FDS34"/>
      <c r="FDT34"/>
      <c r="FDU34"/>
      <c r="FDV34"/>
      <c r="FDW34"/>
      <c r="FDX34"/>
      <c r="FDY34"/>
      <c r="FDZ34"/>
      <c r="FEA34"/>
      <c r="FEB34"/>
      <c r="FEC34"/>
      <c r="FED34"/>
      <c r="FEE34"/>
      <c r="FEF34"/>
      <c r="FEG34"/>
      <c r="FEH34"/>
      <c r="FEI34"/>
      <c r="FEJ34"/>
      <c r="FEK34"/>
      <c r="FEL34"/>
      <c r="FEM34"/>
      <c r="FEN34"/>
      <c r="FEO34"/>
      <c r="FEP34"/>
      <c r="FEQ34"/>
      <c r="FER34"/>
      <c r="FES34"/>
      <c r="FET34"/>
      <c r="FEU34"/>
      <c r="FEV34"/>
      <c r="FEW34"/>
      <c r="FEX34"/>
      <c r="FEY34"/>
      <c r="FEZ34"/>
      <c r="FFA34"/>
      <c r="FFB34"/>
      <c r="FFC34"/>
      <c r="FFD34"/>
      <c r="FFE34"/>
      <c r="FFF34"/>
      <c r="FFG34"/>
      <c r="FFH34"/>
      <c r="FFI34"/>
      <c r="FFJ34"/>
      <c r="FFK34"/>
      <c r="FFL34"/>
      <c r="FFM34"/>
      <c r="FFN34"/>
      <c r="FFO34"/>
      <c r="FFP34"/>
      <c r="FFQ34"/>
      <c r="FFR34"/>
      <c r="FFS34"/>
      <c r="FFT34"/>
      <c r="FFU34"/>
      <c r="FFV34"/>
      <c r="FFW34"/>
      <c r="FFX34"/>
      <c r="FFY34"/>
      <c r="FFZ34"/>
      <c r="FGA34"/>
      <c r="FGB34"/>
      <c r="FGC34"/>
      <c r="FGD34"/>
      <c r="FGE34"/>
      <c r="FGF34"/>
      <c r="FGG34"/>
      <c r="FGH34"/>
      <c r="FGI34"/>
      <c r="FGJ34"/>
      <c r="FGK34"/>
      <c r="FGL34"/>
      <c r="FGM34"/>
      <c r="FGN34"/>
      <c r="FGO34"/>
      <c r="FGP34"/>
      <c r="FGQ34"/>
      <c r="FGR34"/>
      <c r="FGS34"/>
      <c r="FGT34"/>
      <c r="FGU34"/>
      <c r="FGV34"/>
      <c r="FGW34"/>
      <c r="FGX34"/>
      <c r="FGY34"/>
      <c r="FGZ34"/>
      <c r="FHA34"/>
      <c r="FHB34"/>
      <c r="FHC34"/>
      <c r="FHD34"/>
      <c r="FHE34"/>
      <c r="FHF34"/>
      <c r="FHG34"/>
      <c r="FHH34"/>
      <c r="FHI34"/>
      <c r="FHJ34"/>
      <c r="FHK34"/>
      <c r="FHL34"/>
      <c r="FHM34"/>
      <c r="FHN34"/>
      <c r="FHO34"/>
      <c r="FHP34"/>
      <c r="FHQ34"/>
      <c r="FHR34"/>
      <c r="FHS34"/>
      <c r="FHT34"/>
      <c r="FHU34"/>
      <c r="FHV34"/>
      <c r="FHW34"/>
      <c r="FHX34"/>
      <c r="FHY34"/>
      <c r="FHZ34"/>
      <c r="FIA34"/>
      <c r="FIB34"/>
      <c r="FIC34"/>
      <c r="FID34"/>
      <c r="FIE34"/>
      <c r="FIF34"/>
      <c r="FIG34"/>
      <c r="FIH34"/>
      <c r="FII34"/>
      <c r="FIJ34"/>
      <c r="FIK34"/>
      <c r="FIL34"/>
      <c r="FIM34"/>
      <c r="FIN34"/>
      <c r="FIO34"/>
      <c r="FIP34"/>
      <c r="FIQ34"/>
      <c r="FIR34"/>
      <c r="FIS34"/>
      <c r="FIT34"/>
      <c r="FIU34"/>
      <c r="FIV34"/>
      <c r="FIW34"/>
      <c r="FIX34"/>
      <c r="FIY34"/>
      <c r="FIZ34"/>
      <c r="FJA34"/>
      <c r="FJB34"/>
      <c r="FJC34"/>
      <c r="FJD34"/>
      <c r="FJE34"/>
      <c r="FJF34"/>
      <c r="FJG34"/>
      <c r="FJH34"/>
      <c r="FJI34"/>
      <c r="FJJ34"/>
      <c r="FJK34"/>
      <c r="FJL34"/>
      <c r="FJM34"/>
      <c r="FJN34"/>
      <c r="FJO34"/>
      <c r="FJP34"/>
      <c r="FJQ34"/>
      <c r="FJR34"/>
      <c r="FJS34"/>
      <c r="FJT34"/>
      <c r="FJU34"/>
      <c r="FJV34"/>
      <c r="FJW34"/>
      <c r="FJX34"/>
      <c r="FJY34"/>
      <c r="FJZ34"/>
      <c r="FKA34"/>
      <c r="FKB34"/>
      <c r="FKC34"/>
      <c r="FKD34"/>
      <c r="FKE34"/>
      <c r="FKF34"/>
      <c r="FKG34"/>
      <c r="FKH34"/>
      <c r="FKI34"/>
      <c r="FKJ34"/>
      <c r="FKK34"/>
      <c r="FKL34"/>
      <c r="FKM34"/>
      <c r="FKN34"/>
      <c r="FKO34"/>
      <c r="FKP34"/>
      <c r="FKQ34"/>
      <c r="FKR34"/>
      <c r="FKS34"/>
      <c r="FKT34"/>
      <c r="FKU34"/>
      <c r="FKV34"/>
      <c r="FKW34"/>
      <c r="FKX34"/>
      <c r="FKY34"/>
      <c r="FKZ34"/>
      <c r="FLA34"/>
      <c r="FLB34"/>
      <c r="FLC34"/>
      <c r="FLD34"/>
      <c r="FLE34"/>
      <c r="FLF34"/>
      <c r="FLG34"/>
      <c r="FLH34"/>
      <c r="FLI34"/>
      <c r="FLJ34"/>
      <c r="FLK34"/>
      <c r="FLL34"/>
      <c r="FLM34"/>
      <c r="FLN34"/>
      <c r="FLO34"/>
      <c r="FLP34"/>
      <c r="FLQ34"/>
      <c r="FLR34"/>
      <c r="FLS34"/>
      <c r="FLT34"/>
      <c r="FLU34"/>
      <c r="FLV34"/>
      <c r="FLW34"/>
      <c r="FLX34"/>
      <c r="FLY34"/>
      <c r="FLZ34"/>
      <c r="FMA34"/>
      <c r="FMB34"/>
      <c r="FMC34"/>
      <c r="FMD34"/>
      <c r="FME34"/>
      <c r="FMF34"/>
      <c r="FMG34"/>
      <c r="FMH34"/>
      <c r="FMI34"/>
      <c r="FMJ34"/>
      <c r="FMK34"/>
      <c r="FML34"/>
      <c r="FMM34"/>
      <c r="FMN34"/>
      <c r="FMO34"/>
      <c r="FMP34"/>
      <c r="FMQ34"/>
      <c r="FMR34"/>
      <c r="FMS34"/>
      <c r="FMT34"/>
      <c r="FMU34"/>
      <c r="FMV34"/>
      <c r="FMW34"/>
      <c r="FMX34"/>
      <c r="FMY34"/>
      <c r="FMZ34"/>
      <c r="FNA34"/>
      <c r="FNB34"/>
      <c r="FNC34"/>
      <c r="FND34"/>
      <c r="FNE34"/>
      <c r="FNF34"/>
      <c r="FNG34"/>
      <c r="FNH34"/>
      <c r="FNI34"/>
      <c r="FNJ34"/>
      <c r="FNK34"/>
      <c r="FNL34"/>
      <c r="FNM34"/>
      <c r="FNN34"/>
      <c r="FNO34"/>
      <c r="FNP34"/>
      <c r="FNQ34"/>
      <c r="FNR34"/>
      <c r="FNS34"/>
      <c r="FNT34"/>
      <c r="FNU34"/>
      <c r="FNV34"/>
      <c r="FNW34"/>
      <c r="FNX34"/>
      <c r="FNY34"/>
      <c r="FNZ34"/>
      <c r="FOA34"/>
      <c r="FOB34"/>
      <c r="FOC34"/>
      <c r="FOD34"/>
      <c r="FOE34"/>
      <c r="FOF34"/>
      <c r="FOG34"/>
      <c r="FOH34"/>
      <c r="FOI34"/>
      <c r="FOJ34"/>
      <c r="FOK34"/>
      <c r="FOL34"/>
      <c r="FOM34"/>
      <c r="FON34"/>
      <c r="FOO34"/>
      <c r="FOP34"/>
      <c r="FOQ34"/>
      <c r="FOR34"/>
      <c r="FOS34"/>
      <c r="FOT34"/>
      <c r="FOU34"/>
      <c r="FOV34"/>
      <c r="FOW34"/>
      <c r="FOX34"/>
      <c r="FOY34"/>
      <c r="FOZ34"/>
      <c r="FPA34"/>
      <c r="FPB34"/>
      <c r="FPC34"/>
      <c r="FPD34"/>
      <c r="FPE34"/>
      <c r="FPF34"/>
      <c r="FPG34"/>
      <c r="FPH34"/>
      <c r="FPI34"/>
      <c r="FPJ34"/>
      <c r="FPK34"/>
      <c r="FPL34"/>
      <c r="FPM34"/>
      <c r="FPN34"/>
      <c r="FPO34"/>
      <c r="FPP34"/>
      <c r="FPQ34"/>
      <c r="FPR34"/>
      <c r="FPS34"/>
      <c r="FPT34"/>
      <c r="FPU34"/>
      <c r="FPV34"/>
      <c r="FPW34"/>
      <c r="FPX34"/>
      <c r="FPY34"/>
      <c r="FPZ34"/>
      <c r="FQA34"/>
      <c r="FQB34"/>
      <c r="FQC34"/>
      <c r="FQD34"/>
      <c r="FQE34"/>
      <c r="FQF34"/>
      <c r="FQG34"/>
      <c r="FQH34"/>
      <c r="FQI34"/>
      <c r="FQJ34"/>
      <c r="FQK34"/>
      <c r="FQL34"/>
      <c r="FQM34"/>
      <c r="FQN34"/>
      <c r="FQO34"/>
      <c r="FQP34"/>
      <c r="FQQ34"/>
      <c r="FQR34"/>
      <c r="FQS34"/>
      <c r="FQT34"/>
      <c r="FQU34"/>
      <c r="FQV34"/>
      <c r="FQW34"/>
      <c r="FQX34"/>
      <c r="FQY34"/>
      <c r="FQZ34"/>
      <c r="FRA34"/>
      <c r="FRB34"/>
      <c r="FRC34"/>
      <c r="FRD34"/>
      <c r="FRE34"/>
      <c r="FRF34"/>
      <c r="FRG34"/>
      <c r="FRH34"/>
      <c r="FRI34"/>
      <c r="FRJ34"/>
      <c r="FRK34"/>
      <c r="FRL34"/>
      <c r="FRM34"/>
      <c r="FRN34"/>
      <c r="FRO34"/>
      <c r="FRP34"/>
      <c r="FRQ34"/>
      <c r="FRR34"/>
      <c r="FRS34"/>
      <c r="FRT34"/>
      <c r="FRU34"/>
      <c r="FRV34"/>
      <c r="FRW34"/>
      <c r="FRX34"/>
      <c r="FRY34"/>
      <c r="FRZ34"/>
      <c r="FSA34"/>
      <c r="FSB34"/>
      <c r="FSC34"/>
      <c r="FSD34"/>
      <c r="FSE34"/>
      <c r="FSF34"/>
      <c r="FSG34"/>
      <c r="FSH34"/>
      <c r="FSI34"/>
      <c r="FSJ34"/>
      <c r="FSK34"/>
      <c r="FSL34"/>
      <c r="FSM34"/>
      <c r="FSN34"/>
      <c r="FSO34"/>
      <c r="FSP34"/>
      <c r="FSQ34"/>
      <c r="FSR34"/>
      <c r="FSS34"/>
      <c r="FST34"/>
      <c r="FSU34"/>
      <c r="FSV34"/>
      <c r="FSW34"/>
      <c r="FSX34"/>
      <c r="FSY34"/>
      <c r="FSZ34"/>
      <c r="FTA34"/>
      <c r="FTB34"/>
      <c r="FTC34"/>
      <c r="FTD34"/>
      <c r="FTE34"/>
      <c r="FTF34"/>
      <c r="FTG34"/>
      <c r="FTH34"/>
      <c r="FTI34"/>
      <c r="FTJ34"/>
      <c r="FTK34"/>
      <c r="FTL34"/>
      <c r="FTM34"/>
      <c r="FTN34"/>
      <c r="FTO34"/>
      <c r="FTP34"/>
      <c r="FTQ34"/>
      <c r="FTR34"/>
      <c r="FTS34"/>
      <c r="FTT34"/>
      <c r="FTU34"/>
      <c r="FTV34"/>
      <c r="FTW34"/>
      <c r="FTX34"/>
      <c r="FTY34"/>
      <c r="FTZ34"/>
      <c r="FUA34"/>
      <c r="FUB34"/>
      <c r="FUC34"/>
      <c r="FUD34"/>
      <c r="FUE34"/>
      <c r="FUF34"/>
      <c r="FUG34"/>
      <c r="FUH34"/>
      <c r="FUI34"/>
      <c r="FUJ34"/>
      <c r="FUK34"/>
      <c r="FUL34"/>
      <c r="FUM34"/>
      <c r="FUN34"/>
      <c r="FUO34"/>
      <c r="FUP34"/>
      <c r="FUQ34"/>
      <c r="FUR34"/>
      <c r="FUS34"/>
      <c r="FUT34"/>
      <c r="FUU34"/>
      <c r="FUV34"/>
      <c r="FUW34"/>
      <c r="FUX34"/>
      <c r="FUY34"/>
      <c r="FUZ34"/>
      <c r="FVA34"/>
      <c r="FVB34"/>
      <c r="FVC34"/>
      <c r="FVD34"/>
      <c r="FVE34"/>
      <c r="FVF34"/>
      <c r="FVG34"/>
      <c r="FVH34"/>
      <c r="FVI34"/>
      <c r="FVJ34"/>
      <c r="FVK34"/>
      <c r="FVL34"/>
      <c r="FVM34"/>
      <c r="FVN34"/>
      <c r="FVO34"/>
      <c r="FVP34"/>
      <c r="FVQ34"/>
      <c r="FVR34"/>
      <c r="FVS34"/>
      <c r="FVT34"/>
      <c r="FVU34"/>
      <c r="FVV34"/>
      <c r="FVW34"/>
      <c r="FVX34"/>
      <c r="FVY34"/>
      <c r="FVZ34"/>
      <c r="FWA34"/>
      <c r="FWB34"/>
      <c r="FWC34"/>
      <c r="FWD34"/>
      <c r="FWE34"/>
      <c r="FWF34"/>
      <c r="FWG34"/>
      <c r="FWH34"/>
      <c r="FWI34"/>
      <c r="FWJ34"/>
      <c r="FWK34"/>
      <c r="FWL34"/>
      <c r="FWM34"/>
      <c r="FWN34"/>
      <c r="FWO34"/>
      <c r="FWP34"/>
      <c r="FWQ34"/>
      <c r="FWR34"/>
      <c r="FWS34"/>
      <c r="FWT34"/>
      <c r="FWU34"/>
      <c r="FWV34"/>
      <c r="FWW34"/>
      <c r="FWX34"/>
      <c r="FWY34"/>
      <c r="FWZ34"/>
      <c r="FXA34"/>
      <c r="FXB34"/>
      <c r="FXC34"/>
      <c r="FXD34"/>
      <c r="FXE34"/>
      <c r="FXF34"/>
      <c r="FXG34"/>
      <c r="FXH34"/>
      <c r="FXI34"/>
      <c r="FXJ34"/>
      <c r="FXK34"/>
      <c r="FXL34"/>
      <c r="FXM34"/>
      <c r="FXN34"/>
      <c r="FXO34"/>
      <c r="FXP34"/>
      <c r="FXQ34"/>
      <c r="FXR34"/>
      <c r="FXS34"/>
      <c r="FXT34"/>
      <c r="FXU34"/>
      <c r="FXV34"/>
      <c r="FXW34"/>
      <c r="FXX34"/>
      <c r="FXY34"/>
      <c r="FXZ34"/>
      <c r="FYA34"/>
      <c r="FYB34"/>
      <c r="FYC34"/>
      <c r="FYD34"/>
      <c r="FYE34"/>
      <c r="FYF34"/>
      <c r="FYG34"/>
      <c r="FYH34"/>
      <c r="FYI34"/>
      <c r="FYJ34"/>
      <c r="FYK34"/>
      <c r="FYL34"/>
      <c r="FYM34"/>
      <c r="FYN34"/>
      <c r="FYO34"/>
      <c r="FYP34"/>
      <c r="FYQ34"/>
      <c r="FYR34"/>
      <c r="FYS34"/>
      <c r="FYT34"/>
      <c r="FYU34"/>
      <c r="FYV34"/>
      <c r="FYW34"/>
      <c r="FYX34"/>
      <c r="FYY34"/>
      <c r="FYZ34"/>
      <c r="FZA34"/>
      <c r="FZB34"/>
      <c r="FZC34"/>
      <c r="FZD34"/>
      <c r="FZE34"/>
      <c r="FZF34"/>
      <c r="FZG34"/>
      <c r="FZH34"/>
      <c r="FZI34"/>
      <c r="FZJ34"/>
      <c r="FZK34"/>
      <c r="FZL34"/>
      <c r="FZM34"/>
      <c r="FZN34"/>
      <c r="FZO34"/>
      <c r="FZP34"/>
      <c r="FZQ34"/>
      <c r="FZR34"/>
      <c r="FZS34"/>
      <c r="FZT34"/>
      <c r="FZU34"/>
      <c r="FZV34"/>
      <c r="FZW34"/>
      <c r="FZX34"/>
      <c r="FZY34"/>
      <c r="FZZ34"/>
      <c r="GAA34"/>
      <c r="GAB34"/>
      <c r="GAC34"/>
      <c r="GAD34"/>
      <c r="GAE34"/>
      <c r="GAF34"/>
      <c r="GAG34"/>
      <c r="GAH34"/>
      <c r="GAI34"/>
      <c r="GAJ34"/>
      <c r="GAK34"/>
      <c r="GAL34"/>
      <c r="GAM34"/>
      <c r="GAN34"/>
      <c r="GAO34"/>
      <c r="GAP34"/>
      <c r="GAQ34"/>
      <c r="GAR34"/>
      <c r="GAS34"/>
      <c r="GAT34"/>
      <c r="GAU34"/>
      <c r="GAV34"/>
      <c r="GAW34"/>
      <c r="GAX34"/>
      <c r="GAY34"/>
      <c r="GAZ34"/>
      <c r="GBA34"/>
      <c r="GBB34"/>
      <c r="GBC34"/>
      <c r="GBD34"/>
      <c r="GBE34"/>
      <c r="GBF34"/>
      <c r="GBG34"/>
      <c r="GBH34"/>
      <c r="GBI34"/>
      <c r="GBJ34"/>
      <c r="GBK34"/>
      <c r="GBL34"/>
      <c r="GBM34"/>
      <c r="GBN34"/>
      <c r="GBO34"/>
      <c r="GBP34"/>
      <c r="GBQ34"/>
      <c r="GBR34"/>
      <c r="GBS34"/>
      <c r="GBT34"/>
      <c r="GBU34"/>
      <c r="GBV34"/>
      <c r="GBW34"/>
      <c r="GBX34"/>
      <c r="GBY34"/>
      <c r="GBZ34"/>
      <c r="GCA34"/>
      <c r="GCB34"/>
      <c r="GCC34"/>
      <c r="GCD34"/>
      <c r="GCE34"/>
      <c r="GCF34"/>
      <c r="GCG34"/>
      <c r="GCH34"/>
      <c r="GCI34"/>
      <c r="GCJ34"/>
      <c r="GCK34"/>
      <c r="GCL34"/>
      <c r="GCM34"/>
      <c r="GCN34"/>
      <c r="GCO34"/>
      <c r="GCP34"/>
      <c r="GCQ34"/>
      <c r="GCR34"/>
      <c r="GCS34"/>
      <c r="GCT34"/>
      <c r="GCU34"/>
      <c r="GCV34"/>
      <c r="GCW34"/>
      <c r="GCX34"/>
      <c r="GCY34"/>
      <c r="GCZ34"/>
      <c r="GDA34"/>
      <c r="GDB34"/>
      <c r="GDC34"/>
      <c r="GDD34"/>
      <c r="GDE34"/>
      <c r="GDF34"/>
      <c r="GDG34"/>
      <c r="GDH34"/>
      <c r="GDI34"/>
      <c r="GDJ34"/>
      <c r="GDK34"/>
      <c r="GDL34"/>
      <c r="GDM34"/>
      <c r="GDN34"/>
      <c r="GDO34"/>
      <c r="GDP34"/>
      <c r="GDQ34"/>
      <c r="GDR34"/>
      <c r="GDS34"/>
      <c r="GDT34"/>
      <c r="GDU34"/>
      <c r="GDV34"/>
      <c r="GDW34"/>
      <c r="GDX34"/>
      <c r="GDY34"/>
      <c r="GDZ34"/>
      <c r="GEA34"/>
      <c r="GEB34"/>
      <c r="GEC34"/>
      <c r="GED34"/>
      <c r="GEE34"/>
      <c r="GEF34"/>
      <c r="GEG34"/>
      <c r="GEH34"/>
      <c r="GEI34"/>
      <c r="GEJ34"/>
      <c r="GEK34"/>
      <c r="GEL34"/>
      <c r="GEM34"/>
      <c r="GEN34"/>
      <c r="GEO34"/>
      <c r="GEP34"/>
      <c r="GEQ34"/>
      <c r="GER34"/>
      <c r="GES34"/>
      <c r="GET34"/>
      <c r="GEU34"/>
      <c r="GEV34"/>
      <c r="GEW34"/>
      <c r="GEX34"/>
      <c r="GEY34"/>
      <c r="GEZ34"/>
      <c r="GFA34"/>
      <c r="GFB34"/>
      <c r="GFC34"/>
      <c r="GFD34"/>
      <c r="GFE34"/>
      <c r="GFF34"/>
      <c r="GFG34"/>
      <c r="GFH34"/>
      <c r="GFI34"/>
      <c r="GFJ34"/>
      <c r="GFK34"/>
      <c r="GFL34"/>
      <c r="GFM34"/>
      <c r="GFN34"/>
      <c r="GFO34"/>
      <c r="GFP34"/>
      <c r="GFQ34"/>
      <c r="GFR34"/>
      <c r="GFS34"/>
      <c r="GFT34"/>
      <c r="GFU34"/>
      <c r="GFV34"/>
      <c r="GFW34"/>
      <c r="GFX34"/>
      <c r="GFY34"/>
      <c r="GFZ34"/>
      <c r="GGA34"/>
      <c r="GGB34"/>
      <c r="GGC34"/>
      <c r="GGD34"/>
      <c r="GGE34"/>
      <c r="GGF34"/>
      <c r="GGG34"/>
      <c r="GGH34"/>
      <c r="GGI34"/>
      <c r="GGJ34"/>
      <c r="GGK34"/>
      <c r="GGL34"/>
      <c r="GGM34"/>
      <c r="GGN34"/>
      <c r="GGO34"/>
      <c r="GGP34"/>
      <c r="GGQ34"/>
      <c r="GGR34"/>
      <c r="GGS34"/>
      <c r="GGT34"/>
      <c r="GGU34"/>
      <c r="GGV34"/>
      <c r="GGW34"/>
      <c r="GGX34"/>
      <c r="GGY34"/>
      <c r="GGZ34"/>
      <c r="GHA34"/>
      <c r="GHB34"/>
      <c r="GHC34"/>
      <c r="GHD34"/>
      <c r="GHE34"/>
      <c r="GHF34"/>
      <c r="GHG34"/>
      <c r="GHH34"/>
      <c r="GHI34"/>
      <c r="GHJ34"/>
      <c r="GHK34"/>
      <c r="GHL34"/>
      <c r="GHM34"/>
      <c r="GHN34"/>
      <c r="GHO34"/>
      <c r="GHP34"/>
      <c r="GHQ34"/>
      <c r="GHR34"/>
      <c r="GHS34"/>
      <c r="GHT34"/>
      <c r="GHU34"/>
      <c r="GHV34"/>
      <c r="GHW34"/>
      <c r="GHX34"/>
      <c r="GHY34"/>
      <c r="GHZ34"/>
      <c r="GIA34"/>
      <c r="GIB34"/>
      <c r="GIC34"/>
      <c r="GID34"/>
      <c r="GIE34"/>
      <c r="GIF34"/>
      <c r="GIG34"/>
      <c r="GIH34"/>
      <c r="GII34"/>
      <c r="GIJ34"/>
      <c r="GIK34"/>
      <c r="GIL34"/>
      <c r="GIM34"/>
      <c r="GIN34"/>
      <c r="GIO34"/>
      <c r="GIP34"/>
      <c r="GIQ34"/>
      <c r="GIR34"/>
      <c r="GIS34"/>
      <c r="GIT34"/>
      <c r="GIU34"/>
      <c r="GIV34"/>
      <c r="GIW34"/>
      <c r="GIX34"/>
      <c r="GIY34"/>
      <c r="GIZ34"/>
      <c r="GJA34"/>
      <c r="GJB34"/>
      <c r="GJC34"/>
      <c r="GJD34"/>
      <c r="GJE34"/>
      <c r="GJF34"/>
      <c r="GJG34"/>
      <c r="GJH34"/>
      <c r="GJI34"/>
      <c r="GJJ34"/>
      <c r="GJK34"/>
      <c r="GJL34"/>
      <c r="GJM34"/>
      <c r="GJN34"/>
      <c r="GJO34"/>
      <c r="GJP34"/>
      <c r="GJQ34"/>
      <c r="GJR34"/>
      <c r="GJS34"/>
      <c r="GJT34"/>
      <c r="GJU34"/>
      <c r="GJV34"/>
      <c r="GJW34"/>
      <c r="GJX34"/>
      <c r="GJY34"/>
      <c r="GJZ34"/>
      <c r="GKA34"/>
      <c r="GKB34"/>
      <c r="GKC34"/>
      <c r="GKD34"/>
      <c r="GKE34"/>
      <c r="GKF34"/>
      <c r="GKG34"/>
      <c r="GKH34"/>
      <c r="GKI34"/>
      <c r="GKJ34"/>
      <c r="GKK34"/>
      <c r="GKL34"/>
      <c r="GKM34"/>
      <c r="GKN34"/>
      <c r="GKO34"/>
      <c r="GKP34"/>
      <c r="GKQ34"/>
      <c r="GKR34"/>
      <c r="GKS34"/>
      <c r="GKT34"/>
      <c r="GKU34"/>
      <c r="GKV34"/>
      <c r="GKW34"/>
      <c r="GKX34"/>
      <c r="GKY34"/>
      <c r="GKZ34"/>
      <c r="GLA34"/>
      <c r="GLB34"/>
      <c r="GLC34"/>
      <c r="GLD34"/>
      <c r="GLE34"/>
      <c r="GLF34"/>
      <c r="GLG34"/>
      <c r="GLH34"/>
      <c r="GLI34"/>
      <c r="GLJ34"/>
      <c r="GLK34"/>
      <c r="GLL34"/>
      <c r="GLM34"/>
      <c r="GLN34"/>
      <c r="GLO34"/>
      <c r="GLP34"/>
      <c r="GLQ34"/>
      <c r="GLR34"/>
      <c r="GLS34"/>
      <c r="GLT34"/>
      <c r="GLU34"/>
      <c r="GLV34"/>
      <c r="GLW34"/>
      <c r="GLX34"/>
      <c r="GLY34"/>
      <c r="GLZ34"/>
      <c r="GMA34"/>
      <c r="GMB34"/>
      <c r="GMC34"/>
      <c r="GMD34"/>
      <c r="GME34"/>
      <c r="GMF34"/>
      <c r="GMG34"/>
      <c r="GMH34"/>
      <c r="GMI34"/>
      <c r="GMJ34"/>
      <c r="GMK34"/>
      <c r="GML34"/>
      <c r="GMM34"/>
      <c r="GMN34"/>
      <c r="GMO34"/>
      <c r="GMP34"/>
      <c r="GMQ34"/>
      <c r="GMR34"/>
      <c r="GMS34"/>
      <c r="GMT34"/>
      <c r="GMU34"/>
      <c r="GMV34"/>
      <c r="GMW34"/>
      <c r="GMX34"/>
      <c r="GMY34"/>
      <c r="GMZ34"/>
      <c r="GNA34"/>
      <c r="GNB34"/>
      <c r="GNC34"/>
      <c r="GND34"/>
      <c r="GNE34"/>
      <c r="GNF34"/>
      <c r="GNG34"/>
      <c r="GNH34"/>
      <c r="GNI34"/>
      <c r="GNJ34"/>
      <c r="GNK34"/>
      <c r="GNL34"/>
      <c r="GNM34"/>
      <c r="GNN34"/>
      <c r="GNO34"/>
      <c r="GNP34"/>
      <c r="GNQ34"/>
      <c r="GNR34"/>
      <c r="GNS34"/>
      <c r="GNT34"/>
      <c r="GNU34"/>
      <c r="GNV34"/>
      <c r="GNW34"/>
      <c r="GNX34"/>
      <c r="GNY34"/>
      <c r="GNZ34"/>
      <c r="GOA34"/>
      <c r="GOB34"/>
      <c r="GOC34"/>
      <c r="GOD34"/>
      <c r="GOE34"/>
      <c r="GOF34"/>
      <c r="GOG34"/>
      <c r="GOH34"/>
      <c r="GOI34"/>
      <c r="GOJ34"/>
      <c r="GOK34"/>
      <c r="GOL34"/>
      <c r="GOM34"/>
      <c r="GON34"/>
      <c r="GOO34"/>
      <c r="GOP34"/>
      <c r="GOQ34"/>
      <c r="GOR34"/>
      <c r="GOS34"/>
      <c r="GOT34"/>
      <c r="GOU34"/>
      <c r="GOV34"/>
      <c r="GOW34"/>
      <c r="GOX34"/>
      <c r="GOY34"/>
      <c r="GOZ34"/>
      <c r="GPA34"/>
      <c r="GPB34"/>
      <c r="GPC34"/>
      <c r="GPD34"/>
      <c r="GPE34"/>
      <c r="GPF34"/>
      <c r="GPG34"/>
      <c r="GPH34"/>
      <c r="GPI34"/>
      <c r="GPJ34"/>
      <c r="GPK34"/>
      <c r="GPL34"/>
      <c r="GPM34"/>
      <c r="GPN34"/>
      <c r="GPO34"/>
      <c r="GPP34"/>
      <c r="GPQ34"/>
      <c r="GPR34"/>
      <c r="GPS34"/>
      <c r="GPT34"/>
      <c r="GPU34"/>
      <c r="GPV34"/>
      <c r="GPW34"/>
      <c r="GPX34"/>
      <c r="GPY34"/>
      <c r="GPZ34"/>
      <c r="GQA34"/>
      <c r="GQB34"/>
      <c r="GQC34"/>
      <c r="GQD34"/>
      <c r="GQE34"/>
      <c r="GQF34"/>
      <c r="GQG34"/>
      <c r="GQH34"/>
      <c r="GQI34"/>
      <c r="GQJ34"/>
      <c r="GQK34"/>
      <c r="GQL34"/>
      <c r="GQM34"/>
      <c r="GQN34"/>
      <c r="GQO34"/>
      <c r="GQP34"/>
      <c r="GQQ34"/>
      <c r="GQR34"/>
      <c r="GQS34"/>
      <c r="GQT34"/>
      <c r="GQU34"/>
      <c r="GQV34"/>
      <c r="GQW34"/>
      <c r="GQX34"/>
      <c r="GQY34"/>
      <c r="GQZ34"/>
      <c r="GRA34"/>
      <c r="GRB34"/>
      <c r="GRC34"/>
      <c r="GRD34"/>
      <c r="GRE34"/>
      <c r="GRF34"/>
      <c r="GRG34"/>
      <c r="GRH34"/>
      <c r="GRI34"/>
      <c r="GRJ34"/>
      <c r="GRK34"/>
      <c r="GRL34"/>
      <c r="GRM34"/>
      <c r="GRN34"/>
      <c r="GRO34"/>
      <c r="GRP34"/>
      <c r="GRQ34"/>
      <c r="GRR34"/>
      <c r="GRS34"/>
      <c r="GRT34"/>
      <c r="GRU34"/>
      <c r="GRV34"/>
      <c r="GRW34"/>
      <c r="GRX34"/>
      <c r="GRY34"/>
      <c r="GRZ34"/>
      <c r="GSA34"/>
      <c r="GSB34"/>
      <c r="GSC34"/>
      <c r="GSD34"/>
      <c r="GSE34"/>
      <c r="GSF34"/>
      <c r="GSG34"/>
      <c r="GSH34"/>
      <c r="GSI34"/>
      <c r="GSJ34"/>
      <c r="GSK34"/>
      <c r="GSL34"/>
      <c r="GSM34"/>
      <c r="GSN34"/>
      <c r="GSO34"/>
      <c r="GSP34"/>
      <c r="GSQ34"/>
      <c r="GSR34"/>
      <c r="GSS34"/>
      <c r="GST34"/>
      <c r="GSU34"/>
      <c r="GSV34"/>
      <c r="GSW34"/>
      <c r="GSX34"/>
      <c r="GSY34"/>
      <c r="GSZ34"/>
      <c r="GTA34"/>
      <c r="GTB34"/>
      <c r="GTC34"/>
      <c r="GTD34"/>
      <c r="GTE34"/>
      <c r="GTF34"/>
      <c r="GTG34"/>
      <c r="GTH34"/>
      <c r="GTI34"/>
      <c r="GTJ34"/>
      <c r="GTK34"/>
      <c r="GTL34"/>
      <c r="GTM34"/>
      <c r="GTN34"/>
      <c r="GTO34"/>
      <c r="GTP34"/>
      <c r="GTQ34"/>
      <c r="GTR34"/>
      <c r="GTS34"/>
      <c r="GTT34"/>
      <c r="GTU34"/>
      <c r="GTV34"/>
      <c r="GTW34"/>
      <c r="GTX34"/>
      <c r="GTY34"/>
      <c r="GTZ34"/>
      <c r="GUA34"/>
      <c r="GUB34"/>
      <c r="GUC34"/>
      <c r="GUD34"/>
      <c r="GUE34"/>
      <c r="GUF34"/>
      <c r="GUG34"/>
      <c r="GUH34"/>
      <c r="GUI34"/>
      <c r="GUJ34"/>
      <c r="GUK34"/>
      <c r="GUL34"/>
      <c r="GUM34"/>
      <c r="GUN34"/>
      <c r="GUO34"/>
      <c r="GUP34"/>
      <c r="GUQ34"/>
      <c r="GUR34"/>
      <c r="GUS34"/>
      <c r="GUT34"/>
      <c r="GUU34"/>
      <c r="GUV34"/>
      <c r="GUW34"/>
      <c r="GUX34"/>
      <c r="GUY34"/>
      <c r="GUZ34"/>
      <c r="GVA34"/>
      <c r="GVB34"/>
      <c r="GVC34"/>
      <c r="GVD34"/>
      <c r="GVE34"/>
      <c r="GVF34"/>
      <c r="GVG34"/>
      <c r="GVH34"/>
      <c r="GVI34"/>
      <c r="GVJ34"/>
      <c r="GVK34"/>
      <c r="GVL34"/>
      <c r="GVM34"/>
      <c r="GVN34"/>
      <c r="GVO34"/>
      <c r="GVP34"/>
      <c r="GVQ34"/>
      <c r="GVR34"/>
      <c r="GVS34"/>
      <c r="GVT34"/>
      <c r="GVU34"/>
      <c r="GVV34"/>
      <c r="GVW34"/>
      <c r="GVX34"/>
      <c r="GVY34"/>
      <c r="GVZ34"/>
      <c r="GWA34"/>
      <c r="GWB34"/>
      <c r="GWC34"/>
      <c r="GWD34"/>
      <c r="GWE34"/>
      <c r="GWF34"/>
      <c r="GWG34"/>
      <c r="GWH34"/>
      <c r="GWI34"/>
      <c r="GWJ34"/>
      <c r="GWK34"/>
      <c r="GWL34"/>
      <c r="GWM34"/>
      <c r="GWN34"/>
      <c r="GWO34"/>
      <c r="GWP34"/>
      <c r="GWQ34"/>
      <c r="GWR34"/>
      <c r="GWS34"/>
      <c r="GWT34"/>
      <c r="GWU34"/>
      <c r="GWV34"/>
      <c r="GWW34"/>
      <c r="GWX34"/>
      <c r="GWY34"/>
      <c r="GWZ34"/>
      <c r="GXA34"/>
      <c r="GXB34"/>
      <c r="GXC34"/>
      <c r="GXD34"/>
      <c r="GXE34"/>
      <c r="GXF34"/>
      <c r="GXG34"/>
      <c r="GXH34"/>
      <c r="GXI34"/>
      <c r="GXJ34"/>
      <c r="GXK34"/>
      <c r="GXL34"/>
      <c r="GXM34"/>
      <c r="GXN34"/>
      <c r="GXO34"/>
      <c r="GXP34"/>
      <c r="GXQ34"/>
      <c r="GXR34"/>
      <c r="GXS34"/>
      <c r="GXT34"/>
      <c r="GXU34"/>
      <c r="GXV34"/>
      <c r="GXW34"/>
      <c r="GXX34"/>
      <c r="GXY34"/>
      <c r="GXZ34"/>
      <c r="GYA34"/>
      <c r="GYB34"/>
      <c r="GYC34"/>
      <c r="GYD34"/>
      <c r="GYE34"/>
      <c r="GYF34"/>
      <c r="GYG34"/>
      <c r="GYH34"/>
      <c r="GYI34"/>
      <c r="GYJ34"/>
      <c r="GYK34"/>
      <c r="GYL34"/>
      <c r="GYM34"/>
      <c r="GYN34"/>
      <c r="GYO34"/>
      <c r="GYP34"/>
      <c r="GYQ34"/>
      <c r="GYR34"/>
      <c r="GYS34"/>
      <c r="GYT34"/>
      <c r="GYU34"/>
      <c r="GYV34"/>
      <c r="GYW34"/>
      <c r="GYX34"/>
      <c r="GYY34"/>
      <c r="GYZ34"/>
      <c r="GZA34"/>
      <c r="GZB34"/>
      <c r="GZC34"/>
      <c r="GZD34"/>
      <c r="GZE34"/>
      <c r="GZF34"/>
      <c r="GZG34"/>
      <c r="GZH34"/>
      <c r="GZI34"/>
      <c r="GZJ34"/>
      <c r="GZK34"/>
      <c r="GZL34"/>
      <c r="GZM34"/>
      <c r="GZN34"/>
      <c r="GZO34"/>
      <c r="GZP34"/>
      <c r="GZQ34"/>
      <c r="GZR34"/>
      <c r="GZS34"/>
      <c r="GZT34"/>
      <c r="GZU34"/>
      <c r="GZV34"/>
      <c r="GZW34"/>
      <c r="GZX34"/>
      <c r="GZY34"/>
      <c r="GZZ34"/>
      <c r="HAA34"/>
      <c r="HAB34"/>
      <c r="HAC34"/>
      <c r="HAD34"/>
      <c r="HAE34"/>
      <c r="HAF34"/>
      <c r="HAG34"/>
      <c r="HAH34"/>
      <c r="HAI34"/>
      <c r="HAJ34"/>
      <c r="HAK34"/>
      <c r="HAL34"/>
      <c r="HAM34"/>
      <c r="HAN34"/>
      <c r="HAO34"/>
      <c r="HAP34"/>
      <c r="HAQ34"/>
      <c r="HAR34"/>
      <c r="HAS34"/>
      <c r="HAT34"/>
      <c r="HAU34"/>
      <c r="HAV34"/>
      <c r="HAW34"/>
      <c r="HAX34"/>
      <c r="HAY34"/>
      <c r="HAZ34"/>
      <c r="HBA34"/>
      <c r="HBB34"/>
      <c r="HBC34"/>
      <c r="HBD34"/>
      <c r="HBE34"/>
      <c r="HBF34"/>
      <c r="HBG34"/>
      <c r="HBH34"/>
      <c r="HBI34"/>
      <c r="HBJ34"/>
      <c r="HBK34"/>
      <c r="HBL34"/>
      <c r="HBM34"/>
      <c r="HBN34"/>
      <c r="HBO34"/>
      <c r="HBP34"/>
      <c r="HBQ34"/>
      <c r="HBR34"/>
      <c r="HBS34"/>
      <c r="HBT34"/>
      <c r="HBU34"/>
      <c r="HBV34"/>
      <c r="HBW34"/>
      <c r="HBX34"/>
      <c r="HBY34"/>
      <c r="HBZ34"/>
      <c r="HCA34"/>
      <c r="HCB34"/>
      <c r="HCC34"/>
      <c r="HCD34"/>
      <c r="HCE34"/>
      <c r="HCF34"/>
      <c r="HCG34"/>
      <c r="HCH34"/>
      <c r="HCI34"/>
      <c r="HCJ34"/>
      <c r="HCK34"/>
      <c r="HCL34"/>
      <c r="HCM34"/>
      <c r="HCN34"/>
      <c r="HCO34"/>
      <c r="HCP34"/>
      <c r="HCQ34"/>
      <c r="HCR34"/>
      <c r="HCS34"/>
      <c r="HCT34"/>
      <c r="HCU34"/>
      <c r="HCV34"/>
      <c r="HCW34"/>
      <c r="HCX34"/>
      <c r="HCY34"/>
      <c r="HCZ34"/>
      <c r="HDA34"/>
      <c r="HDB34"/>
      <c r="HDC34"/>
      <c r="HDD34"/>
      <c r="HDE34"/>
      <c r="HDF34"/>
      <c r="HDG34"/>
      <c r="HDH34"/>
      <c r="HDI34"/>
      <c r="HDJ34"/>
      <c r="HDK34"/>
      <c r="HDL34"/>
      <c r="HDM34"/>
      <c r="HDN34"/>
      <c r="HDO34"/>
      <c r="HDP34"/>
      <c r="HDQ34"/>
      <c r="HDR34"/>
      <c r="HDS34"/>
      <c r="HDT34"/>
      <c r="HDU34"/>
      <c r="HDV34"/>
      <c r="HDW34"/>
      <c r="HDX34"/>
      <c r="HDY34"/>
      <c r="HDZ34"/>
      <c r="HEA34"/>
      <c r="HEB34"/>
      <c r="HEC34"/>
      <c r="HED34"/>
      <c r="HEE34"/>
      <c r="HEF34"/>
      <c r="HEG34"/>
      <c r="HEH34"/>
      <c r="HEI34"/>
      <c r="HEJ34"/>
      <c r="HEK34"/>
      <c r="HEL34"/>
      <c r="HEM34"/>
      <c r="HEN34"/>
      <c r="HEO34"/>
      <c r="HEP34"/>
      <c r="HEQ34"/>
      <c r="HER34"/>
      <c r="HES34"/>
      <c r="HET34"/>
      <c r="HEU34"/>
      <c r="HEV34"/>
      <c r="HEW34"/>
      <c r="HEX34"/>
      <c r="HEY34"/>
      <c r="HEZ34"/>
      <c r="HFA34"/>
      <c r="HFB34"/>
      <c r="HFC34"/>
      <c r="HFD34"/>
      <c r="HFE34"/>
      <c r="HFF34"/>
      <c r="HFG34"/>
      <c r="HFH34"/>
      <c r="HFI34"/>
      <c r="HFJ34"/>
      <c r="HFK34"/>
      <c r="HFL34"/>
      <c r="HFM34"/>
      <c r="HFN34"/>
      <c r="HFO34"/>
      <c r="HFP34"/>
      <c r="HFQ34"/>
      <c r="HFR34"/>
      <c r="HFS34"/>
      <c r="HFT34"/>
      <c r="HFU34"/>
      <c r="HFV34"/>
      <c r="HFW34"/>
      <c r="HFX34"/>
      <c r="HFY34"/>
      <c r="HFZ34"/>
      <c r="HGA34"/>
      <c r="HGB34"/>
      <c r="HGC34"/>
      <c r="HGD34"/>
      <c r="HGE34"/>
      <c r="HGF34"/>
      <c r="HGG34"/>
      <c r="HGH34"/>
      <c r="HGI34"/>
      <c r="HGJ34"/>
      <c r="HGK34"/>
      <c r="HGL34"/>
      <c r="HGM34"/>
      <c r="HGN34"/>
      <c r="HGO34"/>
      <c r="HGP34"/>
      <c r="HGQ34"/>
      <c r="HGR34"/>
      <c r="HGS34"/>
      <c r="HGT34"/>
      <c r="HGU34"/>
      <c r="HGV34"/>
      <c r="HGW34"/>
      <c r="HGX34"/>
      <c r="HGY34"/>
      <c r="HGZ34"/>
      <c r="HHA34"/>
      <c r="HHB34"/>
      <c r="HHC34"/>
      <c r="HHD34"/>
      <c r="HHE34"/>
      <c r="HHF34"/>
      <c r="HHG34"/>
      <c r="HHH34"/>
      <c r="HHI34"/>
      <c r="HHJ34"/>
      <c r="HHK34"/>
      <c r="HHL34"/>
      <c r="HHM34"/>
      <c r="HHN34"/>
      <c r="HHO34"/>
      <c r="HHP34"/>
      <c r="HHQ34"/>
      <c r="HHR34"/>
      <c r="HHS34"/>
      <c r="HHT34"/>
      <c r="HHU34"/>
      <c r="HHV34"/>
      <c r="HHW34"/>
      <c r="HHX34"/>
      <c r="HHY34"/>
      <c r="HHZ34"/>
      <c r="HIA34"/>
      <c r="HIB34"/>
      <c r="HIC34"/>
      <c r="HID34"/>
      <c r="HIE34"/>
      <c r="HIF34"/>
      <c r="HIG34"/>
      <c r="HIH34"/>
      <c r="HII34"/>
      <c r="HIJ34"/>
      <c r="HIK34"/>
      <c r="HIL34"/>
      <c r="HIM34"/>
      <c r="HIN34"/>
      <c r="HIO34"/>
      <c r="HIP34"/>
      <c r="HIQ34"/>
      <c r="HIR34"/>
      <c r="HIS34"/>
      <c r="HIT34"/>
      <c r="HIU34"/>
      <c r="HIV34"/>
      <c r="HIW34"/>
      <c r="HIX34"/>
      <c r="HIY34"/>
      <c r="HIZ34"/>
      <c r="HJA34"/>
      <c r="HJB34"/>
      <c r="HJC34"/>
      <c r="HJD34"/>
      <c r="HJE34"/>
      <c r="HJF34"/>
      <c r="HJG34"/>
      <c r="HJH34"/>
      <c r="HJI34"/>
      <c r="HJJ34"/>
      <c r="HJK34"/>
      <c r="HJL34"/>
      <c r="HJM34"/>
      <c r="HJN34"/>
      <c r="HJO34"/>
      <c r="HJP34"/>
      <c r="HJQ34"/>
      <c r="HJR34"/>
      <c r="HJS34"/>
      <c r="HJT34"/>
      <c r="HJU34"/>
      <c r="HJV34"/>
      <c r="HJW34"/>
      <c r="HJX34"/>
      <c r="HJY34"/>
      <c r="HJZ34"/>
      <c r="HKA34"/>
      <c r="HKB34"/>
      <c r="HKC34"/>
      <c r="HKD34"/>
      <c r="HKE34"/>
      <c r="HKF34"/>
      <c r="HKG34"/>
      <c r="HKH34"/>
      <c r="HKI34"/>
      <c r="HKJ34"/>
      <c r="HKK34"/>
      <c r="HKL34"/>
      <c r="HKM34"/>
      <c r="HKN34"/>
      <c r="HKO34"/>
      <c r="HKP34"/>
      <c r="HKQ34"/>
      <c r="HKR34"/>
      <c r="HKS34"/>
      <c r="HKT34"/>
      <c r="HKU34"/>
      <c r="HKV34"/>
      <c r="HKW34"/>
      <c r="HKX34"/>
      <c r="HKY34"/>
      <c r="HKZ34"/>
      <c r="HLA34"/>
      <c r="HLB34"/>
      <c r="HLC34"/>
      <c r="HLD34"/>
      <c r="HLE34"/>
      <c r="HLF34"/>
      <c r="HLG34"/>
      <c r="HLH34"/>
      <c r="HLI34"/>
      <c r="HLJ34"/>
      <c r="HLK34"/>
      <c r="HLL34"/>
      <c r="HLM34"/>
      <c r="HLN34"/>
      <c r="HLO34"/>
      <c r="HLP34"/>
      <c r="HLQ34"/>
      <c r="HLR34"/>
      <c r="HLS34"/>
      <c r="HLT34"/>
      <c r="HLU34"/>
      <c r="HLV34"/>
      <c r="HLW34"/>
      <c r="HLX34"/>
      <c r="HLY34"/>
      <c r="HLZ34"/>
      <c r="HMA34"/>
      <c r="HMB34"/>
      <c r="HMC34"/>
      <c r="HMD34"/>
      <c r="HME34"/>
      <c r="HMF34"/>
      <c r="HMG34"/>
      <c r="HMH34"/>
      <c r="HMI34"/>
      <c r="HMJ34"/>
      <c r="HMK34"/>
      <c r="HML34"/>
      <c r="HMM34"/>
      <c r="HMN34"/>
      <c r="HMO34"/>
      <c r="HMP34"/>
      <c r="HMQ34"/>
      <c r="HMR34"/>
      <c r="HMS34"/>
      <c r="HMT34"/>
      <c r="HMU34"/>
      <c r="HMV34"/>
      <c r="HMW34"/>
      <c r="HMX34"/>
      <c r="HMY34"/>
      <c r="HMZ34"/>
      <c r="HNA34"/>
      <c r="HNB34"/>
      <c r="HNC34"/>
      <c r="HND34"/>
      <c r="HNE34"/>
      <c r="HNF34"/>
      <c r="HNG34"/>
      <c r="HNH34"/>
      <c r="HNI34"/>
      <c r="HNJ34"/>
      <c r="HNK34"/>
      <c r="HNL34"/>
      <c r="HNM34"/>
      <c r="HNN34"/>
      <c r="HNO34"/>
      <c r="HNP34"/>
      <c r="HNQ34"/>
      <c r="HNR34"/>
      <c r="HNS34"/>
      <c r="HNT34"/>
      <c r="HNU34"/>
      <c r="HNV34"/>
      <c r="HNW34"/>
      <c r="HNX34"/>
      <c r="HNY34"/>
      <c r="HNZ34"/>
      <c r="HOA34"/>
      <c r="HOB34"/>
      <c r="HOC34"/>
      <c r="HOD34"/>
      <c r="HOE34"/>
      <c r="HOF34"/>
      <c r="HOG34"/>
      <c r="HOH34"/>
      <c r="HOI34"/>
      <c r="HOJ34"/>
      <c r="HOK34"/>
      <c r="HOL34"/>
      <c r="HOM34"/>
      <c r="HON34"/>
      <c r="HOO34"/>
      <c r="HOP34"/>
      <c r="HOQ34"/>
      <c r="HOR34"/>
      <c r="HOS34"/>
      <c r="HOT34"/>
      <c r="HOU34"/>
      <c r="HOV34"/>
      <c r="HOW34"/>
      <c r="HOX34"/>
      <c r="HOY34"/>
      <c r="HOZ34"/>
      <c r="HPA34"/>
      <c r="HPB34"/>
      <c r="HPC34"/>
      <c r="HPD34"/>
      <c r="HPE34"/>
      <c r="HPF34"/>
      <c r="HPG34"/>
      <c r="HPH34"/>
      <c r="HPI34"/>
      <c r="HPJ34"/>
      <c r="HPK34"/>
      <c r="HPL34"/>
      <c r="HPM34"/>
      <c r="HPN34"/>
      <c r="HPO34"/>
      <c r="HPP34"/>
      <c r="HPQ34"/>
      <c r="HPR34"/>
      <c r="HPS34"/>
      <c r="HPT34"/>
      <c r="HPU34"/>
      <c r="HPV34"/>
      <c r="HPW34"/>
      <c r="HPX34"/>
      <c r="HPY34"/>
      <c r="HPZ34"/>
      <c r="HQA34"/>
      <c r="HQB34"/>
      <c r="HQC34"/>
      <c r="HQD34"/>
      <c r="HQE34"/>
      <c r="HQF34"/>
      <c r="HQG34"/>
      <c r="HQH34"/>
      <c r="HQI34"/>
      <c r="HQJ34"/>
      <c r="HQK34"/>
      <c r="HQL34"/>
      <c r="HQM34"/>
      <c r="HQN34"/>
      <c r="HQO34"/>
      <c r="HQP34"/>
      <c r="HQQ34"/>
      <c r="HQR34"/>
      <c r="HQS34"/>
      <c r="HQT34"/>
      <c r="HQU34"/>
      <c r="HQV34"/>
      <c r="HQW34"/>
      <c r="HQX34"/>
      <c r="HQY34"/>
      <c r="HQZ34"/>
      <c r="HRA34"/>
      <c r="HRB34"/>
      <c r="HRC34"/>
      <c r="HRD34"/>
      <c r="HRE34"/>
      <c r="HRF34"/>
      <c r="HRG34"/>
      <c r="HRH34"/>
      <c r="HRI34"/>
      <c r="HRJ34"/>
      <c r="HRK34"/>
      <c r="HRL34"/>
      <c r="HRM34"/>
      <c r="HRN34"/>
      <c r="HRO34"/>
      <c r="HRP34"/>
      <c r="HRQ34"/>
      <c r="HRR34"/>
      <c r="HRS34"/>
      <c r="HRT34"/>
      <c r="HRU34"/>
      <c r="HRV34"/>
      <c r="HRW34"/>
      <c r="HRX34"/>
      <c r="HRY34"/>
      <c r="HRZ34"/>
      <c r="HSA34"/>
      <c r="HSB34"/>
      <c r="HSC34"/>
      <c r="HSD34"/>
      <c r="HSE34"/>
      <c r="HSF34"/>
      <c r="HSG34"/>
      <c r="HSH34"/>
      <c r="HSI34"/>
      <c r="HSJ34"/>
      <c r="HSK34"/>
      <c r="HSL34"/>
      <c r="HSM34"/>
      <c r="HSN34"/>
      <c r="HSO34"/>
      <c r="HSP34"/>
      <c r="HSQ34"/>
      <c r="HSR34"/>
      <c r="HSS34"/>
      <c r="HST34"/>
      <c r="HSU34"/>
      <c r="HSV34"/>
      <c r="HSW34"/>
      <c r="HSX34"/>
      <c r="HSY34"/>
      <c r="HSZ34"/>
      <c r="HTA34"/>
      <c r="HTB34"/>
      <c r="HTC34"/>
      <c r="HTD34"/>
      <c r="HTE34"/>
      <c r="HTF34"/>
      <c r="HTG34"/>
      <c r="HTH34"/>
      <c r="HTI34"/>
      <c r="HTJ34"/>
      <c r="HTK34"/>
      <c r="HTL34"/>
      <c r="HTM34"/>
      <c r="HTN34"/>
      <c r="HTO34"/>
      <c r="HTP34"/>
      <c r="HTQ34"/>
      <c r="HTR34"/>
      <c r="HTS34"/>
      <c r="HTT34"/>
      <c r="HTU34"/>
      <c r="HTV34"/>
      <c r="HTW34"/>
      <c r="HTX34"/>
      <c r="HTY34"/>
      <c r="HTZ34"/>
      <c r="HUA34"/>
      <c r="HUB34"/>
      <c r="HUC34"/>
      <c r="HUD34"/>
      <c r="HUE34"/>
      <c r="HUF34"/>
      <c r="HUG34"/>
      <c r="HUH34"/>
      <c r="HUI34"/>
      <c r="HUJ34"/>
      <c r="HUK34"/>
      <c r="HUL34"/>
      <c r="HUM34"/>
      <c r="HUN34"/>
      <c r="HUO34"/>
      <c r="HUP34"/>
      <c r="HUQ34"/>
      <c r="HUR34"/>
      <c r="HUS34"/>
      <c r="HUT34"/>
      <c r="HUU34"/>
      <c r="HUV34"/>
      <c r="HUW34"/>
      <c r="HUX34"/>
      <c r="HUY34"/>
      <c r="HUZ34"/>
      <c r="HVA34"/>
      <c r="HVB34"/>
      <c r="HVC34"/>
      <c r="HVD34"/>
      <c r="HVE34"/>
      <c r="HVF34"/>
      <c r="HVG34"/>
      <c r="HVH34"/>
      <c r="HVI34"/>
      <c r="HVJ34"/>
      <c r="HVK34"/>
      <c r="HVL34"/>
      <c r="HVM34"/>
      <c r="HVN34"/>
      <c r="HVO34"/>
      <c r="HVP34"/>
      <c r="HVQ34"/>
      <c r="HVR34"/>
      <c r="HVS34"/>
      <c r="HVT34"/>
      <c r="HVU34"/>
      <c r="HVV34"/>
      <c r="HVW34"/>
      <c r="HVX34"/>
      <c r="HVY34"/>
      <c r="HVZ34"/>
      <c r="HWA34"/>
      <c r="HWB34"/>
      <c r="HWC34"/>
      <c r="HWD34"/>
      <c r="HWE34"/>
      <c r="HWF34"/>
      <c r="HWG34"/>
      <c r="HWH34"/>
      <c r="HWI34"/>
      <c r="HWJ34"/>
      <c r="HWK34"/>
      <c r="HWL34"/>
      <c r="HWM34"/>
      <c r="HWN34"/>
      <c r="HWO34"/>
      <c r="HWP34"/>
      <c r="HWQ34"/>
      <c r="HWR34"/>
      <c r="HWS34"/>
      <c r="HWT34"/>
      <c r="HWU34"/>
      <c r="HWV34"/>
      <c r="HWW34"/>
      <c r="HWX34"/>
      <c r="HWY34"/>
      <c r="HWZ34"/>
      <c r="HXA34"/>
      <c r="HXB34"/>
      <c r="HXC34"/>
      <c r="HXD34"/>
      <c r="HXE34"/>
      <c r="HXF34"/>
      <c r="HXG34"/>
      <c r="HXH34"/>
      <c r="HXI34"/>
      <c r="HXJ34"/>
      <c r="HXK34"/>
      <c r="HXL34"/>
      <c r="HXM34"/>
      <c r="HXN34"/>
      <c r="HXO34"/>
      <c r="HXP34"/>
      <c r="HXQ34"/>
      <c r="HXR34"/>
      <c r="HXS34"/>
      <c r="HXT34"/>
      <c r="HXU34"/>
      <c r="HXV34"/>
      <c r="HXW34"/>
      <c r="HXX34"/>
      <c r="HXY34"/>
      <c r="HXZ34"/>
      <c r="HYA34"/>
      <c r="HYB34"/>
      <c r="HYC34"/>
      <c r="HYD34"/>
      <c r="HYE34"/>
      <c r="HYF34"/>
      <c r="HYG34"/>
      <c r="HYH34"/>
      <c r="HYI34"/>
      <c r="HYJ34"/>
      <c r="HYK34"/>
      <c r="HYL34"/>
      <c r="HYM34"/>
      <c r="HYN34"/>
      <c r="HYO34"/>
      <c r="HYP34"/>
      <c r="HYQ34"/>
      <c r="HYR34"/>
      <c r="HYS34"/>
      <c r="HYT34"/>
      <c r="HYU34"/>
      <c r="HYV34"/>
      <c r="HYW34"/>
      <c r="HYX34"/>
      <c r="HYY34"/>
      <c r="HYZ34"/>
      <c r="HZA34"/>
      <c r="HZB34"/>
      <c r="HZC34"/>
      <c r="HZD34"/>
      <c r="HZE34"/>
      <c r="HZF34"/>
      <c r="HZG34"/>
      <c r="HZH34"/>
      <c r="HZI34"/>
      <c r="HZJ34"/>
      <c r="HZK34"/>
      <c r="HZL34"/>
      <c r="HZM34"/>
      <c r="HZN34"/>
      <c r="HZO34"/>
      <c r="HZP34"/>
      <c r="HZQ34"/>
      <c r="HZR34"/>
      <c r="HZS34"/>
      <c r="HZT34"/>
      <c r="HZU34"/>
      <c r="HZV34"/>
      <c r="HZW34"/>
      <c r="HZX34"/>
      <c r="HZY34"/>
      <c r="HZZ34"/>
      <c r="IAA34"/>
      <c r="IAB34"/>
      <c r="IAC34"/>
      <c r="IAD34"/>
      <c r="IAE34"/>
      <c r="IAF34"/>
      <c r="IAG34"/>
      <c r="IAH34"/>
      <c r="IAI34"/>
      <c r="IAJ34"/>
      <c r="IAK34"/>
      <c r="IAL34"/>
      <c r="IAM34"/>
      <c r="IAN34"/>
      <c r="IAO34"/>
      <c r="IAP34"/>
      <c r="IAQ34"/>
      <c r="IAR34"/>
      <c r="IAS34"/>
      <c r="IAT34"/>
      <c r="IAU34"/>
      <c r="IAV34"/>
      <c r="IAW34"/>
      <c r="IAX34"/>
      <c r="IAY34"/>
      <c r="IAZ34"/>
      <c r="IBA34"/>
      <c r="IBB34"/>
      <c r="IBC34"/>
      <c r="IBD34"/>
      <c r="IBE34"/>
      <c r="IBF34"/>
      <c r="IBG34"/>
      <c r="IBH34"/>
      <c r="IBI34"/>
      <c r="IBJ34"/>
      <c r="IBK34"/>
      <c r="IBL34"/>
      <c r="IBM34"/>
      <c r="IBN34"/>
      <c r="IBO34"/>
      <c r="IBP34"/>
      <c r="IBQ34"/>
      <c r="IBR34"/>
      <c r="IBS34"/>
      <c r="IBT34"/>
      <c r="IBU34"/>
      <c r="IBV34"/>
      <c r="IBW34"/>
      <c r="IBX34"/>
      <c r="IBY34"/>
      <c r="IBZ34"/>
      <c r="ICA34"/>
      <c r="ICB34"/>
      <c r="ICC34"/>
      <c r="ICD34"/>
      <c r="ICE34"/>
      <c r="ICF34"/>
      <c r="ICG34"/>
      <c r="ICH34"/>
      <c r="ICI34"/>
      <c r="ICJ34"/>
      <c r="ICK34"/>
      <c r="ICL34"/>
      <c r="ICM34"/>
      <c r="ICN34"/>
      <c r="ICO34"/>
      <c r="ICP34"/>
      <c r="ICQ34"/>
      <c r="ICR34"/>
      <c r="ICS34"/>
      <c r="ICT34"/>
      <c r="ICU34"/>
      <c r="ICV34"/>
      <c r="ICW34"/>
      <c r="ICX34"/>
      <c r="ICY34"/>
      <c r="ICZ34"/>
      <c r="IDA34"/>
      <c r="IDB34"/>
      <c r="IDC34"/>
      <c r="IDD34"/>
      <c r="IDE34"/>
      <c r="IDF34"/>
      <c r="IDG34"/>
      <c r="IDH34"/>
      <c r="IDI34"/>
      <c r="IDJ34"/>
      <c r="IDK34"/>
      <c r="IDL34"/>
      <c r="IDM34"/>
      <c r="IDN34"/>
      <c r="IDO34"/>
      <c r="IDP34"/>
      <c r="IDQ34"/>
      <c r="IDR34"/>
      <c r="IDS34"/>
      <c r="IDT34"/>
      <c r="IDU34"/>
      <c r="IDV34"/>
      <c r="IDW34"/>
      <c r="IDX34"/>
      <c r="IDY34"/>
      <c r="IDZ34"/>
      <c r="IEA34"/>
      <c r="IEB34"/>
      <c r="IEC34"/>
      <c r="IED34"/>
      <c r="IEE34"/>
      <c r="IEF34"/>
      <c r="IEG34"/>
      <c r="IEH34"/>
      <c r="IEI34"/>
      <c r="IEJ34"/>
      <c r="IEK34"/>
      <c r="IEL34"/>
      <c r="IEM34"/>
      <c r="IEN34"/>
      <c r="IEO34"/>
      <c r="IEP34"/>
      <c r="IEQ34"/>
      <c r="IER34"/>
      <c r="IES34"/>
      <c r="IET34"/>
      <c r="IEU34"/>
      <c r="IEV34"/>
      <c r="IEW34"/>
      <c r="IEX34"/>
      <c r="IEY34"/>
      <c r="IEZ34"/>
      <c r="IFA34"/>
      <c r="IFB34"/>
      <c r="IFC34"/>
      <c r="IFD34"/>
      <c r="IFE34"/>
      <c r="IFF34"/>
      <c r="IFG34"/>
      <c r="IFH34"/>
      <c r="IFI34"/>
      <c r="IFJ34"/>
      <c r="IFK34"/>
      <c r="IFL34"/>
      <c r="IFM34"/>
      <c r="IFN34"/>
      <c r="IFO34"/>
      <c r="IFP34"/>
      <c r="IFQ34"/>
      <c r="IFR34"/>
      <c r="IFS34"/>
      <c r="IFT34"/>
      <c r="IFU34"/>
      <c r="IFV34"/>
      <c r="IFW34"/>
      <c r="IFX34"/>
      <c r="IFY34"/>
      <c r="IFZ34"/>
      <c r="IGA34"/>
      <c r="IGB34"/>
      <c r="IGC34"/>
      <c r="IGD34"/>
      <c r="IGE34"/>
      <c r="IGF34"/>
      <c r="IGG34"/>
      <c r="IGH34"/>
      <c r="IGI34"/>
      <c r="IGJ34"/>
      <c r="IGK34"/>
      <c r="IGL34"/>
      <c r="IGM34"/>
      <c r="IGN34"/>
      <c r="IGO34"/>
      <c r="IGP34"/>
      <c r="IGQ34"/>
      <c r="IGR34"/>
      <c r="IGS34"/>
      <c r="IGT34"/>
      <c r="IGU34"/>
      <c r="IGV34"/>
      <c r="IGW34"/>
      <c r="IGX34"/>
      <c r="IGY34"/>
      <c r="IGZ34"/>
      <c r="IHA34"/>
      <c r="IHB34"/>
      <c r="IHC34"/>
      <c r="IHD34"/>
      <c r="IHE34"/>
      <c r="IHF34"/>
      <c r="IHG34"/>
      <c r="IHH34"/>
      <c r="IHI34"/>
      <c r="IHJ34"/>
      <c r="IHK34"/>
      <c r="IHL34"/>
      <c r="IHM34"/>
      <c r="IHN34"/>
      <c r="IHO34"/>
      <c r="IHP34"/>
      <c r="IHQ34"/>
      <c r="IHR34"/>
      <c r="IHS34"/>
      <c r="IHT34"/>
      <c r="IHU34"/>
      <c r="IHV34"/>
      <c r="IHW34"/>
      <c r="IHX34"/>
      <c r="IHY34"/>
      <c r="IHZ34"/>
      <c r="IIA34"/>
      <c r="IIB34"/>
      <c r="IIC34"/>
      <c r="IID34"/>
      <c r="IIE34"/>
      <c r="IIF34"/>
      <c r="IIG34"/>
      <c r="IIH34"/>
      <c r="III34"/>
      <c r="IIJ34"/>
      <c r="IIK34"/>
      <c r="IIL34"/>
      <c r="IIM34"/>
      <c r="IIN34"/>
      <c r="IIO34"/>
      <c r="IIP34"/>
      <c r="IIQ34"/>
      <c r="IIR34"/>
      <c r="IIS34"/>
      <c r="IIT34"/>
      <c r="IIU34"/>
      <c r="IIV34"/>
      <c r="IIW34"/>
      <c r="IIX34"/>
      <c r="IIY34"/>
      <c r="IIZ34"/>
      <c r="IJA34"/>
      <c r="IJB34"/>
      <c r="IJC34"/>
      <c r="IJD34"/>
      <c r="IJE34"/>
      <c r="IJF34"/>
      <c r="IJG34"/>
      <c r="IJH34"/>
      <c r="IJI34"/>
      <c r="IJJ34"/>
      <c r="IJK34"/>
      <c r="IJL34"/>
      <c r="IJM34"/>
      <c r="IJN34"/>
      <c r="IJO34"/>
      <c r="IJP34"/>
      <c r="IJQ34"/>
      <c r="IJR34"/>
      <c r="IJS34"/>
      <c r="IJT34"/>
      <c r="IJU34"/>
      <c r="IJV34"/>
      <c r="IJW34"/>
      <c r="IJX34"/>
      <c r="IJY34"/>
      <c r="IJZ34"/>
      <c r="IKA34"/>
      <c r="IKB34"/>
      <c r="IKC34"/>
      <c r="IKD34"/>
      <c r="IKE34"/>
      <c r="IKF34"/>
      <c r="IKG34"/>
      <c r="IKH34"/>
      <c r="IKI34"/>
      <c r="IKJ34"/>
      <c r="IKK34"/>
      <c r="IKL34"/>
      <c r="IKM34"/>
      <c r="IKN34"/>
      <c r="IKO34"/>
      <c r="IKP34"/>
      <c r="IKQ34"/>
      <c r="IKR34"/>
      <c r="IKS34"/>
      <c r="IKT34"/>
      <c r="IKU34"/>
      <c r="IKV34"/>
      <c r="IKW34"/>
      <c r="IKX34"/>
      <c r="IKY34"/>
      <c r="IKZ34"/>
      <c r="ILA34"/>
      <c r="ILB34"/>
      <c r="ILC34"/>
      <c r="ILD34"/>
      <c r="ILE34"/>
      <c r="ILF34"/>
      <c r="ILG34"/>
      <c r="ILH34"/>
      <c r="ILI34"/>
      <c r="ILJ34"/>
      <c r="ILK34"/>
      <c r="ILL34"/>
      <c r="ILM34"/>
      <c r="ILN34"/>
      <c r="ILO34"/>
      <c r="ILP34"/>
      <c r="ILQ34"/>
      <c r="ILR34"/>
      <c r="ILS34"/>
      <c r="ILT34"/>
      <c r="ILU34"/>
      <c r="ILV34"/>
      <c r="ILW34"/>
      <c r="ILX34"/>
      <c r="ILY34"/>
      <c r="ILZ34"/>
      <c r="IMA34"/>
      <c r="IMB34"/>
      <c r="IMC34"/>
      <c r="IMD34"/>
      <c r="IME34"/>
      <c r="IMF34"/>
      <c r="IMG34"/>
      <c r="IMH34"/>
      <c r="IMI34"/>
      <c r="IMJ34"/>
      <c r="IMK34"/>
      <c r="IML34"/>
      <c r="IMM34"/>
      <c r="IMN34"/>
      <c r="IMO34"/>
      <c r="IMP34"/>
      <c r="IMQ34"/>
      <c r="IMR34"/>
      <c r="IMS34"/>
      <c r="IMT34"/>
      <c r="IMU34"/>
      <c r="IMV34"/>
      <c r="IMW34"/>
      <c r="IMX34"/>
      <c r="IMY34"/>
      <c r="IMZ34"/>
      <c r="INA34"/>
      <c r="INB34"/>
      <c r="INC34"/>
      <c r="IND34"/>
      <c r="INE34"/>
      <c r="INF34"/>
      <c r="ING34"/>
      <c r="INH34"/>
      <c r="INI34"/>
      <c r="INJ34"/>
      <c r="INK34"/>
      <c r="INL34"/>
      <c r="INM34"/>
      <c r="INN34"/>
      <c r="INO34"/>
      <c r="INP34"/>
      <c r="INQ34"/>
      <c r="INR34"/>
      <c r="INS34"/>
      <c r="INT34"/>
      <c r="INU34"/>
      <c r="INV34"/>
      <c r="INW34"/>
      <c r="INX34"/>
      <c r="INY34"/>
      <c r="INZ34"/>
      <c r="IOA34"/>
      <c r="IOB34"/>
      <c r="IOC34"/>
      <c r="IOD34"/>
      <c r="IOE34"/>
      <c r="IOF34"/>
      <c r="IOG34"/>
      <c r="IOH34"/>
      <c r="IOI34"/>
      <c r="IOJ34"/>
      <c r="IOK34"/>
      <c r="IOL34"/>
      <c r="IOM34"/>
      <c r="ION34"/>
      <c r="IOO34"/>
      <c r="IOP34"/>
      <c r="IOQ34"/>
      <c r="IOR34"/>
      <c r="IOS34"/>
      <c r="IOT34"/>
      <c r="IOU34"/>
      <c r="IOV34"/>
      <c r="IOW34"/>
      <c r="IOX34"/>
      <c r="IOY34"/>
      <c r="IOZ34"/>
      <c r="IPA34"/>
      <c r="IPB34"/>
      <c r="IPC34"/>
      <c r="IPD34"/>
      <c r="IPE34"/>
      <c r="IPF34"/>
      <c r="IPG34"/>
      <c r="IPH34"/>
      <c r="IPI34"/>
      <c r="IPJ34"/>
      <c r="IPK34"/>
      <c r="IPL34"/>
      <c r="IPM34"/>
      <c r="IPN34"/>
      <c r="IPO34"/>
      <c r="IPP34"/>
      <c r="IPQ34"/>
      <c r="IPR34"/>
      <c r="IPS34"/>
      <c r="IPT34"/>
      <c r="IPU34"/>
      <c r="IPV34"/>
      <c r="IPW34"/>
      <c r="IPX34"/>
      <c r="IPY34"/>
      <c r="IPZ34"/>
      <c r="IQA34"/>
      <c r="IQB34"/>
      <c r="IQC34"/>
      <c r="IQD34"/>
      <c r="IQE34"/>
      <c r="IQF34"/>
      <c r="IQG34"/>
      <c r="IQH34"/>
      <c r="IQI34"/>
      <c r="IQJ34"/>
      <c r="IQK34"/>
      <c r="IQL34"/>
      <c r="IQM34"/>
      <c r="IQN34"/>
      <c r="IQO34"/>
      <c r="IQP34"/>
      <c r="IQQ34"/>
      <c r="IQR34"/>
      <c r="IQS34"/>
      <c r="IQT34"/>
      <c r="IQU34"/>
      <c r="IQV34"/>
      <c r="IQW34"/>
      <c r="IQX34"/>
      <c r="IQY34"/>
      <c r="IQZ34"/>
      <c r="IRA34"/>
      <c r="IRB34"/>
      <c r="IRC34"/>
      <c r="IRD34"/>
      <c r="IRE34"/>
      <c r="IRF34"/>
      <c r="IRG34"/>
      <c r="IRH34"/>
      <c r="IRI34"/>
      <c r="IRJ34"/>
      <c r="IRK34"/>
      <c r="IRL34"/>
      <c r="IRM34"/>
      <c r="IRN34"/>
      <c r="IRO34"/>
      <c r="IRP34"/>
      <c r="IRQ34"/>
      <c r="IRR34"/>
      <c r="IRS34"/>
      <c r="IRT34"/>
      <c r="IRU34"/>
      <c r="IRV34"/>
      <c r="IRW34"/>
      <c r="IRX34"/>
      <c r="IRY34"/>
      <c r="IRZ34"/>
      <c r="ISA34"/>
      <c r="ISB34"/>
      <c r="ISC34"/>
      <c r="ISD34"/>
      <c r="ISE34"/>
      <c r="ISF34"/>
      <c r="ISG34"/>
      <c r="ISH34"/>
      <c r="ISI34"/>
      <c r="ISJ34"/>
      <c r="ISK34"/>
      <c r="ISL34"/>
      <c r="ISM34"/>
      <c r="ISN34"/>
      <c r="ISO34"/>
      <c r="ISP34"/>
      <c r="ISQ34"/>
      <c r="ISR34"/>
      <c r="ISS34"/>
      <c r="IST34"/>
      <c r="ISU34"/>
      <c r="ISV34"/>
      <c r="ISW34"/>
      <c r="ISX34"/>
      <c r="ISY34"/>
      <c r="ISZ34"/>
      <c r="ITA34"/>
      <c r="ITB34"/>
      <c r="ITC34"/>
      <c r="ITD34"/>
      <c r="ITE34"/>
      <c r="ITF34"/>
      <c r="ITG34"/>
      <c r="ITH34"/>
      <c r="ITI34"/>
      <c r="ITJ34"/>
      <c r="ITK34"/>
      <c r="ITL34"/>
      <c r="ITM34"/>
      <c r="ITN34"/>
      <c r="ITO34"/>
      <c r="ITP34"/>
      <c r="ITQ34"/>
      <c r="ITR34"/>
      <c r="ITS34"/>
      <c r="ITT34"/>
      <c r="ITU34"/>
      <c r="ITV34"/>
      <c r="ITW34"/>
      <c r="ITX34"/>
      <c r="ITY34"/>
      <c r="ITZ34"/>
      <c r="IUA34"/>
      <c r="IUB34"/>
      <c r="IUC34"/>
      <c r="IUD34"/>
      <c r="IUE34"/>
      <c r="IUF34"/>
      <c r="IUG34"/>
      <c r="IUH34"/>
      <c r="IUI34"/>
      <c r="IUJ34"/>
      <c r="IUK34"/>
      <c r="IUL34"/>
      <c r="IUM34"/>
      <c r="IUN34"/>
      <c r="IUO34"/>
      <c r="IUP34"/>
      <c r="IUQ34"/>
      <c r="IUR34"/>
      <c r="IUS34"/>
      <c r="IUT34"/>
      <c r="IUU34"/>
      <c r="IUV34"/>
      <c r="IUW34"/>
      <c r="IUX34"/>
      <c r="IUY34"/>
      <c r="IUZ34"/>
      <c r="IVA34"/>
      <c r="IVB34"/>
      <c r="IVC34"/>
      <c r="IVD34"/>
      <c r="IVE34"/>
      <c r="IVF34"/>
      <c r="IVG34"/>
      <c r="IVH34"/>
      <c r="IVI34"/>
      <c r="IVJ34"/>
      <c r="IVK34"/>
      <c r="IVL34"/>
      <c r="IVM34"/>
      <c r="IVN34"/>
      <c r="IVO34"/>
      <c r="IVP34"/>
      <c r="IVQ34"/>
      <c r="IVR34"/>
      <c r="IVS34"/>
      <c r="IVT34"/>
      <c r="IVU34"/>
      <c r="IVV34"/>
      <c r="IVW34"/>
      <c r="IVX34"/>
      <c r="IVY34"/>
      <c r="IVZ34"/>
      <c r="IWA34"/>
      <c r="IWB34"/>
      <c r="IWC34"/>
      <c r="IWD34"/>
      <c r="IWE34"/>
      <c r="IWF34"/>
      <c r="IWG34"/>
      <c r="IWH34"/>
      <c r="IWI34"/>
      <c r="IWJ34"/>
      <c r="IWK34"/>
      <c r="IWL34"/>
      <c r="IWM34"/>
      <c r="IWN34"/>
      <c r="IWO34"/>
      <c r="IWP34"/>
      <c r="IWQ34"/>
      <c r="IWR34"/>
      <c r="IWS34"/>
      <c r="IWT34"/>
      <c r="IWU34"/>
      <c r="IWV34"/>
      <c r="IWW34"/>
      <c r="IWX34"/>
      <c r="IWY34"/>
      <c r="IWZ34"/>
      <c r="IXA34"/>
      <c r="IXB34"/>
      <c r="IXC34"/>
      <c r="IXD34"/>
      <c r="IXE34"/>
      <c r="IXF34"/>
      <c r="IXG34"/>
      <c r="IXH34"/>
      <c r="IXI34"/>
      <c r="IXJ34"/>
      <c r="IXK34"/>
      <c r="IXL34"/>
      <c r="IXM34"/>
      <c r="IXN34"/>
      <c r="IXO34"/>
      <c r="IXP34"/>
      <c r="IXQ34"/>
      <c r="IXR34"/>
      <c r="IXS34"/>
      <c r="IXT34"/>
      <c r="IXU34"/>
      <c r="IXV34"/>
      <c r="IXW34"/>
      <c r="IXX34"/>
      <c r="IXY34"/>
      <c r="IXZ34"/>
      <c r="IYA34"/>
      <c r="IYB34"/>
      <c r="IYC34"/>
      <c r="IYD34"/>
      <c r="IYE34"/>
      <c r="IYF34"/>
      <c r="IYG34"/>
      <c r="IYH34"/>
      <c r="IYI34"/>
      <c r="IYJ34"/>
      <c r="IYK34"/>
      <c r="IYL34"/>
      <c r="IYM34"/>
      <c r="IYN34"/>
      <c r="IYO34"/>
      <c r="IYP34"/>
      <c r="IYQ34"/>
      <c r="IYR34"/>
      <c r="IYS34"/>
      <c r="IYT34"/>
      <c r="IYU34"/>
      <c r="IYV34"/>
      <c r="IYW34"/>
      <c r="IYX34"/>
      <c r="IYY34"/>
      <c r="IYZ34"/>
      <c r="IZA34"/>
      <c r="IZB34"/>
      <c r="IZC34"/>
      <c r="IZD34"/>
      <c r="IZE34"/>
      <c r="IZF34"/>
      <c r="IZG34"/>
      <c r="IZH34"/>
      <c r="IZI34"/>
      <c r="IZJ34"/>
      <c r="IZK34"/>
      <c r="IZL34"/>
      <c r="IZM34"/>
      <c r="IZN34"/>
      <c r="IZO34"/>
      <c r="IZP34"/>
      <c r="IZQ34"/>
      <c r="IZR34"/>
      <c r="IZS34"/>
      <c r="IZT34"/>
      <c r="IZU34"/>
      <c r="IZV34"/>
      <c r="IZW34"/>
      <c r="IZX34"/>
      <c r="IZY34"/>
      <c r="IZZ34"/>
      <c r="JAA34"/>
      <c r="JAB34"/>
      <c r="JAC34"/>
      <c r="JAD34"/>
      <c r="JAE34"/>
      <c r="JAF34"/>
      <c r="JAG34"/>
      <c r="JAH34"/>
      <c r="JAI34"/>
      <c r="JAJ34"/>
      <c r="JAK34"/>
      <c r="JAL34"/>
      <c r="JAM34"/>
      <c r="JAN34"/>
      <c r="JAO34"/>
      <c r="JAP34"/>
      <c r="JAQ34"/>
      <c r="JAR34"/>
      <c r="JAS34"/>
      <c r="JAT34"/>
      <c r="JAU34"/>
      <c r="JAV34"/>
      <c r="JAW34"/>
      <c r="JAX34"/>
      <c r="JAY34"/>
      <c r="JAZ34"/>
      <c r="JBA34"/>
      <c r="JBB34"/>
      <c r="JBC34"/>
      <c r="JBD34"/>
      <c r="JBE34"/>
      <c r="JBF34"/>
      <c r="JBG34"/>
      <c r="JBH34"/>
      <c r="JBI34"/>
      <c r="JBJ34"/>
      <c r="JBK34"/>
      <c r="JBL34"/>
      <c r="JBM34"/>
      <c r="JBN34"/>
      <c r="JBO34"/>
      <c r="JBP34"/>
      <c r="JBQ34"/>
      <c r="JBR34"/>
      <c r="JBS34"/>
      <c r="JBT34"/>
      <c r="JBU34"/>
      <c r="JBV34"/>
      <c r="JBW34"/>
      <c r="JBX34"/>
      <c r="JBY34"/>
      <c r="JBZ34"/>
      <c r="JCA34"/>
      <c r="JCB34"/>
      <c r="JCC34"/>
      <c r="JCD34"/>
      <c r="JCE34"/>
      <c r="JCF34"/>
      <c r="JCG34"/>
      <c r="JCH34"/>
      <c r="JCI34"/>
      <c r="JCJ34"/>
      <c r="JCK34"/>
      <c r="JCL34"/>
      <c r="JCM34"/>
      <c r="JCN34"/>
      <c r="JCO34"/>
      <c r="JCP34"/>
      <c r="JCQ34"/>
      <c r="JCR34"/>
      <c r="JCS34"/>
      <c r="JCT34"/>
      <c r="JCU34"/>
      <c r="JCV34"/>
      <c r="JCW34"/>
      <c r="JCX34"/>
      <c r="JCY34"/>
      <c r="JCZ34"/>
      <c r="JDA34"/>
      <c r="JDB34"/>
      <c r="JDC34"/>
      <c r="JDD34"/>
      <c r="JDE34"/>
      <c r="JDF34"/>
      <c r="JDG34"/>
      <c r="JDH34"/>
      <c r="JDI34"/>
      <c r="JDJ34"/>
      <c r="JDK34"/>
      <c r="JDL34"/>
      <c r="JDM34"/>
      <c r="JDN34"/>
      <c r="JDO34"/>
      <c r="JDP34"/>
      <c r="JDQ34"/>
      <c r="JDR34"/>
      <c r="JDS34"/>
      <c r="JDT34"/>
      <c r="JDU34"/>
      <c r="JDV34"/>
      <c r="JDW34"/>
      <c r="JDX34"/>
      <c r="JDY34"/>
      <c r="JDZ34"/>
      <c r="JEA34"/>
      <c r="JEB34"/>
      <c r="JEC34"/>
      <c r="JED34"/>
      <c r="JEE34"/>
      <c r="JEF34"/>
      <c r="JEG34"/>
      <c r="JEH34"/>
      <c r="JEI34"/>
      <c r="JEJ34"/>
      <c r="JEK34"/>
      <c r="JEL34"/>
      <c r="JEM34"/>
      <c r="JEN34"/>
      <c r="JEO34"/>
      <c r="JEP34"/>
      <c r="JEQ34"/>
      <c r="JER34"/>
      <c r="JES34"/>
      <c r="JET34"/>
      <c r="JEU34"/>
      <c r="JEV34"/>
      <c r="JEW34"/>
      <c r="JEX34"/>
      <c r="JEY34"/>
      <c r="JEZ34"/>
      <c r="JFA34"/>
      <c r="JFB34"/>
      <c r="JFC34"/>
      <c r="JFD34"/>
      <c r="JFE34"/>
      <c r="JFF34"/>
      <c r="JFG34"/>
      <c r="JFH34"/>
      <c r="JFI34"/>
      <c r="JFJ34"/>
      <c r="JFK34"/>
      <c r="JFL34"/>
      <c r="JFM34"/>
      <c r="JFN34"/>
      <c r="JFO34"/>
      <c r="JFP34"/>
      <c r="JFQ34"/>
      <c r="JFR34"/>
      <c r="JFS34"/>
      <c r="JFT34"/>
      <c r="JFU34"/>
      <c r="JFV34"/>
      <c r="JFW34"/>
      <c r="JFX34"/>
      <c r="JFY34"/>
      <c r="JFZ34"/>
      <c r="JGA34"/>
      <c r="JGB34"/>
      <c r="JGC34"/>
      <c r="JGD34"/>
      <c r="JGE34"/>
      <c r="JGF34"/>
      <c r="JGG34"/>
      <c r="JGH34"/>
      <c r="JGI34"/>
      <c r="JGJ34"/>
      <c r="JGK34"/>
      <c r="JGL34"/>
      <c r="JGM34"/>
      <c r="JGN34"/>
      <c r="JGO34"/>
      <c r="JGP34"/>
      <c r="JGQ34"/>
      <c r="JGR34"/>
      <c r="JGS34"/>
      <c r="JGT34"/>
      <c r="JGU34"/>
      <c r="JGV34"/>
      <c r="JGW34"/>
      <c r="JGX34"/>
      <c r="JGY34"/>
      <c r="JGZ34"/>
      <c r="JHA34"/>
      <c r="JHB34"/>
      <c r="JHC34"/>
      <c r="JHD34"/>
      <c r="JHE34"/>
      <c r="JHF34"/>
      <c r="JHG34"/>
      <c r="JHH34"/>
      <c r="JHI34"/>
      <c r="JHJ34"/>
      <c r="JHK34"/>
      <c r="JHL34"/>
      <c r="JHM34"/>
      <c r="JHN34"/>
      <c r="JHO34"/>
      <c r="JHP34"/>
      <c r="JHQ34"/>
      <c r="JHR34"/>
      <c r="JHS34"/>
      <c r="JHT34"/>
      <c r="JHU34"/>
      <c r="JHV34"/>
      <c r="JHW34"/>
      <c r="JHX34"/>
      <c r="JHY34"/>
      <c r="JHZ34"/>
      <c r="JIA34"/>
      <c r="JIB34"/>
      <c r="JIC34"/>
      <c r="JID34"/>
      <c r="JIE34"/>
      <c r="JIF34"/>
      <c r="JIG34"/>
      <c r="JIH34"/>
      <c r="JII34"/>
      <c r="JIJ34"/>
      <c r="JIK34"/>
      <c r="JIL34"/>
      <c r="JIM34"/>
      <c r="JIN34"/>
      <c r="JIO34"/>
      <c r="JIP34"/>
      <c r="JIQ34"/>
      <c r="JIR34"/>
      <c r="JIS34"/>
      <c r="JIT34"/>
      <c r="JIU34"/>
      <c r="JIV34"/>
      <c r="JIW34"/>
      <c r="JIX34"/>
      <c r="JIY34"/>
      <c r="JIZ34"/>
      <c r="JJA34"/>
      <c r="JJB34"/>
      <c r="JJC34"/>
      <c r="JJD34"/>
      <c r="JJE34"/>
      <c r="JJF34"/>
      <c r="JJG34"/>
      <c r="JJH34"/>
      <c r="JJI34"/>
      <c r="JJJ34"/>
      <c r="JJK34"/>
      <c r="JJL34"/>
      <c r="JJM34"/>
      <c r="JJN34"/>
      <c r="JJO34"/>
      <c r="JJP34"/>
      <c r="JJQ34"/>
      <c r="JJR34"/>
      <c r="JJS34"/>
      <c r="JJT34"/>
      <c r="JJU34"/>
      <c r="JJV34"/>
      <c r="JJW34"/>
      <c r="JJX34"/>
      <c r="JJY34"/>
      <c r="JJZ34"/>
      <c r="JKA34"/>
      <c r="JKB34"/>
      <c r="JKC34"/>
      <c r="JKD34"/>
      <c r="JKE34"/>
      <c r="JKF34"/>
      <c r="JKG34"/>
      <c r="JKH34"/>
      <c r="JKI34"/>
      <c r="JKJ34"/>
      <c r="JKK34"/>
      <c r="JKL34"/>
      <c r="JKM34"/>
      <c r="JKN34"/>
      <c r="JKO34"/>
      <c r="JKP34"/>
      <c r="JKQ34"/>
      <c r="JKR34"/>
      <c r="JKS34"/>
      <c r="JKT34"/>
      <c r="JKU34"/>
      <c r="JKV34"/>
      <c r="JKW34"/>
      <c r="JKX34"/>
      <c r="JKY34"/>
      <c r="JKZ34"/>
      <c r="JLA34"/>
      <c r="JLB34"/>
      <c r="JLC34"/>
      <c r="JLD34"/>
      <c r="JLE34"/>
      <c r="JLF34"/>
      <c r="JLG34"/>
      <c r="JLH34"/>
      <c r="JLI34"/>
      <c r="JLJ34"/>
      <c r="JLK34"/>
      <c r="JLL34"/>
      <c r="JLM34"/>
      <c r="JLN34"/>
      <c r="JLO34"/>
      <c r="JLP34"/>
      <c r="JLQ34"/>
      <c r="JLR34"/>
      <c r="JLS34"/>
      <c r="JLT34"/>
      <c r="JLU34"/>
      <c r="JLV34"/>
      <c r="JLW34"/>
      <c r="JLX34"/>
      <c r="JLY34"/>
      <c r="JLZ34"/>
      <c r="JMA34"/>
      <c r="JMB34"/>
      <c r="JMC34"/>
      <c r="JMD34"/>
      <c r="JME34"/>
      <c r="JMF34"/>
      <c r="JMG34"/>
      <c r="JMH34"/>
      <c r="JMI34"/>
      <c r="JMJ34"/>
      <c r="JMK34"/>
      <c r="JML34"/>
      <c r="JMM34"/>
      <c r="JMN34"/>
      <c r="JMO34"/>
      <c r="JMP34"/>
      <c r="JMQ34"/>
      <c r="JMR34"/>
      <c r="JMS34"/>
      <c r="JMT34"/>
      <c r="JMU34"/>
      <c r="JMV34"/>
      <c r="JMW34"/>
      <c r="JMX34"/>
      <c r="JMY34"/>
      <c r="JMZ34"/>
      <c r="JNA34"/>
      <c r="JNB34"/>
      <c r="JNC34"/>
      <c r="JND34"/>
      <c r="JNE34"/>
      <c r="JNF34"/>
      <c r="JNG34"/>
      <c r="JNH34"/>
      <c r="JNI34"/>
      <c r="JNJ34"/>
      <c r="JNK34"/>
      <c r="JNL34"/>
      <c r="JNM34"/>
      <c r="JNN34"/>
      <c r="JNO34"/>
      <c r="JNP34"/>
      <c r="JNQ34"/>
      <c r="JNR34"/>
      <c r="JNS34"/>
      <c r="JNT34"/>
      <c r="JNU34"/>
      <c r="JNV34"/>
      <c r="JNW34"/>
      <c r="JNX34"/>
      <c r="JNY34"/>
      <c r="JNZ34"/>
      <c r="JOA34"/>
      <c r="JOB34"/>
      <c r="JOC34"/>
      <c r="JOD34"/>
      <c r="JOE34"/>
      <c r="JOF34"/>
      <c r="JOG34"/>
      <c r="JOH34"/>
      <c r="JOI34"/>
      <c r="JOJ34"/>
      <c r="JOK34"/>
      <c r="JOL34"/>
      <c r="JOM34"/>
      <c r="JON34"/>
      <c r="JOO34"/>
      <c r="JOP34"/>
      <c r="JOQ34"/>
      <c r="JOR34"/>
      <c r="JOS34"/>
      <c r="JOT34"/>
      <c r="JOU34"/>
      <c r="JOV34"/>
      <c r="JOW34"/>
      <c r="JOX34"/>
      <c r="JOY34"/>
      <c r="JOZ34"/>
      <c r="JPA34"/>
      <c r="JPB34"/>
      <c r="JPC34"/>
      <c r="JPD34"/>
      <c r="JPE34"/>
      <c r="JPF34"/>
      <c r="JPG34"/>
      <c r="JPH34"/>
      <c r="JPI34"/>
      <c r="JPJ34"/>
      <c r="JPK34"/>
      <c r="JPL34"/>
      <c r="JPM34"/>
      <c r="JPN34"/>
      <c r="JPO34"/>
      <c r="JPP34"/>
      <c r="JPQ34"/>
      <c r="JPR34"/>
      <c r="JPS34"/>
      <c r="JPT34"/>
      <c r="JPU34"/>
      <c r="JPV34"/>
      <c r="JPW34"/>
      <c r="JPX34"/>
      <c r="JPY34"/>
      <c r="JPZ34"/>
      <c r="JQA34"/>
      <c r="JQB34"/>
      <c r="JQC34"/>
      <c r="JQD34"/>
      <c r="JQE34"/>
      <c r="JQF34"/>
      <c r="JQG34"/>
      <c r="JQH34"/>
      <c r="JQI34"/>
      <c r="JQJ34"/>
      <c r="JQK34"/>
      <c r="JQL34"/>
      <c r="JQM34"/>
      <c r="JQN34"/>
      <c r="JQO34"/>
      <c r="JQP34"/>
      <c r="JQQ34"/>
      <c r="JQR34"/>
      <c r="JQS34"/>
      <c r="JQT34"/>
      <c r="JQU34"/>
      <c r="JQV34"/>
      <c r="JQW34"/>
      <c r="JQX34"/>
      <c r="JQY34"/>
      <c r="JQZ34"/>
      <c r="JRA34"/>
      <c r="JRB34"/>
      <c r="JRC34"/>
      <c r="JRD34"/>
      <c r="JRE34"/>
      <c r="JRF34"/>
      <c r="JRG34"/>
      <c r="JRH34"/>
      <c r="JRI34"/>
      <c r="JRJ34"/>
      <c r="JRK34"/>
      <c r="JRL34"/>
      <c r="JRM34"/>
      <c r="JRN34"/>
      <c r="JRO34"/>
      <c r="JRP34"/>
      <c r="JRQ34"/>
      <c r="JRR34"/>
      <c r="JRS34"/>
      <c r="JRT34"/>
      <c r="JRU34"/>
      <c r="JRV34"/>
      <c r="JRW34"/>
      <c r="JRX34"/>
      <c r="JRY34"/>
      <c r="JRZ34"/>
      <c r="JSA34"/>
      <c r="JSB34"/>
      <c r="JSC34"/>
      <c r="JSD34"/>
      <c r="JSE34"/>
      <c r="JSF34"/>
      <c r="JSG34"/>
      <c r="JSH34"/>
      <c r="JSI34"/>
      <c r="JSJ34"/>
      <c r="JSK34"/>
      <c r="JSL34"/>
      <c r="JSM34"/>
      <c r="JSN34"/>
      <c r="JSO34"/>
      <c r="JSP34"/>
      <c r="JSQ34"/>
      <c r="JSR34"/>
      <c r="JSS34"/>
      <c r="JST34"/>
      <c r="JSU34"/>
      <c r="JSV34"/>
      <c r="JSW34"/>
      <c r="JSX34"/>
      <c r="JSY34"/>
      <c r="JSZ34"/>
      <c r="JTA34"/>
      <c r="JTB34"/>
      <c r="JTC34"/>
      <c r="JTD34"/>
      <c r="JTE34"/>
      <c r="JTF34"/>
      <c r="JTG34"/>
      <c r="JTH34"/>
      <c r="JTI34"/>
      <c r="JTJ34"/>
      <c r="JTK34"/>
      <c r="JTL34"/>
      <c r="JTM34"/>
      <c r="JTN34"/>
      <c r="JTO34"/>
      <c r="JTP34"/>
      <c r="JTQ34"/>
      <c r="JTR34"/>
      <c r="JTS34"/>
      <c r="JTT34"/>
      <c r="JTU34"/>
      <c r="JTV34"/>
      <c r="JTW34"/>
      <c r="JTX34"/>
      <c r="JTY34"/>
      <c r="JTZ34"/>
      <c r="JUA34"/>
      <c r="JUB34"/>
      <c r="JUC34"/>
      <c r="JUD34"/>
      <c r="JUE34"/>
      <c r="JUF34"/>
      <c r="JUG34"/>
      <c r="JUH34"/>
      <c r="JUI34"/>
      <c r="JUJ34"/>
      <c r="JUK34"/>
      <c r="JUL34"/>
      <c r="JUM34"/>
      <c r="JUN34"/>
      <c r="JUO34"/>
      <c r="JUP34"/>
      <c r="JUQ34"/>
      <c r="JUR34"/>
      <c r="JUS34"/>
      <c r="JUT34"/>
      <c r="JUU34"/>
      <c r="JUV34"/>
      <c r="JUW34"/>
      <c r="JUX34"/>
      <c r="JUY34"/>
      <c r="JUZ34"/>
      <c r="JVA34"/>
      <c r="JVB34"/>
      <c r="JVC34"/>
      <c r="JVD34"/>
      <c r="JVE34"/>
      <c r="JVF34"/>
      <c r="JVG34"/>
      <c r="JVH34"/>
      <c r="JVI34"/>
      <c r="JVJ34"/>
      <c r="JVK34"/>
      <c r="JVL34"/>
      <c r="JVM34"/>
      <c r="JVN34"/>
      <c r="JVO34"/>
      <c r="JVP34"/>
      <c r="JVQ34"/>
      <c r="JVR34"/>
      <c r="JVS34"/>
      <c r="JVT34"/>
      <c r="JVU34"/>
      <c r="JVV34"/>
      <c r="JVW34"/>
      <c r="JVX34"/>
      <c r="JVY34"/>
      <c r="JVZ34"/>
      <c r="JWA34"/>
      <c r="JWB34"/>
      <c r="JWC34"/>
      <c r="JWD34"/>
      <c r="JWE34"/>
      <c r="JWF34"/>
      <c r="JWG34"/>
      <c r="JWH34"/>
      <c r="JWI34"/>
      <c r="JWJ34"/>
      <c r="JWK34"/>
      <c r="JWL34"/>
      <c r="JWM34"/>
      <c r="JWN34"/>
      <c r="JWO34"/>
      <c r="JWP34"/>
      <c r="JWQ34"/>
      <c r="JWR34"/>
      <c r="JWS34"/>
      <c r="JWT34"/>
      <c r="JWU34"/>
      <c r="JWV34"/>
      <c r="JWW34"/>
      <c r="JWX34"/>
      <c r="JWY34"/>
      <c r="JWZ34"/>
      <c r="JXA34"/>
      <c r="JXB34"/>
      <c r="JXC34"/>
      <c r="JXD34"/>
      <c r="JXE34"/>
      <c r="JXF34"/>
      <c r="JXG34"/>
      <c r="JXH34"/>
      <c r="JXI34"/>
      <c r="JXJ34"/>
      <c r="JXK34"/>
      <c r="JXL34"/>
      <c r="JXM34"/>
      <c r="JXN34"/>
      <c r="JXO34"/>
      <c r="JXP34"/>
      <c r="JXQ34"/>
      <c r="JXR34"/>
      <c r="JXS34"/>
      <c r="JXT34"/>
      <c r="JXU34"/>
      <c r="JXV34"/>
      <c r="JXW34"/>
      <c r="JXX34"/>
      <c r="JXY34"/>
      <c r="JXZ34"/>
      <c r="JYA34"/>
      <c r="JYB34"/>
      <c r="JYC34"/>
      <c r="JYD34"/>
      <c r="JYE34"/>
      <c r="JYF34"/>
      <c r="JYG34"/>
      <c r="JYH34"/>
      <c r="JYI34"/>
      <c r="JYJ34"/>
      <c r="JYK34"/>
      <c r="JYL34"/>
      <c r="JYM34"/>
      <c r="JYN34"/>
      <c r="JYO34"/>
      <c r="JYP34"/>
      <c r="JYQ34"/>
      <c r="JYR34"/>
      <c r="JYS34"/>
      <c r="JYT34"/>
      <c r="JYU34"/>
      <c r="JYV34"/>
      <c r="JYW34"/>
      <c r="JYX34"/>
      <c r="JYY34"/>
      <c r="JYZ34"/>
      <c r="JZA34"/>
      <c r="JZB34"/>
      <c r="JZC34"/>
      <c r="JZD34"/>
      <c r="JZE34"/>
      <c r="JZF34"/>
      <c r="JZG34"/>
      <c r="JZH34"/>
      <c r="JZI34"/>
      <c r="JZJ34"/>
      <c r="JZK34"/>
      <c r="JZL34"/>
      <c r="JZM34"/>
      <c r="JZN34"/>
      <c r="JZO34"/>
      <c r="JZP34"/>
      <c r="JZQ34"/>
      <c r="JZR34"/>
      <c r="JZS34"/>
      <c r="JZT34"/>
      <c r="JZU34"/>
      <c r="JZV34"/>
      <c r="JZW34"/>
      <c r="JZX34"/>
      <c r="JZY34"/>
      <c r="JZZ34"/>
      <c r="KAA34"/>
      <c r="KAB34"/>
      <c r="KAC34"/>
      <c r="KAD34"/>
      <c r="KAE34"/>
      <c r="KAF34"/>
      <c r="KAG34"/>
      <c r="KAH34"/>
      <c r="KAI34"/>
      <c r="KAJ34"/>
      <c r="KAK34"/>
      <c r="KAL34"/>
      <c r="KAM34"/>
      <c r="KAN34"/>
      <c r="KAO34"/>
      <c r="KAP34"/>
      <c r="KAQ34"/>
      <c r="KAR34"/>
      <c r="KAS34"/>
      <c r="KAT34"/>
      <c r="KAU34"/>
      <c r="KAV34"/>
      <c r="KAW34"/>
      <c r="KAX34"/>
      <c r="KAY34"/>
      <c r="KAZ34"/>
      <c r="KBA34"/>
      <c r="KBB34"/>
      <c r="KBC34"/>
      <c r="KBD34"/>
      <c r="KBE34"/>
      <c r="KBF34"/>
      <c r="KBG34"/>
      <c r="KBH34"/>
      <c r="KBI34"/>
      <c r="KBJ34"/>
      <c r="KBK34"/>
      <c r="KBL34"/>
      <c r="KBM34"/>
      <c r="KBN34"/>
      <c r="KBO34"/>
      <c r="KBP34"/>
      <c r="KBQ34"/>
      <c r="KBR34"/>
      <c r="KBS34"/>
      <c r="KBT34"/>
      <c r="KBU34"/>
      <c r="KBV34"/>
      <c r="KBW34"/>
      <c r="KBX34"/>
      <c r="KBY34"/>
      <c r="KBZ34"/>
      <c r="KCA34"/>
      <c r="KCB34"/>
      <c r="KCC34"/>
      <c r="KCD34"/>
      <c r="KCE34"/>
      <c r="KCF34"/>
      <c r="KCG34"/>
      <c r="KCH34"/>
      <c r="KCI34"/>
      <c r="KCJ34"/>
      <c r="KCK34"/>
      <c r="KCL34"/>
      <c r="KCM34"/>
      <c r="KCN34"/>
      <c r="KCO34"/>
      <c r="KCP34"/>
      <c r="KCQ34"/>
      <c r="KCR34"/>
      <c r="KCS34"/>
      <c r="KCT34"/>
      <c r="KCU34"/>
      <c r="KCV34"/>
      <c r="KCW34"/>
      <c r="KCX34"/>
      <c r="KCY34"/>
      <c r="KCZ34"/>
      <c r="KDA34"/>
      <c r="KDB34"/>
      <c r="KDC34"/>
      <c r="KDD34"/>
      <c r="KDE34"/>
      <c r="KDF34"/>
      <c r="KDG34"/>
      <c r="KDH34"/>
      <c r="KDI34"/>
      <c r="KDJ34"/>
      <c r="KDK34"/>
      <c r="KDL34"/>
      <c r="KDM34"/>
      <c r="KDN34"/>
      <c r="KDO34"/>
      <c r="KDP34"/>
      <c r="KDQ34"/>
      <c r="KDR34"/>
      <c r="KDS34"/>
      <c r="KDT34"/>
      <c r="KDU34"/>
      <c r="KDV34"/>
      <c r="KDW34"/>
      <c r="KDX34"/>
      <c r="KDY34"/>
      <c r="KDZ34"/>
      <c r="KEA34"/>
      <c r="KEB34"/>
      <c r="KEC34"/>
      <c r="KED34"/>
      <c r="KEE34"/>
      <c r="KEF34"/>
      <c r="KEG34"/>
      <c r="KEH34"/>
      <c r="KEI34"/>
      <c r="KEJ34"/>
      <c r="KEK34"/>
      <c r="KEL34"/>
      <c r="KEM34"/>
      <c r="KEN34"/>
      <c r="KEO34"/>
      <c r="KEP34"/>
      <c r="KEQ34"/>
      <c r="KER34"/>
      <c r="KES34"/>
      <c r="KET34"/>
      <c r="KEU34"/>
      <c r="KEV34"/>
      <c r="KEW34"/>
      <c r="KEX34"/>
      <c r="KEY34"/>
      <c r="KEZ34"/>
      <c r="KFA34"/>
      <c r="KFB34"/>
      <c r="KFC34"/>
      <c r="KFD34"/>
      <c r="KFE34"/>
      <c r="KFF34"/>
      <c r="KFG34"/>
      <c r="KFH34"/>
      <c r="KFI34"/>
      <c r="KFJ34"/>
      <c r="KFK34"/>
      <c r="KFL34"/>
      <c r="KFM34"/>
      <c r="KFN34"/>
      <c r="KFO34"/>
      <c r="KFP34"/>
      <c r="KFQ34"/>
      <c r="KFR34"/>
      <c r="KFS34"/>
      <c r="KFT34"/>
      <c r="KFU34"/>
      <c r="KFV34"/>
      <c r="KFW34"/>
      <c r="KFX34"/>
      <c r="KFY34"/>
      <c r="KFZ34"/>
      <c r="KGA34"/>
      <c r="KGB34"/>
      <c r="KGC34"/>
      <c r="KGD34"/>
      <c r="KGE34"/>
      <c r="KGF34"/>
      <c r="KGG34"/>
      <c r="KGH34"/>
      <c r="KGI34"/>
      <c r="KGJ34"/>
      <c r="KGK34"/>
      <c r="KGL34"/>
      <c r="KGM34"/>
      <c r="KGN34"/>
      <c r="KGO34"/>
      <c r="KGP34"/>
      <c r="KGQ34"/>
      <c r="KGR34"/>
      <c r="KGS34"/>
      <c r="KGT34"/>
      <c r="KGU34"/>
      <c r="KGV34"/>
      <c r="KGW34"/>
      <c r="KGX34"/>
      <c r="KGY34"/>
      <c r="KGZ34"/>
      <c r="KHA34"/>
      <c r="KHB34"/>
      <c r="KHC34"/>
      <c r="KHD34"/>
      <c r="KHE34"/>
      <c r="KHF34"/>
      <c r="KHG34"/>
      <c r="KHH34"/>
      <c r="KHI34"/>
      <c r="KHJ34"/>
      <c r="KHK34"/>
      <c r="KHL34"/>
      <c r="KHM34"/>
      <c r="KHN34"/>
      <c r="KHO34"/>
      <c r="KHP34"/>
      <c r="KHQ34"/>
      <c r="KHR34"/>
      <c r="KHS34"/>
      <c r="KHT34"/>
      <c r="KHU34"/>
      <c r="KHV34"/>
      <c r="KHW34"/>
      <c r="KHX34"/>
      <c r="KHY34"/>
      <c r="KHZ34"/>
      <c r="KIA34"/>
      <c r="KIB34"/>
      <c r="KIC34"/>
      <c r="KID34"/>
      <c r="KIE34"/>
      <c r="KIF34"/>
      <c r="KIG34"/>
      <c r="KIH34"/>
      <c r="KII34"/>
      <c r="KIJ34"/>
      <c r="KIK34"/>
      <c r="KIL34"/>
      <c r="KIM34"/>
      <c r="KIN34"/>
      <c r="KIO34"/>
      <c r="KIP34"/>
      <c r="KIQ34"/>
      <c r="KIR34"/>
      <c r="KIS34"/>
      <c r="KIT34"/>
      <c r="KIU34"/>
      <c r="KIV34"/>
      <c r="KIW34"/>
      <c r="KIX34"/>
      <c r="KIY34"/>
      <c r="KIZ34"/>
      <c r="KJA34"/>
      <c r="KJB34"/>
      <c r="KJC34"/>
      <c r="KJD34"/>
      <c r="KJE34"/>
      <c r="KJF34"/>
      <c r="KJG34"/>
      <c r="KJH34"/>
      <c r="KJI34"/>
      <c r="KJJ34"/>
      <c r="KJK34"/>
      <c r="KJL34"/>
      <c r="KJM34"/>
      <c r="KJN34"/>
      <c r="KJO34"/>
      <c r="KJP34"/>
      <c r="KJQ34"/>
      <c r="KJR34"/>
      <c r="KJS34"/>
      <c r="KJT34"/>
      <c r="KJU34"/>
      <c r="KJV34"/>
      <c r="KJW34"/>
      <c r="KJX34"/>
      <c r="KJY34"/>
      <c r="KJZ34"/>
      <c r="KKA34"/>
      <c r="KKB34"/>
      <c r="KKC34"/>
      <c r="KKD34"/>
      <c r="KKE34"/>
      <c r="KKF34"/>
      <c r="KKG34"/>
      <c r="KKH34"/>
      <c r="KKI34"/>
      <c r="KKJ34"/>
      <c r="KKK34"/>
      <c r="KKL34"/>
      <c r="KKM34"/>
      <c r="KKN34"/>
      <c r="KKO34"/>
      <c r="KKP34"/>
      <c r="KKQ34"/>
      <c r="KKR34"/>
      <c r="KKS34"/>
      <c r="KKT34"/>
      <c r="KKU34"/>
      <c r="KKV34"/>
      <c r="KKW34"/>
      <c r="KKX34"/>
      <c r="KKY34"/>
      <c r="KKZ34"/>
      <c r="KLA34"/>
      <c r="KLB34"/>
      <c r="KLC34"/>
      <c r="KLD34"/>
      <c r="KLE34"/>
      <c r="KLF34"/>
      <c r="KLG34"/>
      <c r="KLH34"/>
      <c r="KLI34"/>
      <c r="KLJ34"/>
      <c r="KLK34"/>
      <c r="KLL34"/>
      <c r="KLM34"/>
      <c r="KLN34"/>
      <c r="KLO34"/>
      <c r="KLP34"/>
      <c r="KLQ34"/>
      <c r="KLR34"/>
      <c r="KLS34"/>
      <c r="KLT34"/>
      <c r="KLU34"/>
      <c r="KLV34"/>
      <c r="KLW34"/>
      <c r="KLX34"/>
      <c r="KLY34"/>
      <c r="KLZ34"/>
      <c r="KMA34"/>
      <c r="KMB34"/>
      <c r="KMC34"/>
      <c r="KMD34"/>
      <c r="KME34"/>
      <c r="KMF34"/>
      <c r="KMG34"/>
      <c r="KMH34"/>
      <c r="KMI34"/>
      <c r="KMJ34"/>
      <c r="KMK34"/>
      <c r="KML34"/>
      <c r="KMM34"/>
      <c r="KMN34"/>
      <c r="KMO34"/>
      <c r="KMP34"/>
      <c r="KMQ34"/>
      <c r="KMR34"/>
      <c r="KMS34"/>
      <c r="KMT34"/>
      <c r="KMU34"/>
      <c r="KMV34"/>
      <c r="KMW34"/>
      <c r="KMX34"/>
      <c r="KMY34"/>
      <c r="KMZ34"/>
      <c r="KNA34"/>
      <c r="KNB34"/>
      <c r="KNC34"/>
      <c r="KND34"/>
      <c r="KNE34"/>
      <c r="KNF34"/>
      <c r="KNG34"/>
      <c r="KNH34"/>
      <c r="KNI34"/>
      <c r="KNJ34"/>
      <c r="KNK34"/>
      <c r="KNL34"/>
      <c r="KNM34"/>
      <c r="KNN34"/>
      <c r="KNO34"/>
      <c r="KNP34"/>
      <c r="KNQ34"/>
      <c r="KNR34"/>
      <c r="KNS34"/>
      <c r="KNT34"/>
      <c r="KNU34"/>
      <c r="KNV34"/>
      <c r="KNW34"/>
      <c r="KNX34"/>
      <c r="KNY34"/>
      <c r="KNZ34"/>
      <c r="KOA34"/>
      <c r="KOB34"/>
      <c r="KOC34"/>
      <c r="KOD34"/>
      <c r="KOE34"/>
      <c r="KOF34"/>
      <c r="KOG34"/>
      <c r="KOH34"/>
      <c r="KOI34"/>
      <c r="KOJ34"/>
      <c r="KOK34"/>
      <c r="KOL34"/>
      <c r="KOM34"/>
      <c r="KON34"/>
      <c r="KOO34"/>
      <c r="KOP34"/>
      <c r="KOQ34"/>
      <c r="KOR34"/>
      <c r="KOS34"/>
      <c r="KOT34"/>
      <c r="KOU34"/>
      <c r="KOV34"/>
      <c r="KOW34"/>
      <c r="KOX34"/>
      <c r="KOY34"/>
      <c r="KOZ34"/>
      <c r="KPA34"/>
      <c r="KPB34"/>
      <c r="KPC34"/>
      <c r="KPD34"/>
      <c r="KPE34"/>
      <c r="KPF34"/>
      <c r="KPG34"/>
      <c r="KPH34"/>
      <c r="KPI34"/>
      <c r="KPJ34"/>
      <c r="KPK34"/>
      <c r="KPL34"/>
      <c r="KPM34"/>
      <c r="KPN34"/>
      <c r="KPO34"/>
      <c r="KPP34"/>
      <c r="KPQ34"/>
      <c r="KPR34"/>
      <c r="KPS34"/>
      <c r="KPT34"/>
      <c r="KPU34"/>
      <c r="KPV34"/>
      <c r="KPW34"/>
      <c r="KPX34"/>
      <c r="KPY34"/>
      <c r="KPZ34"/>
      <c r="KQA34"/>
      <c r="KQB34"/>
      <c r="KQC34"/>
      <c r="KQD34"/>
      <c r="KQE34"/>
      <c r="KQF34"/>
      <c r="KQG34"/>
      <c r="KQH34"/>
      <c r="KQI34"/>
      <c r="KQJ34"/>
      <c r="KQK34"/>
      <c r="KQL34"/>
      <c r="KQM34"/>
      <c r="KQN34"/>
      <c r="KQO34"/>
      <c r="KQP34"/>
      <c r="KQQ34"/>
      <c r="KQR34"/>
      <c r="KQS34"/>
      <c r="KQT34"/>
      <c r="KQU34"/>
      <c r="KQV34"/>
      <c r="KQW34"/>
      <c r="KQX34"/>
      <c r="KQY34"/>
      <c r="KQZ34"/>
      <c r="KRA34"/>
      <c r="KRB34"/>
      <c r="KRC34"/>
      <c r="KRD34"/>
      <c r="KRE34"/>
      <c r="KRF34"/>
      <c r="KRG34"/>
      <c r="KRH34"/>
      <c r="KRI34"/>
      <c r="KRJ34"/>
      <c r="KRK34"/>
      <c r="KRL34"/>
      <c r="KRM34"/>
      <c r="KRN34"/>
      <c r="KRO34"/>
      <c r="KRP34"/>
      <c r="KRQ34"/>
      <c r="KRR34"/>
      <c r="KRS34"/>
      <c r="KRT34"/>
      <c r="KRU34"/>
      <c r="KRV34"/>
      <c r="KRW34"/>
      <c r="KRX34"/>
      <c r="KRY34"/>
      <c r="KRZ34"/>
      <c r="KSA34"/>
      <c r="KSB34"/>
      <c r="KSC34"/>
      <c r="KSD34"/>
      <c r="KSE34"/>
      <c r="KSF34"/>
      <c r="KSG34"/>
      <c r="KSH34"/>
      <c r="KSI34"/>
      <c r="KSJ34"/>
      <c r="KSK34"/>
      <c r="KSL34"/>
      <c r="KSM34"/>
      <c r="KSN34"/>
      <c r="KSO34"/>
      <c r="KSP34"/>
      <c r="KSQ34"/>
      <c r="KSR34"/>
      <c r="KSS34"/>
      <c r="KST34"/>
      <c r="KSU34"/>
      <c r="KSV34"/>
      <c r="KSW34"/>
      <c r="KSX34"/>
      <c r="KSY34"/>
      <c r="KSZ34"/>
      <c r="KTA34"/>
      <c r="KTB34"/>
      <c r="KTC34"/>
      <c r="KTD34"/>
      <c r="KTE34"/>
      <c r="KTF34"/>
      <c r="KTG34"/>
      <c r="KTH34"/>
      <c r="KTI34"/>
      <c r="KTJ34"/>
      <c r="KTK34"/>
      <c r="KTL34"/>
      <c r="KTM34"/>
      <c r="KTN34"/>
      <c r="KTO34"/>
      <c r="KTP34"/>
      <c r="KTQ34"/>
      <c r="KTR34"/>
      <c r="KTS34"/>
      <c r="KTT34"/>
      <c r="KTU34"/>
      <c r="KTV34"/>
      <c r="KTW34"/>
      <c r="KTX34"/>
      <c r="KTY34"/>
      <c r="KTZ34"/>
      <c r="KUA34"/>
      <c r="KUB34"/>
      <c r="KUC34"/>
      <c r="KUD34"/>
      <c r="KUE34"/>
      <c r="KUF34"/>
      <c r="KUG34"/>
      <c r="KUH34"/>
      <c r="KUI34"/>
      <c r="KUJ34"/>
      <c r="KUK34"/>
      <c r="KUL34"/>
      <c r="KUM34"/>
      <c r="KUN34"/>
      <c r="KUO34"/>
      <c r="KUP34"/>
      <c r="KUQ34"/>
      <c r="KUR34"/>
      <c r="KUS34"/>
      <c r="KUT34"/>
      <c r="KUU34"/>
      <c r="KUV34"/>
      <c r="KUW34"/>
      <c r="KUX34"/>
      <c r="KUY34"/>
      <c r="KUZ34"/>
      <c r="KVA34"/>
      <c r="KVB34"/>
      <c r="KVC34"/>
      <c r="KVD34"/>
      <c r="KVE34"/>
      <c r="KVF34"/>
      <c r="KVG34"/>
      <c r="KVH34"/>
      <c r="KVI34"/>
      <c r="KVJ34"/>
      <c r="KVK34"/>
      <c r="KVL34"/>
      <c r="KVM34"/>
      <c r="KVN34"/>
      <c r="KVO34"/>
      <c r="KVP34"/>
      <c r="KVQ34"/>
      <c r="KVR34"/>
      <c r="KVS34"/>
      <c r="KVT34"/>
      <c r="KVU34"/>
      <c r="KVV34"/>
      <c r="KVW34"/>
      <c r="KVX34"/>
      <c r="KVY34"/>
      <c r="KVZ34"/>
      <c r="KWA34"/>
      <c r="KWB34"/>
      <c r="KWC34"/>
      <c r="KWD34"/>
      <c r="KWE34"/>
      <c r="KWF34"/>
      <c r="KWG34"/>
      <c r="KWH34"/>
      <c r="KWI34"/>
      <c r="KWJ34"/>
      <c r="KWK34"/>
      <c r="KWL34"/>
      <c r="KWM34"/>
      <c r="KWN34"/>
      <c r="KWO34"/>
      <c r="KWP34"/>
      <c r="KWQ34"/>
      <c r="KWR34"/>
      <c r="KWS34"/>
      <c r="KWT34"/>
      <c r="KWU34"/>
      <c r="KWV34"/>
      <c r="KWW34"/>
      <c r="KWX34"/>
      <c r="KWY34"/>
      <c r="KWZ34"/>
      <c r="KXA34"/>
      <c r="KXB34"/>
      <c r="KXC34"/>
      <c r="KXD34"/>
      <c r="KXE34"/>
      <c r="KXF34"/>
      <c r="KXG34"/>
      <c r="KXH34"/>
      <c r="KXI34"/>
      <c r="KXJ34"/>
      <c r="KXK34"/>
      <c r="KXL34"/>
      <c r="KXM34"/>
      <c r="KXN34"/>
      <c r="KXO34"/>
      <c r="KXP34"/>
      <c r="KXQ34"/>
      <c r="KXR34"/>
      <c r="KXS34"/>
      <c r="KXT34"/>
      <c r="KXU34"/>
      <c r="KXV34"/>
      <c r="KXW34"/>
      <c r="KXX34"/>
      <c r="KXY34"/>
      <c r="KXZ34"/>
      <c r="KYA34"/>
      <c r="KYB34"/>
      <c r="KYC34"/>
      <c r="KYD34"/>
      <c r="KYE34"/>
      <c r="KYF34"/>
      <c r="KYG34"/>
      <c r="KYH34"/>
      <c r="KYI34"/>
      <c r="KYJ34"/>
      <c r="KYK34"/>
      <c r="KYL34"/>
      <c r="KYM34"/>
      <c r="KYN34"/>
      <c r="KYO34"/>
      <c r="KYP34"/>
      <c r="KYQ34"/>
      <c r="KYR34"/>
      <c r="KYS34"/>
      <c r="KYT34"/>
      <c r="KYU34"/>
      <c r="KYV34"/>
      <c r="KYW34"/>
      <c r="KYX34"/>
      <c r="KYY34"/>
      <c r="KYZ34"/>
      <c r="KZA34"/>
      <c r="KZB34"/>
      <c r="KZC34"/>
      <c r="KZD34"/>
      <c r="KZE34"/>
      <c r="KZF34"/>
      <c r="KZG34"/>
      <c r="KZH34"/>
      <c r="KZI34"/>
      <c r="KZJ34"/>
      <c r="KZK34"/>
      <c r="KZL34"/>
      <c r="KZM34"/>
      <c r="KZN34"/>
      <c r="KZO34"/>
      <c r="KZP34"/>
      <c r="KZQ34"/>
      <c r="KZR34"/>
      <c r="KZS34"/>
      <c r="KZT34"/>
      <c r="KZU34"/>
      <c r="KZV34"/>
      <c r="KZW34"/>
      <c r="KZX34"/>
      <c r="KZY34"/>
      <c r="KZZ34"/>
      <c r="LAA34"/>
      <c r="LAB34"/>
      <c r="LAC34"/>
      <c r="LAD34"/>
      <c r="LAE34"/>
      <c r="LAF34"/>
      <c r="LAG34"/>
      <c r="LAH34"/>
      <c r="LAI34"/>
      <c r="LAJ34"/>
      <c r="LAK34"/>
      <c r="LAL34"/>
      <c r="LAM34"/>
      <c r="LAN34"/>
      <c r="LAO34"/>
      <c r="LAP34"/>
      <c r="LAQ34"/>
      <c r="LAR34"/>
      <c r="LAS34"/>
      <c r="LAT34"/>
      <c r="LAU34"/>
      <c r="LAV34"/>
      <c r="LAW34"/>
      <c r="LAX34"/>
      <c r="LAY34"/>
      <c r="LAZ34"/>
      <c r="LBA34"/>
      <c r="LBB34"/>
      <c r="LBC34"/>
      <c r="LBD34"/>
      <c r="LBE34"/>
      <c r="LBF34"/>
      <c r="LBG34"/>
      <c r="LBH34"/>
      <c r="LBI34"/>
      <c r="LBJ34"/>
      <c r="LBK34"/>
      <c r="LBL34"/>
      <c r="LBM34"/>
      <c r="LBN34"/>
      <c r="LBO34"/>
      <c r="LBP34"/>
      <c r="LBQ34"/>
      <c r="LBR34"/>
      <c r="LBS34"/>
      <c r="LBT34"/>
      <c r="LBU34"/>
      <c r="LBV34"/>
      <c r="LBW34"/>
      <c r="LBX34"/>
      <c r="LBY34"/>
      <c r="LBZ34"/>
      <c r="LCA34"/>
      <c r="LCB34"/>
      <c r="LCC34"/>
      <c r="LCD34"/>
      <c r="LCE34"/>
      <c r="LCF34"/>
      <c r="LCG34"/>
      <c r="LCH34"/>
      <c r="LCI34"/>
      <c r="LCJ34"/>
      <c r="LCK34"/>
      <c r="LCL34"/>
      <c r="LCM34"/>
      <c r="LCN34"/>
      <c r="LCO34"/>
      <c r="LCP34"/>
      <c r="LCQ34"/>
      <c r="LCR34"/>
      <c r="LCS34"/>
      <c r="LCT34"/>
      <c r="LCU34"/>
      <c r="LCV34"/>
      <c r="LCW34"/>
      <c r="LCX34"/>
      <c r="LCY34"/>
      <c r="LCZ34"/>
      <c r="LDA34"/>
      <c r="LDB34"/>
      <c r="LDC34"/>
      <c r="LDD34"/>
      <c r="LDE34"/>
      <c r="LDF34"/>
      <c r="LDG34"/>
      <c r="LDH34"/>
      <c r="LDI34"/>
      <c r="LDJ34"/>
      <c r="LDK34"/>
      <c r="LDL34"/>
      <c r="LDM34"/>
      <c r="LDN34"/>
      <c r="LDO34"/>
      <c r="LDP34"/>
      <c r="LDQ34"/>
      <c r="LDR34"/>
      <c r="LDS34"/>
      <c r="LDT34"/>
      <c r="LDU34"/>
      <c r="LDV34"/>
      <c r="LDW34"/>
      <c r="LDX34"/>
      <c r="LDY34"/>
      <c r="LDZ34"/>
      <c r="LEA34"/>
      <c r="LEB34"/>
      <c r="LEC34"/>
      <c r="LED34"/>
      <c r="LEE34"/>
      <c r="LEF34"/>
      <c r="LEG34"/>
      <c r="LEH34"/>
      <c r="LEI34"/>
      <c r="LEJ34"/>
      <c r="LEK34"/>
      <c r="LEL34"/>
      <c r="LEM34"/>
      <c r="LEN34"/>
      <c r="LEO34"/>
      <c r="LEP34"/>
      <c r="LEQ34"/>
      <c r="LER34"/>
      <c r="LES34"/>
      <c r="LET34"/>
      <c r="LEU34"/>
      <c r="LEV34"/>
      <c r="LEW34"/>
      <c r="LEX34"/>
      <c r="LEY34"/>
      <c r="LEZ34"/>
      <c r="LFA34"/>
      <c r="LFB34"/>
      <c r="LFC34"/>
      <c r="LFD34"/>
      <c r="LFE34"/>
      <c r="LFF34"/>
      <c r="LFG34"/>
      <c r="LFH34"/>
      <c r="LFI34"/>
      <c r="LFJ34"/>
      <c r="LFK34"/>
      <c r="LFL34"/>
      <c r="LFM34"/>
      <c r="LFN34"/>
      <c r="LFO34"/>
      <c r="LFP34"/>
      <c r="LFQ34"/>
      <c r="LFR34"/>
      <c r="LFS34"/>
      <c r="LFT34"/>
      <c r="LFU34"/>
      <c r="LFV34"/>
      <c r="LFW34"/>
      <c r="LFX34"/>
      <c r="LFY34"/>
      <c r="LFZ34"/>
      <c r="LGA34"/>
      <c r="LGB34"/>
      <c r="LGC34"/>
      <c r="LGD34"/>
      <c r="LGE34"/>
      <c r="LGF34"/>
      <c r="LGG34"/>
      <c r="LGH34"/>
      <c r="LGI34"/>
      <c r="LGJ34"/>
      <c r="LGK34"/>
      <c r="LGL34"/>
      <c r="LGM34"/>
      <c r="LGN34"/>
      <c r="LGO34"/>
      <c r="LGP34"/>
      <c r="LGQ34"/>
      <c r="LGR34"/>
      <c r="LGS34"/>
      <c r="LGT34"/>
      <c r="LGU34"/>
      <c r="LGV34"/>
      <c r="LGW34"/>
      <c r="LGX34"/>
      <c r="LGY34"/>
      <c r="LGZ34"/>
      <c r="LHA34"/>
      <c r="LHB34"/>
      <c r="LHC34"/>
      <c r="LHD34"/>
      <c r="LHE34"/>
      <c r="LHF34"/>
      <c r="LHG34"/>
      <c r="LHH34"/>
      <c r="LHI34"/>
      <c r="LHJ34"/>
      <c r="LHK34"/>
      <c r="LHL34"/>
      <c r="LHM34"/>
      <c r="LHN34"/>
      <c r="LHO34"/>
      <c r="LHP34"/>
      <c r="LHQ34"/>
      <c r="LHR34"/>
      <c r="LHS34"/>
      <c r="LHT34"/>
      <c r="LHU34"/>
      <c r="LHV34"/>
      <c r="LHW34"/>
      <c r="LHX34"/>
      <c r="LHY34"/>
      <c r="LHZ34"/>
      <c r="LIA34"/>
      <c r="LIB34"/>
      <c r="LIC34"/>
      <c r="LID34"/>
      <c r="LIE34"/>
      <c r="LIF34"/>
      <c r="LIG34"/>
      <c r="LIH34"/>
      <c r="LII34"/>
      <c r="LIJ34"/>
      <c r="LIK34"/>
      <c r="LIL34"/>
      <c r="LIM34"/>
      <c r="LIN34"/>
      <c r="LIO34"/>
      <c r="LIP34"/>
      <c r="LIQ34"/>
      <c r="LIR34"/>
      <c r="LIS34"/>
      <c r="LIT34"/>
      <c r="LIU34"/>
      <c r="LIV34"/>
      <c r="LIW34"/>
      <c r="LIX34"/>
      <c r="LIY34"/>
      <c r="LIZ34"/>
      <c r="LJA34"/>
      <c r="LJB34"/>
      <c r="LJC34"/>
      <c r="LJD34"/>
      <c r="LJE34"/>
      <c r="LJF34"/>
      <c r="LJG34"/>
      <c r="LJH34"/>
      <c r="LJI34"/>
      <c r="LJJ34"/>
      <c r="LJK34"/>
      <c r="LJL34"/>
      <c r="LJM34"/>
      <c r="LJN34"/>
      <c r="LJO34"/>
      <c r="LJP34"/>
      <c r="LJQ34"/>
      <c r="LJR34"/>
      <c r="LJS34"/>
      <c r="LJT34"/>
      <c r="LJU34"/>
      <c r="LJV34"/>
      <c r="LJW34"/>
      <c r="LJX34"/>
      <c r="LJY34"/>
      <c r="LJZ34"/>
      <c r="LKA34"/>
      <c r="LKB34"/>
      <c r="LKC34"/>
      <c r="LKD34"/>
      <c r="LKE34"/>
      <c r="LKF34"/>
      <c r="LKG34"/>
      <c r="LKH34"/>
      <c r="LKI34"/>
      <c r="LKJ34"/>
      <c r="LKK34"/>
      <c r="LKL34"/>
      <c r="LKM34"/>
      <c r="LKN34"/>
      <c r="LKO34"/>
      <c r="LKP34"/>
      <c r="LKQ34"/>
      <c r="LKR34"/>
      <c r="LKS34"/>
      <c r="LKT34"/>
      <c r="LKU34"/>
      <c r="LKV34"/>
      <c r="LKW34"/>
      <c r="LKX34"/>
      <c r="LKY34"/>
      <c r="LKZ34"/>
      <c r="LLA34"/>
      <c r="LLB34"/>
      <c r="LLC34"/>
      <c r="LLD34"/>
      <c r="LLE34"/>
      <c r="LLF34"/>
      <c r="LLG34"/>
      <c r="LLH34"/>
      <c r="LLI34"/>
      <c r="LLJ34"/>
      <c r="LLK34"/>
      <c r="LLL34"/>
      <c r="LLM34"/>
      <c r="LLN34"/>
      <c r="LLO34"/>
      <c r="LLP34"/>
      <c r="LLQ34"/>
      <c r="LLR34"/>
      <c r="LLS34"/>
      <c r="LLT34"/>
      <c r="LLU34"/>
      <c r="LLV34"/>
      <c r="LLW34"/>
      <c r="LLX34"/>
      <c r="LLY34"/>
      <c r="LLZ34"/>
      <c r="LMA34"/>
      <c r="LMB34"/>
      <c r="LMC34"/>
      <c r="LMD34"/>
      <c r="LME34"/>
      <c r="LMF34"/>
      <c r="LMG34"/>
      <c r="LMH34"/>
      <c r="LMI34"/>
      <c r="LMJ34"/>
      <c r="LMK34"/>
      <c r="LML34"/>
      <c r="LMM34"/>
      <c r="LMN34"/>
      <c r="LMO34"/>
      <c r="LMP34"/>
      <c r="LMQ34"/>
      <c r="LMR34"/>
      <c r="LMS34"/>
      <c r="LMT34"/>
      <c r="LMU34"/>
      <c r="LMV34"/>
      <c r="LMW34"/>
      <c r="LMX34"/>
      <c r="LMY34"/>
      <c r="LMZ34"/>
      <c r="LNA34"/>
      <c r="LNB34"/>
      <c r="LNC34"/>
      <c r="LND34"/>
      <c r="LNE34"/>
      <c r="LNF34"/>
      <c r="LNG34"/>
      <c r="LNH34"/>
      <c r="LNI34"/>
      <c r="LNJ34"/>
      <c r="LNK34"/>
      <c r="LNL34"/>
      <c r="LNM34"/>
      <c r="LNN34"/>
      <c r="LNO34"/>
      <c r="LNP34"/>
      <c r="LNQ34"/>
      <c r="LNR34"/>
      <c r="LNS34"/>
      <c r="LNT34"/>
      <c r="LNU34"/>
      <c r="LNV34"/>
      <c r="LNW34"/>
      <c r="LNX34"/>
      <c r="LNY34"/>
      <c r="LNZ34"/>
      <c r="LOA34"/>
      <c r="LOB34"/>
      <c r="LOC34"/>
      <c r="LOD34"/>
      <c r="LOE34"/>
      <c r="LOF34"/>
      <c r="LOG34"/>
      <c r="LOH34"/>
      <c r="LOI34"/>
      <c r="LOJ34"/>
      <c r="LOK34"/>
      <c r="LOL34"/>
      <c r="LOM34"/>
      <c r="LON34"/>
      <c r="LOO34"/>
      <c r="LOP34"/>
      <c r="LOQ34"/>
      <c r="LOR34"/>
      <c r="LOS34"/>
      <c r="LOT34"/>
      <c r="LOU34"/>
      <c r="LOV34"/>
      <c r="LOW34"/>
      <c r="LOX34"/>
      <c r="LOY34"/>
      <c r="LOZ34"/>
      <c r="LPA34"/>
      <c r="LPB34"/>
      <c r="LPC34"/>
      <c r="LPD34"/>
      <c r="LPE34"/>
      <c r="LPF34"/>
      <c r="LPG34"/>
      <c r="LPH34"/>
      <c r="LPI34"/>
      <c r="LPJ34"/>
      <c r="LPK34"/>
      <c r="LPL34"/>
      <c r="LPM34"/>
      <c r="LPN34"/>
      <c r="LPO34"/>
      <c r="LPP34"/>
      <c r="LPQ34"/>
      <c r="LPR34"/>
      <c r="LPS34"/>
      <c r="LPT34"/>
      <c r="LPU34"/>
      <c r="LPV34"/>
      <c r="LPW34"/>
      <c r="LPX34"/>
      <c r="LPY34"/>
      <c r="LPZ34"/>
      <c r="LQA34"/>
      <c r="LQB34"/>
      <c r="LQC34"/>
      <c r="LQD34"/>
      <c r="LQE34"/>
      <c r="LQF34"/>
      <c r="LQG34"/>
      <c r="LQH34"/>
      <c r="LQI34"/>
      <c r="LQJ34"/>
      <c r="LQK34"/>
      <c r="LQL34"/>
      <c r="LQM34"/>
      <c r="LQN34"/>
      <c r="LQO34"/>
      <c r="LQP34"/>
      <c r="LQQ34"/>
      <c r="LQR34"/>
      <c r="LQS34"/>
      <c r="LQT34"/>
      <c r="LQU34"/>
      <c r="LQV34"/>
      <c r="LQW34"/>
      <c r="LQX34"/>
      <c r="LQY34"/>
      <c r="LQZ34"/>
      <c r="LRA34"/>
      <c r="LRB34"/>
      <c r="LRC34"/>
      <c r="LRD34"/>
      <c r="LRE34"/>
      <c r="LRF34"/>
      <c r="LRG34"/>
      <c r="LRH34"/>
      <c r="LRI34"/>
      <c r="LRJ34"/>
      <c r="LRK34"/>
      <c r="LRL34"/>
      <c r="LRM34"/>
      <c r="LRN34"/>
      <c r="LRO34"/>
      <c r="LRP34"/>
      <c r="LRQ34"/>
      <c r="LRR34"/>
      <c r="LRS34"/>
      <c r="LRT34"/>
      <c r="LRU34"/>
      <c r="LRV34"/>
      <c r="LRW34"/>
      <c r="LRX34"/>
      <c r="LRY34"/>
      <c r="LRZ34"/>
      <c r="LSA34"/>
      <c r="LSB34"/>
      <c r="LSC34"/>
      <c r="LSD34"/>
      <c r="LSE34"/>
      <c r="LSF34"/>
      <c r="LSG34"/>
      <c r="LSH34"/>
      <c r="LSI34"/>
      <c r="LSJ34"/>
      <c r="LSK34"/>
      <c r="LSL34"/>
      <c r="LSM34"/>
      <c r="LSN34"/>
      <c r="LSO34"/>
      <c r="LSP34"/>
      <c r="LSQ34"/>
      <c r="LSR34"/>
      <c r="LSS34"/>
      <c r="LST34"/>
      <c r="LSU34"/>
      <c r="LSV34"/>
      <c r="LSW34"/>
      <c r="LSX34"/>
      <c r="LSY34"/>
      <c r="LSZ34"/>
      <c r="LTA34"/>
      <c r="LTB34"/>
      <c r="LTC34"/>
      <c r="LTD34"/>
      <c r="LTE34"/>
      <c r="LTF34"/>
      <c r="LTG34"/>
      <c r="LTH34"/>
      <c r="LTI34"/>
      <c r="LTJ34"/>
      <c r="LTK34"/>
      <c r="LTL34"/>
      <c r="LTM34"/>
      <c r="LTN34"/>
      <c r="LTO34"/>
      <c r="LTP34"/>
      <c r="LTQ34"/>
      <c r="LTR34"/>
      <c r="LTS34"/>
      <c r="LTT34"/>
      <c r="LTU34"/>
      <c r="LTV34"/>
      <c r="LTW34"/>
      <c r="LTX34"/>
      <c r="LTY34"/>
      <c r="LTZ34"/>
      <c r="LUA34"/>
      <c r="LUB34"/>
      <c r="LUC34"/>
      <c r="LUD34"/>
      <c r="LUE34"/>
      <c r="LUF34"/>
      <c r="LUG34"/>
      <c r="LUH34"/>
      <c r="LUI34"/>
      <c r="LUJ34"/>
      <c r="LUK34"/>
      <c r="LUL34"/>
      <c r="LUM34"/>
      <c r="LUN34"/>
      <c r="LUO34"/>
      <c r="LUP34"/>
      <c r="LUQ34"/>
      <c r="LUR34"/>
      <c r="LUS34"/>
      <c r="LUT34"/>
      <c r="LUU34"/>
      <c r="LUV34"/>
      <c r="LUW34"/>
      <c r="LUX34"/>
      <c r="LUY34"/>
      <c r="LUZ34"/>
      <c r="LVA34"/>
      <c r="LVB34"/>
      <c r="LVC34"/>
      <c r="LVD34"/>
      <c r="LVE34"/>
      <c r="LVF34"/>
      <c r="LVG34"/>
      <c r="LVH34"/>
      <c r="LVI34"/>
      <c r="LVJ34"/>
      <c r="LVK34"/>
      <c r="LVL34"/>
      <c r="LVM34"/>
      <c r="LVN34"/>
      <c r="LVO34"/>
      <c r="LVP34"/>
      <c r="LVQ34"/>
      <c r="LVR34"/>
      <c r="LVS34"/>
      <c r="LVT34"/>
      <c r="LVU34"/>
      <c r="LVV34"/>
      <c r="LVW34"/>
      <c r="LVX34"/>
      <c r="LVY34"/>
      <c r="LVZ34"/>
      <c r="LWA34"/>
      <c r="LWB34"/>
      <c r="LWC34"/>
      <c r="LWD34"/>
      <c r="LWE34"/>
      <c r="LWF34"/>
      <c r="LWG34"/>
      <c r="LWH34"/>
      <c r="LWI34"/>
      <c r="LWJ34"/>
      <c r="LWK34"/>
      <c r="LWL34"/>
      <c r="LWM34"/>
      <c r="LWN34"/>
      <c r="LWO34"/>
      <c r="LWP34"/>
      <c r="LWQ34"/>
      <c r="LWR34"/>
      <c r="LWS34"/>
      <c r="LWT34"/>
      <c r="LWU34"/>
      <c r="LWV34"/>
      <c r="LWW34"/>
      <c r="LWX34"/>
      <c r="LWY34"/>
      <c r="LWZ34"/>
      <c r="LXA34"/>
      <c r="LXB34"/>
      <c r="LXC34"/>
      <c r="LXD34"/>
      <c r="LXE34"/>
      <c r="LXF34"/>
      <c r="LXG34"/>
      <c r="LXH34"/>
      <c r="LXI34"/>
      <c r="LXJ34"/>
      <c r="LXK34"/>
      <c r="LXL34"/>
      <c r="LXM34"/>
      <c r="LXN34"/>
      <c r="LXO34"/>
      <c r="LXP34"/>
      <c r="LXQ34"/>
      <c r="LXR34"/>
      <c r="LXS34"/>
      <c r="LXT34"/>
      <c r="LXU34"/>
      <c r="LXV34"/>
      <c r="LXW34"/>
      <c r="LXX34"/>
      <c r="LXY34"/>
      <c r="LXZ34"/>
      <c r="LYA34"/>
      <c r="LYB34"/>
      <c r="LYC34"/>
      <c r="LYD34"/>
      <c r="LYE34"/>
      <c r="LYF34"/>
      <c r="LYG34"/>
      <c r="LYH34"/>
      <c r="LYI34"/>
      <c r="LYJ34"/>
      <c r="LYK34"/>
      <c r="LYL34"/>
      <c r="LYM34"/>
      <c r="LYN34"/>
      <c r="LYO34"/>
      <c r="LYP34"/>
      <c r="LYQ34"/>
      <c r="LYR34"/>
      <c r="LYS34"/>
      <c r="LYT34"/>
      <c r="LYU34"/>
      <c r="LYV34"/>
      <c r="LYW34"/>
      <c r="LYX34"/>
      <c r="LYY34"/>
      <c r="LYZ34"/>
      <c r="LZA34"/>
      <c r="LZB34"/>
      <c r="LZC34"/>
      <c r="LZD34"/>
      <c r="LZE34"/>
      <c r="LZF34"/>
      <c r="LZG34"/>
      <c r="LZH34"/>
      <c r="LZI34"/>
      <c r="LZJ34"/>
      <c r="LZK34"/>
      <c r="LZL34"/>
      <c r="LZM34"/>
      <c r="LZN34"/>
      <c r="LZO34"/>
      <c r="LZP34"/>
      <c r="LZQ34"/>
      <c r="LZR34"/>
      <c r="LZS34"/>
      <c r="LZT34"/>
      <c r="LZU34"/>
      <c r="LZV34"/>
      <c r="LZW34"/>
      <c r="LZX34"/>
      <c r="LZY34"/>
      <c r="LZZ34"/>
      <c r="MAA34"/>
      <c r="MAB34"/>
      <c r="MAC34"/>
      <c r="MAD34"/>
      <c r="MAE34"/>
      <c r="MAF34"/>
      <c r="MAG34"/>
      <c r="MAH34"/>
      <c r="MAI34"/>
      <c r="MAJ34"/>
      <c r="MAK34"/>
      <c r="MAL34"/>
      <c r="MAM34"/>
      <c r="MAN34"/>
      <c r="MAO34"/>
      <c r="MAP34"/>
      <c r="MAQ34"/>
      <c r="MAR34"/>
      <c r="MAS34"/>
      <c r="MAT34"/>
      <c r="MAU34"/>
      <c r="MAV34"/>
      <c r="MAW34"/>
      <c r="MAX34"/>
      <c r="MAY34"/>
      <c r="MAZ34"/>
      <c r="MBA34"/>
      <c r="MBB34"/>
      <c r="MBC34"/>
      <c r="MBD34"/>
      <c r="MBE34"/>
      <c r="MBF34"/>
      <c r="MBG34"/>
      <c r="MBH34"/>
      <c r="MBI34"/>
      <c r="MBJ34"/>
      <c r="MBK34"/>
      <c r="MBL34"/>
      <c r="MBM34"/>
      <c r="MBN34"/>
      <c r="MBO34"/>
      <c r="MBP34"/>
      <c r="MBQ34"/>
      <c r="MBR34"/>
      <c r="MBS34"/>
      <c r="MBT34"/>
      <c r="MBU34"/>
      <c r="MBV34"/>
      <c r="MBW34"/>
      <c r="MBX34"/>
      <c r="MBY34"/>
      <c r="MBZ34"/>
      <c r="MCA34"/>
      <c r="MCB34"/>
      <c r="MCC34"/>
      <c r="MCD34"/>
      <c r="MCE34"/>
      <c r="MCF34"/>
      <c r="MCG34"/>
      <c r="MCH34"/>
      <c r="MCI34"/>
      <c r="MCJ34"/>
      <c r="MCK34"/>
      <c r="MCL34"/>
      <c r="MCM34"/>
      <c r="MCN34"/>
      <c r="MCO34"/>
      <c r="MCP34"/>
      <c r="MCQ34"/>
      <c r="MCR34"/>
      <c r="MCS34"/>
      <c r="MCT34"/>
      <c r="MCU34"/>
      <c r="MCV34"/>
      <c r="MCW34"/>
      <c r="MCX34"/>
      <c r="MCY34"/>
      <c r="MCZ34"/>
      <c r="MDA34"/>
      <c r="MDB34"/>
      <c r="MDC34"/>
      <c r="MDD34"/>
      <c r="MDE34"/>
      <c r="MDF34"/>
      <c r="MDG34"/>
      <c r="MDH34"/>
      <c r="MDI34"/>
      <c r="MDJ34"/>
      <c r="MDK34"/>
      <c r="MDL34"/>
      <c r="MDM34"/>
      <c r="MDN34"/>
      <c r="MDO34"/>
      <c r="MDP34"/>
      <c r="MDQ34"/>
      <c r="MDR34"/>
      <c r="MDS34"/>
      <c r="MDT34"/>
      <c r="MDU34"/>
      <c r="MDV34"/>
      <c r="MDW34"/>
      <c r="MDX34"/>
      <c r="MDY34"/>
      <c r="MDZ34"/>
      <c r="MEA34"/>
      <c r="MEB34"/>
      <c r="MEC34"/>
      <c r="MED34"/>
      <c r="MEE34"/>
      <c r="MEF34"/>
      <c r="MEG34"/>
      <c r="MEH34"/>
      <c r="MEI34"/>
      <c r="MEJ34"/>
      <c r="MEK34"/>
      <c r="MEL34"/>
      <c r="MEM34"/>
      <c r="MEN34"/>
      <c r="MEO34"/>
      <c r="MEP34"/>
      <c r="MEQ34"/>
      <c r="MER34"/>
      <c r="MES34"/>
      <c r="MET34"/>
      <c r="MEU34"/>
      <c r="MEV34"/>
      <c r="MEW34"/>
      <c r="MEX34"/>
      <c r="MEY34"/>
      <c r="MEZ34"/>
      <c r="MFA34"/>
      <c r="MFB34"/>
      <c r="MFC34"/>
      <c r="MFD34"/>
      <c r="MFE34"/>
      <c r="MFF34"/>
      <c r="MFG34"/>
      <c r="MFH34"/>
      <c r="MFI34"/>
      <c r="MFJ34"/>
      <c r="MFK34"/>
      <c r="MFL34"/>
      <c r="MFM34"/>
      <c r="MFN34"/>
      <c r="MFO34"/>
      <c r="MFP34"/>
      <c r="MFQ34"/>
      <c r="MFR34"/>
      <c r="MFS34"/>
      <c r="MFT34"/>
      <c r="MFU34"/>
      <c r="MFV34"/>
      <c r="MFW34"/>
      <c r="MFX34"/>
      <c r="MFY34"/>
      <c r="MFZ34"/>
      <c r="MGA34"/>
      <c r="MGB34"/>
      <c r="MGC34"/>
      <c r="MGD34"/>
      <c r="MGE34"/>
      <c r="MGF34"/>
      <c r="MGG34"/>
      <c r="MGH34"/>
      <c r="MGI34"/>
      <c r="MGJ34"/>
      <c r="MGK34"/>
      <c r="MGL34"/>
      <c r="MGM34"/>
      <c r="MGN34"/>
      <c r="MGO34"/>
      <c r="MGP34"/>
      <c r="MGQ34"/>
      <c r="MGR34"/>
      <c r="MGS34"/>
      <c r="MGT34"/>
      <c r="MGU34"/>
      <c r="MGV34"/>
      <c r="MGW34"/>
      <c r="MGX34"/>
      <c r="MGY34"/>
      <c r="MGZ34"/>
      <c r="MHA34"/>
      <c r="MHB34"/>
      <c r="MHC34"/>
      <c r="MHD34"/>
      <c r="MHE34"/>
      <c r="MHF34"/>
      <c r="MHG34"/>
      <c r="MHH34"/>
      <c r="MHI34"/>
      <c r="MHJ34"/>
      <c r="MHK34"/>
      <c r="MHL34"/>
      <c r="MHM34"/>
      <c r="MHN34"/>
      <c r="MHO34"/>
      <c r="MHP34"/>
      <c r="MHQ34"/>
      <c r="MHR34"/>
      <c r="MHS34"/>
      <c r="MHT34"/>
      <c r="MHU34"/>
      <c r="MHV34"/>
      <c r="MHW34"/>
      <c r="MHX34"/>
      <c r="MHY34"/>
      <c r="MHZ34"/>
      <c r="MIA34"/>
      <c r="MIB34"/>
      <c r="MIC34"/>
      <c r="MID34"/>
      <c r="MIE34"/>
      <c r="MIF34"/>
      <c r="MIG34"/>
      <c r="MIH34"/>
      <c r="MII34"/>
      <c r="MIJ34"/>
      <c r="MIK34"/>
      <c r="MIL34"/>
      <c r="MIM34"/>
      <c r="MIN34"/>
      <c r="MIO34"/>
      <c r="MIP34"/>
      <c r="MIQ34"/>
      <c r="MIR34"/>
      <c r="MIS34"/>
      <c r="MIT34"/>
      <c r="MIU34"/>
      <c r="MIV34"/>
      <c r="MIW34"/>
      <c r="MIX34"/>
      <c r="MIY34"/>
      <c r="MIZ34"/>
      <c r="MJA34"/>
      <c r="MJB34"/>
      <c r="MJC34"/>
      <c r="MJD34"/>
      <c r="MJE34"/>
      <c r="MJF34"/>
      <c r="MJG34"/>
      <c r="MJH34"/>
      <c r="MJI34"/>
      <c r="MJJ34"/>
      <c r="MJK34"/>
      <c r="MJL34"/>
      <c r="MJM34"/>
      <c r="MJN34"/>
      <c r="MJO34"/>
      <c r="MJP34"/>
      <c r="MJQ34"/>
      <c r="MJR34"/>
      <c r="MJS34"/>
      <c r="MJT34"/>
      <c r="MJU34"/>
      <c r="MJV34"/>
      <c r="MJW34"/>
      <c r="MJX34"/>
      <c r="MJY34"/>
      <c r="MJZ34"/>
      <c r="MKA34"/>
      <c r="MKB34"/>
      <c r="MKC34"/>
      <c r="MKD34"/>
      <c r="MKE34"/>
      <c r="MKF34"/>
      <c r="MKG34"/>
      <c r="MKH34"/>
      <c r="MKI34"/>
      <c r="MKJ34"/>
      <c r="MKK34"/>
      <c r="MKL34"/>
      <c r="MKM34"/>
      <c r="MKN34"/>
      <c r="MKO34"/>
      <c r="MKP34"/>
      <c r="MKQ34"/>
      <c r="MKR34"/>
      <c r="MKS34"/>
      <c r="MKT34"/>
      <c r="MKU34"/>
      <c r="MKV34"/>
      <c r="MKW34"/>
      <c r="MKX34"/>
      <c r="MKY34"/>
      <c r="MKZ34"/>
      <c r="MLA34"/>
      <c r="MLB34"/>
      <c r="MLC34"/>
      <c r="MLD34"/>
      <c r="MLE34"/>
      <c r="MLF34"/>
      <c r="MLG34"/>
      <c r="MLH34"/>
      <c r="MLI34"/>
      <c r="MLJ34"/>
      <c r="MLK34"/>
      <c r="MLL34"/>
      <c r="MLM34"/>
      <c r="MLN34"/>
      <c r="MLO34"/>
      <c r="MLP34"/>
      <c r="MLQ34"/>
      <c r="MLR34"/>
      <c r="MLS34"/>
      <c r="MLT34"/>
      <c r="MLU34"/>
      <c r="MLV34"/>
      <c r="MLW34"/>
      <c r="MLX34"/>
      <c r="MLY34"/>
      <c r="MLZ34"/>
      <c r="MMA34"/>
      <c r="MMB34"/>
      <c r="MMC34"/>
      <c r="MMD34"/>
      <c r="MME34"/>
      <c r="MMF34"/>
      <c r="MMG34"/>
      <c r="MMH34"/>
      <c r="MMI34"/>
      <c r="MMJ34"/>
      <c r="MMK34"/>
      <c r="MML34"/>
      <c r="MMM34"/>
      <c r="MMN34"/>
      <c r="MMO34"/>
      <c r="MMP34"/>
      <c r="MMQ34"/>
      <c r="MMR34"/>
      <c r="MMS34"/>
      <c r="MMT34"/>
      <c r="MMU34"/>
      <c r="MMV34"/>
      <c r="MMW34"/>
      <c r="MMX34"/>
      <c r="MMY34"/>
      <c r="MMZ34"/>
      <c r="MNA34"/>
      <c r="MNB34"/>
      <c r="MNC34"/>
      <c r="MND34"/>
      <c r="MNE34"/>
      <c r="MNF34"/>
      <c r="MNG34"/>
      <c r="MNH34"/>
      <c r="MNI34"/>
      <c r="MNJ34"/>
      <c r="MNK34"/>
      <c r="MNL34"/>
      <c r="MNM34"/>
      <c r="MNN34"/>
      <c r="MNO34"/>
      <c r="MNP34"/>
      <c r="MNQ34"/>
      <c r="MNR34"/>
      <c r="MNS34"/>
      <c r="MNT34"/>
      <c r="MNU34"/>
      <c r="MNV34"/>
      <c r="MNW34"/>
      <c r="MNX34"/>
      <c r="MNY34"/>
      <c r="MNZ34"/>
      <c r="MOA34"/>
      <c r="MOB34"/>
      <c r="MOC34"/>
      <c r="MOD34"/>
      <c r="MOE34"/>
      <c r="MOF34"/>
      <c r="MOG34"/>
      <c r="MOH34"/>
      <c r="MOI34"/>
      <c r="MOJ34"/>
      <c r="MOK34"/>
      <c r="MOL34"/>
      <c r="MOM34"/>
      <c r="MON34"/>
      <c r="MOO34"/>
      <c r="MOP34"/>
      <c r="MOQ34"/>
      <c r="MOR34"/>
      <c r="MOS34"/>
      <c r="MOT34"/>
      <c r="MOU34"/>
      <c r="MOV34"/>
      <c r="MOW34"/>
      <c r="MOX34"/>
      <c r="MOY34"/>
      <c r="MOZ34"/>
      <c r="MPA34"/>
      <c r="MPB34"/>
      <c r="MPC34"/>
      <c r="MPD34"/>
      <c r="MPE34"/>
      <c r="MPF34"/>
      <c r="MPG34"/>
      <c r="MPH34"/>
      <c r="MPI34"/>
      <c r="MPJ34"/>
      <c r="MPK34"/>
      <c r="MPL34"/>
      <c r="MPM34"/>
      <c r="MPN34"/>
      <c r="MPO34"/>
      <c r="MPP34"/>
      <c r="MPQ34"/>
      <c r="MPR34"/>
      <c r="MPS34"/>
      <c r="MPT34"/>
      <c r="MPU34"/>
      <c r="MPV34"/>
      <c r="MPW34"/>
      <c r="MPX34"/>
      <c r="MPY34"/>
      <c r="MPZ34"/>
      <c r="MQA34"/>
      <c r="MQB34"/>
      <c r="MQC34"/>
      <c r="MQD34"/>
      <c r="MQE34"/>
      <c r="MQF34"/>
      <c r="MQG34"/>
      <c r="MQH34"/>
      <c r="MQI34"/>
      <c r="MQJ34"/>
      <c r="MQK34"/>
      <c r="MQL34"/>
      <c r="MQM34"/>
      <c r="MQN34"/>
      <c r="MQO34"/>
      <c r="MQP34"/>
      <c r="MQQ34"/>
      <c r="MQR34"/>
      <c r="MQS34"/>
      <c r="MQT34"/>
      <c r="MQU34"/>
      <c r="MQV34"/>
      <c r="MQW34"/>
      <c r="MQX34"/>
      <c r="MQY34"/>
      <c r="MQZ34"/>
      <c r="MRA34"/>
      <c r="MRB34"/>
      <c r="MRC34"/>
      <c r="MRD34"/>
      <c r="MRE34"/>
      <c r="MRF34"/>
      <c r="MRG34"/>
      <c r="MRH34"/>
      <c r="MRI34"/>
      <c r="MRJ34"/>
      <c r="MRK34"/>
      <c r="MRL34"/>
      <c r="MRM34"/>
      <c r="MRN34"/>
      <c r="MRO34"/>
      <c r="MRP34"/>
      <c r="MRQ34"/>
      <c r="MRR34"/>
      <c r="MRS34"/>
      <c r="MRT34"/>
      <c r="MRU34"/>
      <c r="MRV34"/>
      <c r="MRW34"/>
      <c r="MRX34"/>
      <c r="MRY34"/>
      <c r="MRZ34"/>
      <c r="MSA34"/>
      <c r="MSB34"/>
      <c r="MSC34"/>
      <c r="MSD34"/>
      <c r="MSE34"/>
      <c r="MSF34"/>
      <c r="MSG34"/>
      <c r="MSH34"/>
      <c r="MSI34"/>
      <c r="MSJ34"/>
      <c r="MSK34"/>
      <c r="MSL34"/>
      <c r="MSM34"/>
      <c r="MSN34"/>
      <c r="MSO34"/>
      <c r="MSP34"/>
      <c r="MSQ34"/>
      <c r="MSR34"/>
      <c r="MSS34"/>
      <c r="MST34"/>
      <c r="MSU34"/>
      <c r="MSV34"/>
      <c r="MSW34"/>
      <c r="MSX34"/>
      <c r="MSY34"/>
      <c r="MSZ34"/>
      <c r="MTA34"/>
      <c r="MTB34"/>
      <c r="MTC34"/>
      <c r="MTD34"/>
      <c r="MTE34"/>
      <c r="MTF34"/>
      <c r="MTG34"/>
      <c r="MTH34"/>
      <c r="MTI34"/>
      <c r="MTJ34"/>
      <c r="MTK34"/>
      <c r="MTL34"/>
      <c r="MTM34"/>
      <c r="MTN34"/>
      <c r="MTO34"/>
      <c r="MTP34"/>
      <c r="MTQ34"/>
      <c r="MTR34"/>
      <c r="MTS34"/>
      <c r="MTT34"/>
      <c r="MTU34"/>
      <c r="MTV34"/>
      <c r="MTW34"/>
      <c r="MTX34"/>
      <c r="MTY34"/>
      <c r="MTZ34"/>
      <c r="MUA34"/>
      <c r="MUB34"/>
      <c r="MUC34"/>
      <c r="MUD34"/>
      <c r="MUE34"/>
      <c r="MUF34"/>
      <c r="MUG34"/>
      <c r="MUH34"/>
      <c r="MUI34"/>
      <c r="MUJ34"/>
      <c r="MUK34"/>
      <c r="MUL34"/>
      <c r="MUM34"/>
      <c r="MUN34"/>
      <c r="MUO34"/>
      <c r="MUP34"/>
      <c r="MUQ34"/>
      <c r="MUR34"/>
      <c r="MUS34"/>
      <c r="MUT34"/>
      <c r="MUU34"/>
      <c r="MUV34"/>
      <c r="MUW34"/>
      <c r="MUX34"/>
      <c r="MUY34"/>
      <c r="MUZ34"/>
      <c r="MVA34"/>
      <c r="MVB34"/>
      <c r="MVC34"/>
      <c r="MVD34"/>
      <c r="MVE34"/>
      <c r="MVF34"/>
      <c r="MVG34"/>
      <c r="MVH34"/>
      <c r="MVI34"/>
      <c r="MVJ34"/>
      <c r="MVK34"/>
      <c r="MVL34"/>
      <c r="MVM34"/>
      <c r="MVN34"/>
      <c r="MVO34"/>
      <c r="MVP34"/>
      <c r="MVQ34"/>
      <c r="MVR34"/>
      <c r="MVS34"/>
      <c r="MVT34"/>
      <c r="MVU34"/>
      <c r="MVV34"/>
      <c r="MVW34"/>
      <c r="MVX34"/>
      <c r="MVY34"/>
      <c r="MVZ34"/>
      <c r="MWA34"/>
      <c r="MWB34"/>
      <c r="MWC34"/>
      <c r="MWD34"/>
      <c r="MWE34"/>
      <c r="MWF34"/>
      <c r="MWG34"/>
      <c r="MWH34"/>
      <c r="MWI34"/>
      <c r="MWJ34"/>
      <c r="MWK34"/>
      <c r="MWL34"/>
      <c r="MWM34"/>
      <c r="MWN34"/>
      <c r="MWO34"/>
      <c r="MWP34"/>
      <c r="MWQ34"/>
      <c r="MWR34"/>
      <c r="MWS34"/>
      <c r="MWT34"/>
      <c r="MWU34"/>
      <c r="MWV34"/>
      <c r="MWW34"/>
      <c r="MWX34"/>
      <c r="MWY34"/>
      <c r="MWZ34"/>
      <c r="MXA34"/>
      <c r="MXB34"/>
      <c r="MXC34"/>
      <c r="MXD34"/>
      <c r="MXE34"/>
      <c r="MXF34"/>
      <c r="MXG34"/>
      <c r="MXH34"/>
      <c r="MXI34"/>
      <c r="MXJ34"/>
      <c r="MXK34"/>
      <c r="MXL34"/>
      <c r="MXM34"/>
      <c r="MXN34"/>
      <c r="MXO34"/>
      <c r="MXP34"/>
      <c r="MXQ34"/>
      <c r="MXR34"/>
      <c r="MXS34"/>
      <c r="MXT34"/>
      <c r="MXU34"/>
      <c r="MXV34"/>
      <c r="MXW34"/>
      <c r="MXX34"/>
      <c r="MXY34"/>
      <c r="MXZ34"/>
      <c r="MYA34"/>
      <c r="MYB34"/>
      <c r="MYC34"/>
      <c r="MYD34"/>
      <c r="MYE34"/>
      <c r="MYF34"/>
      <c r="MYG34"/>
      <c r="MYH34"/>
      <c r="MYI34"/>
      <c r="MYJ34"/>
      <c r="MYK34"/>
      <c r="MYL34"/>
      <c r="MYM34"/>
      <c r="MYN34"/>
      <c r="MYO34"/>
      <c r="MYP34"/>
      <c r="MYQ34"/>
      <c r="MYR34"/>
      <c r="MYS34"/>
      <c r="MYT34"/>
      <c r="MYU34"/>
      <c r="MYV34"/>
      <c r="MYW34"/>
      <c r="MYX34"/>
      <c r="MYY34"/>
      <c r="MYZ34"/>
      <c r="MZA34"/>
      <c r="MZB34"/>
      <c r="MZC34"/>
      <c r="MZD34"/>
      <c r="MZE34"/>
      <c r="MZF34"/>
      <c r="MZG34"/>
      <c r="MZH34"/>
      <c r="MZI34"/>
      <c r="MZJ34"/>
      <c r="MZK34"/>
      <c r="MZL34"/>
      <c r="MZM34"/>
      <c r="MZN34"/>
      <c r="MZO34"/>
      <c r="MZP34"/>
      <c r="MZQ34"/>
      <c r="MZR34"/>
      <c r="MZS34"/>
      <c r="MZT34"/>
      <c r="MZU34"/>
      <c r="MZV34"/>
      <c r="MZW34"/>
      <c r="MZX34"/>
      <c r="MZY34"/>
      <c r="MZZ34"/>
      <c r="NAA34"/>
      <c r="NAB34"/>
      <c r="NAC34"/>
      <c r="NAD34"/>
      <c r="NAE34"/>
      <c r="NAF34"/>
      <c r="NAG34"/>
      <c r="NAH34"/>
      <c r="NAI34"/>
      <c r="NAJ34"/>
      <c r="NAK34"/>
      <c r="NAL34"/>
      <c r="NAM34"/>
      <c r="NAN34"/>
      <c r="NAO34"/>
      <c r="NAP34"/>
      <c r="NAQ34"/>
      <c r="NAR34"/>
      <c r="NAS34"/>
      <c r="NAT34"/>
      <c r="NAU34"/>
      <c r="NAV34"/>
      <c r="NAW34"/>
      <c r="NAX34"/>
      <c r="NAY34"/>
      <c r="NAZ34"/>
      <c r="NBA34"/>
      <c r="NBB34"/>
      <c r="NBC34"/>
      <c r="NBD34"/>
      <c r="NBE34"/>
      <c r="NBF34"/>
      <c r="NBG34"/>
      <c r="NBH34"/>
      <c r="NBI34"/>
      <c r="NBJ34"/>
      <c r="NBK34"/>
      <c r="NBL34"/>
      <c r="NBM34"/>
      <c r="NBN34"/>
      <c r="NBO34"/>
      <c r="NBP34"/>
      <c r="NBQ34"/>
      <c r="NBR34"/>
      <c r="NBS34"/>
      <c r="NBT34"/>
      <c r="NBU34"/>
      <c r="NBV34"/>
      <c r="NBW34"/>
      <c r="NBX34"/>
      <c r="NBY34"/>
      <c r="NBZ34"/>
      <c r="NCA34"/>
      <c r="NCB34"/>
      <c r="NCC34"/>
      <c r="NCD34"/>
      <c r="NCE34"/>
      <c r="NCF34"/>
      <c r="NCG34"/>
      <c r="NCH34"/>
      <c r="NCI34"/>
      <c r="NCJ34"/>
      <c r="NCK34"/>
      <c r="NCL34"/>
      <c r="NCM34"/>
      <c r="NCN34"/>
      <c r="NCO34"/>
      <c r="NCP34"/>
      <c r="NCQ34"/>
      <c r="NCR34"/>
      <c r="NCS34"/>
      <c r="NCT34"/>
      <c r="NCU34"/>
      <c r="NCV34"/>
      <c r="NCW34"/>
      <c r="NCX34"/>
      <c r="NCY34"/>
      <c r="NCZ34"/>
      <c r="NDA34"/>
      <c r="NDB34"/>
      <c r="NDC34"/>
      <c r="NDD34"/>
      <c r="NDE34"/>
      <c r="NDF34"/>
      <c r="NDG34"/>
      <c r="NDH34"/>
      <c r="NDI34"/>
      <c r="NDJ34"/>
      <c r="NDK34"/>
      <c r="NDL34"/>
      <c r="NDM34"/>
      <c r="NDN34"/>
      <c r="NDO34"/>
      <c r="NDP34"/>
      <c r="NDQ34"/>
      <c r="NDR34"/>
      <c r="NDS34"/>
      <c r="NDT34"/>
      <c r="NDU34"/>
      <c r="NDV34"/>
      <c r="NDW34"/>
      <c r="NDX34"/>
      <c r="NDY34"/>
      <c r="NDZ34"/>
      <c r="NEA34"/>
      <c r="NEB34"/>
      <c r="NEC34"/>
      <c r="NED34"/>
      <c r="NEE34"/>
      <c r="NEF34"/>
      <c r="NEG34"/>
      <c r="NEH34"/>
      <c r="NEI34"/>
      <c r="NEJ34"/>
      <c r="NEK34"/>
      <c r="NEL34"/>
      <c r="NEM34"/>
      <c r="NEN34"/>
      <c r="NEO34"/>
      <c r="NEP34"/>
      <c r="NEQ34"/>
      <c r="NER34"/>
      <c r="NES34"/>
      <c r="NET34"/>
      <c r="NEU34"/>
      <c r="NEV34"/>
      <c r="NEW34"/>
      <c r="NEX34"/>
      <c r="NEY34"/>
      <c r="NEZ34"/>
      <c r="NFA34"/>
      <c r="NFB34"/>
      <c r="NFC34"/>
      <c r="NFD34"/>
      <c r="NFE34"/>
      <c r="NFF34"/>
      <c r="NFG34"/>
      <c r="NFH34"/>
      <c r="NFI34"/>
      <c r="NFJ34"/>
      <c r="NFK34"/>
      <c r="NFL34"/>
      <c r="NFM34"/>
      <c r="NFN34"/>
      <c r="NFO34"/>
      <c r="NFP34"/>
      <c r="NFQ34"/>
      <c r="NFR34"/>
      <c r="NFS34"/>
      <c r="NFT34"/>
      <c r="NFU34"/>
      <c r="NFV34"/>
      <c r="NFW34"/>
      <c r="NFX34"/>
      <c r="NFY34"/>
      <c r="NFZ34"/>
      <c r="NGA34"/>
      <c r="NGB34"/>
      <c r="NGC34"/>
      <c r="NGD34"/>
      <c r="NGE34"/>
      <c r="NGF34"/>
      <c r="NGG34"/>
      <c r="NGH34"/>
      <c r="NGI34"/>
      <c r="NGJ34"/>
      <c r="NGK34"/>
      <c r="NGL34"/>
      <c r="NGM34"/>
      <c r="NGN34"/>
      <c r="NGO34"/>
      <c r="NGP34"/>
      <c r="NGQ34"/>
      <c r="NGR34"/>
      <c r="NGS34"/>
      <c r="NGT34"/>
      <c r="NGU34"/>
      <c r="NGV34"/>
      <c r="NGW34"/>
      <c r="NGX34"/>
      <c r="NGY34"/>
      <c r="NGZ34"/>
      <c r="NHA34"/>
      <c r="NHB34"/>
      <c r="NHC34"/>
      <c r="NHD34"/>
      <c r="NHE34"/>
      <c r="NHF34"/>
      <c r="NHG34"/>
      <c r="NHH34"/>
      <c r="NHI34"/>
      <c r="NHJ34"/>
      <c r="NHK34"/>
      <c r="NHL34"/>
      <c r="NHM34"/>
      <c r="NHN34"/>
      <c r="NHO34"/>
      <c r="NHP34"/>
      <c r="NHQ34"/>
      <c r="NHR34"/>
      <c r="NHS34"/>
      <c r="NHT34"/>
      <c r="NHU34"/>
      <c r="NHV34"/>
      <c r="NHW34"/>
      <c r="NHX34"/>
      <c r="NHY34"/>
      <c r="NHZ34"/>
      <c r="NIA34"/>
      <c r="NIB34"/>
      <c r="NIC34"/>
      <c r="NID34"/>
      <c r="NIE34"/>
      <c r="NIF34"/>
      <c r="NIG34"/>
      <c r="NIH34"/>
      <c r="NII34"/>
      <c r="NIJ34"/>
      <c r="NIK34"/>
      <c r="NIL34"/>
      <c r="NIM34"/>
      <c r="NIN34"/>
      <c r="NIO34"/>
      <c r="NIP34"/>
      <c r="NIQ34"/>
      <c r="NIR34"/>
      <c r="NIS34"/>
      <c r="NIT34"/>
      <c r="NIU34"/>
      <c r="NIV34"/>
      <c r="NIW34"/>
      <c r="NIX34"/>
      <c r="NIY34"/>
      <c r="NIZ34"/>
      <c r="NJA34"/>
      <c r="NJB34"/>
      <c r="NJC34"/>
      <c r="NJD34"/>
      <c r="NJE34"/>
      <c r="NJF34"/>
      <c r="NJG34"/>
      <c r="NJH34"/>
      <c r="NJI34"/>
      <c r="NJJ34"/>
      <c r="NJK34"/>
      <c r="NJL34"/>
      <c r="NJM34"/>
      <c r="NJN34"/>
      <c r="NJO34"/>
      <c r="NJP34"/>
      <c r="NJQ34"/>
      <c r="NJR34"/>
      <c r="NJS34"/>
      <c r="NJT34"/>
      <c r="NJU34"/>
      <c r="NJV34"/>
      <c r="NJW34"/>
      <c r="NJX34"/>
      <c r="NJY34"/>
      <c r="NJZ34"/>
      <c r="NKA34"/>
      <c r="NKB34"/>
      <c r="NKC34"/>
      <c r="NKD34"/>
      <c r="NKE34"/>
      <c r="NKF34"/>
      <c r="NKG34"/>
      <c r="NKH34"/>
      <c r="NKI34"/>
      <c r="NKJ34"/>
      <c r="NKK34"/>
      <c r="NKL34"/>
      <c r="NKM34"/>
      <c r="NKN34"/>
      <c r="NKO34"/>
      <c r="NKP34"/>
      <c r="NKQ34"/>
      <c r="NKR34"/>
      <c r="NKS34"/>
      <c r="NKT34"/>
      <c r="NKU34"/>
      <c r="NKV34"/>
      <c r="NKW34"/>
      <c r="NKX34"/>
      <c r="NKY34"/>
      <c r="NKZ34"/>
      <c r="NLA34"/>
      <c r="NLB34"/>
      <c r="NLC34"/>
      <c r="NLD34"/>
      <c r="NLE34"/>
      <c r="NLF34"/>
      <c r="NLG34"/>
      <c r="NLH34"/>
      <c r="NLI34"/>
      <c r="NLJ34"/>
      <c r="NLK34"/>
      <c r="NLL34"/>
      <c r="NLM34"/>
      <c r="NLN34"/>
      <c r="NLO34"/>
      <c r="NLP34"/>
      <c r="NLQ34"/>
      <c r="NLR34"/>
      <c r="NLS34"/>
      <c r="NLT34"/>
      <c r="NLU34"/>
      <c r="NLV34"/>
      <c r="NLW34"/>
      <c r="NLX34"/>
      <c r="NLY34"/>
      <c r="NLZ34"/>
      <c r="NMA34"/>
      <c r="NMB34"/>
      <c r="NMC34"/>
      <c r="NMD34"/>
      <c r="NME34"/>
      <c r="NMF34"/>
      <c r="NMG34"/>
      <c r="NMH34"/>
      <c r="NMI34"/>
      <c r="NMJ34"/>
      <c r="NMK34"/>
      <c r="NML34"/>
      <c r="NMM34"/>
      <c r="NMN34"/>
      <c r="NMO34"/>
      <c r="NMP34"/>
      <c r="NMQ34"/>
      <c r="NMR34"/>
      <c r="NMS34"/>
      <c r="NMT34"/>
      <c r="NMU34"/>
      <c r="NMV34"/>
      <c r="NMW34"/>
      <c r="NMX34"/>
      <c r="NMY34"/>
      <c r="NMZ34"/>
      <c r="NNA34"/>
      <c r="NNB34"/>
      <c r="NNC34"/>
      <c r="NND34"/>
      <c r="NNE34"/>
      <c r="NNF34"/>
      <c r="NNG34"/>
      <c r="NNH34"/>
      <c r="NNI34"/>
      <c r="NNJ34"/>
      <c r="NNK34"/>
      <c r="NNL34"/>
      <c r="NNM34"/>
      <c r="NNN34"/>
      <c r="NNO34"/>
      <c r="NNP34"/>
      <c r="NNQ34"/>
      <c r="NNR34"/>
      <c r="NNS34"/>
      <c r="NNT34"/>
      <c r="NNU34"/>
      <c r="NNV34"/>
      <c r="NNW34"/>
      <c r="NNX34"/>
      <c r="NNY34"/>
      <c r="NNZ34"/>
      <c r="NOA34"/>
      <c r="NOB34"/>
      <c r="NOC34"/>
      <c r="NOD34"/>
      <c r="NOE34"/>
      <c r="NOF34"/>
      <c r="NOG34"/>
      <c r="NOH34"/>
      <c r="NOI34"/>
      <c r="NOJ34"/>
      <c r="NOK34"/>
      <c r="NOL34"/>
      <c r="NOM34"/>
      <c r="NON34"/>
      <c r="NOO34"/>
      <c r="NOP34"/>
      <c r="NOQ34"/>
      <c r="NOR34"/>
      <c r="NOS34"/>
      <c r="NOT34"/>
      <c r="NOU34"/>
      <c r="NOV34"/>
      <c r="NOW34"/>
      <c r="NOX34"/>
      <c r="NOY34"/>
      <c r="NOZ34"/>
      <c r="NPA34"/>
      <c r="NPB34"/>
      <c r="NPC34"/>
      <c r="NPD34"/>
      <c r="NPE34"/>
      <c r="NPF34"/>
      <c r="NPG34"/>
      <c r="NPH34"/>
      <c r="NPI34"/>
      <c r="NPJ34"/>
      <c r="NPK34"/>
      <c r="NPL34"/>
      <c r="NPM34"/>
      <c r="NPN34"/>
      <c r="NPO34"/>
      <c r="NPP34"/>
      <c r="NPQ34"/>
      <c r="NPR34"/>
      <c r="NPS34"/>
      <c r="NPT34"/>
      <c r="NPU34"/>
      <c r="NPV34"/>
      <c r="NPW34"/>
      <c r="NPX34"/>
      <c r="NPY34"/>
      <c r="NPZ34"/>
      <c r="NQA34"/>
      <c r="NQB34"/>
      <c r="NQC34"/>
      <c r="NQD34"/>
      <c r="NQE34"/>
      <c r="NQF34"/>
      <c r="NQG34"/>
      <c r="NQH34"/>
      <c r="NQI34"/>
      <c r="NQJ34"/>
      <c r="NQK34"/>
      <c r="NQL34"/>
      <c r="NQM34"/>
      <c r="NQN34"/>
      <c r="NQO34"/>
      <c r="NQP34"/>
      <c r="NQQ34"/>
      <c r="NQR34"/>
      <c r="NQS34"/>
      <c r="NQT34"/>
      <c r="NQU34"/>
      <c r="NQV34"/>
      <c r="NQW34"/>
      <c r="NQX34"/>
      <c r="NQY34"/>
      <c r="NQZ34"/>
      <c r="NRA34"/>
      <c r="NRB34"/>
      <c r="NRC34"/>
      <c r="NRD34"/>
      <c r="NRE34"/>
      <c r="NRF34"/>
      <c r="NRG34"/>
      <c r="NRH34"/>
      <c r="NRI34"/>
      <c r="NRJ34"/>
      <c r="NRK34"/>
      <c r="NRL34"/>
      <c r="NRM34"/>
      <c r="NRN34"/>
      <c r="NRO34"/>
      <c r="NRP34"/>
      <c r="NRQ34"/>
      <c r="NRR34"/>
      <c r="NRS34"/>
      <c r="NRT34"/>
      <c r="NRU34"/>
      <c r="NRV34"/>
      <c r="NRW34"/>
      <c r="NRX34"/>
      <c r="NRY34"/>
      <c r="NRZ34"/>
      <c r="NSA34"/>
      <c r="NSB34"/>
      <c r="NSC34"/>
      <c r="NSD34"/>
      <c r="NSE34"/>
      <c r="NSF34"/>
      <c r="NSG34"/>
      <c r="NSH34"/>
      <c r="NSI34"/>
      <c r="NSJ34"/>
      <c r="NSK34"/>
      <c r="NSL34"/>
      <c r="NSM34"/>
      <c r="NSN34"/>
      <c r="NSO34"/>
      <c r="NSP34"/>
      <c r="NSQ34"/>
      <c r="NSR34"/>
      <c r="NSS34"/>
      <c r="NST34"/>
      <c r="NSU34"/>
      <c r="NSV34"/>
      <c r="NSW34"/>
      <c r="NSX34"/>
      <c r="NSY34"/>
      <c r="NSZ34"/>
      <c r="NTA34"/>
      <c r="NTB34"/>
      <c r="NTC34"/>
      <c r="NTD34"/>
      <c r="NTE34"/>
      <c r="NTF34"/>
      <c r="NTG34"/>
      <c r="NTH34"/>
      <c r="NTI34"/>
      <c r="NTJ34"/>
      <c r="NTK34"/>
      <c r="NTL34"/>
      <c r="NTM34"/>
      <c r="NTN34"/>
      <c r="NTO34"/>
      <c r="NTP34"/>
      <c r="NTQ34"/>
      <c r="NTR34"/>
      <c r="NTS34"/>
      <c r="NTT34"/>
      <c r="NTU34"/>
      <c r="NTV34"/>
      <c r="NTW34"/>
      <c r="NTX34"/>
      <c r="NTY34"/>
      <c r="NTZ34"/>
      <c r="NUA34"/>
      <c r="NUB34"/>
      <c r="NUC34"/>
      <c r="NUD34"/>
      <c r="NUE34"/>
      <c r="NUF34"/>
      <c r="NUG34"/>
      <c r="NUH34"/>
      <c r="NUI34"/>
      <c r="NUJ34"/>
      <c r="NUK34"/>
      <c r="NUL34"/>
      <c r="NUM34"/>
      <c r="NUN34"/>
      <c r="NUO34"/>
      <c r="NUP34"/>
      <c r="NUQ34"/>
      <c r="NUR34"/>
      <c r="NUS34"/>
      <c r="NUT34"/>
      <c r="NUU34"/>
      <c r="NUV34"/>
      <c r="NUW34"/>
      <c r="NUX34"/>
      <c r="NUY34"/>
      <c r="NUZ34"/>
      <c r="NVA34"/>
      <c r="NVB34"/>
      <c r="NVC34"/>
      <c r="NVD34"/>
      <c r="NVE34"/>
      <c r="NVF34"/>
      <c r="NVG34"/>
      <c r="NVH34"/>
      <c r="NVI34"/>
      <c r="NVJ34"/>
      <c r="NVK34"/>
      <c r="NVL34"/>
      <c r="NVM34"/>
      <c r="NVN34"/>
      <c r="NVO34"/>
      <c r="NVP34"/>
      <c r="NVQ34"/>
      <c r="NVR34"/>
      <c r="NVS34"/>
      <c r="NVT34"/>
      <c r="NVU34"/>
      <c r="NVV34"/>
      <c r="NVW34"/>
      <c r="NVX34"/>
      <c r="NVY34"/>
      <c r="NVZ34"/>
      <c r="NWA34"/>
      <c r="NWB34"/>
      <c r="NWC34"/>
      <c r="NWD34"/>
      <c r="NWE34"/>
      <c r="NWF34"/>
      <c r="NWG34"/>
      <c r="NWH34"/>
      <c r="NWI34"/>
      <c r="NWJ34"/>
      <c r="NWK34"/>
      <c r="NWL34"/>
      <c r="NWM34"/>
      <c r="NWN34"/>
      <c r="NWO34"/>
      <c r="NWP34"/>
      <c r="NWQ34"/>
      <c r="NWR34"/>
      <c r="NWS34"/>
      <c r="NWT34"/>
      <c r="NWU34"/>
      <c r="NWV34"/>
      <c r="NWW34"/>
      <c r="NWX34"/>
      <c r="NWY34"/>
      <c r="NWZ34"/>
      <c r="NXA34"/>
      <c r="NXB34"/>
      <c r="NXC34"/>
      <c r="NXD34"/>
      <c r="NXE34"/>
      <c r="NXF34"/>
      <c r="NXG34"/>
      <c r="NXH34"/>
      <c r="NXI34"/>
      <c r="NXJ34"/>
      <c r="NXK34"/>
      <c r="NXL34"/>
      <c r="NXM34"/>
      <c r="NXN34"/>
      <c r="NXO34"/>
      <c r="NXP34"/>
      <c r="NXQ34"/>
      <c r="NXR34"/>
      <c r="NXS34"/>
      <c r="NXT34"/>
      <c r="NXU34"/>
      <c r="NXV34"/>
      <c r="NXW34"/>
      <c r="NXX34"/>
      <c r="NXY34"/>
      <c r="NXZ34"/>
      <c r="NYA34"/>
      <c r="NYB34"/>
      <c r="NYC34"/>
      <c r="NYD34"/>
      <c r="NYE34"/>
      <c r="NYF34"/>
      <c r="NYG34"/>
      <c r="NYH34"/>
      <c r="NYI34"/>
      <c r="NYJ34"/>
      <c r="NYK34"/>
      <c r="NYL34"/>
      <c r="NYM34"/>
      <c r="NYN34"/>
      <c r="NYO34"/>
      <c r="NYP34"/>
      <c r="NYQ34"/>
      <c r="NYR34"/>
      <c r="NYS34"/>
      <c r="NYT34"/>
      <c r="NYU34"/>
      <c r="NYV34"/>
      <c r="NYW34"/>
      <c r="NYX34"/>
      <c r="NYY34"/>
      <c r="NYZ34"/>
      <c r="NZA34"/>
      <c r="NZB34"/>
      <c r="NZC34"/>
      <c r="NZD34"/>
      <c r="NZE34"/>
      <c r="NZF34"/>
      <c r="NZG34"/>
      <c r="NZH34"/>
      <c r="NZI34"/>
      <c r="NZJ34"/>
      <c r="NZK34"/>
      <c r="NZL34"/>
      <c r="NZM34"/>
      <c r="NZN34"/>
      <c r="NZO34"/>
      <c r="NZP34"/>
      <c r="NZQ34"/>
      <c r="NZR34"/>
      <c r="NZS34"/>
      <c r="NZT34"/>
      <c r="NZU34"/>
      <c r="NZV34"/>
      <c r="NZW34"/>
      <c r="NZX34"/>
      <c r="NZY34"/>
      <c r="NZZ34"/>
      <c r="OAA34"/>
      <c r="OAB34"/>
      <c r="OAC34"/>
      <c r="OAD34"/>
      <c r="OAE34"/>
      <c r="OAF34"/>
      <c r="OAG34"/>
      <c r="OAH34"/>
      <c r="OAI34"/>
      <c r="OAJ34"/>
      <c r="OAK34"/>
      <c r="OAL34"/>
      <c r="OAM34"/>
      <c r="OAN34"/>
      <c r="OAO34"/>
      <c r="OAP34"/>
      <c r="OAQ34"/>
      <c r="OAR34"/>
      <c r="OAS34"/>
      <c r="OAT34"/>
      <c r="OAU34"/>
      <c r="OAV34"/>
      <c r="OAW34"/>
      <c r="OAX34"/>
      <c r="OAY34"/>
      <c r="OAZ34"/>
      <c r="OBA34"/>
      <c r="OBB34"/>
      <c r="OBC34"/>
      <c r="OBD34"/>
      <c r="OBE34"/>
      <c r="OBF34"/>
      <c r="OBG34"/>
      <c r="OBH34"/>
      <c r="OBI34"/>
      <c r="OBJ34"/>
      <c r="OBK34"/>
      <c r="OBL34"/>
      <c r="OBM34"/>
      <c r="OBN34"/>
      <c r="OBO34"/>
      <c r="OBP34"/>
      <c r="OBQ34"/>
      <c r="OBR34"/>
      <c r="OBS34"/>
      <c r="OBT34"/>
      <c r="OBU34"/>
      <c r="OBV34"/>
      <c r="OBW34"/>
      <c r="OBX34"/>
      <c r="OBY34"/>
      <c r="OBZ34"/>
      <c r="OCA34"/>
      <c r="OCB34"/>
      <c r="OCC34"/>
      <c r="OCD34"/>
      <c r="OCE34"/>
      <c r="OCF34"/>
      <c r="OCG34"/>
      <c r="OCH34"/>
      <c r="OCI34"/>
      <c r="OCJ34"/>
      <c r="OCK34"/>
      <c r="OCL34"/>
      <c r="OCM34"/>
      <c r="OCN34"/>
      <c r="OCO34"/>
      <c r="OCP34"/>
      <c r="OCQ34"/>
      <c r="OCR34"/>
      <c r="OCS34"/>
      <c r="OCT34"/>
      <c r="OCU34"/>
      <c r="OCV34"/>
      <c r="OCW34"/>
      <c r="OCX34"/>
      <c r="OCY34"/>
      <c r="OCZ34"/>
      <c r="ODA34"/>
      <c r="ODB34"/>
      <c r="ODC34"/>
      <c r="ODD34"/>
      <c r="ODE34"/>
      <c r="ODF34"/>
      <c r="ODG34"/>
      <c r="ODH34"/>
      <c r="ODI34"/>
      <c r="ODJ34"/>
      <c r="ODK34"/>
      <c r="ODL34"/>
      <c r="ODM34"/>
      <c r="ODN34"/>
      <c r="ODO34"/>
      <c r="ODP34"/>
      <c r="ODQ34"/>
      <c r="ODR34"/>
      <c r="ODS34"/>
      <c r="ODT34"/>
      <c r="ODU34"/>
      <c r="ODV34"/>
      <c r="ODW34"/>
      <c r="ODX34"/>
      <c r="ODY34"/>
      <c r="ODZ34"/>
      <c r="OEA34"/>
      <c r="OEB34"/>
      <c r="OEC34"/>
      <c r="OED34"/>
      <c r="OEE34"/>
      <c r="OEF34"/>
      <c r="OEG34"/>
      <c r="OEH34"/>
      <c r="OEI34"/>
      <c r="OEJ34"/>
      <c r="OEK34"/>
      <c r="OEL34"/>
      <c r="OEM34"/>
      <c r="OEN34"/>
      <c r="OEO34"/>
      <c r="OEP34"/>
      <c r="OEQ34"/>
      <c r="OER34"/>
      <c r="OES34"/>
      <c r="OET34"/>
      <c r="OEU34"/>
      <c r="OEV34"/>
      <c r="OEW34"/>
      <c r="OEX34"/>
      <c r="OEY34"/>
      <c r="OEZ34"/>
      <c r="OFA34"/>
      <c r="OFB34"/>
      <c r="OFC34"/>
      <c r="OFD34"/>
      <c r="OFE34"/>
      <c r="OFF34"/>
      <c r="OFG34"/>
      <c r="OFH34"/>
      <c r="OFI34"/>
      <c r="OFJ34"/>
      <c r="OFK34"/>
      <c r="OFL34"/>
      <c r="OFM34"/>
      <c r="OFN34"/>
      <c r="OFO34"/>
      <c r="OFP34"/>
      <c r="OFQ34"/>
      <c r="OFR34"/>
      <c r="OFS34"/>
      <c r="OFT34"/>
      <c r="OFU34"/>
      <c r="OFV34"/>
      <c r="OFW34"/>
      <c r="OFX34"/>
      <c r="OFY34"/>
      <c r="OFZ34"/>
      <c r="OGA34"/>
      <c r="OGB34"/>
      <c r="OGC34"/>
      <c r="OGD34"/>
      <c r="OGE34"/>
      <c r="OGF34"/>
      <c r="OGG34"/>
      <c r="OGH34"/>
      <c r="OGI34"/>
      <c r="OGJ34"/>
      <c r="OGK34"/>
      <c r="OGL34"/>
      <c r="OGM34"/>
      <c r="OGN34"/>
      <c r="OGO34"/>
      <c r="OGP34"/>
      <c r="OGQ34"/>
      <c r="OGR34"/>
      <c r="OGS34"/>
      <c r="OGT34"/>
      <c r="OGU34"/>
      <c r="OGV34"/>
      <c r="OGW34"/>
      <c r="OGX34"/>
      <c r="OGY34"/>
      <c r="OGZ34"/>
      <c r="OHA34"/>
      <c r="OHB34"/>
      <c r="OHC34"/>
      <c r="OHD34"/>
      <c r="OHE34"/>
      <c r="OHF34"/>
      <c r="OHG34"/>
      <c r="OHH34"/>
      <c r="OHI34"/>
      <c r="OHJ34"/>
      <c r="OHK34"/>
      <c r="OHL34"/>
      <c r="OHM34"/>
      <c r="OHN34"/>
      <c r="OHO34"/>
      <c r="OHP34"/>
      <c r="OHQ34"/>
      <c r="OHR34"/>
      <c r="OHS34"/>
      <c r="OHT34"/>
      <c r="OHU34"/>
      <c r="OHV34"/>
      <c r="OHW34"/>
      <c r="OHX34"/>
      <c r="OHY34"/>
      <c r="OHZ34"/>
      <c r="OIA34"/>
      <c r="OIB34"/>
      <c r="OIC34"/>
      <c r="OID34"/>
      <c r="OIE34"/>
      <c r="OIF34"/>
      <c r="OIG34"/>
      <c r="OIH34"/>
      <c r="OII34"/>
      <c r="OIJ34"/>
      <c r="OIK34"/>
      <c r="OIL34"/>
      <c r="OIM34"/>
      <c r="OIN34"/>
      <c r="OIO34"/>
      <c r="OIP34"/>
      <c r="OIQ34"/>
      <c r="OIR34"/>
      <c r="OIS34"/>
      <c r="OIT34"/>
      <c r="OIU34"/>
      <c r="OIV34"/>
      <c r="OIW34"/>
      <c r="OIX34"/>
      <c r="OIY34"/>
      <c r="OIZ34"/>
      <c r="OJA34"/>
      <c r="OJB34"/>
      <c r="OJC34"/>
      <c r="OJD34"/>
      <c r="OJE34"/>
      <c r="OJF34"/>
      <c r="OJG34"/>
      <c r="OJH34"/>
      <c r="OJI34"/>
      <c r="OJJ34"/>
      <c r="OJK34"/>
      <c r="OJL34"/>
      <c r="OJM34"/>
      <c r="OJN34"/>
      <c r="OJO34"/>
      <c r="OJP34"/>
      <c r="OJQ34"/>
      <c r="OJR34"/>
      <c r="OJS34"/>
      <c r="OJT34"/>
      <c r="OJU34"/>
      <c r="OJV34"/>
      <c r="OJW34"/>
      <c r="OJX34"/>
      <c r="OJY34"/>
      <c r="OJZ34"/>
      <c r="OKA34"/>
      <c r="OKB34"/>
      <c r="OKC34"/>
      <c r="OKD34"/>
      <c r="OKE34"/>
      <c r="OKF34"/>
      <c r="OKG34"/>
      <c r="OKH34"/>
      <c r="OKI34"/>
      <c r="OKJ34"/>
      <c r="OKK34"/>
      <c r="OKL34"/>
      <c r="OKM34"/>
      <c r="OKN34"/>
      <c r="OKO34"/>
      <c r="OKP34"/>
      <c r="OKQ34"/>
      <c r="OKR34"/>
      <c r="OKS34"/>
      <c r="OKT34"/>
      <c r="OKU34"/>
      <c r="OKV34"/>
      <c r="OKW34"/>
      <c r="OKX34"/>
      <c r="OKY34"/>
      <c r="OKZ34"/>
      <c r="OLA34"/>
      <c r="OLB34"/>
      <c r="OLC34"/>
      <c r="OLD34"/>
      <c r="OLE34"/>
      <c r="OLF34"/>
      <c r="OLG34"/>
      <c r="OLH34"/>
      <c r="OLI34"/>
      <c r="OLJ34"/>
      <c r="OLK34"/>
      <c r="OLL34"/>
      <c r="OLM34"/>
      <c r="OLN34"/>
      <c r="OLO34"/>
      <c r="OLP34"/>
      <c r="OLQ34"/>
      <c r="OLR34"/>
      <c r="OLS34"/>
      <c r="OLT34"/>
      <c r="OLU34"/>
      <c r="OLV34"/>
      <c r="OLW34"/>
      <c r="OLX34"/>
      <c r="OLY34"/>
      <c r="OLZ34"/>
      <c r="OMA34"/>
      <c r="OMB34"/>
      <c r="OMC34"/>
      <c r="OMD34"/>
      <c r="OME34"/>
      <c r="OMF34"/>
      <c r="OMG34"/>
      <c r="OMH34"/>
      <c r="OMI34"/>
      <c r="OMJ34"/>
      <c r="OMK34"/>
      <c r="OML34"/>
      <c r="OMM34"/>
      <c r="OMN34"/>
      <c r="OMO34"/>
      <c r="OMP34"/>
      <c r="OMQ34"/>
      <c r="OMR34"/>
      <c r="OMS34"/>
      <c r="OMT34"/>
      <c r="OMU34"/>
      <c r="OMV34"/>
      <c r="OMW34"/>
      <c r="OMX34"/>
      <c r="OMY34"/>
      <c r="OMZ34"/>
      <c r="ONA34"/>
      <c r="ONB34"/>
      <c r="ONC34"/>
      <c r="OND34"/>
      <c r="ONE34"/>
      <c r="ONF34"/>
      <c r="ONG34"/>
      <c r="ONH34"/>
      <c r="ONI34"/>
      <c r="ONJ34"/>
      <c r="ONK34"/>
      <c r="ONL34"/>
      <c r="ONM34"/>
      <c r="ONN34"/>
      <c r="ONO34"/>
      <c r="ONP34"/>
      <c r="ONQ34"/>
      <c r="ONR34"/>
      <c r="ONS34"/>
      <c r="ONT34"/>
      <c r="ONU34"/>
      <c r="ONV34"/>
      <c r="ONW34"/>
      <c r="ONX34"/>
      <c r="ONY34"/>
      <c r="ONZ34"/>
      <c r="OOA34"/>
      <c r="OOB34"/>
      <c r="OOC34"/>
      <c r="OOD34"/>
      <c r="OOE34"/>
      <c r="OOF34"/>
      <c r="OOG34"/>
      <c r="OOH34"/>
      <c r="OOI34"/>
      <c r="OOJ34"/>
      <c r="OOK34"/>
      <c r="OOL34"/>
      <c r="OOM34"/>
      <c r="OON34"/>
      <c r="OOO34"/>
      <c r="OOP34"/>
      <c r="OOQ34"/>
      <c r="OOR34"/>
      <c r="OOS34"/>
      <c r="OOT34"/>
      <c r="OOU34"/>
      <c r="OOV34"/>
      <c r="OOW34"/>
      <c r="OOX34"/>
      <c r="OOY34"/>
      <c r="OOZ34"/>
      <c r="OPA34"/>
      <c r="OPB34"/>
      <c r="OPC34"/>
      <c r="OPD34"/>
      <c r="OPE34"/>
      <c r="OPF34"/>
      <c r="OPG34"/>
      <c r="OPH34"/>
      <c r="OPI34"/>
      <c r="OPJ34"/>
      <c r="OPK34"/>
      <c r="OPL34"/>
      <c r="OPM34"/>
      <c r="OPN34"/>
      <c r="OPO34"/>
      <c r="OPP34"/>
      <c r="OPQ34"/>
      <c r="OPR34"/>
      <c r="OPS34"/>
      <c r="OPT34"/>
      <c r="OPU34"/>
      <c r="OPV34"/>
      <c r="OPW34"/>
      <c r="OPX34"/>
      <c r="OPY34"/>
      <c r="OPZ34"/>
      <c r="OQA34"/>
      <c r="OQB34"/>
      <c r="OQC34"/>
      <c r="OQD34"/>
      <c r="OQE34"/>
      <c r="OQF34"/>
      <c r="OQG34"/>
      <c r="OQH34"/>
      <c r="OQI34"/>
      <c r="OQJ34"/>
      <c r="OQK34"/>
      <c r="OQL34"/>
      <c r="OQM34"/>
      <c r="OQN34"/>
      <c r="OQO34"/>
      <c r="OQP34"/>
      <c r="OQQ34"/>
      <c r="OQR34"/>
      <c r="OQS34"/>
      <c r="OQT34"/>
      <c r="OQU34"/>
      <c r="OQV34"/>
      <c r="OQW34"/>
      <c r="OQX34"/>
      <c r="OQY34"/>
      <c r="OQZ34"/>
      <c r="ORA34"/>
      <c r="ORB34"/>
      <c r="ORC34"/>
      <c r="ORD34"/>
      <c r="ORE34"/>
      <c r="ORF34"/>
      <c r="ORG34"/>
      <c r="ORH34"/>
      <c r="ORI34"/>
      <c r="ORJ34"/>
      <c r="ORK34"/>
      <c r="ORL34"/>
      <c r="ORM34"/>
      <c r="ORN34"/>
      <c r="ORO34"/>
      <c r="ORP34"/>
      <c r="ORQ34"/>
      <c r="ORR34"/>
      <c r="ORS34"/>
      <c r="ORT34"/>
      <c r="ORU34"/>
      <c r="ORV34"/>
      <c r="ORW34"/>
      <c r="ORX34"/>
      <c r="ORY34"/>
      <c r="ORZ34"/>
      <c r="OSA34"/>
      <c r="OSB34"/>
      <c r="OSC34"/>
      <c r="OSD34"/>
      <c r="OSE34"/>
      <c r="OSF34"/>
      <c r="OSG34"/>
      <c r="OSH34"/>
      <c r="OSI34"/>
      <c r="OSJ34"/>
      <c r="OSK34"/>
      <c r="OSL34"/>
      <c r="OSM34"/>
      <c r="OSN34"/>
      <c r="OSO34"/>
      <c r="OSP34"/>
      <c r="OSQ34"/>
      <c r="OSR34"/>
      <c r="OSS34"/>
      <c r="OST34"/>
      <c r="OSU34"/>
      <c r="OSV34"/>
      <c r="OSW34"/>
      <c r="OSX34"/>
      <c r="OSY34"/>
      <c r="OSZ34"/>
      <c r="OTA34"/>
      <c r="OTB34"/>
      <c r="OTC34"/>
      <c r="OTD34"/>
      <c r="OTE34"/>
      <c r="OTF34"/>
      <c r="OTG34"/>
      <c r="OTH34"/>
      <c r="OTI34"/>
      <c r="OTJ34"/>
      <c r="OTK34"/>
      <c r="OTL34"/>
      <c r="OTM34"/>
      <c r="OTN34"/>
      <c r="OTO34"/>
      <c r="OTP34"/>
      <c r="OTQ34"/>
      <c r="OTR34"/>
      <c r="OTS34"/>
      <c r="OTT34"/>
      <c r="OTU34"/>
      <c r="OTV34"/>
      <c r="OTW34"/>
      <c r="OTX34"/>
      <c r="OTY34"/>
      <c r="OTZ34"/>
      <c r="OUA34"/>
      <c r="OUB34"/>
      <c r="OUC34"/>
      <c r="OUD34"/>
      <c r="OUE34"/>
      <c r="OUF34"/>
      <c r="OUG34"/>
      <c r="OUH34"/>
      <c r="OUI34"/>
      <c r="OUJ34"/>
      <c r="OUK34"/>
      <c r="OUL34"/>
      <c r="OUM34"/>
      <c r="OUN34"/>
      <c r="OUO34"/>
      <c r="OUP34"/>
      <c r="OUQ34"/>
      <c r="OUR34"/>
      <c r="OUS34"/>
      <c r="OUT34"/>
      <c r="OUU34"/>
      <c r="OUV34"/>
      <c r="OUW34"/>
      <c r="OUX34"/>
      <c r="OUY34"/>
      <c r="OUZ34"/>
      <c r="OVA34"/>
      <c r="OVB34"/>
      <c r="OVC34"/>
      <c r="OVD34"/>
      <c r="OVE34"/>
      <c r="OVF34"/>
      <c r="OVG34"/>
      <c r="OVH34"/>
      <c r="OVI34"/>
      <c r="OVJ34"/>
      <c r="OVK34"/>
      <c r="OVL34"/>
      <c r="OVM34"/>
      <c r="OVN34"/>
      <c r="OVO34"/>
      <c r="OVP34"/>
      <c r="OVQ34"/>
      <c r="OVR34"/>
      <c r="OVS34"/>
      <c r="OVT34"/>
      <c r="OVU34"/>
      <c r="OVV34"/>
      <c r="OVW34"/>
      <c r="OVX34"/>
      <c r="OVY34"/>
      <c r="OVZ34"/>
      <c r="OWA34"/>
      <c r="OWB34"/>
      <c r="OWC34"/>
      <c r="OWD34"/>
      <c r="OWE34"/>
      <c r="OWF34"/>
      <c r="OWG34"/>
      <c r="OWH34"/>
      <c r="OWI34"/>
      <c r="OWJ34"/>
      <c r="OWK34"/>
      <c r="OWL34"/>
      <c r="OWM34"/>
      <c r="OWN34"/>
      <c r="OWO34"/>
      <c r="OWP34"/>
      <c r="OWQ34"/>
      <c r="OWR34"/>
      <c r="OWS34"/>
      <c r="OWT34"/>
      <c r="OWU34"/>
      <c r="OWV34"/>
      <c r="OWW34"/>
      <c r="OWX34"/>
      <c r="OWY34"/>
      <c r="OWZ34"/>
      <c r="OXA34"/>
      <c r="OXB34"/>
      <c r="OXC34"/>
      <c r="OXD34"/>
      <c r="OXE34"/>
      <c r="OXF34"/>
      <c r="OXG34"/>
      <c r="OXH34"/>
      <c r="OXI34"/>
      <c r="OXJ34"/>
      <c r="OXK34"/>
      <c r="OXL34"/>
      <c r="OXM34"/>
      <c r="OXN34"/>
      <c r="OXO34"/>
      <c r="OXP34"/>
      <c r="OXQ34"/>
      <c r="OXR34"/>
      <c r="OXS34"/>
      <c r="OXT34"/>
      <c r="OXU34"/>
      <c r="OXV34"/>
      <c r="OXW34"/>
      <c r="OXX34"/>
      <c r="OXY34"/>
      <c r="OXZ34"/>
      <c r="OYA34"/>
      <c r="OYB34"/>
      <c r="OYC34"/>
      <c r="OYD34"/>
      <c r="OYE34"/>
      <c r="OYF34"/>
      <c r="OYG34"/>
      <c r="OYH34"/>
      <c r="OYI34"/>
      <c r="OYJ34"/>
      <c r="OYK34"/>
      <c r="OYL34"/>
      <c r="OYM34"/>
      <c r="OYN34"/>
      <c r="OYO34"/>
      <c r="OYP34"/>
      <c r="OYQ34"/>
      <c r="OYR34"/>
      <c r="OYS34"/>
      <c r="OYT34"/>
      <c r="OYU34"/>
      <c r="OYV34"/>
      <c r="OYW34"/>
      <c r="OYX34"/>
      <c r="OYY34"/>
      <c r="OYZ34"/>
      <c r="OZA34"/>
      <c r="OZB34"/>
      <c r="OZC34"/>
      <c r="OZD34"/>
      <c r="OZE34"/>
      <c r="OZF34"/>
      <c r="OZG34"/>
      <c r="OZH34"/>
      <c r="OZI34"/>
      <c r="OZJ34"/>
      <c r="OZK34"/>
      <c r="OZL34"/>
      <c r="OZM34"/>
      <c r="OZN34"/>
      <c r="OZO34"/>
      <c r="OZP34"/>
      <c r="OZQ34"/>
      <c r="OZR34"/>
      <c r="OZS34"/>
      <c r="OZT34"/>
      <c r="OZU34"/>
      <c r="OZV34"/>
      <c r="OZW34"/>
      <c r="OZX34"/>
      <c r="OZY34"/>
      <c r="OZZ34"/>
      <c r="PAA34"/>
      <c r="PAB34"/>
      <c r="PAC34"/>
      <c r="PAD34"/>
      <c r="PAE34"/>
      <c r="PAF34"/>
      <c r="PAG34"/>
      <c r="PAH34"/>
      <c r="PAI34"/>
      <c r="PAJ34"/>
      <c r="PAK34"/>
      <c r="PAL34"/>
      <c r="PAM34"/>
      <c r="PAN34"/>
      <c r="PAO34"/>
      <c r="PAP34"/>
      <c r="PAQ34"/>
      <c r="PAR34"/>
      <c r="PAS34"/>
      <c r="PAT34"/>
      <c r="PAU34"/>
      <c r="PAV34"/>
      <c r="PAW34"/>
      <c r="PAX34"/>
      <c r="PAY34"/>
      <c r="PAZ34"/>
      <c r="PBA34"/>
      <c r="PBB34"/>
      <c r="PBC34"/>
      <c r="PBD34"/>
      <c r="PBE34"/>
      <c r="PBF34"/>
      <c r="PBG34"/>
      <c r="PBH34"/>
      <c r="PBI34"/>
      <c r="PBJ34"/>
      <c r="PBK34"/>
      <c r="PBL34"/>
      <c r="PBM34"/>
      <c r="PBN34"/>
      <c r="PBO34"/>
      <c r="PBP34"/>
      <c r="PBQ34"/>
      <c r="PBR34"/>
      <c r="PBS34"/>
      <c r="PBT34"/>
      <c r="PBU34"/>
      <c r="PBV34"/>
      <c r="PBW34"/>
      <c r="PBX34"/>
      <c r="PBY34"/>
      <c r="PBZ34"/>
      <c r="PCA34"/>
      <c r="PCB34"/>
      <c r="PCC34"/>
      <c r="PCD34"/>
      <c r="PCE34"/>
      <c r="PCF34"/>
      <c r="PCG34"/>
      <c r="PCH34"/>
      <c r="PCI34"/>
      <c r="PCJ34"/>
      <c r="PCK34"/>
      <c r="PCL34"/>
      <c r="PCM34"/>
      <c r="PCN34"/>
      <c r="PCO34"/>
      <c r="PCP34"/>
      <c r="PCQ34"/>
      <c r="PCR34"/>
      <c r="PCS34"/>
      <c r="PCT34"/>
      <c r="PCU34"/>
      <c r="PCV34"/>
      <c r="PCW34"/>
      <c r="PCX34"/>
      <c r="PCY34"/>
      <c r="PCZ34"/>
      <c r="PDA34"/>
      <c r="PDB34"/>
      <c r="PDC34"/>
      <c r="PDD34"/>
      <c r="PDE34"/>
      <c r="PDF34"/>
      <c r="PDG34"/>
      <c r="PDH34"/>
      <c r="PDI34"/>
      <c r="PDJ34"/>
      <c r="PDK34"/>
      <c r="PDL34"/>
      <c r="PDM34"/>
      <c r="PDN34"/>
      <c r="PDO34"/>
      <c r="PDP34"/>
      <c r="PDQ34"/>
      <c r="PDR34"/>
      <c r="PDS34"/>
      <c r="PDT34"/>
      <c r="PDU34"/>
      <c r="PDV34"/>
      <c r="PDW34"/>
      <c r="PDX34"/>
      <c r="PDY34"/>
      <c r="PDZ34"/>
      <c r="PEA34"/>
      <c r="PEB34"/>
      <c r="PEC34"/>
      <c r="PED34"/>
      <c r="PEE34"/>
      <c r="PEF34"/>
      <c r="PEG34"/>
      <c r="PEH34"/>
      <c r="PEI34"/>
      <c r="PEJ34"/>
      <c r="PEK34"/>
      <c r="PEL34"/>
      <c r="PEM34"/>
      <c r="PEN34"/>
      <c r="PEO34"/>
      <c r="PEP34"/>
      <c r="PEQ34"/>
      <c r="PER34"/>
      <c r="PES34"/>
      <c r="PET34"/>
      <c r="PEU34"/>
      <c r="PEV34"/>
      <c r="PEW34"/>
      <c r="PEX34"/>
      <c r="PEY34"/>
      <c r="PEZ34"/>
      <c r="PFA34"/>
      <c r="PFB34"/>
      <c r="PFC34"/>
      <c r="PFD34"/>
      <c r="PFE34"/>
      <c r="PFF34"/>
      <c r="PFG34"/>
      <c r="PFH34"/>
      <c r="PFI34"/>
      <c r="PFJ34"/>
      <c r="PFK34"/>
      <c r="PFL34"/>
      <c r="PFM34"/>
      <c r="PFN34"/>
      <c r="PFO34"/>
      <c r="PFP34"/>
      <c r="PFQ34"/>
      <c r="PFR34"/>
      <c r="PFS34"/>
      <c r="PFT34"/>
      <c r="PFU34"/>
      <c r="PFV34"/>
      <c r="PFW34"/>
      <c r="PFX34"/>
      <c r="PFY34"/>
      <c r="PFZ34"/>
      <c r="PGA34"/>
      <c r="PGB34"/>
      <c r="PGC34"/>
      <c r="PGD34"/>
      <c r="PGE34"/>
      <c r="PGF34"/>
      <c r="PGG34"/>
      <c r="PGH34"/>
      <c r="PGI34"/>
      <c r="PGJ34"/>
      <c r="PGK34"/>
      <c r="PGL34"/>
      <c r="PGM34"/>
      <c r="PGN34"/>
      <c r="PGO34"/>
      <c r="PGP34"/>
      <c r="PGQ34"/>
      <c r="PGR34"/>
      <c r="PGS34"/>
      <c r="PGT34"/>
      <c r="PGU34"/>
      <c r="PGV34"/>
      <c r="PGW34"/>
      <c r="PGX34"/>
      <c r="PGY34"/>
      <c r="PGZ34"/>
      <c r="PHA34"/>
      <c r="PHB34"/>
      <c r="PHC34"/>
      <c r="PHD34"/>
      <c r="PHE34"/>
      <c r="PHF34"/>
      <c r="PHG34"/>
      <c r="PHH34"/>
      <c r="PHI34"/>
      <c r="PHJ34"/>
      <c r="PHK34"/>
      <c r="PHL34"/>
      <c r="PHM34"/>
      <c r="PHN34"/>
      <c r="PHO34"/>
      <c r="PHP34"/>
      <c r="PHQ34"/>
      <c r="PHR34"/>
      <c r="PHS34"/>
      <c r="PHT34"/>
      <c r="PHU34"/>
      <c r="PHV34"/>
      <c r="PHW34"/>
      <c r="PHX34"/>
      <c r="PHY34"/>
      <c r="PHZ34"/>
      <c r="PIA34"/>
      <c r="PIB34"/>
      <c r="PIC34"/>
      <c r="PID34"/>
      <c r="PIE34"/>
      <c r="PIF34"/>
      <c r="PIG34"/>
      <c r="PIH34"/>
      <c r="PII34"/>
      <c r="PIJ34"/>
      <c r="PIK34"/>
      <c r="PIL34"/>
      <c r="PIM34"/>
      <c r="PIN34"/>
      <c r="PIO34"/>
      <c r="PIP34"/>
      <c r="PIQ34"/>
      <c r="PIR34"/>
      <c r="PIS34"/>
      <c r="PIT34"/>
      <c r="PIU34"/>
      <c r="PIV34"/>
      <c r="PIW34"/>
      <c r="PIX34"/>
      <c r="PIY34"/>
      <c r="PIZ34"/>
      <c r="PJA34"/>
      <c r="PJB34"/>
      <c r="PJC34"/>
      <c r="PJD34"/>
      <c r="PJE34"/>
      <c r="PJF34"/>
      <c r="PJG34"/>
      <c r="PJH34"/>
      <c r="PJI34"/>
      <c r="PJJ34"/>
      <c r="PJK34"/>
      <c r="PJL34"/>
      <c r="PJM34"/>
      <c r="PJN34"/>
      <c r="PJO34"/>
      <c r="PJP34"/>
      <c r="PJQ34"/>
      <c r="PJR34"/>
      <c r="PJS34"/>
      <c r="PJT34"/>
      <c r="PJU34"/>
      <c r="PJV34"/>
      <c r="PJW34"/>
      <c r="PJX34"/>
      <c r="PJY34"/>
      <c r="PJZ34"/>
      <c r="PKA34"/>
      <c r="PKB34"/>
      <c r="PKC34"/>
      <c r="PKD34"/>
      <c r="PKE34"/>
      <c r="PKF34"/>
      <c r="PKG34"/>
      <c r="PKH34"/>
      <c r="PKI34"/>
      <c r="PKJ34"/>
      <c r="PKK34"/>
      <c r="PKL34"/>
      <c r="PKM34"/>
      <c r="PKN34"/>
      <c r="PKO34"/>
      <c r="PKP34"/>
      <c r="PKQ34"/>
      <c r="PKR34"/>
      <c r="PKS34"/>
      <c r="PKT34"/>
      <c r="PKU34"/>
      <c r="PKV34"/>
      <c r="PKW34"/>
      <c r="PKX34"/>
      <c r="PKY34"/>
      <c r="PKZ34"/>
      <c r="PLA34"/>
      <c r="PLB34"/>
      <c r="PLC34"/>
      <c r="PLD34"/>
      <c r="PLE34"/>
      <c r="PLF34"/>
      <c r="PLG34"/>
      <c r="PLH34"/>
      <c r="PLI34"/>
      <c r="PLJ34"/>
      <c r="PLK34"/>
      <c r="PLL34"/>
      <c r="PLM34"/>
      <c r="PLN34"/>
      <c r="PLO34"/>
      <c r="PLP34"/>
      <c r="PLQ34"/>
      <c r="PLR34"/>
      <c r="PLS34"/>
      <c r="PLT34"/>
      <c r="PLU34"/>
      <c r="PLV34"/>
      <c r="PLW34"/>
      <c r="PLX34"/>
      <c r="PLY34"/>
      <c r="PLZ34"/>
      <c r="PMA34"/>
      <c r="PMB34"/>
      <c r="PMC34"/>
      <c r="PMD34"/>
      <c r="PME34"/>
      <c r="PMF34"/>
      <c r="PMG34"/>
      <c r="PMH34"/>
      <c r="PMI34"/>
      <c r="PMJ34"/>
      <c r="PMK34"/>
      <c r="PML34"/>
      <c r="PMM34"/>
      <c r="PMN34"/>
      <c r="PMO34"/>
      <c r="PMP34"/>
      <c r="PMQ34"/>
      <c r="PMR34"/>
      <c r="PMS34"/>
      <c r="PMT34"/>
      <c r="PMU34"/>
      <c r="PMV34"/>
      <c r="PMW34"/>
      <c r="PMX34"/>
      <c r="PMY34"/>
      <c r="PMZ34"/>
      <c r="PNA34"/>
      <c r="PNB34"/>
      <c r="PNC34"/>
      <c r="PND34"/>
      <c r="PNE34"/>
      <c r="PNF34"/>
      <c r="PNG34"/>
      <c r="PNH34"/>
      <c r="PNI34"/>
      <c r="PNJ34"/>
      <c r="PNK34"/>
      <c r="PNL34"/>
      <c r="PNM34"/>
      <c r="PNN34"/>
      <c r="PNO34"/>
      <c r="PNP34"/>
      <c r="PNQ34"/>
      <c r="PNR34"/>
      <c r="PNS34"/>
      <c r="PNT34"/>
      <c r="PNU34"/>
      <c r="PNV34"/>
      <c r="PNW34"/>
      <c r="PNX34"/>
      <c r="PNY34"/>
      <c r="PNZ34"/>
      <c r="POA34"/>
      <c r="POB34"/>
      <c r="POC34"/>
      <c r="POD34"/>
      <c r="POE34"/>
      <c r="POF34"/>
      <c r="POG34"/>
      <c r="POH34"/>
      <c r="POI34"/>
      <c r="POJ34"/>
      <c r="POK34"/>
      <c r="POL34"/>
      <c r="POM34"/>
      <c r="PON34"/>
      <c r="POO34"/>
      <c r="POP34"/>
      <c r="POQ34"/>
      <c r="POR34"/>
      <c r="POS34"/>
      <c r="POT34"/>
      <c r="POU34"/>
      <c r="POV34"/>
      <c r="POW34"/>
      <c r="POX34"/>
      <c r="POY34"/>
      <c r="POZ34"/>
      <c r="PPA34"/>
      <c r="PPB34"/>
      <c r="PPC34"/>
      <c r="PPD34"/>
      <c r="PPE34"/>
      <c r="PPF34"/>
      <c r="PPG34"/>
      <c r="PPH34"/>
      <c r="PPI34"/>
      <c r="PPJ34"/>
      <c r="PPK34"/>
      <c r="PPL34"/>
      <c r="PPM34"/>
      <c r="PPN34"/>
      <c r="PPO34"/>
      <c r="PPP34"/>
      <c r="PPQ34"/>
      <c r="PPR34"/>
      <c r="PPS34"/>
      <c r="PPT34"/>
      <c r="PPU34"/>
      <c r="PPV34"/>
      <c r="PPW34"/>
      <c r="PPX34"/>
      <c r="PPY34"/>
      <c r="PPZ34"/>
      <c r="PQA34"/>
      <c r="PQB34"/>
      <c r="PQC34"/>
      <c r="PQD34"/>
      <c r="PQE34"/>
      <c r="PQF34"/>
      <c r="PQG34"/>
      <c r="PQH34"/>
      <c r="PQI34"/>
      <c r="PQJ34"/>
      <c r="PQK34"/>
      <c r="PQL34"/>
      <c r="PQM34"/>
      <c r="PQN34"/>
      <c r="PQO34"/>
      <c r="PQP34"/>
      <c r="PQQ34"/>
      <c r="PQR34"/>
      <c r="PQS34"/>
      <c r="PQT34"/>
      <c r="PQU34"/>
      <c r="PQV34"/>
      <c r="PQW34"/>
      <c r="PQX34"/>
      <c r="PQY34"/>
      <c r="PQZ34"/>
      <c r="PRA34"/>
      <c r="PRB34"/>
      <c r="PRC34"/>
      <c r="PRD34"/>
      <c r="PRE34"/>
      <c r="PRF34"/>
      <c r="PRG34"/>
      <c r="PRH34"/>
      <c r="PRI34"/>
      <c r="PRJ34"/>
      <c r="PRK34"/>
      <c r="PRL34"/>
      <c r="PRM34"/>
      <c r="PRN34"/>
      <c r="PRO34"/>
      <c r="PRP34"/>
      <c r="PRQ34"/>
      <c r="PRR34"/>
      <c r="PRS34"/>
      <c r="PRT34"/>
      <c r="PRU34"/>
      <c r="PRV34"/>
      <c r="PRW34"/>
      <c r="PRX34"/>
      <c r="PRY34"/>
      <c r="PRZ34"/>
      <c r="PSA34"/>
      <c r="PSB34"/>
      <c r="PSC34"/>
      <c r="PSD34"/>
      <c r="PSE34"/>
      <c r="PSF34"/>
      <c r="PSG34"/>
      <c r="PSH34"/>
      <c r="PSI34"/>
      <c r="PSJ34"/>
      <c r="PSK34"/>
      <c r="PSL34"/>
      <c r="PSM34"/>
      <c r="PSN34"/>
      <c r="PSO34"/>
      <c r="PSP34"/>
      <c r="PSQ34"/>
      <c r="PSR34"/>
      <c r="PSS34"/>
      <c r="PST34"/>
      <c r="PSU34"/>
      <c r="PSV34"/>
      <c r="PSW34"/>
      <c r="PSX34"/>
      <c r="PSY34"/>
      <c r="PSZ34"/>
      <c r="PTA34"/>
      <c r="PTB34"/>
      <c r="PTC34"/>
      <c r="PTD34"/>
      <c r="PTE34"/>
      <c r="PTF34"/>
      <c r="PTG34"/>
      <c r="PTH34"/>
      <c r="PTI34"/>
      <c r="PTJ34"/>
      <c r="PTK34"/>
      <c r="PTL34"/>
      <c r="PTM34"/>
      <c r="PTN34"/>
      <c r="PTO34"/>
      <c r="PTP34"/>
      <c r="PTQ34"/>
      <c r="PTR34"/>
      <c r="PTS34"/>
      <c r="PTT34"/>
      <c r="PTU34"/>
      <c r="PTV34"/>
      <c r="PTW34"/>
      <c r="PTX34"/>
      <c r="PTY34"/>
      <c r="PTZ34"/>
      <c r="PUA34"/>
      <c r="PUB34"/>
      <c r="PUC34"/>
      <c r="PUD34"/>
      <c r="PUE34"/>
      <c r="PUF34"/>
      <c r="PUG34"/>
      <c r="PUH34"/>
      <c r="PUI34"/>
      <c r="PUJ34"/>
      <c r="PUK34"/>
      <c r="PUL34"/>
      <c r="PUM34"/>
      <c r="PUN34"/>
      <c r="PUO34"/>
      <c r="PUP34"/>
      <c r="PUQ34"/>
      <c r="PUR34"/>
      <c r="PUS34"/>
      <c r="PUT34"/>
      <c r="PUU34"/>
      <c r="PUV34"/>
      <c r="PUW34"/>
      <c r="PUX34"/>
      <c r="PUY34"/>
      <c r="PUZ34"/>
      <c r="PVA34"/>
      <c r="PVB34"/>
      <c r="PVC34"/>
      <c r="PVD34"/>
      <c r="PVE34"/>
      <c r="PVF34"/>
      <c r="PVG34"/>
      <c r="PVH34"/>
      <c r="PVI34"/>
      <c r="PVJ34"/>
      <c r="PVK34"/>
      <c r="PVL34"/>
      <c r="PVM34"/>
      <c r="PVN34"/>
      <c r="PVO34"/>
      <c r="PVP34"/>
      <c r="PVQ34"/>
      <c r="PVR34"/>
      <c r="PVS34"/>
      <c r="PVT34"/>
      <c r="PVU34"/>
      <c r="PVV34"/>
      <c r="PVW34"/>
      <c r="PVX34"/>
      <c r="PVY34"/>
      <c r="PVZ34"/>
      <c r="PWA34"/>
      <c r="PWB34"/>
      <c r="PWC34"/>
      <c r="PWD34"/>
      <c r="PWE34"/>
      <c r="PWF34"/>
      <c r="PWG34"/>
      <c r="PWH34"/>
      <c r="PWI34"/>
      <c r="PWJ34"/>
      <c r="PWK34"/>
      <c r="PWL34"/>
      <c r="PWM34"/>
      <c r="PWN34"/>
      <c r="PWO34"/>
      <c r="PWP34"/>
      <c r="PWQ34"/>
      <c r="PWR34"/>
      <c r="PWS34"/>
      <c r="PWT34"/>
      <c r="PWU34"/>
      <c r="PWV34"/>
      <c r="PWW34"/>
      <c r="PWX34"/>
      <c r="PWY34"/>
      <c r="PWZ34"/>
      <c r="PXA34"/>
      <c r="PXB34"/>
      <c r="PXC34"/>
      <c r="PXD34"/>
      <c r="PXE34"/>
      <c r="PXF34"/>
      <c r="PXG34"/>
      <c r="PXH34"/>
      <c r="PXI34"/>
      <c r="PXJ34"/>
      <c r="PXK34"/>
      <c r="PXL34"/>
      <c r="PXM34"/>
      <c r="PXN34"/>
      <c r="PXO34"/>
      <c r="PXP34"/>
      <c r="PXQ34"/>
      <c r="PXR34"/>
      <c r="PXS34"/>
      <c r="PXT34"/>
      <c r="PXU34"/>
      <c r="PXV34"/>
      <c r="PXW34"/>
      <c r="PXX34"/>
      <c r="PXY34"/>
      <c r="PXZ34"/>
      <c r="PYA34"/>
      <c r="PYB34"/>
      <c r="PYC34"/>
      <c r="PYD34"/>
      <c r="PYE34"/>
      <c r="PYF34"/>
      <c r="PYG34"/>
      <c r="PYH34"/>
      <c r="PYI34"/>
      <c r="PYJ34"/>
      <c r="PYK34"/>
      <c r="PYL34"/>
      <c r="PYM34"/>
      <c r="PYN34"/>
      <c r="PYO34"/>
      <c r="PYP34"/>
      <c r="PYQ34"/>
      <c r="PYR34"/>
      <c r="PYS34"/>
      <c r="PYT34"/>
      <c r="PYU34"/>
      <c r="PYV34"/>
      <c r="PYW34"/>
      <c r="PYX34"/>
      <c r="PYY34"/>
      <c r="PYZ34"/>
      <c r="PZA34"/>
      <c r="PZB34"/>
      <c r="PZC34"/>
      <c r="PZD34"/>
      <c r="PZE34"/>
      <c r="PZF34"/>
      <c r="PZG34"/>
      <c r="PZH34"/>
      <c r="PZI34"/>
      <c r="PZJ34"/>
      <c r="PZK34"/>
      <c r="PZL34"/>
      <c r="PZM34"/>
      <c r="PZN34"/>
      <c r="PZO34"/>
      <c r="PZP34"/>
      <c r="PZQ34"/>
      <c r="PZR34"/>
      <c r="PZS34"/>
      <c r="PZT34"/>
      <c r="PZU34"/>
      <c r="PZV34"/>
      <c r="PZW34"/>
      <c r="PZX34"/>
      <c r="PZY34"/>
      <c r="PZZ34"/>
      <c r="QAA34"/>
      <c r="QAB34"/>
      <c r="QAC34"/>
      <c r="QAD34"/>
      <c r="QAE34"/>
      <c r="QAF34"/>
      <c r="QAG34"/>
      <c r="QAH34"/>
      <c r="QAI34"/>
      <c r="QAJ34"/>
      <c r="QAK34"/>
      <c r="QAL34"/>
      <c r="QAM34"/>
      <c r="QAN34"/>
      <c r="QAO34"/>
      <c r="QAP34"/>
      <c r="QAQ34"/>
      <c r="QAR34"/>
      <c r="QAS34"/>
      <c r="QAT34"/>
      <c r="QAU34"/>
      <c r="QAV34"/>
      <c r="QAW34"/>
      <c r="QAX34"/>
      <c r="QAY34"/>
      <c r="QAZ34"/>
      <c r="QBA34"/>
      <c r="QBB34"/>
      <c r="QBC34"/>
      <c r="QBD34"/>
      <c r="QBE34"/>
      <c r="QBF34"/>
      <c r="QBG34"/>
      <c r="QBH34"/>
      <c r="QBI34"/>
      <c r="QBJ34"/>
      <c r="QBK34"/>
      <c r="QBL34"/>
      <c r="QBM34"/>
      <c r="QBN34"/>
      <c r="QBO34"/>
      <c r="QBP34"/>
      <c r="QBQ34"/>
      <c r="QBR34"/>
      <c r="QBS34"/>
      <c r="QBT34"/>
      <c r="QBU34"/>
      <c r="QBV34"/>
      <c r="QBW34"/>
      <c r="QBX34"/>
      <c r="QBY34"/>
      <c r="QBZ34"/>
      <c r="QCA34"/>
      <c r="QCB34"/>
      <c r="QCC34"/>
      <c r="QCD34"/>
      <c r="QCE34"/>
      <c r="QCF34"/>
      <c r="QCG34"/>
      <c r="QCH34"/>
      <c r="QCI34"/>
      <c r="QCJ34"/>
      <c r="QCK34"/>
      <c r="QCL34"/>
      <c r="QCM34"/>
      <c r="QCN34"/>
      <c r="QCO34"/>
      <c r="QCP34"/>
      <c r="QCQ34"/>
      <c r="QCR34"/>
      <c r="QCS34"/>
      <c r="QCT34"/>
      <c r="QCU34"/>
      <c r="QCV34"/>
      <c r="QCW34"/>
      <c r="QCX34"/>
      <c r="QCY34"/>
      <c r="QCZ34"/>
      <c r="QDA34"/>
      <c r="QDB34"/>
      <c r="QDC34"/>
      <c r="QDD34"/>
      <c r="QDE34"/>
      <c r="QDF34"/>
      <c r="QDG34"/>
      <c r="QDH34"/>
      <c r="QDI34"/>
      <c r="QDJ34"/>
      <c r="QDK34"/>
      <c r="QDL34"/>
      <c r="QDM34"/>
      <c r="QDN34"/>
      <c r="QDO34"/>
      <c r="QDP34"/>
      <c r="QDQ34"/>
      <c r="QDR34"/>
      <c r="QDS34"/>
      <c r="QDT34"/>
      <c r="QDU34"/>
      <c r="QDV34"/>
      <c r="QDW34"/>
      <c r="QDX34"/>
      <c r="QDY34"/>
      <c r="QDZ34"/>
      <c r="QEA34"/>
      <c r="QEB34"/>
      <c r="QEC34"/>
      <c r="QED34"/>
      <c r="QEE34"/>
      <c r="QEF34"/>
      <c r="QEG34"/>
      <c r="QEH34"/>
      <c r="QEI34"/>
      <c r="QEJ34"/>
      <c r="QEK34"/>
      <c r="QEL34"/>
      <c r="QEM34"/>
      <c r="QEN34"/>
      <c r="QEO34"/>
      <c r="QEP34"/>
      <c r="QEQ34"/>
      <c r="QER34"/>
      <c r="QES34"/>
      <c r="QET34"/>
      <c r="QEU34"/>
      <c r="QEV34"/>
      <c r="QEW34"/>
      <c r="QEX34"/>
      <c r="QEY34"/>
      <c r="QEZ34"/>
      <c r="QFA34"/>
      <c r="QFB34"/>
      <c r="QFC34"/>
      <c r="QFD34"/>
      <c r="QFE34"/>
      <c r="QFF34"/>
      <c r="QFG34"/>
      <c r="QFH34"/>
      <c r="QFI34"/>
      <c r="QFJ34"/>
      <c r="QFK34"/>
      <c r="QFL34"/>
      <c r="QFM34"/>
      <c r="QFN34"/>
      <c r="QFO34"/>
      <c r="QFP34"/>
      <c r="QFQ34"/>
      <c r="QFR34"/>
      <c r="QFS34"/>
      <c r="QFT34"/>
      <c r="QFU34"/>
      <c r="QFV34"/>
      <c r="QFW34"/>
      <c r="QFX34"/>
      <c r="QFY34"/>
      <c r="QFZ34"/>
      <c r="QGA34"/>
      <c r="QGB34"/>
      <c r="QGC34"/>
      <c r="QGD34"/>
      <c r="QGE34"/>
      <c r="QGF34"/>
      <c r="QGG34"/>
      <c r="QGH34"/>
      <c r="QGI34"/>
      <c r="QGJ34"/>
      <c r="QGK34"/>
      <c r="QGL34"/>
      <c r="QGM34"/>
      <c r="QGN34"/>
      <c r="QGO34"/>
      <c r="QGP34"/>
      <c r="QGQ34"/>
      <c r="QGR34"/>
      <c r="QGS34"/>
      <c r="QGT34"/>
      <c r="QGU34"/>
      <c r="QGV34"/>
      <c r="QGW34"/>
      <c r="QGX34"/>
      <c r="QGY34"/>
      <c r="QGZ34"/>
      <c r="QHA34"/>
      <c r="QHB34"/>
      <c r="QHC34"/>
      <c r="QHD34"/>
      <c r="QHE34"/>
      <c r="QHF34"/>
      <c r="QHG34"/>
      <c r="QHH34"/>
      <c r="QHI34"/>
      <c r="QHJ34"/>
      <c r="QHK34"/>
      <c r="QHL34"/>
      <c r="QHM34"/>
      <c r="QHN34"/>
      <c r="QHO34"/>
      <c r="QHP34"/>
      <c r="QHQ34"/>
      <c r="QHR34"/>
      <c r="QHS34"/>
      <c r="QHT34"/>
      <c r="QHU34"/>
      <c r="QHV34"/>
      <c r="QHW34"/>
      <c r="QHX34"/>
      <c r="QHY34"/>
      <c r="QHZ34"/>
      <c r="QIA34"/>
      <c r="QIB34"/>
      <c r="QIC34"/>
      <c r="QID34"/>
      <c r="QIE34"/>
      <c r="QIF34"/>
      <c r="QIG34"/>
      <c r="QIH34"/>
      <c r="QII34"/>
      <c r="QIJ34"/>
      <c r="QIK34"/>
      <c r="QIL34"/>
      <c r="QIM34"/>
      <c r="QIN34"/>
      <c r="QIO34"/>
      <c r="QIP34"/>
      <c r="QIQ34"/>
      <c r="QIR34"/>
      <c r="QIS34"/>
      <c r="QIT34"/>
      <c r="QIU34"/>
      <c r="QIV34"/>
      <c r="QIW34"/>
      <c r="QIX34"/>
      <c r="QIY34"/>
      <c r="QIZ34"/>
      <c r="QJA34"/>
      <c r="QJB34"/>
      <c r="QJC34"/>
      <c r="QJD34"/>
      <c r="QJE34"/>
      <c r="QJF34"/>
      <c r="QJG34"/>
      <c r="QJH34"/>
      <c r="QJI34"/>
      <c r="QJJ34"/>
      <c r="QJK34"/>
      <c r="QJL34"/>
      <c r="QJM34"/>
      <c r="QJN34"/>
      <c r="QJO34"/>
      <c r="QJP34"/>
      <c r="QJQ34"/>
      <c r="QJR34"/>
      <c r="QJS34"/>
      <c r="QJT34"/>
      <c r="QJU34"/>
      <c r="QJV34"/>
      <c r="QJW34"/>
      <c r="QJX34"/>
      <c r="QJY34"/>
      <c r="QJZ34"/>
      <c r="QKA34"/>
      <c r="QKB34"/>
      <c r="QKC34"/>
      <c r="QKD34"/>
      <c r="QKE34"/>
      <c r="QKF34"/>
      <c r="QKG34"/>
      <c r="QKH34"/>
      <c r="QKI34"/>
      <c r="QKJ34"/>
      <c r="QKK34"/>
      <c r="QKL34"/>
      <c r="QKM34"/>
      <c r="QKN34"/>
      <c r="QKO34"/>
      <c r="QKP34"/>
      <c r="QKQ34"/>
      <c r="QKR34"/>
      <c r="QKS34"/>
      <c r="QKT34"/>
      <c r="QKU34"/>
      <c r="QKV34"/>
      <c r="QKW34"/>
      <c r="QKX34"/>
      <c r="QKY34"/>
      <c r="QKZ34"/>
      <c r="QLA34"/>
      <c r="QLB34"/>
      <c r="QLC34"/>
      <c r="QLD34"/>
      <c r="QLE34"/>
      <c r="QLF34"/>
      <c r="QLG34"/>
      <c r="QLH34"/>
      <c r="QLI34"/>
      <c r="QLJ34"/>
      <c r="QLK34"/>
      <c r="QLL34"/>
      <c r="QLM34"/>
      <c r="QLN34"/>
      <c r="QLO34"/>
      <c r="QLP34"/>
      <c r="QLQ34"/>
      <c r="QLR34"/>
      <c r="QLS34"/>
      <c r="QLT34"/>
      <c r="QLU34"/>
      <c r="QLV34"/>
      <c r="QLW34"/>
      <c r="QLX34"/>
      <c r="QLY34"/>
      <c r="QLZ34"/>
      <c r="QMA34"/>
      <c r="QMB34"/>
      <c r="QMC34"/>
      <c r="QMD34"/>
      <c r="QME34"/>
      <c r="QMF34"/>
      <c r="QMG34"/>
      <c r="QMH34"/>
      <c r="QMI34"/>
      <c r="QMJ34"/>
      <c r="QMK34"/>
      <c r="QML34"/>
      <c r="QMM34"/>
      <c r="QMN34"/>
      <c r="QMO34"/>
      <c r="QMP34"/>
      <c r="QMQ34"/>
      <c r="QMR34"/>
      <c r="QMS34"/>
      <c r="QMT34"/>
      <c r="QMU34"/>
      <c r="QMV34"/>
      <c r="QMW34"/>
      <c r="QMX34"/>
      <c r="QMY34"/>
      <c r="QMZ34"/>
      <c r="QNA34"/>
      <c r="QNB34"/>
      <c r="QNC34"/>
      <c r="QND34"/>
      <c r="QNE34"/>
      <c r="QNF34"/>
      <c r="QNG34"/>
      <c r="QNH34"/>
      <c r="QNI34"/>
      <c r="QNJ34"/>
      <c r="QNK34"/>
      <c r="QNL34"/>
      <c r="QNM34"/>
      <c r="QNN34"/>
      <c r="QNO34"/>
      <c r="QNP34"/>
      <c r="QNQ34"/>
      <c r="QNR34"/>
      <c r="QNS34"/>
      <c r="QNT34"/>
      <c r="QNU34"/>
      <c r="QNV34"/>
      <c r="QNW34"/>
      <c r="QNX34"/>
      <c r="QNY34"/>
      <c r="QNZ34"/>
      <c r="QOA34"/>
      <c r="QOB34"/>
      <c r="QOC34"/>
      <c r="QOD34"/>
      <c r="QOE34"/>
      <c r="QOF34"/>
      <c r="QOG34"/>
      <c r="QOH34"/>
      <c r="QOI34"/>
      <c r="QOJ34"/>
      <c r="QOK34"/>
      <c r="QOL34"/>
      <c r="QOM34"/>
      <c r="QON34"/>
      <c r="QOO34"/>
      <c r="QOP34"/>
      <c r="QOQ34"/>
      <c r="QOR34"/>
      <c r="QOS34"/>
      <c r="QOT34"/>
      <c r="QOU34"/>
      <c r="QOV34"/>
      <c r="QOW34"/>
      <c r="QOX34"/>
      <c r="QOY34"/>
      <c r="QOZ34"/>
      <c r="QPA34"/>
      <c r="QPB34"/>
      <c r="QPC34"/>
      <c r="QPD34"/>
      <c r="QPE34"/>
      <c r="QPF34"/>
      <c r="QPG34"/>
      <c r="QPH34"/>
      <c r="QPI34"/>
      <c r="QPJ34"/>
      <c r="QPK34"/>
      <c r="QPL34"/>
      <c r="QPM34"/>
      <c r="QPN34"/>
      <c r="QPO34"/>
      <c r="QPP34"/>
      <c r="QPQ34"/>
      <c r="QPR34"/>
      <c r="QPS34"/>
      <c r="QPT34"/>
      <c r="QPU34"/>
      <c r="QPV34"/>
      <c r="QPW34"/>
      <c r="QPX34"/>
      <c r="QPY34"/>
      <c r="QPZ34"/>
      <c r="QQA34"/>
      <c r="QQB34"/>
      <c r="QQC34"/>
      <c r="QQD34"/>
      <c r="QQE34"/>
      <c r="QQF34"/>
      <c r="QQG34"/>
      <c r="QQH34"/>
      <c r="QQI34"/>
      <c r="QQJ34"/>
      <c r="QQK34"/>
      <c r="QQL34"/>
      <c r="QQM34"/>
      <c r="QQN34"/>
      <c r="QQO34"/>
      <c r="QQP34"/>
      <c r="QQQ34"/>
      <c r="QQR34"/>
      <c r="QQS34"/>
      <c r="QQT34"/>
      <c r="QQU34"/>
      <c r="QQV34"/>
      <c r="QQW34"/>
      <c r="QQX34"/>
      <c r="QQY34"/>
      <c r="QQZ34"/>
      <c r="QRA34"/>
      <c r="QRB34"/>
      <c r="QRC34"/>
      <c r="QRD34"/>
      <c r="QRE34"/>
      <c r="QRF34"/>
      <c r="QRG34"/>
      <c r="QRH34"/>
      <c r="QRI34"/>
      <c r="QRJ34"/>
      <c r="QRK34"/>
      <c r="QRL34"/>
      <c r="QRM34"/>
      <c r="QRN34"/>
      <c r="QRO34"/>
      <c r="QRP34"/>
      <c r="QRQ34"/>
      <c r="QRR34"/>
      <c r="QRS34"/>
      <c r="QRT34"/>
      <c r="QRU34"/>
      <c r="QRV34"/>
      <c r="QRW34"/>
      <c r="QRX34"/>
      <c r="QRY34"/>
      <c r="QRZ34"/>
      <c r="QSA34"/>
      <c r="QSB34"/>
      <c r="QSC34"/>
      <c r="QSD34"/>
      <c r="QSE34"/>
      <c r="QSF34"/>
      <c r="QSG34"/>
      <c r="QSH34"/>
      <c r="QSI34"/>
      <c r="QSJ34"/>
      <c r="QSK34"/>
      <c r="QSL34"/>
      <c r="QSM34"/>
      <c r="QSN34"/>
      <c r="QSO34"/>
      <c r="QSP34"/>
      <c r="QSQ34"/>
      <c r="QSR34"/>
      <c r="QSS34"/>
      <c r="QST34"/>
      <c r="QSU34"/>
      <c r="QSV34"/>
      <c r="QSW34"/>
      <c r="QSX34"/>
      <c r="QSY34"/>
      <c r="QSZ34"/>
      <c r="QTA34"/>
      <c r="QTB34"/>
      <c r="QTC34"/>
      <c r="QTD34"/>
      <c r="QTE34"/>
      <c r="QTF34"/>
      <c r="QTG34"/>
      <c r="QTH34"/>
      <c r="QTI34"/>
      <c r="QTJ34"/>
      <c r="QTK34"/>
      <c r="QTL34"/>
      <c r="QTM34"/>
      <c r="QTN34"/>
      <c r="QTO34"/>
      <c r="QTP34"/>
      <c r="QTQ34"/>
      <c r="QTR34"/>
      <c r="QTS34"/>
      <c r="QTT34"/>
      <c r="QTU34"/>
      <c r="QTV34"/>
      <c r="QTW34"/>
      <c r="QTX34"/>
      <c r="QTY34"/>
      <c r="QTZ34"/>
      <c r="QUA34"/>
      <c r="QUB34"/>
      <c r="QUC34"/>
      <c r="QUD34"/>
      <c r="QUE34"/>
      <c r="QUF34"/>
      <c r="QUG34"/>
      <c r="QUH34"/>
      <c r="QUI34"/>
      <c r="QUJ34"/>
      <c r="QUK34"/>
      <c r="QUL34"/>
      <c r="QUM34"/>
      <c r="QUN34"/>
      <c r="QUO34"/>
      <c r="QUP34"/>
      <c r="QUQ34"/>
      <c r="QUR34"/>
      <c r="QUS34"/>
      <c r="QUT34"/>
      <c r="QUU34"/>
      <c r="QUV34"/>
      <c r="QUW34"/>
      <c r="QUX34"/>
      <c r="QUY34"/>
      <c r="QUZ34"/>
      <c r="QVA34"/>
      <c r="QVB34"/>
      <c r="QVC34"/>
      <c r="QVD34"/>
      <c r="QVE34"/>
      <c r="QVF34"/>
      <c r="QVG34"/>
      <c r="QVH34"/>
      <c r="QVI34"/>
      <c r="QVJ34"/>
      <c r="QVK34"/>
      <c r="QVL34"/>
      <c r="QVM34"/>
      <c r="QVN34"/>
      <c r="QVO34"/>
      <c r="QVP34"/>
      <c r="QVQ34"/>
      <c r="QVR34"/>
      <c r="QVS34"/>
      <c r="QVT34"/>
      <c r="QVU34"/>
      <c r="QVV34"/>
      <c r="QVW34"/>
      <c r="QVX34"/>
      <c r="QVY34"/>
      <c r="QVZ34"/>
      <c r="QWA34"/>
      <c r="QWB34"/>
      <c r="QWC34"/>
      <c r="QWD34"/>
      <c r="QWE34"/>
      <c r="QWF34"/>
      <c r="QWG34"/>
      <c r="QWH34"/>
      <c r="QWI34"/>
      <c r="QWJ34"/>
      <c r="QWK34"/>
      <c r="QWL34"/>
      <c r="QWM34"/>
      <c r="QWN34"/>
      <c r="QWO34"/>
      <c r="QWP34"/>
      <c r="QWQ34"/>
      <c r="QWR34"/>
      <c r="QWS34"/>
      <c r="QWT34"/>
      <c r="QWU34"/>
      <c r="QWV34"/>
      <c r="QWW34"/>
      <c r="QWX34"/>
      <c r="QWY34"/>
      <c r="QWZ34"/>
      <c r="QXA34"/>
      <c r="QXB34"/>
      <c r="QXC34"/>
      <c r="QXD34"/>
      <c r="QXE34"/>
      <c r="QXF34"/>
      <c r="QXG34"/>
      <c r="QXH34"/>
      <c r="QXI34"/>
      <c r="QXJ34"/>
      <c r="QXK34"/>
      <c r="QXL34"/>
      <c r="QXM34"/>
      <c r="QXN34"/>
      <c r="QXO34"/>
      <c r="QXP34"/>
      <c r="QXQ34"/>
      <c r="QXR34"/>
      <c r="QXS34"/>
      <c r="QXT34"/>
      <c r="QXU34"/>
      <c r="QXV34"/>
      <c r="QXW34"/>
      <c r="QXX34"/>
      <c r="QXY34"/>
      <c r="QXZ34"/>
      <c r="QYA34"/>
      <c r="QYB34"/>
      <c r="QYC34"/>
      <c r="QYD34"/>
      <c r="QYE34"/>
      <c r="QYF34"/>
      <c r="QYG34"/>
      <c r="QYH34"/>
      <c r="QYI34"/>
      <c r="QYJ34"/>
      <c r="QYK34"/>
      <c r="QYL34"/>
      <c r="QYM34"/>
      <c r="QYN34"/>
      <c r="QYO34"/>
      <c r="QYP34"/>
      <c r="QYQ34"/>
      <c r="QYR34"/>
      <c r="QYS34"/>
      <c r="QYT34"/>
      <c r="QYU34"/>
      <c r="QYV34"/>
      <c r="QYW34"/>
      <c r="QYX34"/>
      <c r="QYY34"/>
      <c r="QYZ34"/>
      <c r="QZA34"/>
      <c r="QZB34"/>
      <c r="QZC34"/>
      <c r="QZD34"/>
      <c r="QZE34"/>
      <c r="QZF34"/>
      <c r="QZG34"/>
      <c r="QZH34"/>
      <c r="QZI34"/>
      <c r="QZJ34"/>
      <c r="QZK34"/>
      <c r="QZL34"/>
      <c r="QZM34"/>
      <c r="QZN34"/>
      <c r="QZO34"/>
      <c r="QZP34"/>
      <c r="QZQ34"/>
      <c r="QZR34"/>
      <c r="QZS34"/>
      <c r="QZT34"/>
      <c r="QZU34"/>
      <c r="QZV34"/>
      <c r="QZW34"/>
      <c r="QZX34"/>
      <c r="QZY34"/>
      <c r="QZZ34"/>
      <c r="RAA34"/>
      <c r="RAB34"/>
      <c r="RAC34"/>
      <c r="RAD34"/>
      <c r="RAE34"/>
      <c r="RAF34"/>
      <c r="RAG34"/>
      <c r="RAH34"/>
      <c r="RAI34"/>
      <c r="RAJ34"/>
      <c r="RAK34"/>
      <c r="RAL34"/>
      <c r="RAM34"/>
      <c r="RAN34"/>
      <c r="RAO34"/>
      <c r="RAP34"/>
      <c r="RAQ34"/>
      <c r="RAR34"/>
      <c r="RAS34"/>
      <c r="RAT34"/>
      <c r="RAU34"/>
      <c r="RAV34"/>
      <c r="RAW34"/>
      <c r="RAX34"/>
      <c r="RAY34"/>
      <c r="RAZ34"/>
      <c r="RBA34"/>
      <c r="RBB34"/>
      <c r="RBC34"/>
      <c r="RBD34"/>
      <c r="RBE34"/>
      <c r="RBF34"/>
      <c r="RBG34"/>
      <c r="RBH34"/>
      <c r="RBI34"/>
      <c r="RBJ34"/>
      <c r="RBK34"/>
      <c r="RBL34"/>
      <c r="RBM34"/>
      <c r="RBN34"/>
      <c r="RBO34"/>
      <c r="RBP34"/>
      <c r="RBQ34"/>
      <c r="RBR34"/>
      <c r="RBS34"/>
      <c r="RBT34"/>
      <c r="RBU34"/>
      <c r="RBV34"/>
      <c r="RBW34"/>
      <c r="RBX34"/>
      <c r="RBY34"/>
      <c r="RBZ34"/>
      <c r="RCA34"/>
      <c r="RCB34"/>
      <c r="RCC34"/>
      <c r="RCD34"/>
      <c r="RCE34"/>
      <c r="RCF34"/>
      <c r="RCG34"/>
      <c r="RCH34"/>
      <c r="RCI34"/>
      <c r="RCJ34"/>
      <c r="RCK34"/>
      <c r="RCL34"/>
      <c r="RCM34"/>
      <c r="RCN34"/>
      <c r="RCO34"/>
      <c r="RCP34"/>
      <c r="RCQ34"/>
      <c r="RCR34"/>
      <c r="RCS34"/>
      <c r="RCT34"/>
      <c r="RCU34"/>
      <c r="RCV34"/>
      <c r="RCW34"/>
      <c r="RCX34"/>
      <c r="RCY34"/>
      <c r="RCZ34"/>
      <c r="RDA34"/>
      <c r="RDB34"/>
      <c r="RDC34"/>
      <c r="RDD34"/>
      <c r="RDE34"/>
      <c r="RDF34"/>
      <c r="RDG34"/>
      <c r="RDH34"/>
      <c r="RDI34"/>
      <c r="RDJ34"/>
      <c r="RDK34"/>
      <c r="RDL34"/>
      <c r="RDM34"/>
      <c r="RDN34"/>
      <c r="RDO34"/>
      <c r="RDP34"/>
      <c r="RDQ34"/>
      <c r="RDR34"/>
      <c r="RDS34"/>
      <c r="RDT34"/>
      <c r="RDU34"/>
      <c r="RDV34"/>
      <c r="RDW34"/>
      <c r="RDX34"/>
      <c r="RDY34"/>
      <c r="RDZ34"/>
      <c r="REA34"/>
      <c r="REB34"/>
      <c r="REC34"/>
      <c r="RED34"/>
      <c r="REE34"/>
      <c r="REF34"/>
      <c r="REG34"/>
      <c r="REH34"/>
      <c r="REI34"/>
      <c r="REJ34"/>
      <c r="REK34"/>
      <c r="REL34"/>
      <c r="REM34"/>
      <c r="REN34"/>
      <c r="REO34"/>
      <c r="REP34"/>
      <c r="REQ34"/>
      <c r="RER34"/>
      <c r="RES34"/>
      <c r="RET34"/>
      <c r="REU34"/>
      <c r="REV34"/>
      <c r="REW34"/>
      <c r="REX34"/>
      <c r="REY34"/>
      <c r="REZ34"/>
      <c r="RFA34"/>
      <c r="RFB34"/>
      <c r="RFC34"/>
      <c r="RFD34"/>
      <c r="RFE34"/>
      <c r="RFF34"/>
      <c r="RFG34"/>
      <c r="RFH34"/>
      <c r="RFI34"/>
      <c r="RFJ34"/>
      <c r="RFK34"/>
      <c r="RFL34"/>
      <c r="RFM34"/>
      <c r="RFN34"/>
      <c r="RFO34"/>
      <c r="RFP34"/>
      <c r="RFQ34"/>
      <c r="RFR34"/>
      <c r="RFS34"/>
      <c r="RFT34"/>
      <c r="RFU34"/>
      <c r="RFV34"/>
      <c r="RFW34"/>
      <c r="RFX34"/>
      <c r="RFY34"/>
      <c r="RFZ34"/>
      <c r="RGA34"/>
      <c r="RGB34"/>
      <c r="RGC34"/>
      <c r="RGD34"/>
      <c r="RGE34"/>
      <c r="RGF34"/>
      <c r="RGG34"/>
      <c r="RGH34"/>
      <c r="RGI34"/>
      <c r="RGJ34"/>
      <c r="RGK34"/>
      <c r="RGL34"/>
      <c r="RGM34"/>
      <c r="RGN34"/>
      <c r="RGO34"/>
      <c r="RGP34"/>
      <c r="RGQ34"/>
      <c r="RGR34"/>
      <c r="RGS34"/>
      <c r="RGT34"/>
      <c r="RGU34"/>
      <c r="RGV34"/>
      <c r="RGW34"/>
      <c r="RGX34"/>
      <c r="RGY34"/>
      <c r="RGZ34"/>
      <c r="RHA34"/>
      <c r="RHB34"/>
      <c r="RHC34"/>
      <c r="RHD34"/>
      <c r="RHE34"/>
      <c r="RHF34"/>
      <c r="RHG34"/>
      <c r="RHH34"/>
      <c r="RHI34"/>
      <c r="RHJ34"/>
      <c r="RHK34"/>
      <c r="RHL34"/>
      <c r="RHM34"/>
      <c r="RHN34"/>
      <c r="RHO34"/>
      <c r="RHP34"/>
      <c r="RHQ34"/>
      <c r="RHR34"/>
      <c r="RHS34"/>
      <c r="RHT34"/>
      <c r="RHU34"/>
      <c r="RHV34"/>
      <c r="RHW34"/>
      <c r="RHX34"/>
      <c r="RHY34"/>
      <c r="RHZ34"/>
      <c r="RIA34"/>
      <c r="RIB34"/>
      <c r="RIC34"/>
      <c r="RID34"/>
      <c r="RIE34"/>
      <c r="RIF34"/>
      <c r="RIG34"/>
      <c r="RIH34"/>
      <c r="RII34"/>
      <c r="RIJ34"/>
      <c r="RIK34"/>
      <c r="RIL34"/>
      <c r="RIM34"/>
      <c r="RIN34"/>
      <c r="RIO34"/>
      <c r="RIP34"/>
      <c r="RIQ34"/>
      <c r="RIR34"/>
      <c r="RIS34"/>
      <c r="RIT34"/>
      <c r="RIU34"/>
      <c r="RIV34"/>
      <c r="RIW34"/>
      <c r="RIX34"/>
      <c r="RIY34"/>
      <c r="RIZ34"/>
      <c r="RJA34"/>
      <c r="RJB34"/>
      <c r="RJC34"/>
      <c r="RJD34"/>
      <c r="RJE34"/>
      <c r="RJF34"/>
      <c r="RJG34"/>
      <c r="RJH34"/>
      <c r="RJI34"/>
      <c r="RJJ34"/>
      <c r="RJK34"/>
      <c r="RJL34"/>
      <c r="RJM34"/>
      <c r="RJN34"/>
      <c r="RJO34"/>
      <c r="RJP34"/>
      <c r="RJQ34"/>
      <c r="RJR34"/>
      <c r="RJS34"/>
      <c r="RJT34"/>
      <c r="RJU34"/>
      <c r="RJV34"/>
      <c r="RJW34"/>
      <c r="RJX34"/>
      <c r="RJY34"/>
      <c r="RJZ34"/>
      <c r="RKA34"/>
      <c r="RKB34"/>
      <c r="RKC34"/>
      <c r="RKD34"/>
      <c r="RKE34"/>
      <c r="RKF34"/>
      <c r="RKG34"/>
      <c r="RKH34"/>
      <c r="RKI34"/>
      <c r="RKJ34"/>
      <c r="RKK34"/>
      <c r="RKL34"/>
      <c r="RKM34"/>
      <c r="RKN34"/>
      <c r="RKO34"/>
      <c r="RKP34"/>
      <c r="RKQ34"/>
      <c r="RKR34"/>
      <c r="RKS34"/>
      <c r="RKT34"/>
      <c r="RKU34"/>
      <c r="RKV34"/>
      <c r="RKW34"/>
      <c r="RKX34"/>
      <c r="RKY34"/>
      <c r="RKZ34"/>
      <c r="RLA34"/>
      <c r="RLB34"/>
      <c r="RLC34"/>
      <c r="RLD34"/>
      <c r="RLE34"/>
      <c r="RLF34"/>
      <c r="RLG34"/>
      <c r="RLH34"/>
      <c r="RLI34"/>
      <c r="RLJ34"/>
      <c r="RLK34"/>
      <c r="RLL34"/>
      <c r="RLM34"/>
      <c r="RLN34"/>
      <c r="RLO34"/>
      <c r="RLP34"/>
      <c r="RLQ34"/>
      <c r="RLR34"/>
      <c r="RLS34"/>
      <c r="RLT34"/>
      <c r="RLU34"/>
      <c r="RLV34"/>
      <c r="RLW34"/>
      <c r="RLX34"/>
      <c r="RLY34"/>
      <c r="RLZ34"/>
      <c r="RMA34"/>
      <c r="RMB34"/>
      <c r="RMC34"/>
      <c r="RMD34"/>
      <c r="RME34"/>
      <c r="RMF34"/>
      <c r="RMG34"/>
      <c r="RMH34"/>
      <c r="RMI34"/>
      <c r="RMJ34"/>
      <c r="RMK34"/>
      <c r="RML34"/>
      <c r="RMM34"/>
      <c r="RMN34"/>
      <c r="RMO34"/>
      <c r="RMP34"/>
      <c r="RMQ34"/>
      <c r="RMR34"/>
      <c r="RMS34"/>
      <c r="RMT34"/>
      <c r="RMU34"/>
      <c r="RMV34"/>
      <c r="RMW34"/>
      <c r="RMX34"/>
      <c r="RMY34"/>
      <c r="RMZ34"/>
      <c r="RNA34"/>
      <c r="RNB34"/>
      <c r="RNC34"/>
      <c r="RND34"/>
      <c r="RNE34"/>
      <c r="RNF34"/>
      <c r="RNG34"/>
      <c r="RNH34"/>
      <c r="RNI34"/>
      <c r="RNJ34"/>
      <c r="RNK34"/>
      <c r="RNL34"/>
      <c r="RNM34"/>
      <c r="RNN34"/>
      <c r="RNO34"/>
      <c r="RNP34"/>
      <c r="RNQ34"/>
      <c r="RNR34"/>
      <c r="RNS34"/>
      <c r="RNT34"/>
      <c r="RNU34"/>
      <c r="RNV34"/>
      <c r="RNW34"/>
      <c r="RNX34"/>
      <c r="RNY34"/>
      <c r="RNZ34"/>
      <c r="ROA34"/>
      <c r="ROB34"/>
      <c r="ROC34"/>
      <c r="ROD34"/>
      <c r="ROE34"/>
      <c r="ROF34"/>
      <c r="ROG34"/>
      <c r="ROH34"/>
      <c r="ROI34"/>
      <c r="ROJ34"/>
      <c r="ROK34"/>
      <c r="ROL34"/>
      <c r="ROM34"/>
      <c r="RON34"/>
      <c r="ROO34"/>
      <c r="ROP34"/>
      <c r="ROQ34"/>
      <c r="ROR34"/>
      <c r="ROS34"/>
      <c r="ROT34"/>
      <c r="ROU34"/>
      <c r="ROV34"/>
      <c r="ROW34"/>
      <c r="ROX34"/>
      <c r="ROY34"/>
      <c r="ROZ34"/>
      <c r="RPA34"/>
      <c r="RPB34"/>
      <c r="RPC34"/>
      <c r="RPD34"/>
      <c r="RPE34"/>
      <c r="RPF34"/>
      <c r="RPG34"/>
      <c r="RPH34"/>
      <c r="RPI34"/>
      <c r="RPJ34"/>
      <c r="RPK34"/>
      <c r="RPL34"/>
      <c r="RPM34"/>
      <c r="RPN34"/>
      <c r="RPO34"/>
      <c r="RPP34"/>
      <c r="RPQ34"/>
      <c r="RPR34"/>
      <c r="RPS34"/>
      <c r="RPT34"/>
      <c r="RPU34"/>
      <c r="RPV34"/>
      <c r="RPW34"/>
      <c r="RPX34"/>
      <c r="RPY34"/>
      <c r="RPZ34"/>
      <c r="RQA34"/>
      <c r="RQB34"/>
      <c r="RQC34"/>
      <c r="RQD34"/>
      <c r="RQE34"/>
      <c r="RQF34"/>
      <c r="RQG34"/>
      <c r="RQH34"/>
      <c r="RQI34"/>
      <c r="RQJ34"/>
      <c r="RQK34"/>
      <c r="RQL34"/>
      <c r="RQM34"/>
      <c r="RQN34"/>
      <c r="RQO34"/>
      <c r="RQP34"/>
      <c r="RQQ34"/>
      <c r="RQR34"/>
      <c r="RQS34"/>
      <c r="RQT34"/>
      <c r="RQU34"/>
      <c r="RQV34"/>
      <c r="RQW34"/>
      <c r="RQX34"/>
      <c r="RQY34"/>
      <c r="RQZ34"/>
      <c r="RRA34"/>
      <c r="RRB34"/>
      <c r="RRC34"/>
      <c r="RRD34"/>
      <c r="RRE34"/>
      <c r="RRF34"/>
      <c r="RRG34"/>
      <c r="RRH34"/>
      <c r="RRI34"/>
      <c r="RRJ34"/>
      <c r="RRK34"/>
      <c r="RRL34"/>
      <c r="RRM34"/>
      <c r="RRN34"/>
      <c r="RRO34"/>
      <c r="RRP34"/>
      <c r="RRQ34"/>
      <c r="RRR34"/>
      <c r="RRS34"/>
      <c r="RRT34"/>
      <c r="RRU34"/>
      <c r="RRV34"/>
      <c r="RRW34"/>
      <c r="RRX34"/>
      <c r="RRY34"/>
      <c r="RRZ34"/>
      <c r="RSA34"/>
      <c r="RSB34"/>
      <c r="RSC34"/>
      <c r="RSD34"/>
      <c r="RSE34"/>
      <c r="RSF34"/>
      <c r="RSG34"/>
      <c r="RSH34"/>
      <c r="RSI34"/>
      <c r="RSJ34"/>
      <c r="RSK34"/>
      <c r="RSL34"/>
      <c r="RSM34"/>
      <c r="RSN34"/>
      <c r="RSO34"/>
      <c r="RSP34"/>
      <c r="RSQ34"/>
      <c r="RSR34"/>
      <c r="RSS34"/>
      <c r="RST34"/>
      <c r="RSU34"/>
      <c r="RSV34"/>
      <c r="RSW34"/>
      <c r="RSX34"/>
      <c r="RSY34"/>
      <c r="RSZ34"/>
      <c r="RTA34"/>
      <c r="RTB34"/>
      <c r="RTC34"/>
      <c r="RTD34"/>
      <c r="RTE34"/>
      <c r="RTF34"/>
      <c r="RTG34"/>
      <c r="RTH34"/>
      <c r="RTI34"/>
      <c r="RTJ34"/>
      <c r="RTK34"/>
      <c r="RTL34"/>
      <c r="RTM34"/>
      <c r="RTN34"/>
      <c r="RTO34"/>
      <c r="RTP34"/>
      <c r="RTQ34"/>
      <c r="RTR34"/>
      <c r="RTS34"/>
      <c r="RTT34"/>
      <c r="RTU34"/>
      <c r="RTV34"/>
      <c r="RTW34"/>
      <c r="RTX34"/>
      <c r="RTY34"/>
      <c r="RTZ34"/>
      <c r="RUA34"/>
      <c r="RUB34"/>
      <c r="RUC34"/>
      <c r="RUD34"/>
      <c r="RUE34"/>
      <c r="RUF34"/>
      <c r="RUG34"/>
      <c r="RUH34"/>
      <c r="RUI34"/>
      <c r="RUJ34"/>
      <c r="RUK34"/>
      <c r="RUL34"/>
      <c r="RUM34"/>
      <c r="RUN34"/>
      <c r="RUO34"/>
      <c r="RUP34"/>
      <c r="RUQ34"/>
      <c r="RUR34"/>
      <c r="RUS34"/>
      <c r="RUT34"/>
      <c r="RUU34"/>
      <c r="RUV34"/>
      <c r="RUW34"/>
      <c r="RUX34"/>
      <c r="RUY34"/>
      <c r="RUZ34"/>
      <c r="RVA34"/>
      <c r="RVB34"/>
      <c r="RVC34"/>
      <c r="RVD34"/>
      <c r="RVE34"/>
      <c r="RVF34"/>
      <c r="RVG34"/>
      <c r="RVH34"/>
      <c r="RVI34"/>
      <c r="RVJ34"/>
      <c r="RVK34"/>
      <c r="RVL34"/>
      <c r="RVM34"/>
      <c r="RVN34"/>
      <c r="RVO34"/>
      <c r="RVP34"/>
      <c r="RVQ34"/>
      <c r="RVR34"/>
      <c r="RVS34"/>
      <c r="RVT34"/>
      <c r="RVU34"/>
      <c r="RVV34"/>
      <c r="RVW34"/>
      <c r="RVX34"/>
      <c r="RVY34"/>
      <c r="RVZ34"/>
      <c r="RWA34"/>
      <c r="RWB34"/>
      <c r="RWC34"/>
      <c r="RWD34"/>
      <c r="RWE34"/>
      <c r="RWF34"/>
      <c r="RWG34"/>
      <c r="RWH34"/>
      <c r="RWI34"/>
      <c r="RWJ34"/>
      <c r="RWK34"/>
      <c r="RWL34"/>
      <c r="RWM34"/>
      <c r="RWN34"/>
      <c r="RWO34"/>
      <c r="RWP34"/>
      <c r="RWQ34"/>
      <c r="RWR34"/>
      <c r="RWS34"/>
      <c r="RWT34"/>
      <c r="RWU34"/>
      <c r="RWV34"/>
      <c r="RWW34"/>
      <c r="RWX34"/>
      <c r="RWY34"/>
      <c r="RWZ34"/>
      <c r="RXA34"/>
      <c r="RXB34"/>
      <c r="RXC34"/>
      <c r="RXD34"/>
      <c r="RXE34"/>
      <c r="RXF34"/>
      <c r="RXG34"/>
      <c r="RXH34"/>
      <c r="RXI34"/>
      <c r="RXJ34"/>
      <c r="RXK34"/>
      <c r="RXL34"/>
      <c r="RXM34"/>
      <c r="RXN34"/>
      <c r="RXO34"/>
      <c r="RXP34"/>
      <c r="RXQ34"/>
      <c r="RXR34"/>
      <c r="RXS34"/>
      <c r="RXT34"/>
      <c r="RXU34"/>
      <c r="RXV34"/>
      <c r="RXW34"/>
      <c r="RXX34"/>
      <c r="RXY34"/>
      <c r="RXZ34"/>
      <c r="RYA34"/>
      <c r="RYB34"/>
      <c r="RYC34"/>
      <c r="RYD34"/>
      <c r="RYE34"/>
      <c r="RYF34"/>
      <c r="RYG34"/>
      <c r="RYH34"/>
      <c r="RYI34"/>
      <c r="RYJ34"/>
      <c r="RYK34"/>
      <c r="RYL34"/>
      <c r="RYM34"/>
      <c r="RYN34"/>
      <c r="RYO34"/>
      <c r="RYP34"/>
      <c r="RYQ34"/>
      <c r="RYR34"/>
      <c r="RYS34"/>
      <c r="RYT34"/>
      <c r="RYU34"/>
      <c r="RYV34"/>
      <c r="RYW34"/>
      <c r="RYX34"/>
      <c r="RYY34"/>
      <c r="RYZ34"/>
      <c r="RZA34"/>
      <c r="RZB34"/>
      <c r="RZC34"/>
      <c r="RZD34"/>
      <c r="RZE34"/>
      <c r="RZF34"/>
      <c r="RZG34"/>
      <c r="RZH34"/>
      <c r="RZI34"/>
      <c r="RZJ34"/>
      <c r="RZK34"/>
      <c r="RZL34"/>
      <c r="RZM34"/>
      <c r="RZN34"/>
      <c r="RZO34"/>
      <c r="RZP34"/>
      <c r="RZQ34"/>
      <c r="RZR34"/>
      <c r="RZS34"/>
      <c r="RZT34"/>
      <c r="RZU34"/>
      <c r="RZV34"/>
      <c r="RZW34"/>
      <c r="RZX34"/>
      <c r="RZY34"/>
      <c r="RZZ34"/>
      <c r="SAA34"/>
      <c r="SAB34"/>
      <c r="SAC34"/>
      <c r="SAD34"/>
      <c r="SAE34"/>
      <c r="SAF34"/>
      <c r="SAG34"/>
      <c r="SAH34"/>
      <c r="SAI34"/>
      <c r="SAJ34"/>
      <c r="SAK34"/>
      <c r="SAL34"/>
      <c r="SAM34"/>
      <c r="SAN34"/>
      <c r="SAO34"/>
      <c r="SAP34"/>
      <c r="SAQ34"/>
      <c r="SAR34"/>
      <c r="SAS34"/>
      <c r="SAT34"/>
      <c r="SAU34"/>
      <c r="SAV34"/>
      <c r="SAW34"/>
      <c r="SAX34"/>
      <c r="SAY34"/>
      <c r="SAZ34"/>
      <c r="SBA34"/>
      <c r="SBB34"/>
      <c r="SBC34"/>
      <c r="SBD34"/>
      <c r="SBE34"/>
      <c r="SBF34"/>
      <c r="SBG34"/>
      <c r="SBH34"/>
      <c r="SBI34"/>
      <c r="SBJ34"/>
      <c r="SBK34"/>
      <c r="SBL34"/>
      <c r="SBM34"/>
      <c r="SBN34"/>
      <c r="SBO34"/>
      <c r="SBP34"/>
      <c r="SBQ34"/>
      <c r="SBR34"/>
      <c r="SBS34"/>
      <c r="SBT34"/>
      <c r="SBU34"/>
      <c r="SBV34"/>
      <c r="SBW34"/>
      <c r="SBX34"/>
      <c r="SBY34"/>
      <c r="SBZ34"/>
      <c r="SCA34"/>
      <c r="SCB34"/>
      <c r="SCC34"/>
      <c r="SCD34"/>
      <c r="SCE34"/>
      <c r="SCF34"/>
      <c r="SCG34"/>
      <c r="SCH34"/>
      <c r="SCI34"/>
      <c r="SCJ34"/>
      <c r="SCK34"/>
      <c r="SCL34"/>
      <c r="SCM34"/>
      <c r="SCN34"/>
      <c r="SCO34"/>
      <c r="SCP34"/>
      <c r="SCQ34"/>
      <c r="SCR34"/>
      <c r="SCS34"/>
      <c r="SCT34"/>
      <c r="SCU34"/>
      <c r="SCV34"/>
      <c r="SCW34"/>
      <c r="SCX34"/>
      <c r="SCY34"/>
      <c r="SCZ34"/>
      <c r="SDA34"/>
      <c r="SDB34"/>
      <c r="SDC34"/>
      <c r="SDD34"/>
      <c r="SDE34"/>
      <c r="SDF34"/>
      <c r="SDG34"/>
      <c r="SDH34"/>
      <c r="SDI34"/>
      <c r="SDJ34"/>
      <c r="SDK34"/>
      <c r="SDL34"/>
      <c r="SDM34"/>
      <c r="SDN34"/>
      <c r="SDO34"/>
      <c r="SDP34"/>
      <c r="SDQ34"/>
      <c r="SDR34"/>
      <c r="SDS34"/>
      <c r="SDT34"/>
      <c r="SDU34"/>
      <c r="SDV34"/>
      <c r="SDW34"/>
      <c r="SDX34"/>
      <c r="SDY34"/>
      <c r="SDZ34"/>
      <c r="SEA34"/>
      <c r="SEB34"/>
      <c r="SEC34"/>
      <c r="SED34"/>
      <c r="SEE34"/>
      <c r="SEF34"/>
      <c r="SEG34"/>
      <c r="SEH34"/>
      <c r="SEI34"/>
      <c r="SEJ34"/>
      <c r="SEK34"/>
      <c r="SEL34"/>
      <c r="SEM34"/>
      <c r="SEN34"/>
      <c r="SEO34"/>
      <c r="SEP34"/>
      <c r="SEQ34"/>
      <c r="SER34"/>
      <c r="SES34"/>
      <c r="SET34"/>
      <c r="SEU34"/>
      <c r="SEV34"/>
      <c r="SEW34"/>
      <c r="SEX34"/>
      <c r="SEY34"/>
      <c r="SEZ34"/>
      <c r="SFA34"/>
      <c r="SFB34"/>
      <c r="SFC34"/>
      <c r="SFD34"/>
      <c r="SFE34"/>
      <c r="SFF34"/>
      <c r="SFG34"/>
      <c r="SFH34"/>
      <c r="SFI34"/>
      <c r="SFJ34"/>
      <c r="SFK34"/>
      <c r="SFL34"/>
      <c r="SFM34"/>
      <c r="SFN34"/>
      <c r="SFO34"/>
      <c r="SFP34"/>
      <c r="SFQ34"/>
      <c r="SFR34"/>
      <c r="SFS34"/>
      <c r="SFT34"/>
      <c r="SFU34"/>
      <c r="SFV34"/>
      <c r="SFW34"/>
      <c r="SFX34"/>
      <c r="SFY34"/>
      <c r="SFZ34"/>
      <c r="SGA34"/>
      <c r="SGB34"/>
      <c r="SGC34"/>
      <c r="SGD34"/>
      <c r="SGE34"/>
      <c r="SGF34"/>
      <c r="SGG34"/>
      <c r="SGH34"/>
      <c r="SGI34"/>
      <c r="SGJ34"/>
      <c r="SGK34"/>
      <c r="SGL34"/>
      <c r="SGM34"/>
      <c r="SGN34"/>
      <c r="SGO34"/>
      <c r="SGP34"/>
      <c r="SGQ34"/>
      <c r="SGR34"/>
      <c r="SGS34"/>
      <c r="SGT34"/>
      <c r="SGU34"/>
      <c r="SGV34"/>
      <c r="SGW34"/>
      <c r="SGX34"/>
      <c r="SGY34"/>
      <c r="SGZ34"/>
      <c r="SHA34"/>
      <c r="SHB34"/>
      <c r="SHC34"/>
      <c r="SHD34"/>
      <c r="SHE34"/>
      <c r="SHF34"/>
      <c r="SHG34"/>
      <c r="SHH34"/>
      <c r="SHI34"/>
      <c r="SHJ34"/>
      <c r="SHK34"/>
      <c r="SHL34"/>
      <c r="SHM34"/>
      <c r="SHN34"/>
      <c r="SHO34"/>
      <c r="SHP34"/>
      <c r="SHQ34"/>
      <c r="SHR34"/>
      <c r="SHS34"/>
      <c r="SHT34"/>
      <c r="SHU34"/>
      <c r="SHV34"/>
      <c r="SHW34"/>
      <c r="SHX34"/>
      <c r="SHY34"/>
      <c r="SHZ34"/>
      <c r="SIA34"/>
      <c r="SIB34"/>
      <c r="SIC34"/>
      <c r="SID34"/>
      <c r="SIE34"/>
      <c r="SIF34"/>
      <c r="SIG34"/>
      <c r="SIH34"/>
      <c r="SII34"/>
      <c r="SIJ34"/>
      <c r="SIK34"/>
      <c r="SIL34"/>
      <c r="SIM34"/>
      <c r="SIN34"/>
      <c r="SIO34"/>
      <c r="SIP34"/>
      <c r="SIQ34"/>
      <c r="SIR34"/>
      <c r="SIS34"/>
      <c r="SIT34"/>
      <c r="SIU34"/>
      <c r="SIV34"/>
      <c r="SIW34"/>
      <c r="SIX34"/>
      <c r="SIY34"/>
      <c r="SIZ34"/>
      <c r="SJA34"/>
      <c r="SJB34"/>
      <c r="SJC34"/>
      <c r="SJD34"/>
      <c r="SJE34"/>
      <c r="SJF34"/>
      <c r="SJG34"/>
      <c r="SJH34"/>
      <c r="SJI34"/>
      <c r="SJJ34"/>
      <c r="SJK34"/>
      <c r="SJL34"/>
      <c r="SJM34"/>
      <c r="SJN34"/>
      <c r="SJO34"/>
      <c r="SJP34"/>
      <c r="SJQ34"/>
      <c r="SJR34"/>
      <c r="SJS34"/>
      <c r="SJT34"/>
      <c r="SJU34"/>
      <c r="SJV34"/>
      <c r="SJW34"/>
      <c r="SJX34"/>
      <c r="SJY34"/>
      <c r="SJZ34"/>
      <c r="SKA34"/>
      <c r="SKB34"/>
      <c r="SKC34"/>
      <c r="SKD34"/>
      <c r="SKE34"/>
      <c r="SKF34"/>
      <c r="SKG34"/>
      <c r="SKH34"/>
      <c r="SKI34"/>
      <c r="SKJ34"/>
      <c r="SKK34"/>
      <c r="SKL34"/>
      <c r="SKM34"/>
      <c r="SKN34"/>
      <c r="SKO34"/>
      <c r="SKP34"/>
      <c r="SKQ34"/>
      <c r="SKR34"/>
      <c r="SKS34"/>
      <c r="SKT34"/>
      <c r="SKU34"/>
      <c r="SKV34"/>
      <c r="SKW34"/>
      <c r="SKX34"/>
      <c r="SKY34"/>
      <c r="SKZ34"/>
      <c r="SLA34"/>
      <c r="SLB34"/>
      <c r="SLC34"/>
      <c r="SLD34"/>
      <c r="SLE34"/>
      <c r="SLF34"/>
      <c r="SLG34"/>
      <c r="SLH34"/>
      <c r="SLI34"/>
      <c r="SLJ34"/>
      <c r="SLK34"/>
      <c r="SLL34"/>
      <c r="SLM34"/>
      <c r="SLN34"/>
      <c r="SLO34"/>
      <c r="SLP34"/>
      <c r="SLQ34"/>
      <c r="SLR34"/>
      <c r="SLS34"/>
      <c r="SLT34"/>
      <c r="SLU34"/>
      <c r="SLV34"/>
      <c r="SLW34"/>
      <c r="SLX34"/>
      <c r="SLY34"/>
      <c r="SLZ34"/>
      <c r="SMA34"/>
      <c r="SMB34"/>
      <c r="SMC34"/>
      <c r="SMD34"/>
      <c r="SME34"/>
      <c r="SMF34"/>
      <c r="SMG34"/>
      <c r="SMH34"/>
      <c r="SMI34"/>
      <c r="SMJ34"/>
      <c r="SMK34"/>
      <c r="SML34"/>
      <c r="SMM34"/>
      <c r="SMN34"/>
      <c r="SMO34"/>
      <c r="SMP34"/>
      <c r="SMQ34"/>
      <c r="SMR34"/>
      <c r="SMS34"/>
      <c r="SMT34"/>
      <c r="SMU34"/>
      <c r="SMV34"/>
      <c r="SMW34"/>
      <c r="SMX34"/>
      <c r="SMY34"/>
      <c r="SMZ34"/>
      <c r="SNA34"/>
      <c r="SNB34"/>
      <c r="SNC34"/>
      <c r="SND34"/>
      <c r="SNE34"/>
      <c r="SNF34"/>
      <c r="SNG34"/>
      <c r="SNH34"/>
      <c r="SNI34"/>
      <c r="SNJ34"/>
      <c r="SNK34"/>
      <c r="SNL34"/>
      <c r="SNM34"/>
      <c r="SNN34"/>
      <c r="SNO34"/>
      <c r="SNP34"/>
      <c r="SNQ34"/>
      <c r="SNR34"/>
      <c r="SNS34"/>
      <c r="SNT34"/>
      <c r="SNU34"/>
      <c r="SNV34"/>
      <c r="SNW34"/>
      <c r="SNX34"/>
      <c r="SNY34"/>
      <c r="SNZ34"/>
      <c r="SOA34"/>
      <c r="SOB34"/>
      <c r="SOC34"/>
      <c r="SOD34"/>
      <c r="SOE34"/>
      <c r="SOF34"/>
      <c r="SOG34"/>
      <c r="SOH34"/>
      <c r="SOI34"/>
      <c r="SOJ34"/>
      <c r="SOK34"/>
      <c r="SOL34"/>
      <c r="SOM34"/>
      <c r="SON34"/>
      <c r="SOO34"/>
      <c r="SOP34"/>
      <c r="SOQ34"/>
      <c r="SOR34"/>
      <c r="SOS34"/>
      <c r="SOT34"/>
      <c r="SOU34"/>
      <c r="SOV34"/>
      <c r="SOW34"/>
      <c r="SOX34"/>
      <c r="SOY34"/>
      <c r="SOZ34"/>
      <c r="SPA34"/>
      <c r="SPB34"/>
      <c r="SPC34"/>
      <c r="SPD34"/>
      <c r="SPE34"/>
      <c r="SPF34"/>
      <c r="SPG34"/>
      <c r="SPH34"/>
      <c r="SPI34"/>
      <c r="SPJ34"/>
      <c r="SPK34"/>
      <c r="SPL34"/>
      <c r="SPM34"/>
      <c r="SPN34"/>
      <c r="SPO34"/>
      <c r="SPP34"/>
      <c r="SPQ34"/>
      <c r="SPR34"/>
      <c r="SPS34"/>
      <c r="SPT34"/>
      <c r="SPU34"/>
      <c r="SPV34"/>
      <c r="SPW34"/>
      <c r="SPX34"/>
      <c r="SPY34"/>
      <c r="SPZ34"/>
      <c r="SQA34"/>
      <c r="SQB34"/>
      <c r="SQC34"/>
      <c r="SQD34"/>
      <c r="SQE34"/>
      <c r="SQF34"/>
      <c r="SQG34"/>
      <c r="SQH34"/>
      <c r="SQI34"/>
      <c r="SQJ34"/>
      <c r="SQK34"/>
      <c r="SQL34"/>
      <c r="SQM34"/>
      <c r="SQN34"/>
      <c r="SQO34"/>
      <c r="SQP34"/>
      <c r="SQQ34"/>
      <c r="SQR34"/>
      <c r="SQS34"/>
      <c r="SQT34"/>
      <c r="SQU34"/>
      <c r="SQV34"/>
      <c r="SQW34"/>
      <c r="SQX34"/>
      <c r="SQY34"/>
      <c r="SQZ34"/>
      <c r="SRA34"/>
      <c r="SRB34"/>
      <c r="SRC34"/>
      <c r="SRD34"/>
      <c r="SRE34"/>
      <c r="SRF34"/>
      <c r="SRG34"/>
      <c r="SRH34"/>
      <c r="SRI34"/>
      <c r="SRJ34"/>
      <c r="SRK34"/>
      <c r="SRL34"/>
      <c r="SRM34"/>
      <c r="SRN34"/>
      <c r="SRO34"/>
      <c r="SRP34"/>
      <c r="SRQ34"/>
      <c r="SRR34"/>
      <c r="SRS34"/>
      <c r="SRT34"/>
      <c r="SRU34"/>
      <c r="SRV34"/>
      <c r="SRW34"/>
      <c r="SRX34"/>
      <c r="SRY34"/>
      <c r="SRZ34"/>
      <c r="SSA34"/>
      <c r="SSB34"/>
      <c r="SSC34"/>
      <c r="SSD34"/>
      <c r="SSE34"/>
      <c r="SSF34"/>
      <c r="SSG34"/>
      <c r="SSH34"/>
      <c r="SSI34"/>
      <c r="SSJ34"/>
      <c r="SSK34"/>
      <c r="SSL34"/>
      <c r="SSM34"/>
      <c r="SSN34"/>
      <c r="SSO34"/>
      <c r="SSP34"/>
      <c r="SSQ34"/>
      <c r="SSR34"/>
      <c r="SSS34"/>
      <c r="SST34"/>
      <c r="SSU34"/>
      <c r="SSV34"/>
      <c r="SSW34"/>
      <c r="SSX34"/>
      <c r="SSY34"/>
      <c r="SSZ34"/>
      <c r="STA34"/>
      <c r="STB34"/>
      <c r="STC34"/>
      <c r="STD34"/>
      <c r="STE34"/>
      <c r="STF34"/>
      <c r="STG34"/>
      <c r="STH34"/>
      <c r="STI34"/>
      <c r="STJ34"/>
      <c r="STK34"/>
      <c r="STL34"/>
      <c r="STM34"/>
      <c r="STN34"/>
      <c r="STO34"/>
      <c r="STP34"/>
      <c r="STQ34"/>
      <c r="STR34"/>
      <c r="STS34"/>
      <c r="STT34"/>
      <c r="STU34"/>
      <c r="STV34"/>
      <c r="STW34"/>
      <c r="STX34"/>
      <c r="STY34"/>
      <c r="STZ34"/>
      <c r="SUA34"/>
      <c r="SUB34"/>
      <c r="SUC34"/>
      <c r="SUD34"/>
      <c r="SUE34"/>
      <c r="SUF34"/>
      <c r="SUG34"/>
      <c r="SUH34"/>
      <c r="SUI34"/>
      <c r="SUJ34"/>
      <c r="SUK34"/>
      <c r="SUL34"/>
      <c r="SUM34"/>
      <c r="SUN34"/>
      <c r="SUO34"/>
      <c r="SUP34"/>
      <c r="SUQ34"/>
      <c r="SUR34"/>
      <c r="SUS34"/>
      <c r="SUT34"/>
      <c r="SUU34"/>
      <c r="SUV34"/>
      <c r="SUW34"/>
      <c r="SUX34"/>
      <c r="SUY34"/>
      <c r="SUZ34"/>
      <c r="SVA34"/>
      <c r="SVB34"/>
      <c r="SVC34"/>
      <c r="SVD34"/>
      <c r="SVE34"/>
      <c r="SVF34"/>
      <c r="SVG34"/>
      <c r="SVH34"/>
      <c r="SVI34"/>
      <c r="SVJ34"/>
      <c r="SVK34"/>
      <c r="SVL34"/>
      <c r="SVM34"/>
      <c r="SVN34"/>
      <c r="SVO34"/>
      <c r="SVP34"/>
      <c r="SVQ34"/>
      <c r="SVR34"/>
      <c r="SVS34"/>
      <c r="SVT34"/>
      <c r="SVU34"/>
      <c r="SVV34"/>
      <c r="SVW34"/>
      <c r="SVX34"/>
      <c r="SVY34"/>
      <c r="SVZ34"/>
      <c r="SWA34"/>
      <c r="SWB34"/>
      <c r="SWC34"/>
      <c r="SWD34"/>
      <c r="SWE34"/>
      <c r="SWF34"/>
      <c r="SWG34"/>
      <c r="SWH34"/>
      <c r="SWI34"/>
      <c r="SWJ34"/>
      <c r="SWK34"/>
      <c r="SWL34"/>
      <c r="SWM34"/>
      <c r="SWN34"/>
      <c r="SWO34"/>
      <c r="SWP34"/>
      <c r="SWQ34"/>
      <c r="SWR34"/>
      <c r="SWS34"/>
      <c r="SWT34"/>
      <c r="SWU34"/>
      <c r="SWV34"/>
      <c r="SWW34"/>
      <c r="SWX34"/>
      <c r="SWY34"/>
      <c r="SWZ34"/>
      <c r="SXA34"/>
      <c r="SXB34"/>
      <c r="SXC34"/>
      <c r="SXD34"/>
      <c r="SXE34"/>
      <c r="SXF34"/>
      <c r="SXG34"/>
      <c r="SXH34"/>
      <c r="SXI34"/>
      <c r="SXJ34"/>
      <c r="SXK34"/>
      <c r="SXL34"/>
      <c r="SXM34"/>
      <c r="SXN34"/>
      <c r="SXO34"/>
      <c r="SXP34"/>
      <c r="SXQ34"/>
      <c r="SXR34"/>
      <c r="SXS34"/>
      <c r="SXT34"/>
      <c r="SXU34"/>
      <c r="SXV34"/>
      <c r="SXW34"/>
      <c r="SXX34"/>
      <c r="SXY34"/>
      <c r="SXZ34"/>
      <c r="SYA34"/>
      <c r="SYB34"/>
      <c r="SYC34"/>
      <c r="SYD34"/>
      <c r="SYE34"/>
      <c r="SYF34"/>
      <c r="SYG34"/>
      <c r="SYH34"/>
      <c r="SYI34"/>
      <c r="SYJ34"/>
      <c r="SYK34"/>
      <c r="SYL34"/>
      <c r="SYM34"/>
      <c r="SYN34"/>
      <c r="SYO34"/>
      <c r="SYP34"/>
      <c r="SYQ34"/>
      <c r="SYR34"/>
      <c r="SYS34"/>
      <c r="SYT34"/>
      <c r="SYU34"/>
      <c r="SYV34"/>
      <c r="SYW34"/>
      <c r="SYX34"/>
      <c r="SYY34"/>
      <c r="SYZ34"/>
      <c r="SZA34"/>
      <c r="SZB34"/>
      <c r="SZC34"/>
      <c r="SZD34"/>
      <c r="SZE34"/>
      <c r="SZF34"/>
      <c r="SZG34"/>
      <c r="SZH34"/>
      <c r="SZI34"/>
      <c r="SZJ34"/>
      <c r="SZK34"/>
      <c r="SZL34"/>
      <c r="SZM34"/>
      <c r="SZN34"/>
      <c r="SZO34"/>
      <c r="SZP34"/>
      <c r="SZQ34"/>
      <c r="SZR34"/>
      <c r="SZS34"/>
      <c r="SZT34"/>
      <c r="SZU34"/>
      <c r="SZV34"/>
      <c r="SZW34"/>
      <c r="SZX34"/>
      <c r="SZY34"/>
      <c r="SZZ34"/>
      <c r="TAA34"/>
      <c r="TAB34"/>
      <c r="TAC34"/>
      <c r="TAD34"/>
      <c r="TAE34"/>
      <c r="TAF34"/>
      <c r="TAG34"/>
      <c r="TAH34"/>
      <c r="TAI34"/>
      <c r="TAJ34"/>
      <c r="TAK34"/>
      <c r="TAL34"/>
      <c r="TAM34"/>
      <c r="TAN34"/>
      <c r="TAO34"/>
      <c r="TAP34"/>
      <c r="TAQ34"/>
      <c r="TAR34"/>
      <c r="TAS34"/>
      <c r="TAT34"/>
      <c r="TAU34"/>
      <c r="TAV34"/>
      <c r="TAW34"/>
      <c r="TAX34"/>
      <c r="TAY34"/>
      <c r="TAZ34"/>
      <c r="TBA34"/>
      <c r="TBB34"/>
      <c r="TBC34"/>
      <c r="TBD34"/>
      <c r="TBE34"/>
      <c r="TBF34"/>
      <c r="TBG34"/>
      <c r="TBH34"/>
      <c r="TBI34"/>
      <c r="TBJ34"/>
      <c r="TBK34"/>
      <c r="TBL34"/>
      <c r="TBM34"/>
      <c r="TBN34"/>
      <c r="TBO34"/>
      <c r="TBP34"/>
      <c r="TBQ34"/>
      <c r="TBR34"/>
      <c r="TBS34"/>
      <c r="TBT34"/>
      <c r="TBU34"/>
      <c r="TBV34"/>
      <c r="TBW34"/>
      <c r="TBX34"/>
      <c r="TBY34"/>
      <c r="TBZ34"/>
      <c r="TCA34"/>
      <c r="TCB34"/>
      <c r="TCC34"/>
      <c r="TCD34"/>
      <c r="TCE34"/>
      <c r="TCF34"/>
      <c r="TCG34"/>
      <c r="TCH34"/>
      <c r="TCI34"/>
      <c r="TCJ34"/>
      <c r="TCK34"/>
      <c r="TCL34"/>
      <c r="TCM34"/>
      <c r="TCN34"/>
      <c r="TCO34"/>
      <c r="TCP34"/>
      <c r="TCQ34"/>
      <c r="TCR34"/>
      <c r="TCS34"/>
      <c r="TCT34"/>
      <c r="TCU34"/>
      <c r="TCV34"/>
      <c r="TCW34"/>
      <c r="TCX34"/>
      <c r="TCY34"/>
      <c r="TCZ34"/>
      <c r="TDA34"/>
      <c r="TDB34"/>
      <c r="TDC34"/>
      <c r="TDD34"/>
      <c r="TDE34"/>
      <c r="TDF34"/>
      <c r="TDG34"/>
      <c r="TDH34"/>
      <c r="TDI34"/>
      <c r="TDJ34"/>
      <c r="TDK34"/>
      <c r="TDL34"/>
      <c r="TDM34"/>
      <c r="TDN34"/>
      <c r="TDO34"/>
      <c r="TDP34"/>
      <c r="TDQ34"/>
      <c r="TDR34"/>
      <c r="TDS34"/>
      <c r="TDT34"/>
      <c r="TDU34"/>
      <c r="TDV34"/>
      <c r="TDW34"/>
      <c r="TDX34"/>
      <c r="TDY34"/>
      <c r="TDZ34"/>
      <c r="TEA34"/>
      <c r="TEB34"/>
      <c r="TEC34"/>
      <c r="TED34"/>
      <c r="TEE34"/>
      <c r="TEF34"/>
      <c r="TEG34"/>
      <c r="TEH34"/>
      <c r="TEI34"/>
      <c r="TEJ34"/>
      <c r="TEK34"/>
      <c r="TEL34"/>
      <c r="TEM34"/>
      <c r="TEN34"/>
      <c r="TEO34"/>
      <c r="TEP34"/>
      <c r="TEQ34"/>
      <c r="TER34"/>
      <c r="TES34"/>
      <c r="TET34"/>
      <c r="TEU34"/>
      <c r="TEV34"/>
      <c r="TEW34"/>
      <c r="TEX34"/>
      <c r="TEY34"/>
      <c r="TEZ34"/>
      <c r="TFA34"/>
      <c r="TFB34"/>
      <c r="TFC34"/>
      <c r="TFD34"/>
      <c r="TFE34"/>
      <c r="TFF34"/>
      <c r="TFG34"/>
      <c r="TFH34"/>
      <c r="TFI34"/>
      <c r="TFJ34"/>
      <c r="TFK34"/>
      <c r="TFL34"/>
      <c r="TFM34"/>
      <c r="TFN34"/>
      <c r="TFO34"/>
      <c r="TFP34"/>
      <c r="TFQ34"/>
      <c r="TFR34"/>
      <c r="TFS34"/>
      <c r="TFT34"/>
      <c r="TFU34"/>
      <c r="TFV34"/>
      <c r="TFW34"/>
      <c r="TFX34"/>
      <c r="TFY34"/>
      <c r="TFZ34"/>
      <c r="TGA34"/>
      <c r="TGB34"/>
      <c r="TGC34"/>
      <c r="TGD34"/>
      <c r="TGE34"/>
      <c r="TGF34"/>
      <c r="TGG34"/>
      <c r="TGH34"/>
      <c r="TGI34"/>
      <c r="TGJ34"/>
      <c r="TGK34"/>
      <c r="TGL34"/>
      <c r="TGM34"/>
      <c r="TGN34"/>
      <c r="TGO34"/>
      <c r="TGP34"/>
      <c r="TGQ34"/>
      <c r="TGR34"/>
      <c r="TGS34"/>
      <c r="TGT34"/>
      <c r="TGU34"/>
      <c r="TGV34"/>
      <c r="TGW34"/>
      <c r="TGX34"/>
      <c r="TGY34"/>
      <c r="TGZ34"/>
      <c r="THA34"/>
      <c r="THB34"/>
      <c r="THC34"/>
      <c r="THD34"/>
      <c r="THE34"/>
      <c r="THF34"/>
      <c r="THG34"/>
      <c r="THH34"/>
      <c r="THI34"/>
      <c r="THJ34"/>
      <c r="THK34"/>
      <c r="THL34"/>
      <c r="THM34"/>
      <c r="THN34"/>
      <c r="THO34"/>
      <c r="THP34"/>
      <c r="THQ34"/>
      <c r="THR34"/>
      <c r="THS34"/>
      <c r="THT34"/>
      <c r="THU34"/>
      <c r="THV34"/>
      <c r="THW34"/>
      <c r="THX34"/>
      <c r="THY34"/>
      <c r="THZ34"/>
      <c r="TIA34"/>
      <c r="TIB34"/>
      <c r="TIC34"/>
      <c r="TID34"/>
      <c r="TIE34"/>
      <c r="TIF34"/>
      <c r="TIG34"/>
      <c r="TIH34"/>
      <c r="TII34"/>
      <c r="TIJ34"/>
      <c r="TIK34"/>
      <c r="TIL34"/>
      <c r="TIM34"/>
      <c r="TIN34"/>
      <c r="TIO34"/>
      <c r="TIP34"/>
      <c r="TIQ34"/>
      <c r="TIR34"/>
      <c r="TIS34"/>
      <c r="TIT34"/>
      <c r="TIU34"/>
      <c r="TIV34"/>
      <c r="TIW34"/>
      <c r="TIX34"/>
      <c r="TIY34"/>
      <c r="TIZ34"/>
      <c r="TJA34"/>
      <c r="TJB34"/>
      <c r="TJC34"/>
      <c r="TJD34"/>
      <c r="TJE34"/>
      <c r="TJF34"/>
      <c r="TJG34"/>
      <c r="TJH34"/>
      <c r="TJI34"/>
      <c r="TJJ34"/>
      <c r="TJK34"/>
      <c r="TJL34"/>
      <c r="TJM34"/>
      <c r="TJN34"/>
      <c r="TJO34"/>
      <c r="TJP34"/>
      <c r="TJQ34"/>
      <c r="TJR34"/>
      <c r="TJS34"/>
      <c r="TJT34"/>
      <c r="TJU34"/>
      <c r="TJV34"/>
      <c r="TJW34"/>
      <c r="TJX34"/>
      <c r="TJY34"/>
      <c r="TJZ34"/>
      <c r="TKA34"/>
      <c r="TKB34"/>
      <c r="TKC34"/>
      <c r="TKD34"/>
      <c r="TKE34"/>
      <c r="TKF34"/>
      <c r="TKG34"/>
      <c r="TKH34"/>
      <c r="TKI34"/>
      <c r="TKJ34"/>
      <c r="TKK34"/>
      <c r="TKL34"/>
      <c r="TKM34"/>
      <c r="TKN34"/>
      <c r="TKO34"/>
      <c r="TKP34"/>
      <c r="TKQ34"/>
      <c r="TKR34"/>
      <c r="TKS34"/>
      <c r="TKT34"/>
      <c r="TKU34"/>
      <c r="TKV34"/>
      <c r="TKW34"/>
      <c r="TKX34"/>
      <c r="TKY34"/>
      <c r="TKZ34"/>
      <c r="TLA34"/>
      <c r="TLB34"/>
      <c r="TLC34"/>
      <c r="TLD34"/>
      <c r="TLE34"/>
      <c r="TLF34"/>
      <c r="TLG34"/>
      <c r="TLH34"/>
      <c r="TLI34"/>
      <c r="TLJ34"/>
      <c r="TLK34"/>
      <c r="TLL34"/>
      <c r="TLM34"/>
      <c r="TLN34"/>
      <c r="TLO34"/>
      <c r="TLP34"/>
      <c r="TLQ34"/>
      <c r="TLR34"/>
      <c r="TLS34"/>
      <c r="TLT34"/>
      <c r="TLU34"/>
      <c r="TLV34"/>
      <c r="TLW34"/>
      <c r="TLX34"/>
      <c r="TLY34"/>
      <c r="TLZ34"/>
      <c r="TMA34"/>
      <c r="TMB34"/>
      <c r="TMC34"/>
      <c r="TMD34"/>
      <c r="TME34"/>
      <c r="TMF34"/>
      <c r="TMG34"/>
      <c r="TMH34"/>
      <c r="TMI34"/>
      <c r="TMJ34"/>
      <c r="TMK34"/>
      <c r="TML34"/>
      <c r="TMM34"/>
      <c r="TMN34"/>
      <c r="TMO34"/>
      <c r="TMP34"/>
      <c r="TMQ34"/>
      <c r="TMR34"/>
      <c r="TMS34"/>
      <c r="TMT34"/>
      <c r="TMU34"/>
      <c r="TMV34"/>
      <c r="TMW34"/>
      <c r="TMX34"/>
      <c r="TMY34"/>
      <c r="TMZ34"/>
      <c r="TNA34"/>
      <c r="TNB34"/>
      <c r="TNC34"/>
      <c r="TND34"/>
      <c r="TNE34"/>
      <c r="TNF34"/>
      <c r="TNG34"/>
      <c r="TNH34"/>
      <c r="TNI34"/>
      <c r="TNJ34"/>
      <c r="TNK34"/>
      <c r="TNL34"/>
      <c r="TNM34"/>
      <c r="TNN34"/>
      <c r="TNO34"/>
      <c r="TNP34"/>
      <c r="TNQ34"/>
      <c r="TNR34"/>
      <c r="TNS34"/>
      <c r="TNT34"/>
      <c r="TNU34"/>
      <c r="TNV34"/>
      <c r="TNW34"/>
      <c r="TNX34"/>
      <c r="TNY34"/>
      <c r="TNZ34"/>
      <c r="TOA34"/>
      <c r="TOB34"/>
      <c r="TOC34"/>
      <c r="TOD34"/>
      <c r="TOE34"/>
      <c r="TOF34"/>
      <c r="TOG34"/>
      <c r="TOH34"/>
      <c r="TOI34"/>
      <c r="TOJ34"/>
      <c r="TOK34"/>
      <c r="TOL34"/>
      <c r="TOM34"/>
      <c r="TON34"/>
      <c r="TOO34"/>
      <c r="TOP34"/>
      <c r="TOQ34"/>
      <c r="TOR34"/>
      <c r="TOS34"/>
      <c r="TOT34"/>
      <c r="TOU34"/>
      <c r="TOV34"/>
      <c r="TOW34"/>
      <c r="TOX34"/>
      <c r="TOY34"/>
      <c r="TOZ34"/>
      <c r="TPA34"/>
      <c r="TPB34"/>
      <c r="TPC34"/>
      <c r="TPD34"/>
      <c r="TPE34"/>
      <c r="TPF34"/>
      <c r="TPG34"/>
      <c r="TPH34"/>
      <c r="TPI34"/>
      <c r="TPJ34"/>
      <c r="TPK34"/>
      <c r="TPL34"/>
      <c r="TPM34"/>
      <c r="TPN34"/>
      <c r="TPO34"/>
      <c r="TPP34"/>
      <c r="TPQ34"/>
      <c r="TPR34"/>
      <c r="TPS34"/>
      <c r="TPT34"/>
      <c r="TPU34"/>
      <c r="TPV34"/>
      <c r="TPW34"/>
      <c r="TPX34"/>
      <c r="TPY34"/>
      <c r="TPZ34"/>
      <c r="TQA34"/>
      <c r="TQB34"/>
      <c r="TQC34"/>
      <c r="TQD34"/>
      <c r="TQE34"/>
      <c r="TQF34"/>
      <c r="TQG34"/>
      <c r="TQH34"/>
      <c r="TQI34"/>
      <c r="TQJ34"/>
      <c r="TQK34"/>
      <c r="TQL34"/>
      <c r="TQM34"/>
      <c r="TQN34"/>
      <c r="TQO34"/>
      <c r="TQP34"/>
      <c r="TQQ34"/>
      <c r="TQR34"/>
      <c r="TQS34"/>
      <c r="TQT34"/>
      <c r="TQU34"/>
      <c r="TQV34"/>
      <c r="TQW34"/>
      <c r="TQX34"/>
      <c r="TQY34"/>
      <c r="TQZ34"/>
      <c r="TRA34"/>
      <c r="TRB34"/>
      <c r="TRC34"/>
      <c r="TRD34"/>
      <c r="TRE34"/>
      <c r="TRF34"/>
      <c r="TRG34"/>
      <c r="TRH34"/>
      <c r="TRI34"/>
      <c r="TRJ34"/>
      <c r="TRK34"/>
      <c r="TRL34"/>
      <c r="TRM34"/>
      <c r="TRN34"/>
      <c r="TRO34"/>
      <c r="TRP34"/>
      <c r="TRQ34"/>
      <c r="TRR34"/>
      <c r="TRS34"/>
      <c r="TRT34"/>
      <c r="TRU34"/>
      <c r="TRV34"/>
      <c r="TRW34"/>
      <c r="TRX34"/>
      <c r="TRY34"/>
      <c r="TRZ34"/>
      <c r="TSA34"/>
      <c r="TSB34"/>
      <c r="TSC34"/>
      <c r="TSD34"/>
      <c r="TSE34"/>
      <c r="TSF34"/>
      <c r="TSG34"/>
      <c r="TSH34"/>
      <c r="TSI34"/>
      <c r="TSJ34"/>
      <c r="TSK34"/>
      <c r="TSL34"/>
      <c r="TSM34"/>
      <c r="TSN34"/>
      <c r="TSO34"/>
      <c r="TSP34"/>
      <c r="TSQ34"/>
      <c r="TSR34"/>
      <c r="TSS34"/>
      <c r="TST34"/>
      <c r="TSU34"/>
      <c r="TSV34"/>
      <c r="TSW34"/>
      <c r="TSX34"/>
      <c r="TSY34"/>
      <c r="TSZ34"/>
      <c r="TTA34"/>
      <c r="TTB34"/>
      <c r="TTC34"/>
      <c r="TTD34"/>
      <c r="TTE34"/>
      <c r="TTF34"/>
      <c r="TTG34"/>
      <c r="TTH34"/>
      <c r="TTI34"/>
      <c r="TTJ34"/>
      <c r="TTK34"/>
      <c r="TTL34"/>
      <c r="TTM34"/>
      <c r="TTN34"/>
      <c r="TTO34"/>
      <c r="TTP34"/>
      <c r="TTQ34"/>
      <c r="TTR34"/>
      <c r="TTS34"/>
      <c r="TTT34"/>
      <c r="TTU34"/>
      <c r="TTV34"/>
      <c r="TTW34"/>
      <c r="TTX34"/>
      <c r="TTY34"/>
      <c r="TTZ34"/>
      <c r="TUA34"/>
      <c r="TUB34"/>
      <c r="TUC34"/>
      <c r="TUD34"/>
      <c r="TUE34"/>
      <c r="TUF34"/>
      <c r="TUG34"/>
      <c r="TUH34"/>
      <c r="TUI34"/>
      <c r="TUJ34"/>
      <c r="TUK34"/>
      <c r="TUL34"/>
      <c r="TUM34"/>
      <c r="TUN34"/>
      <c r="TUO34"/>
      <c r="TUP34"/>
      <c r="TUQ34"/>
      <c r="TUR34"/>
      <c r="TUS34"/>
      <c r="TUT34"/>
      <c r="TUU34"/>
      <c r="TUV34"/>
      <c r="TUW34"/>
      <c r="TUX34"/>
      <c r="TUY34"/>
      <c r="TUZ34"/>
      <c r="TVA34"/>
      <c r="TVB34"/>
      <c r="TVC34"/>
      <c r="TVD34"/>
      <c r="TVE34"/>
      <c r="TVF34"/>
      <c r="TVG34"/>
      <c r="TVH34"/>
      <c r="TVI34"/>
      <c r="TVJ34"/>
      <c r="TVK34"/>
      <c r="TVL34"/>
      <c r="TVM34"/>
      <c r="TVN34"/>
      <c r="TVO34"/>
      <c r="TVP34"/>
      <c r="TVQ34"/>
      <c r="TVR34"/>
      <c r="TVS34"/>
      <c r="TVT34"/>
      <c r="TVU34"/>
      <c r="TVV34"/>
      <c r="TVW34"/>
      <c r="TVX34"/>
      <c r="TVY34"/>
      <c r="TVZ34"/>
      <c r="TWA34"/>
      <c r="TWB34"/>
      <c r="TWC34"/>
      <c r="TWD34"/>
      <c r="TWE34"/>
      <c r="TWF34"/>
      <c r="TWG34"/>
      <c r="TWH34"/>
      <c r="TWI34"/>
      <c r="TWJ34"/>
      <c r="TWK34"/>
      <c r="TWL34"/>
      <c r="TWM34"/>
      <c r="TWN34"/>
      <c r="TWO34"/>
      <c r="TWP34"/>
      <c r="TWQ34"/>
      <c r="TWR34"/>
      <c r="TWS34"/>
      <c r="TWT34"/>
      <c r="TWU34"/>
      <c r="TWV34"/>
      <c r="TWW34"/>
      <c r="TWX34"/>
      <c r="TWY34"/>
      <c r="TWZ34"/>
      <c r="TXA34"/>
      <c r="TXB34"/>
      <c r="TXC34"/>
      <c r="TXD34"/>
      <c r="TXE34"/>
      <c r="TXF34"/>
      <c r="TXG34"/>
      <c r="TXH34"/>
      <c r="TXI34"/>
      <c r="TXJ34"/>
      <c r="TXK34"/>
      <c r="TXL34"/>
      <c r="TXM34"/>
      <c r="TXN34"/>
      <c r="TXO34"/>
      <c r="TXP34"/>
      <c r="TXQ34"/>
      <c r="TXR34"/>
      <c r="TXS34"/>
      <c r="TXT34"/>
      <c r="TXU34"/>
      <c r="TXV34"/>
      <c r="TXW34"/>
      <c r="TXX34"/>
      <c r="TXY34"/>
      <c r="TXZ34"/>
      <c r="TYA34"/>
      <c r="TYB34"/>
      <c r="TYC34"/>
      <c r="TYD34"/>
      <c r="TYE34"/>
      <c r="TYF34"/>
      <c r="TYG34"/>
      <c r="TYH34"/>
      <c r="TYI34"/>
      <c r="TYJ34"/>
      <c r="TYK34"/>
      <c r="TYL34"/>
      <c r="TYM34"/>
      <c r="TYN34"/>
      <c r="TYO34"/>
      <c r="TYP34"/>
      <c r="TYQ34"/>
      <c r="TYR34"/>
      <c r="TYS34"/>
      <c r="TYT34"/>
      <c r="TYU34"/>
      <c r="TYV34"/>
      <c r="TYW34"/>
      <c r="TYX34"/>
      <c r="TYY34"/>
      <c r="TYZ34"/>
      <c r="TZA34"/>
      <c r="TZB34"/>
      <c r="TZC34"/>
      <c r="TZD34"/>
      <c r="TZE34"/>
      <c r="TZF34"/>
      <c r="TZG34"/>
      <c r="TZH34"/>
      <c r="TZI34"/>
      <c r="TZJ34"/>
      <c r="TZK34"/>
      <c r="TZL34"/>
      <c r="TZM34"/>
      <c r="TZN34"/>
      <c r="TZO34"/>
      <c r="TZP34"/>
      <c r="TZQ34"/>
      <c r="TZR34"/>
      <c r="TZS34"/>
      <c r="TZT34"/>
      <c r="TZU34"/>
      <c r="TZV34"/>
      <c r="TZW34"/>
      <c r="TZX34"/>
      <c r="TZY34"/>
      <c r="TZZ34"/>
      <c r="UAA34"/>
      <c r="UAB34"/>
      <c r="UAC34"/>
      <c r="UAD34"/>
      <c r="UAE34"/>
      <c r="UAF34"/>
      <c r="UAG34"/>
      <c r="UAH34"/>
      <c r="UAI34"/>
      <c r="UAJ34"/>
      <c r="UAK34"/>
      <c r="UAL34"/>
      <c r="UAM34"/>
      <c r="UAN34"/>
      <c r="UAO34"/>
      <c r="UAP34"/>
      <c r="UAQ34"/>
      <c r="UAR34"/>
      <c r="UAS34"/>
      <c r="UAT34"/>
      <c r="UAU34"/>
      <c r="UAV34"/>
      <c r="UAW34"/>
      <c r="UAX34"/>
      <c r="UAY34"/>
      <c r="UAZ34"/>
      <c r="UBA34"/>
      <c r="UBB34"/>
      <c r="UBC34"/>
      <c r="UBD34"/>
      <c r="UBE34"/>
      <c r="UBF34"/>
      <c r="UBG34"/>
      <c r="UBH34"/>
      <c r="UBI34"/>
      <c r="UBJ34"/>
      <c r="UBK34"/>
      <c r="UBL34"/>
      <c r="UBM34"/>
      <c r="UBN34"/>
      <c r="UBO34"/>
      <c r="UBP34"/>
      <c r="UBQ34"/>
      <c r="UBR34"/>
      <c r="UBS34"/>
      <c r="UBT34"/>
      <c r="UBU34"/>
      <c r="UBV34"/>
      <c r="UBW34"/>
      <c r="UBX34"/>
      <c r="UBY34"/>
      <c r="UBZ34"/>
      <c r="UCA34"/>
      <c r="UCB34"/>
      <c r="UCC34"/>
      <c r="UCD34"/>
      <c r="UCE34"/>
      <c r="UCF34"/>
      <c r="UCG34"/>
      <c r="UCH34"/>
      <c r="UCI34"/>
      <c r="UCJ34"/>
      <c r="UCK34"/>
      <c r="UCL34"/>
      <c r="UCM34"/>
      <c r="UCN34"/>
      <c r="UCO34"/>
      <c r="UCP34"/>
      <c r="UCQ34"/>
      <c r="UCR34"/>
      <c r="UCS34"/>
      <c r="UCT34"/>
      <c r="UCU34"/>
      <c r="UCV34"/>
      <c r="UCW34"/>
      <c r="UCX34"/>
      <c r="UCY34"/>
      <c r="UCZ34"/>
      <c r="UDA34"/>
      <c r="UDB34"/>
      <c r="UDC34"/>
      <c r="UDD34"/>
      <c r="UDE34"/>
      <c r="UDF34"/>
      <c r="UDG34"/>
      <c r="UDH34"/>
      <c r="UDI34"/>
      <c r="UDJ34"/>
      <c r="UDK34"/>
      <c r="UDL34"/>
      <c r="UDM34"/>
      <c r="UDN34"/>
      <c r="UDO34"/>
      <c r="UDP34"/>
      <c r="UDQ34"/>
      <c r="UDR34"/>
      <c r="UDS34"/>
      <c r="UDT34"/>
      <c r="UDU34"/>
      <c r="UDV34"/>
      <c r="UDW34"/>
      <c r="UDX34"/>
      <c r="UDY34"/>
      <c r="UDZ34"/>
      <c r="UEA34"/>
      <c r="UEB34"/>
      <c r="UEC34"/>
      <c r="UED34"/>
      <c r="UEE34"/>
      <c r="UEF34"/>
      <c r="UEG34"/>
      <c r="UEH34"/>
      <c r="UEI34"/>
      <c r="UEJ34"/>
      <c r="UEK34"/>
      <c r="UEL34"/>
      <c r="UEM34"/>
      <c r="UEN34"/>
      <c r="UEO34"/>
      <c r="UEP34"/>
      <c r="UEQ34"/>
      <c r="UER34"/>
      <c r="UES34"/>
      <c r="UET34"/>
      <c r="UEU34"/>
      <c r="UEV34"/>
      <c r="UEW34"/>
      <c r="UEX34"/>
      <c r="UEY34"/>
      <c r="UEZ34"/>
      <c r="UFA34"/>
      <c r="UFB34"/>
      <c r="UFC34"/>
      <c r="UFD34"/>
      <c r="UFE34"/>
      <c r="UFF34"/>
      <c r="UFG34"/>
      <c r="UFH34"/>
      <c r="UFI34"/>
      <c r="UFJ34"/>
      <c r="UFK34"/>
      <c r="UFL34"/>
      <c r="UFM34"/>
      <c r="UFN34"/>
      <c r="UFO34"/>
      <c r="UFP34"/>
      <c r="UFQ34"/>
      <c r="UFR34"/>
      <c r="UFS34"/>
      <c r="UFT34"/>
      <c r="UFU34"/>
      <c r="UFV34"/>
      <c r="UFW34"/>
      <c r="UFX34"/>
      <c r="UFY34"/>
      <c r="UFZ34"/>
      <c r="UGA34"/>
      <c r="UGB34"/>
      <c r="UGC34"/>
      <c r="UGD34"/>
      <c r="UGE34"/>
      <c r="UGF34"/>
      <c r="UGG34"/>
      <c r="UGH34"/>
      <c r="UGI34"/>
      <c r="UGJ34"/>
      <c r="UGK34"/>
      <c r="UGL34"/>
      <c r="UGM34"/>
      <c r="UGN34"/>
      <c r="UGO34"/>
      <c r="UGP34"/>
      <c r="UGQ34"/>
      <c r="UGR34"/>
      <c r="UGS34"/>
      <c r="UGT34"/>
      <c r="UGU34"/>
      <c r="UGV34"/>
      <c r="UGW34"/>
      <c r="UGX34"/>
      <c r="UGY34"/>
      <c r="UGZ34"/>
      <c r="UHA34"/>
      <c r="UHB34"/>
      <c r="UHC34"/>
      <c r="UHD34"/>
      <c r="UHE34"/>
      <c r="UHF34"/>
      <c r="UHG34"/>
      <c r="UHH34"/>
      <c r="UHI34"/>
      <c r="UHJ34"/>
      <c r="UHK34"/>
      <c r="UHL34"/>
      <c r="UHM34"/>
      <c r="UHN34"/>
      <c r="UHO34"/>
      <c r="UHP34"/>
      <c r="UHQ34"/>
      <c r="UHR34"/>
      <c r="UHS34"/>
      <c r="UHT34"/>
      <c r="UHU34"/>
      <c r="UHV34"/>
      <c r="UHW34"/>
      <c r="UHX34"/>
      <c r="UHY34"/>
      <c r="UHZ34"/>
      <c r="UIA34"/>
      <c r="UIB34"/>
      <c r="UIC34"/>
      <c r="UID34"/>
      <c r="UIE34"/>
      <c r="UIF34"/>
      <c r="UIG34"/>
      <c r="UIH34"/>
      <c r="UII34"/>
      <c r="UIJ34"/>
      <c r="UIK34"/>
      <c r="UIL34"/>
      <c r="UIM34"/>
      <c r="UIN34"/>
      <c r="UIO34"/>
      <c r="UIP34"/>
      <c r="UIQ34"/>
      <c r="UIR34"/>
      <c r="UIS34"/>
      <c r="UIT34"/>
      <c r="UIU34"/>
      <c r="UIV34"/>
      <c r="UIW34"/>
      <c r="UIX34"/>
      <c r="UIY34"/>
      <c r="UIZ34"/>
      <c r="UJA34"/>
      <c r="UJB34"/>
      <c r="UJC34"/>
      <c r="UJD34"/>
      <c r="UJE34"/>
      <c r="UJF34"/>
      <c r="UJG34"/>
      <c r="UJH34"/>
      <c r="UJI34"/>
      <c r="UJJ34"/>
      <c r="UJK34"/>
      <c r="UJL34"/>
      <c r="UJM34"/>
      <c r="UJN34"/>
      <c r="UJO34"/>
      <c r="UJP34"/>
      <c r="UJQ34"/>
      <c r="UJR34"/>
      <c r="UJS34"/>
      <c r="UJT34"/>
      <c r="UJU34"/>
      <c r="UJV34"/>
      <c r="UJW34"/>
      <c r="UJX34"/>
      <c r="UJY34"/>
      <c r="UJZ34"/>
      <c r="UKA34"/>
      <c r="UKB34"/>
      <c r="UKC34"/>
      <c r="UKD34"/>
      <c r="UKE34"/>
      <c r="UKF34"/>
      <c r="UKG34"/>
      <c r="UKH34"/>
      <c r="UKI34"/>
      <c r="UKJ34"/>
      <c r="UKK34"/>
      <c r="UKL34"/>
      <c r="UKM34"/>
      <c r="UKN34"/>
      <c r="UKO34"/>
      <c r="UKP34"/>
      <c r="UKQ34"/>
      <c r="UKR34"/>
      <c r="UKS34"/>
      <c r="UKT34"/>
      <c r="UKU34"/>
      <c r="UKV34"/>
      <c r="UKW34"/>
      <c r="UKX34"/>
      <c r="UKY34"/>
      <c r="UKZ34"/>
      <c r="ULA34"/>
      <c r="ULB34"/>
      <c r="ULC34"/>
      <c r="ULD34"/>
      <c r="ULE34"/>
      <c r="ULF34"/>
      <c r="ULG34"/>
      <c r="ULH34"/>
      <c r="ULI34"/>
      <c r="ULJ34"/>
      <c r="ULK34"/>
      <c r="ULL34"/>
      <c r="ULM34"/>
      <c r="ULN34"/>
      <c r="ULO34"/>
      <c r="ULP34"/>
      <c r="ULQ34"/>
      <c r="ULR34"/>
      <c r="ULS34"/>
      <c r="ULT34"/>
      <c r="ULU34"/>
      <c r="ULV34"/>
      <c r="ULW34"/>
      <c r="ULX34"/>
      <c r="ULY34"/>
      <c r="ULZ34"/>
      <c r="UMA34"/>
      <c r="UMB34"/>
      <c r="UMC34"/>
      <c r="UMD34"/>
      <c r="UME34"/>
      <c r="UMF34"/>
      <c r="UMG34"/>
      <c r="UMH34"/>
      <c r="UMI34"/>
      <c r="UMJ34"/>
      <c r="UMK34"/>
      <c r="UML34"/>
      <c r="UMM34"/>
      <c r="UMN34"/>
      <c r="UMO34"/>
      <c r="UMP34"/>
      <c r="UMQ34"/>
      <c r="UMR34"/>
      <c r="UMS34"/>
      <c r="UMT34"/>
      <c r="UMU34"/>
      <c r="UMV34"/>
      <c r="UMW34"/>
      <c r="UMX34"/>
      <c r="UMY34"/>
      <c r="UMZ34"/>
      <c r="UNA34"/>
      <c r="UNB34"/>
      <c r="UNC34"/>
      <c r="UND34"/>
      <c r="UNE34"/>
      <c r="UNF34"/>
      <c r="UNG34"/>
      <c r="UNH34"/>
      <c r="UNI34"/>
      <c r="UNJ34"/>
      <c r="UNK34"/>
      <c r="UNL34"/>
      <c r="UNM34"/>
      <c r="UNN34"/>
      <c r="UNO34"/>
      <c r="UNP34"/>
      <c r="UNQ34"/>
      <c r="UNR34"/>
      <c r="UNS34"/>
      <c r="UNT34"/>
      <c r="UNU34"/>
      <c r="UNV34"/>
      <c r="UNW34"/>
      <c r="UNX34"/>
      <c r="UNY34"/>
      <c r="UNZ34"/>
      <c r="UOA34"/>
      <c r="UOB34"/>
      <c r="UOC34"/>
      <c r="UOD34"/>
      <c r="UOE34"/>
      <c r="UOF34"/>
      <c r="UOG34"/>
      <c r="UOH34"/>
      <c r="UOI34"/>
      <c r="UOJ34"/>
      <c r="UOK34"/>
      <c r="UOL34"/>
      <c r="UOM34"/>
      <c r="UON34"/>
      <c r="UOO34"/>
      <c r="UOP34"/>
      <c r="UOQ34"/>
      <c r="UOR34"/>
      <c r="UOS34"/>
      <c r="UOT34"/>
      <c r="UOU34"/>
      <c r="UOV34"/>
      <c r="UOW34"/>
      <c r="UOX34"/>
      <c r="UOY34"/>
      <c r="UOZ34"/>
      <c r="UPA34"/>
      <c r="UPB34"/>
      <c r="UPC34"/>
      <c r="UPD34"/>
      <c r="UPE34"/>
      <c r="UPF34"/>
      <c r="UPG34"/>
      <c r="UPH34"/>
      <c r="UPI34"/>
      <c r="UPJ34"/>
      <c r="UPK34"/>
      <c r="UPL34"/>
      <c r="UPM34"/>
      <c r="UPN34"/>
      <c r="UPO34"/>
      <c r="UPP34"/>
      <c r="UPQ34"/>
      <c r="UPR34"/>
      <c r="UPS34"/>
      <c r="UPT34"/>
      <c r="UPU34"/>
      <c r="UPV34"/>
      <c r="UPW34"/>
      <c r="UPX34"/>
      <c r="UPY34"/>
      <c r="UPZ34"/>
      <c r="UQA34"/>
      <c r="UQB34"/>
      <c r="UQC34"/>
      <c r="UQD34"/>
      <c r="UQE34"/>
      <c r="UQF34"/>
      <c r="UQG34"/>
      <c r="UQH34"/>
      <c r="UQI34"/>
      <c r="UQJ34"/>
      <c r="UQK34"/>
      <c r="UQL34"/>
      <c r="UQM34"/>
      <c r="UQN34"/>
      <c r="UQO34"/>
      <c r="UQP34"/>
      <c r="UQQ34"/>
      <c r="UQR34"/>
      <c r="UQS34"/>
      <c r="UQT34"/>
      <c r="UQU34"/>
      <c r="UQV34"/>
      <c r="UQW34"/>
      <c r="UQX34"/>
      <c r="UQY34"/>
      <c r="UQZ34"/>
      <c r="URA34"/>
      <c r="URB34"/>
      <c r="URC34"/>
      <c r="URD34"/>
      <c r="URE34"/>
      <c r="URF34"/>
      <c r="URG34"/>
      <c r="URH34"/>
      <c r="URI34"/>
      <c r="URJ34"/>
      <c r="URK34"/>
      <c r="URL34"/>
      <c r="URM34"/>
      <c r="URN34"/>
      <c r="URO34"/>
      <c r="URP34"/>
      <c r="URQ34"/>
      <c r="URR34"/>
      <c r="URS34"/>
      <c r="URT34"/>
      <c r="URU34"/>
      <c r="URV34"/>
      <c r="URW34"/>
      <c r="URX34"/>
      <c r="URY34"/>
      <c r="URZ34"/>
      <c r="USA34"/>
      <c r="USB34"/>
      <c r="USC34"/>
      <c r="USD34"/>
      <c r="USE34"/>
      <c r="USF34"/>
      <c r="USG34"/>
      <c r="USH34"/>
      <c r="USI34"/>
      <c r="USJ34"/>
      <c r="USK34"/>
      <c r="USL34"/>
      <c r="USM34"/>
      <c r="USN34"/>
      <c r="USO34"/>
      <c r="USP34"/>
      <c r="USQ34"/>
      <c r="USR34"/>
      <c r="USS34"/>
      <c r="UST34"/>
      <c r="USU34"/>
      <c r="USV34"/>
      <c r="USW34"/>
      <c r="USX34"/>
      <c r="USY34"/>
      <c r="USZ34"/>
      <c r="UTA34"/>
      <c r="UTB34"/>
      <c r="UTC34"/>
      <c r="UTD34"/>
      <c r="UTE34"/>
      <c r="UTF34"/>
      <c r="UTG34"/>
      <c r="UTH34"/>
      <c r="UTI34"/>
      <c r="UTJ34"/>
      <c r="UTK34"/>
      <c r="UTL34"/>
      <c r="UTM34"/>
      <c r="UTN34"/>
      <c r="UTO34"/>
      <c r="UTP34"/>
      <c r="UTQ34"/>
      <c r="UTR34"/>
      <c r="UTS34"/>
      <c r="UTT34"/>
      <c r="UTU34"/>
      <c r="UTV34"/>
      <c r="UTW34"/>
      <c r="UTX34"/>
      <c r="UTY34"/>
      <c r="UTZ34"/>
      <c r="UUA34"/>
      <c r="UUB34"/>
      <c r="UUC34"/>
      <c r="UUD34"/>
      <c r="UUE34"/>
      <c r="UUF34"/>
      <c r="UUG34"/>
      <c r="UUH34"/>
      <c r="UUI34"/>
      <c r="UUJ34"/>
      <c r="UUK34"/>
      <c r="UUL34"/>
      <c r="UUM34"/>
      <c r="UUN34"/>
      <c r="UUO34"/>
      <c r="UUP34"/>
      <c r="UUQ34"/>
      <c r="UUR34"/>
      <c r="UUS34"/>
      <c r="UUT34"/>
      <c r="UUU34"/>
      <c r="UUV34"/>
      <c r="UUW34"/>
      <c r="UUX34"/>
      <c r="UUY34"/>
      <c r="UUZ34"/>
      <c r="UVA34"/>
      <c r="UVB34"/>
      <c r="UVC34"/>
      <c r="UVD34"/>
      <c r="UVE34"/>
      <c r="UVF34"/>
      <c r="UVG34"/>
      <c r="UVH34"/>
      <c r="UVI34"/>
      <c r="UVJ34"/>
      <c r="UVK34"/>
      <c r="UVL34"/>
      <c r="UVM34"/>
      <c r="UVN34"/>
      <c r="UVO34"/>
      <c r="UVP34"/>
      <c r="UVQ34"/>
      <c r="UVR34"/>
      <c r="UVS34"/>
      <c r="UVT34"/>
      <c r="UVU34"/>
      <c r="UVV34"/>
      <c r="UVW34"/>
      <c r="UVX34"/>
      <c r="UVY34"/>
      <c r="UVZ34"/>
      <c r="UWA34"/>
      <c r="UWB34"/>
      <c r="UWC34"/>
      <c r="UWD34"/>
      <c r="UWE34"/>
      <c r="UWF34"/>
      <c r="UWG34"/>
      <c r="UWH34"/>
      <c r="UWI34"/>
      <c r="UWJ34"/>
      <c r="UWK34"/>
      <c r="UWL34"/>
      <c r="UWM34"/>
      <c r="UWN34"/>
      <c r="UWO34"/>
      <c r="UWP34"/>
      <c r="UWQ34"/>
      <c r="UWR34"/>
      <c r="UWS34"/>
      <c r="UWT34"/>
      <c r="UWU34"/>
      <c r="UWV34"/>
      <c r="UWW34"/>
      <c r="UWX34"/>
      <c r="UWY34"/>
      <c r="UWZ34"/>
      <c r="UXA34"/>
      <c r="UXB34"/>
      <c r="UXC34"/>
      <c r="UXD34"/>
      <c r="UXE34"/>
      <c r="UXF34"/>
      <c r="UXG34"/>
      <c r="UXH34"/>
      <c r="UXI34"/>
      <c r="UXJ34"/>
      <c r="UXK34"/>
      <c r="UXL34"/>
      <c r="UXM34"/>
      <c r="UXN34"/>
      <c r="UXO34"/>
      <c r="UXP34"/>
      <c r="UXQ34"/>
      <c r="UXR34"/>
      <c r="UXS34"/>
      <c r="UXT34"/>
      <c r="UXU34"/>
      <c r="UXV34"/>
      <c r="UXW34"/>
      <c r="UXX34"/>
      <c r="UXY34"/>
      <c r="UXZ34"/>
      <c r="UYA34"/>
      <c r="UYB34"/>
      <c r="UYC34"/>
      <c r="UYD34"/>
      <c r="UYE34"/>
      <c r="UYF34"/>
      <c r="UYG34"/>
      <c r="UYH34"/>
      <c r="UYI34"/>
      <c r="UYJ34"/>
      <c r="UYK34"/>
      <c r="UYL34"/>
      <c r="UYM34"/>
      <c r="UYN34"/>
      <c r="UYO34"/>
      <c r="UYP34"/>
      <c r="UYQ34"/>
      <c r="UYR34"/>
      <c r="UYS34"/>
      <c r="UYT34"/>
      <c r="UYU34"/>
      <c r="UYV34"/>
      <c r="UYW34"/>
      <c r="UYX34"/>
      <c r="UYY34"/>
      <c r="UYZ34"/>
      <c r="UZA34"/>
      <c r="UZB34"/>
      <c r="UZC34"/>
      <c r="UZD34"/>
      <c r="UZE34"/>
      <c r="UZF34"/>
      <c r="UZG34"/>
      <c r="UZH34"/>
      <c r="UZI34"/>
      <c r="UZJ34"/>
      <c r="UZK34"/>
      <c r="UZL34"/>
      <c r="UZM34"/>
      <c r="UZN34"/>
      <c r="UZO34"/>
      <c r="UZP34"/>
      <c r="UZQ34"/>
      <c r="UZR34"/>
      <c r="UZS34"/>
      <c r="UZT34"/>
      <c r="UZU34"/>
      <c r="UZV34"/>
      <c r="UZW34"/>
      <c r="UZX34"/>
      <c r="UZY34"/>
      <c r="UZZ34"/>
      <c r="VAA34"/>
      <c r="VAB34"/>
      <c r="VAC34"/>
      <c r="VAD34"/>
      <c r="VAE34"/>
      <c r="VAF34"/>
      <c r="VAG34"/>
      <c r="VAH34"/>
      <c r="VAI34"/>
      <c r="VAJ34"/>
      <c r="VAK34"/>
      <c r="VAL34"/>
      <c r="VAM34"/>
      <c r="VAN34"/>
      <c r="VAO34"/>
      <c r="VAP34"/>
      <c r="VAQ34"/>
      <c r="VAR34"/>
      <c r="VAS34"/>
      <c r="VAT34"/>
      <c r="VAU34"/>
      <c r="VAV34"/>
      <c r="VAW34"/>
      <c r="VAX34"/>
      <c r="VAY34"/>
      <c r="VAZ34"/>
      <c r="VBA34"/>
      <c r="VBB34"/>
      <c r="VBC34"/>
      <c r="VBD34"/>
      <c r="VBE34"/>
      <c r="VBF34"/>
      <c r="VBG34"/>
      <c r="VBH34"/>
      <c r="VBI34"/>
      <c r="VBJ34"/>
      <c r="VBK34"/>
      <c r="VBL34"/>
      <c r="VBM34"/>
      <c r="VBN34"/>
      <c r="VBO34"/>
      <c r="VBP34"/>
      <c r="VBQ34"/>
      <c r="VBR34"/>
      <c r="VBS34"/>
      <c r="VBT34"/>
      <c r="VBU34"/>
      <c r="VBV34"/>
      <c r="VBW34"/>
      <c r="VBX34"/>
      <c r="VBY34"/>
      <c r="VBZ34"/>
      <c r="VCA34"/>
      <c r="VCB34"/>
      <c r="VCC34"/>
      <c r="VCD34"/>
      <c r="VCE34"/>
      <c r="VCF34"/>
      <c r="VCG34"/>
      <c r="VCH34"/>
      <c r="VCI34"/>
      <c r="VCJ34"/>
      <c r="VCK34"/>
      <c r="VCL34"/>
      <c r="VCM34"/>
      <c r="VCN34"/>
      <c r="VCO34"/>
      <c r="VCP34"/>
      <c r="VCQ34"/>
      <c r="VCR34"/>
      <c r="VCS34"/>
      <c r="VCT34"/>
      <c r="VCU34"/>
      <c r="VCV34"/>
      <c r="VCW34"/>
      <c r="VCX34"/>
      <c r="VCY34"/>
      <c r="VCZ34"/>
      <c r="VDA34"/>
      <c r="VDB34"/>
      <c r="VDC34"/>
      <c r="VDD34"/>
      <c r="VDE34"/>
      <c r="VDF34"/>
      <c r="VDG34"/>
      <c r="VDH34"/>
      <c r="VDI34"/>
      <c r="VDJ34"/>
      <c r="VDK34"/>
      <c r="VDL34"/>
      <c r="VDM34"/>
      <c r="VDN34"/>
      <c r="VDO34"/>
      <c r="VDP34"/>
      <c r="VDQ34"/>
      <c r="VDR34"/>
      <c r="VDS34"/>
      <c r="VDT34"/>
      <c r="VDU34"/>
      <c r="VDV34"/>
      <c r="VDW34"/>
      <c r="VDX34"/>
      <c r="VDY34"/>
      <c r="VDZ34"/>
      <c r="VEA34"/>
      <c r="VEB34"/>
      <c r="VEC34"/>
      <c r="VED34"/>
      <c r="VEE34"/>
      <c r="VEF34"/>
      <c r="VEG34"/>
      <c r="VEH34"/>
      <c r="VEI34"/>
      <c r="VEJ34"/>
      <c r="VEK34"/>
      <c r="VEL34"/>
      <c r="VEM34"/>
      <c r="VEN34"/>
      <c r="VEO34"/>
      <c r="VEP34"/>
      <c r="VEQ34"/>
      <c r="VER34"/>
      <c r="VES34"/>
      <c r="VET34"/>
      <c r="VEU34"/>
      <c r="VEV34"/>
      <c r="VEW34"/>
      <c r="VEX34"/>
      <c r="VEY34"/>
      <c r="VEZ34"/>
      <c r="VFA34"/>
      <c r="VFB34"/>
      <c r="VFC34"/>
      <c r="VFD34"/>
      <c r="VFE34"/>
      <c r="VFF34"/>
      <c r="VFG34"/>
      <c r="VFH34"/>
      <c r="VFI34"/>
      <c r="VFJ34"/>
      <c r="VFK34"/>
      <c r="VFL34"/>
      <c r="VFM34"/>
      <c r="VFN34"/>
      <c r="VFO34"/>
      <c r="VFP34"/>
      <c r="VFQ34"/>
      <c r="VFR34"/>
      <c r="VFS34"/>
      <c r="VFT34"/>
      <c r="VFU34"/>
      <c r="VFV34"/>
      <c r="VFW34"/>
      <c r="VFX34"/>
      <c r="VFY34"/>
      <c r="VFZ34"/>
      <c r="VGA34"/>
      <c r="VGB34"/>
      <c r="VGC34"/>
      <c r="VGD34"/>
      <c r="VGE34"/>
      <c r="VGF34"/>
      <c r="VGG34"/>
      <c r="VGH34"/>
      <c r="VGI34"/>
      <c r="VGJ34"/>
      <c r="VGK34"/>
      <c r="VGL34"/>
      <c r="VGM34"/>
      <c r="VGN34"/>
      <c r="VGO34"/>
      <c r="VGP34"/>
      <c r="VGQ34"/>
      <c r="VGR34"/>
      <c r="VGS34"/>
      <c r="VGT34"/>
      <c r="VGU34"/>
      <c r="VGV34"/>
      <c r="VGW34"/>
      <c r="VGX34"/>
      <c r="VGY34"/>
      <c r="VGZ34"/>
      <c r="VHA34"/>
      <c r="VHB34"/>
      <c r="VHC34"/>
      <c r="VHD34"/>
      <c r="VHE34"/>
      <c r="VHF34"/>
      <c r="VHG34"/>
      <c r="VHH34"/>
      <c r="VHI34"/>
      <c r="VHJ34"/>
      <c r="VHK34"/>
      <c r="VHL34"/>
      <c r="VHM34"/>
      <c r="VHN34"/>
      <c r="VHO34"/>
      <c r="VHP34"/>
      <c r="VHQ34"/>
      <c r="VHR34"/>
      <c r="VHS34"/>
      <c r="VHT34"/>
      <c r="VHU34"/>
      <c r="VHV34"/>
      <c r="VHW34"/>
      <c r="VHX34"/>
      <c r="VHY34"/>
      <c r="VHZ34"/>
      <c r="VIA34"/>
      <c r="VIB34"/>
      <c r="VIC34"/>
      <c r="VID34"/>
      <c r="VIE34"/>
      <c r="VIF34"/>
      <c r="VIG34"/>
      <c r="VIH34"/>
      <c r="VII34"/>
      <c r="VIJ34"/>
      <c r="VIK34"/>
      <c r="VIL34"/>
      <c r="VIM34"/>
      <c r="VIN34"/>
      <c r="VIO34"/>
      <c r="VIP34"/>
      <c r="VIQ34"/>
      <c r="VIR34"/>
      <c r="VIS34"/>
      <c r="VIT34"/>
      <c r="VIU34"/>
      <c r="VIV34"/>
      <c r="VIW34"/>
      <c r="VIX34"/>
      <c r="VIY34"/>
      <c r="VIZ34"/>
      <c r="VJA34"/>
      <c r="VJB34"/>
      <c r="VJC34"/>
      <c r="VJD34"/>
      <c r="VJE34"/>
      <c r="VJF34"/>
      <c r="VJG34"/>
      <c r="VJH34"/>
      <c r="VJI34"/>
      <c r="VJJ34"/>
      <c r="VJK34"/>
      <c r="VJL34"/>
      <c r="VJM34"/>
      <c r="VJN34"/>
      <c r="VJO34"/>
      <c r="VJP34"/>
      <c r="VJQ34"/>
      <c r="VJR34"/>
      <c r="VJS34"/>
      <c r="VJT34"/>
      <c r="VJU34"/>
      <c r="VJV34"/>
      <c r="VJW34"/>
      <c r="VJX34"/>
      <c r="VJY34"/>
      <c r="VJZ34"/>
      <c r="VKA34"/>
      <c r="VKB34"/>
      <c r="VKC34"/>
      <c r="VKD34"/>
      <c r="VKE34"/>
      <c r="VKF34"/>
      <c r="VKG34"/>
      <c r="VKH34"/>
      <c r="VKI34"/>
      <c r="VKJ34"/>
      <c r="VKK34"/>
      <c r="VKL34"/>
      <c r="VKM34"/>
      <c r="VKN34"/>
      <c r="VKO34"/>
      <c r="VKP34"/>
      <c r="VKQ34"/>
      <c r="VKR34"/>
      <c r="VKS34"/>
      <c r="VKT34"/>
      <c r="VKU34"/>
      <c r="VKV34"/>
      <c r="VKW34"/>
      <c r="VKX34"/>
      <c r="VKY34"/>
      <c r="VKZ34"/>
      <c r="VLA34"/>
      <c r="VLB34"/>
      <c r="VLC34"/>
      <c r="VLD34"/>
      <c r="VLE34"/>
      <c r="VLF34"/>
      <c r="VLG34"/>
      <c r="VLH34"/>
      <c r="VLI34"/>
      <c r="VLJ34"/>
      <c r="VLK34"/>
      <c r="VLL34"/>
      <c r="VLM34"/>
      <c r="VLN34"/>
      <c r="VLO34"/>
      <c r="VLP34"/>
      <c r="VLQ34"/>
      <c r="VLR34"/>
      <c r="VLS34"/>
      <c r="VLT34"/>
      <c r="VLU34"/>
      <c r="VLV34"/>
      <c r="VLW34"/>
      <c r="VLX34"/>
      <c r="VLY34"/>
      <c r="VLZ34"/>
      <c r="VMA34"/>
      <c r="VMB34"/>
      <c r="VMC34"/>
      <c r="VMD34"/>
      <c r="VME34"/>
      <c r="VMF34"/>
      <c r="VMG34"/>
      <c r="VMH34"/>
      <c r="VMI34"/>
      <c r="VMJ34"/>
      <c r="VMK34"/>
      <c r="VML34"/>
      <c r="VMM34"/>
      <c r="VMN34"/>
      <c r="VMO34"/>
      <c r="VMP34"/>
      <c r="VMQ34"/>
      <c r="VMR34"/>
      <c r="VMS34"/>
      <c r="VMT34"/>
      <c r="VMU34"/>
      <c r="VMV34"/>
      <c r="VMW34"/>
      <c r="VMX34"/>
      <c r="VMY34"/>
      <c r="VMZ34"/>
      <c r="VNA34"/>
      <c r="VNB34"/>
      <c r="VNC34"/>
      <c r="VND34"/>
      <c r="VNE34"/>
      <c r="VNF34"/>
      <c r="VNG34"/>
      <c r="VNH34"/>
      <c r="VNI34"/>
      <c r="VNJ34"/>
      <c r="VNK34"/>
      <c r="VNL34"/>
      <c r="VNM34"/>
      <c r="VNN34"/>
      <c r="VNO34"/>
      <c r="VNP34"/>
      <c r="VNQ34"/>
      <c r="VNR34"/>
      <c r="VNS34"/>
      <c r="VNT34"/>
      <c r="VNU34"/>
      <c r="VNV34"/>
      <c r="VNW34"/>
      <c r="VNX34"/>
      <c r="VNY34"/>
      <c r="VNZ34"/>
      <c r="VOA34"/>
      <c r="VOB34"/>
      <c r="VOC34"/>
      <c r="VOD34"/>
      <c r="VOE34"/>
      <c r="VOF34"/>
      <c r="VOG34"/>
      <c r="VOH34"/>
      <c r="VOI34"/>
      <c r="VOJ34"/>
      <c r="VOK34"/>
      <c r="VOL34"/>
      <c r="VOM34"/>
      <c r="VON34"/>
      <c r="VOO34"/>
      <c r="VOP34"/>
      <c r="VOQ34"/>
      <c r="VOR34"/>
      <c r="VOS34"/>
      <c r="VOT34"/>
      <c r="VOU34"/>
      <c r="VOV34"/>
      <c r="VOW34"/>
      <c r="VOX34"/>
      <c r="VOY34"/>
      <c r="VOZ34"/>
      <c r="VPA34"/>
      <c r="VPB34"/>
      <c r="VPC34"/>
      <c r="VPD34"/>
      <c r="VPE34"/>
      <c r="VPF34"/>
      <c r="VPG34"/>
      <c r="VPH34"/>
      <c r="VPI34"/>
      <c r="VPJ34"/>
      <c r="VPK34"/>
      <c r="VPL34"/>
      <c r="VPM34"/>
      <c r="VPN34"/>
      <c r="VPO34"/>
      <c r="VPP34"/>
      <c r="VPQ34"/>
      <c r="VPR34"/>
      <c r="VPS34"/>
      <c r="VPT34"/>
      <c r="VPU34"/>
      <c r="VPV34"/>
      <c r="VPW34"/>
      <c r="VPX34"/>
      <c r="VPY34"/>
      <c r="VPZ34"/>
      <c r="VQA34"/>
      <c r="VQB34"/>
      <c r="VQC34"/>
      <c r="VQD34"/>
      <c r="VQE34"/>
      <c r="VQF34"/>
      <c r="VQG34"/>
      <c r="VQH34"/>
      <c r="VQI34"/>
      <c r="VQJ34"/>
      <c r="VQK34"/>
      <c r="VQL34"/>
      <c r="VQM34"/>
      <c r="VQN34"/>
      <c r="VQO34"/>
      <c r="VQP34"/>
      <c r="VQQ34"/>
      <c r="VQR34"/>
      <c r="VQS34"/>
      <c r="VQT34"/>
      <c r="VQU34"/>
      <c r="VQV34"/>
      <c r="VQW34"/>
      <c r="VQX34"/>
      <c r="VQY34"/>
      <c r="VQZ34"/>
      <c r="VRA34"/>
      <c r="VRB34"/>
      <c r="VRC34"/>
      <c r="VRD34"/>
      <c r="VRE34"/>
      <c r="VRF34"/>
      <c r="VRG34"/>
      <c r="VRH34"/>
      <c r="VRI34"/>
      <c r="VRJ34"/>
      <c r="VRK34"/>
      <c r="VRL34"/>
      <c r="VRM34"/>
      <c r="VRN34"/>
      <c r="VRO34"/>
      <c r="VRP34"/>
      <c r="VRQ34"/>
      <c r="VRR34"/>
      <c r="VRS34"/>
      <c r="VRT34"/>
      <c r="VRU34"/>
      <c r="VRV34"/>
      <c r="VRW34"/>
      <c r="VRX34"/>
      <c r="VRY34"/>
      <c r="VRZ34"/>
      <c r="VSA34"/>
      <c r="VSB34"/>
      <c r="VSC34"/>
      <c r="VSD34"/>
      <c r="VSE34"/>
      <c r="VSF34"/>
      <c r="VSG34"/>
      <c r="VSH34"/>
      <c r="VSI34"/>
      <c r="VSJ34"/>
      <c r="VSK34"/>
      <c r="VSL34"/>
      <c r="VSM34"/>
      <c r="VSN34"/>
      <c r="VSO34"/>
      <c r="VSP34"/>
      <c r="VSQ34"/>
      <c r="VSR34"/>
      <c r="VSS34"/>
      <c r="VST34"/>
      <c r="VSU34"/>
      <c r="VSV34"/>
      <c r="VSW34"/>
      <c r="VSX34"/>
      <c r="VSY34"/>
      <c r="VSZ34"/>
      <c r="VTA34"/>
      <c r="VTB34"/>
      <c r="VTC34"/>
      <c r="VTD34"/>
      <c r="VTE34"/>
      <c r="VTF34"/>
      <c r="VTG34"/>
      <c r="VTH34"/>
      <c r="VTI34"/>
      <c r="VTJ34"/>
      <c r="VTK34"/>
      <c r="VTL34"/>
      <c r="VTM34"/>
      <c r="VTN34"/>
      <c r="VTO34"/>
      <c r="VTP34"/>
      <c r="VTQ34"/>
      <c r="VTR34"/>
      <c r="VTS34"/>
      <c r="VTT34"/>
      <c r="VTU34"/>
      <c r="VTV34"/>
      <c r="VTW34"/>
      <c r="VTX34"/>
      <c r="VTY34"/>
      <c r="VTZ34"/>
      <c r="VUA34"/>
      <c r="VUB34"/>
      <c r="VUC34"/>
      <c r="VUD34"/>
      <c r="VUE34"/>
      <c r="VUF34"/>
      <c r="VUG34"/>
      <c r="VUH34"/>
      <c r="VUI34"/>
      <c r="VUJ34"/>
      <c r="VUK34"/>
      <c r="VUL34"/>
      <c r="VUM34"/>
      <c r="VUN34"/>
      <c r="VUO34"/>
      <c r="VUP34"/>
      <c r="VUQ34"/>
      <c r="VUR34"/>
      <c r="VUS34"/>
      <c r="VUT34"/>
      <c r="VUU34"/>
      <c r="VUV34"/>
      <c r="VUW34"/>
      <c r="VUX34"/>
      <c r="VUY34"/>
      <c r="VUZ34"/>
      <c r="VVA34"/>
      <c r="VVB34"/>
      <c r="VVC34"/>
      <c r="VVD34"/>
      <c r="VVE34"/>
      <c r="VVF34"/>
      <c r="VVG34"/>
      <c r="VVH34"/>
      <c r="VVI34"/>
      <c r="VVJ34"/>
      <c r="VVK34"/>
      <c r="VVL34"/>
      <c r="VVM34"/>
      <c r="VVN34"/>
      <c r="VVO34"/>
      <c r="VVP34"/>
      <c r="VVQ34"/>
      <c r="VVR34"/>
      <c r="VVS34"/>
      <c r="VVT34"/>
      <c r="VVU34"/>
      <c r="VVV34"/>
      <c r="VVW34"/>
      <c r="VVX34"/>
      <c r="VVY34"/>
      <c r="VVZ34"/>
      <c r="VWA34"/>
      <c r="VWB34"/>
      <c r="VWC34"/>
      <c r="VWD34"/>
      <c r="VWE34"/>
      <c r="VWF34"/>
      <c r="VWG34"/>
      <c r="VWH34"/>
      <c r="VWI34"/>
      <c r="VWJ34"/>
      <c r="VWK34"/>
      <c r="VWL34"/>
      <c r="VWM34"/>
      <c r="VWN34"/>
      <c r="VWO34"/>
      <c r="VWP34"/>
      <c r="VWQ34"/>
      <c r="VWR34"/>
      <c r="VWS34"/>
      <c r="VWT34"/>
      <c r="VWU34"/>
      <c r="VWV34"/>
      <c r="VWW34"/>
      <c r="VWX34"/>
      <c r="VWY34"/>
      <c r="VWZ34"/>
      <c r="VXA34"/>
      <c r="VXB34"/>
      <c r="VXC34"/>
      <c r="VXD34"/>
      <c r="VXE34"/>
      <c r="VXF34"/>
      <c r="VXG34"/>
      <c r="VXH34"/>
      <c r="VXI34"/>
      <c r="VXJ34"/>
      <c r="VXK34"/>
      <c r="VXL34"/>
      <c r="VXM34"/>
      <c r="VXN34"/>
      <c r="VXO34"/>
      <c r="VXP34"/>
      <c r="VXQ34"/>
      <c r="VXR34"/>
      <c r="VXS34"/>
      <c r="VXT34"/>
      <c r="VXU34"/>
      <c r="VXV34"/>
      <c r="VXW34"/>
      <c r="VXX34"/>
      <c r="VXY34"/>
      <c r="VXZ34"/>
      <c r="VYA34"/>
      <c r="VYB34"/>
      <c r="VYC34"/>
      <c r="VYD34"/>
      <c r="VYE34"/>
      <c r="VYF34"/>
      <c r="VYG34"/>
      <c r="VYH34"/>
      <c r="VYI34"/>
      <c r="VYJ34"/>
      <c r="VYK34"/>
      <c r="VYL34"/>
      <c r="VYM34"/>
      <c r="VYN34"/>
      <c r="VYO34"/>
      <c r="VYP34"/>
      <c r="VYQ34"/>
      <c r="VYR34"/>
      <c r="VYS34"/>
      <c r="VYT34"/>
      <c r="VYU34"/>
      <c r="VYV34"/>
      <c r="VYW34"/>
      <c r="VYX34"/>
      <c r="VYY34"/>
      <c r="VYZ34"/>
      <c r="VZA34"/>
      <c r="VZB34"/>
      <c r="VZC34"/>
      <c r="VZD34"/>
      <c r="VZE34"/>
      <c r="VZF34"/>
      <c r="VZG34"/>
      <c r="VZH34"/>
      <c r="VZI34"/>
      <c r="VZJ34"/>
      <c r="VZK34"/>
      <c r="VZL34"/>
      <c r="VZM34"/>
      <c r="VZN34"/>
      <c r="VZO34"/>
      <c r="VZP34"/>
      <c r="VZQ34"/>
      <c r="VZR34"/>
      <c r="VZS34"/>
      <c r="VZT34"/>
      <c r="VZU34"/>
      <c r="VZV34"/>
      <c r="VZW34"/>
      <c r="VZX34"/>
      <c r="VZY34"/>
      <c r="VZZ34"/>
      <c r="WAA34"/>
      <c r="WAB34"/>
      <c r="WAC34"/>
      <c r="WAD34"/>
      <c r="WAE34"/>
      <c r="WAF34"/>
      <c r="WAG34"/>
      <c r="WAH34"/>
      <c r="WAI34"/>
      <c r="WAJ34"/>
      <c r="WAK34"/>
      <c r="WAL34"/>
      <c r="WAM34"/>
      <c r="WAN34"/>
      <c r="WAO34"/>
      <c r="WAP34"/>
      <c r="WAQ34"/>
      <c r="WAR34"/>
      <c r="WAS34"/>
      <c r="WAT34"/>
      <c r="WAU34"/>
      <c r="WAV34"/>
      <c r="WAW34"/>
      <c r="WAX34"/>
      <c r="WAY34"/>
      <c r="WAZ34"/>
      <c r="WBA34"/>
      <c r="WBB34"/>
      <c r="WBC34"/>
      <c r="WBD34"/>
      <c r="WBE34"/>
      <c r="WBF34"/>
      <c r="WBG34"/>
      <c r="WBH34"/>
      <c r="WBI34"/>
      <c r="WBJ34"/>
      <c r="WBK34"/>
      <c r="WBL34"/>
      <c r="WBM34"/>
      <c r="WBN34"/>
      <c r="WBO34"/>
      <c r="WBP34"/>
      <c r="WBQ34"/>
      <c r="WBR34"/>
      <c r="WBS34"/>
      <c r="WBT34"/>
      <c r="WBU34"/>
      <c r="WBV34"/>
      <c r="WBW34"/>
      <c r="WBX34"/>
      <c r="WBY34"/>
      <c r="WBZ34"/>
      <c r="WCA34"/>
      <c r="WCB34"/>
      <c r="WCC34"/>
      <c r="WCD34"/>
      <c r="WCE34"/>
      <c r="WCF34"/>
      <c r="WCG34"/>
      <c r="WCH34"/>
      <c r="WCI34"/>
      <c r="WCJ34"/>
      <c r="WCK34"/>
      <c r="WCL34"/>
      <c r="WCM34"/>
      <c r="WCN34"/>
      <c r="WCO34"/>
      <c r="WCP34"/>
      <c r="WCQ34"/>
      <c r="WCR34"/>
      <c r="WCS34"/>
      <c r="WCT34"/>
      <c r="WCU34"/>
      <c r="WCV34"/>
      <c r="WCW34"/>
      <c r="WCX34"/>
      <c r="WCY34"/>
      <c r="WCZ34"/>
      <c r="WDA34"/>
      <c r="WDB34"/>
      <c r="WDC34"/>
      <c r="WDD34"/>
      <c r="WDE34"/>
      <c r="WDF34"/>
      <c r="WDG34"/>
      <c r="WDH34"/>
      <c r="WDI34"/>
      <c r="WDJ34"/>
      <c r="WDK34"/>
      <c r="WDL34"/>
      <c r="WDM34"/>
      <c r="WDN34"/>
      <c r="WDO34"/>
      <c r="WDP34"/>
      <c r="WDQ34"/>
      <c r="WDR34"/>
      <c r="WDS34"/>
      <c r="WDT34"/>
      <c r="WDU34"/>
      <c r="WDV34"/>
      <c r="WDW34"/>
      <c r="WDX34"/>
      <c r="WDY34"/>
      <c r="WDZ34"/>
      <c r="WEA34"/>
      <c r="WEB34"/>
      <c r="WEC34"/>
      <c r="WED34"/>
      <c r="WEE34"/>
      <c r="WEF34"/>
      <c r="WEG34"/>
      <c r="WEH34"/>
      <c r="WEI34"/>
      <c r="WEJ34"/>
      <c r="WEK34"/>
      <c r="WEL34"/>
      <c r="WEM34"/>
      <c r="WEN34"/>
      <c r="WEO34"/>
      <c r="WEP34"/>
      <c r="WEQ34"/>
      <c r="WER34"/>
      <c r="WES34"/>
      <c r="WET34"/>
      <c r="WEU34"/>
      <c r="WEV34"/>
      <c r="WEW34"/>
      <c r="WEX34"/>
      <c r="WEY34"/>
      <c r="WEZ34"/>
      <c r="WFA34"/>
      <c r="WFB34"/>
      <c r="WFC34"/>
      <c r="WFD34"/>
      <c r="WFE34"/>
      <c r="WFF34"/>
      <c r="WFG34"/>
      <c r="WFH34"/>
      <c r="WFI34"/>
      <c r="WFJ34"/>
      <c r="WFK34"/>
      <c r="WFL34"/>
      <c r="WFM34"/>
      <c r="WFN34"/>
      <c r="WFO34"/>
      <c r="WFP34"/>
      <c r="WFQ34"/>
      <c r="WFR34"/>
      <c r="WFS34"/>
      <c r="WFT34"/>
      <c r="WFU34"/>
      <c r="WFV34"/>
      <c r="WFW34"/>
      <c r="WFX34"/>
      <c r="WFY34"/>
      <c r="WFZ34"/>
      <c r="WGA34"/>
      <c r="WGB34"/>
      <c r="WGC34"/>
      <c r="WGD34"/>
      <c r="WGE34"/>
      <c r="WGF34"/>
      <c r="WGG34"/>
      <c r="WGH34"/>
      <c r="WGI34"/>
      <c r="WGJ34"/>
      <c r="WGK34"/>
      <c r="WGL34"/>
      <c r="WGM34"/>
      <c r="WGN34"/>
      <c r="WGO34"/>
      <c r="WGP34"/>
      <c r="WGQ34"/>
      <c r="WGR34"/>
      <c r="WGS34"/>
      <c r="WGT34"/>
      <c r="WGU34"/>
      <c r="WGV34"/>
      <c r="WGW34"/>
      <c r="WGX34"/>
      <c r="WGY34"/>
      <c r="WGZ34"/>
      <c r="WHA34"/>
      <c r="WHB34"/>
      <c r="WHC34"/>
      <c r="WHD34"/>
      <c r="WHE34"/>
      <c r="WHF34"/>
      <c r="WHG34"/>
      <c r="WHH34"/>
      <c r="WHI34"/>
      <c r="WHJ34"/>
      <c r="WHK34"/>
      <c r="WHL34"/>
      <c r="WHM34"/>
      <c r="WHN34"/>
      <c r="WHO34"/>
      <c r="WHP34"/>
      <c r="WHQ34"/>
      <c r="WHR34"/>
      <c r="WHS34"/>
      <c r="WHT34"/>
      <c r="WHU34"/>
      <c r="WHV34"/>
      <c r="WHW34"/>
      <c r="WHX34"/>
      <c r="WHY34"/>
      <c r="WHZ34"/>
      <c r="WIA34"/>
      <c r="WIB34"/>
      <c r="WIC34"/>
      <c r="WID34"/>
      <c r="WIE34"/>
      <c r="WIF34"/>
      <c r="WIG34"/>
      <c r="WIH34"/>
      <c r="WII34"/>
      <c r="WIJ34"/>
      <c r="WIK34"/>
      <c r="WIL34"/>
      <c r="WIM34"/>
      <c r="WIN34"/>
      <c r="WIO34"/>
      <c r="WIP34"/>
      <c r="WIQ34"/>
      <c r="WIR34"/>
      <c r="WIS34"/>
      <c r="WIT34"/>
      <c r="WIU34"/>
      <c r="WIV34"/>
      <c r="WIW34"/>
      <c r="WIX34"/>
      <c r="WIY34"/>
      <c r="WIZ34"/>
      <c r="WJA34"/>
      <c r="WJB34"/>
      <c r="WJC34"/>
      <c r="WJD34"/>
      <c r="WJE34"/>
      <c r="WJF34"/>
      <c r="WJG34"/>
      <c r="WJH34"/>
      <c r="WJI34"/>
      <c r="WJJ34"/>
      <c r="WJK34"/>
      <c r="WJL34"/>
      <c r="WJM34"/>
      <c r="WJN34"/>
      <c r="WJO34"/>
      <c r="WJP34"/>
      <c r="WJQ34"/>
      <c r="WJR34"/>
      <c r="WJS34"/>
      <c r="WJT34"/>
      <c r="WJU34"/>
      <c r="WJV34"/>
      <c r="WJW34"/>
      <c r="WJX34"/>
      <c r="WJY34"/>
      <c r="WJZ34"/>
      <c r="WKA34"/>
      <c r="WKB34"/>
      <c r="WKC34"/>
      <c r="WKD34"/>
      <c r="WKE34"/>
      <c r="WKF34"/>
      <c r="WKG34"/>
      <c r="WKH34"/>
      <c r="WKI34"/>
      <c r="WKJ34"/>
      <c r="WKK34"/>
      <c r="WKL34"/>
      <c r="WKM34"/>
      <c r="WKN34"/>
      <c r="WKO34"/>
      <c r="WKP34"/>
      <c r="WKQ34"/>
      <c r="WKR34"/>
      <c r="WKS34"/>
      <c r="WKT34"/>
      <c r="WKU34"/>
      <c r="WKV34"/>
      <c r="WKW34"/>
      <c r="WKX34"/>
      <c r="WKY34"/>
      <c r="WKZ34"/>
      <c r="WLA34"/>
      <c r="WLB34"/>
      <c r="WLC34"/>
      <c r="WLD34"/>
      <c r="WLE34"/>
      <c r="WLF34"/>
      <c r="WLG34"/>
      <c r="WLH34"/>
      <c r="WLI34"/>
      <c r="WLJ34"/>
      <c r="WLK34"/>
      <c r="WLL34"/>
      <c r="WLM34"/>
      <c r="WLN34"/>
      <c r="WLO34"/>
      <c r="WLP34"/>
      <c r="WLQ34"/>
      <c r="WLR34"/>
      <c r="WLS34"/>
      <c r="WLT34"/>
      <c r="WLU34"/>
      <c r="WLV34"/>
      <c r="WLW34"/>
      <c r="WLX34"/>
      <c r="WLY34"/>
      <c r="WLZ34"/>
      <c r="WMA34"/>
      <c r="WMB34"/>
      <c r="WMC34"/>
      <c r="WMD34"/>
      <c r="WME34"/>
      <c r="WMF34"/>
      <c r="WMG34"/>
      <c r="WMH34"/>
      <c r="WMI34"/>
      <c r="WMJ34"/>
      <c r="WMK34"/>
      <c r="WML34"/>
      <c r="WMM34"/>
      <c r="WMN34"/>
      <c r="WMO34"/>
      <c r="WMP34"/>
      <c r="WMQ34"/>
      <c r="WMR34"/>
      <c r="WMS34"/>
      <c r="WMT34"/>
      <c r="WMU34"/>
      <c r="WMV34"/>
      <c r="WMW34"/>
      <c r="WMX34"/>
      <c r="WMY34"/>
      <c r="WMZ34"/>
      <c r="WNA34"/>
      <c r="WNB34"/>
      <c r="WNC34"/>
      <c r="WND34"/>
      <c r="WNE34"/>
      <c r="WNF34"/>
      <c r="WNG34"/>
      <c r="WNH34"/>
      <c r="WNI34"/>
      <c r="WNJ34"/>
      <c r="WNK34"/>
      <c r="WNL34"/>
      <c r="WNM34"/>
      <c r="WNN34"/>
      <c r="WNO34"/>
      <c r="WNP34"/>
      <c r="WNQ34"/>
      <c r="WNR34"/>
      <c r="WNS34"/>
      <c r="WNT34"/>
      <c r="WNU34"/>
      <c r="WNV34"/>
      <c r="WNW34"/>
      <c r="WNX34"/>
      <c r="WNY34"/>
      <c r="WNZ34"/>
      <c r="WOA34"/>
      <c r="WOB34"/>
      <c r="WOC34"/>
      <c r="WOD34"/>
      <c r="WOE34"/>
      <c r="WOF34"/>
      <c r="WOG34"/>
      <c r="WOH34"/>
      <c r="WOI34"/>
      <c r="WOJ34"/>
      <c r="WOK34"/>
      <c r="WOL34"/>
      <c r="WOM34"/>
      <c r="WON34"/>
      <c r="WOO34"/>
      <c r="WOP34"/>
      <c r="WOQ34"/>
      <c r="WOR34"/>
      <c r="WOS34"/>
      <c r="WOT34"/>
      <c r="WOU34"/>
      <c r="WOV34"/>
      <c r="WOW34"/>
      <c r="WOX34"/>
      <c r="WOY34"/>
      <c r="WOZ34"/>
      <c r="WPA34"/>
      <c r="WPB34"/>
      <c r="WPC34"/>
      <c r="WPD34"/>
      <c r="WPE34"/>
      <c r="WPF34"/>
      <c r="WPG34"/>
      <c r="WPH34"/>
      <c r="WPI34"/>
      <c r="WPJ34"/>
      <c r="WPK34"/>
      <c r="WPL34"/>
      <c r="WPM34"/>
      <c r="WPN34"/>
      <c r="WPO34"/>
      <c r="WPP34"/>
      <c r="WPQ34"/>
      <c r="WPR34"/>
      <c r="WPS34"/>
      <c r="WPT34"/>
      <c r="WPU34"/>
      <c r="WPV34"/>
      <c r="WPW34"/>
      <c r="WPX34"/>
      <c r="WPY34"/>
      <c r="WPZ34"/>
      <c r="WQA34"/>
      <c r="WQB34"/>
      <c r="WQC34"/>
      <c r="WQD34"/>
      <c r="WQE34"/>
      <c r="WQF34"/>
      <c r="WQG34"/>
      <c r="WQH34"/>
      <c r="WQI34"/>
      <c r="WQJ34"/>
      <c r="WQK34"/>
      <c r="WQL34"/>
      <c r="WQM34"/>
      <c r="WQN34"/>
      <c r="WQO34"/>
      <c r="WQP34"/>
      <c r="WQQ34"/>
      <c r="WQR34"/>
      <c r="WQS34"/>
      <c r="WQT34"/>
      <c r="WQU34"/>
      <c r="WQV34"/>
      <c r="WQW34"/>
      <c r="WQX34"/>
      <c r="WQY34"/>
      <c r="WQZ34"/>
      <c r="WRA34"/>
      <c r="WRB34"/>
      <c r="WRC34"/>
      <c r="WRD34"/>
      <c r="WRE34"/>
      <c r="WRF34"/>
      <c r="WRG34"/>
      <c r="WRH34"/>
      <c r="WRI34"/>
      <c r="WRJ34"/>
      <c r="WRK34"/>
      <c r="WRL34"/>
      <c r="WRM34"/>
      <c r="WRN34"/>
      <c r="WRO34"/>
      <c r="WRP34"/>
      <c r="WRQ34"/>
      <c r="WRR34"/>
      <c r="WRS34"/>
      <c r="WRT34"/>
      <c r="WRU34"/>
      <c r="WRV34"/>
      <c r="WRW34"/>
      <c r="WRX34"/>
      <c r="WRY34"/>
      <c r="WRZ34"/>
      <c r="WSA34"/>
      <c r="WSB34"/>
      <c r="WSC34"/>
      <c r="WSD34"/>
      <c r="WSE34"/>
      <c r="WSF34"/>
      <c r="WSG34"/>
      <c r="WSH34"/>
      <c r="WSI34"/>
      <c r="WSJ34"/>
      <c r="WSK34"/>
      <c r="WSL34"/>
      <c r="WSM34"/>
      <c r="WSN34"/>
      <c r="WSO34"/>
      <c r="WSP34"/>
      <c r="WSQ34"/>
      <c r="WSR34"/>
      <c r="WSS34"/>
      <c r="WST34"/>
      <c r="WSU34"/>
      <c r="WSV34"/>
      <c r="WSW34"/>
      <c r="WSX34"/>
      <c r="WSY34"/>
      <c r="WSZ34"/>
      <c r="WTA34"/>
      <c r="WTB34"/>
      <c r="WTC34"/>
      <c r="WTD34"/>
      <c r="WTE34"/>
      <c r="WTF34"/>
      <c r="WTG34"/>
      <c r="WTH34"/>
      <c r="WTI34"/>
      <c r="WTJ34"/>
      <c r="WTK34"/>
      <c r="WTL34"/>
      <c r="WTM34"/>
      <c r="WTN34"/>
      <c r="WTO34"/>
      <c r="WTP34"/>
      <c r="WTQ34"/>
      <c r="WTR34"/>
      <c r="WTS34"/>
      <c r="WTT34"/>
      <c r="WTU34"/>
      <c r="WTV34"/>
      <c r="WTW34"/>
      <c r="WTX34"/>
      <c r="WTY34"/>
      <c r="WTZ34"/>
      <c r="WUA34"/>
      <c r="WUB34"/>
      <c r="WUC34"/>
      <c r="WUD34"/>
      <c r="WUE34"/>
      <c r="WUF34"/>
      <c r="WUG34"/>
      <c r="WUH34"/>
      <c r="WUI34"/>
      <c r="WUJ34"/>
      <c r="WUK34"/>
      <c r="WUL34"/>
      <c r="WUM34"/>
      <c r="WUN34"/>
      <c r="WUO34"/>
      <c r="WUP34"/>
      <c r="WUQ34"/>
      <c r="WUR34"/>
      <c r="WUS34"/>
      <c r="WUT34"/>
      <c r="WUU34"/>
      <c r="WUV34"/>
      <c r="WUW34"/>
      <c r="WUX34"/>
      <c r="WUY34"/>
      <c r="WUZ34"/>
      <c r="WVA34"/>
      <c r="WVB34"/>
      <c r="WVC34"/>
      <c r="WVD34"/>
      <c r="WVE34"/>
      <c r="WVF34"/>
      <c r="WVG34"/>
      <c r="WVH34"/>
      <c r="WVI34"/>
      <c r="WVJ34"/>
      <c r="WVK34"/>
      <c r="WVL34"/>
      <c r="WVM34"/>
      <c r="WVN34"/>
      <c r="WVO34"/>
      <c r="WVP34"/>
      <c r="WVQ34"/>
      <c r="WVR34"/>
      <c r="WVS34"/>
      <c r="WVT34"/>
      <c r="WVU34"/>
      <c r="WVV34"/>
      <c r="WVW34"/>
      <c r="WVX34"/>
      <c r="WVY34"/>
      <c r="WVZ34"/>
      <c r="WWA34"/>
      <c r="WWB34"/>
      <c r="WWC34"/>
      <c r="WWD34"/>
      <c r="WWE34"/>
      <c r="WWF34"/>
      <c r="WWG34"/>
      <c r="WWH34"/>
      <c r="WWI34"/>
      <c r="WWJ34"/>
      <c r="WWK34"/>
      <c r="WWL34"/>
      <c r="WWM34"/>
      <c r="WWN34"/>
      <c r="WWO34"/>
      <c r="WWP34"/>
      <c r="WWQ34"/>
      <c r="WWR34"/>
      <c r="WWS34"/>
      <c r="WWT34"/>
      <c r="WWU34"/>
      <c r="WWV34"/>
      <c r="WWW34"/>
      <c r="WWX34"/>
      <c r="WWY34"/>
      <c r="WWZ34"/>
      <c r="WXA34"/>
      <c r="WXB34"/>
      <c r="WXC34"/>
      <c r="WXD34"/>
      <c r="WXE34"/>
      <c r="WXF34"/>
      <c r="WXG34"/>
      <c r="WXH34"/>
      <c r="WXI34"/>
      <c r="WXJ34"/>
      <c r="WXK34"/>
      <c r="WXL34"/>
      <c r="WXM34"/>
      <c r="WXN34"/>
      <c r="WXO34"/>
      <c r="WXP34"/>
      <c r="WXQ34"/>
      <c r="WXR34"/>
      <c r="WXS34"/>
      <c r="WXT34"/>
      <c r="WXU34"/>
      <c r="WXV34"/>
      <c r="WXW34"/>
      <c r="WXX34"/>
      <c r="WXY34"/>
      <c r="WXZ34"/>
      <c r="WYA34"/>
      <c r="WYB34"/>
      <c r="WYC34"/>
      <c r="WYD34"/>
      <c r="WYE34"/>
      <c r="WYF34"/>
      <c r="WYG34"/>
      <c r="WYH34"/>
      <c r="WYI34"/>
      <c r="WYJ34"/>
      <c r="WYK34"/>
      <c r="WYL34"/>
      <c r="WYM34"/>
      <c r="WYN34"/>
      <c r="WYO34"/>
      <c r="WYP34"/>
      <c r="WYQ34"/>
      <c r="WYR34"/>
      <c r="WYS34"/>
      <c r="WYT34"/>
      <c r="WYU34"/>
      <c r="WYV34"/>
      <c r="WYW34"/>
      <c r="WYX34"/>
      <c r="WYY34"/>
      <c r="WYZ34"/>
      <c r="WZA34"/>
      <c r="WZB34"/>
      <c r="WZC34"/>
      <c r="WZD34"/>
      <c r="WZE34"/>
      <c r="WZF34"/>
      <c r="WZG34"/>
      <c r="WZH34"/>
      <c r="WZI34"/>
      <c r="WZJ34"/>
      <c r="WZK34"/>
      <c r="WZL34"/>
      <c r="WZM34"/>
      <c r="WZN34"/>
      <c r="WZO34"/>
      <c r="WZP34"/>
      <c r="WZQ34"/>
      <c r="WZR34"/>
      <c r="WZS34"/>
      <c r="WZT34"/>
      <c r="WZU34"/>
      <c r="WZV34"/>
      <c r="WZW34"/>
      <c r="WZX34"/>
      <c r="WZY34"/>
      <c r="WZZ34"/>
      <c r="XAA34"/>
      <c r="XAB34"/>
      <c r="XAC34"/>
      <c r="XAD34"/>
      <c r="XAE34"/>
      <c r="XAF34"/>
      <c r="XAG34"/>
      <c r="XAH34"/>
      <c r="XAI34"/>
      <c r="XAJ34"/>
      <c r="XAK34"/>
      <c r="XAL34"/>
      <c r="XAM34"/>
      <c r="XAN34"/>
      <c r="XAO34"/>
      <c r="XAP34"/>
      <c r="XAQ34"/>
      <c r="XAR34"/>
      <c r="XAS34"/>
      <c r="XAT34"/>
      <c r="XAU34"/>
      <c r="XAV34"/>
      <c r="XAW34"/>
      <c r="XAX34"/>
      <c r="XAY34"/>
      <c r="XAZ34"/>
      <c r="XBA34"/>
      <c r="XBB34"/>
      <c r="XBC34"/>
      <c r="XBD34"/>
      <c r="XBE34"/>
      <c r="XBF34"/>
      <c r="XBG34"/>
      <c r="XBH34"/>
      <c r="XBI34"/>
      <c r="XBJ34"/>
      <c r="XBK34"/>
      <c r="XBL34"/>
      <c r="XBM34"/>
      <c r="XBN34"/>
      <c r="XBO34"/>
      <c r="XBP34"/>
      <c r="XBQ34"/>
      <c r="XBR34"/>
      <c r="XBS34"/>
      <c r="XBT34"/>
      <c r="XBU34"/>
      <c r="XBV34"/>
      <c r="XBW34"/>
      <c r="XBX34"/>
      <c r="XBY34"/>
      <c r="XBZ34"/>
      <c r="XCA34"/>
      <c r="XCB34"/>
      <c r="XCC34"/>
      <c r="XCD34"/>
      <c r="XCE34"/>
      <c r="XCF34"/>
      <c r="XCG34"/>
      <c r="XCH34"/>
      <c r="XCI34"/>
      <c r="XCJ34"/>
      <c r="XCK34"/>
      <c r="XCL34"/>
      <c r="XCM34"/>
      <c r="XCN34"/>
      <c r="XCO34"/>
      <c r="XCP34"/>
      <c r="XCQ34"/>
      <c r="XCR34"/>
      <c r="XCS34"/>
      <c r="XCT34"/>
      <c r="XCU34"/>
      <c r="XCV34"/>
      <c r="XCW34"/>
      <c r="XCX34"/>
      <c r="XCY34"/>
      <c r="XCZ34"/>
      <c r="XDA34"/>
      <c r="XDB34"/>
      <c r="XDC34"/>
      <c r="XDD34"/>
      <c r="XDE34"/>
      <c r="XDF34"/>
      <c r="XDG34"/>
      <c r="XDH34"/>
      <c r="XDI34"/>
      <c r="XDJ34"/>
      <c r="XDK34"/>
      <c r="XDL34"/>
      <c r="XDM34"/>
      <c r="XDN34"/>
      <c r="XDO34"/>
      <c r="XDP34"/>
      <c r="XDQ34"/>
      <c r="XDR34"/>
      <c r="XDS34"/>
      <c r="XDT34"/>
      <c r="XDU34"/>
      <c r="XDV34"/>
      <c r="XDW34"/>
      <c r="XDX34"/>
      <c r="XDY34"/>
      <c r="XDZ34"/>
      <c r="XEA34"/>
      <c r="XEB34"/>
      <c r="XEC34"/>
      <c r="XED34"/>
      <c r="XEE34"/>
      <c r="XEF34"/>
      <c r="XEG34"/>
      <c r="XEH34"/>
      <c r="XEI34"/>
    </row>
    <row r="35" spans="1:16363" ht="16" thickTop="1" x14ac:dyDescent="0.2">
      <c r="A35" s="212">
        <f t="shared" si="14"/>
        <v>45073.999305555553</v>
      </c>
      <c r="B35" s="25">
        <f t="shared" si="0"/>
        <v>2</v>
      </c>
      <c r="C35" s="6">
        <f>Penman!Z30</f>
        <v>0.20706240401122378</v>
      </c>
      <c r="D35" s="7">
        <f t="shared" ca="1" si="6"/>
        <v>0.18111111111111114</v>
      </c>
      <c r="E35" s="7">
        <f t="shared" ca="1" si="7"/>
        <v>3.7501302059810532E-2</v>
      </c>
      <c r="F35" s="131">
        <f ca="1">IF(L34&gt;0.3,E35/'Irrigation Rate'!$B$17,0)</f>
        <v>0</v>
      </c>
      <c r="G35" s="7">
        <f t="shared" ca="1" si="1"/>
        <v>3.7501302059810532E-2</v>
      </c>
      <c r="H35" s="11">
        <f>'Table (Dly)'!C29</f>
        <v>0</v>
      </c>
      <c r="I35" s="16">
        <f t="shared" si="8"/>
        <v>6.1566447527324479E-2</v>
      </c>
      <c r="K35" s="11">
        <f t="shared" ca="1" si="9"/>
        <v>0</v>
      </c>
      <c r="L35" s="8">
        <f t="shared" ca="1" si="15"/>
        <v>0</v>
      </c>
      <c r="N35" s="11">
        <f t="shared" ca="1" si="10"/>
        <v>2.4065145467513947E-2</v>
      </c>
      <c r="O35" s="15">
        <f t="shared" si="2"/>
        <v>9.7142857142857153</v>
      </c>
      <c r="P35" s="11">
        <f t="shared" si="16"/>
        <v>2.2342857142857149</v>
      </c>
      <c r="Q35" s="11">
        <f t="shared" ca="1" si="17"/>
        <v>0.76927886464064121</v>
      </c>
      <c r="R35" s="11">
        <f t="shared" si="17"/>
        <v>2.7200000000000006</v>
      </c>
      <c r="S35" s="11">
        <f t="shared" si="12"/>
        <v>0</v>
      </c>
      <c r="T35" s="11">
        <f t="shared" ca="1" si="13"/>
        <v>2.4554286579297302</v>
      </c>
      <c r="V35">
        <v>1.2</v>
      </c>
      <c r="W35" s="210">
        <v>0.19533333333333336</v>
      </c>
      <c r="X35" s="210">
        <v>0.29366666666666669</v>
      </c>
      <c r="Y35" s="210">
        <v>0.36633333333333334</v>
      </c>
      <c r="Z35" s="210">
        <v>0.39733333333333332</v>
      </c>
      <c r="AA35">
        <f t="shared" si="3"/>
        <v>7.516</v>
      </c>
      <c r="AB35" s="25" cm="1">
        <f t="array" ref="AB35">IF(AA35&gt;0,(AA35-θr)/(θs-θr),-999)</f>
        <v>0.14871323529411765</v>
      </c>
      <c r="AC35" s="73">
        <f t="shared" si="4"/>
        <v>0.89999999999999991</v>
      </c>
      <c r="AD35" s="25">
        <f t="shared" si="5"/>
        <v>0.58684108282781589</v>
      </c>
      <c r="AE35" s="25">
        <f>IF(V35&lt;Ds,'Rainfed corn'!E35,IF(V35&gt;Dd,0,'Rainfed corn'!E35*AD35))</f>
        <v>6.1566447527324479E-2</v>
      </c>
      <c r="AG35" s="25"/>
      <c r="AH35" s="25"/>
      <c r="AI35" s="25"/>
      <c r="AJ35" s="25"/>
      <c r="AK35" s="25"/>
      <c r="AL35" s="25"/>
      <c r="AM35" s="25"/>
      <c r="AN35" s="25"/>
      <c r="AO35" s="25"/>
      <c r="AP35" s="25"/>
      <c r="AQ35" s="25"/>
      <c r="AR35" s="25"/>
      <c r="AS35" s="25"/>
      <c r="AT35" s="25"/>
      <c r="AU35" s="25"/>
      <c r="AV35" s="25"/>
      <c r="AW35" s="25"/>
    </row>
    <row r="36" spans="1:16363" ht="15" x14ac:dyDescent="0.2">
      <c r="A36" s="212">
        <f t="shared" si="14"/>
        <v>45074.999305555553</v>
      </c>
      <c r="B36" s="25">
        <f t="shared" si="0"/>
        <v>2</v>
      </c>
      <c r="C36" s="6">
        <f>Penman!Z31</f>
        <v>0.1875053812547908</v>
      </c>
      <c r="D36" s="7">
        <f t="shared" ca="1" si="6"/>
        <v>0.18111111111111114</v>
      </c>
      <c r="E36" s="7">
        <f t="shared" ca="1" si="7"/>
        <v>3.3959307938367669E-2</v>
      </c>
      <c r="F36" s="131">
        <f ca="1">IF(L35&gt;0.3,E36/'Irrigation Rate'!$B$17,0)</f>
        <v>0</v>
      </c>
      <c r="G36" s="7">
        <f t="shared" ca="1" si="1"/>
        <v>3.3959307938367669E-2</v>
      </c>
      <c r="H36" s="11">
        <f>'Table (Dly)'!C30</f>
        <v>0</v>
      </c>
      <c r="I36" s="16">
        <f t="shared" si="8"/>
        <v>5.5751502892279307E-2</v>
      </c>
      <c r="K36" s="11">
        <f t="shared" ca="1" si="9"/>
        <v>0</v>
      </c>
      <c r="L36" s="8">
        <f t="shared" ca="1" si="15"/>
        <v>0</v>
      </c>
      <c r="N36" s="11">
        <f t="shared" ca="1" si="10"/>
        <v>2.1792194953911638E-2</v>
      </c>
      <c r="O36" s="15">
        <f t="shared" si="2"/>
        <v>10.190476190476192</v>
      </c>
      <c r="P36" s="11">
        <f t="shared" si="16"/>
        <v>2.343809523809524</v>
      </c>
      <c r="Q36" s="11">
        <f t="shared" ca="1" si="17"/>
        <v>0.80323817257900887</v>
      </c>
      <c r="R36" s="11">
        <f t="shared" si="17"/>
        <v>2.7200000000000006</v>
      </c>
      <c r="S36" s="11">
        <f t="shared" si="12"/>
        <v>0</v>
      </c>
      <c r="T36" s="11">
        <f t="shared" ca="1" si="13"/>
        <v>2.4772208528836419</v>
      </c>
      <c r="V36">
        <v>1.2</v>
      </c>
      <c r="W36" s="210">
        <v>0.19533333333333336</v>
      </c>
      <c r="X36" s="210">
        <v>0.29366666666666669</v>
      </c>
      <c r="Y36" s="210">
        <v>0.36633333333333334</v>
      </c>
      <c r="Z36" s="210">
        <v>0.39733333333333332</v>
      </c>
      <c r="AA36">
        <f t="shared" si="3"/>
        <v>7.516</v>
      </c>
      <c r="AB36" s="25" cm="1">
        <f t="array" ref="AB36">IF(AA36&gt;0,(AA36-θr)/(θs-θr),-999)</f>
        <v>0.14871323529411765</v>
      </c>
      <c r="AC36" s="73">
        <f t="shared" si="4"/>
        <v>0.89999999999999991</v>
      </c>
      <c r="AD36" s="25">
        <f t="shared" si="5"/>
        <v>0.58684108282781589</v>
      </c>
      <c r="AE36" s="25">
        <f>IF(V36&lt;Ds,'Rainfed corn'!E36,IF(V36&gt;Dd,0,'Rainfed corn'!E36*AD36))</f>
        <v>5.5751502892279307E-2</v>
      </c>
      <c r="AG36" s="25"/>
      <c r="AH36" s="25"/>
      <c r="AI36" s="25"/>
      <c r="AJ36" s="25"/>
      <c r="AK36" s="25"/>
      <c r="AL36" s="25"/>
      <c r="AM36" s="25"/>
      <c r="AN36" s="25"/>
      <c r="AO36" s="25"/>
      <c r="AP36" s="25"/>
      <c r="AQ36" s="25"/>
      <c r="AR36" s="25"/>
      <c r="AS36" s="25"/>
      <c r="AT36" s="25"/>
      <c r="AU36" s="25"/>
      <c r="AV36" s="25"/>
      <c r="AW36" s="25"/>
    </row>
    <row r="37" spans="1:16363" ht="15" x14ac:dyDescent="0.2">
      <c r="A37" s="212">
        <f t="shared" si="14"/>
        <v>45075.999305555553</v>
      </c>
      <c r="B37" s="25">
        <f t="shared" si="0"/>
        <v>2</v>
      </c>
      <c r="C37" s="6">
        <f>Penman!Z32</f>
        <v>0.20656444492776266</v>
      </c>
      <c r="D37" s="7">
        <f t="shared" ca="1" si="6"/>
        <v>0.18111111111111114</v>
      </c>
      <c r="E37" s="7">
        <f t="shared" ca="1" si="7"/>
        <v>3.7411116136917021E-2</v>
      </c>
      <c r="F37" s="131">
        <f ca="1">IF(L36&gt;0.3,E37/'Irrigation Rate'!$B$17,0)</f>
        <v>0</v>
      </c>
      <c r="G37" s="7">
        <f t="shared" ca="1" si="1"/>
        <v>3.7411116136917021E-2</v>
      </c>
      <c r="H37" s="11">
        <f>'Table (Dly)'!C31</f>
        <v>0</v>
      </c>
      <c r="I37" s="16">
        <f t="shared" si="8"/>
        <v>6.1418387951135064E-2</v>
      </c>
      <c r="K37" s="11">
        <f t="shared" ca="1" si="9"/>
        <v>0</v>
      </c>
      <c r="L37" s="8">
        <f t="shared" ca="1" si="15"/>
        <v>0</v>
      </c>
      <c r="N37" s="11">
        <f t="shared" ca="1" si="10"/>
        <v>2.4007271814218044E-2</v>
      </c>
      <c r="O37" s="15">
        <f t="shared" si="2"/>
        <v>10.666666666666668</v>
      </c>
      <c r="P37" s="11">
        <f t="shared" si="16"/>
        <v>2.453333333333334</v>
      </c>
      <c r="Q37" s="11">
        <f t="shared" ca="1" si="17"/>
        <v>0.84064928871592592</v>
      </c>
      <c r="R37" s="11">
        <f t="shared" si="17"/>
        <v>2.7200000000000006</v>
      </c>
      <c r="S37" s="11">
        <f t="shared" si="12"/>
        <v>0</v>
      </c>
      <c r="T37" s="11">
        <f t="shared" ca="1" si="13"/>
        <v>2.5012281246978598</v>
      </c>
      <c r="V37">
        <v>1.2</v>
      </c>
      <c r="W37" s="210">
        <v>0.19533333333333336</v>
      </c>
      <c r="X37" s="210">
        <v>0.29366666666666669</v>
      </c>
      <c r="Y37" s="210">
        <v>0.36633333333333334</v>
      </c>
      <c r="Z37" s="210">
        <v>0.39733333333333332</v>
      </c>
      <c r="AA37">
        <f t="shared" si="3"/>
        <v>7.516</v>
      </c>
      <c r="AB37" s="25" cm="1">
        <f t="array" ref="AB37">IF(AA37&gt;0,(AA37-θr)/(θs-θr),-999)</f>
        <v>0.14871323529411765</v>
      </c>
      <c r="AC37" s="73">
        <f t="shared" si="4"/>
        <v>0.89999999999999991</v>
      </c>
      <c r="AD37" s="25">
        <f t="shared" si="5"/>
        <v>0.58684108282781589</v>
      </c>
      <c r="AE37" s="25">
        <f>IF(V37&lt;Ds,'Rainfed corn'!E37,IF(V37&gt;Dd,0,'Rainfed corn'!E37*AD37))</f>
        <v>6.1418387951135064E-2</v>
      </c>
      <c r="AG37" s="25"/>
      <c r="AH37" s="25"/>
      <c r="AI37" s="25"/>
      <c r="AJ37" s="25"/>
      <c r="AK37" s="25"/>
      <c r="AL37" s="25"/>
      <c r="AM37" s="25"/>
      <c r="AN37" s="25"/>
      <c r="AO37" s="25"/>
      <c r="AP37" s="25"/>
      <c r="AQ37" s="25"/>
      <c r="AR37" s="25"/>
      <c r="AS37" s="25"/>
      <c r="AT37" s="25"/>
      <c r="AU37" s="25"/>
      <c r="AV37" s="25"/>
      <c r="AW37" s="25"/>
    </row>
    <row r="38" spans="1:16363" ht="15" x14ac:dyDescent="0.2">
      <c r="A38" s="212">
        <f t="shared" si="14"/>
        <v>45076.999305555553</v>
      </c>
      <c r="B38" s="25">
        <f t="shared" si="0"/>
        <v>3</v>
      </c>
      <c r="C38" s="6">
        <f>Penman!Z33</f>
        <v>0.14206887256498366</v>
      </c>
      <c r="D38" s="7">
        <f t="shared" ca="1" si="6"/>
        <v>0.23666666666666669</v>
      </c>
      <c r="E38" s="7">
        <f t="shared" ca="1" si="7"/>
        <v>3.3622966507046138E-2</v>
      </c>
      <c r="F38" s="131">
        <f ca="1">IF(L37&gt;0.3,E38/'Irrigation Rate'!$B$17,0)</f>
        <v>0</v>
      </c>
      <c r="G38" s="7">
        <f t="shared" ca="1" si="1"/>
        <v>3.3622966507046138E-2</v>
      </c>
      <c r="H38" s="11">
        <f>'Table (Dly)'!C32</f>
        <v>0</v>
      </c>
      <c r="I38" s="16">
        <f t="shared" si="8"/>
        <v>4.2241737846162079E-2</v>
      </c>
      <c r="K38" s="11">
        <f t="shared" ca="1" si="9"/>
        <v>0</v>
      </c>
      <c r="L38" s="8">
        <f t="shared" ca="1" si="15"/>
        <v>0</v>
      </c>
      <c r="N38" s="11">
        <f t="shared" ca="1" si="10"/>
        <v>8.618771339115941E-3</v>
      </c>
      <c r="O38" s="15">
        <f t="shared" si="2"/>
        <v>11.142857142857144</v>
      </c>
      <c r="P38" s="11">
        <f t="shared" si="16"/>
        <v>2.5628571428571432</v>
      </c>
      <c r="Q38" s="11">
        <f t="shared" ca="1" si="17"/>
        <v>0.87427225522297203</v>
      </c>
      <c r="R38" s="11">
        <f t="shared" si="17"/>
        <v>2.7200000000000006</v>
      </c>
      <c r="S38" s="11">
        <f t="shared" si="12"/>
        <v>0</v>
      </c>
      <c r="T38" s="11">
        <f t="shared" ca="1" si="13"/>
        <v>2.5098468960369757</v>
      </c>
      <c r="V38">
        <v>1.2</v>
      </c>
      <c r="W38" s="210">
        <v>0.19533333333333336</v>
      </c>
      <c r="X38" s="210">
        <v>0.29366666666666669</v>
      </c>
      <c r="Y38" s="210">
        <v>0.36633333333333334</v>
      </c>
      <c r="Z38" s="210">
        <v>0.39733333333333332</v>
      </c>
      <c r="AA38">
        <f t="shared" si="3"/>
        <v>7.516</v>
      </c>
      <c r="AB38" s="25" cm="1">
        <f t="array" ref="AB38">IF(AA38&gt;0,(AA38-θr)/(θs-θr),-999)</f>
        <v>0.14871323529411765</v>
      </c>
      <c r="AC38" s="73">
        <f t="shared" si="4"/>
        <v>0.89999999999999991</v>
      </c>
      <c r="AD38" s="25">
        <f t="shared" si="5"/>
        <v>0.58684108282781589</v>
      </c>
      <c r="AE38" s="25">
        <f>IF(V38&lt;Ds,'Rainfed corn'!E38,IF(V38&gt;Dd,0,'Rainfed corn'!E38*AD38))</f>
        <v>4.2241737846162079E-2</v>
      </c>
      <c r="AG38" s="25"/>
      <c r="AH38" s="25"/>
      <c r="AI38" s="25"/>
      <c r="AJ38" s="25"/>
      <c r="AK38" s="25"/>
      <c r="AL38" s="25"/>
      <c r="AM38" s="25"/>
      <c r="AN38" s="25"/>
      <c r="AO38" s="25"/>
      <c r="AP38" s="25"/>
      <c r="AQ38" s="25"/>
      <c r="AR38" s="25"/>
      <c r="AS38" s="25"/>
      <c r="AT38" s="25"/>
      <c r="AU38" s="25"/>
      <c r="AV38" s="25"/>
      <c r="AW38" s="25"/>
    </row>
    <row r="39" spans="1:16363" ht="15" x14ac:dyDescent="0.2">
      <c r="A39" s="212">
        <f t="shared" si="14"/>
        <v>45077.999305555553</v>
      </c>
      <c r="B39" s="25">
        <f t="shared" si="0"/>
        <v>3</v>
      </c>
      <c r="C39" s="6">
        <f>Penman!Z34</f>
        <v>0.20499481623723739</v>
      </c>
      <c r="D39" s="7">
        <f t="shared" ca="1" si="6"/>
        <v>0.23666666666666669</v>
      </c>
      <c r="E39" s="7">
        <f t="shared" ca="1" si="7"/>
        <v>4.8515439842812855E-2</v>
      </c>
      <c r="F39" s="131">
        <f ca="1">IF(L38&gt;0.3,E39/'Irrigation Rate'!$B$17,0)</f>
        <v>0</v>
      </c>
      <c r="G39" s="7">
        <f t="shared" ca="1" si="1"/>
        <v>4.8515439842812855E-2</v>
      </c>
      <c r="H39" s="11">
        <f>'Table (Dly)'!C33</f>
        <v>0</v>
      </c>
      <c r="I39" s="16">
        <f t="shared" si="8"/>
        <v>6.0951685833606432E-2</v>
      </c>
      <c r="K39" s="11">
        <f t="shared" ca="1" si="9"/>
        <v>0</v>
      </c>
      <c r="L39" s="8">
        <f t="shared" ca="1" si="15"/>
        <v>0</v>
      </c>
      <c r="N39" s="11">
        <f t="shared" ca="1" si="10"/>
        <v>1.2436245990793578E-2</v>
      </c>
      <c r="O39" s="15">
        <f t="shared" si="2"/>
        <v>11.61904761904762</v>
      </c>
      <c r="P39" s="11">
        <f t="shared" si="16"/>
        <v>2.6723809523809532</v>
      </c>
      <c r="Q39" s="11">
        <f t="shared" ca="1" si="17"/>
        <v>0.92278769506578484</v>
      </c>
      <c r="R39" s="11">
        <f t="shared" si="17"/>
        <v>2.7200000000000006</v>
      </c>
      <c r="S39" s="11">
        <f t="shared" si="12"/>
        <v>0</v>
      </c>
      <c r="T39" s="11">
        <f t="shared" ca="1" si="13"/>
        <v>2.5222831420277694</v>
      </c>
      <c r="V39">
        <v>1.2</v>
      </c>
      <c r="W39" s="210">
        <v>0.19533333333333336</v>
      </c>
      <c r="X39" s="210">
        <v>0.29366666666666669</v>
      </c>
      <c r="Y39" s="210">
        <v>0.36633333333333334</v>
      </c>
      <c r="Z39" s="210">
        <v>0.39733333333333332</v>
      </c>
      <c r="AA39">
        <f t="shared" si="3"/>
        <v>7.516</v>
      </c>
      <c r="AB39" s="25" cm="1">
        <f t="array" ref="AB39">IF(AA39&gt;0,(AA39-θr)/(θs-θr),-999)</f>
        <v>0.14871323529411765</v>
      </c>
      <c r="AC39" s="73">
        <f t="shared" si="4"/>
        <v>0.89999999999999991</v>
      </c>
      <c r="AD39" s="25">
        <f t="shared" si="5"/>
        <v>0.58684108282781589</v>
      </c>
      <c r="AE39" s="25">
        <f>IF(V39&lt;Ds,'Rainfed corn'!E39,IF(V39&gt;Dd,0,'Rainfed corn'!E39*AD39))</f>
        <v>6.0951685833606432E-2</v>
      </c>
      <c r="AG39" s="25"/>
      <c r="AH39" s="25"/>
      <c r="AI39" s="25"/>
      <c r="AJ39" s="25"/>
      <c r="AK39" s="25"/>
      <c r="AL39" s="25"/>
      <c r="AM39" s="25"/>
      <c r="AN39" s="25"/>
      <c r="AO39" s="25"/>
      <c r="AP39" s="25"/>
      <c r="AQ39" s="25"/>
      <c r="AR39" s="25"/>
      <c r="AS39" s="25"/>
      <c r="AT39" s="25"/>
      <c r="AU39" s="25"/>
      <c r="AV39" s="25"/>
      <c r="AW39" s="25"/>
    </row>
    <row r="40" spans="1:16363" ht="15" x14ac:dyDescent="0.2">
      <c r="A40" s="212">
        <f t="shared" si="14"/>
        <v>45078.999305555553</v>
      </c>
      <c r="B40" s="25">
        <f t="shared" si="0"/>
        <v>3</v>
      </c>
      <c r="C40" s="6">
        <f>Penman!Z35</f>
        <v>0.21859589040073407</v>
      </c>
      <c r="D40" s="7">
        <f t="shared" ca="1" si="6"/>
        <v>0.23666666666666669</v>
      </c>
      <c r="E40" s="7">
        <f t="shared" ca="1" si="7"/>
        <v>5.1734360728173737E-2</v>
      </c>
      <c r="F40" s="131">
        <f ca="1">IF(L39&gt;0.3,E40/'Irrigation Rate'!$B$17,0)</f>
        <v>0</v>
      </c>
      <c r="G40" s="7">
        <f t="shared" ca="1" si="1"/>
        <v>5.1734360728173737E-2</v>
      </c>
      <c r="H40" s="11">
        <f>'Table (Dly)'!C34</f>
        <v>0</v>
      </c>
      <c r="I40" s="16">
        <f t="shared" si="8"/>
        <v>6.4995731505735191E-2</v>
      </c>
      <c r="K40" s="11">
        <f t="shared" ca="1" si="9"/>
        <v>0</v>
      </c>
      <c r="L40" s="8">
        <f t="shared" ca="1" si="15"/>
        <v>0</v>
      </c>
      <c r="M40" s="181"/>
      <c r="N40" s="11">
        <f t="shared" ca="1" si="10"/>
        <v>1.3261370777561454E-2</v>
      </c>
      <c r="O40" s="15">
        <f t="shared" si="2"/>
        <v>12.095238095238097</v>
      </c>
      <c r="P40" s="11">
        <f t="shared" si="16"/>
        <v>2.7800000000000007</v>
      </c>
      <c r="Q40" s="11">
        <f t="shared" ca="1" si="17"/>
        <v>0.97452205579395856</v>
      </c>
      <c r="R40" s="11">
        <f t="shared" si="17"/>
        <v>2.7200000000000006</v>
      </c>
      <c r="S40" s="11">
        <f t="shared" si="12"/>
        <v>0</v>
      </c>
      <c r="T40" s="11">
        <f t="shared" ca="1" si="13"/>
        <v>2.5355445128053309</v>
      </c>
      <c r="V40">
        <v>1.2</v>
      </c>
      <c r="W40" s="210">
        <v>0.19533333333333336</v>
      </c>
      <c r="X40" s="210">
        <v>0.29366666666666669</v>
      </c>
      <c r="Y40" s="210">
        <v>0.36633333333333334</v>
      </c>
      <c r="Z40" s="210">
        <v>0.39733333333333332</v>
      </c>
      <c r="AA40">
        <f t="shared" si="3"/>
        <v>7.516</v>
      </c>
      <c r="AB40" s="25" cm="1">
        <f t="array" ref="AB40">IF(AA40&gt;0,(AA40-θr)/(θs-θr),-999)</f>
        <v>0.14871323529411765</v>
      </c>
      <c r="AC40" s="73">
        <f t="shared" si="4"/>
        <v>0.89999999999999991</v>
      </c>
      <c r="AD40" s="25">
        <f t="shared" si="5"/>
        <v>0.58684108282781589</v>
      </c>
      <c r="AE40" s="25">
        <f>IF(V40&lt;Ds,'Rainfed corn'!E40,IF(V40&gt;Dd,0,'Rainfed corn'!E40*AD40))</f>
        <v>6.4995731505735191E-2</v>
      </c>
      <c r="AG40" s="25"/>
      <c r="AH40" s="25"/>
      <c r="AI40" s="25"/>
      <c r="AJ40" s="25"/>
      <c r="AK40" s="25"/>
      <c r="AL40" s="25"/>
      <c r="AM40" s="25"/>
      <c r="AN40" s="25"/>
      <c r="AO40" s="25"/>
      <c r="AP40" s="25"/>
      <c r="AQ40" s="25"/>
      <c r="AR40" s="25"/>
      <c r="AS40" s="25"/>
      <c r="AT40" s="25"/>
      <c r="AU40" s="25"/>
      <c r="AV40" s="25"/>
      <c r="AW40" s="25"/>
    </row>
    <row r="41" spans="1:16363" ht="15" x14ac:dyDescent="0.2">
      <c r="A41" s="212">
        <f t="shared" si="14"/>
        <v>45079.999305555553</v>
      </c>
      <c r="B41" s="25">
        <f t="shared" ref="B41:B72" si="18">IF(A41&lt;Emergence,0,IF(A41&gt;Harvest,0,INT((A41-Emergence)/7)+1))</f>
        <v>3</v>
      </c>
      <c r="C41" s="6">
        <f>Penman!Z36</f>
        <v>0.2463029280125941</v>
      </c>
      <c r="D41" s="7">
        <f t="shared" ca="1" si="6"/>
        <v>0.23666666666666669</v>
      </c>
      <c r="E41" s="7">
        <f t="shared" ca="1" si="7"/>
        <v>5.8291692962980611E-2</v>
      </c>
      <c r="F41" s="131">
        <f ca="1">IF(L40&gt;0.3,E41/'Irrigation Rate'!$B$17,0)</f>
        <v>0</v>
      </c>
      <c r="G41" s="7">
        <f t="shared" ca="1" si="1"/>
        <v>5.8291692962980611E-2</v>
      </c>
      <c r="H41" s="11">
        <f>'Table (Dly)'!C35</f>
        <v>0</v>
      </c>
      <c r="I41" s="16">
        <f t="shared" si="8"/>
        <v>7.323394300247664E-2</v>
      </c>
      <c r="K41" s="11">
        <f t="shared" ca="1" si="9"/>
        <v>0</v>
      </c>
      <c r="L41" s="8">
        <f t="shared" ca="1" si="15"/>
        <v>0</v>
      </c>
      <c r="N41" s="11">
        <f t="shared" ca="1" si="10"/>
        <v>1.4942250039496029E-2</v>
      </c>
      <c r="O41" s="15">
        <f t="shared" ref="O41:O74" si="19">IF(VLOOKUP(Crop,CropInfo,4,FALSE)=1,VLOOKUP(Crop,CropInfo,3,FALSE),IF(A41&lt;=Emergence,RZinitial,IF(A41&gt;Harvest,RZinitial,IF(AND(A41&gt;Emergence,B41&lt;VLOOKUP(Crop,CropInfo,4,FALSE)),O40+(VLOOKUP(Crop,CropInfo,3,FALSE)-RZinitial)/((VLOOKUP(Crop,CropInfo,4,FALSE)-1)*7),VLOOKUP(Crop,CropInfo,3,FALSE)))))</f>
        <v>12.571428571428573</v>
      </c>
      <c r="P41" s="11">
        <f t="shared" si="16"/>
        <v>2.8800000000000008</v>
      </c>
      <c r="Q41" s="11">
        <f t="shared" ca="1" si="17"/>
        <v>1.0328137487569391</v>
      </c>
      <c r="R41" s="11">
        <f t="shared" si="17"/>
        <v>2.7200000000000006</v>
      </c>
      <c r="S41" s="11">
        <f t="shared" si="12"/>
        <v>0</v>
      </c>
      <c r="T41" s="11">
        <f t="shared" ca="1" si="13"/>
        <v>2.5504867628448271</v>
      </c>
      <c r="V41">
        <v>1.2</v>
      </c>
      <c r="W41" s="210">
        <v>0.19533333333333336</v>
      </c>
      <c r="X41" s="210">
        <v>0.29366666666666669</v>
      </c>
      <c r="Y41" s="210">
        <v>0.36633333333333334</v>
      </c>
      <c r="Z41" s="210">
        <v>0.39733333333333332</v>
      </c>
      <c r="AA41">
        <f t="shared" si="3"/>
        <v>7.516</v>
      </c>
      <c r="AB41" s="25" cm="1">
        <f t="array" ref="AB41">IF(AA41&gt;0,(AA41-θr)/(θs-θr),-999)</f>
        <v>0.14871323529411765</v>
      </c>
      <c r="AC41" s="73">
        <f t="shared" ref="AC41:AC66" si="20">(Ds-V41)/(Ds-Dd)</f>
        <v>0.89999999999999991</v>
      </c>
      <c r="AD41" s="25">
        <f t="shared" ref="AD41:AD66" si="21">IF(AB41&gt;0,POWER((1-AC41),k*SIN(AB41*(PI()/2))),POWER((1-AC41),k*SIN(1*(PI()/2))))</f>
        <v>0.58684108282781589</v>
      </c>
      <c r="AE41" s="25">
        <f>IF(V41&lt;Ds,'Rainfed corn'!E41,IF(V41&gt;Dd,0,'Rainfed corn'!E41*AD41))</f>
        <v>7.323394300247664E-2</v>
      </c>
      <c r="AG41" s="25"/>
      <c r="AH41" s="25"/>
      <c r="AI41" s="25"/>
      <c r="AJ41" s="25"/>
      <c r="AK41" s="25"/>
      <c r="AL41" s="25"/>
      <c r="AM41" s="25"/>
      <c r="AN41" s="25"/>
      <c r="AO41" s="25"/>
      <c r="AP41" s="25"/>
      <c r="AQ41" s="25"/>
      <c r="AR41" s="25"/>
      <c r="AS41" s="25"/>
      <c r="AT41" s="25"/>
      <c r="AU41" s="25"/>
      <c r="AV41" s="25"/>
      <c r="AW41" s="25"/>
    </row>
    <row r="42" spans="1:16363" ht="15" x14ac:dyDescent="0.2">
      <c r="A42" s="212">
        <f t="shared" si="14"/>
        <v>45080.999305555553</v>
      </c>
      <c r="B42" s="25">
        <f t="shared" si="18"/>
        <v>3</v>
      </c>
      <c r="C42" s="6">
        <f>Penman!Z37</f>
        <v>0.25458325438374318</v>
      </c>
      <c r="D42" s="7">
        <f t="shared" ref="D42:D74" ca="1" si="22">IF(B42&gt;0,IF(L41&lt;=SWDPcritical,1,((1-L41)/(1-SWDPcritical)))*VLOOKUP(1,INDIRECT(Crop),B42+1),0.2)</f>
        <v>0.23666666666666669</v>
      </c>
      <c r="E42" s="7">
        <f t="shared" ref="E42:E74" ca="1" si="23">IF(B42&gt;0,VLOOKUP(1,INDIRECT(Crop),B42+1),0.2)*C42</f>
        <v>6.0251370204152561E-2</v>
      </c>
      <c r="F42" s="131">
        <f ca="1">IF(L41&gt;0.3,E42/'Irrigation Rate'!$B$17,0)</f>
        <v>0</v>
      </c>
      <c r="G42" s="7">
        <f t="shared" ca="1" si="1"/>
        <v>6.0251370204152561E-2</v>
      </c>
      <c r="H42" s="11">
        <f>'Table (Dly)'!C36</f>
        <v>0</v>
      </c>
      <c r="I42" s="16">
        <f t="shared" si="8"/>
        <v>9.3125945565786752E-2</v>
      </c>
      <c r="K42" s="11">
        <f t="shared" ca="1" si="9"/>
        <v>0</v>
      </c>
      <c r="L42" s="8">
        <f t="shared" ca="1" si="15"/>
        <v>0</v>
      </c>
      <c r="N42" s="11">
        <f t="shared" ca="1" si="10"/>
        <v>3.2874575361634191E-2</v>
      </c>
      <c r="O42" s="15">
        <f t="shared" si="19"/>
        <v>13.047619047619049</v>
      </c>
      <c r="P42" s="11">
        <f t="shared" si="16"/>
        <v>2.9800000000000004</v>
      </c>
      <c r="Q42" s="11">
        <f t="shared" ref="Q42:R57" ca="1" si="24">Q41+G42</f>
        <v>1.0930651189610916</v>
      </c>
      <c r="R42" s="11">
        <f t="shared" si="24"/>
        <v>2.7200000000000006</v>
      </c>
      <c r="S42" s="11">
        <f t="shared" si="12"/>
        <v>0</v>
      </c>
      <c r="T42" s="11">
        <f t="shared" ca="1" si="13"/>
        <v>2.5833613382064615</v>
      </c>
      <c r="V42">
        <v>1.2</v>
      </c>
      <c r="W42" s="210">
        <v>0.19533333333333336</v>
      </c>
      <c r="X42" s="210">
        <v>0.29366666666666669</v>
      </c>
      <c r="Y42" s="210">
        <v>0.36633333333333334</v>
      </c>
      <c r="Z42" s="210">
        <v>0.39733333333333332</v>
      </c>
      <c r="AA42">
        <f t="shared" si="3"/>
        <v>7.516</v>
      </c>
      <c r="AB42" s="25" cm="1">
        <f t="array" ref="AB42">IF(AA42&gt;0,(AA42-θr)/(θs-θr),-999)</f>
        <v>0.14871323529411765</v>
      </c>
      <c r="AC42" s="73">
        <f t="shared" si="20"/>
        <v>0.89999999999999991</v>
      </c>
      <c r="AD42" s="25">
        <f t="shared" si="21"/>
        <v>0.58684108282781589</v>
      </c>
      <c r="AE42" s="25">
        <f>IF(V42&lt;Ds,'Rainfed corn'!E42,IF(V42&gt;Dd,0,'Rainfed corn'!E42*AD42))</f>
        <v>9.3125945565786752E-2</v>
      </c>
      <c r="AG42" s="25"/>
      <c r="AH42" s="25"/>
      <c r="AI42" s="25"/>
      <c r="AJ42" s="25"/>
      <c r="AK42" s="25"/>
      <c r="AL42" s="25"/>
      <c r="AM42" s="25"/>
      <c r="AN42" s="25"/>
      <c r="AO42" s="25"/>
      <c r="AP42" s="25"/>
      <c r="AQ42" s="25"/>
      <c r="AR42" s="25"/>
      <c r="AS42" s="25"/>
      <c r="AT42" s="25"/>
      <c r="AU42" s="25"/>
      <c r="AV42" s="25"/>
      <c r="AW42" s="25"/>
    </row>
    <row r="43" spans="1:16363" ht="15" x14ac:dyDescent="0.2">
      <c r="A43" s="212">
        <f t="shared" si="14"/>
        <v>45081.999305555553</v>
      </c>
      <c r="B43" s="25">
        <f t="shared" si="18"/>
        <v>3</v>
      </c>
      <c r="C43" s="6">
        <f>Penman!Z38</f>
        <v>0.26709275321993609</v>
      </c>
      <c r="D43" s="7">
        <f t="shared" ca="1" si="22"/>
        <v>0.23666666666666669</v>
      </c>
      <c r="E43" s="7">
        <f t="shared" ca="1" si="23"/>
        <v>6.3211951595384883E-2</v>
      </c>
      <c r="F43" s="131">
        <f ca="1">IF(L42&gt;0.3,E43/'Irrigation Rate'!$B$17,0)</f>
        <v>0</v>
      </c>
      <c r="G43" s="7">
        <f t="shared" ca="1" si="1"/>
        <v>6.3211951595384883E-2</v>
      </c>
      <c r="H43" s="11">
        <f>'Table (Dly)'!C37</f>
        <v>0</v>
      </c>
      <c r="I43" s="16">
        <f t="shared" si="8"/>
        <v>9.7701890321047785E-2</v>
      </c>
      <c r="K43" s="11">
        <f t="shared" ca="1" si="9"/>
        <v>0</v>
      </c>
      <c r="L43" s="8">
        <f t="shared" ca="1" si="15"/>
        <v>0</v>
      </c>
      <c r="N43" s="11">
        <f t="shared" ca="1" si="10"/>
        <v>3.4489938725662903E-2</v>
      </c>
      <c r="O43" s="15">
        <f t="shared" si="19"/>
        <v>13.523809523809526</v>
      </c>
      <c r="P43" s="11">
        <f t="shared" si="16"/>
        <v>3.0800000000000005</v>
      </c>
      <c r="Q43" s="11">
        <f t="shared" ca="1" si="24"/>
        <v>1.1562770705564764</v>
      </c>
      <c r="R43" s="11">
        <f t="shared" si="24"/>
        <v>2.7200000000000006</v>
      </c>
      <c r="S43" s="11">
        <f t="shared" si="12"/>
        <v>0</v>
      </c>
      <c r="T43" s="11">
        <f t="shared" ca="1" si="13"/>
        <v>2.6178512769321243</v>
      </c>
      <c r="V43">
        <v>1.2</v>
      </c>
      <c r="W43" s="210">
        <v>0.19533333333333336</v>
      </c>
      <c r="X43" s="210">
        <v>0.29366666666666669</v>
      </c>
      <c r="Y43" s="210">
        <v>0.36633333333333334</v>
      </c>
      <c r="Z43" s="210">
        <v>0.39733333333333332</v>
      </c>
      <c r="AA43">
        <f t="shared" si="3"/>
        <v>7.516</v>
      </c>
      <c r="AB43" s="25" cm="1">
        <f t="array" ref="AB43">IF(AA43&gt;0,(AA43-θr)/(θs-θr),-999)</f>
        <v>0.14871323529411765</v>
      </c>
      <c r="AC43" s="73">
        <f t="shared" si="20"/>
        <v>0.89999999999999991</v>
      </c>
      <c r="AD43" s="25">
        <f t="shared" si="21"/>
        <v>0.58684108282781589</v>
      </c>
      <c r="AE43" s="25">
        <f>IF(V43&lt;Ds,'Rainfed corn'!E43,IF(V43&gt;Dd,0,'Rainfed corn'!E43*AD43))</f>
        <v>9.7701890321047785E-2</v>
      </c>
      <c r="AG43" s="25"/>
      <c r="AH43" s="25"/>
      <c r="AI43" s="25"/>
      <c r="AJ43" s="25"/>
      <c r="AK43" s="25"/>
      <c r="AL43" s="25"/>
      <c r="AM43" s="25"/>
      <c r="AN43" s="25"/>
      <c r="AO43" s="25"/>
      <c r="AP43" s="25"/>
      <c r="AQ43" s="25"/>
      <c r="AR43" s="25"/>
      <c r="AS43" s="25"/>
      <c r="AT43" s="25"/>
      <c r="AU43" s="25"/>
      <c r="AV43" s="25"/>
      <c r="AW43" s="25"/>
    </row>
    <row r="44" spans="1:16363" ht="15" x14ac:dyDescent="0.2">
      <c r="A44" s="212">
        <f t="shared" si="14"/>
        <v>45082.999305555553</v>
      </c>
      <c r="B44" s="25">
        <f t="shared" si="18"/>
        <v>3</v>
      </c>
      <c r="C44" s="6">
        <f>Penman!Z39</f>
        <v>0.19686934206651749</v>
      </c>
      <c r="D44" s="7">
        <f t="shared" ca="1" si="22"/>
        <v>0.23666666666666669</v>
      </c>
      <c r="E44" s="7">
        <f t="shared" ca="1" si="23"/>
        <v>4.6592410955742479E-2</v>
      </c>
      <c r="F44" s="131">
        <f ca="1">IF(L43&gt;0.3,E44/'Irrigation Rate'!$B$17,0)</f>
        <v>0</v>
      </c>
      <c r="G44" s="7">
        <f t="shared" ca="1" si="1"/>
        <v>4.6592410955742479E-2</v>
      </c>
      <c r="H44" s="11">
        <f>'Table (Dly)'!C38</f>
        <v>0</v>
      </c>
      <c r="I44" s="16">
        <f t="shared" si="8"/>
        <v>7.2014334474740233E-2</v>
      </c>
      <c r="K44" s="11">
        <f t="shared" ca="1" si="9"/>
        <v>0</v>
      </c>
      <c r="L44" s="8">
        <f t="shared" ca="1" si="15"/>
        <v>0</v>
      </c>
      <c r="N44" s="11">
        <f t="shared" ca="1" si="10"/>
        <v>2.5421923518997754E-2</v>
      </c>
      <c r="O44" s="15">
        <f t="shared" si="19"/>
        <v>14.000000000000002</v>
      </c>
      <c r="P44" s="11">
        <f t="shared" ref="P44:P74" si="25">IF(O44=MAX(Zbj),VLOOKUP(O44,AWHCsite,6),((O44-VLOOKUP((MATCH(O44,Zbj,1)-1),SoilProp,3))/(VLOOKUP(MATCH(O44,Zbj,1),SoilProp,3)-VLOOKUP((MATCH(O44,Zbj,1)-1),SoilProp,3)))*(VLOOKUP(MATCH(O44,Zbj,1),SoilProp,8)-VLOOKUP((MATCH(O44,Zbj,1)-1),SoilProp,8))+VLOOKUP((MATCH(O44,Zbj,1)-1),SoilProp,8))</f>
        <v>3.1800000000000006</v>
      </c>
      <c r="Q44" s="11">
        <f t="shared" ca="1" si="24"/>
        <v>1.202869481512219</v>
      </c>
      <c r="R44" s="11">
        <f t="shared" si="24"/>
        <v>2.7200000000000006</v>
      </c>
      <c r="S44" s="11">
        <f t="shared" si="12"/>
        <v>0</v>
      </c>
      <c r="T44" s="11">
        <f t="shared" ca="1" si="13"/>
        <v>2.6432732004511221</v>
      </c>
      <c r="V44">
        <v>1.2</v>
      </c>
      <c r="W44" s="210">
        <v>0.19533333333333336</v>
      </c>
      <c r="X44" s="210">
        <v>0.29366666666666669</v>
      </c>
      <c r="Y44" s="210">
        <v>0.36633333333333334</v>
      </c>
      <c r="Z44" s="210">
        <v>0.39733333333333332</v>
      </c>
      <c r="AA44">
        <f t="shared" si="3"/>
        <v>7.516</v>
      </c>
      <c r="AB44" s="25" cm="1">
        <f t="array" ref="AB44">IF(AA44&gt;0,(AA44-θr)/(θs-θr),-999)</f>
        <v>0.14871323529411765</v>
      </c>
      <c r="AC44" s="73">
        <f t="shared" si="20"/>
        <v>0.89999999999999991</v>
      </c>
      <c r="AD44" s="25">
        <f t="shared" si="21"/>
        <v>0.58684108282781589</v>
      </c>
      <c r="AE44" s="25">
        <f>IF(V44&lt;Ds,'Rainfed corn'!E44,IF(V44&gt;Dd,0,'Rainfed corn'!E44*AD44))</f>
        <v>7.2014334474740233E-2</v>
      </c>
      <c r="AG44" s="25"/>
      <c r="AH44" s="25"/>
      <c r="AI44" s="25"/>
      <c r="AJ44" s="25"/>
      <c r="AK44" s="25"/>
      <c r="AL44" s="25"/>
      <c r="AM44" s="25"/>
      <c r="AN44" s="25"/>
      <c r="AO44" s="25"/>
      <c r="AP44" s="25"/>
      <c r="AQ44" s="25"/>
      <c r="AR44" s="25"/>
      <c r="AS44" s="25"/>
      <c r="AT44" s="25"/>
    </row>
    <row r="45" spans="1:16363" ht="15" x14ac:dyDescent="0.2">
      <c r="A45" s="212">
        <f t="shared" si="14"/>
        <v>45083.999305555553</v>
      </c>
      <c r="B45" s="25">
        <f t="shared" si="18"/>
        <v>4</v>
      </c>
      <c r="C45" s="6">
        <f>Penman!Z40</f>
        <v>0.1730269839845886</v>
      </c>
      <c r="D45" s="7">
        <f t="shared" ca="1" si="22"/>
        <v>0.29666666666666669</v>
      </c>
      <c r="E45" s="7">
        <f t="shared" ca="1" si="23"/>
        <v>5.133133858209462E-2</v>
      </c>
      <c r="F45" s="131">
        <f ca="1">IF(L44&gt;0.3,E45/'Irrigation Rate'!$B$17,0)</f>
        <v>0</v>
      </c>
      <c r="G45" s="7">
        <f t="shared" ca="1" si="1"/>
        <v>5.133133858209462E-2</v>
      </c>
      <c r="H45" s="11">
        <f>'Table (Dly)'!C39</f>
        <v>0</v>
      </c>
      <c r="I45" s="16">
        <f t="shared" si="8"/>
        <v>6.3292856912233714E-2</v>
      </c>
      <c r="K45" s="11">
        <f t="shared" ca="1" si="9"/>
        <v>0</v>
      </c>
      <c r="L45" s="8">
        <f t="shared" ca="1" si="15"/>
        <v>0</v>
      </c>
      <c r="N45" s="11">
        <f t="shared" ca="1" si="10"/>
        <v>1.1961518330139094E-2</v>
      </c>
      <c r="O45" s="15">
        <f t="shared" si="19"/>
        <v>14.476190476190478</v>
      </c>
      <c r="P45" s="11">
        <f t="shared" si="25"/>
        <v>3.2800000000000007</v>
      </c>
      <c r="Q45" s="11">
        <f t="shared" ca="1" si="24"/>
        <v>1.2542008200943136</v>
      </c>
      <c r="R45" s="11">
        <f t="shared" si="24"/>
        <v>2.7200000000000006</v>
      </c>
      <c r="S45" s="11">
        <f t="shared" si="12"/>
        <v>0</v>
      </c>
      <c r="T45" s="11">
        <f t="shared" ca="1" si="13"/>
        <v>2.6552347187812613</v>
      </c>
      <c r="V45">
        <v>1.2</v>
      </c>
      <c r="W45" s="210">
        <v>0.19533333333333336</v>
      </c>
      <c r="X45" s="210">
        <v>0.29366666666666669</v>
      </c>
      <c r="Y45" s="210">
        <v>0.36633333333333334</v>
      </c>
      <c r="Z45" s="210">
        <v>0.39733333333333332</v>
      </c>
      <c r="AA45">
        <f t="shared" si="3"/>
        <v>7.516</v>
      </c>
      <c r="AB45" s="25" cm="1">
        <f t="array" ref="AB45">IF(AA45&gt;0,(AA45-θr)/(θs-θr),-999)</f>
        <v>0.14871323529411765</v>
      </c>
      <c r="AC45" s="73">
        <f t="shared" si="20"/>
        <v>0.89999999999999991</v>
      </c>
      <c r="AD45" s="25">
        <f t="shared" si="21"/>
        <v>0.58684108282781589</v>
      </c>
      <c r="AE45" s="25">
        <f>IF(V45&lt;Ds,'Rainfed corn'!E45,IF(V45&gt;Dd,0,'Rainfed corn'!E45*AD45))</f>
        <v>6.3292856912233714E-2</v>
      </c>
      <c r="AG45" s="25"/>
      <c r="AH45" s="25"/>
      <c r="AI45" s="25"/>
      <c r="AJ45" s="25"/>
      <c r="AK45" s="25"/>
      <c r="AL45" s="25"/>
      <c r="AM45" s="25"/>
      <c r="AN45" s="25"/>
      <c r="AO45" s="25"/>
      <c r="AP45" s="25"/>
      <c r="AQ45" s="25"/>
      <c r="AR45" s="25"/>
      <c r="AS45" s="25"/>
      <c r="AT45" s="25"/>
    </row>
    <row r="46" spans="1:16363" ht="13.5" customHeight="1" x14ac:dyDescent="0.2">
      <c r="A46" s="212">
        <f t="shared" si="14"/>
        <v>45084.999305555553</v>
      </c>
      <c r="B46" s="25">
        <f t="shared" si="18"/>
        <v>4</v>
      </c>
      <c r="C46" s="6">
        <f>Penman!Z41</f>
        <v>0.21209882457272419</v>
      </c>
      <c r="D46" s="7">
        <f t="shared" ca="1" si="22"/>
        <v>0.29666666666666669</v>
      </c>
      <c r="E46" s="7">
        <f t="shared" ca="1" si="23"/>
        <v>6.2922651289908177E-2</v>
      </c>
      <c r="F46" s="131">
        <f ca="1">IF(L45&gt;0.3,E46/'Irrigation Rate'!$B$17,0)</f>
        <v>0</v>
      </c>
      <c r="G46" s="7">
        <f t="shared" ca="1" si="1"/>
        <v>6.2922651289908177E-2</v>
      </c>
      <c r="H46" s="11">
        <f>'Table (Dly)'!C40</f>
        <v>0</v>
      </c>
      <c r="I46" s="16">
        <f t="shared" si="8"/>
        <v>7.7585242751096503E-2</v>
      </c>
      <c r="K46" s="11">
        <f t="shared" ca="1" si="9"/>
        <v>0</v>
      </c>
      <c r="L46" s="8">
        <f t="shared" ca="1" si="15"/>
        <v>0</v>
      </c>
      <c r="N46" s="11">
        <f t="shared" ca="1" si="10"/>
        <v>1.4662591461188326E-2</v>
      </c>
      <c r="O46" s="15">
        <f t="shared" si="19"/>
        <v>14.952380952380954</v>
      </c>
      <c r="P46" s="11">
        <f t="shared" si="25"/>
        <v>3.3800000000000008</v>
      </c>
      <c r="Q46" s="11">
        <f t="shared" ca="1" si="24"/>
        <v>1.3171234713842217</v>
      </c>
      <c r="R46" s="11">
        <f t="shared" si="24"/>
        <v>2.7200000000000006</v>
      </c>
      <c r="S46" s="11">
        <f t="shared" si="12"/>
        <v>0</v>
      </c>
      <c r="T46" s="11">
        <f t="shared" ca="1" si="13"/>
        <v>2.6698973102424497</v>
      </c>
      <c r="V46">
        <v>1.2</v>
      </c>
      <c r="W46" s="210">
        <v>0.19533333333333336</v>
      </c>
      <c r="X46" s="210">
        <v>0.29366666666666669</v>
      </c>
      <c r="Y46" s="210">
        <v>0.36633333333333334</v>
      </c>
      <c r="Z46" s="210">
        <v>0.39733333333333332</v>
      </c>
      <c r="AA46">
        <f t="shared" si="3"/>
        <v>7.516</v>
      </c>
      <c r="AB46" s="25" cm="1">
        <f t="array" ref="AB46">IF(AA46&gt;0,(AA46-θr)/(θs-θr),-999)</f>
        <v>0.14871323529411765</v>
      </c>
      <c r="AC46" s="73">
        <f t="shared" si="20"/>
        <v>0.89999999999999991</v>
      </c>
      <c r="AD46" s="25">
        <f t="shared" si="21"/>
        <v>0.58684108282781589</v>
      </c>
      <c r="AE46" s="25">
        <f>IF(V46&lt;Ds,'Rainfed corn'!E46,IF(V46&gt;Dd,0,'Rainfed corn'!E46*AD46))</f>
        <v>7.7585242751096503E-2</v>
      </c>
      <c r="AG46" s="25"/>
      <c r="AH46" s="25"/>
      <c r="AI46" s="25"/>
      <c r="AJ46" s="25"/>
      <c r="AK46" s="25"/>
      <c r="AL46" s="25"/>
      <c r="AM46" s="25"/>
      <c r="AN46" s="25"/>
      <c r="AO46" s="25"/>
      <c r="AP46" s="25"/>
      <c r="AQ46" s="25"/>
      <c r="AR46" s="25"/>
    </row>
    <row r="47" spans="1:16363" ht="15" x14ac:dyDescent="0.2">
      <c r="A47" s="212">
        <f t="shared" si="14"/>
        <v>45085.999305555553</v>
      </c>
      <c r="B47" s="25">
        <f t="shared" si="18"/>
        <v>4</v>
      </c>
      <c r="C47" s="6">
        <f>Penman!Z42</f>
        <v>0.18664880849858159</v>
      </c>
      <c r="D47" s="7">
        <f t="shared" ca="1" si="22"/>
        <v>0.29666666666666669</v>
      </c>
      <c r="E47" s="7">
        <f t="shared" ca="1" si="23"/>
        <v>5.5372479854579208E-2</v>
      </c>
      <c r="F47" s="131">
        <f ca="1">IF(L46&gt;0.3,E47/'Irrigation Rate'!$B$17,0)</f>
        <v>0</v>
      </c>
      <c r="G47" s="7">
        <f t="shared" ca="1" si="1"/>
        <v>5.5372479854579208E-2</v>
      </c>
      <c r="H47" s="11">
        <f>'Table (Dly)'!C41</f>
        <v>0</v>
      </c>
      <c r="I47" s="16">
        <f t="shared" si="8"/>
        <v>6.8275687740080249E-2</v>
      </c>
      <c r="K47" s="11">
        <f t="shared" ca="1" si="9"/>
        <v>0</v>
      </c>
      <c r="L47" s="8">
        <f t="shared" ca="1" si="15"/>
        <v>0</v>
      </c>
      <c r="N47" s="11">
        <f t="shared" ca="1" si="10"/>
        <v>1.290320788550104E-2</v>
      </c>
      <c r="O47" s="15">
        <f t="shared" si="19"/>
        <v>15.428571428571431</v>
      </c>
      <c r="P47" s="11">
        <f t="shared" si="25"/>
        <v>3.4800000000000009</v>
      </c>
      <c r="Q47" s="11">
        <f t="shared" ca="1" si="24"/>
        <v>1.3724959512388009</v>
      </c>
      <c r="R47" s="11">
        <f t="shared" si="24"/>
        <v>2.7200000000000006</v>
      </c>
      <c r="S47" s="11">
        <f t="shared" si="12"/>
        <v>0</v>
      </c>
      <c r="T47" s="11">
        <f t="shared" ca="1" si="13"/>
        <v>2.6828005181279506</v>
      </c>
      <c r="V47">
        <v>1.2</v>
      </c>
      <c r="W47" s="210">
        <v>0.19533333333333336</v>
      </c>
      <c r="X47" s="210">
        <v>0.29366666666666669</v>
      </c>
      <c r="Y47" s="210">
        <v>0.36633333333333334</v>
      </c>
      <c r="Z47" s="210">
        <v>0.39733333333333332</v>
      </c>
      <c r="AA47">
        <f t="shared" si="3"/>
        <v>7.516</v>
      </c>
      <c r="AB47" s="25" cm="1">
        <f t="array" ref="AB47">IF(AA47&gt;0,(AA47-θr)/(θs-θr),-999)</f>
        <v>0.14871323529411765</v>
      </c>
      <c r="AC47" s="73">
        <f t="shared" si="20"/>
        <v>0.89999999999999991</v>
      </c>
      <c r="AD47" s="25">
        <f t="shared" si="21"/>
        <v>0.58684108282781589</v>
      </c>
      <c r="AE47" s="25">
        <f>IF(V47&lt;Ds,'Rainfed corn'!E47,IF(V47&gt;Dd,0,'Rainfed corn'!E47*AD47))</f>
        <v>6.8275687740080249E-2</v>
      </c>
      <c r="AG47" s="25"/>
      <c r="AH47" s="25"/>
      <c r="AI47" s="25"/>
      <c r="AJ47" s="25"/>
      <c r="AK47" s="25"/>
      <c r="AL47" s="25"/>
      <c r="AM47" s="25"/>
      <c r="AN47" s="25"/>
      <c r="AO47" s="25"/>
      <c r="AP47" s="25"/>
      <c r="AQ47" s="25"/>
      <c r="AR47" s="25"/>
    </row>
    <row r="48" spans="1:16363" ht="15" x14ac:dyDescent="0.2">
      <c r="A48" s="212">
        <f t="shared" si="14"/>
        <v>45086.999305555553</v>
      </c>
      <c r="B48" s="25">
        <f t="shared" si="18"/>
        <v>4</v>
      </c>
      <c r="C48" s="6">
        <f>Penman!Z43</f>
        <v>0.18647253990811974</v>
      </c>
      <c r="D48" s="7">
        <f t="shared" ca="1" si="22"/>
        <v>0.29666666666666669</v>
      </c>
      <c r="E48" s="7">
        <f t="shared" ca="1" si="23"/>
        <v>5.5320186839408862E-2</v>
      </c>
      <c r="F48" s="131">
        <f ca="1">IF(L47&gt;0.3,E48/'Irrigation Rate'!$B$17,0)</f>
        <v>0</v>
      </c>
      <c r="G48" s="7">
        <f t="shared" ca="1" si="1"/>
        <v>5.5320186839408862E-2</v>
      </c>
      <c r="H48" s="11">
        <f>'Table (Dly)'!C42</f>
        <v>0</v>
      </c>
      <c r="I48" s="16">
        <f t="shared" si="8"/>
        <v>6.8211209111271598E-2</v>
      </c>
      <c r="K48" s="11">
        <f t="shared" ca="1" si="9"/>
        <v>0</v>
      </c>
      <c r="L48" s="8">
        <f t="shared" ca="1" si="15"/>
        <v>0</v>
      </c>
      <c r="N48" s="11">
        <f t="shared" ca="1" si="10"/>
        <v>1.2891022271862736E-2</v>
      </c>
      <c r="O48" s="15">
        <f t="shared" si="19"/>
        <v>15.904761904761907</v>
      </c>
      <c r="P48" s="11">
        <f t="shared" si="25"/>
        <v>3.580000000000001</v>
      </c>
      <c r="Q48" s="11">
        <f t="shared" ca="1" si="24"/>
        <v>1.4278161380782097</v>
      </c>
      <c r="R48" s="11">
        <f t="shared" si="24"/>
        <v>2.7200000000000006</v>
      </c>
      <c r="S48" s="11">
        <f t="shared" si="12"/>
        <v>0</v>
      </c>
      <c r="T48" s="11">
        <f t="shared" ca="1" si="13"/>
        <v>2.6956915403998134</v>
      </c>
      <c r="V48">
        <v>1.2</v>
      </c>
      <c r="W48" s="210">
        <v>0.19533333333333336</v>
      </c>
      <c r="X48" s="210">
        <v>0.29366666666666669</v>
      </c>
      <c r="Y48" s="210">
        <v>0.36633333333333334</v>
      </c>
      <c r="Z48" s="210">
        <v>0.39733333333333332</v>
      </c>
      <c r="AA48">
        <f t="shared" si="3"/>
        <v>7.516</v>
      </c>
      <c r="AB48" s="25" cm="1">
        <f t="array" ref="AB48">IF(AA48&gt;0,(AA48-θr)/(θs-θr),-999)</f>
        <v>0.14871323529411765</v>
      </c>
      <c r="AC48" s="73">
        <f t="shared" si="20"/>
        <v>0.89999999999999991</v>
      </c>
      <c r="AD48" s="25">
        <f t="shared" si="21"/>
        <v>0.58684108282781589</v>
      </c>
      <c r="AE48" s="25">
        <f>IF(V48&lt;Ds,'Rainfed corn'!E48,IF(V48&gt;Dd,0,'Rainfed corn'!E48*AD48))</f>
        <v>6.8211209111271598E-2</v>
      </c>
      <c r="AG48" s="25"/>
      <c r="AH48" s="25"/>
      <c r="AI48" s="25"/>
      <c r="AJ48" s="25"/>
      <c r="AK48" s="25"/>
      <c r="AL48" s="25"/>
      <c r="AM48" s="25"/>
      <c r="AN48" s="25"/>
      <c r="AO48" s="25"/>
      <c r="AP48" s="25"/>
      <c r="AQ48" s="25"/>
      <c r="AR48" s="25"/>
      <c r="AS48" s="25"/>
      <c r="AT48" s="25"/>
    </row>
    <row r="49" spans="1:16363" ht="12.75" customHeight="1" x14ac:dyDescent="0.2">
      <c r="A49" s="212">
        <f t="shared" si="14"/>
        <v>45087.999305555553</v>
      </c>
      <c r="B49" s="25">
        <f t="shared" si="18"/>
        <v>4</v>
      </c>
      <c r="C49" s="6">
        <f>Penman!Z44</f>
        <v>0.21088191480591906</v>
      </c>
      <c r="D49" s="7">
        <f t="shared" ca="1" si="22"/>
        <v>0.29666666666666669</v>
      </c>
      <c r="E49" s="7">
        <f t="shared" ca="1" si="23"/>
        <v>6.2561634725755988E-2</v>
      </c>
      <c r="F49" s="131">
        <f ca="1">IF(L48&gt;0.3,E49/'Irrigation Rate'!$B$17,0)</f>
        <v>0</v>
      </c>
      <c r="G49" s="7">
        <f t="shared" ca="1" si="1"/>
        <v>6.2561634725755988E-2</v>
      </c>
      <c r="H49" s="11">
        <f>'Table (Dly)'!C43</f>
        <v>0</v>
      </c>
      <c r="I49" s="16">
        <f t="shared" si="8"/>
        <v>9.1990600616908169E-2</v>
      </c>
      <c r="K49" s="11">
        <f t="shared" ca="1" si="9"/>
        <v>0</v>
      </c>
      <c r="L49" s="8">
        <f t="shared" ca="1" si="15"/>
        <v>0</v>
      </c>
      <c r="N49" s="11">
        <f t="shared" ca="1" si="10"/>
        <v>2.9428965891152181E-2</v>
      </c>
      <c r="O49" s="15">
        <f t="shared" si="19"/>
        <v>16.380952380952383</v>
      </c>
      <c r="P49" s="11">
        <f t="shared" si="25"/>
        <v>3.680000000000001</v>
      </c>
      <c r="Q49" s="11">
        <f t="shared" ca="1" si="24"/>
        <v>1.4903777728039658</v>
      </c>
      <c r="R49" s="11">
        <f t="shared" si="24"/>
        <v>2.7200000000000006</v>
      </c>
      <c r="S49" s="11">
        <f t="shared" si="12"/>
        <v>0</v>
      </c>
      <c r="T49" s="11">
        <f t="shared" ca="1" si="13"/>
        <v>2.7251205062909656</v>
      </c>
      <c r="V49">
        <v>1.2</v>
      </c>
      <c r="W49" s="210">
        <v>0.19533333333333336</v>
      </c>
      <c r="X49" s="210">
        <v>0.29366666666666669</v>
      </c>
      <c r="Y49" s="210">
        <v>0.36633333333333334</v>
      </c>
      <c r="Z49" s="210">
        <v>0.39733333333333332</v>
      </c>
      <c r="AA49">
        <f t="shared" si="3"/>
        <v>7.516</v>
      </c>
      <c r="AB49" s="25" cm="1">
        <f t="array" ref="AB49">IF(AA49&gt;0,(AA49-θr)/(θs-θr),-999)</f>
        <v>0.14871323529411765</v>
      </c>
      <c r="AC49" s="73">
        <f t="shared" si="20"/>
        <v>0.89999999999999991</v>
      </c>
      <c r="AD49" s="25">
        <f t="shared" si="21"/>
        <v>0.58684108282781589</v>
      </c>
      <c r="AE49" s="25">
        <f>IF(V49&lt;Ds,'Rainfed corn'!E49,IF(V49&gt;Dd,0,'Rainfed corn'!E49*AD49))</f>
        <v>9.1990600616908169E-2</v>
      </c>
      <c r="AG49" s="25"/>
      <c r="AH49" s="25"/>
      <c r="AI49" s="25"/>
      <c r="AJ49" s="25"/>
      <c r="AK49" s="25"/>
      <c r="AL49" s="25"/>
      <c r="AM49" s="25"/>
      <c r="AN49" s="25"/>
      <c r="AO49" s="25"/>
      <c r="AP49" s="25"/>
      <c r="AQ49" s="25"/>
      <c r="AR49" s="25"/>
    </row>
    <row r="50" spans="1:16363" ht="13.5" customHeight="1" x14ac:dyDescent="0.2">
      <c r="A50" s="212">
        <f t="shared" si="14"/>
        <v>45088.999305555553</v>
      </c>
      <c r="B50" s="25">
        <f t="shared" si="18"/>
        <v>4</v>
      </c>
      <c r="C50" s="6">
        <f>Penman!Z45</f>
        <v>8.9955525780741979E-2</v>
      </c>
      <c r="D50" s="7">
        <f t="shared" ca="1" si="22"/>
        <v>0.29666666666666669</v>
      </c>
      <c r="E50" s="7">
        <f t="shared" ca="1" si="23"/>
        <v>2.6686805981620123E-2</v>
      </c>
      <c r="F50" s="131">
        <f ca="1">IF(L49&gt;0.3,E50/'Irrigation Rate'!$B$17,0)</f>
        <v>0</v>
      </c>
      <c r="G50" s="7">
        <f t="shared" ca="1" si="1"/>
        <v>2.6686805981620123E-2</v>
      </c>
      <c r="H50" s="11">
        <f>'Table (Dly)'!C44</f>
        <v>6.0000000000000005E-2</v>
      </c>
      <c r="I50" s="16">
        <f t="shared" si="8"/>
        <v>3.9240267962266991E-2</v>
      </c>
      <c r="K50" s="11">
        <f t="shared" ca="1" si="9"/>
        <v>1.3877787807814457E-17</v>
      </c>
      <c r="L50" s="8">
        <f t="shared" ca="1" si="15"/>
        <v>3.6713724359297503E-18</v>
      </c>
      <c r="N50" s="11">
        <f t="shared" ca="1" si="10"/>
        <v>7.2553461980646883E-2</v>
      </c>
      <c r="O50" s="15">
        <f t="shared" si="19"/>
        <v>16.857142857142858</v>
      </c>
      <c r="P50" s="11">
        <f t="shared" si="25"/>
        <v>3.7800000000000002</v>
      </c>
      <c r="Q50" s="11">
        <f t="shared" ca="1" si="24"/>
        <v>1.5170645787855859</v>
      </c>
      <c r="R50" s="11">
        <f t="shared" si="24"/>
        <v>2.7800000000000007</v>
      </c>
      <c r="S50" s="11">
        <f t="shared" si="12"/>
        <v>0</v>
      </c>
      <c r="T50" s="11">
        <f t="shared" ca="1" si="13"/>
        <v>2.7976739682716123</v>
      </c>
      <c r="V50">
        <v>1.2</v>
      </c>
      <c r="W50" s="210">
        <v>0.19533333333333336</v>
      </c>
      <c r="X50" s="210">
        <v>0.29366666666666669</v>
      </c>
      <c r="Y50" s="210">
        <v>0.36633333333333334</v>
      </c>
      <c r="Z50" s="210">
        <v>0.39733333333333332</v>
      </c>
      <c r="AA50">
        <f t="shared" si="3"/>
        <v>7.516</v>
      </c>
      <c r="AB50" s="25" cm="1">
        <f t="array" ref="AB50">IF(AA50&gt;0,(AA50-θr)/(θs-θr),-999)</f>
        <v>0.14871323529411765</v>
      </c>
      <c r="AC50" s="73">
        <f t="shared" si="20"/>
        <v>0.89999999999999991</v>
      </c>
      <c r="AD50" s="25">
        <f t="shared" si="21"/>
        <v>0.58684108282781589</v>
      </c>
      <c r="AE50" s="25">
        <f>IF(V50&lt;Ds,'Rainfed corn'!E50,IF(V50&gt;Dd,0,'Rainfed corn'!E50*AD50))</f>
        <v>3.9240267962266991E-2</v>
      </c>
      <c r="AG50" s="25"/>
      <c r="AH50" s="25"/>
      <c r="AI50" s="25"/>
      <c r="AJ50" s="25"/>
      <c r="AK50" s="25"/>
      <c r="AL50" s="25"/>
      <c r="AM50" s="25"/>
      <c r="AN50" s="25"/>
      <c r="AO50" s="25"/>
      <c r="AP50" s="25"/>
      <c r="AQ50" s="25"/>
      <c r="AR50" s="25"/>
    </row>
    <row r="51" spans="1:16363" ht="16" thickBot="1" x14ac:dyDescent="0.25">
      <c r="A51" s="212">
        <f t="shared" si="14"/>
        <v>45089.999305555553</v>
      </c>
      <c r="B51" s="25">
        <f t="shared" si="18"/>
        <v>4</v>
      </c>
      <c r="C51" s="6">
        <f>Penman!Z46</f>
        <v>0.14227892785224733</v>
      </c>
      <c r="D51" s="7">
        <f t="shared" ca="1" si="22"/>
        <v>0.29666666666666669</v>
      </c>
      <c r="E51" s="7">
        <f t="shared" ca="1" si="23"/>
        <v>4.220941526283338E-2</v>
      </c>
      <c r="F51" s="131">
        <f ca="1">IF(L50&gt;0.3,E51/'Irrigation Rate'!$B$17,0)</f>
        <v>0</v>
      </c>
      <c r="G51" s="7">
        <f t="shared" ca="1" si="1"/>
        <v>4.220941526283338E-2</v>
      </c>
      <c r="H51" s="11">
        <f>'Table (Dly)'!C45</f>
        <v>0</v>
      </c>
      <c r="I51" s="16">
        <f t="shared" si="8"/>
        <v>6.2064705929399173E-2</v>
      </c>
      <c r="K51" s="11">
        <f t="shared" ca="1" si="9"/>
        <v>0</v>
      </c>
      <c r="L51" s="8">
        <f t="shared" ca="1" si="15"/>
        <v>0</v>
      </c>
      <c r="N51" s="11">
        <f t="shared" ca="1" si="10"/>
        <v>1.9855290666565779E-2</v>
      </c>
      <c r="O51" s="15">
        <f t="shared" si="19"/>
        <v>17.333333333333332</v>
      </c>
      <c r="P51" s="11">
        <f t="shared" si="25"/>
        <v>3.8800000000000003</v>
      </c>
      <c r="Q51" s="11">
        <f t="shared" ca="1" si="24"/>
        <v>1.5592739940484193</v>
      </c>
      <c r="R51" s="11">
        <f t="shared" si="24"/>
        <v>2.7800000000000007</v>
      </c>
      <c r="S51" s="11">
        <f t="shared" si="12"/>
        <v>0</v>
      </c>
      <c r="T51" s="11">
        <f t="shared" ca="1" si="13"/>
        <v>2.817529258938178</v>
      </c>
      <c r="V51">
        <v>1.2</v>
      </c>
      <c r="W51" s="210">
        <v>0.19533333333333336</v>
      </c>
      <c r="X51" s="210">
        <v>0.29366666666666669</v>
      </c>
      <c r="Y51" s="210">
        <v>0.36633333333333334</v>
      </c>
      <c r="Z51" s="210">
        <v>0.39733333333333332</v>
      </c>
      <c r="AA51">
        <f t="shared" si="3"/>
        <v>7.516</v>
      </c>
      <c r="AB51" s="25" cm="1">
        <f t="array" ref="AB51">IF(AA51&gt;0,(AA51-θr)/(θs-θr),-999)</f>
        <v>0.14871323529411765</v>
      </c>
      <c r="AC51" s="73">
        <f t="shared" si="20"/>
        <v>0.89999999999999991</v>
      </c>
      <c r="AD51" s="25">
        <f t="shared" si="21"/>
        <v>0.58684108282781589</v>
      </c>
      <c r="AE51" s="25">
        <f>IF(V51&lt;Ds,'Rainfed corn'!E51,IF(V51&gt;Dd,0,'Rainfed corn'!E51*AD51))</f>
        <v>6.2064705929399173E-2</v>
      </c>
      <c r="AG51" s="25"/>
      <c r="AH51" s="25"/>
      <c r="AI51" s="25"/>
      <c r="AJ51" s="25"/>
      <c r="AK51" s="25"/>
      <c r="AL51" s="25"/>
      <c r="AM51" s="25"/>
      <c r="AN51" s="25"/>
      <c r="AO51" s="25"/>
      <c r="AP51" s="25"/>
      <c r="AQ51" s="25"/>
      <c r="AR51" s="25"/>
    </row>
    <row r="52" spans="1:16363" s="53" customFormat="1" ht="17" thickTop="1" thickBot="1" x14ac:dyDescent="0.25">
      <c r="A52" s="212">
        <f t="shared" si="14"/>
        <v>45090.999305555553</v>
      </c>
      <c r="B52" s="25">
        <f t="shared" si="18"/>
        <v>5</v>
      </c>
      <c r="C52" s="6">
        <f>Penman!Z47</f>
        <v>8.1564868953937303E-2</v>
      </c>
      <c r="D52" s="7">
        <f t="shared" ca="1" si="22"/>
        <v>0.36333333333333334</v>
      </c>
      <c r="E52" s="7">
        <f t="shared" ca="1" si="23"/>
        <v>2.9635235719930555E-2</v>
      </c>
      <c r="F52" s="131">
        <f ca="1">IF(L51&gt;0.3,E52/'Irrigation Rate'!$B$17,0)</f>
        <v>0</v>
      </c>
      <c r="G52" s="7">
        <f t="shared" ca="1" si="1"/>
        <v>2.9635235719930555E-2</v>
      </c>
      <c r="H52" s="11">
        <f>'Table (Dly)'!C46</f>
        <v>0.21</v>
      </c>
      <c r="I52" s="16">
        <f t="shared" si="8"/>
        <v>3.558010790644385E-2</v>
      </c>
      <c r="J52"/>
      <c r="K52" s="11">
        <f t="shared" ca="1" si="9"/>
        <v>-4.163336342344337E-17</v>
      </c>
      <c r="L52" s="8">
        <f t="shared" ca="1" si="15"/>
        <v>-1.0460644076242053E-17</v>
      </c>
      <c r="M52"/>
      <c r="N52" s="11">
        <f t="shared" ca="1" si="10"/>
        <v>0.21594487218651326</v>
      </c>
      <c r="O52" s="15">
        <f t="shared" si="19"/>
        <v>17.809523809523807</v>
      </c>
      <c r="P52" s="11">
        <f t="shared" si="25"/>
        <v>3.98</v>
      </c>
      <c r="Q52" s="11">
        <f t="shared" ca="1" si="24"/>
        <v>1.5889092297683498</v>
      </c>
      <c r="R52" s="11">
        <f t="shared" si="24"/>
        <v>2.9900000000000007</v>
      </c>
      <c r="S52" s="11">
        <f t="shared" si="12"/>
        <v>0</v>
      </c>
      <c r="T52" s="11">
        <f t="shared" ca="1" si="13"/>
        <v>3.0334741311246911</v>
      </c>
      <c r="U52"/>
      <c r="V52">
        <v>1.2</v>
      </c>
      <c r="W52" s="210">
        <v>0.19533333333333336</v>
      </c>
      <c r="X52" s="210">
        <v>0.29366666666666669</v>
      </c>
      <c r="Y52" s="210">
        <v>0.36633333333333334</v>
      </c>
      <c r="Z52" s="210">
        <v>0.39733333333333332</v>
      </c>
      <c r="AA52">
        <f t="shared" si="3"/>
        <v>7.516</v>
      </c>
      <c r="AB52" s="25" cm="1">
        <f t="array" ref="AB52">IF(AA52&gt;0,(AA52-θr)/(θs-θr),-999)</f>
        <v>0.14871323529411765</v>
      </c>
      <c r="AC52" s="73">
        <f t="shared" si="20"/>
        <v>0.89999999999999991</v>
      </c>
      <c r="AD52" s="25">
        <f t="shared" si="21"/>
        <v>0.58684108282781589</v>
      </c>
      <c r="AE52" s="25">
        <f>IF(V52&lt;Ds,'Rainfed corn'!E52,IF(V52&gt;Dd,0,'Rainfed corn'!E52*AD52))</f>
        <v>3.558010790644385E-2</v>
      </c>
      <c r="AF52"/>
      <c r="AG52" s="25"/>
      <c r="AH52" s="25"/>
      <c r="AI52" s="25"/>
      <c r="AJ52" s="25"/>
      <c r="AK52" s="25"/>
      <c r="AL52" s="25"/>
      <c r="AM52" s="25"/>
      <c r="AN52" s="25"/>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c r="AMK52"/>
      <c r="AML52"/>
      <c r="AMM52"/>
      <c r="AMN52"/>
      <c r="AMO52"/>
      <c r="AMP52"/>
      <c r="AMQ52"/>
      <c r="AMR52"/>
      <c r="AMS52"/>
      <c r="AMT52"/>
      <c r="AMU52"/>
      <c r="AMV52"/>
      <c r="AMW52"/>
      <c r="AMX52"/>
      <c r="AMY52"/>
      <c r="AMZ52"/>
      <c r="ANA52"/>
      <c r="ANB52"/>
      <c r="ANC52"/>
      <c r="AND52"/>
      <c r="ANE52"/>
      <c r="ANF52"/>
      <c r="ANG52"/>
      <c r="ANH52"/>
      <c r="ANI52"/>
      <c r="ANJ52"/>
      <c r="ANK52"/>
      <c r="ANL52"/>
      <c r="ANM52"/>
      <c r="ANN52"/>
      <c r="ANO52"/>
      <c r="ANP52"/>
      <c r="ANQ52"/>
      <c r="ANR52"/>
      <c r="ANS52"/>
      <c r="ANT52"/>
      <c r="ANU52"/>
      <c r="ANV52"/>
      <c r="ANW52"/>
      <c r="ANX52"/>
      <c r="ANY52"/>
      <c r="ANZ52"/>
      <c r="AOA52"/>
      <c r="AOB52"/>
      <c r="AOC52"/>
      <c r="AOD52"/>
      <c r="AOE52"/>
      <c r="AOF52"/>
      <c r="AOG52"/>
      <c r="AOH52"/>
      <c r="AOI52"/>
      <c r="AOJ52"/>
      <c r="AOK52"/>
      <c r="AOL52"/>
      <c r="AOM52"/>
      <c r="AON52"/>
      <c r="AOO52"/>
      <c r="AOP52"/>
      <c r="AOQ52"/>
      <c r="AOR52"/>
      <c r="AOS52"/>
      <c r="AOT52"/>
      <c r="AOU52"/>
      <c r="AOV52"/>
      <c r="AOW52"/>
      <c r="AOX52"/>
      <c r="AOY52"/>
      <c r="AOZ52"/>
      <c r="APA52"/>
      <c r="APB52"/>
      <c r="APC52"/>
      <c r="APD52"/>
      <c r="APE52"/>
      <c r="APF52"/>
      <c r="APG52"/>
      <c r="APH52"/>
      <c r="API52"/>
      <c r="APJ52"/>
      <c r="APK52"/>
      <c r="APL52"/>
      <c r="APM52"/>
      <c r="APN52"/>
      <c r="APO52"/>
      <c r="APP52"/>
      <c r="APQ52"/>
      <c r="APR52"/>
      <c r="APS52"/>
      <c r="APT52"/>
      <c r="APU52"/>
      <c r="APV52"/>
      <c r="APW52"/>
      <c r="APX52"/>
      <c r="APY52"/>
      <c r="APZ52"/>
      <c r="AQA52"/>
      <c r="AQB52"/>
      <c r="AQC52"/>
      <c r="AQD52"/>
      <c r="AQE52"/>
      <c r="AQF52"/>
      <c r="AQG52"/>
      <c r="AQH52"/>
      <c r="AQI52"/>
      <c r="AQJ52"/>
      <c r="AQK52"/>
      <c r="AQL52"/>
      <c r="AQM52"/>
      <c r="AQN52"/>
      <c r="AQO52"/>
      <c r="AQP52"/>
      <c r="AQQ52"/>
      <c r="AQR52"/>
      <c r="AQS52"/>
      <c r="AQT52"/>
      <c r="AQU52"/>
      <c r="AQV52"/>
      <c r="AQW52"/>
      <c r="AQX52"/>
      <c r="AQY52"/>
      <c r="AQZ52"/>
      <c r="ARA52"/>
      <c r="ARB52"/>
      <c r="ARC52"/>
      <c r="ARD52"/>
      <c r="ARE52"/>
      <c r="ARF52"/>
      <c r="ARG52"/>
      <c r="ARH52"/>
      <c r="ARI52"/>
      <c r="ARJ52"/>
      <c r="ARK52"/>
      <c r="ARL52"/>
      <c r="ARM52"/>
      <c r="ARN52"/>
      <c r="ARO52"/>
      <c r="ARP52"/>
      <c r="ARQ52"/>
      <c r="ARR52"/>
      <c r="ARS52"/>
      <c r="ART52"/>
      <c r="ARU52"/>
      <c r="ARV52"/>
      <c r="ARW52"/>
      <c r="ARX52"/>
      <c r="ARY52"/>
      <c r="ARZ52"/>
      <c r="ASA52"/>
      <c r="ASB52"/>
      <c r="ASC52"/>
      <c r="ASD52"/>
      <c r="ASE52"/>
      <c r="ASF52"/>
      <c r="ASG52"/>
      <c r="ASH52"/>
      <c r="ASI52"/>
      <c r="ASJ52"/>
      <c r="ASK52"/>
      <c r="ASL52"/>
      <c r="ASM52"/>
      <c r="ASN52"/>
      <c r="ASO52"/>
      <c r="ASP52"/>
      <c r="ASQ52"/>
      <c r="ASR52"/>
      <c r="ASS52"/>
      <c r="AST52"/>
      <c r="ASU52"/>
      <c r="ASV52"/>
      <c r="ASW52"/>
      <c r="ASX52"/>
      <c r="ASY52"/>
      <c r="ASZ52"/>
      <c r="ATA52"/>
      <c r="ATB52"/>
      <c r="ATC52"/>
      <c r="ATD52"/>
      <c r="ATE52"/>
      <c r="ATF52"/>
      <c r="ATG52"/>
      <c r="ATH52"/>
      <c r="ATI52"/>
      <c r="ATJ52"/>
      <c r="ATK52"/>
      <c r="ATL52"/>
      <c r="ATM52"/>
      <c r="ATN52"/>
      <c r="ATO52"/>
      <c r="ATP52"/>
      <c r="ATQ52"/>
      <c r="ATR52"/>
      <c r="ATS52"/>
      <c r="ATT52"/>
      <c r="ATU52"/>
      <c r="ATV52"/>
      <c r="ATW52"/>
      <c r="ATX52"/>
      <c r="ATY52"/>
      <c r="ATZ52"/>
      <c r="AUA52"/>
      <c r="AUB52"/>
      <c r="AUC52"/>
      <c r="AUD52"/>
      <c r="AUE52"/>
      <c r="AUF52"/>
      <c r="AUG52"/>
      <c r="AUH52"/>
      <c r="AUI52"/>
      <c r="AUJ52"/>
      <c r="AUK52"/>
      <c r="AUL52"/>
      <c r="AUM52"/>
      <c r="AUN52"/>
      <c r="AUO52"/>
      <c r="AUP52"/>
      <c r="AUQ52"/>
      <c r="AUR52"/>
      <c r="AUS52"/>
      <c r="AUT52"/>
      <c r="AUU52"/>
      <c r="AUV52"/>
      <c r="AUW52"/>
      <c r="AUX52"/>
      <c r="AUY52"/>
      <c r="AUZ52"/>
      <c r="AVA52"/>
      <c r="AVB52"/>
      <c r="AVC52"/>
      <c r="AVD52"/>
      <c r="AVE52"/>
      <c r="AVF52"/>
      <c r="AVG52"/>
      <c r="AVH52"/>
      <c r="AVI52"/>
      <c r="AVJ52"/>
      <c r="AVK52"/>
      <c r="AVL52"/>
      <c r="AVM52"/>
      <c r="AVN52"/>
      <c r="AVO52"/>
      <c r="AVP52"/>
      <c r="AVQ52"/>
      <c r="AVR52"/>
      <c r="AVS52"/>
      <c r="AVT52"/>
      <c r="AVU52"/>
      <c r="AVV52"/>
      <c r="AVW52"/>
      <c r="AVX52"/>
      <c r="AVY52"/>
      <c r="AVZ52"/>
      <c r="AWA52"/>
      <c r="AWB52"/>
      <c r="AWC52"/>
      <c r="AWD52"/>
      <c r="AWE52"/>
      <c r="AWF52"/>
      <c r="AWG52"/>
      <c r="AWH52"/>
      <c r="AWI52"/>
      <c r="AWJ52"/>
      <c r="AWK52"/>
      <c r="AWL52"/>
      <c r="AWM52"/>
      <c r="AWN52"/>
      <c r="AWO52"/>
      <c r="AWP52"/>
      <c r="AWQ52"/>
      <c r="AWR52"/>
      <c r="AWS52"/>
      <c r="AWT52"/>
      <c r="AWU52"/>
      <c r="AWV52"/>
      <c r="AWW52"/>
      <c r="AWX52"/>
      <c r="AWY52"/>
      <c r="AWZ52"/>
      <c r="AXA52"/>
      <c r="AXB52"/>
      <c r="AXC52"/>
      <c r="AXD52"/>
      <c r="AXE52"/>
      <c r="AXF52"/>
      <c r="AXG52"/>
      <c r="AXH52"/>
      <c r="AXI52"/>
      <c r="AXJ52"/>
      <c r="AXK52"/>
      <c r="AXL52"/>
      <c r="AXM52"/>
      <c r="AXN52"/>
      <c r="AXO52"/>
      <c r="AXP52"/>
      <c r="AXQ52"/>
      <c r="AXR52"/>
      <c r="AXS52"/>
      <c r="AXT52"/>
      <c r="AXU52"/>
      <c r="AXV52"/>
      <c r="AXW52"/>
      <c r="AXX52"/>
      <c r="AXY52"/>
      <c r="AXZ52"/>
      <c r="AYA52"/>
      <c r="AYB52"/>
      <c r="AYC52"/>
      <c r="AYD52"/>
      <c r="AYE52"/>
      <c r="AYF52"/>
      <c r="AYG52"/>
      <c r="AYH52"/>
      <c r="AYI52"/>
      <c r="AYJ52"/>
      <c r="AYK52"/>
      <c r="AYL52"/>
      <c r="AYM52"/>
      <c r="AYN52"/>
      <c r="AYO52"/>
      <c r="AYP52"/>
      <c r="AYQ52"/>
      <c r="AYR52"/>
      <c r="AYS52"/>
      <c r="AYT52"/>
      <c r="AYU52"/>
      <c r="AYV52"/>
      <c r="AYW52"/>
      <c r="AYX52"/>
      <c r="AYY52"/>
      <c r="AYZ52"/>
      <c r="AZA52"/>
      <c r="AZB52"/>
      <c r="AZC52"/>
      <c r="AZD52"/>
      <c r="AZE52"/>
      <c r="AZF52"/>
      <c r="AZG52"/>
      <c r="AZH52"/>
      <c r="AZI52"/>
      <c r="AZJ52"/>
      <c r="AZK52"/>
      <c r="AZL52"/>
      <c r="AZM52"/>
      <c r="AZN52"/>
      <c r="AZO52"/>
      <c r="AZP52"/>
      <c r="AZQ52"/>
      <c r="AZR52"/>
      <c r="AZS52"/>
      <c r="AZT52"/>
      <c r="AZU52"/>
      <c r="AZV52"/>
      <c r="AZW52"/>
      <c r="AZX52"/>
      <c r="AZY52"/>
      <c r="AZZ52"/>
      <c r="BAA52"/>
      <c r="BAB52"/>
      <c r="BAC52"/>
      <c r="BAD52"/>
      <c r="BAE52"/>
      <c r="BAF52"/>
      <c r="BAG52"/>
      <c r="BAH52"/>
      <c r="BAI52"/>
      <c r="BAJ52"/>
      <c r="BAK52"/>
      <c r="BAL52"/>
      <c r="BAM52"/>
      <c r="BAN52"/>
      <c r="BAO52"/>
      <c r="BAP52"/>
      <c r="BAQ52"/>
      <c r="BAR52"/>
      <c r="BAS52"/>
      <c r="BAT52"/>
      <c r="BAU52"/>
      <c r="BAV52"/>
      <c r="BAW52"/>
      <c r="BAX52"/>
      <c r="BAY52"/>
      <c r="BAZ52"/>
      <c r="BBA52"/>
      <c r="BBB52"/>
      <c r="BBC52"/>
      <c r="BBD52"/>
      <c r="BBE52"/>
      <c r="BBF52"/>
      <c r="BBG52"/>
      <c r="BBH52"/>
      <c r="BBI52"/>
      <c r="BBJ52"/>
      <c r="BBK52"/>
      <c r="BBL52"/>
      <c r="BBM52"/>
      <c r="BBN52"/>
      <c r="BBO52"/>
      <c r="BBP52"/>
      <c r="BBQ52"/>
      <c r="BBR52"/>
      <c r="BBS52"/>
      <c r="BBT52"/>
      <c r="BBU52"/>
      <c r="BBV52"/>
      <c r="BBW52"/>
      <c r="BBX52"/>
      <c r="BBY52"/>
      <c r="BBZ52"/>
      <c r="BCA52"/>
      <c r="BCB52"/>
      <c r="BCC52"/>
      <c r="BCD52"/>
      <c r="BCE52"/>
      <c r="BCF52"/>
      <c r="BCG52"/>
      <c r="BCH52"/>
      <c r="BCI52"/>
      <c r="BCJ52"/>
      <c r="BCK52"/>
      <c r="BCL52"/>
      <c r="BCM52"/>
      <c r="BCN52"/>
      <c r="BCO52"/>
      <c r="BCP52"/>
      <c r="BCQ52"/>
      <c r="BCR52"/>
      <c r="BCS52"/>
      <c r="BCT52"/>
      <c r="BCU52"/>
      <c r="BCV52"/>
      <c r="BCW52"/>
      <c r="BCX52"/>
      <c r="BCY52"/>
      <c r="BCZ52"/>
      <c r="BDA52"/>
      <c r="BDB52"/>
      <c r="BDC52"/>
      <c r="BDD52"/>
      <c r="BDE52"/>
      <c r="BDF52"/>
      <c r="BDG52"/>
      <c r="BDH52"/>
      <c r="BDI52"/>
      <c r="BDJ52"/>
      <c r="BDK52"/>
      <c r="BDL52"/>
      <c r="BDM52"/>
      <c r="BDN52"/>
      <c r="BDO52"/>
      <c r="BDP52"/>
      <c r="BDQ52"/>
      <c r="BDR52"/>
      <c r="BDS52"/>
      <c r="BDT52"/>
      <c r="BDU52"/>
      <c r="BDV52"/>
      <c r="BDW52"/>
      <c r="BDX52"/>
      <c r="BDY52"/>
      <c r="BDZ52"/>
      <c r="BEA52"/>
      <c r="BEB52"/>
      <c r="BEC52"/>
      <c r="BED52"/>
      <c r="BEE52"/>
      <c r="BEF52"/>
      <c r="BEG52"/>
      <c r="BEH52"/>
      <c r="BEI52"/>
      <c r="BEJ52"/>
      <c r="BEK52"/>
      <c r="BEL52"/>
      <c r="BEM52"/>
      <c r="BEN52"/>
      <c r="BEO52"/>
      <c r="BEP52"/>
      <c r="BEQ52"/>
      <c r="BER52"/>
      <c r="BES52"/>
      <c r="BET52"/>
      <c r="BEU52"/>
      <c r="BEV52"/>
      <c r="BEW52"/>
      <c r="BEX52"/>
      <c r="BEY52"/>
      <c r="BEZ52"/>
      <c r="BFA52"/>
      <c r="BFB52"/>
      <c r="BFC52"/>
      <c r="BFD52"/>
      <c r="BFE52"/>
      <c r="BFF52"/>
      <c r="BFG52"/>
      <c r="BFH52"/>
      <c r="BFI52"/>
      <c r="BFJ52"/>
      <c r="BFK52"/>
      <c r="BFL52"/>
      <c r="BFM52"/>
      <c r="BFN52"/>
      <c r="BFO52"/>
      <c r="BFP52"/>
      <c r="BFQ52"/>
      <c r="BFR52"/>
      <c r="BFS52"/>
      <c r="BFT52"/>
      <c r="BFU52"/>
      <c r="BFV52"/>
      <c r="BFW52"/>
      <c r="BFX52"/>
      <c r="BFY52"/>
      <c r="BFZ52"/>
      <c r="BGA52"/>
      <c r="BGB52"/>
      <c r="BGC52"/>
      <c r="BGD52"/>
      <c r="BGE52"/>
      <c r="BGF52"/>
      <c r="BGG52"/>
      <c r="BGH52"/>
      <c r="BGI52"/>
      <c r="BGJ52"/>
      <c r="BGK52"/>
      <c r="BGL52"/>
      <c r="BGM52"/>
      <c r="BGN52"/>
      <c r="BGO52"/>
      <c r="BGP52"/>
      <c r="BGQ52"/>
      <c r="BGR52"/>
      <c r="BGS52"/>
      <c r="BGT52"/>
      <c r="BGU52"/>
      <c r="BGV52"/>
      <c r="BGW52"/>
      <c r="BGX52"/>
      <c r="BGY52"/>
      <c r="BGZ52"/>
      <c r="BHA52"/>
      <c r="BHB52"/>
      <c r="BHC52"/>
      <c r="BHD52"/>
      <c r="BHE52"/>
      <c r="BHF52"/>
      <c r="BHG52"/>
      <c r="BHH52"/>
      <c r="BHI52"/>
      <c r="BHJ52"/>
      <c r="BHK52"/>
      <c r="BHL52"/>
      <c r="BHM52"/>
      <c r="BHN52"/>
      <c r="BHO52"/>
      <c r="BHP52"/>
      <c r="BHQ52"/>
      <c r="BHR52"/>
      <c r="BHS52"/>
      <c r="BHT52"/>
      <c r="BHU52"/>
      <c r="BHV52"/>
      <c r="BHW52"/>
      <c r="BHX52"/>
      <c r="BHY52"/>
      <c r="BHZ52"/>
      <c r="BIA52"/>
      <c r="BIB52"/>
      <c r="BIC52"/>
      <c r="BID52"/>
      <c r="BIE52"/>
      <c r="BIF52"/>
      <c r="BIG52"/>
      <c r="BIH52"/>
      <c r="BII52"/>
      <c r="BIJ52"/>
      <c r="BIK52"/>
      <c r="BIL52"/>
      <c r="BIM52"/>
      <c r="BIN52"/>
      <c r="BIO52"/>
      <c r="BIP52"/>
      <c r="BIQ52"/>
      <c r="BIR52"/>
      <c r="BIS52"/>
      <c r="BIT52"/>
      <c r="BIU52"/>
      <c r="BIV52"/>
      <c r="BIW52"/>
      <c r="BIX52"/>
      <c r="BIY52"/>
      <c r="BIZ52"/>
      <c r="BJA52"/>
      <c r="BJB52"/>
      <c r="BJC52"/>
      <c r="BJD52"/>
      <c r="BJE52"/>
      <c r="BJF52"/>
      <c r="BJG52"/>
      <c r="BJH52"/>
      <c r="BJI52"/>
      <c r="BJJ52"/>
      <c r="BJK52"/>
      <c r="BJL52"/>
      <c r="BJM52"/>
      <c r="BJN52"/>
      <c r="BJO52"/>
      <c r="BJP52"/>
      <c r="BJQ52"/>
      <c r="BJR52"/>
      <c r="BJS52"/>
      <c r="BJT52"/>
      <c r="BJU52"/>
      <c r="BJV52"/>
      <c r="BJW52"/>
      <c r="BJX52"/>
      <c r="BJY52"/>
      <c r="BJZ52"/>
      <c r="BKA52"/>
      <c r="BKB52"/>
      <c r="BKC52"/>
      <c r="BKD52"/>
      <c r="BKE52"/>
      <c r="BKF52"/>
      <c r="BKG52"/>
      <c r="BKH52"/>
      <c r="BKI52"/>
      <c r="BKJ52"/>
      <c r="BKK52"/>
      <c r="BKL52"/>
      <c r="BKM52"/>
      <c r="BKN52"/>
      <c r="BKO52"/>
      <c r="BKP52"/>
      <c r="BKQ52"/>
      <c r="BKR52"/>
      <c r="BKS52"/>
      <c r="BKT52"/>
      <c r="BKU52"/>
      <c r="BKV52"/>
      <c r="BKW52"/>
      <c r="BKX52"/>
      <c r="BKY52"/>
      <c r="BKZ52"/>
      <c r="BLA52"/>
      <c r="BLB52"/>
      <c r="BLC52"/>
      <c r="BLD52"/>
      <c r="BLE52"/>
      <c r="BLF52"/>
      <c r="BLG52"/>
      <c r="BLH52"/>
      <c r="BLI52"/>
      <c r="BLJ52"/>
      <c r="BLK52"/>
      <c r="BLL52"/>
      <c r="BLM52"/>
      <c r="BLN52"/>
      <c r="BLO52"/>
      <c r="BLP52"/>
      <c r="BLQ52"/>
      <c r="BLR52"/>
      <c r="BLS52"/>
      <c r="BLT52"/>
      <c r="BLU52"/>
      <c r="BLV52"/>
      <c r="BLW52"/>
      <c r="BLX52"/>
      <c r="BLY52"/>
      <c r="BLZ52"/>
      <c r="BMA52"/>
      <c r="BMB52"/>
      <c r="BMC52"/>
      <c r="BMD52"/>
      <c r="BME52"/>
      <c r="BMF52"/>
      <c r="BMG52"/>
      <c r="BMH52"/>
      <c r="BMI52"/>
      <c r="BMJ52"/>
      <c r="BMK52"/>
      <c r="BML52"/>
      <c r="BMM52"/>
      <c r="BMN52"/>
      <c r="BMO52"/>
      <c r="BMP52"/>
      <c r="BMQ52"/>
      <c r="BMR52"/>
      <c r="BMS52"/>
      <c r="BMT52"/>
      <c r="BMU52"/>
      <c r="BMV52"/>
      <c r="BMW52"/>
      <c r="BMX52"/>
      <c r="BMY52"/>
      <c r="BMZ52"/>
      <c r="BNA52"/>
      <c r="BNB52"/>
      <c r="BNC52"/>
      <c r="BND52"/>
      <c r="BNE52"/>
      <c r="BNF52"/>
      <c r="BNG52"/>
      <c r="BNH52"/>
      <c r="BNI52"/>
      <c r="BNJ52"/>
      <c r="BNK52"/>
      <c r="BNL52"/>
      <c r="BNM52"/>
      <c r="BNN52"/>
      <c r="BNO52"/>
      <c r="BNP52"/>
      <c r="BNQ52"/>
      <c r="BNR52"/>
      <c r="BNS52"/>
      <c r="BNT52"/>
      <c r="BNU52"/>
      <c r="BNV52"/>
      <c r="BNW52"/>
      <c r="BNX52"/>
      <c r="BNY52"/>
      <c r="BNZ52"/>
      <c r="BOA52"/>
      <c r="BOB52"/>
      <c r="BOC52"/>
      <c r="BOD52"/>
      <c r="BOE52"/>
      <c r="BOF52"/>
      <c r="BOG52"/>
      <c r="BOH52"/>
      <c r="BOI52"/>
      <c r="BOJ52"/>
      <c r="BOK52"/>
      <c r="BOL52"/>
      <c r="BOM52"/>
      <c r="BON52"/>
      <c r="BOO52"/>
      <c r="BOP52"/>
      <c r="BOQ52"/>
      <c r="BOR52"/>
      <c r="BOS52"/>
      <c r="BOT52"/>
      <c r="BOU52"/>
      <c r="BOV52"/>
      <c r="BOW52"/>
      <c r="BOX52"/>
      <c r="BOY52"/>
      <c r="BOZ52"/>
      <c r="BPA52"/>
      <c r="BPB52"/>
      <c r="BPC52"/>
      <c r="BPD52"/>
      <c r="BPE52"/>
      <c r="BPF52"/>
      <c r="BPG52"/>
      <c r="BPH52"/>
      <c r="BPI52"/>
      <c r="BPJ52"/>
      <c r="BPK52"/>
      <c r="BPL52"/>
      <c r="BPM52"/>
      <c r="BPN52"/>
      <c r="BPO52"/>
      <c r="BPP52"/>
      <c r="BPQ52"/>
      <c r="BPR52"/>
      <c r="BPS52"/>
      <c r="BPT52"/>
      <c r="BPU52"/>
      <c r="BPV52"/>
      <c r="BPW52"/>
      <c r="BPX52"/>
      <c r="BPY52"/>
      <c r="BPZ52"/>
      <c r="BQA52"/>
      <c r="BQB52"/>
      <c r="BQC52"/>
      <c r="BQD52"/>
      <c r="BQE52"/>
      <c r="BQF52"/>
      <c r="BQG52"/>
      <c r="BQH52"/>
      <c r="BQI52"/>
      <c r="BQJ52"/>
      <c r="BQK52"/>
      <c r="BQL52"/>
      <c r="BQM52"/>
      <c r="BQN52"/>
      <c r="BQO52"/>
      <c r="BQP52"/>
      <c r="BQQ52"/>
      <c r="BQR52"/>
      <c r="BQS52"/>
      <c r="BQT52"/>
      <c r="BQU52"/>
      <c r="BQV52"/>
      <c r="BQW52"/>
      <c r="BQX52"/>
      <c r="BQY52"/>
      <c r="BQZ52"/>
      <c r="BRA52"/>
      <c r="BRB52"/>
      <c r="BRC52"/>
      <c r="BRD52"/>
      <c r="BRE52"/>
      <c r="BRF52"/>
      <c r="BRG52"/>
      <c r="BRH52"/>
      <c r="BRI52"/>
      <c r="BRJ52"/>
      <c r="BRK52"/>
      <c r="BRL52"/>
      <c r="BRM52"/>
      <c r="BRN52"/>
      <c r="BRO52"/>
      <c r="BRP52"/>
      <c r="BRQ52"/>
      <c r="BRR52"/>
      <c r="BRS52"/>
      <c r="BRT52"/>
      <c r="BRU52"/>
      <c r="BRV52"/>
      <c r="BRW52"/>
      <c r="BRX52"/>
      <c r="BRY52"/>
      <c r="BRZ52"/>
      <c r="BSA52"/>
      <c r="BSB52"/>
      <c r="BSC52"/>
      <c r="BSD52"/>
      <c r="BSE52"/>
      <c r="BSF52"/>
      <c r="BSG52"/>
      <c r="BSH52"/>
      <c r="BSI52"/>
      <c r="BSJ52"/>
      <c r="BSK52"/>
      <c r="BSL52"/>
      <c r="BSM52"/>
      <c r="BSN52"/>
      <c r="BSO52"/>
      <c r="BSP52"/>
      <c r="BSQ52"/>
      <c r="BSR52"/>
      <c r="BSS52"/>
      <c r="BST52"/>
      <c r="BSU52"/>
      <c r="BSV52"/>
      <c r="BSW52"/>
      <c r="BSX52"/>
      <c r="BSY52"/>
      <c r="BSZ52"/>
      <c r="BTA52"/>
      <c r="BTB52"/>
      <c r="BTC52"/>
      <c r="BTD52"/>
      <c r="BTE52"/>
      <c r="BTF52"/>
      <c r="BTG52"/>
      <c r="BTH52"/>
      <c r="BTI52"/>
      <c r="BTJ52"/>
      <c r="BTK52"/>
      <c r="BTL52"/>
      <c r="BTM52"/>
      <c r="BTN52"/>
      <c r="BTO52"/>
      <c r="BTP52"/>
      <c r="BTQ52"/>
      <c r="BTR52"/>
      <c r="BTS52"/>
      <c r="BTT52"/>
      <c r="BTU52"/>
      <c r="BTV52"/>
      <c r="BTW52"/>
      <c r="BTX52"/>
      <c r="BTY52"/>
      <c r="BTZ52"/>
      <c r="BUA52"/>
      <c r="BUB52"/>
      <c r="BUC52"/>
      <c r="BUD52"/>
      <c r="BUE52"/>
      <c r="BUF52"/>
      <c r="BUG52"/>
      <c r="BUH52"/>
      <c r="BUI52"/>
      <c r="BUJ52"/>
      <c r="BUK52"/>
      <c r="BUL52"/>
      <c r="BUM52"/>
      <c r="BUN52"/>
      <c r="BUO52"/>
      <c r="BUP52"/>
      <c r="BUQ52"/>
      <c r="BUR52"/>
      <c r="BUS52"/>
      <c r="BUT52"/>
      <c r="BUU52"/>
      <c r="BUV52"/>
      <c r="BUW52"/>
      <c r="BUX52"/>
      <c r="BUY52"/>
      <c r="BUZ52"/>
      <c r="BVA52"/>
      <c r="BVB52"/>
      <c r="BVC52"/>
      <c r="BVD52"/>
      <c r="BVE52"/>
      <c r="BVF52"/>
      <c r="BVG52"/>
      <c r="BVH52"/>
      <c r="BVI52"/>
      <c r="BVJ52"/>
      <c r="BVK52"/>
      <c r="BVL52"/>
      <c r="BVM52"/>
      <c r="BVN52"/>
      <c r="BVO52"/>
      <c r="BVP52"/>
      <c r="BVQ52"/>
      <c r="BVR52"/>
      <c r="BVS52"/>
      <c r="BVT52"/>
      <c r="BVU52"/>
      <c r="BVV52"/>
      <c r="BVW52"/>
      <c r="BVX52"/>
      <c r="BVY52"/>
      <c r="BVZ52"/>
      <c r="BWA52"/>
      <c r="BWB52"/>
      <c r="BWC52"/>
      <c r="BWD52"/>
      <c r="BWE52"/>
      <c r="BWF52"/>
      <c r="BWG52"/>
      <c r="BWH52"/>
      <c r="BWI52"/>
      <c r="BWJ52"/>
      <c r="BWK52"/>
      <c r="BWL52"/>
      <c r="BWM52"/>
      <c r="BWN52"/>
      <c r="BWO52"/>
      <c r="BWP52"/>
      <c r="BWQ52"/>
      <c r="BWR52"/>
      <c r="BWS52"/>
      <c r="BWT52"/>
      <c r="BWU52"/>
      <c r="BWV52"/>
      <c r="BWW52"/>
      <c r="BWX52"/>
      <c r="BWY52"/>
      <c r="BWZ52"/>
      <c r="BXA52"/>
      <c r="BXB52"/>
      <c r="BXC52"/>
      <c r="BXD52"/>
      <c r="BXE52"/>
      <c r="BXF52"/>
      <c r="BXG52"/>
      <c r="BXH52"/>
      <c r="BXI52"/>
      <c r="BXJ52"/>
      <c r="BXK52"/>
      <c r="BXL52"/>
      <c r="BXM52"/>
      <c r="BXN52"/>
      <c r="BXO52"/>
      <c r="BXP52"/>
      <c r="BXQ52"/>
      <c r="BXR52"/>
      <c r="BXS52"/>
      <c r="BXT52"/>
      <c r="BXU52"/>
      <c r="BXV52"/>
      <c r="BXW52"/>
      <c r="BXX52"/>
      <c r="BXY52"/>
      <c r="BXZ52"/>
      <c r="BYA52"/>
      <c r="BYB52"/>
      <c r="BYC52"/>
      <c r="BYD52"/>
      <c r="BYE52"/>
      <c r="BYF52"/>
      <c r="BYG52"/>
      <c r="BYH52"/>
      <c r="BYI52"/>
      <c r="BYJ52"/>
      <c r="BYK52"/>
      <c r="BYL52"/>
      <c r="BYM52"/>
      <c r="BYN52"/>
      <c r="BYO52"/>
      <c r="BYP52"/>
      <c r="BYQ52"/>
      <c r="BYR52"/>
      <c r="BYS52"/>
      <c r="BYT52"/>
      <c r="BYU52"/>
      <c r="BYV52"/>
      <c r="BYW52"/>
      <c r="BYX52"/>
      <c r="BYY52"/>
      <c r="BYZ52"/>
      <c r="BZA52"/>
      <c r="BZB52"/>
      <c r="BZC52"/>
      <c r="BZD52"/>
      <c r="BZE52"/>
      <c r="BZF52"/>
      <c r="BZG52"/>
      <c r="BZH52"/>
      <c r="BZI52"/>
      <c r="BZJ52"/>
      <c r="BZK52"/>
      <c r="BZL52"/>
      <c r="BZM52"/>
      <c r="BZN52"/>
      <c r="BZO52"/>
      <c r="BZP52"/>
      <c r="BZQ52"/>
      <c r="BZR52"/>
      <c r="BZS52"/>
      <c r="BZT52"/>
      <c r="BZU52"/>
      <c r="BZV52"/>
      <c r="BZW52"/>
      <c r="BZX52"/>
      <c r="BZY52"/>
      <c r="BZZ52"/>
      <c r="CAA52"/>
      <c r="CAB52"/>
      <c r="CAC52"/>
      <c r="CAD52"/>
      <c r="CAE52"/>
      <c r="CAF52"/>
      <c r="CAG52"/>
      <c r="CAH52"/>
      <c r="CAI52"/>
      <c r="CAJ52"/>
      <c r="CAK52"/>
      <c r="CAL52"/>
      <c r="CAM52"/>
      <c r="CAN52"/>
      <c r="CAO52"/>
      <c r="CAP52"/>
      <c r="CAQ52"/>
      <c r="CAR52"/>
      <c r="CAS52"/>
      <c r="CAT52"/>
      <c r="CAU52"/>
      <c r="CAV52"/>
      <c r="CAW52"/>
      <c r="CAX52"/>
      <c r="CAY52"/>
      <c r="CAZ52"/>
      <c r="CBA52"/>
      <c r="CBB52"/>
      <c r="CBC52"/>
      <c r="CBD52"/>
      <c r="CBE52"/>
      <c r="CBF52"/>
      <c r="CBG52"/>
      <c r="CBH52"/>
      <c r="CBI52"/>
      <c r="CBJ52"/>
      <c r="CBK52"/>
      <c r="CBL52"/>
      <c r="CBM52"/>
      <c r="CBN52"/>
      <c r="CBO52"/>
      <c r="CBP52"/>
      <c r="CBQ52"/>
      <c r="CBR52"/>
      <c r="CBS52"/>
      <c r="CBT52"/>
      <c r="CBU52"/>
      <c r="CBV52"/>
      <c r="CBW52"/>
      <c r="CBX52"/>
      <c r="CBY52"/>
      <c r="CBZ52"/>
      <c r="CCA52"/>
      <c r="CCB52"/>
      <c r="CCC52"/>
      <c r="CCD52"/>
      <c r="CCE52"/>
      <c r="CCF52"/>
      <c r="CCG52"/>
      <c r="CCH52"/>
      <c r="CCI52"/>
      <c r="CCJ52"/>
      <c r="CCK52"/>
      <c r="CCL52"/>
      <c r="CCM52"/>
      <c r="CCN52"/>
      <c r="CCO52"/>
      <c r="CCP52"/>
      <c r="CCQ52"/>
      <c r="CCR52"/>
      <c r="CCS52"/>
      <c r="CCT52"/>
      <c r="CCU52"/>
      <c r="CCV52"/>
      <c r="CCW52"/>
      <c r="CCX52"/>
      <c r="CCY52"/>
      <c r="CCZ52"/>
      <c r="CDA52"/>
      <c r="CDB52"/>
      <c r="CDC52"/>
      <c r="CDD52"/>
      <c r="CDE52"/>
      <c r="CDF52"/>
      <c r="CDG52"/>
      <c r="CDH52"/>
      <c r="CDI52"/>
      <c r="CDJ52"/>
      <c r="CDK52"/>
      <c r="CDL52"/>
      <c r="CDM52"/>
      <c r="CDN52"/>
      <c r="CDO52"/>
      <c r="CDP52"/>
      <c r="CDQ52"/>
      <c r="CDR52"/>
      <c r="CDS52"/>
      <c r="CDT52"/>
      <c r="CDU52"/>
      <c r="CDV52"/>
      <c r="CDW52"/>
      <c r="CDX52"/>
      <c r="CDY52"/>
      <c r="CDZ52"/>
      <c r="CEA52"/>
      <c r="CEB52"/>
      <c r="CEC52"/>
      <c r="CED52"/>
      <c r="CEE52"/>
      <c r="CEF52"/>
      <c r="CEG52"/>
      <c r="CEH52"/>
      <c r="CEI52"/>
      <c r="CEJ52"/>
      <c r="CEK52"/>
      <c r="CEL52"/>
      <c r="CEM52"/>
      <c r="CEN52"/>
      <c r="CEO52"/>
      <c r="CEP52"/>
      <c r="CEQ52"/>
      <c r="CER52"/>
      <c r="CES52"/>
      <c r="CET52"/>
      <c r="CEU52"/>
      <c r="CEV52"/>
      <c r="CEW52"/>
      <c r="CEX52"/>
      <c r="CEY52"/>
      <c r="CEZ52"/>
      <c r="CFA52"/>
      <c r="CFB52"/>
      <c r="CFC52"/>
      <c r="CFD52"/>
      <c r="CFE52"/>
      <c r="CFF52"/>
      <c r="CFG52"/>
      <c r="CFH52"/>
      <c r="CFI52"/>
      <c r="CFJ52"/>
      <c r="CFK52"/>
      <c r="CFL52"/>
      <c r="CFM52"/>
      <c r="CFN52"/>
      <c r="CFO52"/>
      <c r="CFP52"/>
      <c r="CFQ52"/>
      <c r="CFR52"/>
      <c r="CFS52"/>
      <c r="CFT52"/>
      <c r="CFU52"/>
      <c r="CFV52"/>
      <c r="CFW52"/>
      <c r="CFX52"/>
      <c r="CFY52"/>
      <c r="CFZ52"/>
      <c r="CGA52"/>
      <c r="CGB52"/>
      <c r="CGC52"/>
      <c r="CGD52"/>
      <c r="CGE52"/>
      <c r="CGF52"/>
      <c r="CGG52"/>
      <c r="CGH52"/>
      <c r="CGI52"/>
      <c r="CGJ52"/>
      <c r="CGK52"/>
      <c r="CGL52"/>
      <c r="CGM52"/>
      <c r="CGN52"/>
      <c r="CGO52"/>
      <c r="CGP52"/>
      <c r="CGQ52"/>
      <c r="CGR52"/>
      <c r="CGS52"/>
      <c r="CGT52"/>
      <c r="CGU52"/>
      <c r="CGV52"/>
      <c r="CGW52"/>
      <c r="CGX52"/>
      <c r="CGY52"/>
      <c r="CGZ52"/>
      <c r="CHA52"/>
      <c r="CHB52"/>
      <c r="CHC52"/>
      <c r="CHD52"/>
      <c r="CHE52"/>
      <c r="CHF52"/>
      <c r="CHG52"/>
      <c r="CHH52"/>
      <c r="CHI52"/>
      <c r="CHJ52"/>
      <c r="CHK52"/>
      <c r="CHL52"/>
      <c r="CHM52"/>
      <c r="CHN52"/>
      <c r="CHO52"/>
      <c r="CHP52"/>
      <c r="CHQ52"/>
      <c r="CHR52"/>
      <c r="CHS52"/>
      <c r="CHT52"/>
      <c r="CHU52"/>
      <c r="CHV52"/>
      <c r="CHW52"/>
      <c r="CHX52"/>
      <c r="CHY52"/>
      <c r="CHZ52"/>
      <c r="CIA52"/>
      <c r="CIB52"/>
      <c r="CIC52"/>
      <c r="CID52"/>
      <c r="CIE52"/>
      <c r="CIF52"/>
      <c r="CIG52"/>
      <c r="CIH52"/>
      <c r="CII52"/>
      <c r="CIJ52"/>
      <c r="CIK52"/>
      <c r="CIL52"/>
      <c r="CIM52"/>
      <c r="CIN52"/>
      <c r="CIO52"/>
      <c r="CIP52"/>
      <c r="CIQ52"/>
      <c r="CIR52"/>
      <c r="CIS52"/>
      <c r="CIT52"/>
      <c r="CIU52"/>
      <c r="CIV52"/>
      <c r="CIW52"/>
      <c r="CIX52"/>
      <c r="CIY52"/>
      <c r="CIZ52"/>
      <c r="CJA52"/>
      <c r="CJB52"/>
      <c r="CJC52"/>
      <c r="CJD52"/>
      <c r="CJE52"/>
      <c r="CJF52"/>
      <c r="CJG52"/>
      <c r="CJH52"/>
      <c r="CJI52"/>
      <c r="CJJ52"/>
      <c r="CJK52"/>
      <c r="CJL52"/>
      <c r="CJM52"/>
      <c r="CJN52"/>
      <c r="CJO52"/>
      <c r="CJP52"/>
      <c r="CJQ52"/>
      <c r="CJR52"/>
      <c r="CJS52"/>
      <c r="CJT52"/>
      <c r="CJU52"/>
      <c r="CJV52"/>
      <c r="CJW52"/>
      <c r="CJX52"/>
      <c r="CJY52"/>
      <c r="CJZ52"/>
      <c r="CKA52"/>
      <c r="CKB52"/>
      <c r="CKC52"/>
      <c r="CKD52"/>
      <c r="CKE52"/>
      <c r="CKF52"/>
      <c r="CKG52"/>
      <c r="CKH52"/>
      <c r="CKI52"/>
      <c r="CKJ52"/>
      <c r="CKK52"/>
      <c r="CKL52"/>
      <c r="CKM52"/>
      <c r="CKN52"/>
      <c r="CKO52"/>
      <c r="CKP52"/>
      <c r="CKQ52"/>
      <c r="CKR52"/>
      <c r="CKS52"/>
      <c r="CKT52"/>
      <c r="CKU52"/>
      <c r="CKV52"/>
      <c r="CKW52"/>
      <c r="CKX52"/>
      <c r="CKY52"/>
      <c r="CKZ52"/>
      <c r="CLA52"/>
      <c r="CLB52"/>
      <c r="CLC52"/>
      <c r="CLD52"/>
      <c r="CLE52"/>
      <c r="CLF52"/>
      <c r="CLG52"/>
      <c r="CLH52"/>
      <c r="CLI52"/>
      <c r="CLJ52"/>
      <c r="CLK52"/>
      <c r="CLL52"/>
      <c r="CLM52"/>
      <c r="CLN52"/>
      <c r="CLO52"/>
      <c r="CLP52"/>
      <c r="CLQ52"/>
      <c r="CLR52"/>
      <c r="CLS52"/>
      <c r="CLT52"/>
      <c r="CLU52"/>
      <c r="CLV52"/>
      <c r="CLW52"/>
      <c r="CLX52"/>
      <c r="CLY52"/>
      <c r="CLZ52"/>
      <c r="CMA52"/>
      <c r="CMB52"/>
      <c r="CMC52"/>
      <c r="CMD52"/>
      <c r="CME52"/>
      <c r="CMF52"/>
      <c r="CMG52"/>
      <c r="CMH52"/>
      <c r="CMI52"/>
      <c r="CMJ52"/>
      <c r="CMK52"/>
      <c r="CML52"/>
      <c r="CMM52"/>
      <c r="CMN52"/>
      <c r="CMO52"/>
      <c r="CMP52"/>
      <c r="CMQ52"/>
      <c r="CMR52"/>
      <c r="CMS52"/>
      <c r="CMT52"/>
      <c r="CMU52"/>
      <c r="CMV52"/>
      <c r="CMW52"/>
      <c r="CMX52"/>
      <c r="CMY52"/>
      <c r="CMZ52"/>
      <c r="CNA52"/>
      <c r="CNB52"/>
      <c r="CNC52"/>
      <c r="CND52"/>
      <c r="CNE52"/>
      <c r="CNF52"/>
      <c r="CNG52"/>
      <c r="CNH52"/>
      <c r="CNI52"/>
      <c r="CNJ52"/>
      <c r="CNK52"/>
      <c r="CNL52"/>
      <c r="CNM52"/>
      <c r="CNN52"/>
      <c r="CNO52"/>
      <c r="CNP52"/>
      <c r="CNQ52"/>
      <c r="CNR52"/>
      <c r="CNS52"/>
      <c r="CNT52"/>
      <c r="CNU52"/>
      <c r="CNV52"/>
      <c r="CNW52"/>
      <c r="CNX52"/>
      <c r="CNY52"/>
      <c r="CNZ52"/>
      <c r="COA52"/>
      <c r="COB52"/>
      <c r="COC52"/>
      <c r="COD52"/>
      <c r="COE52"/>
      <c r="COF52"/>
      <c r="COG52"/>
      <c r="COH52"/>
      <c r="COI52"/>
      <c r="COJ52"/>
      <c r="COK52"/>
      <c r="COL52"/>
      <c r="COM52"/>
      <c r="CON52"/>
      <c r="COO52"/>
      <c r="COP52"/>
      <c r="COQ52"/>
      <c r="COR52"/>
      <c r="COS52"/>
      <c r="COT52"/>
      <c r="COU52"/>
      <c r="COV52"/>
      <c r="COW52"/>
      <c r="COX52"/>
      <c r="COY52"/>
      <c r="COZ52"/>
      <c r="CPA52"/>
      <c r="CPB52"/>
      <c r="CPC52"/>
      <c r="CPD52"/>
      <c r="CPE52"/>
      <c r="CPF52"/>
      <c r="CPG52"/>
      <c r="CPH52"/>
      <c r="CPI52"/>
      <c r="CPJ52"/>
      <c r="CPK52"/>
      <c r="CPL52"/>
      <c r="CPM52"/>
      <c r="CPN52"/>
      <c r="CPO52"/>
      <c r="CPP52"/>
      <c r="CPQ52"/>
      <c r="CPR52"/>
      <c r="CPS52"/>
      <c r="CPT52"/>
      <c r="CPU52"/>
      <c r="CPV52"/>
      <c r="CPW52"/>
      <c r="CPX52"/>
      <c r="CPY52"/>
      <c r="CPZ52"/>
      <c r="CQA52"/>
      <c r="CQB52"/>
      <c r="CQC52"/>
      <c r="CQD52"/>
      <c r="CQE52"/>
      <c r="CQF52"/>
      <c r="CQG52"/>
      <c r="CQH52"/>
      <c r="CQI52"/>
      <c r="CQJ52"/>
      <c r="CQK52"/>
      <c r="CQL52"/>
      <c r="CQM52"/>
      <c r="CQN52"/>
      <c r="CQO52"/>
      <c r="CQP52"/>
      <c r="CQQ52"/>
      <c r="CQR52"/>
      <c r="CQS52"/>
      <c r="CQT52"/>
      <c r="CQU52"/>
      <c r="CQV52"/>
      <c r="CQW52"/>
      <c r="CQX52"/>
      <c r="CQY52"/>
      <c r="CQZ52"/>
      <c r="CRA52"/>
      <c r="CRB52"/>
      <c r="CRC52"/>
      <c r="CRD52"/>
      <c r="CRE52"/>
      <c r="CRF52"/>
      <c r="CRG52"/>
      <c r="CRH52"/>
      <c r="CRI52"/>
      <c r="CRJ52"/>
      <c r="CRK52"/>
      <c r="CRL52"/>
      <c r="CRM52"/>
      <c r="CRN52"/>
      <c r="CRO52"/>
      <c r="CRP52"/>
      <c r="CRQ52"/>
      <c r="CRR52"/>
      <c r="CRS52"/>
      <c r="CRT52"/>
      <c r="CRU52"/>
      <c r="CRV52"/>
      <c r="CRW52"/>
      <c r="CRX52"/>
      <c r="CRY52"/>
      <c r="CRZ52"/>
      <c r="CSA52"/>
      <c r="CSB52"/>
      <c r="CSC52"/>
      <c r="CSD52"/>
      <c r="CSE52"/>
      <c r="CSF52"/>
      <c r="CSG52"/>
      <c r="CSH52"/>
      <c r="CSI52"/>
      <c r="CSJ52"/>
      <c r="CSK52"/>
      <c r="CSL52"/>
      <c r="CSM52"/>
      <c r="CSN52"/>
      <c r="CSO52"/>
      <c r="CSP52"/>
      <c r="CSQ52"/>
      <c r="CSR52"/>
      <c r="CSS52"/>
      <c r="CST52"/>
      <c r="CSU52"/>
      <c r="CSV52"/>
      <c r="CSW52"/>
      <c r="CSX52"/>
      <c r="CSY52"/>
      <c r="CSZ52"/>
      <c r="CTA52"/>
      <c r="CTB52"/>
      <c r="CTC52"/>
      <c r="CTD52"/>
      <c r="CTE52"/>
      <c r="CTF52"/>
      <c r="CTG52"/>
      <c r="CTH52"/>
      <c r="CTI52"/>
      <c r="CTJ52"/>
      <c r="CTK52"/>
      <c r="CTL52"/>
      <c r="CTM52"/>
      <c r="CTN52"/>
      <c r="CTO52"/>
      <c r="CTP52"/>
      <c r="CTQ52"/>
      <c r="CTR52"/>
      <c r="CTS52"/>
      <c r="CTT52"/>
      <c r="CTU52"/>
      <c r="CTV52"/>
      <c r="CTW52"/>
      <c r="CTX52"/>
      <c r="CTY52"/>
      <c r="CTZ52"/>
      <c r="CUA52"/>
      <c r="CUB52"/>
      <c r="CUC52"/>
      <c r="CUD52"/>
      <c r="CUE52"/>
      <c r="CUF52"/>
      <c r="CUG52"/>
      <c r="CUH52"/>
      <c r="CUI52"/>
      <c r="CUJ52"/>
      <c r="CUK52"/>
      <c r="CUL52"/>
      <c r="CUM52"/>
      <c r="CUN52"/>
      <c r="CUO52"/>
      <c r="CUP52"/>
      <c r="CUQ52"/>
      <c r="CUR52"/>
      <c r="CUS52"/>
      <c r="CUT52"/>
      <c r="CUU52"/>
      <c r="CUV52"/>
      <c r="CUW52"/>
      <c r="CUX52"/>
      <c r="CUY52"/>
      <c r="CUZ52"/>
      <c r="CVA52"/>
      <c r="CVB52"/>
      <c r="CVC52"/>
      <c r="CVD52"/>
      <c r="CVE52"/>
      <c r="CVF52"/>
      <c r="CVG52"/>
      <c r="CVH52"/>
      <c r="CVI52"/>
      <c r="CVJ52"/>
      <c r="CVK52"/>
      <c r="CVL52"/>
      <c r="CVM52"/>
      <c r="CVN52"/>
      <c r="CVO52"/>
      <c r="CVP52"/>
      <c r="CVQ52"/>
      <c r="CVR52"/>
      <c r="CVS52"/>
      <c r="CVT52"/>
      <c r="CVU52"/>
      <c r="CVV52"/>
      <c r="CVW52"/>
      <c r="CVX52"/>
      <c r="CVY52"/>
      <c r="CVZ52"/>
      <c r="CWA52"/>
      <c r="CWB52"/>
      <c r="CWC52"/>
      <c r="CWD52"/>
      <c r="CWE52"/>
      <c r="CWF52"/>
      <c r="CWG52"/>
      <c r="CWH52"/>
      <c r="CWI52"/>
      <c r="CWJ52"/>
      <c r="CWK52"/>
      <c r="CWL52"/>
      <c r="CWM52"/>
      <c r="CWN52"/>
      <c r="CWO52"/>
      <c r="CWP52"/>
      <c r="CWQ52"/>
      <c r="CWR52"/>
      <c r="CWS52"/>
      <c r="CWT52"/>
      <c r="CWU52"/>
      <c r="CWV52"/>
      <c r="CWW52"/>
      <c r="CWX52"/>
      <c r="CWY52"/>
      <c r="CWZ52"/>
      <c r="CXA52"/>
      <c r="CXB52"/>
      <c r="CXC52"/>
      <c r="CXD52"/>
      <c r="CXE52"/>
      <c r="CXF52"/>
      <c r="CXG52"/>
      <c r="CXH52"/>
      <c r="CXI52"/>
      <c r="CXJ52"/>
      <c r="CXK52"/>
      <c r="CXL52"/>
      <c r="CXM52"/>
      <c r="CXN52"/>
      <c r="CXO52"/>
      <c r="CXP52"/>
      <c r="CXQ52"/>
      <c r="CXR52"/>
      <c r="CXS52"/>
      <c r="CXT52"/>
      <c r="CXU52"/>
      <c r="CXV52"/>
      <c r="CXW52"/>
      <c r="CXX52"/>
      <c r="CXY52"/>
      <c r="CXZ52"/>
      <c r="CYA52"/>
      <c r="CYB52"/>
      <c r="CYC52"/>
      <c r="CYD52"/>
      <c r="CYE52"/>
      <c r="CYF52"/>
      <c r="CYG52"/>
      <c r="CYH52"/>
      <c r="CYI52"/>
      <c r="CYJ52"/>
      <c r="CYK52"/>
      <c r="CYL52"/>
      <c r="CYM52"/>
      <c r="CYN52"/>
      <c r="CYO52"/>
      <c r="CYP52"/>
      <c r="CYQ52"/>
      <c r="CYR52"/>
      <c r="CYS52"/>
      <c r="CYT52"/>
      <c r="CYU52"/>
      <c r="CYV52"/>
      <c r="CYW52"/>
      <c r="CYX52"/>
      <c r="CYY52"/>
      <c r="CYZ52"/>
      <c r="CZA52"/>
      <c r="CZB52"/>
      <c r="CZC52"/>
      <c r="CZD52"/>
      <c r="CZE52"/>
      <c r="CZF52"/>
      <c r="CZG52"/>
      <c r="CZH52"/>
      <c r="CZI52"/>
      <c r="CZJ52"/>
      <c r="CZK52"/>
      <c r="CZL52"/>
      <c r="CZM52"/>
      <c r="CZN52"/>
      <c r="CZO52"/>
      <c r="CZP52"/>
      <c r="CZQ52"/>
      <c r="CZR52"/>
      <c r="CZS52"/>
      <c r="CZT52"/>
      <c r="CZU52"/>
      <c r="CZV52"/>
      <c r="CZW52"/>
      <c r="CZX52"/>
      <c r="CZY52"/>
      <c r="CZZ52"/>
      <c r="DAA52"/>
      <c r="DAB52"/>
      <c r="DAC52"/>
      <c r="DAD52"/>
      <c r="DAE52"/>
      <c r="DAF52"/>
      <c r="DAG52"/>
      <c r="DAH52"/>
      <c r="DAI52"/>
      <c r="DAJ52"/>
      <c r="DAK52"/>
      <c r="DAL52"/>
      <c r="DAM52"/>
      <c r="DAN52"/>
      <c r="DAO52"/>
      <c r="DAP52"/>
      <c r="DAQ52"/>
      <c r="DAR52"/>
      <c r="DAS52"/>
      <c r="DAT52"/>
      <c r="DAU52"/>
      <c r="DAV52"/>
      <c r="DAW52"/>
      <c r="DAX52"/>
      <c r="DAY52"/>
      <c r="DAZ52"/>
      <c r="DBA52"/>
      <c r="DBB52"/>
      <c r="DBC52"/>
      <c r="DBD52"/>
      <c r="DBE52"/>
      <c r="DBF52"/>
      <c r="DBG52"/>
      <c r="DBH52"/>
      <c r="DBI52"/>
      <c r="DBJ52"/>
      <c r="DBK52"/>
      <c r="DBL52"/>
      <c r="DBM52"/>
      <c r="DBN52"/>
      <c r="DBO52"/>
      <c r="DBP52"/>
      <c r="DBQ52"/>
      <c r="DBR52"/>
      <c r="DBS52"/>
      <c r="DBT52"/>
      <c r="DBU52"/>
      <c r="DBV52"/>
      <c r="DBW52"/>
      <c r="DBX52"/>
      <c r="DBY52"/>
      <c r="DBZ52"/>
      <c r="DCA52"/>
      <c r="DCB52"/>
      <c r="DCC52"/>
      <c r="DCD52"/>
      <c r="DCE52"/>
      <c r="DCF52"/>
      <c r="DCG52"/>
      <c r="DCH52"/>
      <c r="DCI52"/>
      <c r="DCJ52"/>
      <c r="DCK52"/>
      <c r="DCL52"/>
      <c r="DCM52"/>
      <c r="DCN52"/>
      <c r="DCO52"/>
      <c r="DCP52"/>
      <c r="DCQ52"/>
      <c r="DCR52"/>
      <c r="DCS52"/>
      <c r="DCT52"/>
      <c r="DCU52"/>
      <c r="DCV52"/>
      <c r="DCW52"/>
      <c r="DCX52"/>
      <c r="DCY52"/>
      <c r="DCZ52"/>
      <c r="DDA52"/>
      <c r="DDB52"/>
      <c r="DDC52"/>
      <c r="DDD52"/>
      <c r="DDE52"/>
      <c r="DDF52"/>
      <c r="DDG52"/>
      <c r="DDH52"/>
      <c r="DDI52"/>
      <c r="DDJ52"/>
      <c r="DDK52"/>
      <c r="DDL52"/>
      <c r="DDM52"/>
      <c r="DDN52"/>
      <c r="DDO52"/>
      <c r="DDP52"/>
      <c r="DDQ52"/>
      <c r="DDR52"/>
      <c r="DDS52"/>
      <c r="DDT52"/>
      <c r="DDU52"/>
      <c r="DDV52"/>
      <c r="DDW52"/>
      <c r="DDX52"/>
      <c r="DDY52"/>
      <c r="DDZ52"/>
      <c r="DEA52"/>
      <c r="DEB52"/>
      <c r="DEC52"/>
      <c r="DED52"/>
      <c r="DEE52"/>
      <c r="DEF52"/>
      <c r="DEG52"/>
      <c r="DEH52"/>
      <c r="DEI52"/>
      <c r="DEJ52"/>
      <c r="DEK52"/>
      <c r="DEL52"/>
      <c r="DEM52"/>
      <c r="DEN52"/>
      <c r="DEO52"/>
      <c r="DEP52"/>
      <c r="DEQ52"/>
      <c r="DER52"/>
      <c r="DES52"/>
      <c r="DET52"/>
      <c r="DEU52"/>
      <c r="DEV52"/>
      <c r="DEW52"/>
      <c r="DEX52"/>
      <c r="DEY52"/>
      <c r="DEZ52"/>
      <c r="DFA52"/>
      <c r="DFB52"/>
      <c r="DFC52"/>
      <c r="DFD52"/>
      <c r="DFE52"/>
      <c r="DFF52"/>
      <c r="DFG52"/>
      <c r="DFH52"/>
      <c r="DFI52"/>
      <c r="DFJ52"/>
      <c r="DFK52"/>
      <c r="DFL52"/>
      <c r="DFM52"/>
      <c r="DFN52"/>
      <c r="DFO52"/>
      <c r="DFP52"/>
      <c r="DFQ52"/>
      <c r="DFR52"/>
      <c r="DFS52"/>
      <c r="DFT52"/>
      <c r="DFU52"/>
      <c r="DFV52"/>
      <c r="DFW52"/>
      <c r="DFX52"/>
      <c r="DFY52"/>
      <c r="DFZ52"/>
      <c r="DGA52"/>
      <c r="DGB52"/>
      <c r="DGC52"/>
      <c r="DGD52"/>
      <c r="DGE52"/>
      <c r="DGF52"/>
      <c r="DGG52"/>
      <c r="DGH52"/>
      <c r="DGI52"/>
      <c r="DGJ52"/>
      <c r="DGK52"/>
      <c r="DGL52"/>
      <c r="DGM52"/>
      <c r="DGN52"/>
      <c r="DGO52"/>
      <c r="DGP52"/>
      <c r="DGQ52"/>
      <c r="DGR52"/>
      <c r="DGS52"/>
      <c r="DGT52"/>
      <c r="DGU52"/>
      <c r="DGV52"/>
      <c r="DGW52"/>
      <c r="DGX52"/>
      <c r="DGY52"/>
      <c r="DGZ52"/>
      <c r="DHA52"/>
      <c r="DHB52"/>
      <c r="DHC52"/>
      <c r="DHD52"/>
      <c r="DHE52"/>
      <c r="DHF52"/>
      <c r="DHG52"/>
      <c r="DHH52"/>
      <c r="DHI52"/>
      <c r="DHJ52"/>
      <c r="DHK52"/>
      <c r="DHL52"/>
      <c r="DHM52"/>
      <c r="DHN52"/>
      <c r="DHO52"/>
      <c r="DHP52"/>
      <c r="DHQ52"/>
      <c r="DHR52"/>
      <c r="DHS52"/>
      <c r="DHT52"/>
      <c r="DHU52"/>
      <c r="DHV52"/>
      <c r="DHW52"/>
      <c r="DHX52"/>
      <c r="DHY52"/>
      <c r="DHZ52"/>
      <c r="DIA52"/>
      <c r="DIB52"/>
      <c r="DIC52"/>
      <c r="DID52"/>
      <c r="DIE52"/>
      <c r="DIF52"/>
      <c r="DIG52"/>
      <c r="DIH52"/>
      <c r="DII52"/>
      <c r="DIJ52"/>
      <c r="DIK52"/>
      <c r="DIL52"/>
      <c r="DIM52"/>
      <c r="DIN52"/>
      <c r="DIO52"/>
      <c r="DIP52"/>
      <c r="DIQ52"/>
      <c r="DIR52"/>
      <c r="DIS52"/>
      <c r="DIT52"/>
      <c r="DIU52"/>
      <c r="DIV52"/>
      <c r="DIW52"/>
      <c r="DIX52"/>
      <c r="DIY52"/>
      <c r="DIZ52"/>
      <c r="DJA52"/>
      <c r="DJB52"/>
      <c r="DJC52"/>
      <c r="DJD52"/>
      <c r="DJE52"/>
      <c r="DJF52"/>
      <c r="DJG52"/>
      <c r="DJH52"/>
      <c r="DJI52"/>
      <c r="DJJ52"/>
      <c r="DJK52"/>
      <c r="DJL52"/>
      <c r="DJM52"/>
      <c r="DJN52"/>
      <c r="DJO52"/>
      <c r="DJP52"/>
      <c r="DJQ52"/>
      <c r="DJR52"/>
      <c r="DJS52"/>
      <c r="DJT52"/>
      <c r="DJU52"/>
      <c r="DJV52"/>
      <c r="DJW52"/>
      <c r="DJX52"/>
      <c r="DJY52"/>
      <c r="DJZ52"/>
      <c r="DKA52"/>
      <c r="DKB52"/>
      <c r="DKC52"/>
      <c r="DKD52"/>
      <c r="DKE52"/>
      <c r="DKF52"/>
      <c r="DKG52"/>
      <c r="DKH52"/>
      <c r="DKI52"/>
      <c r="DKJ52"/>
      <c r="DKK52"/>
      <c r="DKL52"/>
      <c r="DKM52"/>
      <c r="DKN52"/>
      <c r="DKO52"/>
      <c r="DKP52"/>
      <c r="DKQ52"/>
      <c r="DKR52"/>
      <c r="DKS52"/>
      <c r="DKT52"/>
      <c r="DKU52"/>
      <c r="DKV52"/>
      <c r="DKW52"/>
      <c r="DKX52"/>
      <c r="DKY52"/>
      <c r="DKZ52"/>
      <c r="DLA52"/>
      <c r="DLB52"/>
      <c r="DLC52"/>
      <c r="DLD52"/>
      <c r="DLE52"/>
      <c r="DLF52"/>
      <c r="DLG52"/>
      <c r="DLH52"/>
      <c r="DLI52"/>
      <c r="DLJ52"/>
      <c r="DLK52"/>
      <c r="DLL52"/>
      <c r="DLM52"/>
      <c r="DLN52"/>
      <c r="DLO52"/>
      <c r="DLP52"/>
      <c r="DLQ52"/>
      <c r="DLR52"/>
      <c r="DLS52"/>
      <c r="DLT52"/>
      <c r="DLU52"/>
      <c r="DLV52"/>
      <c r="DLW52"/>
      <c r="DLX52"/>
      <c r="DLY52"/>
      <c r="DLZ52"/>
      <c r="DMA52"/>
      <c r="DMB52"/>
      <c r="DMC52"/>
      <c r="DMD52"/>
      <c r="DME52"/>
      <c r="DMF52"/>
      <c r="DMG52"/>
      <c r="DMH52"/>
      <c r="DMI52"/>
      <c r="DMJ52"/>
      <c r="DMK52"/>
      <c r="DML52"/>
      <c r="DMM52"/>
      <c r="DMN52"/>
      <c r="DMO52"/>
      <c r="DMP52"/>
      <c r="DMQ52"/>
      <c r="DMR52"/>
      <c r="DMS52"/>
      <c r="DMT52"/>
      <c r="DMU52"/>
      <c r="DMV52"/>
      <c r="DMW52"/>
      <c r="DMX52"/>
      <c r="DMY52"/>
      <c r="DMZ52"/>
      <c r="DNA52"/>
      <c r="DNB52"/>
      <c r="DNC52"/>
      <c r="DND52"/>
      <c r="DNE52"/>
      <c r="DNF52"/>
      <c r="DNG52"/>
      <c r="DNH52"/>
      <c r="DNI52"/>
      <c r="DNJ52"/>
      <c r="DNK52"/>
      <c r="DNL52"/>
      <c r="DNM52"/>
      <c r="DNN52"/>
      <c r="DNO52"/>
      <c r="DNP52"/>
      <c r="DNQ52"/>
      <c r="DNR52"/>
      <c r="DNS52"/>
      <c r="DNT52"/>
      <c r="DNU52"/>
      <c r="DNV52"/>
      <c r="DNW52"/>
      <c r="DNX52"/>
      <c r="DNY52"/>
      <c r="DNZ52"/>
      <c r="DOA52"/>
      <c r="DOB52"/>
      <c r="DOC52"/>
      <c r="DOD52"/>
      <c r="DOE52"/>
      <c r="DOF52"/>
      <c r="DOG52"/>
      <c r="DOH52"/>
      <c r="DOI52"/>
      <c r="DOJ52"/>
      <c r="DOK52"/>
      <c r="DOL52"/>
      <c r="DOM52"/>
      <c r="DON52"/>
      <c r="DOO52"/>
      <c r="DOP52"/>
      <c r="DOQ52"/>
      <c r="DOR52"/>
      <c r="DOS52"/>
      <c r="DOT52"/>
      <c r="DOU52"/>
      <c r="DOV52"/>
      <c r="DOW52"/>
      <c r="DOX52"/>
      <c r="DOY52"/>
      <c r="DOZ52"/>
      <c r="DPA52"/>
      <c r="DPB52"/>
      <c r="DPC52"/>
      <c r="DPD52"/>
      <c r="DPE52"/>
      <c r="DPF52"/>
      <c r="DPG52"/>
      <c r="DPH52"/>
      <c r="DPI52"/>
      <c r="DPJ52"/>
      <c r="DPK52"/>
      <c r="DPL52"/>
      <c r="DPM52"/>
      <c r="DPN52"/>
      <c r="DPO52"/>
      <c r="DPP52"/>
      <c r="DPQ52"/>
      <c r="DPR52"/>
      <c r="DPS52"/>
      <c r="DPT52"/>
      <c r="DPU52"/>
      <c r="DPV52"/>
      <c r="DPW52"/>
      <c r="DPX52"/>
      <c r="DPY52"/>
      <c r="DPZ52"/>
      <c r="DQA52"/>
      <c r="DQB52"/>
      <c r="DQC52"/>
      <c r="DQD52"/>
      <c r="DQE52"/>
      <c r="DQF52"/>
      <c r="DQG52"/>
      <c r="DQH52"/>
      <c r="DQI52"/>
      <c r="DQJ52"/>
      <c r="DQK52"/>
      <c r="DQL52"/>
      <c r="DQM52"/>
      <c r="DQN52"/>
      <c r="DQO52"/>
      <c r="DQP52"/>
      <c r="DQQ52"/>
      <c r="DQR52"/>
      <c r="DQS52"/>
      <c r="DQT52"/>
      <c r="DQU52"/>
      <c r="DQV52"/>
      <c r="DQW52"/>
      <c r="DQX52"/>
      <c r="DQY52"/>
      <c r="DQZ52"/>
      <c r="DRA52"/>
      <c r="DRB52"/>
      <c r="DRC52"/>
      <c r="DRD52"/>
      <c r="DRE52"/>
      <c r="DRF52"/>
      <c r="DRG52"/>
      <c r="DRH52"/>
      <c r="DRI52"/>
      <c r="DRJ52"/>
      <c r="DRK52"/>
      <c r="DRL52"/>
      <c r="DRM52"/>
      <c r="DRN52"/>
      <c r="DRO52"/>
      <c r="DRP52"/>
      <c r="DRQ52"/>
      <c r="DRR52"/>
      <c r="DRS52"/>
      <c r="DRT52"/>
      <c r="DRU52"/>
      <c r="DRV52"/>
      <c r="DRW52"/>
      <c r="DRX52"/>
      <c r="DRY52"/>
      <c r="DRZ52"/>
      <c r="DSA52"/>
      <c r="DSB52"/>
      <c r="DSC52"/>
      <c r="DSD52"/>
      <c r="DSE52"/>
      <c r="DSF52"/>
      <c r="DSG52"/>
      <c r="DSH52"/>
      <c r="DSI52"/>
      <c r="DSJ52"/>
      <c r="DSK52"/>
      <c r="DSL52"/>
      <c r="DSM52"/>
      <c r="DSN52"/>
      <c r="DSO52"/>
      <c r="DSP52"/>
      <c r="DSQ52"/>
      <c r="DSR52"/>
      <c r="DSS52"/>
      <c r="DST52"/>
      <c r="DSU52"/>
      <c r="DSV52"/>
      <c r="DSW52"/>
      <c r="DSX52"/>
      <c r="DSY52"/>
      <c r="DSZ52"/>
      <c r="DTA52"/>
      <c r="DTB52"/>
      <c r="DTC52"/>
      <c r="DTD52"/>
      <c r="DTE52"/>
      <c r="DTF52"/>
      <c r="DTG52"/>
      <c r="DTH52"/>
      <c r="DTI52"/>
      <c r="DTJ52"/>
      <c r="DTK52"/>
      <c r="DTL52"/>
      <c r="DTM52"/>
      <c r="DTN52"/>
      <c r="DTO52"/>
      <c r="DTP52"/>
      <c r="DTQ52"/>
      <c r="DTR52"/>
      <c r="DTS52"/>
      <c r="DTT52"/>
      <c r="DTU52"/>
      <c r="DTV52"/>
      <c r="DTW52"/>
      <c r="DTX52"/>
      <c r="DTY52"/>
      <c r="DTZ52"/>
      <c r="DUA52"/>
      <c r="DUB52"/>
      <c r="DUC52"/>
      <c r="DUD52"/>
      <c r="DUE52"/>
      <c r="DUF52"/>
      <c r="DUG52"/>
      <c r="DUH52"/>
      <c r="DUI52"/>
      <c r="DUJ52"/>
      <c r="DUK52"/>
      <c r="DUL52"/>
      <c r="DUM52"/>
      <c r="DUN52"/>
      <c r="DUO52"/>
      <c r="DUP52"/>
      <c r="DUQ52"/>
      <c r="DUR52"/>
      <c r="DUS52"/>
      <c r="DUT52"/>
      <c r="DUU52"/>
      <c r="DUV52"/>
      <c r="DUW52"/>
      <c r="DUX52"/>
      <c r="DUY52"/>
      <c r="DUZ52"/>
      <c r="DVA52"/>
      <c r="DVB52"/>
      <c r="DVC52"/>
      <c r="DVD52"/>
      <c r="DVE52"/>
      <c r="DVF52"/>
      <c r="DVG52"/>
      <c r="DVH52"/>
      <c r="DVI52"/>
      <c r="DVJ52"/>
      <c r="DVK52"/>
      <c r="DVL52"/>
      <c r="DVM52"/>
      <c r="DVN52"/>
      <c r="DVO52"/>
      <c r="DVP52"/>
      <c r="DVQ52"/>
      <c r="DVR52"/>
      <c r="DVS52"/>
      <c r="DVT52"/>
      <c r="DVU52"/>
      <c r="DVV52"/>
      <c r="DVW52"/>
      <c r="DVX52"/>
      <c r="DVY52"/>
      <c r="DVZ52"/>
      <c r="DWA52"/>
      <c r="DWB52"/>
      <c r="DWC52"/>
      <c r="DWD52"/>
      <c r="DWE52"/>
      <c r="DWF52"/>
      <c r="DWG52"/>
      <c r="DWH52"/>
      <c r="DWI52"/>
      <c r="DWJ52"/>
      <c r="DWK52"/>
      <c r="DWL52"/>
      <c r="DWM52"/>
      <c r="DWN52"/>
      <c r="DWO52"/>
      <c r="DWP52"/>
      <c r="DWQ52"/>
      <c r="DWR52"/>
      <c r="DWS52"/>
      <c r="DWT52"/>
      <c r="DWU52"/>
      <c r="DWV52"/>
      <c r="DWW52"/>
      <c r="DWX52"/>
      <c r="DWY52"/>
      <c r="DWZ52"/>
      <c r="DXA52"/>
      <c r="DXB52"/>
      <c r="DXC52"/>
      <c r="DXD52"/>
      <c r="DXE52"/>
      <c r="DXF52"/>
      <c r="DXG52"/>
      <c r="DXH52"/>
      <c r="DXI52"/>
      <c r="DXJ52"/>
      <c r="DXK52"/>
      <c r="DXL52"/>
      <c r="DXM52"/>
      <c r="DXN52"/>
      <c r="DXO52"/>
      <c r="DXP52"/>
      <c r="DXQ52"/>
      <c r="DXR52"/>
      <c r="DXS52"/>
      <c r="DXT52"/>
      <c r="DXU52"/>
      <c r="DXV52"/>
      <c r="DXW52"/>
      <c r="DXX52"/>
      <c r="DXY52"/>
      <c r="DXZ52"/>
      <c r="DYA52"/>
      <c r="DYB52"/>
      <c r="DYC52"/>
      <c r="DYD52"/>
      <c r="DYE52"/>
      <c r="DYF52"/>
      <c r="DYG52"/>
      <c r="DYH52"/>
      <c r="DYI52"/>
      <c r="DYJ52"/>
      <c r="DYK52"/>
      <c r="DYL52"/>
      <c r="DYM52"/>
      <c r="DYN52"/>
      <c r="DYO52"/>
      <c r="DYP52"/>
      <c r="DYQ52"/>
      <c r="DYR52"/>
      <c r="DYS52"/>
      <c r="DYT52"/>
      <c r="DYU52"/>
      <c r="DYV52"/>
      <c r="DYW52"/>
      <c r="DYX52"/>
      <c r="DYY52"/>
      <c r="DYZ52"/>
      <c r="DZA52"/>
      <c r="DZB52"/>
      <c r="DZC52"/>
      <c r="DZD52"/>
      <c r="DZE52"/>
      <c r="DZF52"/>
      <c r="DZG52"/>
      <c r="DZH52"/>
      <c r="DZI52"/>
      <c r="DZJ52"/>
      <c r="DZK52"/>
      <c r="DZL52"/>
      <c r="DZM52"/>
      <c r="DZN52"/>
      <c r="DZO52"/>
      <c r="DZP52"/>
      <c r="DZQ52"/>
      <c r="DZR52"/>
      <c r="DZS52"/>
      <c r="DZT52"/>
      <c r="DZU52"/>
      <c r="DZV52"/>
      <c r="DZW52"/>
      <c r="DZX52"/>
      <c r="DZY52"/>
      <c r="DZZ52"/>
      <c r="EAA52"/>
      <c r="EAB52"/>
      <c r="EAC52"/>
      <c r="EAD52"/>
      <c r="EAE52"/>
      <c r="EAF52"/>
      <c r="EAG52"/>
      <c r="EAH52"/>
      <c r="EAI52"/>
      <c r="EAJ52"/>
      <c r="EAK52"/>
      <c r="EAL52"/>
      <c r="EAM52"/>
      <c r="EAN52"/>
      <c r="EAO52"/>
      <c r="EAP52"/>
      <c r="EAQ52"/>
      <c r="EAR52"/>
      <c r="EAS52"/>
      <c r="EAT52"/>
      <c r="EAU52"/>
      <c r="EAV52"/>
      <c r="EAW52"/>
      <c r="EAX52"/>
      <c r="EAY52"/>
      <c r="EAZ52"/>
      <c r="EBA52"/>
      <c r="EBB52"/>
      <c r="EBC52"/>
      <c r="EBD52"/>
      <c r="EBE52"/>
      <c r="EBF52"/>
      <c r="EBG52"/>
      <c r="EBH52"/>
      <c r="EBI52"/>
      <c r="EBJ52"/>
      <c r="EBK52"/>
      <c r="EBL52"/>
      <c r="EBM52"/>
      <c r="EBN52"/>
      <c r="EBO52"/>
      <c r="EBP52"/>
      <c r="EBQ52"/>
      <c r="EBR52"/>
      <c r="EBS52"/>
      <c r="EBT52"/>
      <c r="EBU52"/>
      <c r="EBV52"/>
      <c r="EBW52"/>
      <c r="EBX52"/>
      <c r="EBY52"/>
      <c r="EBZ52"/>
      <c r="ECA52"/>
      <c r="ECB52"/>
      <c r="ECC52"/>
      <c r="ECD52"/>
      <c r="ECE52"/>
      <c r="ECF52"/>
      <c r="ECG52"/>
      <c r="ECH52"/>
      <c r="ECI52"/>
      <c r="ECJ52"/>
      <c r="ECK52"/>
      <c r="ECL52"/>
      <c r="ECM52"/>
      <c r="ECN52"/>
      <c r="ECO52"/>
      <c r="ECP52"/>
      <c r="ECQ52"/>
      <c r="ECR52"/>
      <c r="ECS52"/>
      <c r="ECT52"/>
      <c r="ECU52"/>
      <c r="ECV52"/>
      <c r="ECW52"/>
      <c r="ECX52"/>
      <c r="ECY52"/>
      <c r="ECZ52"/>
      <c r="EDA52"/>
      <c r="EDB52"/>
      <c r="EDC52"/>
      <c r="EDD52"/>
      <c r="EDE52"/>
      <c r="EDF52"/>
      <c r="EDG52"/>
      <c r="EDH52"/>
      <c r="EDI52"/>
      <c r="EDJ52"/>
      <c r="EDK52"/>
      <c r="EDL52"/>
      <c r="EDM52"/>
      <c r="EDN52"/>
      <c r="EDO52"/>
      <c r="EDP52"/>
      <c r="EDQ52"/>
      <c r="EDR52"/>
      <c r="EDS52"/>
      <c r="EDT52"/>
      <c r="EDU52"/>
      <c r="EDV52"/>
      <c r="EDW52"/>
      <c r="EDX52"/>
      <c r="EDY52"/>
      <c r="EDZ52"/>
      <c r="EEA52"/>
      <c r="EEB52"/>
      <c r="EEC52"/>
      <c r="EED52"/>
      <c r="EEE52"/>
      <c r="EEF52"/>
      <c r="EEG52"/>
      <c r="EEH52"/>
      <c r="EEI52"/>
      <c r="EEJ52"/>
      <c r="EEK52"/>
      <c r="EEL52"/>
      <c r="EEM52"/>
      <c r="EEN52"/>
      <c r="EEO52"/>
      <c r="EEP52"/>
      <c r="EEQ52"/>
      <c r="EER52"/>
      <c r="EES52"/>
      <c r="EET52"/>
      <c r="EEU52"/>
      <c r="EEV52"/>
      <c r="EEW52"/>
      <c r="EEX52"/>
      <c r="EEY52"/>
      <c r="EEZ52"/>
      <c r="EFA52"/>
      <c r="EFB52"/>
      <c r="EFC52"/>
      <c r="EFD52"/>
      <c r="EFE52"/>
      <c r="EFF52"/>
      <c r="EFG52"/>
      <c r="EFH52"/>
      <c r="EFI52"/>
      <c r="EFJ52"/>
      <c r="EFK52"/>
      <c r="EFL52"/>
      <c r="EFM52"/>
      <c r="EFN52"/>
      <c r="EFO52"/>
      <c r="EFP52"/>
      <c r="EFQ52"/>
      <c r="EFR52"/>
      <c r="EFS52"/>
      <c r="EFT52"/>
      <c r="EFU52"/>
      <c r="EFV52"/>
      <c r="EFW52"/>
      <c r="EFX52"/>
      <c r="EFY52"/>
      <c r="EFZ52"/>
      <c r="EGA52"/>
      <c r="EGB52"/>
      <c r="EGC52"/>
      <c r="EGD52"/>
      <c r="EGE52"/>
      <c r="EGF52"/>
      <c r="EGG52"/>
      <c r="EGH52"/>
      <c r="EGI52"/>
      <c r="EGJ52"/>
      <c r="EGK52"/>
      <c r="EGL52"/>
      <c r="EGM52"/>
      <c r="EGN52"/>
      <c r="EGO52"/>
      <c r="EGP52"/>
      <c r="EGQ52"/>
      <c r="EGR52"/>
      <c r="EGS52"/>
      <c r="EGT52"/>
      <c r="EGU52"/>
      <c r="EGV52"/>
      <c r="EGW52"/>
      <c r="EGX52"/>
      <c r="EGY52"/>
      <c r="EGZ52"/>
      <c r="EHA52"/>
      <c r="EHB52"/>
      <c r="EHC52"/>
      <c r="EHD52"/>
      <c r="EHE52"/>
      <c r="EHF52"/>
      <c r="EHG52"/>
      <c r="EHH52"/>
      <c r="EHI52"/>
      <c r="EHJ52"/>
      <c r="EHK52"/>
      <c r="EHL52"/>
      <c r="EHM52"/>
      <c r="EHN52"/>
      <c r="EHO52"/>
      <c r="EHP52"/>
      <c r="EHQ52"/>
      <c r="EHR52"/>
      <c r="EHS52"/>
      <c r="EHT52"/>
      <c r="EHU52"/>
      <c r="EHV52"/>
      <c r="EHW52"/>
      <c r="EHX52"/>
      <c r="EHY52"/>
      <c r="EHZ52"/>
      <c r="EIA52"/>
      <c r="EIB52"/>
      <c r="EIC52"/>
      <c r="EID52"/>
      <c r="EIE52"/>
      <c r="EIF52"/>
      <c r="EIG52"/>
      <c r="EIH52"/>
      <c r="EII52"/>
      <c r="EIJ52"/>
      <c r="EIK52"/>
      <c r="EIL52"/>
      <c r="EIM52"/>
      <c r="EIN52"/>
      <c r="EIO52"/>
      <c r="EIP52"/>
      <c r="EIQ52"/>
      <c r="EIR52"/>
      <c r="EIS52"/>
      <c r="EIT52"/>
      <c r="EIU52"/>
      <c r="EIV52"/>
      <c r="EIW52"/>
      <c r="EIX52"/>
      <c r="EIY52"/>
      <c r="EIZ52"/>
      <c r="EJA52"/>
      <c r="EJB52"/>
      <c r="EJC52"/>
      <c r="EJD52"/>
      <c r="EJE52"/>
      <c r="EJF52"/>
      <c r="EJG52"/>
      <c r="EJH52"/>
      <c r="EJI52"/>
      <c r="EJJ52"/>
      <c r="EJK52"/>
      <c r="EJL52"/>
      <c r="EJM52"/>
      <c r="EJN52"/>
      <c r="EJO52"/>
      <c r="EJP52"/>
      <c r="EJQ52"/>
      <c r="EJR52"/>
      <c r="EJS52"/>
      <c r="EJT52"/>
      <c r="EJU52"/>
      <c r="EJV52"/>
      <c r="EJW52"/>
      <c r="EJX52"/>
      <c r="EJY52"/>
      <c r="EJZ52"/>
      <c r="EKA52"/>
      <c r="EKB52"/>
      <c r="EKC52"/>
      <c r="EKD52"/>
      <c r="EKE52"/>
      <c r="EKF52"/>
      <c r="EKG52"/>
      <c r="EKH52"/>
      <c r="EKI52"/>
      <c r="EKJ52"/>
      <c r="EKK52"/>
      <c r="EKL52"/>
      <c r="EKM52"/>
      <c r="EKN52"/>
      <c r="EKO52"/>
      <c r="EKP52"/>
      <c r="EKQ52"/>
      <c r="EKR52"/>
      <c r="EKS52"/>
      <c r="EKT52"/>
      <c r="EKU52"/>
      <c r="EKV52"/>
      <c r="EKW52"/>
      <c r="EKX52"/>
      <c r="EKY52"/>
      <c r="EKZ52"/>
      <c r="ELA52"/>
      <c r="ELB52"/>
      <c r="ELC52"/>
      <c r="ELD52"/>
      <c r="ELE52"/>
      <c r="ELF52"/>
      <c r="ELG52"/>
      <c r="ELH52"/>
      <c r="ELI52"/>
      <c r="ELJ52"/>
      <c r="ELK52"/>
      <c r="ELL52"/>
      <c r="ELM52"/>
      <c r="ELN52"/>
      <c r="ELO52"/>
      <c r="ELP52"/>
      <c r="ELQ52"/>
      <c r="ELR52"/>
      <c r="ELS52"/>
      <c r="ELT52"/>
      <c r="ELU52"/>
      <c r="ELV52"/>
      <c r="ELW52"/>
      <c r="ELX52"/>
      <c r="ELY52"/>
      <c r="ELZ52"/>
      <c r="EMA52"/>
      <c r="EMB52"/>
      <c r="EMC52"/>
      <c r="EMD52"/>
      <c r="EME52"/>
      <c r="EMF52"/>
      <c r="EMG52"/>
      <c r="EMH52"/>
      <c r="EMI52"/>
      <c r="EMJ52"/>
      <c r="EMK52"/>
      <c r="EML52"/>
      <c r="EMM52"/>
      <c r="EMN52"/>
      <c r="EMO52"/>
      <c r="EMP52"/>
      <c r="EMQ52"/>
      <c r="EMR52"/>
      <c r="EMS52"/>
      <c r="EMT52"/>
      <c r="EMU52"/>
      <c r="EMV52"/>
      <c r="EMW52"/>
      <c r="EMX52"/>
      <c r="EMY52"/>
      <c r="EMZ52"/>
      <c r="ENA52"/>
      <c r="ENB52"/>
      <c r="ENC52"/>
      <c r="END52"/>
      <c r="ENE52"/>
      <c r="ENF52"/>
      <c r="ENG52"/>
      <c r="ENH52"/>
      <c r="ENI52"/>
      <c r="ENJ52"/>
      <c r="ENK52"/>
      <c r="ENL52"/>
      <c r="ENM52"/>
      <c r="ENN52"/>
      <c r="ENO52"/>
      <c r="ENP52"/>
      <c r="ENQ52"/>
      <c r="ENR52"/>
      <c r="ENS52"/>
      <c r="ENT52"/>
      <c r="ENU52"/>
      <c r="ENV52"/>
      <c r="ENW52"/>
      <c r="ENX52"/>
      <c r="ENY52"/>
      <c r="ENZ52"/>
      <c r="EOA52"/>
      <c r="EOB52"/>
      <c r="EOC52"/>
      <c r="EOD52"/>
      <c r="EOE52"/>
      <c r="EOF52"/>
      <c r="EOG52"/>
      <c r="EOH52"/>
      <c r="EOI52"/>
      <c r="EOJ52"/>
      <c r="EOK52"/>
      <c r="EOL52"/>
      <c r="EOM52"/>
      <c r="EON52"/>
      <c r="EOO52"/>
      <c r="EOP52"/>
      <c r="EOQ52"/>
      <c r="EOR52"/>
      <c r="EOS52"/>
      <c r="EOT52"/>
      <c r="EOU52"/>
      <c r="EOV52"/>
      <c r="EOW52"/>
      <c r="EOX52"/>
      <c r="EOY52"/>
      <c r="EOZ52"/>
      <c r="EPA52"/>
      <c r="EPB52"/>
      <c r="EPC52"/>
      <c r="EPD52"/>
      <c r="EPE52"/>
      <c r="EPF52"/>
      <c r="EPG52"/>
      <c r="EPH52"/>
      <c r="EPI52"/>
      <c r="EPJ52"/>
      <c r="EPK52"/>
      <c r="EPL52"/>
      <c r="EPM52"/>
      <c r="EPN52"/>
      <c r="EPO52"/>
      <c r="EPP52"/>
      <c r="EPQ52"/>
      <c r="EPR52"/>
      <c r="EPS52"/>
      <c r="EPT52"/>
      <c r="EPU52"/>
      <c r="EPV52"/>
      <c r="EPW52"/>
      <c r="EPX52"/>
      <c r="EPY52"/>
      <c r="EPZ52"/>
      <c r="EQA52"/>
      <c r="EQB52"/>
      <c r="EQC52"/>
      <c r="EQD52"/>
      <c r="EQE52"/>
      <c r="EQF52"/>
      <c r="EQG52"/>
      <c r="EQH52"/>
      <c r="EQI52"/>
      <c r="EQJ52"/>
      <c r="EQK52"/>
      <c r="EQL52"/>
      <c r="EQM52"/>
      <c r="EQN52"/>
      <c r="EQO52"/>
      <c r="EQP52"/>
      <c r="EQQ52"/>
      <c r="EQR52"/>
      <c r="EQS52"/>
      <c r="EQT52"/>
      <c r="EQU52"/>
      <c r="EQV52"/>
      <c r="EQW52"/>
      <c r="EQX52"/>
      <c r="EQY52"/>
      <c r="EQZ52"/>
      <c r="ERA52"/>
      <c r="ERB52"/>
      <c r="ERC52"/>
      <c r="ERD52"/>
      <c r="ERE52"/>
      <c r="ERF52"/>
      <c r="ERG52"/>
      <c r="ERH52"/>
      <c r="ERI52"/>
      <c r="ERJ52"/>
      <c r="ERK52"/>
      <c r="ERL52"/>
      <c r="ERM52"/>
      <c r="ERN52"/>
      <c r="ERO52"/>
      <c r="ERP52"/>
      <c r="ERQ52"/>
      <c r="ERR52"/>
      <c r="ERS52"/>
      <c r="ERT52"/>
      <c r="ERU52"/>
      <c r="ERV52"/>
      <c r="ERW52"/>
      <c r="ERX52"/>
      <c r="ERY52"/>
      <c r="ERZ52"/>
      <c r="ESA52"/>
      <c r="ESB52"/>
      <c r="ESC52"/>
      <c r="ESD52"/>
      <c r="ESE52"/>
      <c r="ESF52"/>
      <c r="ESG52"/>
      <c r="ESH52"/>
      <c r="ESI52"/>
      <c r="ESJ52"/>
      <c r="ESK52"/>
      <c r="ESL52"/>
      <c r="ESM52"/>
      <c r="ESN52"/>
      <c r="ESO52"/>
      <c r="ESP52"/>
      <c r="ESQ52"/>
      <c r="ESR52"/>
      <c r="ESS52"/>
      <c r="EST52"/>
      <c r="ESU52"/>
      <c r="ESV52"/>
      <c r="ESW52"/>
      <c r="ESX52"/>
      <c r="ESY52"/>
      <c r="ESZ52"/>
      <c r="ETA52"/>
      <c r="ETB52"/>
      <c r="ETC52"/>
      <c r="ETD52"/>
      <c r="ETE52"/>
      <c r="ETF52"/>
      <c r="ETG52"/>
      <c r="ETH52"/>
      <c r="ETI52"/>
      <c r="ETJ52"/>
      <c r="ETK52"/>
      <c r="ETL52"/>
      <c r="ETM52"/>
      <c r="ETN52"/>
      <c r="ETO52"/>
      <c r="ETP52"/>
      <c r="ETQ52"/>
      <c r="ETR52"/>
      <c r="ETS52"/>
      <c r="ETT52"/>
      <c r="ETU52"/>
      <c r="ETV52"/>
      <c r="ETW52"/>
      <c r="ETX52"/>
      <c r="ETY52"/>
      <c r="ETZ52"/>
      <c r="EUA52"/>
      <c r="EUB52"/>
      <c r="EUC52"/>
      <c r="EUD52"/>
      <c r="EUE52"/>
      <c r="EUF52"/>
      <c r="EUG52"/>
      <c r="EUH52"/>
      <c r="EUI52"/>
      <c r="EUJ52"/>
      <c r="EUK52"/>
      <c r="EUL52"/>
      <c r="EUM52"/>
      <c r="EUN52"/>
      <c r="EUO52"/>
      <c r="EUP52"/>
      <c r="EUQ52"/>
      <c r="EUR52"/>
      <c r="EUS52"/>
      <c r="EUT52"/>
      <c r="EUU52"/>
      <c r="EUV52"/>
      <c r="EUW52"/>
      <c r="EUX52"/>
      <c r="EUY52"/>
      <c r="EUZ52"/>
      <c r="EVA52"/>
      <c r="EVB52"/>
      <c r="EVC52"/>
      <c r="EVD52"/>
      <c r="EVE52"/>
      <c r="EVF52"/>
      <c r="EVG52"/>
      <c r="EVH52"/>
      <c r="EVI52"/>
      <c r="EVJ52"/>
      <c r="EVK52"/>
      <c r="EVL52"/>
      <c r="EVM52"/>
      <c r="EVN52"/>
      <c r="EVO52"/>
      <c r="EVP52"/>
      <c r="EVQ52"/>
      <c r="EVR52"/>
      <c r="EVS52"/>
      <c r="EVT52"/>
      <c r="EVU52"/>
      <c r="EVV52"/>
      <c r="EVW52"/>
      <c r="EVX52"/>
      <c r="EVY52"/>
      <c r="EVZ52"/>
      <c r="EWA52"/>
      <c r="EWB52"/>
      <c r="EWC52"/>
      <c r="EWD52"/>
      <c r="EWE52"/>
      <c r="EWF52"/>
      <c r="EWG52"/>
      <c r="EWH52"/>
      <c r="EWI52"/>
      <c r="EWJ52"/>
      <c r="EWK52"/>
      <c r="EWL52"/>
      <c r="EWM52"/>
      <c r="EWN52"/>
      <c r="EWO52"/>
      <c r="EWP52"/>
      <c r="EWQ52"/>
      <c r="EWR52"/>
      <c r="EWS52"/>
      <c r="EWT52"/>
      <c r="EWU52"/>
      <c r="EWV52"/>
      <c r="EWW52"/>
      <c r="EWX52"/>
      <c r="EWY52"/>
      <c r="EWZ52"/>
      <c r="EXA52"/>
      <c r="EXB52"/>
      <c r="EXC52"/>
      <c r="EXD52"/>
      <c r="EXE52"/>
      <c r="EXF52"/>
      <c r="EXG52"/>
      <c r="EXH52"/>
      <c r="EXI52"/>
      <c r="EXJ52"/>
      <c r="EXK52"/>
      <c r="EXL52"/>
      <c r="EXM52"/>
      <c r="EXN52"/>
      <c r="EXO52"/>
      <c r="EXP52"/>
      <c r="EXQ52"/>
      <c r="EXR52"/>
      <c r="EXS52"/>
      <c r="EXT52"/>
      <c r="EXU52"/>
      <c r="EXV52"/>
      <c r="EXW52"/>
      <c r="EXX52"/>
      <c r="EXY52"/>
      <c r="EXZ52"/>
      <c r="EYA52"/>
      <c r="EYB52"/>
      <c r="EYC52"/>
      <c r="EYD52"/>
      <c r="EYE52"/>
      <c r="EYF52"/>
      <c r="EYG52"/>
      <c r="EYH52"/>
      <c r="EYI52"/>
      <c r="EYJ52"/>
      <c r="EYK52"/>
      <c r="EYL52"/>
      <c r="EYM52"/>
      <c r="EYN52"/>
      <c r="EYO52"/>
      <c r="EYP52"/>
      <c r="EYQ52"/>
      <c r="EYR52"/>
      <c r="EYS52"/>
      <c r="EYT52"/>
      <c r="EYU52"/>
      <c r="EYV52"/>
      <c r="EYW52"/>
      <c r="EYX52"/>
      <c r="EYY52"/>
      <c r="EYZ52"/>
      <c r="EZA52"/>
      <c r="EZB52"/>
      <c r="EZC52"/>
      <c r="EZD52"/>
      <c r="EZE52"/>
      <c r="EZF52"/>
      <c r="EZG52"/>
      <c r="EZH52"/>
      <c r="EZI52"/>
      <c r="EZJ52"/>
      <c r="EZK52"/>
      <c r="EZL52"/>
      <c r="EZM52"/>
      <c r="EZN52"/>
      <c r="EZO52"/>
      <c r="EZP52"/>
      <c r="EZQ52"/>
      <c r="EZR52"/>
      <c r="EZS52"/>
      <c r="EZT52"/>
      <c r="EZU52"/>
      <c r="EZV52"/>
      <c r="EZW52"/>
      <c r="EZX52"/>
      <c r="EZY52"/>
      <c r="EZZ52"/>
      <c r="FAA52"/>
      <c r="FAB52"/>
      <c r="FAC52"/>
      <c r="FAD52"/>
      <c r="FAE52"/>
      <c r="FAF52"/>
      <c r="FAG52"/>
      <c r="FAH52"/>
      <c r="FAI52"/>
      <c r="FAJ52"/>
      <c r="FAK52"/>
      <c r="FAL52"/>
      <c r="FAM52"/>
      <c r="FAN52"/>
      <c r="FAO52"/>
      <c r="FAP52"/>
      <c r="FAQ52"/>
      <c r="FAR52"/>
      <c r="FAS52"/>
      <c r="FAT52"/>
      <c r="FAU52"/>
      <c r="FAV52"/>
      <c r="FAW52"/>
      <c r="FAX52"/>
      <c r="FAY52"/>
      <c r="FAZ52"/>
      <c r="FBA52"/>
      <c r="FBB52"/>
      <c r="FBC52"/>
      <c r="FBD52"/>
      <c r="FBE52"/>
      <c r="FBF52"/>
      <c r="FBG52"/>
      <c r="FBH52"/>
      <c r="FBI52"/>
      <c r="FBJ52"/>
      <c r="FBK52"/>
      <c r="FBL52"/>
      <c r="FBM52"/>
      <c r="FBN52"/>
      <c r="FBO52"/>
      <c r="FBP52"/>
      <c r="FBQ52"/>
      <c r="FBR52"/>
      <c r="FBS52"/>
      <c r="FBT52"/>
      <c r="FBU52"/>
      <c r="FBV52"/>
      <c r="FBW52"/>
      <c r="FBX52"/>
      <c r="FBY52"/>
      <c r="FBZ52"/>
      <c r="FCA52"/>
      <c r="FCB52"/>
      <c r="FCC52"/>
      <c r="FCD52"/>
      <c r="FCE52"/>
      <c r="FCF52"/>
      <c r="FCG52"/>
      <c r="FCH52"/>
      <c r="FCI52"/>
      <c r="FCJ52"/>
      <c r="FCK52"/>
      <c r="FCL52"/>
      <c r="FCM52"/>
      <c r="FCN52"/>
      <c r="FCO52"/>
      <c r="FCP52"/>
      <c r="FCQ52"/>
      <c r="FCR52"/>
      <c r="FCS52"/>
      <c r="FCT52"/>
      <c r="FCU52"/>
      <c r="FCV52"/>
      <c r="FCW52"/>
      <c r="FCX52"/>
      <c r="FCY52"/>
      <c r="FCZ52"/>
      <c r="FDA52"/>
      <c r="FDB52"/>
      <c r="FDC52"/>
      <c r="FDD52"/>
      <c r="FDE52"/>
      <c r="FDF52"/>
      <c r="FDG52"/>
      <c r="FDH52"/>
      <c r="FDI52"/>
      <c r="FDJ52"/>
      <c r="FDK52"/>
      <c r="FDL52"/>
      <c r="FDM52"/>
      <c r="FDN52"/>
      <c r="FDO52"/>
      <c r="FDP52"/>
      <c r="FDQ52"/>
      <c r="FDR52"/>
      <c r="FDS52"/>
      <c r="FDT52"/>
      <c r="FDU52"/>
      <c r="FDV52"/>
      <c r="FDW52"/>
      <c r="FDX52"/>
      <c r="FDY52"/>
      <c r="FDZ52"/>
      <c r="FEA52"/>
      <c r="FEB52"/>
      <c r="FEC52"/>
      <c r="FED52"/>
      <c r="FEE52"/>
      <c r="FEF52"/>
      <c r="FEG52"/>
      <c r="FEH52"/>
      <c r="FEI52"/>
      <c r="FEJ52"/>
      <c r="FEK52"/>
      <c r="FEL52"/>
      <c r="FEM52"/>
      <c r="FEN52"/>
      <c r="FEO52"/>
      <c r="FEP52"/>
      <c r="FEQ52"/>
      <c r="FER52"/>
      <c r="FES52"/>
      <c r="FET52"/>
      <c r="FEU52"/>
      <c r="FEV52"/>
      <c r="FEW52"/>
      <c r="FEX52"/>
      <c r="FEY52"/>
      <c r="FEZ52"/>
      <c r="FFA52"/>
      <c r="FFB52"/>
      <c r="FFC52"/>
      <c r="FFD52"/>
      <c r="FFE52"/>
      <c r="FFF52"/>
      <c r="FFG52"/>
      <c r="FFH52"/>
      <c r="FFI52"/>
      <c r="FFJ52"/>
      <c r="FFK52"/>
      <c r="FFL52"/>
      <c r="FFM52"/>
      <c r="FFN52"/>
      <c r="FFO52"/>
      <c r="FFP52"/>
      <c r="FFQ52"/>
      <c r="FFR52"/>
      <c r="FFS52"/>
      <c r="FFT52"/>
      <c r="FFU52"/>
      <c r="FFV52"/>
      <c r="FFW52"/>
      <c r="FFX52"/>
      <c r="FFY52"/>
      <c r="FFZ52"/>
      <c r="FGA52"/>
      <c r="FGB52"/>
      <c r="FGC52"/>
      <c r="FGD52"/>
      <c r="FGE52"/>
      <c r="FGF52"/>
      <c r="FGG52"/>
      <c r="FGH52"/>
      <c r="FGI52"/>
      <c r="FGJ52"/>
      <c r="FGK52"/>
      <c r="FGL52"/>
      <c r="FGM52"/>
      <c r="FGN52"/>
      <c r="FGO52"/>
      <c r="FGP52"/>
      <c r="FGQ52"/>
      <c r="FGR52"/>
      <c r="FGS52"/>
      <c r="FGT52"/>
      <c r="FGU52"/>
      <c r="FGV52"/>
      <c r="FGW52"/>
      <c r="FGX52"/>
      <c r="FGY52"/>
      <c r="FGZ52"/>
      <c r="FHA52"/>
      <c r="FHB52"/>
      <c r="FHC52"/>
      <c r="FHD52"/>
      <c r="FHE52"/>
      <c r="FHF52"/>
      <c r="FHG52"/>
      <c r="FHH52"/>
      <c r="FHI52"/>
      <c r="FHJ52"/>
      <c r="FHK52"/>
      <c r="FHL52"/>
      <c r="FHM52"/>
      <c r="FHN52"/>
      <c r="FHO52"/>
      <c r="FHP52"/>
      <c r="FHQ52"/>
      <c r="FHR52"/>
      <c r="FHS52"/>
      <c r="FHT52"/>
      <c r="FHU52"/>
      <c r="FHV52"/>
      <c r="FHW52"/>
      <c r="FHX52"/>
      <c r="FHY52"/>
      <c r="FHZ52"/>
      <c r="FIA52"/>
      <c r="FIB52"/>
      <c r="FIC52"/>
      <c r="FID52"/>
      <c r="FIE52"/>
      <c r="FIF52"/>
      <c r="FIG52"/>
      <c r="FIH52"/>
      <c r="FII52"/>
      <c r="FIJ52"/>
      <c r="FIK52"/>
      <c r="FIL52"/>
      <c r="FIM52"/>
      <c r="FIN52"/>
      <c r="FIO52"/>
      <c r="FIP52"/>
      <c r="FIQ52"/>
      <c r="FIR52"/>
      <c r="FIS52"/>
      <c r="FIT52"/>
      <c r="FIU52"/>
      <c r="FIV52"/>
      <c r="FIW52"/>
      <c r="FIX52"/>
      <c r="FIY52"/>
      <c r="FIZ52"/>
      <c r="FJA52"/>
      <c r="FJB52"/>
      <c r="FJC52"/>
      <c r="FJD52"/>
      <c r="FJE52"/>
      <c r="FJF52"/>
      <c r="FJG52"/>
      <c r="FJH52"/>
      <c r="FJI52"/>
      <c r="FJJ52"/>
      <c r="FJK52"/>
      <c r="FJL52"/>
      <c r="FJM52"/>
      <c r="FJN52"/>
      <c r="FJO52"/>
      <c r="FJP52"/>
      <c r="FJQ52"/>
      <c r="FJR52"/>
      <c r="FJS52"/>
      <c r="FJT52"/>
      <c r="FJU52"/>
      <c r="FJV52"/>
      <c r="FJW52"/>
      <c r="FJX52"/>
      <c r="FJY52"/>
      <c r="FJZ52"/>
      <c r="FKA52"/>
      <c r="FKB52"/>
      <c r="FKC52"/>
      <c r="FKD52"/>
      <c r="FKE52"/>
      <c r="FKF52"/>
      <c r="FKG52"/>
      <c r="FKH52"/>
      <c r="FKI52"/>
      <c r="FKJ52"/>
      <c r="FKK52"/>
      <c r="FKL52"/>
      <c r="FKM52"/>
      <c r="FKN52"/>
      <c r="FKO52"/>
      <c r="FKP52"/>
      <c r="FKQ52"/>
      <c r="FKR52"/>
      <c r="FKS52"/>
      <c r="FKT52"/>
      <c r="FKU52"/>
      <c r="FKV52"/>
      <c r="FKW52"/>
      <c r="FKX52"/>
      <c r="FKY52"/>
      <c r="FKZ52"/>
      <c r="FLA52"/>
      <c r="FLB52"/>
      <c r="FLC52"/>
      <c r="FLD52"/>
      <c r="FLE52"/>
      <c r="FLF52"/>
      <c r="FLG52"/>
      <c r="FLH52"/>
      <c r="FLI52"/>
      <c r="FLJ52"/>
      <c r="FLK52"/>
      <c r="FLL52"/>
      <c r="FLM52"/>
      <c r="FLN52"/>
      <c r="FLO52"/>
      <c r="FLP52"/>
      <c r="FLQ52"/>
      <c r="FLR52"/>
      <c r="FLS52"/>
      <c r="FLT52"/>
      <c r="FLU52"/>
      <c r="FLV52"/>
      <c r="FLW52"/>
      <c r="FLX52"/>
      <c r="FLY52"/>
      <c r="FLZ52"/>
      <c r="FMA52"/>
      <c r="FMB52"/>
      <c r="FMC52"/>
      <c r="FMD52"/>
      <c r="FME52"/>
      <c r="FMF52"/>
      <c r="FMG52"/>
      <c r="FMH52"/>
      <c r="FMI52"/>
      <c r="FMJ52"/>
      <c r="FMK52"/>
      <c r="FML52"/>
      <c r="FMM52"/>
      <c r="FMN52"/>
      <c r="FMO52"/>
      <c r="FMP52"/>
      <c r="FMQ52"/>
      <c r="FMR52"/>
      <c r="FMS52"/>
      <c r="FMT52"/>
      <c r="FMU52"/>
      <c r="FMV52"/>
      <c r="FMW52"/>
      <c r="FMX52"/>
      <c r="FMY52"/>
      <c r="FMZ52"/>
      <c r="FNA52"/>
      <c r="FNB52"/>
      <c r="FNC52"/>
      <c r="FND52"/>
      <c r="FNE52"/>
      <c r="FNF52"/>
      <c r="FNG52"/>
      <c r="FNH52"/>
      <c r="FNI52"/>
      <c r="FNJ52"/>
      <c r="FNK52"/>
      <c r="FNL52"/>
      <c r="FNM52"/>
      <c r="FNN52"/>
      <c r="FNO52"/>
      <c r="FNP52"/>
      <c r="FNQ52"/>
      <c r="FNR52"/>
      <c r="FNS52"/>
      <c r="FNT52"/>
      <c r="FNU52"/>
      <c r="FNV52"/>
      <c r="FNW52"/>
      <c r="FNX52"/>
      <c r="FNY52"/>
      <c r="FNZ52"/>
      <c r="FOA52"/>
      <c r="FOB52"/>
      <c r="FOC52"/>
      <c r="FOD52"/>
      <c r="FOE52"/>
      <c r="FOF52"/>
      <c r="FOG52"/>
      <c r="FOH52"/>
      <c r="FOI52"/>
      <c r="FOJ52"/>
      <c r="FOK52"/>
      <c r="FOL52"/>
      <c r="FOM52"/>
      <c r="FON52"/>
      <c r="FOO52"/>
      <c r="FOP52"/>
      <c r="FOQ52"/>
      <c r="FOR52"/>
      <c r="FOS52"/>
      <c r="FOT52"/>
      <c r="FOU52"/>
      <c r="FOV52"/>
      <c r="FOW52"/>
      <c r="FOX52"/>
      <c r="FOY52"/>
      <c r="FOZ52"/>
      <c r="FPA52"/>
      <c r="FPB52"/>
      <c r="FPC52"/>
      <c r="FPD52"/>
      <c r="FPE52"/>
      <c r="FPF52"/>
      <c r="FPG52"/>
      <c r="FPH52"/>
      <c r="FPI52"/>
      <c r="FPJ52"/>
      <c r="FPK52"/>
      <c r="FPL52"/>
      <c r="FPM52"/>
      <c r="FPN52"/>
      <c r="FPO52"/>
      <c r="FPP52"/>
      <c r="FPQ52"/>
      <c r="FPR52"/>
      <c r="FPS52"/>
      <c r="FPT52"/>
      <c r="FPU52"/>
      <c r="FPV52"/>
      <c r="FPW52"/>
      <c r="FPX52"/>
      <c r="FPY52"/>
      <c r="FPZ52"/>
      <c r="FQA52"/>
      <c r="FQB52"/>
      <c r="FQC52"/>
      <c r="FQD52"/>
      <c r="FQE52"/>
      <c r="FQF52"/>
      <c r="FQG52"/>
      <c r="FQH52"/>
      <c r="FQI52"/>
      <c r="FQJ52"/>
      <c r="FQK52"/>
      <c r="FQL52"/>
      <c r="FQM52"/>
      <c r="FQN52"/>
      <c r="FQO52"/>
      <c r="FQP52"/>
      <c r="FQQ52"/>
      <c r="FQR52"/>
      <c r="FQS52"/>
      <c r="FQT52"/>
      <c r="FQU52"/>
      <c r="FQV52"/>
      <c r="FQW52"/>
      <c r="FQX52"/>
      <c r="FQY52"/>
      <c r="FQZ52"/>
      <c r="FRA52"/>
      <c r="FRB52"/>
      <c r="FRC52"/>
      <c r="FRD52"/>
      <c r="FRE52"/>
      <c r="FRF52"/>
      <c r="FRG52"/>
      <c r="FRH52"/>
      <c r="FRI52"/>
      <c r="FRJ52"/>
      <c r="FRK52"/>
      <c r="FRL52"/>
      <c r="FRM52"/>
      <c r="FRN52"/>
      <c r="FRO52"/>
      <c r="FRP52"/>
      <c r="FRQ52"/>
      <c r="FRR52"/>
      <c r="FRS52"/>
      <c r="FRT52"/>
      <c r="FRU52"/>
      <c r="FRV52"/>
      <c r="FRW52"/>
      <c r="FRX52"/>
      <c r="FRY52"/>
      <c r="FRZ52"/>
      <c r="FSA52"/>
      <c r="FSB52"/>
      <c r="FSC52"/>
      <c r="FSD52"/>
      <c r="FSE52"/>
      <c r="FSF52"/>
      <c r="FSG52"/>
      <c r="FSH52"/>
      <c r="FSI52"/>
      <c r="FSJ52"/>
      <c r="FSK52"/>
      <c r="FSL52"/>
      <c r="FSM52"/>
      <c r="FSN52"/>
      <c r="FSO52"/>
      <c r="FSP52"/>
      <c r="FSQ52"/>
      <c r="FSR52"/>
      <c r="FSS52"/>
      <c r="FST52"/>
      <c r="FSU52"/>
      <c r="FSV52"/>
      <c r="FSW52"/>
      <c r="FSX52"/>
      <c r="FSY52"/>
      <c r="FSZ52"/>
      <c r="FTA52"/>
      <c r="FTB52"/>
      <c r="FTC52"/>
      <c r="FTD52"/>
      <c r="FTE52"/>
      <c r="FTF52"/>
      <c r="FTG52"/>
      <c r="FTH52"/>
      <c r="FTI52"/>
      <c r="FTJ52"/>
      <c r="FTK52"/>
      <c r="FTL52"/>
      <c r="FTM52"/>
      <c r="FTN52"/>
      <c r="FTO52"/>
      <c r="FTP52"/>
      <c r="FTQ52"/>
      <c r="FTR52"/>
      <c r="FTS52"/>
      <c r="FTT52"/>
      <c r="FTU52"/>
      <c r="FTV52"/>
      <c r="FTW52"/>
      <c r="FTX52"/>
      <c r="FTY52"/>
      <c r="FTZ52"/>
      <c r="FUA52"/>
      <c r="FUB52"/>
      <c r="FUC52"/>
      <c r="FUD52"/>
      <c r="FUE52"/>
      <c r="FUF52"/>
      <c r="FUG52"/>
      <c r="FUH52"/>
      <c r="FUI52"/>
      <c r="FUJ52"/>
      <c r="FUK52"/>
      <c r="FUL52"/>
      <c r="FUM52"/>
      <c r="FUN52"/>
      <c r="FUO52"/>
      <c r="FUP52"/>
      <c r="FUQ52"/>
      <c r="FUR52"/>
      <c r="FUS52"/>
      <c r="FUT52"/>
      <c r="FUU52"/>
      <c r="FUV52"/>
      <c r="FUW52"/>
      <c r="FUX52"/>
      <c r="FUY52"/>
      <c r="FUZ52"/>
      <c r="FVA52"/>
      <c r="FVB52"/>
      <c r="FVC52"/>
      <c r="FVD52"/>
      <c r="FVE52"/>
      <c r="FVF52"/>
      <c r="FVG52"/>
      <c r="FVH52"/>
      <c r="FVI52"/>
      <c r="FVJ52"/>
      <c r="FVK52"/>
      <c r="FVL52"/>
      <c r="FVM52"/>
      <c r="FVN52"/>
      <c r="FVO52"/>
      <c r="FVP52"/>
      <c r="FVQ52"/>
      <c r="FVR52"/>
      <c r="FVS52"/>
      <c r="FVT52"/>
      <c r="FVU52"/>
      <c r="FVV52"/>
      <c r="FVW52"/>
      <c r="FVX52"/>
      <c r="FVY52"/>
      <c r="FVZ52"/>
      <c r="FWA52"/>
      <c r="FWB52"/>
      <c r="FWC52"/>
      <c r="FWD52"/>
      <c r="FWE52"/>
      <c r="FWF52"/>
      <c r="FWG52"/>
      <c r="FWH52"/>
      <c r="FWI52"/>
      <c r="FWJ52"/>
      <c r="FWK52"/>
      <c r="FWL52"/>
      <c r="FWM52"/>
      <c r="FWN52"/>
      <c r="FWO52"/>
      <c r="FWP52"/>
      <c r="FWQ52"/>
      <c r="FWR52"/>
      <c r="FWS52"/>
      <c r="FWT52"/>
      <c r="FWU52"/>
      <c r="FWV52"/>
      <c r="FWW52"/>
      <c r="FWX52"/>
      <c r="FWY52"/>
      <c r="FWZ52"/>
      <c r="FXA52"/>
      <c r="FXB52"/>
      <c r="FXC52"/>
      <c r="FXD52"/>
      <c r="FXE52"/>
      <c r="FXF52"/>
      <c r="FXG52"/>
      <c r="FXH52"/>
      <c r="FXI52"/>
      <c r="FXJ52"/>
      <c r="FXK52"/>
      <c r="FXL52"/>
      <c r="FXM52"/>
      <c r="FXN52"/>
      <c r="FXO52"/>
      <c r="FXP52"/>
      <c r="FXQ52"/>
      <c r="FXR52"/>
      <c r="FXS52"/>
      <c r="FXT52"/>
      <c r="FXU52"/>
      <c r="FXV52"/>
      <c r="FXW52"/>
      <c r="FXX52"/>
      <c r="FXY52"/>
      <c r="FXZ52"/>
      <c r="FYA52"/>
      <c r="FYB52"/>
      <c r="FYC52"/>
      <c r="FYD52"/>
      <c r="FYE52"/>
      <c r="FYF52"/>
      <c r="FYG52"/>
      <c r="FYH52"/>
      <c r="FYI52"/>
      <c r="FYJ52"/>
      <c r="FYK52"/>
      <c r="FYL52"/>
      <c r="FYM52"/>
      <c r="FYN52"/>
      <c r="FYO52"/>
      <c r="FYP52"/>
      <c r="FYQ52"/>
      <c r="FYR52"/>
      <c r="FYS52"/>
      <c r="FYT52"/>
      <c r="FYU52"/>
      <c r="FYV52"/>
      <c r="FYW52"/>
      <c r="FYX52"/>
      <c r="FYY52"/>
      <c r="FYZ52"/>
      <c r="FZA52"/>
      <c r="FZB52"/>
      <c r="FZC52"/>
      <c r="FZD52"/>
      <c r="FZE52"/>
      <c r="FZF52"/>
      <c r="FZG52"/>
      <c r="FZH52"/>
      <c r="FZI52"/>
      <c r="FZJ52"/>
      <c r="FZK52"/>
      <c r="FZL52"/>
      <c r="FZM52"/>
      <c r="FZN52"/>
      <c r="FZO52"/>
      <c r="FZP52"/>
      <c r="FZQ52"/>
      <c r="FZR52"/>
      <c r="FZS52"/>
      <c r="FZT52"/>
      <c r="FZU52"/>
      <c r="FZV52"/>
      <c r="FZW52"/>
      <c r="FZX52"/>
      <c r="FZY52"/>
      <c r="FZZ52"/>
      <c r="GAA52"/>
      <c r="GAB52"/>
      <c r="GAC52"/>
      <c r="GAD52"/>
      <c r="GAE52"/>
      <c r="GAF52"/>
      <c r="GAG52"/>
      <c r="GAH52"/>
      <c r="GAI52"/>
      <c r="GAJ52"/>
      <c r="GAK52"/>
      <c r="GAL52"/>
      <c r="GAM52"/>
      <c r="GAN52"/>
      <c r="GAO52"/>
      <c r="GAP52"/>
      <c r="GAQ52"/>
      <c r="GAR52"/>
      <c r="GAS52"/>
      <c r="GAT52"/>
      <c r="GAU52"/>
      <c r="GAV52"/>
      <c r="GAW52"/>
      <c r="GAX52"/>
      <c r="GAY52"/>
      <c r="GAZ52"/>
      <c r="GBA52"/>
      <c r="GBB52"/>
      <c r="GBC52"/>
      <c r="GBD52"/>
      <c r="GBE52"/>
      <c r="GBF52"/>
      <c r="GBG52"/>
      <c r="GBH52"/>
      <c r="GBI52"/>
      <c r="GBJ52"/>
      <c r="GBK52"/>
      <c r="GBL52"/>
      <c r="GBM52"/>
      <c r="GBN52"/>
      <c r="GBO52"/>
      <c r="GBP52"/>
      <c r="GBQ52"/>
      <c r="GBR52"/>
      <c r="GBS52"/>
      <c r="GBT52"/>
      <c r="GBU52"/>
      <c r="GBV52"/>
      <c r="GBW52"/>
      <c r="GBX52"/>
      <c r="GBY52"/>
      <c r="GBZ52"/>
      <c r="GCA52"/>
      <c r="GCB52"/>
      <c r="GCC52"/>
      <c r="GCD52"/>
      <c r="GCE52"/>
      <c r="GCF52"/>
      <c r="GCG52"/>
      <c r="GCH52"/>
      <c r="GCI52"/>
      <c r="GCJ52"/>
      <c r="GCK52"/>
      <c r="GCL52"/>
      <c r="GCM52"/>
      <c r="GCN52"/>
      <c r="GCO52"/>
      <c r="GCP52"/>
      <c r="GCQ52"/>
      <c r="GCR52"/>
      <c r="GCS52"/>
      <c r="GCT52"/>
      <c r="GCU52"/>
      <c r="GCV52"/>
      <c r="GCW52"/>
      <c r="GCX52"/>
      <c r="GCY52"/>
      <c r="GCZ52"/>
      <c r="GDA52"/>
      <c r="GDB52"/>
      <c r="GDC52"/>
      <c r="GDD52"/>
      <c r="GDE52"/>
      <c r="GDF52"/>
      <c r="GDG52"/>
      <c r="GDH52"/>
      <c r="GDI52"/>
      <c r="GDJ52"/>
      <c r="GDK52"/>
      <c r="GDL52"/>
      <c r="GDM52"/>
      <c r="GDN52"/>
      <c r="GDO52"/>
      <c r="GDP52"/>
      <c r="GDQ52"/>
      <c r="GDR52"/>
      <c r="GDS52"/>
      <c r="GDT52"/>
      <c r="GDU52"/>
      <c r="GDV52"/>
      <c r="GDW52"/>
      <c r="GDX52"/>
      <c r="GDY52"/>
      <c r="GDZ52"/>
      <c r="GEA52"/>
      <c r="GEB52"/>
      <c r="GEC52"/>
      <c r="GED52"/>
      <c r="GEE52"/>
      <c r="GEF52"/>
      <c r="GEG52"/>
      <c r="GEH52"/>
      <c r="GEI52"/>
      <c r="GEJ52"/>
      <c r="GEK52"/>
      <c r="GEL52"/>
      <c r="GEM52"/>
      <c r="GEN52"/>
      <c r="GEO52"/>
      <c r="GEP52"/>
      <c r="GEQ52"/>
      <c r="GER52"/>
      <c r="GES52"/>
      <c r="GET52"/>
      <c r="GEU52"/>
      <c r="GEV52"/>
      <c r="GEW52"/>
      <c r="GEX52"/>
      <c r="GEY52"/>
      <c r="GEZ52"/>
      <c r="GFA52"/>
      <c r="GFB52"/>
      <c r="GFC52"/>
      <c r="GFD52"/>
      <c r="GFE52"/>
      <c r="GFF52"/>
      <c r="GFG52"/>
      <c r="GFH52"/>
      <c r="GFI52"/>
      <c r="GFJ52"/>
      <c r="GFK52"/>
      <c r="GFL52"/>
      <c r="GFM52"/>
      <c r="GFN52"/>
      <c r="GFO52"/>
      <c r="GFP52"/>
      <c r="GFQ52"/>
      <c r="GFR52"/>
      <c r="GFS52"/>
      <c r="GFT52"/>
      <c r="GFU52"/>
      <c r="GFV52"/>
      <c r="GFW52"/>
      <c r="GFX52"/>
      <c r="GFY52"/>
      <c r="GFZ52"/>
      <c r="GGA52"/>
      <c r="GGB52"/>
      <c r="GGC52"/>
      <c r="GGD52"/>
      <c r="GGE52"/>
      <c r="GGF52"/>
      <c r="GGG52"/>
      <c r="GGH52"/>
      <c r="GGI52"/>
      <c r="GGJ52"/>
      <c r="GGK52"/>
      <c r="GGL52"/>
      <c r="GGM52"/>
      <c r="GGN52"/>
      <c r="GGO52"/>
      <c r="GGP52"/>
      <c r="GGQ52"/>
      <c r="GGR52"/>
      <c r="GGS52"/>
      <c r="GGT52"/>
      <c r="GGU52"/>
      <c r="GGV52"/>
      <c r="GGW52"/>
      <c r="GGX52"/>
      <c r="GGY52"/>
      <c r="GGZ52"/>
      <c r="GHA52"/>
      <c r="GHB52"/>
      <c r="GHC52"/>
      <c r="GHD52"/>
      <c r="GHE52"/>
      <c r="GHF52"/>
      <c r="GHG52"/>
      <c r="GHH52"/>
      <c r="GHI52"/>
      <c r="GHJ52"/>
      <c r="GHK52"/>
      <c r="GHL52"/>
      <c r="GHM52"/>
      <c r="GHN52"/>
      <c r="GHO52"/>
      <c r="GHP52"/>
      <c r="GHQ52"/>
      <c r="GHR52"/>
      <c r="GHS52"/>
      <c r="GHT52"/>
      <c r="GHU52"/>
      <c r="GHV52"/>
      <c r="GHW52"/>
      <c r="GHX52"/>
      <c r="GHY52"/>
      <c r="GHZ52"/>
      <c r="GIA52"/>
      <c r="GIB52"/>
      <c r="GIC52"/>
      <c r="GID52"/>
      <c r="GIE52"/>
      <c r="GIF52"/>
      <c r="GIG52"/>
      <c r="GIH52"/>
      <c r="GII52"/>
      <c r="GIJ52"/>
      <c r="GIK52"/>
      <c r="GIL52"/>
      <c r="GIM52"/>
      <c r="GIN52"/>
      <c r="GIO52"/>
      <c r="GIP52"/>
      <c r="GIQ52"/>
      <c r="GIR52"/>
      <c r="GIS52"/>
      <c r="GIT52"/>
      <c r="GIU52"/>
      <c r="GIV52"/>
      <c r="GIW52"/>
      <c r="GIX52"/>
      <c r="GIY52"/>
      <c r="GIZ52"/>
      <c r="GJA52"/>
      <c r="GJB52"/>
      <c r="GJC52"/>
      <c r="GJD52"/>
      <c r="GJE52"/>
      <c r="GJF52"/>
      <c r="GJG52"/>
      <c r="GJH52"/>
      <c r="GJI52"/>
      <c r="GJJ52"/>
      <c r="GJK52"/>
      <c r="GJL52"/>
      <c r="GJM52"/>
      <c r="GJN52"/>
      <c r="GJO52"/>
      <c r="GJP52"/>
      <c r="GJQ52"/>
      <c r="GJR52"/>
      <c r="GJS52"/>
      <c r="GJT52"/>
      <c r="GJU52"/>
      <c r="GJV52"/>
      <c r="GJW52"/>
      <c r="GJX52"/>
      <c r="GJY52"/>
      <c r="GJZ52"/>
      <c r="GKA52"/>
      <c r="GKB52"/>
      <c r="GKC52"/>
      <c r="GKD52"/>
      <c r="GKE52"/>
      <c r="GKF52"/>
      <c r="GKG52"/>
      <c r="GKH52"/>
      <c r="GKI52"/>
      <c r="GKJ52"/>
      <c r="GKK52"/>
      <c r="GKL52"/>
      <c r="GKM52"/>
      <c r="GKN52"/>
      <c r="GKO52"/>
      <c r="GKP52"/>
      <c r="GKQ52"/>
      <c r="GKR52"/>
      <c r="GKS52"/>
      <c r="GKT52"/>
      <c r="GKU52"/>
      <c r="GKV52"/>
      <c r="GKW52"/>
      <c r="GKX52"/>
      <c r="GKY52"/>
      <c r="GKZ52"/>
      <c r="GLA52"/>
      <c r="GLB52"/>
      <c r="GLC52"/>
      <c r="GLD52"/>
      <c r="GLE52"/>
      <c r="GLF52"/>
      <c r="GLG52"/>
      <c r="GLH52"/>
      <c r="GLI52"/>
      <c r="GLJ52"/>
      <c r="GLK52"/>
      <c r="GLL52"/>
      <c r="GLM52"/>
      <c r="GLN52"/>
      <c r="GLO52"/>
      <c r="GLP52"/>
      <c r="GLQ52"/>
      <c r="GLR52"/>
      <c r="GLS52"/>
      <c r="GLT52"/>
      <c r="GLU52"/>
      <c r="GLV52"/>
      <c r="GLW52"/>
      <c r="GLX52"/>
      <c r="GLY52"/>
      <c r="GLZ52"/>
      <c r="GMA52"/>
      <c r="GMB52"/>
      <c r="GMC52"/>
      <c r="GMD52"/>
      <c r="GME52"/>
      <c r="GMF52"/>
      <c r="GMG52"/>
      <c r="GMH52"/>
      <c r="GMI52"/>
      <c r="GMJ52"/>
      <c r="GMK52"/>
      <c r="GML52"/>
      <c r="GMM52"/>
      <c r="GMN52"/>
      <c r="GMO52"/>
      <c r="GMP52"/>
      <c r="GMQ52"/>
      <c r="GMR52"/>
      <c r="GMS52"/>
      <c r="GMT52"/>
      <c r="GMU52"/>
      <c r="GMV52"/>
      <c r="GMW52"/>
      <c r="GMX52"/>
      <c r="GMY52"/>
      <c r="GMZ52"/>
      <c r="GNA52"/>
      <c r="GNB52"/>
      <c r="GNC52"/>
      <c r="GND52"/>
      <c r="GNE52"/>
      <c r="GNF52"/>
      <c r="GNG52"/>
      <c r="GNH52"/>
      <c r="GNI52"/>
      <c r="GNJ52"/>
      <c r="GNK52"/>
      <c r="GNL52"/>
      <c r="GNM52"/>
      <c r="GNN52"/>
      <c r="GNO52"/>
      <c r="GNP52"/>
      <c r="GNQ52"/>
      <c r="GNR52"/>
      <c r="GNS52"/>
      <c r="GNT52"/>
      <c r="GNU52"/>
      <c r="GNV52"/>
      <c r="GNW52"/>
      <c r="GNX52"/>
      <c r="GNY52"/>
      <c r="GNZ52"/>
      <c r="GOA52"/>
      <c r="GOB52"/>
      <c r="GOC52"/>
      <c r="GOD52"/>
      <c r="GOE52"/>
      <c r="GOF52"/>
      <c r="GOG52"/>
      <c r="GOH52"/>
      <c r="GOI52"/>
      <c r="GOJ52"/>
      <c r="GOK52"/>
      <c r="GOL52"/>
      <c r="GOM52"/>
      <c r="GON52"/>
      <c r="GOO52"/>
      <c r="GOP52"/>
      <c r="GOQ52"/>
      <c r="GOR52"/>
      <c r="GOS52"/>
      <c r="GOT52"/>
      <c r="GOU52"/>
      <c r="GOV52"/>
      <c r="GOW52"/>
      <c r="GOX52"/>
      <c r="GOY52"/>
      <c r="GOZ52"/>
      <c r="GPA52"/>
      <c r="GPB52"/>
      <c r="GPC52"/>
      <c r="GPD52"/>
      <c r="GPE52"/>
      <c r="GPF52"/>
      <c r="GPG52"/>
      <c r="GPH52"/>
      <c r="GPI52"/>
      <c r="GPJ52"/>
      <c r="GPK52"/>
      <c r="GPL52"/>
      <c r="GPM52"/>
      <c r="GPN52"/>
      <c r="GPO52"/>
      <c r="GPP52"/>
      <c r="GPQ52"/>
      <c r="GPR52"/>
      <c r="GPS52"/>
      <c r="GPT52"/>
      <c r="GPU52"/>
      <c r="GPV52"/>
      <c r="GPW52"/>
      <c r="GPX52"/>
      <c r="GPY52"/>
      <c r="GPZ52"/>
      <c r="GQA52"/>
      <c r="GQB52"/>
      <c r="GQC52"/>
      <c r="GQD52"/>
      <c r="GQE52"/>
      <c r="GQF52"/>
      <c r="GQG52"/>
      <c r="GQH52"/>
      <c r="GQI52"/>
      <c r="GQJ52"/>
      <c r="GQK52"/>
      <c r="GQL52"/>
      <c r="GQM52"/>
      <c r="GQN52"/>
      <c r="GQO52"/>
      <c r="GQP52"/>
      <c r="GQQ52"/>
      <c r="GQR52"/>
      <c r="GQS52"/>
      <c r="GQT52"/>
      <c r="GQU52"/>
      <c r="GQV52"/>
      <c r="GQW52"/>
      <c r="GQX52"/>
      <c r="GQY52"/>
      <c r="GQZ52"/>
      <c r="GRA52"/>
      <c r="GRB52"/>
      <c r="GRC52"/>
      <c r="GRD52"/>
      <c r="GRE52"/>
      <c r="GRF52"/>
      <c r="GRG52"/>
      <c r="GRH52"/>
      <c r="GRI52"/>
      <c r="GRJ52"/>
      <c r="GRK52"/>
      <c r="GRL52"/>
      <c r="GRM52"/>
      <c r="GRN52"/>
      <c r="GRO52"/>
      <c r="GRP52"/>
      <c r="GRQ52"/>
      <c r="GRR52"/>
      <c r="GRS52"/>
      <c r="GRT52"/>
      <c r="GRU52"/>
      <c r="GRV52"/>
      <c r="GRW52"/>
      <c r="GRX52"/>
      <c r="GRY52"/>
      <c r="GRZ52"/>
      <c r="GSA52"/>
      <c r="GSB52"/>
      <c r="GSC52"/>
      <c r="GSD52"/>
      <c r="GSE52"/>
      <c r="GSF52"/>
      <c r="GSG52"/>
      <c r="GSH52"/>
      <c r="GSI52"/>
      <c r="GSJ52"/>
      <c r="GSK52"/>
      <c r="GSL52"/>
      <c r="GSM52"/>
      <c r="GSN52"/>
      <c r="GSO52"/>
      <c r="GSP52"/>
      <c r="GSQ52"/>
      <c r="GSR52"/>
      <c r="GSS52"/>
      <c r="GST52"/>
      <c r="GSU52"/>
      <c r="GSV52"/>
      <c r="GSW52"/>
      <c r="GSX52"/>
      <c r="GSY52"/>
      <c r="GSZ52"/>
      <c r="GTA52"/>
      <c r="GTB52"/>
      <c r="GTC52"/>
      <c r="GTD52"/>
      <c r="GTE52"/>
      <c r="GTF52"/>
      <c r="GTG52"/>
      <c r="GTH52"/>
      <c r="GTI52"/>
      <c r="GTJ52"/>
      <c r="GTK52"/>
      <c r="GTL52"/>
      <c r="GTM52"/>
      <c r="GTN52"/>
      <c r="GTO52"/>
      <c r="GTP52"/>
      <c r="GTQ52"/>
      <c r="GTR52"/>
      <c r="GTS52"/>
      <c r="GTT52"/>
      <c r="GTU52"/>
      <c r="GTV52"/>
      <c r="GTW52"/>
      <c r="GTX52"/>
      <c r="GTY52"/>
      <c r="GTZ52"/>
      <c r="GUA52"/>
      <c r="GUB52"/>
      <c r="GUC52"/>
      <c r="GUD52"/>
      <c r="GUE52"/>
      <c r="GUF52"/>
      <c r="GUG52"/>
      <c r="GUH52"/>
      <c r="GUI52"/>
      <c r="GUJ52"/>
      <c r="GUK52"/>
      <c r="GUL52"/>
      <c r="GUM52"/>
      <c r="GUN52"/>
      <c r="GUO52"/>
      <c r="GUP52"/>
      <c r="GUQ52"/>
      <c r="GUR52"/>
      <c r="GUS52"/>
      <c r="GUT52"/>
      <c r="GUU52"/>
      <c r="GUV52"/>
      <c r="GUW52"/>
      <c r="GUX52"/>
      <c r="GUY52"/>
      <c r="GUZ52"/>
      <c r="GVA52"/>
      <c r="GVB52"/>
      <c r="GVC52"/>
      <c r="GVD52"/>
      <c r="GVE52"/>
      <c r="GVF52"/>
      <c r="GVG52"/>
      <c r="GVH52"/>
      <c r="GVI52"/>
      <c r="GVJ52"/>
      <c r="GVK52"/>
      <c r="GVL52"/>
      <c r="GVM52"/>
      <c r="GVN52"/>
      <c r="GVO52"/>
      <c r="GVP52"/>
      <c r="GVQ52"/>
      <c r="GVR52"/>
      <c r="GVS52"/>
      <c r="GVT52"/>
      <c r="GVU52"/>
      <c r="GVV52"/>
      <c r="GVW52"/>
      <c r="GVX52"/>
      <c r="GVY52"/>
      <c r="GVZ52"/>
      <c r="GWA52"/>
      <c r="GWB52"/>
      <c r="GWC52"/>
      <c r="GWD52"/>
      <c r="GWE52"/>
      <c r="GWF52"/>
      <c r="GWG52"/>
      <c r="GWH52"/>
      <c r="GWI52"/>
      <c r="GWJ52"/>
      <c r="GWK52"/>
      <c r="GWL52"/>
      <c r="GWM52"/>
      <c r="GWN52"/>
      <c r="GWO52"/>
      <c r="GWP52"/>
      <c r="GWQ52"/>
      <c r="GWR52"/>
      <c r="GWS52"/>
      <c r="GWT52"/>
      <c r="GWU52"/>
      <c r="GWV52"/>
      <c r="GWW52"/>
      <c r="GWX52"/>
      <c r="GWY52"/>
      <c r="GWZ52"/>
      <c r="GXA52"/>
      <c r="GXB52"/>
      <c r="GXC52"/>
      <c r="GXD52"/>
      <c r="GXE52"/>
      <c r="GXF52"/>
      <c r="GXG52"/>
      <c r="GXH52"/>
      <c r="GXI52"/>
      <c r="GXJ52"/>
      <c r="GXK52"/>
      <c r="GXL52"/>
      <c r="GXM52"/>
      <c r="GXN52"/>
      <c r="GXO52"/>
      <c r="GXP52"/>
      <c r="GXQ52"/>
      <c r="GXR52"/>
      <c r="GXS52"/>
      <c r="GXT52"/>
      <c r="GXU52"/>
      <c r="GXV52"/>
      <c r="GXW52"/>
      <c r="GXX52"/>
      <c r="GXY52"/>
      <c r="GXZ52"/>
      <c r="GYA52"/>
      <c r="GYB52"/>
      <c r="GYC52"/>
      <c r="GYD52"/>
      <c r="GYE52"/>
      <c r="GYF52"/>
      <c r="GYG52"/>
      <c r="GYH52"/>
      <c r="GYI52"/>
      <c r="GYJ52"/>
      <c r="GYK52"/>
      <c r="GYL52"/>
      <c r="GYM52"/>
      <c r="GYN52"/>
      <c r="GYO52"/>
      <c r="GYP52"/>
      <c r="GYQ52"/>
      <c r="GYR52"/>
      <c r="GYS52"/>
      <c r="GYT52"/>
      <c r="GYU52"/>
      <c r="GYV52"/>
      <c r="GYW52"/>
      <c r="GYX52"/>
      <c r="GYY52"/>
      <c r="GYZ52"/>
      <c r="GZA52"/>
      <c r="GZB52"/>
      <c r="GZC52"/>
      <c r="GZD52"/>
      <c r="GZE52"/>
      <c r="GZF52"/>
      <c r="GZG52"/>
      <c r="GZH52"/>
      <c r="GZI52"/>
      <c r="GZJ52"/>
      <c r="GZK52"/>
      <c r="GZL52"/>
      <c r="GZM52"/>
      <c r="GZN52"/>
      <c r="GZO52"/>
      <c r="GZP52"/>
      <c r="GZQ52"/>
      <c r="GZR52"/>
      <c r="GZS52"/>
      <c r="GZT52"/>
      <c r="GZU52"/>
      <c r="GZV52"/>
      <c r="GZW52"/>
      <c r="GZX52"/>
      <c r="GZY52"/>
      <c r="GZZ52"/>
      <c r="HAA52"/>
      <c r="HAB52"/>
      <c r="HAC52"/>
      <c r="HAD52"/>
      <c r="HAE52"/>
      <c r="HAF52"/>
      <c r="HAG52"/>
      <c r="HAH52"/>
      <c r="HAI52"/>
      <c r="HAJ52"/>
      <c r="HAK52"/>
      <c r="HAL52"/>
      <c r="HAM52"/>
      <c r="HAN52"/>
      <c r="HAO52"/>
      <c r="HAP52"/>
      <c r="HAQ52"/>
      <c r="HAR52"/>
      <c r="HAS52"/>
      <c r="HAT52"/>
      <c r="HAU52"/>
      <c r="HAV52"/>
      <c r="HAW52"/>
      <c r="HAX52"/>
      <c r="HAY52"/>
      <c r="HAZ52"/>
      <c r="HBA52"/>
      <c r="HBB52"/>
      <c r="HBC52"/>
      <c r="HBD52"/>
      <c r="HBE52"/>
      <c r="HBF52"/>
      <c r="HBG52"/>
      <c r="HBH52"/>
      <c r="HBI52"/>
      <c r="HBJ52"/>
      <c r="HBK52"/>
      <c r="HBL52"/>
      <c r="HBM52"/>
      <c r="HBN52"/>
      <c r="HBO52"/>
      <c r="HBP52"/>
      <c r="HBQ52"/>
      <c r="HBR52"/>
      <c r="HBS52"/>
      <c r="HBT52"/>
      <c r="HBU52"/>
      <c r="HBV52"/>
      <c r="HBW52"/>
      <c r="HBX52"/>
      <c r="HBY52"/>
      <c r="HBZ52"/>
      <c r="HCA52"/>
      <c r="HCB52"/>
      <c r="HCC52"/>
      <c r="HCD52"/>
      <c r="HCE52"/>
      <c r="HCF52"/>
      <c r="HCG52"/>
      <c r="HCH52"/>
      <c r="HCI52"/>
      <c r="HCJ52"/>
      <c r="HCK52"/>
      <c r="HCL52"/>
      <c r="HCM52"/>
      <c r="HCN52"/>
      <c r="HCO52"/>
      <c r="HCP52"/>
      <c r="HCQ52"/>
      <c r="HCR52"/>
      <c r="HCS52"/>
      <c r="HCT52"/>
      <c r="HCU52"/>
      <c r="HCV52"/>
      <c r="HCW52"/>
      <c r="HCX52"/>
      <c r="HCY52"/>
      <c r="HCZ52"/>
      <c r="HDA52"/>
      <c r="HDB52"/>
      <c r="HDC52"/>
      <c r="HDD52"/>
      <c r="HDE52"/>
      <c r="HDF52"/>
      <c r="HDG52"/>
      <c r="HDH52"/>
      <c r="HDI52"/>
      <c r="HDJ52"/>
      <c r="HDK52"/>
      <c r="HDL52"/>
      <c r="HDM52"/>
      <c r="HDN52"/>
      <c r="HDO52"/>
      <c r="HDP52"/>
      <c r="HDQ52"/>
      <c r="HDR52"/>
      <c r="HDS52"/>
      <c r="HDT52"/>
      <c r="HDU52"/>
      <c r="HDV52"/>
      <c r="HDW52"/>
      <c r="HDX52"/>
      <c r="HDY52"/>
      <c r="HDZ52"/>
      <c r="HEA52"/>
      <c r="HEB52"/>
      <c r="HEC52"/>
      <c r="HED52"/>
      <c r="HEE52"/>
      <c r="HEF52"/>
      <c r="HEG52"/>
      <c r="HEH52"/>
      <c r="HEI52"/>
      <c r="HEJ52"/>
      <c r="HEK52"/>
      <c r="HEL52"/>
      <c r="HEM52"/>
      <c r="HEN52"/>
      <c r="HEO52"/>
      <c r="HEP52"/>
      <c r="HEQ52"/>
      <c r="HER52"/>
      <c r="HES52"/>
      <c r="HET52"/>
      <c r="HEU52"/>
      <c r="HEV52"/>
      <c r="HEW52"/>
      <c r="HEX52"/>
      <c r="HEY52"/>
      <c r="HEZ52"/>
      <c r="HFA52"/>
      <c r="HFB52"/>
      <c r="HFC52"/>
      <c r="HFD52"/>
      <c r="HFE52"/>
      <c r="HFF52"/>
      <c r="HFG52"/>
      <c r="HFH52"/>
      <c r="HFI52"/>
      <c r="HFJ52"/>
      <c r="HFK52"/>
      <c r="HFL52"/>
      <c r="HFM52"/>
      <c r="HFN52"/>
      <c r="HFO52"/>
      <c r="HFP52"/>
      <c r="HFQ52"/>
      <c r="HFR52"/>
      <c r="HFS52"/>
      <c r="HFT52"/>
      <c r="HFU52"/>
      <c r="HFV52"/>
      <c r="HFW52"/>
      <c r="HFX52"/>
      <c r="HFY52"/>
      <c r="HFZ52"/>
      <c r="HGA52"/>
      <c r="HGB52"/>
      <c r="HGC52"/>
      <c r="HGD52"/>
      <c r="HGE52"/>
      <c r="HGF52"/>
      <c r="HGG52"/>
      <c r="HGH52"/>
      <c r="HGI52"/>
      <c r="HGJ52"/>
      <c r="HGK52"/>
      <c r="HGL52"/>
      <c r="HGM52"/>
      <c r="HGN52"/>
      <c r="HGO52"/>
      <c r="HGP52"/>
      <c r="HGQ52"/>
      <c r="HGR52"/>
      <c r="HGS52"/>
      <c r="HGT52"/>
      <c r="HGU52"/>
      <c r="HGV52"/>
      <c r="HGW52"/>
      <c r="HGX52"/>
      <c r="HGY52"/>
      <c r="HGZ52"/>
      <c r="HHA52"/>
      <c r="HHB52"/>
      <c r="HHC52"/>
      <c r="HHD52"/>
      <c r="HHE52"/>
      <c r="HHF52"/>
      <c r="HHG52"/>
      <c r="HHH52"/>
      <c r="HHI52"/>
      <c r="HHJ52"/>
      <c r="HHK52"/>
      <c r="HHL52"/>
      <c r="HHM52"/>
      <c r="HHN52"/>
      <c r="HHO52"/>
      <c r="HHP52"/>
      <c r="HHQ52"/>
      <c r="HHR52"/>
      <c r="HHS52"/>
      <c r="HHT52"/>
      <c r="HHU52"/>
      <c r="HHV52"/>
      <c r="HHW52"/>
      <c r="HHX52"/>
      <c r="HHY52"/>
      <c r="HHZ52"/>
      <c r="HIA52"/>
      <c r="HIB52"/>
      <c r="HIC52"/>
      <c r="HID52"/>
      <c r="HIE52"/>
      <c r="HIF52"/>
      <c r="HIG52"/>
      <c r="HIH52"/>
      <c r="HII52"/>
      <c r="HIJ52"/>
      <c r="HIK52"/>
      <c r="HIL52"/>
      <c r="HIM52"/>
      <c r="HIN52"/>
      <c r="HIO52"/>
      <c r="HIP52"/>
      <c r="HIQ52"/>
      <c r="HIR52"/>
      <c r="HIS52"/>
      <c r="HIT52"/>
      <c r="HIU52"/>
      <c r="HIV52"/>
      <c r="HIW52"/>
      <c r="HIX52"/>
      <c r="HIY52"/>
      <c r="HIZ52"/>
      <c r="HJA52"/>
      <c r="HJB52"/>
      <c r="HJC52"/>
      <c r="HJD52"/>
      <c r="HJE52"/>
      <c r="HJF52"/>
      <c r="HJG52"/>
      <c r="HJH52"/>
      <c r="HJI52"/>
      <c r="HJJ52"/>
      <c r="HJK52"/>
      <c r="HJL52"/>
      <c r="HJM52"/>
      <c r="HJN52"/>
      <c r="HJO52"/>
      <c r="HJP52"/>
      <c r="HJQ52"/>
      <c r="HJR52"/>
      <c r="HJS52"/>
      <c r="HJT52"/>
      <c r="HJU52"/>
      <c r="HJV52"/>
      <c r="HJW52"/>
      <c r="HJX52"/>
      <c r="HJY52"/>
      <c r="HJZ52"/>
      <c r="HKA52"/>
      <c r="HKB52"/>
      <c r="HKC52"/>
      <c r="HKD52"/>
      <c r="HKE52"/>
      <c r="HKF52"/>
      <c r="HKG52"/>
      <c r="HKH52"/>
      <c r="HKI52"/>
      <c r="HKJ52"/>
      <c r="HKK52"/>
      <c r="HKL52"/>
      <c r="HKM52"/>
      <c r="HKN52"/>
      <c r="HKO52"/>
      <c r="HKP52"/>
      <c r="HKQ52"/>
      <c r="HKR52"/>
      <c r="HKS52"/>
      <c r="HKT52"/>
      <c r="HKU52"/>
      <c r="HKV52"/>
      <c r="HKW52"/>
      <c r="HKX52"/>
      <c r="HKY52"/>
      <c r="HKZ52"/>
      <c r="HLA52"/>
      <c r="HLB52"/>
      <c r="HLC52"/>
      <c r="HLD52"/>
      <c r="HLE52"/>
      <c r="HLF52"/>
      <c r="HLG52"/>
      <c r="HLH52"/>
      <c r="HLI52"/>
      <c r="HLJ52"/>
      <c r="HLK52"/>
      <c r="HLL52"/>
      <c r="HLM52"/>
      <c r="HLN52"/>
      <c r="HLO52"/>
      <c r="HLP52"/>
      <c r="HLQ52"/>
      <c r="HLR52"/>
      <c r="HLS52"/>
      <c r="HLT52"/>
      <c r="HLU52"/>
      <c r="HLV52"/>
      <c r="HLW52"/>
      <c r="HLX52"/>
      <c r="HLY52"/>
      <c r="HLZ52"/>
      <c r="HMA52"/>
      <c r="HMB52"/>
      <c r="HMC52"/>
      <c r="HMD52"/>
      <c r="HME52"/>
      <c r="HMF52"/>
      <c r="HMG52"/>
      <c r="HMH52"/>
      <c r="HMI52"/>
      <c r="HMJ52"/>
      <c r="HMK52"/>
      <c r="HML52"/>
      <c r="HMM52"/>
      <c r="HMN52"/>
      <c r="HMO52"/>
      <c r="HMP52"/>
      <c r="HMQ52"/>
      <c r="HMR52"/>
      <c r="HMS52"/>
      <c r="HMT52"/>
      <c r="HMU52"/>
      <c r="HMV52"/>
      <c r="HMW52"/>
      <c r="HMX52"/>
      <c r="HMY52"/>
      <c r="HMZ52"/>
      <c r="HNA52"/>
      <c r="HNB52"/>
      <c r="HNC52"/>
      <c r="HND52"/>
      <c r="HNE52"/>
      <c r="HNF52"/>
      <c r="HNG52"/>
      <c r="HNH52"/>
      <c r="HNI52"/>
      <c r="HNJ52"/>
      <c r="HNK52"/>
      <c r="HNL52"/>
      <c r="HNM52"/>
      <c r="HNN52"/>
      <c r="HNO52"/>
      <c r="HNP52"/>
      <c r="HNQ52"/>
      <c r="HNR52"/>
      <c r="HNS52"/>
      <c r="HNT52"/>
      <c r="HNU52"/>
      <c r="HNV52"/>
      <c r="HNW52"/>
      <c r="HNX52"/>
      <c r="HNY52"/>
      <c r="HNZ52"/>
      <c r="HOA52"/>
      <c r="HOB52"/>
      <c r="HOC52"/>
      <c r="HOD52"/>
      <c r="HOE52"/>
      <c r="HOF52"/>
      <c r="HOG52"/>
      <c r="HOH52"/>
      <c r="HOI52"/>
      <c r="HOJ52"/>
      <c r="HOK52"/>
      <c r="HOL52"/>
      <c r="HOM52"/>
      <c r="HON52"/>
      <c r="HOO52"/>
      <c r="HOP52"/>
      <c r="HOQ52"/>
      <c r="HOR52"/>
      <c r="HOS52"/>
      <c r="HOT52"/>
      <c r="HOU52"/>
      <c r="HOV52"/>
      <c r="HOW52"/>
      <c r="HOX52"/>
      <c r="HOY52"/>
      <c r="HOZ52"/>
      <c r="HPA52"/>
      <c r="HPB52"/>
      <c r="HPC52"/>
      <c r="HPD52"/>
      <c r="HPE52"/>
      <c r="HPF52"/>
      <c r="HPG52"/>
      <c r="HPH52"/>
      <c r="HPI52"/>
      <c r="HPJ52"/>
      <c r="HPK52"/>
      <c r="HPL52"/>
      <c r="HPM52"/>
      <c r="HPN52"/>
      <c r="HPO52"/>
      <c r="HPP52"/>
      <c r="HPQ52"/>
      <c r="HPR52"/>
      <c r="HPS52"/>
      <c r="HPT52"/>
      <c r="HPU52"/>
      <c r="HPV52"/>
      <c r="HPW52"/>
      <c r="HPX52"/>
      <c r="HPY52"/>
      <c r="HPZ52"/>
      <c r="HQA52"/>
      <c r="HQB52"/>
      <c r="HQC52"/>
      <c r="HQD52"/>
      <c r="HQE52"/>
      <c r="HQF52"/>
      <c r="HQG52"/>
      <c r="HQH52"/>
      <c r="HQI52"/>
      <c r="HQJ52"/>
      <c r="HQK52"/>
      <c r="HQL52"/>
      <c r="HQM52"/>
      <c r="HQN52"/>
      <c r="HQO52"/>
      <c r="HQP52"/>
      <c r="HQQ52"/>
      <c r="HQR52"/>
      <c r="HQS52"/>
      <c r="HQT52"/>
      <c r="HQU52"/>
      <c r="HQV52"/>
      <c r="HQW52"/>
      <c r="HQX52"/>
      <c r="HQY52"/>
      <c r="HQZ52"/>
      <c r="HRA52"/>
      <c r="HRB52"/>
      <c r="HRC52"/>
      <c r="HRD52"/>
      <c r="HRE52"/>
      <c r="HRF52"/>
      <c r="HRG52"/>
      <c r="HRH52"/>
      <c r="HRI52"/>
      <c r="HRJ52"/>
      <c r="HRK52"/>
      <c r="HRL52"/>
      <c r="HRM52"/>
      <c r="HRN52"/>
      <c r="HRO52"/>
      <c r="HRP52"/>
      <c r="HRQ52"/>
      <c r="HRR52"/>
      <c r="HRS52"/>
      <c r="HRT52"/>
      <c r="HRU52"/>
      <c r="HRV52"/>
      <c r="HRW52"/>
      <c r="HRX52"/>
      <c r="HRY52"/>
      <c r="HRZ52"/>
      <c r="HSA52"/>
      <c r="HSB52"/>
      <c r="HSC52"/>
      <c r="HSD52"/>
      <c r="HSE52"/>
      <c r="HSF52"/>
      <c r="HSG52"/>
      <c r="HSH52"/>
      <c r="HSI52"/>
      <c r="HSJ52"/>
      <c r="HSK52"/>
      <c r="HSL52"/>
      <c r="HSM52"/>
      <c r="HSN52"/>
      <c r="HSO52"/>
      <c r="HSP52"/>
      <c r="HSQ52"/>
      <c r="HSR52"/>
      <c r="HSS52"/>
      <c r="HST52"/>
      <c r="HSU52"/>
      <c r="HSV52"/>
      <c r="HSW52"/>
      <c r="HSX52"/>
      <c r="HSY52"/>
      <c r="HSZ52"/>
      <c r="HTA52"/>
      <c r="HTB52"/>
      <c r="HTC52"/>
      <c r="HTD52"/>
      <c r="HTE52"/>
      <c r="HTF52"/>
      <c r="HTG52"/>
      <c r="HTH52"/>
      <c r="HTI52"/>
      <c r="HTJ52"/>
      <c r="HTK52"/>
      <c r="HTL52"/>
      <c r="HTM52"/>
      <c r="HTN52"/>
      <c r="HTO52"/>
      <c r="HTP52"/>
      <c r="HTQ52"/>
      <c r="HTR52"/>
      <c r="HTS52"/>
      <c r="HTT52"/>
      <c r="HTU52"/>
      <c r="HTV52"/>
      <c r="HTW52"/>
      <c r="HTX52"/>
      <c r="HTY52"/>
      <c r="HTZ52"/>
      <c r="HUA52"/>
      <c r="HUB52"/>
      <c r="HUC52"/>
      <c r="HUD52"/>
      <c r="HUE52"/>
      <c r="HUF52"/>
      <c r="HUG52"/>
      <c r="HUH52"/>
      <c r="HUI52"/>
      <c r="HUJ52"/>
      <c r="HUK52"/>
      <c r="HUL52"/>
      <c r="HUM52"/>
      <c r="HUN52"/>
      <c r="HUO52"/>
      <c r="HUP52"/>
      <c r="HUQ52"/>
      <c r="HUR52"/>
      <c r="HUS52"/>
      <c r="HUT52"/>
      <c r="HUU52"/>
      <c r="HUV52"/>
      <c r="HUW52"/>
      <c r="HUX52"/>
      <c r="HUY52"/>
      <c r="HUZ52"/>
      <c r="HVA52"/>
      <c r="HVB52"/>
      <c r="HVC52"/>
      <c r="HVD52"/>
      <c r="HVE52"/>
      <c r="HVF52"/>
      <c r="HVG52"/>
      <c r="HVH52"/>
      <c r="HVI52"/>
      <c r="HVJ52"/>
      <c r="HVK52"/>
      <c r="HVL52"/>
      <c r="HVM52"/>
      <c r="HVN52"/>
      <c r="HVO52"/>
      <c r="HVP52"/>
      <c r="HVQ52"/>
      <c r="HVR52"/>
      <c r="HVS52"/>
      <c r="HVT52"/>
      <c r="HVU52"/>
      <c r="HVV52"/>
      <c r="HVW52"/>
      <c r="HVX52"/>
      <c r="HVY52"/>
      <c r="HVZ52"/>
      <c r="HWA52"/>
      <c r="HWB52"/>
      <c r="HWC52"/>
      <c r="HWD52"/>
      <c r="HWE52"/>
      <c r="HWF52"/>
      <c r="HWG52"/>
      <c r="HWH52"/>
      <c r="HWI52"/>
      <c r="HWJ52"/>
      <c r="HWK52"/>
      <c r="HWL52"/>
      <c r="HWM52"/>
      <c r="HWN52"/>
      <c r="HWO52"/>
      <c r="HWP52"/>
      <c r="HWQ52"/>
      <c r="HWR52"/>
      <c r="HWS52"/>
      <c r="HWT52"/>
      <c r="HWU52"/>
      <c r="HWV52"/>
      <c r="HWW52"/>
      <c r="HWX52"/>
      <c r="HWY52"/>
      <c r="HWZ52"/>
      <c r="HXA52"/>
      <c r="HXB52"/>
      <c r="HXC52"/>
      <c r="HXD52"/>
      <c r="HXE52"/>
      <c r="HXF52"/>
      <c r="HXG52"/>
      <c r="HXH52"/>
      <c r="HXI52"/>
      <c r="HXJ52"/>
      <c r="HXK52"/>
      <c r="HXL52"/>
      <c r="HXM52"/>
      <c r="HXN52"/>
      <c r="HXO52"/>
      <c r="HXP52"/>
      <c r="HXQ52"/>
      <c r="HXR52"/>
      <c r="HXS52"/>
      <c r="HXT52"/>
      <c r="HXU52"/>
      <c r="HXV52"/>
      <c r="HXW52"/>
      <c r="HXX52"/>
      <c r="HXY52"/>
      <c r="HXZ52"/>
      <c r="HYA52"/>
      <c r="HYB52"/>
      <c r="HYC52"/>
      <c r="HYD52"/>
      <c r="HYE52"/>
      <c r="HYF52"/>
      <c r="HYG52"/>
      <c r="HYH52"/>
      <c r="HYI52"/>
      <c r="HYJ52"/>
      <c r="HYK52"/>
      <c r="HYL52"/>
      <c r="HYM52"/>
      <c r="HYN52"/>
      <c r="HYO52"/>
      <c r="HYP52"/>
      <c r="HYQ52"/>
      <c r="HYR52"/>
      <c r="HYS52"/>
      <c r="HYT52"/>
      <c r="HYU52"/>
      <c r="HYV52"/>
      <c r="HYW52"/>
      <c r="HYX52"/>
      <c r="HYY52"/>
      <c r="HYZ52"/>
      <c r="HZA52"/>
      <c r="HZB52"/>
      <c r="HZC52"/>
      <c r="HZD52"/>
      <c r="HZE52"/>
      <c r="HZF52"/>
      <c r="HZG52"/>
      <c r="HZH52"/>
      <c r="HZI52"/>
      <c r="HZJ52"/>
      <c r="HZK52"/>
      <c r="HZL52"/>
      <c r="HZM52"/>
      <c r="HZN52"/>
      <c r="HZO52"/>
      <c r="HZP52"/>
      <c r="HZQ52"/>
      <c r="HZR52"/>
      <c r="HZS52"/>
      <c r="HZT52"/>
      <c r="HZU52"/>
      <c r="HZV52"/>
      <c r="HZW52"/>
      <c r="HZX52"/>
      <c r="HZY52"/>
      <c r="HZZ52"/>
      <c r="IAA52"/>
      <c r="IAB52"/>
      <c r="IAC52"/>
      <c r="IAD52"/>
      <c r="IAE52"/>
      <c r="IAF52"/>
      <c r="IAG52"/>
      <c r="IAH52"/>
      <c r="IAI52"/>
      <c r="IAJ52"/>
      <c r="IAK52"/>
      <c r="IAL52"/>
      <c r="IAM52"/>
      <c r="IAN52"/>
      <c r="IAO52"/>
      <c r="IAP52"/>
      <c r="IAQ52"/>
      <c r="IAR52"/>
      <c r="IAS52"/>
      <c r="IAT52"/>
      <c r="IAU52"/>
      <c r="IAV52"/>
      <c r="IAW52"/>
      <c r="IAX52"/>
      <c r="IAY52"/>
      <c r="IAZ52"/>
      <c r="IBA52"/>
      <c r="IBB52"/>
      <c r="IBC52"/>
      <c r="IBD52"/>
      <c r="IBE52"/>
      <c r="IBF52"/>
      <c r="IBG52"/>
      <c r="IBH52"/>
      <c r="IBI52"/>
      <c r="IBJ52"/>
      <c r="IBK52"/>
      <c r="IBL52"/>
      <c r="IBM52"/>
      <c r="IBN52"/>
      <c r="IBO52"/>
      <c r="IBP52"/>
      <c r="IBQ52"/>
      <c r="IBR52"/>
      <c r="IBS52"/>
      <c r="IBT52"/>
      <c r="IBU52"/>
      <c r="IBV52"/>
      <c r="IBW52"/>
      <c r="IBX52"/>
      <c r="IBY52"/>
      <c r="IBZ52"/>
      <c r="ICA52"/>
      <c r="ICB52"/>
      <c r="ICC52"/>
      <c r="ICD52"/>
      <c r="ICE52"/>
      <c r="ICF52"/>
      <c r="ICG52"/>
      <c r="ICH52"/>
      <c r="ICI52"/>
      <c r="ICJ52"/>
      <c r="ICK52"/>
      <c r="ICL52"/>
      <c r="ICM52"/>
      <c r="ICN52"/>
      <c r="ICO52"/>
      <c r="ICP52"/>
      <c r="ICQ52"/>
      <c r="ICR52"/>
      <c r="ICS52"/>
      <c r="ICT52"/>
      <c r="ICU52"/>
      <c r="ICV52"/>
      <c r="ICW52"/>
      <c r="ICX52"/>
      <c r="ICY52"/>
      <c r="ICZ52"/>
      <c r="IDA52"/>
      <c r="IDB52"/>
      <c r="IDC52"/>
      <c r="IDD52"/>
      <c r="IDE52"/>
      <c r="IDF52"/>
      <c r="IDG52"/>
      <c r="IDH52"/>
      <c r="IDI52"/>
      <c r="IDJ52"/>
      <c r="IDK52"/>
      <c r="IDL52"/>
      <c r="IDM52"/>
      <c r="IDN52"/>
      <c r="IDO52"/>
      <c r="IDP52"/>
      <c r="IDQ52"/>
      <c r="IDR52"/>
      <c r="IDS52"/>
      <c r="IDT52"/>
      <c r="IDU52"/>
      <c r="IDV52"/>
      <c r="IDW52"/>
      <c r="IDX52"/>
      <c r="IDY52"/>
      <c r="IDZ52"/>
      <c r="IEA52"/>
      <c r="IEB52"/>
      <c r="IEC52"/>
      <c r="IED52"/>
      <c r="IEE52"/>
      <c r="IEF52"/>
      <c r="IEG52"/>
      <c r="IEH52"/>
      <c r="IEI52"/>
      <c r="IEJ52"/>
      <c r="IEK52"/>
      <c r="IEL52"/>
      <c r="IEM52"/>
      <c r="IEN52"/>
      <c r="IEO52"/>
      <c r="IEP52"/>
      <c r="IEQ52"/>
      <c r="IER52"/>
      <c r="IES52"/>
      <c r="IET52"/>
      <c r="IEU52"/>
      <c r="IEV52"/>
      <c r="IEW52"/>
      <c r="IEX52"/>
      <c r="IEY52"/>
      <c r="IEZ52"/>
      <c r="IFA52"/>
      <c r="IFB52"/>
      <c r="IFC52"/>
      <c r="IFD52"/>
      <c r="IFE52"/>
      <c r="IFF52"/>
      <c r="IFG52"/>
      <c r="IFH52"/>
      <c r="IFI52"/>
      <c r="IFJ52"/>
      <c r="IFK52"/>
      <c r="IFL52"/>
      <c r="IFM52"/>
      <c r="IFN52"/>
      <c r="IFO52"/>
      <c r="IFP52"/>
      <c r="IFQ52"/>
      <c r="IFR52"/>
      <c r="IFS52"/>
      <c r="IFT52"/>
      <c r="IFU52"/>
      <c r="IFV52"/>
      <c r="IFW52"/>
      <c r="IFX52"/>
      <c r="IFY52"/>
      <c r="IFZ52"/>
      <c r="IGA52"/>
      <c r="IGB52"/>
      <c r="IGC52"/>
      <c r="IGD52"/>
      <c r="IGE52"/>
      <c r="IGF52"/>
      <c r="IGG52"/>
      <c r="IGH52"/>
      <c r="IGI52"/>
      <c r="IGJ52"/>
      <c r="IGK52"/>
      <c r="IGL52"/>
      <c r="IGM52"/>
      <c r="IGN52"/>
      <c r="IGO52"/>
      <c r="IGP52"/>
      <c r="IGQ52"/>
      <c r="IGR52"/>
      <c r="IGS52"/>
      <c r="IGT52"/>
      <c r="IGU52"/>
      <c r="IGV52"/>
      <c r="IGW52"/>
      <c r="IGX52"/>
      <c r="IGY52"/>
      <c r="IGZ52"/>
      <c r="IHA52"/>
      <c r="IHB52"/>
      <c r="IHC52"/>
      <c r="IHD52"/>
      <c r="IHE52"/>
      <c r="IHF52"/>
      <c r="IHG52"/>
      <c r="IHH52"/>
      <c r="IHI52"/>
      <c r="IHJ52"/>
      <c r="IHK52"/>
      <c r="IHL52"/>
      <c r="IHM52"/>
      <c r="IHN52"/>
      <c r="IHO52"/>
      <c r="IHP52"/>
      <c r="IHQ52"/>
      <c r="IHR52"/>
      <c r="IHS52"/>
      <c r="IHT52"/>
      <c r="IHU52"/>
      <c r="IHV52"/>
      <c r="IHW52"/>
      <c r="IHX52"/>
      <c r="IHY52"/>
      <c r="IHZ52"/>
      <c r="IIA52"/>
      <c r="IIB52"/>
      <c r="IIC52"/>
      <c r="IID52"/>
      <c r="IIE52"/>
      <c r="IIF52"/>
      <c r="IIG52"/>
      <c r="IIH52"/>
      <c r="III52"/>
      <c r="IIJ52"/>
      <c r="IIK52"/>
      <c r="IIL52"/>
      <c r="IIM52"/>
      <c r="IIN52"/>
      <c r="IIO52"/>
      <c r="IIP52"/>
      <c r="IIQ52"/>
      <c r="IIR52"/>
      <c r="IIS52"/>
      <c r="IIT52"/>
      <c r="IIU52"/>
      <c r="IIV52"/>
      <c r="IIW52"/>
      <c r="IIX52"/>
      <c r="IIY52"/>
      <c r="IIZ52"/>
      <c r="IJA52"/>
      <c r="IJB52"/>
      <c r="IJC52"/>
      <c r="IJD52"/>
      <c r="IJE52"/>
      <c r="IJF52"/>
      <c r="IJG52"/>
      <c r="IJH52"/>
      <c r="IJI52"/>
      <c r="IJJ52"/>
      <c r="IJK52"/>
      <c r="IJL52"/>
      <c r="IJM52"/>
      <c r="IJN52"/>
      <c r="IJO52"/>
      <c r="IJP52"/>
      <c r="IJQ52"/>
      <c r="IJR52"/>
      <c r="IJS52"/>
      <c r="IJT52"/>
      <c r="IJU52"/>
      <c r="IJV52"/>
      <c r="IJW52"/>
      <c r="IJX52"/>
      <c r="IJY52"/>
      <c r="IJZ52"/>
      <c r="IKA52"/>
      <c r="IKB52"/>
      <c r="IKC52"/>
      <c r="IKD52"/>
      <c r="IKE52"/>
      <c r="IKF52"/>
      <c r="IKG52"/>
      <c r="IKH52"/>
      <c r="IKI52"/>
      <c r="IKJ52"/>
      <c r="IKK52"/>
      <c r="IKL52"/>
      <c r="IKM52"/>
      <c r="IKN52"/>
      <c r="IKO52"/>
      <c r="IKP52"/>
      <c r="IKQ52"/>
      <c r="IKR52"/>
      <c r="IKS52"/>
      <c r="IKT52"/>
      <c r="IKU52"/>
      <c r="IKV52"/>
      <c r="IKW52"/>
      <c r="IKX52"/>
      <c r="IKY52"/>
      <c r="IKZ52"/>
      <c r="ILA52"/>
      <c r="ILB52"/>
      <c r="ILC52"/>
      <c r="ILD52"/>
      <c r="ILE52"/>
      <c r="ILF52"/>
      <c r="ILG52"/>
      <c r="ILH52"/>
      <c r="ILI52"/>
      <c r="ILJ52"/>
      <c r="ILK52"/>
      <c r="ILL52"/>
      <c r="ILM52"/>
      <c r="ILN52"/>
      <c r="ILO52"/>
      <c r="ILP52"/>
      <c r="ILQ52"/>
      <c r="ILR52"/>
      <c r="ILS52"/>
      <c r="ILT52"/>
      <c r="ILU52"/>
      <c r="ILV52"/>
      <c r="ILW52"/>
      <c r="ILX52"/>
      <c r="ILY52"/>
      <c r="ILZ52"/>
      <c r="IMA52"/>
      <c r="IMB52"/>
      <c r="IMC52"/>
      <c r="IMD52"/>
      <c r="IME52"/>
      <c r="IMF52"/>
      <c r="IMG52"/>
      <c r="IMH52"/>
      <c r="IMI52"/>
      <c r="IMJ52"/>
      <c r="IMK52"/>
      <c r="IML52"/>
      <c r="IMM52"/>
      <c r="IMN52"/>
      <c r="IMO52"/>
      <c r="IMP52"/>
      <c r="IMQ52"/>
      <c r="IMR52"/>
      <c r="IMS52"/>
      <c r="IMT52"/>
      <c r="IMU52"/>
      <c r="IMV52"/>
      <c r="IMW52"/>
      <c r="IMX52"/>
      <c r="IMY52"/>
      <c r="IMZ52"/>
      <c r="INA52"/>
      <c r="INB52"/>
      <c r="INC52"/>
      <c r="IND52"/>
      <c r="INE52"/>
      <c r="INF52"/>
      <c r="ING52"/>
      <c r="INH52"/>
      <c r="INI52"/>
      <c r="INJ52"/>
      <c r="INK52"/>
      <c r="INL52"/>
      <c r="INM52"/>
      <c r="INN52"/>
      <c r="INO52"/>
      <c r="INP52"/>
      <c r="INQ52"/>
      <c r="INR52"/>
      <c r="INS52"/>
      <c r="INT52"/>
      <c r="INU52"/>
      <c r="INV52"/>
      <c r="INW52"/>
      <c r="INX52"/>
      <c r="INY52"/>
      <c r="INZ52"/>
      <c r="IOA52"/>
      <c r="IOB52"/>
      <c r="IOC52"/>
      <c r="IOD52"/>
      <c r="IOE52"/>
      <c r="IOF52"/>
      <c r="IOG52"/>
      <c r="IOH52"/>
      <c r="IOI52"/>
      <c r="IOJ52"/>
      <c r="IOK52"/>
      <c r="IOL52"/>
      <c r="IOM52"/>
      <c r="ION52"/>
      <c r="IOO52"/>
      <c r="IOP52"/>
      <c r="IOQ52"/>
      <c r="IOR52"/>
      <c r="IOS52"/>
      <c r="IOT52"/>
      <c r="IOU52"/>
      <c r="IOV52"/>
      <c r="IOW52"/>
      <c r="IOX52"/>
      <c r="IOY52"/>
      <c r="IOZ52"/>
      <c r="IPA52"/>
      <c r="IPB52"/>
      <c r="IPC52"/>
      <c r="IPD52"/>
      <c r="IPE52"/>
      <c r="IPF52"/>
      <c r="IPG52"/>
      <c r="IPH52"/>
      <c r="IPI52"/>
      <c r="IPJ52"/>
      <c r="IPK52"/>
      <c r="IPL52"/>
      <c r="IPM52"/>
      <c r="IPN52"/>
      <c r="IPO52"/>
      <c r="IPP52"/>
      <c r="IPQ52"/>
      <c r="IPR52"/>
      <c r="IPS52"/>
      <c r="IPT52"/>
      <c r="IPU52"/>
      <c r="IPV52"/>
      <c r="IPW52"/>
      <c r="IPX52"/>
      <c r="IPY52"/>
      <c r="IPZ52"/>
      <c r="IQA52"/>
      <c r="IQB52"/>
      <c r="IQC52"/>
      <c r="IQD52"/>
      <c r="IQE52"/>
      <c r="IQF52"/>
      <c r="IQG52"/>
      <c r="IQH52"/>
      <c r="IQI52"/>
      <c r="IQJ52"/>
      <c r="IQK52"/>
      <c r="IQL52"/>
      <c r="IQM52"/>
      <c r="IQN52"/>
      <c r="IQO52"/>
      <c r="IQP52"/>
      <c r="IQQ52"/>
      <c r="IQR52"/>
      <c r="IQS52"/>
      <c r="IQT52"/>
      <c r="IQU52"/>
      <c r="IQV52"/>
      <c r="IQW52"/>
      <c r="IQX52"/>
      <c r="IQY52"/>
      <c r="IQZ52"/>
      <c r="IRA52"/>
      <c r="IRB52"/>
      <c r="IRC52"/>
      <c r="IRD52"/>
      <c r="IRE52"/>
      <c r="IRF52"/>
      <c r="IRG52"/>
      <c r="IRH52"/>
      <c r="IRI52"/>
      <c r="IRJ52"/>
      <c r="IRK52"/>
      <c r="IRL52"/>
      <c r="IRM52"/>
      <c r="IRN52"/>
      <c r="IRO52"/>
      <c r="IRP52"/>
      <c r="IRQ52"/>
      <c r="IRR52"/>
      <c r="IRS52"/>
      <c r="IRT52"/>
      <c r="IRU52"/>
      <c r="IRV52"/>
      <c r="IRW52"/>
      <c r="IRX52"/>
      <c r="IRY52"/>
      <c r="IRZ52"/>
      <c r="ISA52"/>
      <c r="ISB52"/>
      <c r="ISC52"/>
      <c r="ISD52"/>
      <c r="ISE52"/>
      <c r="ISF52"/>
      <c r="ISG52"/>
      <c r="ISH52"/>
      <c r="ISI52"/>
      <c r="ISJ52"/>
      <c r="ISK52"/>
      <c r="ISL52"/>
      <c r="ISM52"/>
      <c r="ISN52"/>
      <c r="ISO52"/>
      <c r="ISP52"/>
      <c r="ISQ52"/>
      <c r="ISR52"/>
      <c r="ISS52"/>
      <c r="IST52"/>
      <c r="ISU52"/>
      <c r="ISV52"/>
      <c r="ISW52"/>
      <c r="ISX52"/>
      <c r="ISY52"/>
      <c r="ISZ52"/>
      <c r="ITA52"/>
      <c r="ITB52"/>
      <c r="ITC52"/>
      <c r="ITD52"/>
      <c r="ITE52"/>
      <c r="ITF52"/>
      <c r="ITG52"/>
      <c r="ITH52"/>
      <c r="ITI52"/>
      <c r="ITJ52"/>
      <c r="ITK52"/>
      <c r="ITL52"/>
      <c r="ITM52"/>
      <c r="ITN52"/>
      <c r="ITO52"/>
      <c r="ITP52"/>
      <c r="ITQ52"/>
      <c r="ITR52"/>
      <c r="ITS52"/>
      <c r="ITT52"/>
      <c r="ITU52"/>
      <c r="ITV52"/>
      <c r="ITW52"/>
      <c r="ITX52"/>
      <c r="ITY52"/>
      <c r="ITZ52"/>
      <c r="IUA52"/>
      <c r="IUB52"/>
      <c r="IUC52"/>
      <c r="IUD52"/>
      <c r="IUE52"/>
      <c r="IUF52"/>
      <c r="IUG52"/>
      <c r="IUH52"/>
      <c r="IUI52"/>
      <c r="IUJ52"/>
      <c r="IUK52"/>
      <c r="IUL52"/>
      <c r="IUM52"/>
      <c r="IUN52"/>
      <c r="IUO52"/>
      <c r="IUP52"/>
      <c r="IUQ52"/>
      <c r="IUR52"/>
      <c r="IUS52"/>
      <c r="IUT52"/>
      <c r="IUU52"/>
      <c r="IUV52"/>
      <c r="IUW52"/>
      <c r="IUX52"/>
      <c r="IUY52"/>
      <c r="IUZ52"/>
      <c r="IVA52"/>
      <c r="IVB52"/>
      <c r="IVC52"/>
      <c r="IVD52"/>
      <c r="IVE52"/>
      <c r="IVF52"/>
      <c r="IVG52"/>
      <c r="IVH52"/>
      <c r="IVI52"/>
      <c r="IVJ52"/>
      <c r="IVK52"/>
      <c r="IVL52"/>
      <c r="IVM52"/>
      <c r="IVN52"/>
      <c r="IVO52"/>
      <c r="IVP52"/>
      <c r="IVQ52"/>
      <c r="IVR52"/>
      <c r="IVS52"/>
      <c r="IVT52"/>
      <c r="IVU52"/>
      <c r="IVV52"/>
      <c r="IVW52"/>
      <c r="IVX52"/>
      <c r="IVY52"/>
      <c r="IVZ52"/>
      <c r="IWA52"/>
      <c r="IWB52"/>
      <c r="IWC52"/>
      <c r="IWD52"/>
      <c r="IWE52"/>
      <c r="IWF52"/>
      <c r="IWG52"/>
      <c r="IWH52"/>
      <c r="IWI52"/>
      <c r="IWJ52"/>
      <c r="IWK52"/>
      <c r="IWL52"/>
      <c r="IWM52"/>
      <c r="IWN52"/>
      <c r="IWO52"/>
      <c r="IWP52"/>
      <c r="IWQ52"/>
      <c r="IWR52"/>
      <c r="IWS52"/>
      <c r="IWT52"/>
      <c r="IWU52"/>
      <c r="IWV52"/>
      <c r="IWW52"/>
      <c r="IWX52"/>
      <c r="IWY52"/>
      <c r="IWZ52"/>
      <c r="IXA52"/>
      <c r="IXB52"/>
      <c r="IXC52"/>
      <c r="IXD52"/>
      <c r="IXE52"/>
      <c r="IXF52"/>
      <c r="IXG52"/>
      <c r="IXH52"/>
      <c r="IXI52"/>
      <c r="IXJ52"/>
      <c r="IXK52"/>
      <c r="IXL52"/>
      <c r="IXM52"/>
      <c r="IXN52"/>
      <c r="IXO52"/>
      <c r="IXP52"/>
      <c r="IXQ52"/>
      <c r="IXR52"/>
      <c r="IXS52"/>
      <c r="IXT52"/>
      <c r="IXU52"/>
      <c r="IXV52"/>
      <c r="IXW52"/>
      <c r="IXX52"/>
      <c r="IXY52"/>
      <c r="IXZ52"/>
      <c r="IYA52"/>
      <c r="IYB52"/>
      <c r="IYC52"/>
      <c r="IYD52"/>
      <c r="IYE52"/>
      <c r="IYF52"/>
      <c r="IYG52"/>
      <c r="IYH52"/>
      <c r="IYI52"/>
      <c r="IYJ52"/>
      <c r="IYK52"/>
      <c r="IYL52"/>
      <c r="IYM52"/>
      <c r="IYN52"/>
      <c r="IYO52"/>
      <c r="IYP52"/>
      <c r="IYQ52"/>
      <c r="IYR52"/>
      <c r="IYS52"/>
      <c r="IYT52"/>
      <c r="IYU52"/>
      <c r="IYV52"/>
      <c r="IYW52"/>
      <c r="IYX52"/>
      <c r="IYY52"/>
      <c r="IYZ52"/>
      <c r="IZA52"/>
      <c r="IZB52"/>
      <c r="IZC52"/>
      <c r="IZD52"/>
      <c r="IZE52"/>
      <c r="IZF52"/>
      <c r="IZG52"/>
      <c r="IZH52"/>
      <c r="IZI52"/>
      <c r="IZJ52"/>
      <c r="IZK52"/>
      <c r="IZL52"/>
      <c r="IZM52"/>
      <c r="IZN52"/>
      <c r="IZO52"/>
      <c r="IZP52"/>
      <c r="IZQ52"/>
      <c r="IZR52"/>
      <c r="IZS52"/>
      <c r="IZT52"/>
      <c r="IZU52"/>
      <c r="IZV52"/>
      <c r="IZW52"/>
      <c r="IZX52"/>
      <c r="IZY52"/>
      <c r="IZZ52"/>
      <c r="JAA52"/>
      <c r="JAB52"/>
      <c r="JAC52"/>
      <c r="JAD52"/>
      <c r="JAE52"/>
      <c r="JAF52"/>
      <c r="JAG52"/>
      <c r="JAH52"/>
      <c r="JAI52"/>
      <c r="JAJ52"/>
      <c r="JAK52"/>
      <c r="JAL52"/>
      <c r="JAM52"/>
      <c r="JAN52"/>
      <c r="JAO52"/>
      <c r="JAP52"/>
      <c r="JAQ52"/>
      <c r="JAR52"/>
      <c r="JAS52"/>
      <c r="JAT52"/>
      <c r="JAU52"/>
      <c r="JAV52"/>
      <c r="JAW52"/>
      <c r="JAX52"/>
      <c r="JAY52"/>
      <c r="JAZ52"/>
      <c r="JBA52"/>
      <c r="JBB52"/>
      <c r="JBC52"/>
      <c r="JBD52"/>
      <c r="JBE52"/>
      <c r="JBF52"/>
      <c r="JBG52"/>
      <c r="JBH52"/>
      <c r="JBI52"/>
      <c r="JBJ52"/>
      <c r="JBK52"/>
      <c r="JBL52"/>
      <c r="JBM52"/>
      <c r="JBN52"/>
      <c r="JBO52"/>
      <c r="JBP52"/>
      <c r="JBQ52"/>
      <c r="JBR52"/>
      <c r="JBS52"/>
      <c r="JBT52"/>
      <c r="JBU52"/>
      <c r="JBV52"/>
      <c r="JBW52"/>
      <c r="JBX52"/>
      <c r="JBY52"/>
      <c r="JBZ52"/>
      <c r="JCA52"/>
      <c r="JCB52"/>
      <c r="JCC52"/>
      <c r="JCD52"/>
      <c r="JCE52"/>
      <c r="JCF52"/>
      <c r="JCG52"/>
      <c r="JCH52"/>
      <c r="JCI52"/>
      <c r="JCJ52"/>
      <c r="JCK52"/>
      <c r="JCL52"/>
      <c r="JCM52"/>
      <c r="JCN52"/>
      <c r="JCO52"/>
      <c r="JCP52"/>
      <c r="JCQ52"/>
      <c r="JCR52"/>
      <c r="JCS52"/>
      <c r="JCT52"/>
      <c r="JCU52"/>
      <c r="JCV52"/>
      <c r="JCW52"/>
      <c r="JCX52"/>
      <c r="JCY52"/>
      <c r="JCZ52"/>
      <c r="JDA52"/>
      <c r="JDB52"/>
      <c r="JDC52"/>
      <c r="JDD52"/>
      <c r="JDE52"/>
      <c r="JDF52"/>
      <c r="JDG52"/>
      <c r="JDH52"/>
      <c r="JDI52"/>
      <c r="JDJ52"/>
      <c r="JDK52"/>
      <c r="JDL52"/>
      <c r="JDM52"/>
      <c r="JDN52"/>
      <c r="JDO52"/>
      <c r="JDP52"/>
      <c r="JDQ52"/>
      <c r="JDR52"/>
      <c r="JDS52"/>
      <c r="JDT52"/>
      <c r="JDU52"/>
      <c r="JDV52"/>
      <c r="JDW52"/>
      <c r="JDX52"/>
      <c r="JDY52"/>
      <c r="JDZ52"/>
      <c r="JEA52"/>
      <c r="JEB52"/>
      <c r="JEC52"/>
      <c r="JED52"/>
      <c r="JEE52"/>
      <c r="JEF52"/>
      <c r="JEG52"/>
      <c r="JEH52"/>
      <c r="JEI52"/>
      <c r="JEJ52"/>
      <c r="JEK52"/>
      <c r="JEL52"/>
      <c r="JEM52"/>
      <c r="JEN52"/>
      <c r="JEO52"/>
      <c r="JEP52"/>
      <c r="JEQ52"/>
      <c r="JER52"/>
      <c r="JES52"/>
      <c r="JET52"/>
      <c r="JEU52"/>
      <c r="JEV52"/>
      <c r="JEW52"/>
      <c r="JEX52"/>
      <c r="JEY52"/>
      <c r="JEZ52"/>
      <c r="JFA52"/>
      <c r="JFB52"/>
      <c r="JFC52"/>
      <c r="JFD52"/>
      <c r="JFE52"/>
      <c r="JFF52"/>
      <c r="JFG52"/>
      <c r="JFH52"/>
      <c r="JFI52"/>
      <c r="JFJ52"/>
      <c r="JFK52"/>
      <c r="JFL52"/>
      <c r="JFM52"/>
      <c r="JFN52"/>
      <c r="JFO52"/>
      <c r="JFP52"/>
      <c r="JFQ52"/>
      <c r="JFR52"/>
      <c r="JFS52"/>
      <c r="JFT52"/>
      <c r="JFU52"/>
      <c r="JFV52"/>
      <c r="JFW52"/>
      <c r="JFX52"/>
      <c r="JFY52"/>
      <c r="JFZ52"/>
      <c r="JGA52"/>
      <c r="JGB52"/>
      <c r="JGC52"/>
      <c r="JGD52"/>
      <c r="JGE52"/>
      <c r="JGF52"/>
      <c r="JGG52"/>
      <c r="JGH52"/>
      <c r="JGI52"/>
      <c r="JGJ52"/>
      <c r="JGK52"/>
      <c r="JGL52"/>
      <c r="JGM52"/>
      <c r="JGN52"/>
      <c r="JGO52"/>
      <c r="JGP52"/>
      <c r="JGQ52"/>
      <c r="JGR52"/>
      <c r="JGS52"/>
      <c r="JGT52"/>
      <c r="JGU52"/>
      <c r="JGV52"/>
      <c r="JGW52"/>
      <c r="JGX52"/>
      <c r="JGY52"/>
      <c r="JGZ52"/>
      <c r="JHA52"/>
      <c r="JHB52"/>
      <c r="JHC52"/>
      <c r="JHD52"/>
      <c r="JHE52"/>
      <c r="JHF52"/>
      <c r="JHG52"/>
      <c r="JHH52"/>
      <c r="JHI52"/>
      <c r="JHJ52"/>
      <c r="JHK52"/>
      <c r="JHL52"/>
      <c r="JHM52"/>
      <c r="JHN52"/>
      <c r="JHO52"/>
      <c r="JHP52"/>
      <c r="JHQ52"/>
      <c r="JHR52"/>
      <c r="JHS52"/>
      <c r="JHT52"/>
      <c r="JHU52"/>
      <c r="JHV52"/>
      <c r="JHW52"/>
      <c r="JHX52"/>
      <c r="JHY52"/>
      <c r="JHZ52"/>
      <c r="JIA52"/>
      <c r="JIB52"/>
      <c r="JIC52"/>
      <c r="JID52"/>
      <c r="JIE52"/>
      <c r="JIF52"/>
      <c r="JIG52"/>
      <c r="JIH52"/>
      <c r="JII52"/>
      <c r="JIJ52"/>
      <c r="JIK52"/>
      <c r="JIL52"/>
      <c r="JIM52"/>
      <c r="JIN52"/>
      <c r="JIO52"/>
      <c r="JIP52"/>
      <c r="JIQ52"/>
      <c r="JIR52"/>
      <c r="JIS52"/>
      <c r="JIT52"/>
      <c r="JIU52"/>
      <c r="JIV52"/>
      <c r="JIW52"/>
      <c r="JIX52"/>
      <c r="JIY52"/>
      <c r="JIZ52"/>
      <c r="JJA52"/>
      <c r="JJB52"/>
      <c r="JJC52"/>
      <c r="JJD52"/>
      <c r="JJE52"/>
      <c r="JJF52"/>
      <c r="JJG52"/>
      <c r="JJH52"/>
      <c r="JJI52"/>
      <c r="JJJ52"/>
      <c r="JJK52"/>
      <c r="JJL52"/>
      <c r="JJM52"/>
      <c r="JJN52"/>
      <c r="JJO52"/>
      <c r="JJP52"/>
      <c r="JJQ52"/>
      <c r="JJR52"/>
      <c r="JJS52"/>
      <c r="JJT52"/>
      <c r="JJU52"/>
      <c r="JJV52"/>
      <c r="JJW52"/>
      <c r="JJX52"/>
      <c r="JJY52"/>
      <c r="JJZ52"/>
      <c r="JKA52"/>
      <c r="JKB52"/>
      <c r="JKC52"/>
      <c r="JKD52"/>
      <c r="JKE52"/>
      <c r="JKF52"/>
      <c r="JKG52"/>
      <c r="JKH52"/>
      <c r="JKI52"/>
      <c r="JKJ52"/>
      <c r="JKK52"/>
      <c r="JKL52"/>
      <c r="JKM52"/>
      <c r="JKN52"/>
      <c r="JKO52"/>
      <c r="JKP52"/>
      <c r="JKQ52"/>
      <c r="JKR52"/>
      <c r="JKS52"/>
      <c r="JKT52"/>
      <c r="JKU52"/>
      <c r="JKV52"/>
      <c r="JKW52"/>
      <c r="JKX52"/>
      <c r="JKY52"/>
      <c r="JKZ52"/>
      <c r="JLA52"/>
      <c r="JLB52"/>
      <c r="JLC52"/>
      <c r="JLD52"/>
      <c r="JLE52"/>
      <c r="JLF52"/>
      <c r="JLG52"/>
      <c r="JLH52"/>
      <c r="JLI52"/>
      <c r="JLJ52"/>
      <c r="JLK52"/>
      <c r="JLL52"/>
      <c r="JLM52"/>
      <c r="JLN52"/>
      <c r="JLO52"/>
      <c r="JLP52"/>
      <c r="JLQ52"/>
      <c r="JLR52"/>
      <c r="JLS52"/>
      <c r="JLT52"/>
      <c r="JLU52"/>
      <c r="JLV52"/>
      <c r="JLW52"/>
      <c r="JLX52"/>
      <c r="JLY52"/>
      <c r="JLZ52"/>
      <c r="JMA52"/>
      <c r="JMB52"/>
      <c r="JMC52"/>
      <c r="JMD52"/>
      <c r="JME52"/>
      <c r="JMF52"/>
      <c r="JMG52"/>
      <c r="JMH52"/>
      <c r="JMI52"/>
      <c r="JMJ52"/>
      <c r="JMK52"/>
      <c r="JML52"/>
      <c r="JMM52"/>
      <c r="JMN52"/>
      <c r="JMO52"/>
      <c r="JMP52"/>
      <c r="JMQ52"/>
      <c r="JMR52"/>
      <c r="JMS52"/>
      <c r="JMT52"/>
      <c r="JMU52"/>
      <c r="JMV52"/>
      <c r="JMW52"/>
      <c r="JMX52"/>
      <c r="JMY52"/>
      <c r="JMZ52"/>
      <c r="JNA52"/>
      <c r="JNB52"/>
      <c r="JNC52"/>
      <c r="JND52"/>
      <c r="JNE52"/>
      <c r="JNF52"/>
      <c r="JNG52"/>
      <c r="JNH52"/>
      <c r="JNI52"/>
      <c r="JNJ52"/>
      <c r="JNK52"/>
      <c r="JNL52"/>
      <c r="JNM52"/>
      <c r="JNN52"/>
      <c r="JNO52"/>
      <c r="JNP52"/>
      <c r="JNQ52"/>
      <c r="JNR52"/>
      <c r="JNS52"/>
      <c r="JNT52"/>
      <c r="JNU52"/>
      <c r="JNV52"/>
      <c r="JNW52"/>
      <c r="JNX52"/>
      <c r="JNY52"/>
      <c r="JNZ52"/>
      <c r="JOA52"/>
      <c r="JOB52"/>
      <c r="JOC52"/>
      <c r="JOD52"/>
      <c r="JOE52"/>
      <c r="JOF52"/>
      <c r="JOG52"/>
      <c r="JOH52"/>
      <c r="JOI52"/>
      <c r="JOJ52"/>
      <c r="JOK52"/>
      <c r="JOL52"/>
      <c r="JOM52"/>
      <c r="JON52"/>
      <c r="JOO52"/>
      <c r="JOP52"/>
      <c r="JOQ52"/>
      <c r="JOR52"/>
      <c r="JOS52"/>
      <c r="JOT52"/>
      <c r="JOU52"/>
      <c r="JOV52"/>
      <c r="JOW52"/>
      <c r="JOX52"/>
      <c r="JOY52"/>
      <c r="JOZ52"/>
      <c r="JPA52"/>
      <c r="JPB52"/>
      <c r="JPC52"/>
      <c r="JPD52"/>
      <c r="JPE52"/>
      <c r="JPF52"/>
      <c r="JPG52"/>
      <c r="JPH52"/>
      <c r="JPI52"/>
      <c r="JPJ52"/>
      <c r="JPK52"/>
      <c r="JPL52"/>
      <c r="JPM52"/>
      <c r="JPN52"/>
      <c r="JPO52"/>
      <c r="JPP52"/>
      <c r="JPQ52"/>
      <c r="JPR52"/>
      <c r="JPS52"/>
      <c r="JPT52"/>
      <c r="JPU52"/>
      <c r="JPV52"/>
      <c r="JPW52"/>
      <c r="JPX52"/>
      <c r="JPY52"/>
      <c r="JPZ52"/>
      <c r="JQA52"/>
      <c r="JQB52"/>
      <c r="JQC52"/>
      <c r="JQD52"/>
      <c r="JQE52"/>
      <c r="JQF52"/>
      <c r="JQG52"/>
      <c r="JQH52"/>
      <c r="JQI52"/>
      <c r="JQJ52"/>
      <c r="JQK52"/>
      <c r="JQL52"/>
      <c r="JQM52"/>
      <c r="JQN52"/>
      <c r="JQO52"/>
      <c r="JQP52"/>
      <c r="JQQ52"/>
      <c r="JQR52"/>
      <c r="JQS52"/>
      <c r="JQT52"/>
      <c r="JQU52"/>
      <c r="JQV52"/>
      <c r="JQW52"/>
      <c r="JQX52"/>
      <c r="JQY52"/>
      <c r="JQZ52"/>
      <c r="JRA52"/>
      <c r="JRB52"/>
      <c r="JRC52"/>
      <c r="JRD52"/>
      <c r="JRE52"/>
      <c r="JRF52"/>
      <c r="JRG52"/>
      <c r="JRH52"/>
      <c r="JRI52"/>
      <c r="JRJ52"/>
      <c r="JRK52"/>
      <c r="JRL52"/>
      <c r="JRM52"/>
      <c r="JRN52"/>
      <c r="JRO52"/>
      <c r="JRP52"/>
      <c r="JRQ52"/>
      <c r="JRR52"/>
      <c r="JRS52"/>
      <c r="JRT52"/>
      <c r="JRU52"/>
      <c r="JRV52"/>
      <c r="JRW52"/>
      <c r="JRX52"/>
      <c r="JRY52"/>
      <c r="JRZ52"/>
      <c r="JSA52"/>
      <c r="JSB52"/>
      <c r="JSC52"/>
      <c r="JSD52"/>
      <c r="JSE52"/>
      <c r="JSF52"/>
      <c r="JSG52"/>
      <c r="JSH52"/>
      <c r="JSI52"/>
      <c r="JSJ52"/>
      <c r="JSK52"/>
      <c r="JSL52"/>
      <c r="JSM52"/>
      <c r="JSN52"/>
      <c r="JSO52"/>
      <c r="JSP52"/>
      <c r="JSQ52"/>
      <c r="JSR52"/>
      <c r="JSS52"/>
      <c r="JST52"/>
      <c r="JSU52"/>
      <c r="JSV52"/>
      <c r="JSW52"/>
      <c r="JSX52"/>
      <c r="JSY52"/>
      <c r="JSZ52"/>
      <c r="JTA52"/>
      <c r="JTB52"/>
      <c r="JTC52"/>
      <c r="JTD52"/>
      <c r="JTE52"/>
      <c r="JTF52"/>
      <c r="JTG52"/>
      <c r="JTH52"/>
      <c r="JTI52"/>
      <c r="JTJ52"/>
      <c r="JTK52"/>
      <c r="JTL52"/>
      <c r="JTM52"/>
      <c r="JTN52"/>
      <c r="JTO52"/>
      <c r="JTP52"/>
      <c r="JTQ52"/>
      <c r="JTR52"/>
      <c r="JTS52"/>
      <c r="JTT52"/>
      <c r="JTU52"/>
      <c r="JTV52"/>
      <c r="JTW52"/>
      <c r="JTX52"/>
      <c r="JTY52"/>
      <c r="JTZ52"/>
      <c r="JUA52"/>
      <c r="JUB52"/>
      <c r="JUC52"/>
      <c r="JUD52"/>
      <c r="JUE52"/>
      <c r="JUF52"/>
      <c r="JUG52"/>
      <c r="JUH52"/>
      <c r="JUI52"/>
      <c r="JUJ52"/>
      <c r="JUK52"/>
      <c r="JUL52"/>
      <c r="JUM52"/>
      <c r="JUN52"/>
      <c r="JUO52"/>
      <c r="JUP52"/>
      <c r="JUQ52"/>
      <c r="JUR52"/>
      <c r="JUS52"/>
      <c r="JUT52"/>
      <c r="JUU52"/>
      <c r="JUV52"/>
      <c r="JUW52"/>
      <c r="JUX52"/>
      <c r="JUY52"/>
      <c r="JUZ52"/>
      <c r="JVA52"/>
      <c r="JVB52"/>
      <c r="JVC52"/>
      <c r="JVD52"/>
      <c r="JVE52"/>
      <c r="JVF52"/>
      <c r="JVG52"/>
      <c r="JVH52"/>
      <c r="JVI52"/>
      <c r="JVJ52"/>
      <c r="JVK52"/>
      <c r="JVL52"/>
      <c r="JVM52"/>
      <c r="JVN52"/>
      <c r="JVO52"/>
      <c r="JVP52"/>
      <c r="JVQ52"/>
      <c r="JVR52"/>
      <c r="JVS52"/>
      <c r="JVT52"/>
      <c r="JVU52"/>
      <c r="JVV52"/>
      <c r="JVW52"/>
      <c r="JVX52"/>
      <c r="JVY52"/>
      <c r="JVZ52"/>
      <c r="JWA52"/>
      <c r="JWB52"/>
      <c r="JWC52"/>
      <c r="JWD52"/>
      <c r="JWE52"/>
      <c r="JWF52"/>
      <c r="JWG52"/>
      <c r="JWH52"/>
      <c r="JWI52"/>
      <c r="JWJ52"/>
      <c r="JWK52"/>
      <c r="JWL52"/>
      <c r="JWM52"/>
      <c r="JWN52"/>
      <c r="JWO52"/>
      <c r="JWP52"/>
      <c r="JWQ52"/>
      <c r="JWR52"/>
      <c r="JWS52"/>
      <c r="JWT52"/>
      <c r="JWU52"/>
      <c r="JWV52"/>
      <c r="JWW52"/>
      <c r="JWX52"/>
      <c r="JWY52"/>
      <c r="JWZ52"/>
      <c r="JXA52"/>
      <c r="JXB52"/>
      <c r="JXC52"/>
      <c r="JXD52"/>
      <c r="JXE52"/>
      <c r="JXF52"/>
      <c r="JXG52"/>
      <c r="JXH52"/>
      <c r="JXI52"/>
      <c r="JXJ52"/>
      <c r="JXK52"/>
      <c r="JXL52"/>
      <c r="JXM52"/>
      <c r="JXN52"/>
      <c r="JXO52"/>
      <c r="JXP52"/>
      <c r="JXQ52"/>
      <c r="JXR52"/>
      <c r="JXS52"/>
      <c r="JXT52"/>
      <c r="JXU52"/>
      <c r="JXV52"/>
      <c r="JXW52"/>
      <c r="JXX52"/>
      <c r="JXY52"/>
      <c r="JXZ52"/>
      <c r="JYA52"/>
      <c r="JYB52"/>
      <c r="JYC52"/>
      <c r="JYD52"/>
      <c r="JYE52"/>
      <c r="JYF52"/>
      <c r="JYG52"/>
      <c r="JYH52"/>
      <c r="JYI52"/>
      <c r="JYJ52"/>
      <c r="JYK52"/>
      <c r="JYL52"/>
      <c r="JYM52"/>
      <c r="JYN52"/>
      <c r="JYO52"/>
      <c r="JYP52"/>
      <c r="JYQ52"/>
      <c r="JYR52"/>
      <c r="JYS52"/>
      <c r="JYT52"/>
      <c r="JYU52"/>
      <c r="JYV52"/>
      <c r="JYW52"/>
      <c r="JYX52"/>
      <c r="JYY52"/>
      <c r="JYZ52"/>
      <c r="JZA52"/>
      <c r="JZB52"/>
      <c r="JZC52"/>
      <c r="JZD52"/>
      <c r="JZE52"/>
      <c r="JZF52"/>
      <c r="JZG52"/>
      <c r="JZH52"/>
      <c r="JZI52"/>
      <c r="JZJ52"/>
      <c r="JZK52"/>
      <c r="JZL52"/>
      <c r="JZM52"/>
      <c r="JZN52"/>
      <c r="JZO52"/>
      <c r="JZP52"/>
      <c r="JZQ52"/>
      <c r="JZR52"/>
      <c r="JZS52"/>
      <c r="JZT52"/>
      <c r="JZU52"/>
      <c r="JZV52"/>
      <c r="JZW52"/>
      <c r="JZX52"/>
      <c r="JZY52"/>
      <c r="JZZ52"/>
      <c r="KAA52"/>
      <c r="KAB52"/>
      <c r="KAC52"/>
      <c r="KAD52"/>
      <c r="KAE52"/>
      <c r="KAF52"/>
      <c r="KAG52"/>
      <c r="KAH52"/>
      <c r="KAI52"/>
      <c r="KAJ52"/>
      <c r="KAK52"/>
      <c r="KAL52"/>
      <c r="KAM52"/>
      <c r="KAN52"/>
      <c r="KAO52"/>
      <c r="KAP52"/>
      <c r="KAQ52"/>
      <c r="KAR52"/>
      <c r="KAS52"/>
      <c r="KAT52"/>
      <c r="KAU52"/>
      <c r="KAV52"/>
      <c r="KAW52"/>
      <c r="KAX52"/>
      <c r="KAY52"/>
      <c r="KAZ52"/>
      <c r="KBA52"/>
      <c r="KBB52"/>
      <c r="KBC52"/>
      <c r="KBD52"/>
      <c r="KBE52"/>
      <c r="KBF52"/>
      <c r="KBG52"/>
      <c r="KBH52"/>
      <c r="KBI52"/>
      <c r="KBJ52"/>
      <c r="KBK52"/>
      <c r="KBL52"/>
      <c r="KBM52"/>
      <c r="KBN52"/>
      <c r="KBO52"/>
      <c r="KBP52"/>
      <c r="KBQ52"/>
      <c r="KBR52"/>
      <c r="KBS52"/>
      <c r="KBT52"/>
      <c r="KBU52"/>
      <c r="KBV52"/>
      <c r="KBW52"/>
      <c r="KBX52"/>
      <c r="KBY52"/>
      <c r="KBZ52"/>
      <c r="KCA52"/>
      <c r="KCB52"/>
      <c r="KCC52"/>
      <c r="KCD52"/>
      <c r="KCE52"/>
      <c r="KCF52"/>
      <c r="KCG52"/>
      <c r="KCH52"/>
      <c r="KCI52"/>
      <c r="KCJ52"/>
      <c r="KCK52"/>
      <c r="KCL52"/>
      <c r="KCM52"/>
      <c r="KCN52"/>
      <c r="KCO52"/>
      <c r="KCP52"/>
      <c r="KCQ52"/>
      <c r="KCR52"/>
      <c r="KCS52"/>
      <c r="KCT52"/>
      <c r="KCU52"/>
      <c r="KCV52"/>
      <c r="KCW52"/>
      <c r="KCX52"/>
      <c r="KCY52"/>
      <c r="KCZ52"/>
      <c r="KDA52"/>
      <c r="KDB52"/>
      <c r="KDC52"/>
      <c r="KDD52"/>
      <c r="KDE52"/>
      <c r="KDF52"/>
      <c r="KDG52"/>
      <c r="KDH52"/>
      <c r="KDI52"/>
      <c r="KDJ52"/>
      <c r="KDK52"/>
      <c r="KDL52"/>
      <c r="KDM52"/>
      <c r="KDN52"/>
      <c r="KDO52"/>
      <c r="KDP52"/>
      <c r="KDQ52"/>
      <c r="KDR52"/>
      <c r="KDS52"/>
      <c r="KDT52"/>
      <c r="KDU52"/>
      <c r="KDV52"/>
      <c r="KDW52"/>
      <c r="KDX52"/>
      <c r="KDY52"/>
      <c r="KDZ52"/>
      <c r="KEA52"/>
      <c r="KEB52"/>
      <c r="KEC52"/>
      <c r="KED52"/>
      <c r="KEE52"/>
      <c r="KEF52"/>
      <c r="KEG52"/>
      <c r="KEH52"/>
      <c r="KEI52"/>
      <c r="KEJ52"/>
      <c r="KEK52"/>
      <c r="KEL52"/>
      <c r="KEM52"/>
      <c r="KEN52"/>
      <c r="KEO52"/>
      <c r="KEP52"/>
      <c r="KEQ52"/>
      <c r="KER52"/>
      <c r="KES52"/>
      <c r="KET52"/>
      <c r="KEU52"/>
      <c r="KEV52"/>
      <c r="KEW52"/>
      <c r="KEX52"/>
      <c r="KEY52"/>
      <c r="KEZ52"/>
      <c r="KFA52"/>
      <c r="KFB52"/>
      <c r="KFC52"/>
      <c r="KFD52"/>
      <c r="KFE52"/>
      <c r="KFF52"/>
      <c r="KFG52"/>
      <c r="KFH52"/>
      <c r="KFI52"/>
      <c r="KFJ52"/>
      <c r="KFK52"/>
      <c r="KFL52"/>
      <c r="KFM52"/>
      <c r="KFN52"/>
      <c r="KFO52"/>
      <c r="KFP52"/>
      <c r="KFQ52"/>
      <c r="KFR52"/>
      <c r="KFS52"/>
      <c r="KFT52"/>
      <c r="KFU52"/>
      <c r="KFV52"/>
      <c r="KFW52"/>
      <c r="KFX52"/>
      <c r="KFY52"/>
      <c r="KFZ52"/>
      <c r="KGA52"/>
      <c r="KGB52"/>
      <c r="KGC52"/>
      <c r="KGD52"/>
      <c r="KGE52"/>
      <c r="KGF52"/>
      <c r="KGG52"/>
      <c r="KGH52"/>
      <c r="KGI52"/>
      <c r="KGJ52"/>
      <c r="KGK52"/>
      <c r="KGL52"/>
      <c r="KGM52"/>
      <c r="KGN52"/>
      <c r="KGO52"/>
      <c r="KGP52"/>
      <c r="KGQ52"/>
      <c r="KGR52"/>
      <c r="KGS52"/>
      <c r="KGT52"/>
      <c r="KGU52"/>
      <c r="KGV52"/>
      <c r="KGW52"/>
      <c r="KGX52"/>
      <c r="KGY52"/>
      <c r="KGZ52"/>
      <c r="KHA52"/>
      <c r="KHB52"/>
      <c r="KHC52"/>
      <c r="KHD52"/>
      <c r="KHE52"/>
      <c r="KHF52"/>
      <c r="KHG52"/>
      <c r="KHH52"/>
      <c r="KHI52"/>
      <c r="KHJ52"/>
      <c r="KHK52"/>
      <c r="KHL52"/>
      <c r="KHM52"/>
      <c r="KHN52"/>
      <c r="KHO52"/>
      <c r="KHP52"/>
      <c r="KHQ52"/>
      <c r="KHR52"/>
      <c r="KHS52"/>
      <c r="KHT52"/>
      <c r="KHU52"/>
      <c r="KHV52"/>
      <c r="KHW52"/>
      <c r="KHX52"/>
      <c r="KHY52"/>
      <c r="KHZ52"/>
      <c r="KIA52"/>
      <c r="KIB52"/>
      <c r="KIC52"/>
      <c r="KID52"/>
      <c r="KIE52"/>
      <c r="KIF52"/>
      <c r="KIG52"/>
      <c r="KIH52"/>
      <c r="KII52"/>
      <c r="KIJ52"/>
      <c r="KIK52"/>
      <c r="KIL52"/>
      <c r="KIM52"/>
      <c r="KIN52"/>
      <c r="KIO52"/>
      <c r="KIP52"/>
      <c r="KIQ52"/>
      <c r="KIR52"/>
      <c r="KIS52"/>
      <c r="KIT52"/>
      <c r="KIU52"/>
      <c r="KIV52"/>
      <c r="KIW52"/>
      <c r="KIX52"/>
      <c r="KIY52"/>
      <c r="KIZ52"/>
      <c r="KJA52"/>
      <c r="KJB52"/>
      <c r="KJC52"/>
      <c r="KJD52"/>
      <c r="KJE52"/>
      <c r="KJF52"/>
      <c r="KJG52"/>
      <c r="KJH52"/>
      <c r="KJI52"/>
      <c r="KJJ52"/>
      <c r="KJK52"/>
      <c r="KJL52"/>
      <c r="KJM52"/>
      <c r="KJN52"/>
      <c r="KJO52"/>
      <c r="KJP52"/>
      <c r="KJQ52"/>
      <c r="KJR52"/>
      <c r="KJS52"/>
      <c r="KJT52"/>
      <c r="KJU52"/>
      <c r="KJV52"/>
      <c r="KJW52"/>
      <c r="KJX52"/>
      <c r="KJY52"/>
      <c r="KJZ52"/>
      <c r="KKA52"/>
      <c r="KKB52"/>
      <c r="KKC52"/>
      <c r="KKD52"/>
      <c r="KKE52"/>
      <c r="KKF52"/>
      <c r="KKG52"/>
      <c r="KKH52"/>
      <c r="KKI52"/>
      <c r="KKJ52"/>
      <c r="KKK52"/>
      <c r="KKL52"/>
      <c r="KKM52"/>
      <c r="KKN52"/>
      <c r="KKO52"/>
      <c r="KKP52"/>
      <c r="KKQ52"/>
      <c r="KKR52"/>
      <c r="KKS52"/>
      <c r="KKT52"/>
      <c r="KKU52"/>
      <c r="KKV52"/>
      <c r="KKW52"/>
      <c r="KKX52"/>
      <c r="KKY52"/>
      <c r="KKZ52"/>
      <c r="KLA52"/>
      <c r="KLB52"/>
      <c r="KLC52"/>
      <c r="KLD52"/>
      <c r="KLE52"/>
      <c r="KLF52"/>
      <c r="KLG52"/>
      <c r="KLH52"/>
      <c r="KLI52"/>
      <c r="KLJ52"/>
      <c r="KLK52"/>
      <c r="KLL52"/>
      <c r="KLM52"/>
      <c r="KLN52"/>
      <c r="KLO52"/>
      <c r="KLP52"/>
      <c r="KLQ52"/>
      <c r="KLR52"/>
      <c r="KLS52"/>
      <c r="KLT52"/>
      <c r="KLU52"/>
      <c r="KLV52"/>
      <c r="KLW52"/>
      <c r="KLX52"/>
      <c r="KLY52"/>
      <c r="KLZ52"/>
      <c r="KMA52"/>
      <c r="KMB52"/>
      <c r="KMC52"/>
      <c r="KMD52"/>
      <c r="KME52"/>
      <c r="KMF52"/>
      <c r="KMG52"/>
      <c r="KMH52"/>
      <c r="KMI52"/>
      <c r="KMJ52"/>
      <c r="KMK52"/>
      <c r="KML52"/>
      <c r="KMM52"/>
      <c r="KMN52"/>
      <c r="KMO52"/>
      <c r="KMP52"/>
      <c r="KMQ52"/>
      <c r="KMR52"/>
      <c r="KMS52"/>
      <c r="KMT52"/>
      <c r="KMU52"/>
      <c r="KMV52"/>
      <c r="KMW52"/>
      <c r="KMX52"/>
      <c r="KMY52"/>
      <c r="KMZ52"/>
      <c r="KNA52"/>
      <c r="KNB52"/>
      <c r="KNC52"/>
      <c r="KND52"/>
      <c r="KNE52"/>
      <c r="KNF52"/>
      <c r="KNG52"/>
      <c r="KNH52"/>
      <c r="KNI52"/>
      <c r="KNJ52"/>
      <c r="KNK52"/>
      <c r="KNL52"/>
      <c r="KNM52"/>
      <c r="KNN52"/>
      <c r="KNO52"/>
      <c r="KNP52"/>
      <c r="KNQ52"/>
      <c r="KNR52"/>
      <c r="KNS52"/>
      <c r="KNT52"/>
      <c r="KNU52"/>
      <c r="KNV52"/>
      <c r="KNW52"/>
      <c r="KNX52"/>
      <c r="KNY52"/>
      <c r="KNZ52"/>
      <c r="KOA52"/>
      <c r="KOB52"/>
      <c r="KOC52"/>
      <c r="KOD52"/>
      <c r="KOE52"/>
      <c r="KOF52"/>
      <c r="KOG52"/>
      <c r="KOH52"/>
      <c r="KOI52"/>
      <c r="KOJ52"/>
      <c r="KOK52"/>
      <c r="KOL52"/>
      <c r="KOM52"/>
      <c r="KON52"/>
      <c r="KOO52"/>
      <c r="KOP52"/>
      <c r="KOQ52"/>
      <c r="KOR52"/>
      <c r="KOS52"/>
      <c r="KOT52"/>
      <c r="KOU52"/>
      <c r="KOV52"/>
      <c r="KOW52"/>
      <c r="KOX52"/>
      <c r="KOY52"/>
      <c r="KOZ52"/>
      <c r="KPA52"/>
      <c r="KPB52"/>
      <c r="KPC52"/>
      <c r="KPD52"/>
      <c r="KPE52"/>
      <c r="KPF52"/>
      <c r="KPG52"/>
      <c r="KPH52"/>
      <c r="KPI52"/>
      <c r="KPJ52"/>
      <c r="KPK52"/>
      <c r="KPL52"/>
      <c r="KPM52"/>
      <c r="KPN52"/>
      <c r="KPO52"/>
      <c r="KPP52"/>
      <c r="KPQ52"/>
      <c r="KPR52"/>
      <c r="KPS52"/>
      <c r="KPT52"/>
      <c r="KPU52"/>
      <c r="KPV52"/>
      <c r="KPW52"/>
      <c r="KPX52"/>
      <c r="KPY52"/>
      <c r="KPZ52"/>
      <c r="KQA52"/>
      <c r="KQB52"/>
      <c r="KQC52"/>
      <c r="KQD52"/>
      <c r="KQE52"/>
      <c r="KQF52"/>
      <c r="KQG52"/>
      <c r="KQH52"/>
      <c r="KQI52"/>
      <c r="KQJ52"/>
      <c r="KQK52"/>
      <c r="KQL52"/>
      <c r="KQM52"/>
      <c r="KQN52"/>
      <c r="KQO52"/>
      <c r="KQP52"/>
      <c r="KQQ52"/>
      <c r="KQR52"/>
      <c r="KQS52"/>
      <c r="KQT52"/>
      <c r="KQU52"/>
      <c r="KQV52"/>
      <c r="KQW52"/>
      <c r="KQX52"/>
      <c r="KQY52"/>
      <c r="KQZ52"/>
      <c r="KRA52"/>
      <c r="KRB52"/>
      <c r="KRC52"/>
      <c r="KRD52"/>
      <c r="KRE52"/>
      <c r="KRF52"/>
      <c r="KRG52"/>
      <c r="KRH52"/>
      <c r="KRI52"/>
      <c r="KRJ52"/>
      <c r="KRK52"/>
      <c r="KRL52"/>
      <c r="KRM52"/>
      <c r="KRN52"/>
      <c r="KRO52"/>
      <c r="KRP52"/>
      <c r="KRQ52"/>
      <c r="KRR52"/>
      <c r="KRS52"/>
      <c r="KRT52"/>
      <c r="KRU52"/>
      <c r="KRV52"/>
      <c r="KRW52"/>
      <c r="KRX52"/>
      <c r="KRY52"/>
      <c r="KRZ52"/>
      <c r="KSA52"/>
      <c r="KSB52"/>
      <c r="KSC52"/>
      <c r="KSD52"/>
      <c r="KSE52"/>
      <c r="KSF52"/>
      <c r="KSG52"/>
      <c r="KSH52"/>
      <c r="KSI52"/>
      <c r="KSJ52"/>
      <c r="KSK52"/>
      <c r="KSL52"/>
      <c r="KSM52"/>
      <c r="KSN52"/>
      <c r="KSO52"/>
      <c r="KSP52"/>
      <c r="KSQ52"/>
      <c r="KSR52"/>
      <c r="KSS52"/>
      <c r="KST52"/>
      <c r="KSU52"/>
      <c r="KSV52"/>
      <c r="KSW52"/>
      <c r="KSX52"/>
      <c r="KSY52"/>
      <c r="KSZ52"/>
      <c r="KTA52"/>
      <c r="KTB52"/>
      <c r="KTC52"/>
      <c r="KTD52"/>
      <c r="KTE52"/>
      <c r="KTF52"/>
      <c r="KTG52"/>
      <c r="KTH52"/>
      <c r="KTI52"/>
      <c r="KTJ52"/>
      <c r="KTK52"/>
      <c r="KTL52"/>
      <c r="KTM52"/>
      <c r="KTN52"/>
      <c r="KTO52"/>
      <c r="KTP52"/>
      <c r="KTQ52"/>
      <c r="KTR52"/>
      <c r="KTS52"/>
      <c r="KTT52"/>
      <c r="KTU52"/>
      <c r="KTV52"/>
      <c r="KTW52"/>
      <c r="KTX52"/>
      <c r="KTY52"/>
      <c r="KTZ52"/>
      <c r="KUA52"/>
      <c r="KUB52"/>
      <c r="KUC52"/>
      <c r="KUD52"/>
      <c r="KUE52"/>
      <c r="KUF52"/>
      <c r="KUG52"/>
      <c r="KUH52"/>
      <c r="KUI52"/>
      <c r="KUJ52"/>
      <c r="KUK52"/>
      <c r="KUL52"/>
      <c r="KUM52"/>
      <c r="KUN52"/>
      <c r="KUO52"/>
      <c r="KUP52"/>
      <c r="KUQ52"/>
      <c r="KUR52"/>
      <c r="KUS52"/>
      <c r="KUT52"/>
      <c r="KUU52"/>
      <c r="KUV52"/>
      <c r="KUW52"/>
      <c r="KUX52"/>
      <c r="KUY52"/>
      <c r="KUZ52"/>
      <c r="KVA52"/>
      <c r="KVB52"/>
      <c r="KVC52"/>
      <c r="KVD52"/>
      <c r="KVE52"/>
      <c r="KVF52"/>
      <c r="KVG52"/>
      <c r="KVH52"/>
      <c r="KVI52"/>
      <c r="KVJ52"/>
      <c r="KVK52"/>
      <c r="KVL52"/>
      <c r="KVM52"/>
      <c r="KVN52"/>
      <c r="KVO52"/>
      <c r="KVP52"/>
      <c r="KVQ52"/>
      <c r="KVR52"/>
      <c r="KVS52"/>
      <c r="KVT52"/>
      <c r="KVU52"/>
      <c r="KVV52"/>
      <c r="KVW52"/>
      <c r="KVX52"/>
      <c r="KVY52"/>
      <c r="KVZ52"/>
      <c r="KWA52"/>
      <c r="KWB52"/>
      <c r="KWC52"/>
      <c r="KWD52"/>
      <c r="KWE52"/>
      <c r="KWF52"/>
      <c r="KWG52"/>
      <c r="KWH52"/>
      <c r="KWI52"/>
      <c r="KWJ52"/>
      <c r="KWK52"/>
      <c r="KWL52"/>
      <c r="KWM52"/>
      <c r="KWN52"/>
      <c r="KWO52"/>
      <c r="KWP52"/>
      <c r="KWQ52"/>
      <c r="KWR52"/>
      <c r="KWS52"/>
      <c r="KWT52"/>
      <c r="KWU52"/>
      <c r="KWV52"/>
      <c r="KWW52"/>
      <c r="KWX52"/>
      <c r="KWY52"/>
      <c r="KWZ52"/>
      <c r="KXA52"/>
      <c r="KXB52"/>
      <c r="KXC52"/>
      <c r="KXD52"/>
      <c r="KXE52"/>
      <c r="KXF52"/>
      <c r="KXG52"/>
      <c r="KXH52"/>
      <c r="KXI52"/>
      <c r="KXJ52"/>
      <c r="KXK52"/>
      <c r="KXL52"/>
      <c r="KXM52"/>
      <c r="KXN52"/>
      <c r="KXO52"/>
      <c r="KXP52"/>
      <c r="KXQ52"/>
      <c r="KXR52"/>
      <c r="KXS52"/>
      <c r="KXT52"/>
      <c r="KXU52"/>
      <c r="KXV52"/>
      <c r="KXW52"/>
      <c r="KXX52"/>
      <c r="KXY52"/>
      <c r="KXZ52"/>
      <c r="KYA52"/>
      <c r="KYB52"/>
      <c r="KYC52"/>
      <c r="KYD52"/>
      <c r="KYE52"/>
      <c r="KYF52"/>
      <c r="KYG52"/>
      <c r="KYH52"/>
      <c r="KYI52"/>
      <c r="KYJ52"/>
      <c r="KYK52"/>
      <c r="KYL52"/>
      <c r="KYM52"/>
      <c r="KYN52"/>
      <c r="KYO52"/>
      <c r="KYP52"/>
      <c r="KYQ52"/>
      <c r="KYR52"/>
      <c r="KYS52"/>
      <c r="KYT52"/>
      <c r="KYU52"/>
      <c r="KYV52"/>
      <c r="KYW52"/>
      <c r="KYX52"/>
      <c r="KYY52"/>
      <c r="KYZ52"/>
      <c r="KZA52"/>
      <c r="KZB52"/>
      <c r="KZC52"/>
      <c r="KZD52"/>
      <c r="KZE52"/>
      <c r="KZF52"/>
      <c r="KZG52"/>
      <c r="KZH52"/>
      <c r="KZI52"/>
      <c r="KZJ52"/>
      <c r="KZK52"/>
      <c r="KZL52"/>
      <c r="KZM52"/>
      <c r="KZN52"/>
      <c r="KZO52"/>
      <c r="KZP52"/>
      <c r="KZQ52"/>
      <c r="KZR52"/>
      <c r="KZS52"/>
      <c r="KZT52"/>
      <c r="KZU52"/>
      <c r="KZV52"/>
      <c r="KZW52"/>
      <c r="KZX52"/>
      <c r="KZY52"/>
      <c r="KZZ52"/>
      <c r="LAA52"/>
      <c r="LAB52"/>
      <c r="LAC52"/>
      <c r="LAD52"/>
      <c r="LAE52"/>
      <c r="LAF52"/>
      <c r="LAG52"/>
      <c r="LAH52"/>
      <c r="LAI52"/>
      <c r="LAJ52"/>
      <c r="LAK52"/>
      <c r="LAL52"/>
      <c r="LAM52"/>
      <c r="LAN52"/>
      <c r="LAO52"/>
      <c r="LAP52"/>
      <c r="LAQ52"/>
      <c r="LAR52"/>
      <c r="LAS52"/>
      <c r="LAT52"/>
      <c r="LAU52"/>
      <c r="LAV52"/>
      <c r="LAW52"/>
      <c r="LAX52"/>
      <c r="LAY52"/>
      <c r="LAZ52"/>
      <c r="LBA52"/>
      <c r="LBB52"/>
      <c r="LBC52"/>
      <c r="LBD52"/>
      <c r="LBE52"/>
      <c r="LBF52"/>
      <c r="LBG52"/>
      <c r="LBH52"/>
      <c r="LBI52"/>
      <c r="LBJ52"/>
      <c r="LBK52"/>
      <c r="LBL52"/>
      <c r="LBM52"/>
      <c r="LBN52"/>
      <c r="LBO52"/>
      <c r="LBP52"/>
      <c r="LBQ52"/>
      <c r="LBR52"/>
      <c r="LBS52"/>
      <c r="LBT52"/>
      <c r="LBU52"/>
      <c r="LBV52"/>
      <c r="LBW52"/>
      <c r="LBX52"/>
      <c r="LBY52"/>
      <c r="LBZ52"/>
      <c r="LCA52"/>
      <c r="LCB52"/>
      <c r="LCC52"/>
      <c r="LCD52"/>
      <c r="LCE52"/>
      <c r="LCF52"/>
      <c r="LCG52"/>
      <c r="LCH52"/>
      <c r="LCI52"/>
      <c r="LCJ52"/>
      <c r="LCK52"/>
      <c r="LCL52"/>
      <c r="LCM52"/>
      <c r="LCN52"/>
      <c r="LCO52"/>
      <c r="LCP52"/>
      <c r="LCQ52"/>
      <c r="LCR52"/>
      <c r="LCS52"/>
      <c r="LCT52"/>
      <c r="LCU52"/>
      <c r="LCV52"/>
      <c r="LCW52"/>
      <c r="LCX52"/>
      <c r="LCY52"/>
      <c r="LCZ52"/>
      <c r="LDA52"/>
      <c r="LDB52"/>
      <c r="LDC52"/>
      <c r="LDD52"/>
      <c r="LDE52"/>
      <c r="LDF52"/>
      <c r="LDG52"/>
      <c r="LDH52"/>
      <c r="LDI52"/>
      <c r="LDJ52"/>
      <c r="LDK52"/>
      <c r="LDL52"/>
      <c r="LDM52"/>
      <c r="LDN52"/>
      <c r="LDO52"/>
      <c r="LDP52"/>
      <c r="LDQ52"/>
      <c r="LDR52"/>
      <c r="LDS52"/>
      <c r="LDT52"/>
      <c r="LDU52"/>
      <c r="LDV52"/>
      <c r="LDW52"/>
      <c r="LDX52"/>
      <c r="LDY52"/>
      <c r="LDZ52"/>
      <c r="LEA52"/>
      <c r="LEB52"/>
      <c r="LEC52"/>
      <c r="LED52"/>
      <c r="LEE52"/>
      <c r="LEF52"/>
      <c r="LEG52"/>
      <c r="LEH52"/>
      <c r="LEI52"/>
      <c r="LEJ52"/>
      <c r="LEK52"/>
      <c r="LEL52"/>
      <c r="LEM52"/>
      <c r="LEN52"/>
      <c r="LEO52"/>
      <c r="LEP52"/>
      <c r="LEQ52"/>
      <c r="LER52"/>
      <c r="LES52"/>
      <c r="LET52"/>
      <c r="LEU52"/>
      <c r="LEV52"/>
      <c r="LEW52"/>
      <c r="LEX52"/>
      <c r="LEY52"/>
      <c r="LEZ52"/>
      <c r="LFA52"/>
      <c r="LFB52"/>
      <c r="LFC52"/>
      <c r="LFD52"/>
      <c r="LFE52"/>
      <c r="LFF52"/>
      <c r="LFG52"/>
      <c r="LFH52"/>
      <c r="LFI52"/>
      <c r="LFJ52"/>
      <c r="LFK52"/>
      <c r="LFL52"/>
      <c r="LFM52"/>
      <c r="LFN52"/>
      <c r="LFO52"/>
      <c r="LFP52"/>
      <c r="LFQ52"/>
      <c r="LFR52"/>
      <c r="LFS52"/>
      <c r="LFT52"/>
      <c r="LFU52"/>
      <c r="LFV52"/>
      <c r="LFW52"/>
      <c r="LFX52"/>
      <c r="LFY52"/>
      <c r="LFZ52"/>
      <c r="LGA52"/>
      <c r="LGB52"/>
      <c r="LGC52"/>
      <c r="LGD52"/>
      <c r="LGE52"/>
      <c r="LGF52"/>
      <c r="LGG52"/>
      <c r="LGH52"/>
      <c r="LGI52"/>
      <c r="LGJ52"/>
      <c r="LGK52"/>
      <c r="LGL52"/>
      <c r="LGM52"/>
      <c r="LGN52"/>
      <c r="LGO52"/>
      <c r="LGP52"/>
      <c r="LGQ52"/>
      <c r="LGR52"/>
      <c r="LGS52"/>
      <c r="LGT52"/>
      <c r="LGU52"/>
      <c r="LGV52"/>
      <c r="LGW52"/>
      <c r="LGX52"/>
      <c r="LGY52"/>
      <c r="LGZ52"/>
      <c r="LHA52"/>
      <c r="LHB52"/>
      <c r="LHC52"/>
      <c r="LHD52"/>
      <c r="LHE52"/>
      <c r="LHF52"/>
      <c r="LHG52"/>
      <c r="LHH52"/>
      <c r="LHI52"/>
      <c r="LHJ52"/>
      <c r="LHK52"/>
      <c r="LHL52"/>
      <c r="LHM52"/>
      <c r="LHN52"/>
      <c r="LHO52"/>
      <c r="LHP52"/>
      <c r="LHQ52"/>
      <c r="LHR52"/>
      <c r="LHS52"/>
      <c r="LHT52"/>
      <c r="LHU52"/>
      <c r="LHV52"/>
      <c r="LHW52"/>
      <c r="LHX52"/>
      <c r="LHY52"/>
      <c r="LHZ52"/>
      <c r="LIA52"/>
      <c r="LIB52"/>
      <c r="LIC52"/>
      <c r="LID52"/>
      <c r="LIE52"/>
      <c r="LIF52"/>
      <c r="LIG52"/>
      <c r="LIH52"/>
      <c r="LII52"/>
      <c r="LIJ52"/>
      <c r="LIK52"/>
      <c r="LIL52"/>
      <c r="LIM52"/>
      <c r="LIN52"/>
      <c r="LIO52"/>
      <c r="LIP52"/>
      <c r="LIQ52"/>
      <c r="LIR52"/>
      <c r="LIS52"/>
      <c r="LIT52"/>
      <c r="LIU52"/>
      <c r="LIV52"/>
      <c r="LIW52"/>
      <c r="LIX52"/>
      <c r="LIY52"/>
      <c r="LIZ52"/>
      <c r="LJA52"/>
      <c r="LJB52"/>
      <c r="LJC52"/>
      <c r="LJD52"/>
      <c r="LJE52"/>
      <c r="LJF52"/>
      <c r="LJG52"/>
      <c r="LJH52"/>
      <c r="LJI52"/>
      <c r="LJJ52"/>
      <c r="LJK52"/>
      <c r="LJL52"/>
      <c r="LJM52"/>
      <c r="LJN52"/>
      <c r="LJO52"/>
      <c r="LJP52"/>
      <c r="LJQ52"/>
      <c r="LJR52"/>
      <c r="LJS52"/>
      <c r="LJT52"/>
      <c r="LJU52"/>
      <c r="LJV52"/>
      <c r="LJW52"/>
      <c r="LJX52"/>
      <c r="LJY52"/>
      <c r="LJZ52"/>
      <c r="LKA52"/>
      <c r="LKB52"/>
      <c r="LKC52"/>
      <c r="LKD52"/>
      <c r="LKE52"/>
      <c r="LKF52"/>
      <c r="LKG52"/>
      <c r="LKH52"/>
      <c r="LKI52"/>
      <c r="LKJ52"/>
      <c r="LKK52"/>
      <c r="LKL52"/>
      <c r="LKM52"/>
      <c r="LKN52"/>
      <c r="LKO52"/>
      <c r="LKP52"/>
      <c r="LKQ52"/>
      <c r="LKR52"/>
      <c r="LKS52"/>
      <c r="LKT52"/>
      <c r="LKU52"/>
      <c r="LKV52"/>
      <c r="LKW52"/>
      <c r="LKX52"/>
      <c r="LKY52"/>
      <c r="LKZ52"/>
      <c r="LLA52"/>
      <c r="LLB52"/>
      <c r="LLC52"/>
      <c r="LLD52"/>
      <c r="LLE52"/>
      <c r="LLF52"/>
      <c r="LLG52"/>
      <c r="LLH52"/>
      <c r="LLI52"/>
      <c r="LLJ52"/>
      <c r="LLK52"/>
      <c r="LLL52"/>
      <c r="LLM52"/>
      <c r="LLN52"/>
      <c r="LLO52"/>
      <c r="LLP52"/>
      <c r="LLQ52"/>
      <c r="LLR52"/>
      <c r="LLS52"/>
      <c r="LLT52"/>
      <c r="LLU52"/>
      <c r="LLV52"/>
      <c r="LLW52"/>
      <c r="LLX52"/>
      <c r="LLY52"/>
      <c r="LLZ52"/>
      <c r="LMA52"/>
      <c r="LMB52"/>
      <c r="LMC52"/>
      <c r="LMD52"/>
      <c r="LME52"/>
      <c r="LMF52"/>
      <c r="LMG52"/>
      <c r="LMH52"/>
      <c r="LMI52"/>
      <c r="LMJ52"/>
      <c r="LMK52"/>
      <c r="LML52"/>
      <c r="LMM52"/>
      <c r="LMN52"/>
      <c r="LMO52"/>
      <c r="LMP52"/>
      <c r="LMQ52"/>
      <c r="LMR52"/>
      <c r="LMS52"/>
      <c r="LMT52"/>
      <c r="LMU52"/>
      <c r="LMV52"/>
      <c r="LMW52"/>
      <c r="LMX52"/>
      <c r="LMY52"/>
      <c r="LMZ52"/>
      <c r="LNA52"/>
      <c r="LNB52"/>
      <c r="LNC52"/>
      <c r="LND52"/>
      <c r="LNE52"/>
      <c r="LNF52"/>
      <c r="LNG52"/>
      <c r="LNH52"/>
      <c r="LNI52"/>
      <c r="LNJ52"/>
      <c r="LNK52"/>
      <c r="LNL52"/>
      <c r="LNM52"/>
      <c r="LNN52"/>
      <c r="LNO52"/>
      <c r="LNP52"/>
      <c r="LNQ52"/>
      <c r="LNR52"/>
      <c r="LNS52"/>
      <c r="LNT52"/>
      <c r="LNU52"/>
      <c r="LNV52"/>
      <c r="LNW52"/>
      <c r="LNX52"/>
      <c r="LNY52"/>
      <c r="LNZ52"/>
      <c r="LOA52"/>
      <c r="LOB52"/>
      <c r="LOC52"/>
      <c r="LOD52"/>
      <c r="LOE52"/>
      <c r="LOF52"/>
      <c r="LOG52"/>
      <c r="LOH52"/>
      <c r="LOI52"/>
      <c r="LOJ52"/>
      <c r="LOK52"/>
      <c r="LOL52"/>
      <c r="LOM52"/>
      <c r="LON52"/>
      <c r="LOO52"/>
      <c r="LOP52"/>
      <c r="LOQ52"/>
      <c r="LOR52"/>
      <c r="LOS52"/>
      <c r="LOT52"/>
      <c r="LOU52"/>
      <c r="LOV52"/>
      <c r="LOW52"/>
      <c r="LOX52"/>
      <c r="LOY52"/>
      <c r="LOZ52"/>
      <c r="LPA52"/>
      <c r="LPB52"/>
      <c r="LPC52"/>
      <c r="LPD52"/>
      <c r="LPE52"/>
      <c r="LPF52"/>
      <c r="LPG52"/>
      <c r="LPH52"/>
      <c r="LPI52"/>
      <c r="LPJ52"/>
      <c r="LPK52"/>
      <c r="LPL52"/>
      <c r="LPM52"/>
      <c r="LPN52"/>
      <c r="LPO52"/>
      <c r="LPP52"/>
      <c r="LPQ52"/>
      <c r="LPR52"/>
      <c r="LPS52"/>
      <c r="LPT52"/>
      <c r="LPU52"/>
      <c r="LPV52"/>
      <c r="LPW52"/>
      <c r="LPX52"/>
      <c r="LPY52"/>
      <c r="LPZ52"/>
      <c r="LQA52"/>
      <c r="LQB52"/>
      <c r="LQC52"/>
      <c r="LQD52"/>
      <c r="LQE52"/>
      <c r="LQF52"/>
      <c r="LQG52"/>
      <c r="LQH52"/>
      <c r="LQI52"/>
      <c r="LQJ52"/>
      <c r="LQK52"/>
      <c r="LQL52"/>
      <c r="LQM52"/>
      <c r="LQN52"/>
      <c r="LQO52"/>
      <c r="LQP52"/>
      <c r="LQQ52"/>
      <c r="LQR52"/>
      <c r="LQS52"/>
      <c r="LQT52"/>
      <c r="LQU52"/>
      <c r="LQV52"/>
      <c r="LQW52"/>
      <c r="LQX52"/>
      <c r="LQY52"/>
      <c r="LQZ52"/>
      <c r="LRA52"/>
      <c r="LRB52"/>
      <c r="LRC52"/>
      <c r="LRD52"/>
      <c r="LRE52"/>
      <c r="LRF52"/>
      <c r="LRG52"/>
      <c r="LRH52"/>
      <c r="LRI52"/>
      <c r="LRJ52"/>
      <c r="LRK52"/>
      <c r="LRL52"/>
      <c r="LRM52"/>
      <c r="LRN52"/>
      <c r="LRO52"/>
      <c r="LRP52"/>
      <c r="LRQ52"/>
      <c r="LRR52"/>
      <c r="LRS52"/>
      <c r="LRT52"/>
      <c r="LRU52"/>
      <c r="LRV52"/>
      <c r="LRW52"/>
      <c r="LRX52"/>
      <c r="LRY52"/>
      <c r="LRZ52"/>
      <c r="LSA52"/>
      <c r="LSB52"/>
      <c r="LSC52"/>
      <c r="LSD52"/>
      <c r="LSE52"/>
      <c r="LSF52"/>
      <c r="LSG52"/>
      <c r="LSH52"/>
      <c r="LSI52"/>
      <c r="LSJ52"/>
      <c r="LSK52"/>
      <c r="LSL52"/>
      <c r="LSM52"/>
      <c r="LSN52"/>
      <c r="LSO52"/>
      <c r="LSP52"/>
      <c r="LSQ52"/>
      <c r="LSR52"/>
      <c r="LSS52"/>
      <c r="LST52"/>
      <c r="LSU52"/>
      <c r="LSV52"/>
      <c r="LSW52"/>
      <c r="LSX52"/>
      <c r="LSY52"/>
      <c r="LSZ52"/>
      <c r="LTA52"/>
      <c r="LTB52"/>
      <c r="LTC52"/>
      <c r="LTD52"/>
      <c r="LTE52"/>
      <c r="LTF52"/>
      <c r="LTG52"/>
      <c r="LTH52"/>
      <c r="LTI52"/>
      <c r="LTJ52"/>
      <c r="LTK52"/>
      <c r="LTL52"/>
      <c r="LTM52"/>
      <c r="LTN52"/>
      <c r="LTO52"/>
      <c r="LTP52"/>
      <c r="LTQ52"/>
      <c r="LTR52"/>
      <c r="LTS52"/>
      <c r="LTT52"/>
      <c r="LTU52"/>
      <c r="LTV52"/>
      <c r="LTW52"/>
      <c r="LTX52"/>
      <c r="LTY52"/>
      <c r="LTZ52"/>
      <c r="LUA52"/>
      <c r="LUB52"/>
      <c r="LUC52"/>
      <c r="LUD52"/>
      <c r="LUE52"/>
      <c r="LUF52"/>
      <c r="LUG52"/>
      <c r="LUH52"/>
      <c r="LUI52"/>
      <c r="LUJ52"/>
      <c r="LUK52"/>
      <c r="LUL52"/>
      <c r="LUM52"/>
      <c r="LUN52"/>
      <c r="LUO52"/>
      <c r="LUP52"/>
      <c r="LUQ52"/>
      <c r="LUR52"/>
      <c r="LUS52"/>
      <c r="LUT52"/>
      <c r="LUU52"/>
      <c r="LUV52"/>
      <c r="LUW52"/>
      <c r="LUX52"/>
      <c r="LUY52"/>
      <c r="LUZ52"/>
      <c r="LVA52"/>
      <c r="LVB52"/>
      <c r="LVC52"/>
      <c r="LVD52"/>
      <c r="LVE52"/>
      <c r="LVF52"/>
      <c r="LVG52"/>
      <c r="LVH52"/>
      <c r="LVI52"/>
      <c r="LVJ52"/>
      <c r="LVK52"/>
      <c r="LVL52"/>
      <c r="LVM52"/>
      <c r="LVN52"/>
      <c r="LVO52"/>
      <c r="LVP52"/>
      <c r="LVQ52"/>
      <c r="LVR52"/>
      <c r="LVS52"/>
      <c r="LVT52"/>
      <c r="LVU52"/>
      <c r="LVV52"/>
      <c r="LVW52"/>
      <c r="LVX52"/>
      <c r="LVY52"/>
      <c r="LVZ52"/>
      <c r="LWA52"/>
      <c r="LWB52"/>
      <c r="LWC52"/>
      <c r="LWD52"/>
      <c r="LWE52"/>
      <c r="LWF52"/>
      <c r="LWG52"/>
      <c r="LWH52"/>
      <c r="LWI52"/>
      <c r="LWJ52"/>
      <c r="LWK52"/>
      <c r="LWL52"/>
      <c r="LWM52"/>
      <c r="LWN52"/>
      <c r="LWO52"/>
      <c r="LWP52"/>
      <c r="LWQ52"/>
      <c r="LWR52"/>
      <c r="LWS52"/>
      <c r="LWT52"/>
      <c r="LWU52"/>
      <c r="LWV52"/>
      <c r="LWW52"/>
      <c r="LWX52"/>
      <c r="LWY52"/>
      <c r="LWZ52"/>
      <c r="LXA52"/>
      <c r="LXB52"/>
      <c r="LXC52"/>
      <c r="LXD52"/>
      <c r="LXE52"/>
      <c r="LXF52"/>
      <c r="LXG52"/>
      <c r="LXH52"/>
      <c r="LXI52"/>
      <c r="LXJ52"/>
      <c r="LXK52"/>
      <c r="LXL52"/>
      <c r="LXM52"/>
      <c r="LXN52"/>
      <c r="LXO52"/>
      <c r="LXP52"/>
      <c r="LXQ52"/>
      <c r="LXR52"/>
      <c r="LXS52"/>
      <c r="LXT52"/>
      <c r="LXU52"/>
      <c r="LXV52"/>
      <c r="LXW52"/>
      <c r="LXX52"/>
      <c r="LXY52"/>
      <c r="LXZ52"/>
      <c r="LYA52"/>
      <c r="LYB52"/>
      <c r="LYC52"/>
      <c r="LYD52"/>
      <c r="LYE52"/>
      <c r="LYF52"/>
      <c r="LYG52"/>
      <c r="LYH52"/>
      <c r="LYI52"/>
      <c r="LYJ52"/>
      <c r="LYK52"/>
      <c r="LYL52"/>
      <c r="LYM52"/>
      <c r="LYN52"/>
      <c r="LYO52"/>
      <c r="LYP52"/>
      <c r="LYQ52"/>
      <c r="LYR52"/>
      <c r="LYS52"/>
      <c r="LYT52"/>
      <c r="LYU52"/>
      <c r="LYV52"/>
      <c r="LYW52"/>
      <c r="LYX52"/>
      <c r="LYY52"/>
      <c r="LYZ52"/>
      <c r="LZA52"/>
      <c r="LZB52"/>
      <c r="LZC52"/>
      <c r="LZD52"/>
      <c r="LZE52"/>
      <c r="LZF52"/>
      <c r="LZG52"/>
      <c r="LZH52"/>
      <c r="LZI52"/>
      <c r="LZJ52"/>
      <c r="LZK52"/>
      <c r="LZL52"/>
      <c r="LZM52"/>
      <c r="LZN52"/>
      <c r="LZO52"/>
      <c r="LZP52"/>
      <c r="LZQ52"/>
      <c r="LZR52"/>
      <c r="LZS52"/>
      <c r="LZT52"/>
      <c r="LZU52"/>
      <c r="LZV52"/>
      <c r="LZW52"/>
      <c r="LZX52"/>
      <c r="LZY52"/>
      <c r="LZZ52"/>
      <c r="MAA52"/>
      <c r="MAB52"/>
      <c r="MAC52"/>
      <c r="MAD52"/>
      <c r="MAE52"/>
      <c r="MAF52"/>
      <c r="MAG52"/>
      <c r="MAH52"/>
      <c r="MAI52"/>
      <c r="MAJ52"/>
      <c r="MAK52"/>
      <c r="MAL52"/>
      <c r="MAM52"/>
      <c r="MAN52"/>
      <c r="MAO52"/>
      <c r="MAP52"/>
      <c r="MAQ52"/>
      <c r="MAR52"/>
      <c r="MAS52"/>
      <c r="MAT52"/>
      <c r="MAU52"/>
      <c r="MAV52"/>
      <c r="MAW52"/>
      <c r="MAX52"/>
      <c r="MAY52"/>
      <c r="MAZ52"/>
      <c r="MBA52"/>
      <c r="MBB52"/>
      <c r="MBC52"/>
      <c r="MBD52"/>
      <c r="MBE52"/>
      <c r="MBF52"/>
      <c r="MBG52"/>
      <c r="MBH52"/>
      <c r="MBI52"/>
      <c r="MBJ52"/>
      <c r="MBK52"/>
      <c r="MBL52"/>
      <c r="MBM52"/>
      <c r="MBN52"/>
      <c r="MBO52"/>
      <c r="MBP52"/>
      <c r="MBQ52"/>
      <c r="MBR52"/>
      <c r="MBS52"/>
      <c r="MBT52"/>
      <c r="MBU52"/>
      <c r="MBV52"/>
      <c r="MBW52"/>
      <c r="MBX52"/>
      <c r="MBY52"/>
      <c r="MBZ52"/>
      <c r="MCA52"/>
      <c r="MCB52"/>
      <c r="MCC52"/>
      <c r="MCD52"/>
      <c r="MCE52"/>
      <c r="MCF52"/>
      <c r="MCG52"/>
      <c r="MCH52"/>
      <c r="MCI52"/>
      <c r="MCJ52"/>
      <c r="MCK52"/>
      <c r="MCL52"/>
      <c r="MCM52"/>
      <c r="MCN52"/>
      <c r="MCO52"/>
      <c r="MCP52"/>
      <c r="MCQ52"/>
      <c r="MCR52"/>
      <c r="MCS52"/>
      <c r="MCT52"/>
      <c r="MCU52"/>
      <c r="MCV52"/>
      <c r="MCW52"/>
      <c r="MCX52"/>
      <c r="MCY52"/>
      <c r="MCZ52"/>
      <c r="MDA52"/>
      <c r="MDB52"/>
      <c r="MDC52"/>
      <c r="MDD52"/>
      <c r="MDE52"/>
      <c r="MDF52"/>
      <c r="MDG52"/>
      <c r="MDH52"/>
      <c r="MDI52"/>
      <c r="MDJ52"/>
      <c r="MDK52"/>
      <c r="MDL52"/>
      <c r="MDM52"/>
      <c r="MDN52"/>
      <c r="MDO52"/>
      <c r="MDP52"/>
      <c r="MDQ52"/>
      <c r="MDR52"/>
      <c r="MDS52"/>
      <c r="MDT52"/>
      <c r="MDU52"/>
      <c r="MDV52"/>
      <c r="MDW52"/>
      <c r="MDX52"/>
      <c r="MDY52"/>
      <c r="MDZ52"/>
      <c r="MEA52"/>
      <c r="MEB52"/>
      <c r="MEC52"/>
      <c r="MED52"/>
      <c r="MEE52"/>
      <c r="MEF52"/>
      <c r="MEG52"/>
      <c r="MEH52"/>
      <c r="MEI52"/>
      <c r="MEJ52"/>
      <c r="MEK52"/>
      <c r="MEL52"/>
      <c r="MEM52"/>
      <c r="MEN52"/>
      <c r="MEO52"/>
      <c r="MEP52"/>
      <c r="MEQ52"/>
      <c r="MER52"/>
      <c r="MES52"/>
      <c r="MET52"/>
      <c r="MEU52"/>
      <c r="MEV52"/>
      <c r="MEW52"/>
      <c r="MEX52"/>
      <c r="MEY52"/>
      <c r="MEZ52"/>
      <c r="MFA52"/>
      <c r="MFB52"/>
      <c r="MFC52"/>
      <c r="MFD52"/>
      <c r="MFE52"/>
      <c r="MFF52"/>
      <c r="MFG52"/>
      <c r="MFH52"/>
      <c r="MFI52"/>
      <c r="MFJ52"/>
      <c r="MFK52"/>
      <c r="MFL52"/>
      <c r="MFM52"/>
      <c r="MFN52"/>
      <c r="MFO52"/>
      <c r="MFP52"/>
      <c r="MFQ52"/>
      <c r="MFR52"/>
      <c r="MFS52"/>
      <c r="MFT52"/>
      <c r="MFU52"/>
      <c r="MFV52"/>
      <c r="MFW52"/>
      <c r="MFX52"/>
      <c r="MFY52"/>
      <c r="MFZ52"/>
      <c r="MGA52"/>
      <c r="MGB52"/>
      <c r="MGC52"/>
      <c r="MGD52"/>
      <c r="MGE52"/>
      <c r="MGF52"/>
      <c r="MGG52"/>
      <c r="MGH52"/>
      <c r="MGI52"/>
      <c r="MGJ52"/>
      <c r="MGK52"/>
      <c r="MGL52"/>
      <c r="MGM52"/>
      <c r="MGN52"/>
      <c r="MGO52"/>
      <c r="MGP52"/>
      <c r="MGQ52"/>
      <c r="MGR52"/>
      <c r="MGS52"/>
      <c r="MGT52"/>
      <c r="MGU52"/>
      <c r="MGV52"/>
      <c r="MGW52"/>
      <c r="MGX52"/>
      <c r="MGY52"/>
      <c r="MGZ52"/>
      <c r="MHA52"/>
      <c r="MHB52"/>
      <c r="MHC52"/>
      <c r="MHD52"/>
      <c r="MHE52"/>
      <c r="MHF52"/>
      <c r="MHG52"/>
      <c r="MHH52"/>
      <c r="MHI52"/>
      <c r="MHJ52"/>
      <c r="MHK52"/>
      <c r="MHL52"/>
      <c r="MHM52"/>
      <c r="MHN52"/>
      <c r="MHO52"/>
      <c r="MHP52"/>
      <c r="MHQ52"/>
      <c r="MHR52"/>
      <c r="MHS52"/>
      <c r="MHT52"/>
      <c r="MHU52"/>
      <c r="MHV52"/>
      <c r="MHW52"/>
      <c r="MHX52"/>
      <c r="MHY52"/>
      <c r="MHZ52"/>
      <c r="MIA52"/>
      <c r="MIB52"/>
      <c r="MIC52"/>
      <c r="MID52"/>
      <c r="MIE52"/>
      <c r="MIF52"/>
      <c r="MIG52"/>
      <c r="MIH52"/>
      <c r="MII52"/>
      <c r="MIJ52"/>
      <c r="MIK52"/>
      <c r="MIL52"/>
      <c r="MIM52"/>
      <c r="MIN52"/>
      <c r="MIO52"/>
      <c r="MIP52"/>
      <c r="MIQ52"/>
      <c r="MIR52"/>
      <c r="MIS52"/>
      <c r="MIT52"/>
      <c r="MIU52"/>
      <c r="MIV52"/>
      <c r="MIW52"/>
      <c r="MIX52"/>
      <c r="MIY52"/>
      <c r="MIZ52"/>
      <c r="MJA52"/>
      <c r="MJB52"/>
      <c r="MJC52"/>
      <c r="MJD52"/>
      <c r="MJE52"/>
      <c r="MJF52"/>
      <c r="MJG52"/>
      <c r="MJH52"/>
      <c r="MJI52"/>
      <c r="MJJ52"/>
      <c r="MJK52"/>
      <c r="MJL52"/>
      <c r="MJM52"/>
      <c r="MJN52"/>
      <c r="MJO52"/>
      <c r="MJP52"/>
      <c r="MJQ52"/>
      <c r="MJR52"/>
      <c r="MJS52"/>
      <c r="MJT52"/>
      <c r="MJU52"/>
      <c r="MJV52"/>
      <c r="MJW52"/>
      <c r="MJX52"/>
      <c r="MJY52"/>
      <c r="MJZ52"/>
      <c r="MKA52"/>
      <c r="MKB52"/>
      <c r="MKC52"/>
      <c r="MKD52"/>
      <c r="MKE52"/>
      <c r="MKF52"/>
      <c r="MKG52"/>
      <c r="MKH52"/>
      <c r="MKI52"/>
      <c r="MKJ52"/>
      <c r="MKK52"/>
      <c r="MKL52"/>
      <c r="MKM52"/>
      <c r="MKN52"/>
      <c r="MKO52"/>
      <c r="MKP52"/>
      <c r="MKQ52"/>
      <c r="MKR52"/>
      <c r="MKS52"/>
      <c r="MKT52"/>
      <c r="MKU52"/>
      <c r="MKV52"/>
      <c r="MKW52"/>
      <c r="MKX52"/>
      <c r="MKY52"/>
      <c r="MKZ52"/>
      <c r="MLA52"/>
      <c r="MLB52"/>
      <c r="MLC52"/>
      <c r="MLD52"/>
      <c r="MLE52"/>
      <c r="MLF52"/>
      <c r="MLG52"/>
      <c r="MLH52"/>
      <c r="MLI52"/>
      <c r="MLJ52"/>
      <c r="MLK52"/>
      <c r="MLL52"/>
      <c r="MLM52"/>
      <c r="MLN52"/>
      <c r="MLO52"/>
      <c r="MLP52"/>
      <c r="MLQ52"/>
      <c r="MLR52"/>
      <c r="MLS52"/>
      <c r="MLT52"/>
      <c r="MLU52"/>
      <c r="MLV52"/>
      <c r="MLW52"/>
      <c r="MLX52"/>
      <c r="MLY52"/>
      <c r="MLZ52"/>
      <c r="MMA52"/>
      <c r="MMB52"/>
      <c r="MMC52"/>
      <c r="MMD52"/>
      <c r="MME52"/>
      <c r="MMF52"/>
      <c r="MMG52"/>
      <c r="MMH52"/>
      <c r="MMI52"/>
      <c r="MMJ52"/>
      <c r="MMK52"/>
      <c r="MML52"/>
      <c r="MMM52"/>
      <c r="MMN52"/>
      <c r="MMO52"/>
      <c r="MMP52"/>
      <c r="MMQ52"/>
      <c r="MMR52"/>
      <c r="MMS52"/>
      <c r="MMT52"/>
      <c r="MMU52"/>
      <c r="MMV52"/>
      <c r="MMW52"/>
      <c r="MMX52"/>
      <c r="MMY52"/>
      <c r="MMZ52"/>
      <c r="MNA52"/>
      <c r="MNB52"/>
      <c r="MNC52"/>
      <c r="MND52"/>
      <c r="MNE52"/>
      <c r="MNF52"/>
      <c r="MNG52"/>
      <c r="MNH52"/>
      <c r="MNI52"/>
      <c r="MNJ52"/>
      <c r="MNK52"/>
      <c r="MNL52"/>
      <c r="MNM52"/>
      <c r="MNN52"/>
      <c r="MNO52"/>
      <c r="MNP52"/>
      <c r="MNQ52"/>
      <c r="MNR52"/>
      <c r="MNS52"/>
      <c r="MNT52"/>
      <c r="MNU52"/>
      <c r="MNV52"/>
      <c r="MNW52"/>
      <c r="MNX52"/>
      <c r="MNY52"/>
      <c r="MNZ52"/>
      <c r="MOA52"/>
      <c r="MOB52"/>
      <c r="MOC52"/>
      <c r="MOD52"/>
      <c r="MOE52"/>
      <c r="MOF52"/>
      <c r="MOG52"/>
      <c r="MOH52"/>
      <c r="MOI52"/>
      <c r="MOJ52"/>
      <c r="MOK52"/>
      <c r="MOL52"/>
      <c r="MOM52"/>
      <c r="MON52"/>
      <c r="MOO52"/>
      <c r="MOP52"/>
      <c r="MOQ52"/>
      <c r="MOR52"/>
      <c r="MOS52"/>
      <c r="MOT52"/>
      <c r="MOU52"/>
      <c r="MOV52"/>
      <c r="MOW52"/>
      <c r="MOX52"/>
      <c r="MOY52"/>
      <c r="MOZ52"/>
      <c r="MPA52"/>
      <c r="MPB52"/>
      <c r="MPC52"/>
      <c r="MPD52"/>
      <c r="MPE52"/>
      <c r="MPF52"/>
      <c r="MPG52"/>
      <c r="MPH52"/>
      <c r="MPI52"/>
      <c r="MPJ52"/>
      <c r="MPK52"/>
      <c r="MPL52"/>
      <c r="MPM52"/>
      <c r="MPN52"/>
      <c r="MPO52"/>
      <c r="MPP52"/>
      <c r="MPQ52"/>
      <c r="MPR52"/>
      <c r="MPS52"/>
      <c r="MPT52"/>
      <c r="MPU52"/>
      <c r="MPV52"/>
      <c r="MPW52"/>
      <c r="MPX52"/>
      <c r="MPY52"/>
      <c r="MPZ52"/>
      <c r="MQA52"/>
      <c r="MQB52"/>
      <c r="MQC52"/>
      <c r="MQD52"/>
      <c r="MQE52"/>
      <c r="MQF52"/>
      <c r="MQG52"/>
      <c r="MQH52"/>
      <c r="MQI52"/>
      <c r="MQJ52"/>
      <c r="MQK52"/>
      <c r="MQL52"/>
      <c r="MQM52"/>
      <c r="MQN52"/>
      <c r="MQO52"/>
      <c r="MQP52"/>
      <c r="MQQ52"/>
      <c r="MQR52"/>
      <c r="MQS52"/>
      <c r="MQT52"/>
      <c r="MQU52"/>
      <c r="MQV52"/>
      <c r="MQW52"/>
      <c r="MQX52"/>
      <c r="MQY52"/>
      <c r="MQZ52"/>
      <c r="MRA52"/>
      <c r="MRB52"/>
      <c r="MRC52"/>
      <c r="MRD52"/>
      <c r="MRE52"/>
      <c r="MRF52"/>
      <c r="MRG52"/>
      <c r="MRH52"/>
      <c r="MRI52"/>
      <c r="MRJ52"/>
      <c r="MRK52"/>
      <c r="MRL52"/>
      <c r="MRM52"/>
      <c r="MRN52"/>
      <c r="MRO52"/>
      <c r="MRP52"/>
      <c r="MRQ52"/>
      <c r="MRR52"/>
      <c r="MRS52"/>
      <c r="MRT52"/>
      <c r="MRU52"/>
      <c r="MRV52"/>
      <c r="MRW52"/>
      <c r="MRX52"/>
      <c r="MRY52"/>
      <c r="MRZ52"/>
      <c r="MSA52"/>
      <c r="MSB52"/>
      <c r="MSC52"/>
      <c r="MSD52"/>
      <c r="MSE52"/>
      <c r="MSF52"/>
      <c r="MSG52"/>
      <c r="MSH52"/>
      <c r="MSI52"/>
      <c r="MSJ52"/>
      <c r="MSK52"/>
      <c r="MSL52"/>
      <c r="MSM52"/>
      <c r="MSN52"/>
      <c r="MSO52"/>
      <c r="MSP52"/>
      <c r="MSQ52"/>
      <c r="MSR52"/>
      <c r="MSS52"/>
      <c r="MST52"/>
      <c r="MSU52"/>
      <c r="MSV52"/>
      <c r="MSW52"/>
      <c r="MSX52"/>
      <c r="MSY52"/>
      <c r="MSZ52"/>
      <c r="MTA52"/>
      <c r="MTB52"/>
      <c r="MTC52"/>
      <c r="MTD52"/>
      <c r="MTE52"/>
      <c r="MTF52"/>
      <c r="MTG52"/>
      <c r="MTH52"/>
      <c r="MTI52"/>
      <c r="MTJ52"/>
      <c r="MTK52"/>
      <c r="MTL52"/>
      <c r="MTM52"/>
      <c r="MTN52"/>
      <c r="MTO52"/>
      <c r="MTP52"/>
      <c r="MTQ52"/>
      <c r="MTR52"/>
      <c r="MTS52"/>
      <c r="MTT52"/>
      <c r="MTU52"/>
      <c r="MTV52"/>
      <c r="MTW52"/>
      <c r="MTX52"/>
      <c r="MTY52"/>
      <c r="MTZ52"/>
      <c r="MUA52"/>
      <c r="MUB52"/>
      <c r="MUC52"/>
      <c r="MUD52"/>
      <c r="MUE52"/>
      <c r="MUF52"/>
      <c r="MUG52"/>
      <c r="MUH52"/>
      <c r="MUI52"/>
      <c r="MUJ52"/>
      <c r="MUK52"/>
      <c r="MUL52"/>
      <c r="MUM52"/>
      <c r="MUN52"/>
      <c r="MUO52"/>
      <c r="MUP52"/>
      <c r="MUQ52"/>
      <c r="MUR52"/>
      <c r="MUS52"/>
      <c r="MUT52"/>
      <c r="MUU52"/>
      <c r="MUV52"/>
      <c r="MUW52"/>
      <c r="MUX52"/>
      <c r="MUY52"/>
      <c r="MUZ52"/>
      <c r="MVA52"/>
      <c r="MVB52"/>
      <c r="MVC52"/>
      <c r="MVD52"/>
      <c r="MVE52"/>
      <c r="MVF52"/>
      <c r="MVG52"/>
      <c r="MVH52"/>
      <c r="MVI52"/>
      <c r="MVJ52"/>
      <c r="MVK52"/>
      <c r="MVL52"/>
      <c r="MVM52"/>
      <c r="MVN52"/>
      <c r="MVO52"/>
      <c r="MVP52"/>
      <c r="MVQ52"/>
      <c r="MVR52"/>
      <c r="MVS52"/>
      <c r="MVT52"/>
      <c r="MVU52"/>
      <c r="MVV52"/>
      <c r="MVW52"/>
      <c r="MVX52"/>
      <c r="MVY52"/>
      <c r="MVZ52"/>
      <c r="MWA52"/>
      <c r="MWB52"/>
      <c r="MWC52"/>
      <c r="MWD52"/>
      <c r="MWE52"/>
      <c r="MWF52"/>
      <c r="MWG52"/>
      <c r="MWH52"/>
      <c r="MWI52"/>
      <c r="MWJ52"/>
      <c r="MWK52"/>
      <c r="MWL52"/>
      <c r="MWM52"/>
      <c r="MWN52"/>
      <c r="MWO52"/>
      <c r="MWP52"/>
      <c r="MWQ52"/>
      <c r="MWR52"/>
      <c r="MWS52"/>
      <c r="MWT52"/>
      <c r="MWU52"/>
      <c r="MWV52"/>
      <c r="MWW52"/>
      <c r="MWX52"/>
      <c r="MWY52"/>
      <c r="MWZ52"/>
      <c r="MXA52"/>
      <c r="MXB52"/>
      <c r="MXC52"/>
      <c r="MXD52"/>
      <c r="MXE52"/>
      <c r="MXF52"/>
      <c r="MXG52"/>
      <c r="MXH52"/>
      <c r="MXI52"/>
      <c r="MXJ52"/>
      <c r="MXK52"/>
      <c r="MXL52"/>
      <c r="MXM52"/>
      <c r="MXN52"/>
      <c r="MXO52"/>
      <c r="MXP52"/>
      <c r="MXQ52"/>
      <c r="MXR52"/>
      <c r="MXS52"/>
      <c r="MXT52"/>
      <c r="MXU52"/>
      <c r="MXV52"/>
      <c r="MXW52"/>
      <c r="MXX52"/>
      <c r="MXY52"/>
      <c r="MXZ52"/>
      <c r="MYA52"/>
      <c r="MYB52"/>
      <c r="MYC52"/>
      <c r="MYD52"/>
      <c r="MYE52"/>
      <c r="MYF52"/>
      <c r="MYG52"/>
      <c r="MYH52"/>
      <c r="MYI52"/>
      <c r="MYJ52"/>
      <c r="MYK52"/>
      <c r="MYL52"/>
      <c r="MYM52"/>
      <c r="MYN52"/>
      <c r="MYO52"/>
      <c r="MYP52"/>
      <c r="MYQ52"/>
      <c r="MYR52"/>
      <c r="MYS52"/>
      <c r="MYT52"/>
      <c r="MYU52"/>
      <c r="MYV52"/>
      <c r="MYW52"/>
      <c r="MYX52"/>
      <c r="MYY52"/>
      <c r="MYZ52"/>
      <c r="MZA52"/>
      <c r="MZB52"/>
      <c r="MZC52"/>
      <c r="MZD52"/>
      <c r="MZE52"/>
      <c r="MZF52"/>
      <c r="MZG52"/>
      <c r="MZH52"/>
      <c r="MZI52"/>
      <c r="MZJ52"/>
      <c r="MZK52"/>
      <c r="MZL52"/>
      <c r="MZM52"/>
      <c r="MZN52"/>
      <c r="MZO52"/>
      <c r="MZP52"/>
      <c r="MZQ52"/>
      <c r="MZR52"/>
      <c r="MZS52"/>
      <c r="MZT52"/>
      <c r="MZU52"/>
      <c r="MZV52"/>
      <c r="MZW52"/>
      <c r="MZX52"/>
      <c r="MZY52"/>
      <c r="MZZ52"/>
      <c r="NAA52"/>
      <c r="NAB52"/>
      <c r="NAC52"/>
      <c r="NAD52"/>
      <c r="NAE52"/>
      <c r="NAF52"/>
      <c r="NAG52"/>
      <c r="NAH52"/>
      <c r="NAI52"/>
      <c r="NAJ52"/>
      <c r="NAK52"/>
      <c r="NAL52"/>
      <c r="NAM52"/>
      <c r="NAN52"/>
      <c r="NAO52"/>
      <c r="NAP52"/>
      <c r="NAQ52"/>
      <c r="NAR52"/>
      <c r="NAS52"/>
      <c r="NAT52"/>
      <c r="NAU52"/>
      <c r="NAV52"/>
      <c r="NAW52"/>
      <c r="NAX52"/>
      <c r="NAY52"/>
      <c r="NAZ52"/>
      <c r="NBA52"/>
      <c r="NBB52"/>
      <c r="NBC52"/>
      <c r="NBD52"/>
      <c r="NBE52"/>
      <c r="NBF52"/>
      <c r="NBG52"/>
      <c r="NBH52"/>
      <c r="NBI52"/>
      <c r="NBJ52"/>
      <c r="NBK52"/>
      <c r="NBL52"/>
      <c r="NBM52"/>
      <c r="NBN52"/>
      <c r="NBO52"/>
      <c r="NBP52"/>
      <c r="NBQ52"/>
      <c r="NBR52"/>
      <c r="NBS52"/>
      <c r="NBT52"/>
      <c r="NBU52"/>
      <c r="NBV52"/>
      <c r="NBW52"/>
      <c r="NBX52"/>
      <c r="NBY52"/>
      <c r="NBZ52"/>
      <c r="NCA52"/>
      <c r="NCB52"/>
      <c r="NCC52"/>
      <c r="NCD52"/>
      <c r="NCE52"/>
      <c r="NCF52"/>
      <c r="NCG52"/>
      <c r="NCH52"/>
      <c r="NCI52"/>
      <c r="NCJ52"/>
      <c r="NCK52"/>
      <c r="NCL52"/>
      <c r="NCM52"/>
      <c r="NCN52"/>
      <c r="NCO52"/>
      <c r="NCP52"/>
      <c r="NCQ52"/>
      <c r="NCR52"/>
      <c r="NCS52"/>
      <c r="NCT52"/>
      <c r="NCU52"/>
      <c r="NCV52"/>
      <c r="NCW52"/>
      <c r="NCX52"/>
      <c r="NCY52"/>
      <c r="NCZ52"/>
      <c r="NDA52"/>
      <c r="NDB52"/>
      <c r="NDC52"/>
      <c r="NDD52"/>
      <c r="NDE52"/>
      <c r="NDF52"/>
      <c r="NDG52"/>
      <c r="NDH52"/>
      <c r="NDI52"/>
      <c r="NDJ52"/>
      <c r="NDK52"/>
      <c r="NDL52"/>
      <c r="NDM52"/>
      <c r="NDN52"/>
      <c r="NDO52"/>
      <c r="NDP52"/>
      <c r="NDQ52"/>
      <c r="NDR52"/>
      <c r="NDS52"/>
      <c r="NDT52"/>
      <c r="NDU52"/>
      <c r="NDV52"/>
      <c r="NDW52"/>
      <c r="NDX52"/>
      <c r="NDY52"/>
      <c r="NDZ52"/>
      <c r="NEA52"/>
      <c r="NEB52"/>
      <c r="NEC52"/>
      <c r="NED52"/>
      <c r="NEE52"/>
      <c r="NEF52"/>
      <c r="NEG52"/>
      <c r="NEH52"/>
      <c r="NEI52"/>
      <c r="NEJ52"/>
      <c r="NEK52"/>
      <c r="NEL52"/>
      <c r="NEM52"/>
      <c r="NEN52"/>
      <c r="NEO52"/>
      <c r="NEP52"/>
      <c r="NEQ52"/>
      <c r="NER52"/>
      <c r="NES52"/>
      <c r="NET52"/>
      <c r="NEU52"/>
      <c r="NEV52"/>
      <c r="NEW52"/>
      <c r="NEX52"/>
      <c r="NEY52"/>
      <c r="NEZ52"/>
      <c r="NFA52"/>
      <c r="NFB52"/>
      <c r="NFC52"/>
      <c r="NFD52"/>
      <c r="NFE52"/>
      <c r="NFF52"/>
      <c r="NFG52"/>
      <c r="NFH52"/>
      <c r="NFI52"/>
      <c r="NFJ52"/>
      <c r="NFK52"/>
      <c r="NFL52"/>
      <c r="NFM52"/>
      <c r="NFN52"/>
      <c r="NFO52"/>
      <c r="NFP52"/>
      <c r="NFQ52"/>
      <c r="NFR52"/>
      <c r="NFS52"/>
      <c r="NFT52"/>
      <c r="NFU52"/>
      <c r="NFV52"/>
      <c r="NFW52"/>
      <c r="NFX52"/>
      <c r="NFY52"/>
      <c r="NFZ52"/>
      <c r="NGA52"/>
      <c r="NGB52"/>
      <c r="NGC52"/>
      <c r="NGD52"/>
      <c r="NGE52"/>
      <c r="NGF52"/>
      <c r="NGG52"/>
      <c r="NGH52"/>
      <c r="NGI52"/>
      <c r="NGJ52"/>
      <c r="NGK52"/>
      <c r="NGL52"/>
      <c r="NGM52"/>
      <c r="NGN52"/>
      <c r="NGO52"/>
      <c r="NGP52"/>
      <c r="NGQ52"/>
      <c r="NGR52"/>
      <c r="NGS52"/>
      <c r="NGT52"/>
      <c r="NGU52"/>
      <c r="NGV52"/>
      <c r="NGW52"/>
      <c r="NGX52"/>
      <c r="NGY52"/>
      <c r="NGZ52"/>
      <c r="NHA52"/>
      <c r="NHB52"/>
      <c r="NHC52"/>
      <c r="NHD52"/>
      <c r="NHE52"/>
      <c r="NHF52"/>
      <c r="NHG52"/>
      <c r="NHH52"/>
      <c r="NHI52"/>
      <c r="NHJ52"/>
      <c r="NHK52"/>
      <c r="NHL52"/>
      <c r="NHM52"/>
      <c r="NHN52"/>
      <c r="NHO52"/>
      <c r="NHP52"/>
      <c r="NHQ52"/>
      <c r="NHR52"/>
      <c r="NHS52"/>
      <c r="NHT52"/>
      <c r="NHU52"/>
      <c r="NHV52"/>
      <c r="NHW52"/>
      <c r="NHX52"/>
      <c r="NHY52"/>
      <c r="NHZ52"/>
      <c r="NIA52"/>
      <c r="NIB52"/>
      <c r="NIC52"/>
      <c r="NID52"/>
      <c r="NIE52"/>
      <c r="NIF52"/>
      <c r="NIG52"/>
      <c r="NIH52"/>
      <c r="NII52"/>
      <c r="NIJ52"/>
      <c r="NIK52"/>
      <c r="NIL52"/>
      <c r="NIM52"/>
      <c r="NIN52"/>
      <c r="NIO52"/>
      <c r="NIP52"/>
      <c r="NIQ52"/>
      <c r="NIR52"/>
      <c r="NIS52"/>
      <c r="NIT52"/>
      <c r="NIU52"/>
      <c r="NIV52"/>
      <c r="NIW52"/>
      <c r="NIX52"/>
      <c r="NIY52"/>
      <c r="NIZ52"/>
      <c r="NJA52"/>
      <c r="NJB52"/>
      <c r="NJC52"/>
      <c r="NJD52"/>
      <c r="NJE52"/>
      <c r="NJF52"/>
      <c r="NJG52"/>
      <c r="NJH52"/>
      <c r="NJI52"/>
      <c r="NJJ52"/>
      <c r="NJK52"/>
      <c r="NJL52"/>
      <c r="NJM52"/>
      <c r="NJN52"/>
      <c r="NJO52"/>
      <c r="NJP52"/>
      <c r="NJQ52"/>
      <c r="NJR52"/>
      <c r="NJS52"/>
      <c r="NJT52"/>
      <c r="NJU52"/>
      <c r="NJV52"/>
      <c r="NJW52"/>
      <c r="NJX52"/>
      <c r="NJY52"/>
      <c r="NJZ52"/>
      <c r="NKA52"/>
      <c r="NKB52"/>
      <c r="NKC52"/>
      <c r="NKD52"/>
      <c r="NKE52"/>
      <c r="NKF52"/>
      <c r="NKG52"/>
      <c r="NKH52"/>
      <c r="NKI52"/>
      <c r="NKJ52"/>
      <c r="NKK52"/>
      <c r="NKL52"/>
      <c r="NKM52"/>
      <c r="NKN52"/>
      <c r="NKO52"/>
      <c r="NKP52"/>
      <c r="NKQ52"/>
      <c r="NKR52"/>
      <c r="NKS52"/>
      <c r="NKT52"/>
      <c r="NKU52"/>
      <c r="NKV52"/>
      <c r="NKW52"/>
      <c r="NKX52"/>
      <c r="NKY52"/>
      <c r="NKZ52"/>
      <c r="NLA52"/>
      <c r="NLB52"/>
      <c r="NLC52"/>
      <c r="NLD52"/>
      <c r="NLE52"/>
      <c r="NLF52"/>
      <c r="NLG52"/>
      <c r="NLH52"/>
      <c r="NLI52"/>
      <c r="NLJ52"/>
      <c r="NLK52"/>
      <c r="NLL52"/>
      <c r="NLM52"/>
      <c r="NLN52"/>
      <c r="NLO52"/>
      <c r="NLP52"/>
      <c r="NLQ52"/>
      <c r="NLR52"/>
      <c r="NLS52"/>
      <c r="NLT52"/>
      <c r="NLU52"/>
      <c r="NLV52"/>
      <c r="NLW52"/>
      <c r="NLX52"/>
      <c r="NLY52"/>
      <c r="NLZ52"/>
      <c r="NMA52"/>
      <c r="NMB52"/>
      <c r="NMC52"/>
      <c r="NMD52"/>
      <c r="NME52"/>
      <c r="NMF52"/>
      <c r="NMG52"/>
      <c r="NMH52"/>
      <c r="NMI52"/>
      <c r="NMJ52"/>
      <c r="NMK52"/>
      <c r="NML52"/>
      <c r="NMM52"/>
      <c r="NMN52"/>
      <c r="NMO52"/>
      <c r="NMP52"/>
      <c r="NMQ52"/>
      <c r="NMR52"/>
      <c r="NMS52"/>
      <c r="NMT52"/>
      <c r="NMU52"/>
      <c r="NMV52"/>
      <c r="NMW52"/>
      <c r="NMX52"/>
      <c r="NMY52"/>
      <c r="NMZ52"/>
      <c r="NNA52"/>
      <c r="NNB52"/>
      <c r="NNC52"/>
      <c r="NND52"/>
      <c r="NNE52"/>
      <c r="NNF52"/>
      <c r="NNG52"/>
      <c r="NNH52"/>
      <c r="NNI52"/>
      <c r="NNJ52"/>
      <c r="NNK52"/>
      <c r="NNL52"/>
      <c r="NNM52"/>
      <c r="NNN52"/>
      <c r="NNO52"/>
      <c r="NNP52"/>
      <c r="NNQ52"/>
      <c r="NNR52"/>
      <c r="NNS52"/>
      <c r="NNT52"/>
      <c r="NNU52"/>
      <c r="NNV52"/>
      <c r="NNW52"/>
      <c r="NNX52"/>
      <c r="NNY52"/>
      <c r="NNZ52"/>
      <c r="NOA52"/>
      <c r="NOB52"/>
      <c r="NOC52"/>
      <c r="NOD52"/>
      <c r="NOE52"/>
      <c r="NOF52"/>
      <c r="NOG52"/>
      <c r="NOH52"/>
      <c r="NOI52"/>
      <c r="NOJ52"/>
      <c r="NOK52"/>
      <c r="NOL52"/>
      <c r="NOM52"/>
      <c r="NON52"/>
      <c r="NOO52"/>
      <c r="NOP52"/>
      <c r="NOQ52"/>
      <c r="NOR52"/>
      <c r="NOS52"/>
      <c r="NOT52"/>
      <c r="NOU52"/>
      <c r="NOV52"/>
      <c r="NOW52"/>
      <c r="NOX52"/>
      <c r="NOY52"/>
      <c r="NOZ52"/>
      <c r="NPA52"/>
      <c r="NPB52"/>
      <c r="NPC52"/>
      <c r="NPD52"/>
      <c r="NPE52"/>
      <c r="NPF52"/>
      <c r="NPG52"/>
      <c r="NPH52"/>
      <c r="NPI52"/>
      <c r="NPJ52"/>
      <c r="NPK52"/>
      <c r="NPL52"/>
      <c r="NPM52"/>
      <c r="NPN52"/>
      <c r="NPO52"/>
      <c r="NPP52"/>
      <c r="NPQ52"/>
      <c r="NPR52"/>
      <c r="NPS52"/>
      <c r="NPT52"/>
      <c r="NPU52"/>
      <c r="NPV52"/>
      <c r="NPW52"/>
      <c r="NPX52"/>
      <c r="NPY52"/>
      <c r="NPZ52"/>
      <c r="NQA52"/>
      <c r="NQB52"/>
      <c r="NQC52"/>
      <c r="NQD52"/>
      <c r="NQE52"/>
      <c r="NQF52"/>
      <c r="NQG52"/>
      <c r="NQH52"/>
      <c r="NQI52"/>
      <c r="NQJ52"/>
      <c r="NQK52"/>
      <c r="NQL52"/>
      <c r="NQM52"/>
      <c r="NQN52"/>
      <c r="NQO52"/>
      <c r="NQP52"/>
      <c r="NQQ52"/>
      <c r="NQR52"/>
      <c r="NQS52"/>
      <c r="NQT52"/>
      <c r="NQU52"/>
      <c r="NQV52"/>
      <c r="NQW52"/>
      <c r="NQX52"/>
      <c r="NQY52"/>
      <c r="NQZ52"/>
      <c r="NRA52"/>
      <c r="NRB52"/>
      <c r="NRC52"/>
      <c r="NRD52"/>
      <c r="NRE52"/>
      <c r="NRF52"/>
      <c r="NRG52"/>
      <c r="NRH52"/>
      <c r="NRI52"/>
      <c r="NRJ52"/>
      <c r="NRK52"/>
      <c r="NRL52"/>
      <c r="NRM52"/>
      <c r="NRN52"/>
      <c r="NRO52"/>
      <c r="NRP52"/>
      <c r="NRQ52"/>
      <c r="NRR52"/>
      <c r="NRS52"/>
      <c r="NRT52"/>
      <c r="NRU52"/>
      <c r="NRV52"/>
      <c r="NRW52"/>
      <c r="NRX52"/>
      <c r="NRY52"/>
      <c r="NRZ52"/>
      <c r="NSA52"/>
      <c r="NSB52"/>
      <c r="NSC52"/>
      <c r="NSD52"/>
      <c r="NSE52"/>
      <c r="NSF52"/>
      <c r="NSG52"/>
      <c r="NSH52"/>
      <c r="NSI52"/>
      <c r="NSJ52"/>
      <c r="NSK52"/>
      <c r="NSL52"/>
      <c r="NSM52"/>
      <c r="NSN52"/>
      <c r="NSO52"/>
      <c r="NSP52"/>
      <c r="NSQ52"/>
      <c r="NSR52"/>
      <c r="NSS52"/>
      <c r="NST52"/>
      <c r="NSU52"/>
      <c r="NSV52"/>
      <c r="NSW52"/>
      <c r="NSX52"/>
      <c r="NSY52"/>
      <c r="NSZ52"/>
      <c r="NTA52"/>
      <c r="NTB52"/>
      <c r="NTC52"/>
      <c r="NTD52"/>
      <c r="NTE52"/>
      <c r="NTF52"/>
      <c r="NTG52"/>
      <c r="NTH52"/>
      <c r="NTI52"/>
      <c r="NTJ52"/>
      <c r="NTK52"/>
      <c r="NTL52"/>
      <c r="NTM52"/>
      <c r="NTN52"/>
      <c r="NTO52"/>
      <c r="NTP52"/>
      <c r="NTQ52"/>
      <c r="NTR52"/>
      <c r="NTS52"/>
      <c r="NTT52"/>
      <c r="NTU52"/>
      <c r="NTV52"/>
      <c r="NTW52"/>
      <c r="NTX52"/>
      <c r="NTY52"/>
      <c r="NTZ52"/>
      <c r="NUA52"/>
      <c r="NUB52"/>
      <c r="NUC52"/>
      <c r="NUD52"/>
      <c r="NUE52"/>
      <c r="NUF52"/>
      <c r="NUG52"/>
      <c r="NUH52"/>
      <c r="NUI52"/>
      <c r="NUJ52"/>
      <c r="NUK52"/>
      <c r="NUL52"/>
      <c r="NUM52"/>
      <c r="NUN52"/>
      <c r="NUO52"/>
      <c r="NUP52"/>
      <c r="NUQ52"/>
      <c r="NUR52"/>
      <c r="NUS52"/>
      <c r="NUT52"/>
      <c r="NUU52"/>
      <c r="NUV52"/>
      <c r="NUW52"/>
      <c r="NUX52"/>
      <c r="NUY52"/>
      <c r="NUZ52"/>
      <c r="NVA52"/>
      <c r="NVB52"/>
      <c r="NVC52"/>
      <c r="NVD52"/>
      <c r="NVE52"/>
      <c r="NVF52"/>
      <c r="NVG52"/>
      <c r="NVH52"/>
      <c r="NVI52"/>
      <c r="NVJ52"/>
      <c r="NVK52"/>
      <c r="NVL52"/>
      <c r="NVM52"/>
      <c r="NVN52"/>
      <c r="NVO52"/>
      <c r="NVP52"/>
      <c r="NVQ52"/>
      <c r="NVR52"/>
      <c r="NVS52"/>
      <c r="NVT52"/>
      <c r="NVU52"/>
      <c r="NVV52"/>
      <c r="NVW52"/>
      <c r="NVX52"/>
      <c r="NVY52"/>
      <c r="NVZ52"/>
      <c r="NWA52"/>
      <c r="NWB52"/>
      <c r="NWC52"/>
      <c r="NWD52"/>
      <c r="NWE52"/>
      <c r="NWF52"/>
      <c r="NWG52"/>
      <c r="NWH52"/>
      <c r="NWI52"/>
      <c r="NWJ52"/>
      <c r="NWK52"/>
      <c r="NWL52"/>
      <c r="NWM52"/>
      <c r="NWN52"/>
      <c r="NWO52"/>
      <c r="NWP52"/>
      <c r="NWQ52"/>
      <c r="NWR52"/>
      <c r="NWS52"/>
      <c r="NWT52"/>
      <c r="NWU52"/>
      <c r="NWV52"/>
      <c r="NWW52"/>
      <c r="NWX52"/>
      <c r="NWY52"/>
      <c r="NWZ52"/>
      <c r="NXA52"/>
      <c r="NXB52"/>
      <c r="NXC52"/>
      <c r="NXD52"/>
      <c r="NXE52"/>
      <c r="NXF52"/>
      <c r="NXG52"/>
      <c r="NXH52"/>
      <c r="NXI52"/>
      <c r="NXJ52"/>
      <c r="NXK52"/>
      <c r="NXL52"/>
      <c r="NXM52"/>
      <c r="NXN52"/>
      <c r="NXO52"/>
      <c r="NXP52"/>
      <c r="NXQ52"/>
      <c r="NXR52"/>
      <c r="NXS52"/>
      <c r="NXT52"/>
      <c r="NXU52"/>
      <c r="NXV52"/>
      <c r="NXW52"/>
      <c r="NXX52"/>
      <c r="NXY52"/>
      <c r="NXZ52"/>
      <c r="NYA52"/>
      <c r="NYB52"/>
      <c r="NYC52"/>
      <c r="NYD52"/>
      <c r="NYE52"/>
      <c r="NYF52"/>
      <c r="NYG52"/>
      <c r="NYH52"/>
      <c r="NYI52"/>
      <c r="NYJ52"/>
      <c r="NYK52"/>
      <c r="NYL52"/>
      <c r="NYM52"/>
      <c r="NYN52"/>
      <c r="NYO52"/>
      <c r="NYP52"/>
      <c r="NYQ52"/>
      <c r="NYR52"/>
      <c r="NYS52"/>
      <c r="NYT52"/>
      <c r="NYU52"/>
      <c r="NYV52"/>
      <c r="NYW52"/>
      <c r="NYX52"/>
      <c r="NYY52"/>
      <c r="NYZ52"/>
      <c r="NZA52"/>
      <c r="NZB52"/>
      <c r="NZC52"/>
      <c r="NZD52"/>
      <c r="NZE52"/>
      <c r="NZF52"/>
      <c r="NZG52"/>
      <c r="NZH52"/>
      <c r="NZI52"/>
      <c r="NZJ52"/>
      <c r="NZK52"/>
      <c r="NZL52"/>
      <c r="NZM52"/>
      <c r="NZN52"/>
      <c r="NZO52"/>
      <c r="NZP52"/>
      <c r="NZQ52"/>
      <c r="NZR52"/>
      <c r="NZS52"/>
      <c r="NZT52"/>
      <c r="NZU52"/>
      <c r="NZV52"/>
      <c r="NZW52"/>
      <c r="NZX52"/>
      <c r="NZY52"/>
      <c r="NZZ52"/>
      <c r="OAA52"/>
      <c r="OAB52"/>
      <c r="OAC52"/>
      <c r="OAD52"/>
      <c r="OAE52"/>
      <c r="OAF52"/>
      <c r="OAG52"/>
      <c r="OAH52"/>
      <c r="OAI52"/>
      <c r="OAJ52"/>
      <c r="OAK52"/>
      <c r="OAL52"/>
      <c r="OAM52"/>
      <c r="OAN52"/>
      <c r="OAO52"/>
      <c r="OAP52"/>
      <c r="OAQ52"/>
      <c r="OAR52"/>
      <c r="OAS52"/>
      <c r="OAT52"/>
      <c r="OAU52"/>
      <c r="OAV52"/>
      <c r="OAW52"/>
      <c r="OAX52"/>
      <c r="OAY52"/>
      <c r="OAZ52"/>
      <c r="OBA52"/>
      <c r="OBB52"/>
      <c r="OBC52"/>
      <c r="OBD52"/>
      <c r="OBE52"/>
      <c r="OBF52"/>
      <c r="OBG52"/>
      <c r="OBH52"/>
      <c r="OBI52"/>
      <c r="OBJ52"/>
      <c r="OBK52"/>
      <c r="OBL52"/>
      <c r="OBM52"/>
      <c r="OBN52"/>
      <c r="OBO52"/>
      <c r="OBP52"/>
      <c r="OBQ52"/>
      <c r="OBR52"/>
      <c r="OBS52"/>
      <c r="OBT52"/>
      <c r="OBU52"/>
      <c r="OBV52"/>
      <c r="OBW52"/>
      <c r="OBX52"/>
      <c r="OBY52"/>
      <c r="OBZ52"/>
      <c r="OCA52"/>
      <c r="OCB52"/>
      <c r="OCC52"/>
      <c r="OCD52"/>
      <c r="OCE52"/>
      <c r="OCF52"/>
      <c r="OCG52"/>
      <c r="OCH52"/>
      <c r="OCI52"/>
      <c r="OCJ52"/>
      <c r="OCK52"/>
      <c r="OCL52"/>
      <c r="OCM52"/>
      <c r="OCN52"/>
      <c r="OCO52"/>
      <c r="OCP52"/>
      <c r="OCQ52"/>
      <c r="OCR52"/>
      <c r="OCS52"/>
      <c r="OCT52"/>
      <c r="OCU52"/>
      <c r="OCV52"/>
      <c r="OCW52"/>
      <c r="OCX52"/>
      <c r="OCY52"/>
      <c r="OCZ52"/>
      <c r="ODA52"/>
      <c r="ODB52"/>
      <c r="ODC52"/>
      <c r="ODD52"/>
      <c r="ODE52"/>
      <c r="ODF52"/>
      <c r="ODG52"/>
      <c r="ODH52"/>
      <c r="ODI52"/>
      <c r="ODJ52"/>
      <c r="ODK52"/>
      <c r="ODL52"/>
      <c r="ODM52"/>
      <c r="ODN52"/>
      <c r="ODO52"/>
      <c r="ODP52"/>
      <c r="ODQ52"/>
      <c r="ODR52"/>
      <c r="ODS52"/>
      <c r="ODT52"/>
      <c r="ODU52"/>
      <c r="ODV52"/>
      <c r="ODW52"/>
      <c r="ODX52"/>
      <c r="ODY52"/>
      <c r="ODZ52"/>
      <c r="OEA52"/>
      <c r="OEB52"/>
      <c r="OEC52"/>
      <c r="OED52"/>
      <c r="OEE52"/>
      <c r="OEF52"/>
      <c r="OEG52"/>
      <c r="OEH52"/>
      <c r="OEI52"/>
      <c r="OEJ52"/>
      <c r="OEK52"/>
      <c r="OEL52"/>
      <c r="OEM52"/>
      <c r="OEN52"/>
      <c r="OEO52"/>
      <c r="OEP52"/>
      <c r="OEQ52"/>
      <c r="OER52"/>
      <c r="OES52"/>
      <c r="OET52"/>
      <c r="OEU52"/>
      <c r="OEV52"/>
      <c r="OEW52"/>
      <c r="OEX52"/>
      <c r="OEY52"/>
      <c r="OEZ52"/>
      <c r="OFA52"/>
      <c r="OFB52"/>
      <c r="OFC52"/>
      <c r="OFD52"/>
      <c r="OFE52"/>
      <c r="OFF52"/>
      <c r="OFG52"/>
      <c r="OFH52"/>
      <c r="OFI52"/>
      <c r="OFJ52"/>
      <c r="OFK52"/>
      <c r="OFL52"/>
      <c r="OFM52"/>
      <c r="OFN52"/>
      <c r="OFO52"/>
      <c r="OFP52"/>
      <c r="OFQ52"/>
      <c r="OFR52"/>
      <c r="OFS52"/>
      <c r="OFT52"/>
      <c r="OFU52"/>
      <c r="OFV52"/>
      <c r="OFW52"/>
      <c r="OFX52"/>
      <c r="OFY52"/>
      <c r="OFZ52"/>
      <c r="OGA52"/>
      <c r="OGB52"/>
      <c r="OGC52"/>
      <c r="OGD52"/>
      <c r="OGE52"/>
      <c r="OGF52"/>
      <c r="OGG52"/>
      <c r="OGH52"/>
      <c r="OGI52"/>
      <c r="OGJ52"/>
      <c r="OGK52"/>
      <c r="OGL52"/>
      <c r="OGM52"/>
      <c r="OGN52"/>
      <c r="OGO52"/>
      <c r="OGP52"/>
      <c r="OGQ52"/>
      <c r="OGR52"/>
      <c r="OGS52"/>
      <c r="OGT52"/>
      <c r="OGU52"/>
      <c r="OGV52"/>
      <c r="OGW52"/>
      <c r="OGX52"/>
      <c r="OGY52"/>
      <c r="OGZ52"/>
      <c r="OHA52"/>
      <c r="OHB52"/>
      <c r="OHC52"/>
      <c r="OHD52"/>
      <c r="OHE52"/>
      <c r="OHF52"/>
      <c r="OHG52"/>
      <c r="OHH52"/>
      <c r="OHI52"/>
      <c r="OHJ52"/>
      <c r="OHK52"/>
      <c r="OHL52"/>
      <c r="OHM52"/>
      <c r="OHN52"/>
      <c r="OHO52"/>
      <c r="OHP52"/>
      <c r="OHQ52"/>
      <c r="OHR52"/>
      <c r="OHS52"/>
      <c r="OHT52"/>
      <c r="OHU52"/>
      <c r="OHV52"/>
      <c r="OHW52"/>
      <c r="OHX52"/>
      <c r="OHY52"/>
      <c r="OHZ52"/>
      <c r="OIA52"/>
      <c r="OIB52"/>
      <c r="OIC52"/>
      <c r="OID52"/>
      <c r="OIE52"/>
      <c r="OIF52"/>
      <c r="OIG52"/>
      <c r="OIH52"/>
      <c r="OII52"/>
      <c r="OIJ52"/>
      <c r="OIK52"/>
      <c r="OIL52"/>
      <c r="OIM52"/>
      <c r="OIN52"/>
      <c r="OIO52"/>
      <c r="OIP52"/>
      <c r="OIQ52"/>
      <c r="OIR52"/>
      <c r="OIS52"/>
      <c r="OIT52"/>
      <c r="OIU52"/>
      <c r="OIV52"/>
      <c r="OIW52"/>
      <c r="OIX52"/>
      <c r="OIY52"/>
      <c r="OIZ52"/>
      <c r="OJA52"/>
      <c r="OJB52"/>
      <c r="OJC52"/>
      <c r="OJD52"/>
      <c r="OJE52"/>
      <c r="OJF52"/>
      <c r="OJG52"/>
      <c r="OJH52"/>
      <c r="OJI52"/>
      <c r="OJJ52"/>
      <c r="OJK52"/>
      <c r="OJL52"/>
      <c r="OJM52"/>
      <c r="OJN52"/>
      <c r="OJO52"/>
      <c r="OJP52"/>
      <c r="OJQ52"/>
      <c r="OJR52"/>
      <c r="OJS52"/>
      <c r="OJT52"/>
      <c r="OJU52"/>
      <c r="OJV52"/>
      <c r="OJW52"/>
      <c r="OJX52"/>
      <c r="OJY52"/>
      <c r="OJZ52"/>
      <c r="OKA52"/>
      <c r="OKB52"/>
      <c r="OKC52"/>
      <c r="OKD52"/>
      <c r="OKE52"/>
      <c r="OKF52"/>
      <c r="OKG52"/>
      <c r="OKH52"/>
      <c r="OKI52"/>
      <c r="OKJ52"/>
      <c r="OKK52"/>
      <c r="OKL52"/>
      <c r="OKM52"/>
      <c r="OKN52"/>
      <c r="OKO52"/>
      <c r="OKP52"/>
      <c r="OKQ52"/>
      <c r="OKR52"/>
      <c r="OKS52"/>
      <c r="OKT52"/>
      <c r="OKU52"/>
      <c r="OKV52"/>
      <c r="OKW52"/>
      <c r="OKX52"/>
      <c r="OKY52"/>
      <c r="OKZ52"/>
      <c r="OLA52"/>
      <c r="OLB52"/>
      <c r="OLC52"/>
      <c r="OLD52"/>
      <c r="OLE52"/>
      <c r="OLF52"/>
      <c r="OLG52"/>
      <c r="OLH52"/>
      <c r="OLI52"/>
      <c r="OLJ52"/>
      <c r="OLK52"/>
      <c r="OLL52"/>
      <c r="OLM52"/>
      <c r="OLN52"/>
      <c r="OLO52"/>
      <c r="OLP52"/>
      <c r="OLQ52"/>
      <c r="OLR52"/>
      <c r="OLS52"/>
      <c r="OLT52"/>
      <c r="OLU52"/>
      <c r="OLV52"/>
      <c r="OLW52"/>
      <c r="OLX52"/>
      <c r="OLY52"/>
      <c r="OLZ52"/>
      <c r="OMA52"/>
      <c r="OMB52"/>
      <c r="OMC52"/>
      <c r="OMD52"/>
      <c r="OME52"/>
      <c r="OMF52"/>
      <c r="OMG52"/>
      <c r="OMH52"/>
      <c r="OMI52"/>
      <c r="OMJ52"/>
      <c r="OMK52"/>
      <c r="OML52"/>
      <c r="OMM52"/>
      <c r="OMN52"/>
      <c r="OMO52"/>
      <c r="OMP52"/>
      <c r="OMQ52"/>
      <c r="OMR52"/>
      <c r="OMS52"/>
      <c r="OMT52"/>
      <c r="OMU52"/>
      <c r="OMV52"/>
      <c r="OMW52"/>
      <c r="OMX52"/>
      <c r="OMY52"/>
      <c r="OMZ52"/>
      <c r="ONA52"/>
      <c r="ONB52"/>
      <c r="ONC52"/>
      <c r="OND52"/>
      <c r="ONE52"/>
      <c r="ONF52"/>
      <c r="ONG52"/>
      <c r="ONH52"/>
      <c r="ONI52"/>
      <c r="ONJ52"/>
      <c r="ONK52"/>
      <c r="ONL52"/>
      <c r="ONM52"/>
      <c r="ONN52"/>
      <c r="ONO52"/>
      <c r="ONP52"/>
      <c r="ONQ52"/>
      <c r="ONR52"/>
      <c r="ONS52"/>
      <c r="ONT52"/>
      <c r="ONU52"/>
      <c r="ONV52"/>
      <c r="ONW52"/>
      <c r="ONX52"/>
      <c r="ONY52"/>
      <c r="ONZ52"/>
      <c r="OOA52"/>
      <c r="OOB52"/>
      <c r="OOC52"/>
      <c r="OOD52"/>
      <c r="OOE52"/>
      <c r="OOF52"/>
      <c r="OOG52"/>
      <c r="OOH52"/>
      <c r="OOI52"/>
      <c r="OOJ52"/>
      <c r="OOK52"/>
      <c r="OOL52"/>
      <c r="OOM52"/>
      <c r="OON52"/>
      <c r="OOO52"/>
      <c r="OOP52"/>
      <c r="OOQ52"/>
      <c r="OOR52"/>
      <c r="OOS52"/>
      <c r="OOT52"/>
      <c r="OOU52"/>
      <c r="OOV52"/>
      <c r="OOW52"/>
      <c r="OOX52"/>
      <c r="OOY52"/>
      <c r="OOZ52"/>
      <c r="OPA52"/>
      <c r="OPB52"/>
      <c r="OPC52"/>
      <c r="OPD52"/>
      <c r="OPE52"/>
      <c r="OPF52"/>
      <c r="OPG52"/>
      <c r="OPH52"/>
      <c r="OPI52"/>
      <c r="OPJ52"/>
      <c r="OPK52"/>
      <c r="OPL52"/>
      <c r="OPM52"/>
      <c r="OPN52"/>
      <c r="OPO52"/>
      <c r="OPP52"/>
      <c r="OPQ52"/>
      <c r="OPR52"/>
      <c r="OPS52"/>
      <c r="OPT52"/>
      <c r="OPU52"/>
      <c r="OPV52"/>
      <c r="OPW52"/>
      <c r="OPX52"/>
      <c r="OPY52"/>
      <c r="OPZ52"/>
      <c r="OQA52"/>
      <c r="OQB52"/>
      <c r="OQC52"/>
      <c r="OQD52"/>
      <c r="OQE52"/>
      <c r="OQF52"/>
      <c r="OQG52"/>
      <c r="OQH52"/>
      <c r="OQI52"/>
      <c r="OQJ52"/>
      <c r="OQK52"/>
      <c r="OQL52"/>
      <c r="OQM52"/>
      <c r="OQN52"/>
      <c r="OQO52"/>
      <c r="OQP52"/>
      <c r="OQQ52"/>
      <c r="OQR52"/>
      <c r="OQS52"/>
      <c r="OQT52"/>
      <c r="OQU52"/>
      <c r="OQV52"/>
      <c r="OQW52"/>
      <c r="OQX52"/>
      <c r="OQY52"/>
      <c r="OQZ52"/>
      <c r="ORA52"/>
      <c r="ORB52"/>
      <c r="ORC52"/>
      <c r="ORD52"/>
      <c r="ORE52"/>
      <c r="ORF52"/>
      <c r="ORG52"/>
      <c r="ORH52"/>
      <c r="ORI52"/>
      <c r="ORJ52"/>
      <c r="ORK52"/>
      <c r="ORL52"/>
      <c r="ORM52"/>
      <c r="ORN52"/>
      <c r="ORO52"/>
      <c r="ORP52"/>
      <c r="ORQ52"/>
      <c r="ORR52"/>
      <c r="ORS52"/>
      <c r="ORT52"/>
      <c r="ORU52"/>
      <c r="ORV52"/>
      <c r="ORW52"/>
      <c r="ORX52"/>
      <c r="ORY52"/>
      <c r="ORZ52"/>
      <c r="OSA52"/>
      <c r="OSB52"/>
      <c r="OSC52"/>
      <c r="OSD52"/>
      <c r="OSE52"/>
      <c r="OSF52"/>
      <c r="OSG52"/>
      <c r="OSH52"/>
      <c r="OSI52"/>
      <c r="OSJ52"/>
      <c r="OSK52"/>
      <c r="OSL52"/>
      <c r="OSM52"/>
      <c r="OSN52"/>
      <c r="OSO52"/>
      <c r="OSP52"/>
      <c r="OSQ52"/>
      <c r="OSR52"/>
      <c r="OSS52"/>
      <c r="OST52"/>
      <c r="OSU52"/>
      <c r="OSV52"/>
      <c r="OSW52"/>
      <c r="OSX52"/>
      <c r="OSY52"/>
      <c r="OSZ52"/>
      <c r="OTA52"/>
      <c r="OTB52"/>
      <c r="OTC52"/>
      <c r="OTD52"/>
      <c r="OTE52"/>
      <c r="OTF52"/>
      <c r="OTG52"/>
      <c r="OTH52"/>
      <c r="OTI52"/>
      <c r="OTJ52"/>
      <c r="OTK52"/>
      <c r="OTL52"/>
      <c r="OTM52"/>
      <c r="OTN52"/>
      <c r="OTO52"/>
      <c r="OTP52"/>
      <c r="OTQ52"/>
      <c r="OTR52"/>
      <c r="OTS52"/>
      <c r="OTT52"/>
      <c r="OTU52"/>
      <c r="OTV52"/>
      <c r="OTW52"/>
      <c r="OTX52"/>
      <c r="OTY52"/>
      <c r="OTZ52"/>
      <c r="OUA52"/>
      <c r="OUB52"/>
      <c r="OUC52"/>
      <c r="OUD52"/>
      <c r="OUE52"/>
      <c r="OUF52"/>
      <c r="OUG52"/>
      <c r="OUH52"/>
      <c r="OUI52"/>
      <c r="OUJ52"/>
      <c r="OUK52"/>
      <c r="OUL52"/>
      <c r="OUM52"/>
      <c r="OUN52"/>
      <c r="OUO52"/>
      <c r="OUP52"/>
      <c r="OUQ52"/>
      <c r="OUR52"/>
      <c r="OUS52"/>
      <c r="OUT52"/>
      <c r="OUU52"/>
      <c r="OUV52"/>
      <c r="OUW52"/>
      <c r="OUX52"/>
      <c r="OUY52"/>
      <c r="OUZ52"/>
      <c r="OVA52"/>
      <c r="OVB52"/>
      <c r="OVC52"/>
      <c r="OVD52"/>
      <c r="OVE52"/>
      <c r="OVF52"/>
      <c r="OVG52"/>
      <c r="OVH52"/>
      <c r="OVI52"/>
      <c r="OVJ52"/>
      <c r="OVK52"/>
      <c r="OVL52"/>
      <c r="OVM52"/>
      <c r="OVN52"/>
      <c r="OVO52"/>
      <c r="OVP52"/>
      <c r="OVQ52"/>
      <c r="OVR52"/>
      <c r="OVS52"/>
      <c r="OVT52"/>
      <c r="OVU52"/>
      <c r="OVV52"/>
      <c r="OVW52"/>
      <c r="OVX52"/>
      <c r="OVY52"/>
      <c r="OVZ52"/>
      <c r="OWA52"/>
      <c r="OWB52"/>
      <c r="OWC52"/>
      <c r="OWD52"/>
      <c r="OWE52"/>
      <c r="OWF52"/>
      <c r="OWG52"/>
      <c r="OWH52"/>
      <c r="OWI52"/>
      <c r="OWJ52"/>
      <c r="OWK52"/>
      <c r="OWL52"/>
      <c r="OWM52"/>
      <c r="OWN52"/>
      <c r="OWO52"/>
      <c r="OWP52"/>
      <c r="OWQ52"/>
      <c r="OWR52"/>
      <c r="OWS52"/>
      <c r="OWT52"/>
      <c r="OWU52"/>
      <c r="OWV52"/>
      <c r="OWW52"/>
      <c r="OWX52"/>
      <c r="OWY52"/>
      <c r="OWZ52"/>
      <c r="OXA52"/>
      <c r="OXB52"/>
      <c r="OXC52"/>
      <c r="OXD52"/>
      <c r="OXE52"/>
      <c r="OXF52"/>
      <c r="OXG52"/>
      <c r="OXH52"/>
      <c r="OXI52"/>
      <c r="OXJ52"/>
      <c r="OXK52"/>
      <c r="OXL52"/>
      <c r="OXM52"/>
      <c r="OXN52"/>
      <c r="OXO52"/>
      <c r="OXP52"/>
      <c r="OXQ52"/>
      <c r="OXR52"/>
      <c r="OXS52"/>
      <c r="OXT52"/>
      <c r="OXU52"/>
      <c r="OXV52"/>
      <c r="OXW52"/>
      <c r="OXX52"/>
      <c r="OXY52"/>
      <c r="OXZ52"/>
      <c r="OYA52"/>
      <c r="OYB52"/>
      <c r="OYC52"/>
      <c r="OYD52"/>
      <c r="OYE52"/>
      <c r="OYF52"/>
      <c r="OYG52"/>
      <c r="OYH52"/>
      <c r="OYI52"/>
      <c r="OYJ52"/>
      <c r="OYK52"/>
      <c r="OYL52"/>
      <c r="OYM52"/>
      <c r="OYN52"/>
      <c r="OYO52"/>
      <c r="OYP52"/>
      <c r="OYQ52"/>
      <c r="OYR52"/>
      <c r="OYS52"/>
      <c r="OYT52"/>
      <c r="OYU52"/>
      <c r="OYV52"/>
      <c r="OYW52"/>
      <c r="OYX52"/>
      <c r="OYY52"/>
      <c r="OYZ52"/>
      <c r="OZA52"/>
      <c r="OZB52"/>
      <c r="OZC52"/>
      <c r="OZD52"/>
      <c r="OZE52"/>
      <c r="OZF52"/>
      <c r="OZG52"/>
      <c r="OZH52"/>
      <c r="OZI52"/>
      <c r="OZJ52"/>
      <c r="OZK52"/>
      <c r="OZL52"/>
      <c r="OZM52"/>
      <c r="OZN52"/>
      <c r="OZO52"/>
      <c r="OZP52"/>
      <c r="OZQ52"/>
      <c r="OZR52"/>
      <c r="OZS52"/>
      <c r="OZT52"/>
      <c r="OZU52"/>
      <c r="OZV52"/>
      <c r="OZW52"/>
      <c r="OZX52"/>
      <c r="OZY52"/>
      <c r="OZZ52"/>
      <c r="PAA52"/>
      <c r="PAB52"/>
      <c r="PAC52"/>
      <c r="PAD52"/>
      <c r="PAE52"/>
      <c r="PAF52"/>
      <c r="PAG52"/>
      <c r="PAH52"/>
      <c r="PAI52"/>
      <c r="PAJ52"/>
      <c r="PAK52"/>
      <c r="PAL52"/>
      <c r="PAM52"/>
      <c r="PAN52"/>
      <c r="PAO52"/>
      <c r="PAP52"/>
      <c r="PAQ52"/>
      <c r="PAR52"/>
      <c r="PAS52"/>
      <c r="PAT52"/>
      <c r="PAU52"/>
      <c r="PAV52"/>
      <c r="PAW52"/>
      <c r="PAX52"/>
      <c r="PAY52"/>
      <c r="PAZ52"/>
      <c r="PBA52"/>
      <c r="PBB52"/>
      <c r="PBC52"/>
      <c r="PBD52"/>
      <c r="PBE52"/>
      <c r="PBF52"/>
      <c r="PBG52"/>
      <c r="PBH52"/>
      <c r="PBI52"/>
      <c r="PBJ52"/>
      <c r="PBK52"/>
      <c r="PBL52"/>
      <c r="PBM52"/>
      <c r="PBN52"/>
      <c r="PBO52"/>
      <c r="PBP52"/>
      <c r="PBQ52"/>
      <c r="PBR52"/>
      <c r="PBS52"/>
      <c r="PBT52"/>
      <c r="PBU52"/>
      <c r="PBV52"/>
      <c r="PBW52"/>
      <c r="PBX52"/>
      <c r="PBY52"/>
      <c r="PBZ52"/>
      <c r="PCA52"/>
      <c r="PCB52"/>
      <c r="PCC52"/>
      <c r="PCD52"/>
      <c r="PCE52"/>
      <c r="PCF52"/>
      <c r="PCG52"/>
      <c r="PCH52"/>
      <c r="PCI52"/>
      <c r="PCJ52"/>
      <c r="PCK52"/>
      <c r="PCL52"/>
      <c r="PCM52"/>
      <c r="PCN52"/>
      <c r="PCO52"/>
      <c r="PCP52"/>
      <c r="PCQ52"/>
      <c r="PCR52"/>
      <c r="PCS52"/>
      <c r="PCT52"/>
      <c r="PCU52"/>
      <c r="PCV52"/>
      <c r="PCW52"/>
      <c r="PCX52"/>
      <c r="PCY52"/>
      <c r="PCZ52"/>
      <c r="PDA52"/>
      <c r="PDB52"/>
      <c r="PDC52"/>
      <c r="PDD52"/>
      <c r="PDE52"/>
      <c r="PDF52"/>
      <c r="PDG52"/>
      <c r="PDH52"/>
      <c r="PDI52"/>
      <c r="PDJ52"/>
      <c r="PDK52"/>
      <c r="PDL52"/>
      <c r="PDM52"/>
      <c r="PDN52"/>
      <c r="PDO52"/>
      <c r="PDP52"/>
      <c r="PDQ52"/>
      <c r="PDR52"/>
      <c r="PDS52"/>
      <c r="PDT52"/>
      <c r="PDU52"/>
      <c r="PDV52"/>
      <c r="PDW52"/>
      <c r="PDX52"/>
      <c r="PDY52"/>
      <c r="PDZ52"/>
      <c r="PEA52"/>
      <c r="PEB52"/>
      <c r="PEC52"/>
      <c r="PED52"/>
      <c r="PEE52"/>
      <c r="PEF52"/>
      <c r="PEG52"/>
      <c r="PEH52"/>
      <c r="PEI52"/>
      <c r="PEJ52"/>
      <c r="PEK52"/>
      <c r="PEL52"/>
      <c r="PEM52"/>
      <c r="PEN52"/>
      <c r="PEO52"/>
      <c r="PEP52"/>
      <c r="PEQ52"/>
      <c r="PER52"/>
      <c r="PES52"/>
      <c r="PET52"/>
      <c r="PEU52"/>
      <c r="PEV52"/>
      <c r="PEW52"/>
      <c r="PEX52"/>
      <c r="PEY52"/>
      <c r="PEZ52"/>
      <c r="PFA52"/>
      <c r="PFB52"/>
      <c r="PFC52"/>
      <c r="PFD52"/>
      <c r="PFE52"/>
      <c r="PFF52"/>
      <c r="PFG52"/>
      <c r="PFH52"/>
      <c r="PFI52"/>
      <c r="PFJ52"/>
      <c r="PFK52"/>
      <c r="PFL52"/>
      <c r="PFM52"/>
      <c r="PFN52"/>
      <c r="PFO52"/>
      <c r="PFP52"/>
      <c r="PFQ52"/>
      <c r="PFR52"/>
      <c r="PFS52"/>
      <c r="PFT52"/>
      <c r="PFU52"/>
      <c r="PFV52"/>
      <c r="PFW52"/>
      <c r="PFX52"/>
      <c r="PFY52"/>
      <c r="PFZ52"/>
      <c r="PGA52"/>
      <c r="PGB52"/>
      <c r="PGC52"/>
      <c r="PGD52"/>
      <c r="PGE52"/>
      <c r="PGF52"/>
      <c r="PGG52"/>
      <c r="PGH52"/>
      <c r="PGI52"/>
      <c r="PGJ52"/>
      <c r="PGK52"/>
      <c r="PGL52"/>
      <c r="PGM52"/>
      <c r="PGN52"/>
      <c r="PGO52"/>
      <c r="PGP52"/>
      <c r="PGQ52"/>
      <c r="PGR52"/>
      <c r="PGS52"/>
      <c r="PGT52"/>
      <c r="PGU52"/>
      <c r="PGV52"/>
      <c r="PGW52"/>
      <c r="PGX52"/>
      <c r="PGY52"/>
      <c r="PGZ52"/>
      <c r="PHA52"/>
      <c r="PHB52"/>
      <c r="PHC52"/>
      <c r="PHD52"/>
      <c r="PHE52"/>
      <c r="PHF52"/>
      <c r="PHG52"/>
      <c r="PHH52"/>
      <c r="PHI52"/>
      <c r="PHJ52"/>
      <c r="PHK52"/>
      <c r="PHL52"/>
      <c r="PHM52"/>
      <c r="PHN52"/>
      <c r="PHO52"/>
      <c r="PHP52"/>
      <c r="PHQ52"/>
      <c r="PHR52"/>
      <c r="PHS52"/>
      <c r="PHT52"/>
      <c r="PHU52"/>
      <c r="PHV52"/>
      <c r="PHW52"/>
      <c r="PHX52"/>
      <c r="PHY52"/>
      <c r="PHZ52"/>
      <c r="PIA52"/>
      <c r="PIB52"/>
      <c r="PIC52"/>
      <c r="PID52"/>
      <c r="PIE52"/>
      <c r="PIF52"/>
      <c r="PIG52"/>
      <c r="PIH52"/>
      <c r="PII52"/>
      <c r="PIJ52"/>
      <c r="PIK52"/>
      <c r="PIL52"/>
      <c r="PIM52"/>
      <c r="PIN52"/>
      <c r="PIO52"/>
      <c r="PIP52"/>
      <c r="PIQ52"/>
      <c r="PIR52"/>
      <c r="PIS52"/>
      <c r="PIT52"/>
      <c r="PIU52"/>
      <c r="PIV52"/>
      <c r="PIW52"/>
      <c r="PIX52"/>
      <c r="PIY52"/>
      <c r="PIZ52"/>
      <c r="PJA52"/>
      <c r="PJB52"/>
      <c r="PJC52"/>
      <c r="PJD52"/>
      <c r="PJE52"/>
      <c r="PJF52"/>
      <c r="PJG52"/>
      <c r="PJH52"/>
      <c r="PJI52"/>
      <c r="PJJ52"/>
      <c r="PJK52"/>
      <c r="PJL52"/>
      <c r="PJM52"/>
      <c r="PJN52"/>
      <c r="PJO52"/>
      <c r="PJP52"/>
      <c r="PJQ52"/>
      <c r="PJR52"/>
      <c r="PJS52"/>
      <c r="PJT52"/>
      <c r="PJU52"/>
      <c r="PJV52"/>
      <c r="PJW52"/>
      <c r="PJX52"/>
      <c r="PJY52"/>
      <c r="PJZ52"/>
      <c r="PKA52"/>
      <c r="PKB52"/>
      <c r="PKC52"/>
      <c r="PKD52"/>
      <c r="PKE52"/>
      <c r="PKF52"/>
      <c r="PKG52"/>
      <c r="PKH52"/>
      <c r="PKI52"/>
      <c r="PKJ52"/>
      <c r="PKK52"/>
      <c r="PKL52"/>
      <c r="PKM52"/>
      <c r="PKN52"/>
      <c r="PKO52"/>
      <c r="PKP52"/>
      <c r="PKQ52"/>
      <c r="PKR52"/>
      <c r="PKS52"/>
      <c r="PKT52"/>
      <c r="PKU52"/>
      <c r="PKV52"/>
      <c r="PKW52"/>
      <c r="PKX52"/>
      <c r="PKY52"/>
      <c r="PKZ52"/>
      <c r="PLA52"/>
      <c r="PLB52"/>
      <c r="PLC52"/>
      <c r="PLD52"/>
      <c r="PLE52"/>
      <c r="PLF52"/>
      <c r="PLG52"/>
      <c r="PLH52"/>
      <c r="PLI52"/>
      <c r="PLJ52"/>
      <c r="PLK52"/>
      <c r="PLL52"/>
      <c r="PLM52"/>
      <c r="PLN52"/>
      <c r="PLO52"/>
      <c r="PLP52"/>
      <c r="PLQ52"/>
      <c r="PLR52"/>
      <c r="PLS52"/>
      <c r="PLT52"/>
      <c r="PLU52"/>
      <c r="PLV52"/>
      <c r="PLW52"/>
      <c r="PLX52"/>
      <c r="PLY52"/>
      <c r="PLZ52"/>
      <c r="PMA52"/>
      <c r="PMB52"/>
      <c r="PMC52"/>
      <c r="PMD52"/>
      <c r="PME52"/>
      <c r="PMF52"/>
      <c r="PMG52"/>
      <c r="PMH52"/>
      <c r="PMI52"/>
      <c r="PMJ52"/>
      <c r="PMK52"/>
      <c r="PML52"/>
      <c r="PMM52"/>
      <c r="PMN52"/>
      <c r="PMO52"/>
      <c r="PMP52"/>
      <c r="PMQ52"/>
      <c r="PMR52"/>
      <c r="PMS52"/>
      <c r="PMT52"/>
      <c r="PMU52"/>
      <c r="PMV52"/>
      <c r="PMW52"/>
      <c r="PMX52"/>
      <c r="PMY52"/>
      <c r="PMZ52"/>
      <c r="PNA52"/>
      <c r="PNB52"/>
      <c r="PNC52"/>
      <c r="PND52"/>
      <c r="PNE52"/>
      <c r="PNF52"/>
      <c r="PNG52"/>
      <c r="PNH52"/>
      <c r="PNI52"/>
      <c r="PNJ52"/>
      <c r="PNK52"/>
      <c r="PNL52"/>
      <c r="PNM52"/>
      <c r="PNN52"/>
      <c r="PNO52"/>
      <c r="PNP52"/>
      <c r="PNQ52"/>
      <c r="PNR52"/>
      <c r="PNS52"/>
      <c r="PNT52"/>
      <c r="PNU52"/>
      <c r="PNV52"/>
      <c r="PNW52"/>
      <c r="PNX52"/>
      <c r="PNY52"/>
      <c r="PNZ52"/>
      <c r="POA52"/>
      <c r="POB52"/>
      <c r="POC52"/>
      <c r="POD52"/>
      <c r="POE52"/>
      <c r="POF52"/>
      <c r="POG52"/>
      <c r="POH52"/>
      <c r="POI52"/>
      <c r="POJ52"/>
      <c r="POK52"/>
      <c r="POL52"/>
      <c r="POM52"/>
      <c r="PON52"/>
      <c r="POO52"/>
      <c r="POP52"/>
      <c r="POQ52"/>
      <c r="POR52"/>
      <c r="POS52"/>
      <c r="POT52"/>
      <c r="POU52"/>
      <c r="POV52"/>
      <c r="POW52"/>
      <c r="POX52"/>
      <c r="POY52"/>
      <c r="POZ52"/>
      <c r="PPA52"/>
      <c r="PPB52"/>
      <c r="PPC52"/>
      <c r="PPD52"/>
      <c r="PPE52"/>
      <c r="PPF52"/>
      <c r="PPG52"/>
      <c r="PPH52"/>
      <c r="PPI52"/>
      <c r="PPJ52"/>
      <c r="PPK52"/>
      <c r="PPL52"/>
      <c r="PPM52"/>
      <c r="PPN52"/>
      <c r="PPO52"/>
      <c r="PPP52"/>
      <c r="PPQ52"/>
      <c r="PPR52"/>
      <c r="PPS52"/>
      <c r="PPT52"/>
      <c r="PPU52"/>
      <c r="PPV52"/>
      <c r="PPW52"/>
      <c r="PPX52"/>
      <c r="PPY52"/>
      <c r="PPZ52"/>
      <c r="PQA52"/>
      <c r="PQB52"/>
      <c r="PQC52"/>
      <c r="PQD52"/>
      <c r="PQE52"/>
      <c r="PQF52"/>
      <c r="PQG52"/>
      <c r="PQH52"/>
      <c r="PQI52"/>
      <c r="PQJ52"/>
      <c r="PQK52"/>
      <c r="PQL52"/>
      <c r="PQM52"/>
      <c r="PQN52"/>
      <c r="PQO52"/>
      <c r="PQP52"/>
      <c r="PQQ52"/>
      <c r="PQR52"/>
      <c r="PQS52"/>
      <c r="PQT52"/>
      <c r="PQU52"/>
      <c r="PQV52"/>
      <c r="PQW52"/>
      <c r="PQX52"/>
      <c r="PQY52"/>
      <c r="PQZ52"/>
      <c r="PRA52"/>
      <c r="PRB52"/>
      <c r="PRC52"/>
      <c r="PRD52"/>
      <c r="PRE52"/>
      <c r="PRF52"/>
      <c r="PRG52"/>
      <c r="PRH52"/>
      <c r="PRI52"/>
      <c r="PRJ52"/>
      <c r="PRK52"/>
      <c r="PRL52"/>
      <c r="PRM52"/>
      <c r="PRN52"/>
      <c r="PRO52"/>
      <c r="PRP52"/>
      <c r="PRQ52"/>
      <c r="PRR52"/>
      <c r="PRS52"/>
      <c r="PRT52"/>
      <c r="PRU52"/>
      <c r="PRV52"/>
      <c r="PRW52"/>
      <c r="PRX52"/>
      <c r="PRY52"/>
      <c r="PRZ52"/>
      <c r="PSA52"/>
      <c r="PSB52"/>
      <c r="PSC52"/>
      <c r="PSD52"/>
      <c r="PSE52"/>
      <c r="PSF52"/>
      <c r="PSG52"/>
      <c r="PSH52"/>
      <c r="PSI52"/>
      <c r="PSJ52"/>
      <c r="PSK52"/>
      <c r="PSL52"/>
      <c r="PSM52"/>
      <c r="PSN52"/>
      <c r="PSO52"/>
      <c r="PSP52"/>
      <c r="PSQ52"/>
      <c r="PSR52"/>
      <c r="PSS52"/>
      <c r="PST52"/>
      <c r="PSU52"/>
      <c r="PSV52"/>
      <c r="PSW52"/>
      <c r="PSX52"/>
      <c r="PSY52"/>
      <c r="PSZ52"/>
      <c r="PTA52"/>
      <c r="PTB52"/>
      <c r="PTC52"/>
      <c r="PTD52"/>
      <c r="PTE52"/>
      <c r="PTF52"/>
      <c r="PTG52"/>
      <c r="PTH52"/>
      <c r="PTI52"/>
      <c r="PTJ52"/>
      <c r="PTK52"/>
      <c r="PTL52"/>
      <c r="PTM52"/>
      <c r="PTN52"/>
      <c r="PTO52"/>
      <c r="PTP52"/>
      <c r="PTQ52"/>
      <c r="PTR52"/>
      <c r="PTS52"/>
      <c r="PTT52"/>
      <c r="PTU52"/>
      <c r="PTV52"/>
      <c r="PTW52"/>
      <c r="PTX52"/>
      <c r="PTY52"/>
      <c r="PTZ52"/>
      <c r="PUA52"/>
      <c r="PUB52"/>
      <c r="PUC52"/>
      <c r="PUD52"/>
      <c r="PUE52"/>
      <c r="PUF52"/>
      <c r="PUG52"/>
      <c r="PUH52"/>
      <c r="PUI52"/>
      <c r="PUJ52"/>
      <c r="PUK52"/>
      <c r="PUL52"/>
      <c r="PUM52"/>
      <c r="PUN52"/>
      <c r="PUO52"/>
      <c r="PUP52"/>
      <c r="PUQ52"/>
      <c r="PUR52"/>
      <c r="PUS52"/>
      <c r="PUT52"/>
      <c r="PUU52"/>
      <c r="PUV52"/>
      <c r="PUW52"/>
      <c r="PUX52"/>
      <c r="PUY52"/>
      <c r="PUZ52"/>
      <c r="PVA52"/>
      <c r="PVB52"/>
      <c r="PVC52"/>
      <c r="PVD52"/>
      <c r="PVE52"/>
      <c r="PVF52"/>
      <c r="PVG52"/>
      <c r="PVH52"/>
      <c r="PVI52"/>
      <c r="PVJ52"/>
      <c r="PVK52"/>
      <c r="PVL52"/>
      <c r="PVM52"/>
      <c r="PVN52"/>
      <c r="PVO52"/>
      <c r="PVP52"/>
      <c r="PVQ52"/>
      <c r="PVR52"/>
      <c r="PVS52"/>
      <c r="PVT52"/>
      <c r="PVU52"/>
      <c r="PVV52"/>
      <c r="PVW52"/>
      <c r="PVX52"/>
      <c r="PVY52"/>
      <c r="PVZ52"/>
      <c r="PWA52"/>
      <c r="PWB52"/>
      <c r="PWC52"/>
      <c r="PWD52"/>
      <c r="PWE52"/>
      <c r="PWF52"/>
      <c r="PWG52"/>
      <c r="PWH52"/>
      <c r="PWI52"/>
      <c r="PWJ52"/>
      <c r="PWK52"/>
      <c r="PWL52"/>
      <c r="PWM52"/>
      <c r="PWN52"/>
      <c r="PWO52"/>
      <c r="PWP52"/>
      <c r="PWQ52"/>
      <c r="PWR52"/>
      <c r="PWS52"/>
      <c r="PWT52"/>
      <c r="PWU52"/>
      <c r="PWV52"/>
      <c r="PWW52"/>
      <c r="PWX52"/>
      <c r="PWY52"/>
      <c r="PWZ52"/>
      <c r="PXA52"/>
      <c r="PXB52"/>
      <c r="PXC52"/>
      <c r="PXD52"/>
      <c r="PXE52"/>
      <c r="PXF52"/>
      <c r="PXG52"/>
      <c r="PXH52"/>
      <c r="PXI52"/>
      <c r="PXJ52"/>
      <c r="PXK52"/>
      <c r="PXL52"/>
      <c r="PXM52"/>
      <c r="PXN52"/>
      <c r="PXO52"/>
      <c r="PXP52"/>
      <c r="PXQ52"/>
      <c r="PXR52"/>
      <c r="PXS52"/>
      <c r="PXT52"/>
      <c r="PXU52"/>
      <c r="PXV52"/>
      <c r="PXW52"/>
      <c r="PXX52"/>
      <c r="PXY52"/>
      <c r="PXZ52"/>
      <c r="PYA52"/>
      <c r="PYB52"/>
      <c r="PYC52"/>
      <c r="PYD52"/>
      <c r="PYE52"/>
      <c r="PYF52"/>
      <c r="PYG52"/>
      <c r="PYH52"/>
      <c r="PYI52"/>
      <c r="PYJ52"/>
      <c r="PYK52"/>
      <c r="PYL52"/>
      <c r="PYM52"/>
      <c r="PYN52"/>
      <c r="PYO52"/>
      <c r="PYP52"/>
      <c r="PYQ52"/>
      <c r="PYR52"/>
      <c r="PYS52"/>
      <c r="PYT52"/>
      <c r="PYU52"/>
      <c r="PYV52"/>
      <c r="PYW52"/>
      <c r="PYX52"/>
      <c r="PYY52"/>
      <c r="PYZ52"/>
      <c r="PZA52"/>
      <c r="PZB52"/>
      <c r="PZC52"/>
      <c r="PZD52"/>
      <c r="PZE52"/>
      <c r="PZF52"/>
      <c r="PZG52"/>
      <c r="PZH52"/>
      <c r="PZI52"/>
      <c r="PZJ52"/>
      <c r="PZK52"/>
      <c r="PZL52"/>
      <c r="PZM52"/>
      <c r="PZN52"/>
      <c r="PZO52"/>
      <c r="PZP52"/>
      <c r="PZQ52"/>
      <c r="PZR52"/>
      <c r="PZS52"/>
      <c r="PZT52"/>
      <c r="PZU52"/>
      <c r="PZV52"/>
      <c r="PZW52"/>
      <c r="PZX52"/>
      <c r="PZY52"/>
      <c r="PZZ52"/>
      <c r="QAA52"/>
      <c r="QAB52"/>
      <c r="QAC52"/>
      <c r="QAD52"/>
      <c r="QAE52"/>
      <c r="QAF52"/>
      <c r="QAG52"/>
      <c r="QAH52"/>
      <c r="QAI52"/>
      <c r="QAJ52"/>
      <c r="QAK52"/>
      <c r="QAL52"/>
      <c r="QAM52"/>
      <c r="QAN52"/>
      <c r="QAO52"/>
      <c r="QAP52"/>
      <c r="QAQ52"/>
      <c r="QAR52"/>
      <c r="QAS52"/>
      <c r="QAT52"/>
      <c r="QAU52"/>
      <c r="QAV52"/>
      <c r="QAW52"/>
      <c r="QAX52"/>
      <c r="QAY52"/>
      <c r="QAZ52"/>
      <c r="QBA52"/>
      <c r="QBB52"/>
      <c r="QBC52"/>
      <c r="QBD52"/>
      <c r="QBE52"/>
      <c r="QBF52"/>
      <c r="QBG52"/>
      <c r="QBH52"/>
      <c r="QBI52"/>
      <c r="QBJ52"/>
      <c r="QBK52"/>
      <c r="QBL52"/>
      <c r="QBM52"/>
      <c r="QBN52"/>
      <c r="QBO52"/>
      <c r="QBP52"/>
      <c r="QBQ52"/>
      <c r="QBR52"/>
      <c r="QBS52"/>
      <c r="QBT52"/>
      <c r="QBU52"/>
      <c r="QBV52"/>
      <c r="QBW52"/>
      <c r="QBX52"/>
      <c r="QBY52"/>
      <c r="QBZ52"/>
      <c r="QCA52"/>
      <c r="QCB52"/>
      <c r="QCC52"/>
      <c r="QCD52"/>
      <c r="QCE52"/>
      <c r="QCF52"/>
      <c r="QCG52"/>
      <c r="QCH52"/>
      <c r="QCI52"/>
      <c r="QCJ52"/>
      <c r="QCK52"/>
      <c r="QCL52"/>
      <c r="QCM52"/>
      <c r="QCN52"/>
      <c r="QCO52"/>
      <c r="QCP52"/>
      <c r="QCQ52"/>
      <c r="QCR52"/>
      <c r="QCS52"/>
      <c r="QCT52"/>
      <c r="QCU52"/>
      <c r="QCV52"/>
      <c r="QCW52"/>
      <c r="QCX52"/>
      <c r="QCY52"/>
      <c r="QCZ52"/>
      <c r="QDA52"/>
      <c r="QDB52"/>
      <c r="QDC52"/>
      <c r="QDD52"/>
      <c r="QDE52"/>
      <c r="QDF52"/>
      <c r="QDG52"/>
      <c r="QDH52"/>
      <c r="QDI52"/>
      <c r="QDJ52"/>
      <c r="QDK52"/>
      <c r="QDL52"/>
      <c r="QDM52"/>
      <c r="QDN52"/>
      <c r="QDO52"/>
      <c r="QDP52"/>
      <c r="QDQ52"/>
      <c r="QDR52"/>
      <c r="QDS52"/>
      <c r="QDT52"/>
      <c r="QDU52"/>
      <c r="QDV52"/>
      <c r="QDW52"/>
      <c r="QDX52"/>
      <c r="QDY52"/>
      <c r="QDZ52"/>
      <c r="QEA52"/>
      <c r="QEB52"/>
      <c r="QEC52"/>
      <c r="QED52"/>
      <c r="QEE52"/>
      <c r="QEF52"/>
      <c r="QEG52"/>
      <c r="QEH52"/>
      <c r="QEI52"/>
      <c r="QEJ52"/>
      <c r="QEK52"/>
      <c r="QEL52"/>
      <c r="QEM52"/>
      <c r="QEN52"/>
      <c r="QEO52"/>
      <c r="QEP52"/>
      <c r="QEQ52"/>
      <c r="QER52"/>
      <c r="QES52"/>
      <c r="QET52"/>
      <c r="QEU52"/>
      <c r="QEV52"/>
      <c r="QEW52"/>
      <c r="QEX52"/>
      <c r="QEY52"/>
      <c r="QEZ52"/>
      <c r="QFA52"/>
      <c r="QFB52"/>
      <c r="QFC52"/>
      <c r="QFD52"/>
      <c r="QFE52"/>
      <c r="QFF52"/>
      <c r="QFG52"/>
      <c r="QFH52"/>
      <c r="QFI52"/>
      <c r="QFJ52"/>
      <c r="QFK52"/>
      <c r="QFL52"/>
      <c r="QFM52"/>
      <c r="QFN52"/>
      <c r="QFO52"/>
      <c r="QFP52"/>
      <c r="QFQ52"/>
      <c r="QFR52"/>
      <c r="QFS52"/>
      <c r="QFT52"/>
      <c r="QFU52"/>
      <c r="QFV52"/>
      <c r="QFW52"/>
      <c r="QFX52"/>
      <c r="QFY52"/>
      <c r="QFZ52"/>
      <c r="QGA52"/>
      <c r="QGB52"/>
      <c r="QGC52"/>
      <c r="QGD52"/>
      <c r="QGE52"/>
      <c r="QGF52"/>
      <c r="QGG52"/>
      <c r="QGH52"/>
      <c r="QGI52"/>
      <c r="QGJ52"/>
      <c r="QGK52"/>
      <c r="QGL52"/>
      <c r="QGM52"/>
      <c r="QGN52"/>
      <c r="QGO52"/>
      <c r="QGP52"/>
      <c r="QGQ52"/>
      <c r="QGR52"/>
      <c r="QGS52"/>
      <c r="QGT52"/>
      <c r="QGU52"/>
      <c r="QGV52"/>
      <c r="QGW52"/>
      <c r="QGX52"/>
      <c r="QGY52"/>
      <c r="QGZ52"/>
      <c r="QHA52"/>
      <c r="QHB52"/>
      <c r="QHC52"/>
      <c r="QHD52"/>
      <c r="QHE52"/>
      <c r="QHF52"/>
      <c r="QHG52"/>
      <c r="QHH52"/>
      <c r="QHI52"/>
      <c r="QHJ52"/>
      <c r="QHK52"/>
      <c r="QHL52"/>
      <c r="QHM52"/>
      <c r="QHN52"/>
      <c r="QHO52"/>
      <c r="QHP52"/>
      <c r="QHQ52"/>
      <c r="QHR52"/>
      <c r="QHS52"/>
      <c r="QHT52"/>
      <c r="QHU52"/>
      <c r="QHV52"/>
      <c r="QHW52"/>
      <c r="QHX52"/>
      <c r="QHY52"/>
      <c r="QHZ52"/>
      <c r="QIA52"/>
      <c r="QIB52"/>
      <c r="QIC52"/>
      <c r="QID52"/>
      <c r="QIE52"/>
      <c r="QIF52"/>
      <c r="QIG52"/>
      <c r="QIH52"/>
      <c r="QII52"/>
      <c r="QIJ52"/>
      <c r="QIK52"/>
      <c r="QIL52"/>
      <c r="QIM52"/>
      <c r="QIN52"/>
      <c r="QIO52"/>
      <c r="QIP52"/>
      <c r="QIQ52"/>
      <c r="QIR52"/>
      <c r="QIS52"/>
      <c r="QIT52"/>
      <c r="QIU52"/>
      <c r="QIV52"/>
      <c r="QIW52"/>
      <c r="QIX52"/>
      <c r="QIY52"/>
      <c r="QIZ52"/>
      <c r="QJA52"/>
      <c r="QJB52"/>
      <c r="QJC52"/>
      <c r="QJD52"/>
      <c r="QJE52"/>
      <c r="QJF52"/>
      <c r="QJG52"/>
      <c r="QJH52"/>
      <c r="QJI52"/>
      <c r="QJJ52"/>
      <c r="QJK52"/>
      <c r="QJL52"/>
      <c r="QJM52"/>
      <c r="QJN52"/>
      <c r="QJO52"/>
      <c r="QJP52"/>
      <c r="QJQ52"/>
      <c r="QJR52"/>
      <c r="QJS52"/>
      <c r="QJT52"/>
      <c r="QJU52"/>
      <c r="QJV52"/>
      <c r="QJW52"/>
      <c r="QJX52"/>
      <c r="QJY52"/>
      <c r="QJZ52"/>
      <c r="QKA52"/>
      <c r="QKB52"/>
      <c r="QKC52"/>
      <c r="QKD52"/>
      <c r="QKE52"/>
      <c r="QKF52"/>
      <c r="QKG52"/>
      <c r="QKH52"/>
      <c r="QKI52"/>
      <c r="QKJ52"/>
      <c r="QKK52"/>
      <c r="QKL52"/>
      <c r="QKM52"/>
      <c r="QKN52"/>
      <c r="QKO52"/>
      <c r="QKP52"/>
      <c r="QKQ52"/>
      <c r="QKR52"/>
      <c r="QKS52"/>
      <c r="QKT52"/>
      <c r="QKU52"/>
      <c r="QKV52"/>
      <c r="QKW52"/>
      <c r="QKX52"/>
      <c r="QKY52"/>
      <c r="QKZ52"/>
      <c r="QLA52"/>
      <c r="QLB52"/>
      <c r="QLC52"/>
      <c r="QLD52"/>
      <c r="QLE52"/>
      <c r="QLF52"/>
      <c r="QLG52"/>
      <c r="QLH52"/>
      <c r="QLI52"/>
      <c r="QLJ52"/>
      <c r="QLK52"/>
      <c r="QLL52"/>
      <c r="QLM52"/>
      <c r="QLN52"/>
      <c r="QLO52"/>
      <c r="QLP52"/>
      <c r="QLQ52"/>
      <c r="QLR52"/>
      <c r="QLS52"/>
      <c r="QLT52"/>
      <c r="QLU52"/>
      <c r="QLV52"/>
      <c r="QLW52"/>
      <c r="QLX52"/>
      <c r="QLY52"/>
      <c r="QLZ52"/>
      <c r="QMA52"/>
      <c r="QMB52"/>
      <c r="QMC52"/>
      <c r="QMD52"/>
      <c r="QME52"/>
      <c r="QMF52"/>
      <c r="QMG52"/>
      <c r="QMH52"/>
      <c r="QMI52"/>
      <c r="QMJ52"/>
      <c r="QMK52"/>
      <c r="QML52"/>
      <c r="QMM52"/>
      <c r="QMN52"/>
      <c r="QMO52"/>
      <c r="QMP52"/>
      <c r="QMQ52"/>
      <c r="QMR52"/>
      <c r="QMS52"/>
      <c r="QMT52"/>
      <c r="QMU52"/>
      <c r="QMV52"/>
      <c r="QMW52"/>
      <c r="QMX52"/>
      <c r="QMY52"/>
      <c r="QMZ52"/>
      <c r="QNA52"/>
      <c r="QNB52"/>
      <c r="QNC52"/>
      <c r="QND52"/>
      <c r="QNE52"/>
      <c r="QNF52"/>
      <c r="QNG52"/>
      <c r="QNH52"/>
      <c r="QNI52"/>
      <c r="QNJ52"/>
      <c r="QNK52"/>
      <c r="QNL52"/>
      <c r="QNM52"/>
      <c r="QNN52"/>
      <c r="QNO52"/>
      <c r="QNP52"/>
      <c r="QNQ52"/>
      <c r="QNR52"/>
      <c r="QNS52"/>
      <c r="QNT52"/>
      <c r="QNU52"/>
      <c r="QNV52"/>
      <c r="QNW52"/>
      <c r="QNX52"/>
      <c r="QNY52"/>
      <c r="QNZ52"/>
      <c r="QOA52"/>
      <c r="QOB52"/>
      <c r="QOC52"/>
      <c r="QOD52"/>
      <c r="QOE52"/>
      <c r="QOF52"/>
      <c r="QOG52"/>
      <c r="QOH52"/>
      <c r="QOI52"/>
      <c r="QOJ52"/>
      <c r="QOK52"/>
      <c r="QOL52"/>
      <c r="QOM52"/>
      <c r="QON52"/>
      <c r="QOO52"/>
      <c r="QOP52"/>
      <c r="QOQ52"/>
      <c r="QOR52"/>
      <c r="QOS52"/>
      <c r="QOT52"/>
      <c r="QOU52"/>
      <c r="QOV52"/>
      <c r="QOW52"/>
      <c r="QOX52"/>
      <c r="QOY52"/>
      <c r="QOZ52"/>
      <c r="QPA52"/>
      <c r="QPB52"/>
      <c r="QPC52"/>
      <c r="QPD52"/>
      <c r="QPE52"/>
      <c r="QPF52"/>
      <c r="QPG52"/>
      <c r="QPH52"/>
      <c r="QPI52"/>
      <c r="QPJ52"/>
      <c r="QPK52"/>
      <c r="QPL52"/>
      <c r="QPM52"/>
      <c r="QPN52"/>
      <c r="QPO52"/>
      <c r="QPP52"/>
      <c r="QPQ52"/>
      <c r="QPR52"/>
      <c r="QPS52"/>
      <c r="QPT52"/>
      <c r="QPU52"/>
      <c r="QPV52"/>
      <c r="QPW52"/>
      <c r="QPX52"/>
      <c r="QPY52"/>
      <c r="QPZ52"/>
      <c r="QQA52"/>
      <c r="QQB52"/>
      <c r="QQC52"/>
      <c r="QQD52"/>
      <c r="QQE52"/>
      <c r="QQF52"/>
      <c r="QQG52"/>
      <c r="QQH52"/>
      <c r="QQI52"/>
      <c r="QQJ52"/>
      <c r="QQK52"/>
      <c r="QQL52"/>
      <c r="QQM52"/>
      <c r="QQN52"/>
      <c r="QQO52"/>
      <c r="QQP52"/>
      <c r="QQQ52"/>
      <c r="QQR52"/>
      <c r="QQS52"/>
      <c r="QQT52"/>
      <c r="QQU52"/>
      <c r="QQV52"/>
      <c r="QQW52"/>
      <c r="QQX52"/>
      <c r="QQY52"/>
      <c r="QQZ52"/>
      <c r="QRA52"/>
      <c r="QRB52"/>
      <c r="QRC52"/>
      <c r="QRD52"/>
      <c r="QRE52"/>
      <c r="QRF52"/>
      <c r="QRG52"/>
      <c r="QRH52"/>
      <c r="QRI52"/>
      <c r="QRJ52"/>
      <c r="QRK52"/>
      <c r="QRL52"/>
      <c r="QRM52"/>
      <c r="QRN52"/>
      <c r="QRO52"/>
      <c r="QRP52"/>
      <c r="QRQ52"/>
      <c r="QRR52"/>
      <c r="QRS52"/>
      <c r="QRT52"/>
      <c r="QRU52"/>
      <c r="QRV52"/>
      <c r="QRW52"/>
      <c r="QRX52"/>
      <c r="QRY52"/>
      <c r="QRZ52"/>
      <c r="QSA52"/>
      <c r="QSB52"/>
      <c r="QSC52"/>
      <c r="QSD52"/>
      <c r="QSE52"/>
      <c r="QSF52"/>
      <c r="QSG52"/>
      <c r="QSH52"/>
      <c r="QSI52"/>
      <c r="QSJ52"/>
      <c r="QSK52"/>
      <c r="QSL52"/>
      <c r="QSM52"/>
      <c r="QSN52"/>
      <c r="QSO52"/>
      <c r="QSP52"/>
      <c r="QSQ52"/>
      <c r="QSR52"/>
      <c r="QSS52"/>
      <c r="QST52"/>
      <c r="QSU52"/>
      <c r="QSV52"/>
      <c r="QSW52"/>
      <c r="QSX52"/>
      <c r="QSY52"/>
      <c r="QSZ52"/>
      <c r="QTA52"/>
      <c r="QTB52"/>
      <c r="QTC52"/>
      <c r="QTD52"/>
      <c r="QTE52"/>
      <c r="QTF52"/>
      <c r="QTG52"/>
      <c r="QTH52"/>
      <c r="QTI52"/>
      <c r="QTJ52"/>
      <c r="QTK52"/>
      <c r="QTL52"/>
      <c r="QTM52"/>
      <c r="QTN52"/>
      <c r="QTO52"/>
      <c r="QTP52"/>
      <c r="QTQ52"/>
      <c r="QTR52"/>
      <c r="QTS52"/>
      <c r="QTT52"/>
      <c r="QTU52"/>
      <c r="QTV52"/>
      <c r="QTW52"/>
      <c r="QTX52"/>
      <c r="QTY52"/>
      <c r="QTZ52"/>
      <c r="QUA52"/>
      <c r="QUB52"/>
      <c r="QUC52"/>
      <c r="QUD52"/>
      <c r="QUE52"/>
      <c r="QUF52"/>
      <c r="QUG52"/>
      <c r="QUH52"/>
      <c r="QUI52"/>
      <c r="QUJ52"/>
      <c r="QUK52"/>
      <c r="QUL52"/>
      <c r="QUM52"/>
      <c r="QUN52"/>
      <c r="QUO52"/>
      <c r="QUP52"/>
      <c r="QUQ52"/>
      <c r="QUR52"/>
      <c r="QUS52"/>
      <c r="QUT52"/>
      <c r="QUU52"/>
      <c r="QUV52"/>
      <c r="QUW52"/>
      <c r="QUX52"/>
      <c r="QUY52"/>
      <c r="QUZ52"/>
      <c r="QVA52"/>
      <c r="QVB52"/>
      <c r="QVC52"/>
      <c r="QVD52"/>
      <c r="QVE52"/>
      <c r="QVF52"/>
      <c r="QVG52"/>
      <c r="QVH52"/>
      <c r="QVI52"/>
      <c r="QVJ52"/>
      <c r="QVK52"/>
      <c r="QVL52"/>
      <c r="QVM52"/>
      <c r="QVN52"/>
      <c r="QVO52"/>
      <c r="QVP52"/>
      <c r="QVQ52"/>
      <c r="QVR52"/>
      <c r="QVS52"/>
      <c r="QVT52"/>
      <c r="QVU52"/>
      <c r="QVV52"/>
      <c r="QVW52"/>
      <c r="QVX52"/>
      <c r="QVY52"/>
      <c r="QVZ52"/>
      <c r="QWA52"/>
      <c r="QWB52"/>
      <c r="QWC52"/>
      <c r="QWD52"/>
      <c r="QWE52"/>
      <c r="QWF52"/>
      <c r="QWG52"/>
      <c r="QWH52"/>
      <c r="QWI52"/>
      <c r="QWJ52"/>
      <c r="QWK52"/>
      <c r="QWL52"/>
      <c r="QWM52"/>
      <c r="QWN52"/>
      <c r="QWO52"/>
      <c r="QWP52"/>
      <c r="QWQ52"/>
      <c r="QWR52"/>
      <c r="QWS52"/>
      <c r="QWT52"/>
      <c r="QWU52"/>
      <c r="QWV52"/>
      <c r="QWW52"/>
      <c r="QWX52"/>
      <c r="QWY52"/>
      <c r="QWZ52"/>
      <c r="QXA52"/>
      <c r="QXB52"/>
      <c r="QXC52"/>
      <c r="QXD52"/>
      <c r="QXE52"/>
      <c r="QXF52"/>
      <c r="QXG52"/>
      <c r="QXH52"/>
      <c r="QXI52"/>
      <c r="QXJ52"/>
      <c r="QXK52"/>
      <c r="QXL52"/>
      <c r="QXM52"/>
      <c r="QXN52"/>
      <c r="QXO52"/>
      <c r="QXP52"/>
      <c r="QXQ52"/>
      <c r="QXR52"/>
      <c r="QXS52"/>
      <c r="QXT52"/>
      <c r="QXU52"/>
      <c r="QXV52"/>
      <c r="QXW52"/>
      <c r="QXX52"/>
      <c r="QXY52"/>
      <c r="QXZ52"/>
      <c r="QYA52"/>
      <c r="QYB52"/>
      <c r="QYC52"/>
      <c r="QYD52"/>
      <c r="QYE52"/>
      <c r="QYF52"/>
      <c r="QYG52"/>
      <c r="QYH52"/>
      <c r="QYI52"/>
      <c r="QYJ52"/>
      <c r="QYK52"/>
      <c r="QYL52"/>
      <c r="QYM52"/>
      <c r="QYN52"/>
      <c r="QYO52"/>
      <c r="QYP52"/>
      <c r="QYQ52"/>
      <c r="QYR52"/>
      <c r="QYS52"/>
      <c r="QYT52"/>
      <c r="QYU52"/>
      <c r="QYV52"/>
      <c r="QYW52"/>
      <c r="QYX52"/>
      <c r="QYY52"/>
      <c r="QYZ52"/>
      <c r="QZA52"/>
      <c r="QZB52"/>
      <c r="QZC52"/>
      <c r="QZD52"/>
      <c r="QZE52"/>
      <c r="QZF52"/>
      <c r="QZG52"/>
      <c r="QZH52"/>
      <c r="QZI52"/>
      <c r="QZJ52"/>
      <c r="QZK52"/>
      <c r="QZL52"/>
      <c r="QZM52"/>
      <c r="QZN52"/>
      <c r="QZO52"/>
      <c r="QZP52"/>
      <c r="QZQ52"/>
      <c r="QZR52"/>
      <c r="QZS52"/>
      <c r="QZT52"/>
      <c r="QZU52"/>
      <c r="QZV52"/>
      <c r="QZW52"/>
      <c r="QZX52"/>
      <c r="QZY52"/>
      <c r="QZZ52"/>
      <c r="RAA52"/>
      <c r="RAB52"/>
      <c r="RAC52"/>
      <c r="RAD52"/>
      <c r="RAE52"/>
      <c r="RAF52"/>
      <c r="RAG52"/>
      <c r="RAH52"/>
      <c r="RAI52"/>
      <c r="RAJ52"/>
      <c r="RAK52"/>
      <c r="RAL52"/>
      <c r="RAM52"/>
      <c r="RAN52"/>
      <c r="RAO52"/>
      <c r="RAP52"/>
      <c r="RAQ52"/>
      <c r="RAR52"/>
      <c r="RAS52"/>
      <c r="RAT52"/>
      <c r="RAU52"/>
      <c r="RAV52"/>
      <c r="RAW52"/>
      <c r="RAX52"/>
      <c r="RAY52"/>
      <c r="RAZ52"/>
      <c r="RBA52"/>
      <c r="RBB52"/>
      <c r="RBC52"/>
      <c r="RBD52"/>
      <c r="RBE52"/>
      <c r="RBF52"/>
      <c r="RBG52"/>
      <c r="RBH52"/>
      <c r="RBI52"/>
      <c r="RBJ52"/>
      <c r="RBK52"/>
      <c r="RBL52"/>
      <c r="RBM52"/>
      <c r="RBN52"/>
      <c r="RBO52"/>
      <c r="RBP52"/>
      <c r="RBQ52"/>
      <c r="RBR52"/>
      <c r="RBS52"/>
      <c r="RBT52"/>
      <c r="RBU52"/>
      <c r="RBV52"/>
      <c r="RBW52"/>
      <c r="RBX52"/>
      <c r="RBY52"/>
      <c r="RBZ52"/>
      <c r="RCA52"/>
      <c r="RCB52"/>
      <c r="RCC52"/>
      <c r="RCD52"/>
      <c r="RCE52"/>
      <c r="RCF52"/>
      <c r="RCG52"/>
      <c r="RCH52"/>
      <c r="RCI52"/>
      <c r="RCJ52"/>
      <c r="RCK52"/>
      <c r="RCL52"/>
      <c r="RCM52"/>
      <c r="RCN52"/>
      <c r="RCO52"/>
      <c r="RCP52"/>
      <c r="RCQ52"/>
      <c r="RCR52"/>
      <c r="RCS52"/>
      <c r="RCT52"/>
      <c r="RCU52"/>
      <c r="RCV52"/>
      <c r="RCW52"/>
      <c r="RCX52"/>
      <c r="RCY52"/>
      <c r="RCZ52"/>
      <c r="RDA52"/>
      <c r="RDB52"/>
      <c r="RDC52"/>
      <c r="RDD52"/>
      <c r="RDE52"/>
      <c r="RDF52"/>
      <c r="RDG52"/>
      <c r="RDH52"/>
      <c r="RDI52"/>
      <c r="RDJ52"/>
      <c r="RDK52"/>
      <c r="RDL52"/>
      <c r="RDM52"/>
      <c r="RDN52"/>
      <c r="RDO52"/>
      <c r="RDP52"/>
      <c r="RDQ52"/>
      <c r="RDR52"/>
      <c r="RDS52"/>
      <c r="RDT52"/>
      <c r="RDU52"/>
      <c r="RDV52"/>
      <c r="RDW52"/>
      <c r="RDX52"/>
      <c r="RDY52"/>
      <c r="RDZ52"/>
      <c r="REA52"/>
      <c r="REB52"/>
      <c r="REC52"/>
      <c r="RED52"/>
      <c r="REE52"/>
      <c r="REF52"/>
      <c r="REG52"/>
      <c r="REH52"/>
      <c r="REI52"/>
      <c r="REJ52"/>
      <c r="REK52"/>
      <c r="REL52"/>
      <c r="REM52"/>
      <c r="REN52"/>
      <c r="REO52"/>
      <c r="REP52"/>
      <c r="REQ52"/>
      <c r="RER52"/>
      <c r="RES52"/>
      <c r="RET52"/>
      <c r="REU52"/>
      <c r="REV52"/>
      <c r="REW52"/>
      <c r="REX52"/>
      <c r="REY52"/>
      <c r="REZ52"/>
      <c r="RFA52"/>
      <c r="RFB52"/>
      <c r="RFC52"/>
      <c r="RFD52"/>
      <c r="RFE52"/>
      <c r="RFF52"/>
      <c r="RFG52"/>
      <c r="RFH52"/>
      <c r="RFI52"/>
      <c r="RFJ52"/>
      <c r="RFK52"/>
      <c r="RFL52"/>
      <c r="RFM52"/>
      <c r="RFN52"/>
      <c r="RFO52"/>
      <c r="RFP52"/>
      <c r="RFQ52"/>
      <c r="RFR52"/>
      <c r="RFS52"/>
      <c r="RFT52"/>
      <c r="RFU52"/>
      <c r="RFV52"/>
      <c r="RFW52"/>
      <c r="RFX52"/>
      <c r="RFY52"/>
      <c r="RFZ52"/>
      <c r="RGA52"/>
      <c r="RGB52"/>
      <c r="RGC52"/>
      <c r="RGD52"/>
      <c r="RGE52"/>
      <c r="RGF52"/>
      <c r="RGG52"/>
      <c r="RGH52"/>
      <c r="RGI52"/>
      <c r="RGJ52"/>
      <c r="RGK52"/>
      <c r="RGL52"/>
      <c r="RGM52"/>
      <c r="RGN52"/>
      <c r="RGO52"/>
      <c r="RGP52"/>
      <c r="RGQ52"/>
      <c r="RGR52"/>
      <c r="RGS52"/>
      <c r="RGT52"/>
      <c r="RGU52"/>
      <c r="RGV52"/>
      <c r="RGW52"/>
      <c r="RGX52"/>
      <c r="RGY52"/>
      <c r="RGZ52"/>
      <c r="RHA52"/>
      <c r="RHB52"/>
      <c r="RHC52"/>
      <c r="RHD52"/>
      <c r="RHE52"/>
      <c r="RHF52"/>
      <c r="RHG52"/>
      <c r="RHH52"/>
      <c r="RHI52"/>
      <c r="RHJ52"/>
      <c r="RHK52"/>
      <c r="RHL52"/>
      <c r="RHM52"/>
      <c r="RHN52"/>
      <c r="RHO52"/>
      <c r="RHP52"/>
      <c r="RHQ52"/>
      <c r="RHR52"/>
      <c r="RHS52"/>
      <c r="RHT52"/>
      <c r="RHU52"/>
      <c r="RHV52"/>
      <c r="RHW52"/>
      <c r="RHX52"/>
      <c r="RHY52"/>
      <c r="RHZ52"/>
      <c r="RIA52"/>
      <c r="RIB52"/>
      <c r="RIC52"/>
      <c r="RID52"/>
      <c r="RIE52"/>
      <c r="RIF52"/>
      <c r="RIG52"/>
      <c r="RIH52"/>
      <c r="RII52"/>
      <c r="RIJ52"/>
      <c r="RIK52"/>
      <c r="RIL52"/>
      <c r="RIM52"/>
      <c r="RIN52"/>
      <c r="RIO52"/>
      <c r="RIP52"/>
      <c r="RIQ52"/>
      <c r="RIR52"/>
      <c r="RIS52"/>
      <c r="RIT52"/>
      <c r="RIU52"/>
      <c r="RIV52"/>
      <c r="RIW52"/>
      <c r="RIX52"/>
      <c r="RIY52"/>
      <c r="RIZ52"/>
      <c r="RJA52"/>
      <c r="RJB52"/>
      <c r="RJC52"/>
      <c r="RJD52"/>
      <c r="RJE52"/>
      <c r="RJF52"/>
      <c r="RJG52"/>
      <c r="RJH52"/>
      <c r="RJI52"/>
      <c r="RJJ52"/>
      <c r="RJK52"/>
      <c r="RJL52"/>
      <c r="RJM52"/>
      <c r="RJN52"/>
      <c r="RJO52"/>
      <c r="RJP52"/>
      <c r="RJQ52"/>
      <c r="RJR52"/>
      <c r="RJS52"/>
      <c r="RJT52"/>
      <c r="RJU52"/>
      <c r="RJV52"/>
      <c r="RJW52"/>
      <c r="RJX52"/>
      <c r="RJY52"/>
      <c r="RJZ52"/>
      <c r="RKA52"/>
      <c r="RKB52"/>
      <c r="RKC52"/>
      <c r="RKD52"/>
      <c r="RKE52"/>
      <c r="RKF52"/>
      <c r="RKG52"/>
      <c r="RKH52"/>
      <c r="RKI52"/>
      <c r="RKJ52"/>
      <c r="RKK52"/>
      <c r="RKL52"/>
      <c r="RKM52"/>
      <c r="RKN52"/>
      <c r="RKO52"/>
      <c r="RKP52"/>
      <c r="RKQ52"/>
      <c r="RKR52"/>
      <c r="RKS52"/>
      <c r="RKT52"/>
      <c r="RKU52"/>
      <c r="RKV52"/>
      <c r="RKW52"/>
      <c r="RKX52"/>
      <c r="RKY52"/>
      <c r="RKZ52"/>
      <c r="RLA52"/>
      <c r="RLB52"/>
      <c r="RLC52"/>
      <c r="RLD52"/>
      <c r="RLE52"/>
      <c r="RLF52"/>
      <c r="RLG52"/>
      <c r="RLH52"/>
      <c r="RLI52"/>
      <c r="RLJ52"/>
      <c r="RLK52"/>
      <c r="RLL52"/>
      <c r="RLM52"/>
      <c r="RLN52"/>
      <c r="RLO52"/>
      <c r="RLP52"/>
      <c r="RLQ52"/>
      <c r="RLR52"/>
      <c r="RLS52"/>
      <c r="RLT52"/>
      <c r="RLU52"/>
      <c r="RLV52"/>
      <c r="RLW52"/>
      <c r="RLX52"/>
      <c r="RLY52"/>
      <c r="RLZ52"/>
      <c r="RMA52"/>
      <c r="RMB52"/>
      <c r="RMC52"/>
      <c r="RMD52"/>
      <c r="RME52"/>
      <c r="RMF52"/>
      <c r="RMG52"/>
      <c r="RMH52"/>
      <c r="RMI52"/>
      <c r="RMJ52"/>
      <c r="RMK52"/>
      <c r="RML52"/>
      <c r="RMM52"/>
      <c r="RMN52"/>
      <c r="RMO52"/>
      <c r="RMP52"/>
      <c r="RMQ52"/>
      <c r="RMR52"/>
      <c r="RMS52"/>
      <c r="RMT52"/>
      <c r="RMU52"/>
      <c r="RMV52"/>
      <c r="RMW52"/>
      <c r="RMX52"/>
      <c r="RMY52"/>
      <c r="RMZ52"/>
      <c r="RNA52"/>
      <c r="RNB52"/>
      <c r="RNC52"/>
      <c r="RND52"/>
      <c r="RNE52"/>
      <c r="RNF52"/>
      <c r="RNG52"/>
      <c r="RNH52"/>
      <c r="RNI52"/>
      <c r="RNJ52"/>
      <c r="RNK52"/>
      <c r="RNL52"/>
      <c r="RNM52"/>
      <c r="RNN52"/>
      <c r="RNO52"/>
      <c r="RNP52"/>
      <c r="RNQ52"/>
      <c r="RNR52"/>
      <c r="RNS52"/>
      <c r="RNT52"/>
      <c r="RNU52"/>
      <c r="RNV52"/>
      <c r="RNW52"/>
      <c r="RNX52"/>
      <c r="RNY52"/>
      <c r="RNZ52"/>
      <c r="ROA52"/>
      <c r="ROB52"/>
      <c r="ROC52"/>
      <c r="ROD52"/>
      <c r="ROE52"/>
      <c r="ROF52"/>
      <c r="ROG52"/>
      <c r="ROH52"/>
      <c r="ROI52"/>
      <c r="ROJ52"/>
      <c r="ROK52"/>
      <c r="ROL52"/>
      <c r="ROM52"/>
      <c r="RON52"/>
      <c r="ROO52"/>
      <c r="ROP52"/>
      <c r="ROQ52"/>
      <c r="ROR52"/>
      <c r="ROS52"/>
      <c r="ROT52"/>
      <c r="ROU52"/>
      <c r="ROV52"/>
      <c r="ROW52"/>
      <c r="ROX52"/>
      <c r="ROY52"/>
      <c r="ROZ52"/>
      <c r="RPA52"/>
      <c r="RPB52"/>
      <c r="RPC52"/>
      <c r="RPD52"/>
      <c r="RPE52"/>
      <c r="RPF52"/>
      <c r="RPG52"/>
      <c r="RPH52"/>
      <c r="RPI52"/>
      <c r="RPJ52"/>
      <c r="RPK52"/>
      <c r="RPL52"/>
      <c r="RPM52"/>
      <c r="RPN52"/>
      <c r="RPO52"/>
      <c r="RPP52"/>
      <c r="RPQ52"/>
      <c r="RPR52"/>
      <c r="RPS52"/>
      <c r="RPT52"/>
      <c r="RPU52"/>
      <c r="RPV52"/>
      <c r="RPW52"/>
      <c r="RPX52"/>
      <c r="RPY52"/>
      <c r="RPZ52"/>
      <c r="RQA52"/>
      <c r="RQB52"/>
      <c r="RQC52"/>
      <c r="RQD52"/>
      <c r="RQE52"/>
      <c r="RQF52"/>
      <c r="RQG52"/>
      <c r="RQH52"/>
      <c r="RQI52"/>
      <c r="RQJ52"/>
      <c r="RQK52"/>
      <c r="RQL52"/>
      <c r="RQM52"/>
      <c r="RQN52"/>
      <c r="RQO52"/>
      <c r="RQP52"/>
      <c r="RQQ52"/>
      <c r="RQR52"/>
      <c r="RQS52"/>
      <c r="RQT52"/>
      <c r="RQU52"/>
      <c r="RQV52"/>
      <c r="RQW52"/>
      <c r="RQX52"/>
      <c r="RQY52"/>
      <c r="RQZ52"/>
      <c r="RRA52"/>
      <c r="RRB52"/>
      <c r="RRC52"/>
      <c r="RRD52"/>
      <c r="RRE52"/>
      <c r="RRF52"/>
      <c r="RRG52"/>
      <c r="RRH52"/>
      <c r="RRI52"/>
      <c r="RRJ52"/>
      <c r="RRK52"/>
      <c r="RRL52"/>
      <c r="RRM52"/>
      <c r="RRN52"/>
      <c r="RRO52"/>
      <c r="RRP52"/>
      <c r="RRQ52"/>
      <c r="RRR52"/>
      <c r="RRS52"/>
      <c r="RRT52"/>
      <c r="RRU52"/>
      <c r="RRV52"/>
      <c r="RRW52"/>
      <c r="RRX52"/>
      <c r="RRY52"/>
      <c r="RRZ52"/>
      <c r="RSA52"/>
      <c r="RSB52"/>
      <c r="RSC52"/>
      <c r="RSD52"/>
      <c r="RSE52"/>
      <c r="RSF52"/>
      <c r="RSG52"/>
      <c r="RSH52"/>
      <c r="RSI52"/>
      <c r="RSJ52"/>
      <c r="RSK52"/>
      <c r="RSL52"/>
      <c r="RSM52"/>
      <c r="RSN52"/>
      <c r="RSO52"/>
      <c r="RSP52"/>
      <c r="RSQ52"/>
      <c r="RSR52"/>
      <c r="RSS52"/>
      <c r="RST52"/>
      <c r="RSU52"/>
      <c r="RSV52"/>
      <c r="RSW52"/>
      <c r="RSX52"/>
      <c r="RSY52"/>
      <c r="RSZ52"/>
      <c r="RTA52"/>
      <c r="RTB52"/>
      <c r="RTC52"/>
      <c r="RTD52"/>
      <c r="RTE52"/>
      <c r="RTF52"/>
      <c r="RTG52"/>
      <c r="RTH52"/>
      <c r="RTI52"/>
      <c r="RTJ52"/>
      <c r="RTK52"/>
      <c r="RTL52"/>
      <c r="RTM52"/>
      <c r="RTN52"/>
      <c r="RTO52"/>
      <c r="RTP52"/>
      <c r="RTQ52"/>
      <c r="RTR52"/>
      <c r="RTS52"/>
      <c r="RTT52"/>
      <c r="RTU52"/>
      <c r="RTV52"/>
      <c r="RTW52"/>
      <c r="RTX52"/>
      <c r="RTY52"/>
      <c r="RTZ52"/>
      <c r="RUA52"/>
      <c r="RUB52"/>
      <c r="RUC52"/>
      <c r="RUD52"/>
      <c r="RUE52"/>
      <c r="RUF52"/>
      <c r="RUG52"/>
      <c r="RUH52"/>
      <c r="RUI52"/>
      <c r="RUJ52"/>
      <c r="RUK52"/>
      <c r="RUL52"/>
      <c r="RUM52"/>
      <c r="RUN52"/>
      <c r="RUO52"/>
      <c r="RUP52"/>
      <c r="RUQ52"/>
      <c r="RUR52"/>
      <c r="RUS52"/>
      <c r="RUT52"/>
      <c r="RUU52"/>
      <c r="RUV52"/>
      <c r="RUW52"/>
      <c r="RUX52"/>
      <c r="RUY52"/>
      <c r="RUZ52"/>
      <c r="RVA52"/>
      <c r="RVB52"/>
      <c r="RVC52"/>
      <c r="RVD52"/>
      <c r="RVE52"/>
      <c r="RVF52"/>
      <c r="RVG52"/>
      <c r="RVH52"/>
      <c r="RVI52"/>
      <c r="RVJ52"/>
      <c r="RVK52"/>
      <c r="RVL52"/>
      <c r="RVM52"/>
      <c r="RVN52"/>
      <c r="RVO52"/>
      <c r="RVP52"/>
      <c r="RVQ52"/>
      <c r="RVR52"/>
      <c r="RVS52"/>
      <c r="RVT52"/>
      <c r="RVU52"/>
      <c r="RVV52"/>
      <c r="RVW52"/>
      <c r="RVX52"/>
      <c r="RVY52"/>
      <c r="RVZ52"/>
      <c r="RWA52"/>
      <c r="RWB52"/>
      <c r="RWC52"/>
      <c r="RWD52"/>
      <c r="RWE52"/>
      <c r="RWF52"/>
      <c r="RWG52"/>
      <c r="RWH52"/>
      <c r="RWI52"/>
      <c r="RWJ52"/>
      <c r="RWK52"/>
      <c r="RWL52"/>
      <c r="RWM52"/>
      <c r="RWN52"/>
      <c r="RWO52"/>
      <c r="RWP52"/>
      <c r="RWQ52"/>
      <c r="RWR52"/>
      <c r="RWS52"/>
      <c r="RWT52"/>
      <c r="RWU52"/>
      <c r="RWV52"/>
      <c r="RWW52"/>
      <c r="RWX52"/>
      <c r="RWY52"/>
      <c r="RWZ52"/>
      <c r="RXA52"/>
      <c r="RXB52"/>
      <c r="RXC52"/>
      <c r="RXD52"/>
      <c r="RXE52"/>
      <c r="RXF52"/>
      <c r="RXG52"/>
      <c r="RXH52"/>
      <c r="RXI52"/>
      <c r="RXJ52"/>
      <c r="RXK52"/>
      <c r="RXL52"/>
      <c r="RXM52"/>
      <c r="RXN52"/>
      <c r="RXO52"/>
      <c r="RXP52"/>
      <c r="RXQ52"/>
      <c r="RXR52"/>
      <c r="RXS52"/>
      <c r="RXT52"/>
      <c r="RXU52"/>
      <c r="RXV52"/>
      <c r="RXW52"/>
      <c r="RXX52"/>
      <c r="RXY52"/>
      <c r="RXZ52"/>
      <c r="RYA52"/>
      <c r="RYB52"/>
      <c r="RYC52"/>
      <c r="RYD52"/>
      <c r="RYE52"/>
      <c r="RYF52"/>
      <c r="RYG52"/>
      <c r="RYH52"/>
      <c r="RYI52"/>
      <c r="RYJ52"/>
      <c r="RYK52"/>
      <c r="RYL52"/>
      <c r="RYM52"/>
      <c r="RYN52"/>
      <c r="RYO52"/>
      <c r="RYP52"/>
      <c r="RYQ52"/>
      <c r="RYR52"/>
      <c r="RYS52"/>
      <c r="RYT52"/>
      <c r="RYU52"/>
      <c r="RYV52"/>
      <c r="RYW52"/>
      <c r="RYX52"/>
      <c r="RYY52"/>
      <c r="RYZ52"/>
      <c r="RZA52"/>
      <c r="RZB52"/>
      <c r="RZC52"/>
      <c r="RZD52"/>
      <c r="RZE52"/>
      <c r="RZF52"/>
      <c r="RZG52"/>
      <c r="RZH52"/>
      <c r="RZI52"/>
      <c r="RZJ52"/>
      <c r="RZK52"/>
      <c r="RZL52"/>
      <c r="RZM52"/>
      <c r="RZN52"/>
      <c r="RZO52"/>
      <c r="RZP52"/>
      <c r="RZQ52"/>
      <c r="RZR52"/>
      <c r="RZS52"/>
      <c r="RZT52"/>
      <c r="RZU52"/>
      <c r="RZV52"/>
      <c r="RZW52"/>
      <c r="RZX52"/>
      <c r="RZY52"/>
      <c r="RZZ52"/>
      <c r="SAA52"/>
      <c r="SAB52"/>
      <c r="SAC52"/>
      <c r="SAD52"/>
      <c r="SAE52"/>
      <c r="SAF52"/>
      <c r="SAG52"/>
      <c r="SAH52"/>
      <c r="SAI52"/>
      <c r="SAJ52"/>
      <c r="SAK52"/>
      <c r="SAL52"/>
      <c r="SAM52"/>
      <c r="SAN52"/>
      <c r="SAO52"/>
      <c r="SAP52"/>
      <c r="SAQ52"/>
      <c r="SAR52"/>
      <c r="SAS52"/>
      <c r="SAT52"/>
      <c r="SAU52"/>
      <c r="SAV52"/>
      <c r="SAW52"/>
      <c r="SAX52"/>
      <c r="SAY52"/>
      <c r="SAZ52"/>
      <c r="SBA52"/>
      <c r="SBB52"/>
      <c r="SBC52"/>
      <c r="SBD52"/>
      <c r="SBE52"/>
      <c r="SBF52"/>
      <c r="SBG52"/>
      <c r="SBH52"/>
      <c r="SBI52"/>
      <c r="SBJ52"/>
      <c r="SBK52"/>
      <c r="SBL52"/>
      <c r="SBM52"/>
      <c r="SBN52"/>
      <c r="SBO52"/>
      <c r="SBP52"/>
      <c r="SBQ52"/>
      <c r="SBR52"/>
      <c r="SBS52"/>
      <c r="SBT52"/>
      <c r="SBU52"/>
      <c r="SBV52"/>
      <c r="SBW52"/>
      <c r="SBX52"/>
      <c r="SBY52"/>
      <c r="SBZ52"/>
      <c r="SCA52"/>
      <c r="SCB52"/>
      <c r="SCC52"/>
      <c r="SCD52"/>
      <c r="SCE52"/>
      <c r="SCF52"/>
      <c r="SCG52"/>
      <c r="SCH52"/>
      <c r="SCI52"/>
      <c r="SCJ52"/>
      <c r="SCK52"/>
      <c r="SCL52"/>
      <c r="SCM52"/>
      <c r="SCN52"/>
      <c r="SCO52"/>
      <c r="SCP52"/>
      <c r="SCQ52"/>
      <c r="SCR52"/>
      <c r="SCS52"/>
      <c r="SCT52"/>
      <c r="SCU52"/>
      <c r="SCV52"/>
      <c r="SCW52"/>
      <c r="SCX52"/>
      <c r="SCY52"/>
      <c r="SCZ52"/>
      <c r="SDA52"/>
      <c r="SDB52"/>
      <c r="SDC52"/>
      <c r="SDD52"/>
      <c r="SDE52"/>
      <c r="SDF52"/>
      <c r="SDG52"/>
      <c r="SDH52"/>
      <c r="SDI52"/>
      <c r="SDJ52"/>
      <c r="SDK52"/>
      <c r="SDL52"/>
      <c r="SDM52"/>
      <c r="SDN52"/>
      <c r="SDO52"/>
      <c r="SDP52"/>
      <c r="SDQ52"/>
      <c r="SDR52"/>
      <c r="SDS52"/>
      <c r="SDT52"/>
      <c r="SDU52"/>
      <c r="SDV52"/>
      <c r="SDW52"/>
      <c r="SDX52"/>
      <c r="SDY52"/>
      <c r="SDZ52"/>
      <c r="SEA52"/>
      <c r="SEB52"/>
      <c r="SEC52"/>
      <c r="SED52"/>
      <c r="SEE52"/>
      <c r="SEF52"/>
      <c r="SEG52"/>
      <c r="SEH52"/>
      <c r="SEI52"/>
      <c r="SEJ52"/>
      <c r="SEK52"/>
      <c r="SEL52"/>
      <c r="SEM52"/>
      <c r="SEN52"/>
      <c r="SEO52"/>
      <c r="SEP52"/>
      <c r="SEQ52"/>
      <c r="SER52"/>
      <c r="SES52"/>
      <c r="SET52"/>
      <c r="SEU52"/>
      <c r="SEV52"/>
      <c r="SEW52"/>
      <c r="SEX52"/>
      <c r="SEY52"/>
      <c r="SEZ52"/>
      <c r="SFA52"/>
      <c r="SFB52"/>
      <c r="SFC52"/>
      <c r="SFD52"/>
      <c r="SFE52"/>
      <c r="SFF52"/>
      <c r="SFG52"/>
      <c r="SFH52"/>
      <c r="SFI52"/>
      <c r="SFJ52"/>
      <c r="SFK52"/>
      <c r="SFL52"/>
      <c r="SFM52"/>
      <c r="SFN52"/>
      <c r="SFO52"/>
      <c r="SFP52"/>
      <c r="SFQ52"/>
      <c r="SFR52"/>
      <c r="SFS52"/>
      <c r="SFT52"/>
      <c r="SFU52"/>
      <c r="SFV52"/>
      <c r="SFW52"/>
      <c r="SFX52"/>
      <c r="SFY52"/>
      <c r="SFZ52"/>
      <c r="SGA52"/>
      <c r="SGB52"/>
      <c r="SGC52"/>
      <c r="SGD52"/>
      <c r="SGE52"/>
      <c r="SGF52"/>
      <c r="SGG52"/>
      <c r="SGH52"/>
      <c r="SGI52"/>
      <c r="SGJ52"/>
      <c r="SGK52"/>
      <c r="SGL52"/>
      <c r="SGM52"/>
      <c r="SGN52"/>
      <c r="SGO52"/>
      <c r="SGP52"/>
      <c r="SGQ52"/>
      <c r="SGR52"/>
      <c r="SGS52"/>
      <c r="SGT52"/>
      <c r="SGU52"/>
      <c r="SGV52"/>
      <c r="SGW52"/>
      <c r="SGX52"/>
      <c r="SGY52"/>
      <c r="SGZ52"/>
      <c r="SHA52"/>
      <c r="SHB52"/>
      <c r="SHC52"/>
      <c r="SHD52"/>
      <c r="SHE52"/>
      <c r="SHF52"/>
      <c r="SHG52"/>
      <c r="SHH52"/>
      <c r="SHI52"/>
      <c r="SHJ52"/>
      <c r="SHK52"/>
      <c r="SHL52"/>
      <c r="SHM52"/>
      <c r="SHN52"/>
      <c r="SHO52"/>
      <c r="SHP52"/>
      <c r="SHQ52"/>
      <c r="SHR52"/>
      <c r="SHS52"/>
      <c r="SHT52"/>
      <c r="SHU52"/>
      <c r="SHV52"/>
      <c r="SHW52"/>
      <c r="SHX52"/>
      <c r="SHY52"/>
      <c r="SHZ52"/>
      <c r="SIA52"/>
      <c r="SIB52"/>
      <c r="SIC52"/>
      <c r="SID52"/>
      <c r="SIE52"/>
      <c r="SIF52"/>
      <c r="SIG52"/>
      <c r="SIH52"/>
      <c r="SII52"/>
      <c r="SIJ52"/>
      <c r="SIK52"/>
      <c r="SIL52"/>
      <c r="SIM52"/>
      <c r="SIN52"/>
      <c r="SIO52"/>
      <c r="SIP52"/>
      <c r="SIQ52"/>
      <c r="SIR52"/>
      <c r="SIS52"/>
      <c r="SIT52"/>
      <c r="SIU52"/>
      <c r="SIV52"/>
      <c r="SIW52"/>
      <c r="SIX52"/>
      <c r="SIY52"/>
      <c r="SIZ52"/>
      <c r="SJA52"/>
      <c r="SJB52"/>
      <c r="SJC52"/>
      <c r="SJD52"/>
      <c r="SJE52"/>
      <c r="SJF52"/>
      <c r="SJG52"/>
      <c r="SJH52"/>
      <c r="SJI52"/>
      <c r="SJJ52"/>
      <c r="SJK52"/>
      <c r="SJL52"/>
      <c r="SJM52"/>
      <c r="SJN52"/>
      <c r="SJO52"/>
      <c r="SJP52"/>
      <c r="SJQ52"/>
      <c r="SJR52"/>
      <c r="SJS52"/>
      <c r="SJT52"/>
      <c r="SJU52"/>
      <c r="SJV52"/>
      <c r="SJW52"/>
      <c r="SJX52"/>
      <c r="SJY52"/>
      <c r="SJZ52"/>
      <c r="SKA52"/>
      <c r="SKB52"/>
      <c r="SKC52"/>
      <c r="SKD52"/>
      <c r="SKE52"/>
      <c r="SKF52"/>
      <c r="SKG52"/>
      <c r="SKH52"/>
      <c r="SKI52"/>
      <c r="SKJ52"/>
      <c r="SKK52"/>
      <c r="SKL52"/>
      <c r="SKM52"/>
      <c r="SKN52"/>
      <c r="SKO52"/>
      <c r="SKP52"/>
      <c r="SKQ52"/>
      <c r="SKR52"/>
      <c r="SKS52"/>
      <c r="SKT52"/>
      <c r="SKU52"/>
      <c r="SKV52"/>
      <c r="SKW52"/>
      <c r="SKX52"/>
      <c r="SKY52"/>
      <c r="SKZ52"/>
      <c r="SLA52"/>
      <c r="SLB52"/>
      <c r="SLC52"/>
      <c r="SLD52"/>
      <c r="SLE52"/>
      <c r="SLF52"/>
      <c r="SLG52"/>
      <c r="SLH52"/>
      <c r="SLI52"/>
      <c r="SLJ52"/>
      <c r="SLK52"/>
      <c r="SLL52"/>
      <c r="SLM52"/>
      <c r="SLN52"/>
      <c r="SLO52"/>
      <c r="SLP52"/>
      <c r="SLQ52"/>
      <c r="SLR52"/>
      <c r="SLS52"/>
      <c r="SLT52"/>
      <c r="SLU52"/>
      <c r="SLV52"/>
      <c r="SLW52"/>
      <c r="SLX52"/>
      <c r="SLY52"/>
      <c r="SLZ52"/>
      <c r="SMA52"/>
      <c r="SMB52"/>
      <c r="SMC52"/>
      <c r="SMD52"/>
      <c r="SME52"/>
      <c r="SMF52"/>
      <c r="SMG52"/>
      <c r="SMH52"/>
      <c r="SMI52"/>
      <c r="SMJ52"/>
      <c r="SMK52"/>
      <c r="SML52"/>
      <c r="SMM52"/>
      <c r="SMN52"/>
      <c r="SMO52"/>
      <c r="SMP52"/>
      <c r="SMQ52"/>
      <c r="SMR52"/>
      <c r="SMS52"/>
      <c r="SMT52"/>
      <c r="SMU52"/>
      <c r="SMV52"/>
      <c r="SMW52"/>
      <c r="SMX52"/>
      <c r="SMY52"/>
      <c r="SMZ52"/>
      <c r="SNA52"/>
      <c r="SNB52"/>
      <c r="SNC52"/>
      <c r="SND52"/>
      <c r="SNE52"/>
      <c r="SNF52"/>
      <c r="SNG52"/>
      <c r="SNH52"/>
      <c r="SNI52"/>
      <c r="SNJ52"/>
      <c r="SNK52"/>
      <c r="SNL52"/>
      <c r="SNM52"/>
      <c r="SNN52"/>
      <c r="SNO52"/>
      <c r="SNP52"/>
      <c r="SNQ52"/>
      <c r="SNR52"/>
      <c r="SNS52"/>
      <c r="SNT52"/>
      <c r="SNU52"/>
      <c r="SNV52"/>
      <c r="SNW52"/>
      <c r="SNX52"/>
      <c r="SNY52"/>
      <c r="SNZ52"/>
      <c r="SOA52"/>
      <c r="SOB52"/>
      <c r="SOC52"/>
      <c r="SOD52"/>
      <c r="SOE52"/>
      <c r="SOF52"/>
      <c r="SOG52"/>
      <c r="SOH52"/>
      <c r="SOI52"/>
      <c r="SOJ52"/>
      <c r="SOK52"/>
      <c r="SOL52"/>
      <c r="SOM52"/>
      <c r="SON52"/>
      <c r="SOO52"/>
      <c r="SOP52"/>
      <c r="SOQ52"/>
      <c r="SOR52"/>
      <c r="SOS52"/>
      <c r="SOT52"/>
      <c r="SOU52"/>
      <c r="SOV52"/>
      <c r="SOW52"/>
      <c r="SOX52"/>
      <c r="SOY52"/>
      <c r="SOZ52"/>
      <c r="SPA52"/>
      <c r="SPB52"/>
      <c r="SPC52"/>
      <c r="SPD52"/>
      <c r="SPE52"/>
      <c r="SPF52"/>
      <c r="SPG52"/>
      <c r="SPH52"/>
      <c r="SPI52"/>
      <c r="SPJ52"/>
      <c r="SPK52"/>
      <c r="SPL52"/>
      <c r="SPM52"/>
      <c r="SPN52"/>
      <c r="SPO52"/>
      <c r="SPP52"/>
      <c r="SPQ52"/>
      <c r="SPR52"/>
      <c r="SPS52"/>
      <c r="SPT52"/>
      <c r="SPU52"/>
      <c r="SPV52"/>
      <c r="SPW52"/>
      <c r="SPX52"/>
      <c r="SPY52"/>
      <c r="SPZ52"/>
      <c r="SQA52"/>
      <c r="SQB52"/>
      <c r="SQC52"/>
      <c r="SQD52"/>
      <c r="SQE52"/>
      <c r="SQF52"/>
      <c r="SQG52"/>
      <c r="SQH52"/>
      <c r="SQI52"/>
      <c r="SQJ52"/>
      <c r="SQK52"/>
      <c r="SQL52"/>
      <c r="SQM52"/>
      <c r="SQN52"/>
      <c r="SQO52"/>
      <c r="SQP52"/>
      <c r="SQQ52"/>
      <c r="SQR52"/>
      <c r="SQS52"/>
      <c r="SQT52"/>
      <c r="SQU52"/>
      <c r="SQV52"/>
      <c r="SQW52"/>
      <c r="SQX52"/>
      <c r="SQY52"/>
      <c r="SQZ52"/>
      <c r="SRA52"/>
      <c r="SRB52"/>
      <c r="SRC52"/>
      <c r="SRD52"/>
      <c r="SRE52"/>
      <c r="SRF52"/>
      <c r="SRG52"/>
      <c r="SRH52"/>
      <c r="SRI52"/>
      <c r="SRJ52"/>
      <c r="SRK52"/>
      <c r="SRL52"/>
      <c r="SRM52"/>
      <c r="SRN52"/>
      <c r="SRO52"/>
      <c r="SRP52"/>
      <c r="SRQ52"/>
      <c r="SRR52"/>
      <c r="SRS52"/>
      <c r="SRT52"/>
      <c r="SRU52"/>
      <c r="SRV52"/>
      <c r="SRW52"/>
      <c r="SRX52"/>
      <c r="SRY52"/>
      <c r="SRZ52"/>
      <c r="SSA52"/>
      <c r="SSB52"/>
      <c r="SSC52"/>
      <c r="SSD52"/>
      <c r="SSE52"/>
      <c r="SSF52"/>
      <c r="SSG52"/>
      <c r="SSH52"/>
      <c r="SSI52"/>
      <c r="SSJ52"/>
      <c r="SSK52"/>
      <c r="SSL52"/>
      <c r="SSM52"/>
      <c r="SSN52"/>
      <c r="SSO52"/>
      <c r="SSP52"/>
      <c r="SSQ52"/>
      <c r="SSR52"/>
      <c r="SSS52"/>
      <c r="SST52"/>
      <c r="SSU52"/>
      <c r="SSV52"/>
      <c r="SSW52"/>
      <c r="SSX52"/>
      <c r="SSY52"/>
      <c r="SSZ52"/>
      <c r="STA52"/>
      <c r="STB52"/>
      <c r="STC52"/>
      <c r="STD52"/>
      <c r="STE52"/>
      <c r="STF52"/>
      <c r="STG52"/>
      <c r="STH52"/>
      <c r="STI52"/>
      <c r="STJ52"/>
      <c r="STK52"/>
      <c r="STL52"/>
      <c r="STM52"/>
      <c r="STN52"/>
      <c r="STO52"/>
      <c r="STP52"/>
      <c r="STQ52"/>
      <c r="STR52"/>
      <c r="STS52"/>
      <c r="STT52"/>
      <c r="STU52"/>
      <c r="STV52"/>
      <c r="STW52"/>
      <c r="STX52"/>
      <c r="STY52"/>
      <c r="STZ52"/>
      <c r="SUA52"/>
      <c r="SUB52"/>
      <c r="SUC52"/>
      <c r="SUD52"/>
      <c r="SUE52"/>
      <c r="SUF52"/>
      <c r="SUG52"/>
      <c r="SUH52"/>
      <c r="SUI52"/>
      <c r="SUJ52"/>
      <c r="SUK52"/>
      <c r="SUL52"/>
      <c r="SUM52"/>
      <c r="SUN52"/>
      <c r="SUO52"/>
      <c r="SUP52"/>
      <c r="SUQ52"/>
      <c r="SUR52"/>
      <c r="SUS52"/>
      <c r="SUT52"/>
      <c r="SUU52"/>
      <c r="SUV52"/>
      <c r="SUW52"/>
      <c r="SUX52"/>
      <c r="SUY52"/>
      <c r="SUZ52"/>
      <c r="SVA52"/>
      <c r="SVB52"/>
      <c r="SVC52"/>
      <c r="SVD52"/>
      <c r="SVE52"/>
      <c r="SVF52"/>
      <c r="SVG52"/>
      <c r="SVH52"/>
      <c r="SVI52"/>
      <c r="SVJ52"/>
      <c r="SVK52"/>
      <c r="SVL52"/>
      <c r="SVM52"/>
      <c r="SVN52"/>
      <c r="SVO52"/>
      <c r="SVP52"/>
      <c r="SVQ52"/>
      <c r="SVR52"/>
      <c r="SVS52"/>
      <c r="SVT52"/>
      <c r="SVU52"/>
      <c r="SVV52"/>
      <c r="SVW52"/>
      <c r="SVX52"/>
      <c r="SVY52"/>
      <c r="SVZ52"/>
      <c r="SWA52"/>
      <c r="SWB52"/>
      <c r="SWC52"/>
      <c r="SWD52"/>
      <c r="SWE52"/>
      <c r="SWF52"/>
      <c r="SWG52"/>
      <c r="SWH52"/>
      <c r="SWI52"/>
      <c r="SWJ52"/>
      <c r="SWK52"/>
      <c r="SWL52"/>
      <c r="SWM52"/>
      <c r="SWN52"/>
      <c r="SWO52"/>
      <c r="SWP52"/>
      <c r="SWQ52"/>
      <c r="SWR52"/>
      <c r="SWS52"/>
      <c r="SWT52"/>
      <c r="SWU52"/>
      <c r="SWV52"/>
      <c r="SWW52"/>
      <c r="SWX52"/>
      <c r="SWY52"/>
      <c r="SWZ52"/>
      <c r="SXA52"/>
      <c r="SXB52"/>
      <c r="SXC52"/>
      <c r="SXD52"/>
      <c r="SXE52"/>
      <c r="SXF52"/>
      <c r="SXG52"/>
      <c r="SXH52"/>
      <c r="SXI52"/>
      <c r="SXJ52"/>
      <c r="SXK52"/>
      <c r="SXL52"/>
      <c r="SXM52"/>
      <c r="SXN52"/>
      <c r="SXO52"/>
      <c r="SXP52"/>
      <c r="SXQ52"/>
      <c r="SXR52"/>
      <c r="SXS52"/>
      <c r="SXT52"/>
      <c r="SXU52"/>
      <c r="SXV52"/>
      <c r="SXW52"/>
      <c r="SXX52"/>
      <c r="SXY52"/>
      <c r="SXZ52"/>
      <c r="SYA52"/>
      <c r="SYB52"/>
      <c r="SYC52"/>
      <c r="SYD52"/>
      <c r="SYE52"/>
      <c r="SYF52"/>
      <c r="SYG52"/>
      <c r="SYH52"/>
      <c r="SYI52"/>
      <c r="SYJ52"/>
      <c r="SYK52"/>
      <c r="SYL52"/>
      <c r="SYM52"/>
      <c r="SYN52"/>
      <c r="SYO52"/>
      <c r="SYP52"/>
      <c r="SYQ52"/>
      <c r="SYR52"/>
      <c r="SYS52"/>
      <c r="SYT52"/>
      <c r="SYU52"/>
      <c r="SYV52"/>
      <c r="SYW52"/>
      <c r="SYX52"/>
      <c r="SYY52"/>
      <c r="SYZ52"/>
      <c r="SZA52"/>
      <c r="SZB52"/>
      <c r="SZC52"/>
      <c r="SZD52"/>
      <c r="SZE52"/>
      <c r="SZF52"/>
      <c r="SZG52"/>
      <c r="SZH52"/>
      <c r="SZI52"/>
      <c r="SZJ52"/>
      <c r="SZK52"/>
      <c r="SZL52"/>
      <c r="SZM52"/>
      <c r="SZN52"/>
      <c r="SZO52"/>
      <c r="SZP52"/>
      <c r="SZQ52"/>
      <c r="SZR52"/>
      <c r="SZS52"/>
      <c r="SZT52"/>
      <c r="SZU52"/>
      <c r="SZV52"/>
      <c r="SZW52"/>
      <c r="SZX52"/>
      <c r="SZY52"/>
      <c r="SZZ52"/>
      <c r="TAA52"/>
      <c r="TAB52"/>
      <c r="TAC52"/>
      <c r="TAD52"/>
      <c r="TAE52"/>
      <c r="TAF52"/>
      <c r="TAG52"/>
      <c r="TAH52"/>
      <c r="TAI52"/>
      <c r="TAJ52"/>
      <c r="TAK52"/>
      <c r="TAL52"/>
      <c r="TAM52"/>
      <c r="TAN52"/>
      <c r="TAO52"/>
      <c r="TAP52"/>
      <c r="TAQ52"/>
      <c r="TAR52"/>
      <c r="TAS52"/>
      <c r="TAT52"/>
      <c r="TAU52"/>
      <c r="TAV52"/>
      <c r="TAW52"/>
      <c r="TAX52"/>
      <c r="TAY52"/>
      <c r="TAZ52"/>
      <c r="TBA52"/>
      <c r="TBB52"/>
      <c r="TBC52"/>
      <c r="TBD52"/>
      <c r="TBE52"/>
      <c r="TBF52"/>
      <c r="TBG52"/>
      <c r="TBH52"/>
      <c r="TBI52"/>
      <c r="TBJ52"/>
      <c r="TBK52"/>
      <c r="TBL52"/>
      <c r="TBM52"/>
      <c r="TBN52"/>
      <c r="TBO52"/>
      <c r="TBP52"/>
      <c r="TBQ52"/>
      <c r="TBR52"/>
      <c r="TBS52"/>
      <c r="TBT52"/>
      <c r="TBU52"/>
      <c r="TBV52"/>
      <c r="TBW52"/>
      <c r="TBX52"/>
      <c r="TBY52"/>
      <c r="TBZ52"/>
      <c r="TCA52"/>
      <c r="TCB52"/>
      <c r="TCC52"/>
      <c r="TCD52"/>
      <c r="TCE52"/>
      <c r="TCF52"/>
      <c r="TCG52"/>
      <c r="TCH52"/>
      <c r="TCI52"/>
      <c r="TCJ52"/>
      <c r="TCK52"/>
      <c r="TCL52"/>
      <c r="TCM52"/>
      <c r="TCN52"/>
      <c r="TCO52"/>
      <c r="TCP52"/>
      <c r="TCQ52"/>
      <c r="TCR52"/>
      <c r="TCS52"/>
      <c r="TCT52"/>
      <c r="TCU52"/>
      <c r="TCV52"/>
      <c r="TCW52"/>
      <c r="TCX52"/>
      <c r="TCY52"/>
      <c r="TCZ52"/>
      <c r="TDA52"/>
      <c r="TDB52"/>
      <c r="TDC52"/>
      <c r="TDD52"/>
      <c r="TDE52"/>
      <c r="TDF52"/>
      <c r="TDG52"/>
      <c r="TDH52"/>
      <c r="TDI52"/>
      <c r="TDJ52"/>
      <c r="TDK52"/>
      <c r="TDL52"/>
      <c r="TDM52"/>
      <c r="TDN52"/>
      <c r="TDO52"/>
      <c r="TDP52"/>
      <c r="TDQ52"/>
      <c r="TDR52"/>
      <c r="TDS52"/>
      <c r="TDT52"/>
      <c r="TDU52"/>
      <c r="TDV52"/>
      <c r="TDW52"/>
      <c r="TDX52"/>
      <c r="TDY52"/>
      <c r="TDZ52"/>
      <c r="TEA52"/>
      <c r="TEB52"/>
      <c r="TEC52"/>
      <c r="TED52"/>
      <c r="TEE52"/>
      <c r="TEF52"/>
      <c r="TEG52"/>
      <c r="TEH52"/>
      <c r="TEI52"/>
      <c r="TEJ52"/>
      <c r="TEK52"/>
      <c r="TEL52"/>
      <c r="TEM52"/>
      <c r="TEN52"/>
      <c r="TEO52"/>
      <c r="TEP52"/>
      <c r="TEQ52"/>
      <c r="TER52"/>
      <c r="TES52"/>
      <c r="TET52"/>
      <c r="TEU52"/>
      <c r="TEV52"/>
      <c r="TEW52"/>
      <c r="TEX52"/>
      <c r="TEY52"/>
      <c r="TEZ52"/>
      <c r="TFA52"/>
      <c r="TFB52"/>
      <c r="TFC52"/>
      <c r="TFD52"/>
      <c r="TFE52"/>
      <c r="TFF52"/>
      <c r="TFG52"/>
      <c r="TFH52"/>
      <c r="TFI52"/>
      <c r="TFJ52"/>
      <c r="TFK52"/>
      <c r="TFL52"/>
      <c r="TFM52"/>
      <c r="TFN52"/>
      <c r="TFO52"/>
      <c r="TFP52"/>
      <c r="TFQ52"/>
      <c r="TFR52"/>
      <c r="TFS52"/>
      <c r="TFT52"/>
      <c r="TFU52"/>
      <c r="TFV52"/>
      <c r="TFW52"/>
      <c r="TFX52"/>
      <c r="TFY52"/>
      <c r="TFZ52"/>
      <c r="TGA52"/>
      <c r="TGB52"/>
      <c r="TGC52"/>
      <c r="TGD52"/>
      <c r="TGE52"/>
      <c r="TGF52"/>
      <c r="TGG52"/>
      <c r="TGH52"/>
      <c r="TGI52"/>
      <c r="TGJ52"/>
      <c r="TGK52"/>
      <c r="TGL52"/>
      <c r="TGM52"/>
      <c r="TGN52"/>
      <c r="TGO52"/>
      <c r="TGP52"/>
      <c r="TGQ52"/>
      <c r="TGR52"/>
      <c r="TGS52"/>
      <c r="TGT52"/>
      <c r="TGU52"/>
      <c r="TGV52"/>
      <c r="TGW52"/>
      <c r="TGX52"/>
      <c r="TGY52"/>
      <c r="TGZ52"/>
      <c r="THA52"/>
      <c r="THB52"/>
      <c r="THC52"/>
      <c r="THD52"/>
      <c r="THE52"/>
      <c r="THF52"/>
      <c r="THG52"/>
      <c r="THH52"/>
      <c r="THI52"/>
      <c r="THJ52"/>
      <c r="THK52"/>
      <c r="THL52"/>
      <c r="THM52"/>
      <c r="THN52"/>
      <c r="THO52"/>
      <c r="THP52"/>
      <c r="THQ52"/>
      <c r="THR52"/>
      <c r="THS52"/>
      <c r="THT52"/>
      <c r="THU52"/>
      <c r="THV52"/>
      <c r="THW52"/>
      <c r="THX52"/>
      <c r="THY52"/>
      <c r="THZ52"/>
      <c r="TIA52"/>
      <c r="TIB52"/>
      <c r="TIC52"/>
      <c r="TID52"/>
      <c r="TIE52"/>
      <c r="TIF52"/>
      <c r="TIG52"/>
      <c r="TIH52"/>
      <c r="TII52"/>
      <c r="TIJ52"/>
      <c r="TIK52"/>
      <c r="TIL52"/>
      <c r="TIM52"/>
      <c r="TIN52"/>
      <c r="TIO52"/>
      <c r="TIP52"/>
      <c r="TIQ52"/>
      <c r="TIR52"/>
      <c r="TIS52"/>
      <c r="TIT52"/>
      <c r="TIU52"/>
      <c r="TIV52"/>
      <c r="TIW52"/>
      <c r="TIX52"/>
      <c r="TIY52"/>
      <c r="TIZ52"/>
      <c r="TJA52"/>
      <c r="TJB52"/>
      <c r="TJC52"/>
      <c r="TJD52"/>
      <c r="TJE52"/>
      <c r="TJF52"/>
      <c r="TJG52"/>
      <c r="TJH52"/>
      <c r="TJI52"/>
      <c r="TJJ52"/>
      <c r="TJK52"/>
      <c r="TJL52"/>
      <c r="TJM52"/>
      <c r="TJN52"/>
      <c r="TJO52"/>
      <c r="TJP52"/>
      <c r="TJQ52"/>
      <c r="TJR52"/>
      <c r="TJS52"/>
      <c r="TJT52"/>
      <c r="TJU52"/>
      <c r="TJV52"/>
      <c r="TJW52"/>
      <c r="TJX52"/>
      <c r="TJY52"/>
      <c r="TJZ52"/>
      <c r="TKA52"/>
      <c r="TKB52"/>
      <c r="TKC52"/>
      <c r="TKD52"/>
      <c r="TKE52"/>
      <c r="TKF52"/>
      <c r="TKG52"/>
      <c r="TKH52"/>
      <c r="TKI52"/>
      <c r="TKJ52"/>
      <c r="TKK52"/>
      <c r="TKL52"/>
      <c r="TKM52"/>
      <c r="TKN52"/>
      <c r="TKO52"/>
      <c r="TKP52"/>
      <c r="TKQ52"/>
      <c r="TKR52"/>
      <c r="TKS52"/>
      <c r="TKT52"/>
      <c r="TKU52"/>
      <c r="TKV52"/>
      <c r="TKW52"/>
      <c r="TKX52"/>
      <c r="TKY52"/>
      <c r="TKZ52"/>
      <c r="TLA52"/>
      <c r="TLB52"/>
      <c r="TLC52"/>
      <c r="TLD52"/>
      <c r="TLE52"/>
      <c r="TLF52"/>
      <c r="TLG52"/>
      <c r="TLH52"/>
      <c r="TLI52"/>
      <c r="TLJ52"/>
      <c r="TLK52"/>
      <c r="TLL52"/>
      <c r="TLM52"/>
      <c r="TLN52"/>
      <c r="TLO52"/>
      <c r="TLP52"/>
      <c r="TLQ52"/>
      <c r="TLR52"/>
      <c r="TLS52"/>
      <c r="TLT52"/>
      <c r="TLU52"/>
      <c r="TLV52"/>
      <c r="TLW52"/>
      <c r="TLX52"/>
      <c r="TLY52"/>
      <c r="TLZ52"/>
      <c r="TMA52"/>
      <c r="TMB52"/>
      <c r="TMC52"/>
      <c r="TMD52"/>
      <c r="TME52"/>
      <c r="TMF52"/>
      <c r="TMG52"/>
      <c r="TMH52"/>
      <c r="TMI52"/>
      <c r="TMJ52"/>
      <c r="TMK52"/>
      <c r="TML52"/>
      <c r="TMM52"/>
      <c r="TMN52"/>
      <c r="TMO52"/>
      <c r="TMP52"/>
      <c r="TMQ52"/>
      <c r="TMR52"/>
      <c r="TMS52"/>
      <c r="TMT52"/>
      <c r="TMU52"/>
      <c r="TMV52"/>
      <c r="TMW52"/>
      <c r="TMX52"/>
      <c r="TMY52"/>
      <c r="TMZ52"/>
      <c r="TNA52"/>
      <c r="TNB52"/>
      <c r="TNC52"/>
      <c r="TND52"/>
      <c r="TNE52"/>
      <c r="TNF52"/>
      <c r="TNG52"/>
      <c r="TNH52"/>
      <c r="TNI52"/>
      <c r="TNJ52"/>
      <c r="TNK52"/>
      <c r="TNL52"/>
      <c r="TNM52"/>
      <c r="TNN52"/>
      <c r="TNO52"/>
      <c r="TNP52"/>
      <c r="TNQ52"/>
      <c r="TNR52"/>
      <c r="TNS52"/>
      <c r="TNT52"/>
      <c r="TNU52"/>
      <c r="TNV52"/>
      <c r="TNW52"/>
      <c r="TNX52"/>
      <c r="TNY52"/>
      <c r="TNZ52"/>
      <c r="TOA52"/>
      <c r="TOB52"/>
      <c r="TOC52"/>
      <c r="TOD52"/>
      <c r="TOE52"/>
      <c r="TOF52"/>
      <c r="TOG52"/>
      <c r="TOH52"/>
      <c r="TOI52"/>
      <c r="TOJ52"/>
      <c r="TOK52"/>
      <c r="TOL52"/>
      <c r="TOM52"/>
      <c r="TON52"/>
      <c r="TOO52"/>
      <c r="TOP52"/>
      <c r="TOQ52"/>
      <c r="TOR52"/>
      <c r="TOS52"/>
      <c r="TOT52"/>
      <c r="TOU52"/>
      <c r="TOV52"/>
      <c r="TOW52"/>
      <c r="TOX52"/>
      <c r="TOY52"/>
      <c r="TOZ52"/>
      <c r="TPA52"/>
      <c r="TPB52"/>
      <c r="TPC52"/>
      <c r="TPD52"/>
      <c r="TPE52"/>
      <c r="TPF52"/>
      <c r="TPG52"/>
      <c r="TPH52"/>
      <c r="TPI52"/>
      <c r="TPJ52"/>
      <c r="TPK52"/>
      <c r="TPL52"/>
      <c r="TPM52"/>
      <c r="TPN52"/>
      <c r="TPO52"/>
      <c r="TPP52"/>
      <c r="TPQ52"/>
      <c r="TPR52"/>
      <c r="TPS52"/>
      <c r="TPT52"/>
      <c r="TPU52"/>
      <c r="TPV52"/>
      <c r="TPW52"/>
      <c r="TPX52"/>
      <c r="TPY52"/>
      <c r="TPZ52"/>
      <c r="TQA52"/>
      <c r="TQB52"/>
      <c r="TQC52"/>
      <c r="TQD52"/>
      <c r="TQE52"/>
      <c r="TQF52"/>
      <c r="TQG52"/>
      <c r="TQH52"/>
      <c r="TQI52"/>
      <c r="TQJ52"/>
      <c r="TQK52"/>
      <c r="TQL52"/>
      <c r="TQM52"/>
      <c r="TQN52"/>
      <c r="TQO52"/>
      <c r="TQP52"/>
      <c r="TQQ52"/>
      <c r="TQR52"/>
      <c r="TQS52"/>
      <c r="TQT52"/>
      <c r="TQU52"/>
      <c r="TQV52"/>
      <c r="TQW52"/>
      <c r="TQX52"/>
      <c r="TQY52"/>
      <c r="TQZ52"/>
      <c r="TRA52"/>
      <c r="TRB52"/>
      <c r="TRC52"/>
      <c r="TRD52"/>
      <c r="TRE52"/>
      <c r="TRF52"/>
      <c r="TRG52"/>
      <c r="TRH52"/>
      <c r="TRI52"/>
      <c r="TRJ52"/>
      <c r="TRK52"/>
      <c r="TRL52"/>
      <c r="TRM52"/>
      <c r="TRN52"/>
      <c r="TRO52"/>
      <c r="TRP52"/>
      <c r="TRQ52"/>
      <c r="TRR52"/>
      <c r="TRS52"/>
      <c r="TRT52"/>
      <c r="TRU52"/>
      <c r="TRV52"/>
      <c r="TRW52"/>
      <c r="TRX52"/>
      <c r="TRY52"/>
      <c r="TRZ52"/>
      <c r="TSA52"/>
      <c r="TSB52"/>
      <c r="TSC52"/>
      <c r="TSD52"/>
      <c r="TSE52"/>
      <c r="TSF52"/>
      <c r="TSG52"/>
      <c r="TSH52"/>
      <c r="TSI52"/>
      <c r="TSJ52"/>
      <c r="TSK52"/>
      <c r="TSL52"/>
      <c r="TSM52"/>
      <c r="TSN52"/>
      <c r="TSO52"/>
      <c r="TSP52"/>
      <c r="TSQ52"/>
      <c r="TSR52"/>
      <c r="TSS52"/>
      <c r="TST52"/>
      <c r="TSU52"/>
      <c r="TSV52"/>
      <c r="TSW52"/>
      <c r="TSX52"/>
      <c r="TSY52"/>
      <c r="TSZ52"/>
      <c r="TTA52"/>
      <c r="TTB52"/>
      <c r="TTC52"/>
      <c r="TTD52"/>
      <c r="TTE52"/>
      <c r="TTF52"/>
      <c r="TTG52"/>
      <c r="TTH52"/>
      <c r="TTI52"/>
      <c r="TTJ52"/>
      <c r="TTK52"/>
      <c r="TTL52"/>
      <c r="TTM52"/>
      <c r="TTN52"/>
      <c r="TTO52"/>
      <c r="TTP52"/>
      <c r="TTQ52"/>
      <c r="TTR52"/>
      <c r="TTS52"/>
      <c r="TTT52"/>
      <c r="TTU52"/>
      <c r="TTV52"/>
      <c r="TTW52"/>
      <c r="TTX52"/>
      <c r="TTY52"/>
      <c r="TTZ52"/>
      <c r="TUA52"/>
      <c r="TUB52"/>
      <c r="TUC52"/>
      <c r="TUD52"/>
      <c r="TUE52"/>
      <c r="TUF52"/>
      <c r="TUG52"/>
      <c r="TUH52"/>
      <c r="TUI52"/>
      <c r="TUJ52"/>
      <c r="TUK52"/>
      <c r="TUL52"/>
      <c r="TUM52"/>
      <c r="TUN52"/>
      <c r="TUO52"/>
      <c r="TUP52"/>
      <c r="TUQ52"/>
      <c r="TUR52"/>
      <c r="TUS52"/>
      <c r="TUT52"/>
      <c r="TUU52"/>
      <c r="TUV52"/>
      <c r="TUW52"/>
      <c r="TUX52"/>
      <c r="TUY52"/>
      <c r="TUZ52"/>
      <c r="TVA52"/>
      <c r="TVB52"/>
      <c r="TVC52"/>
      <c r="TVD52"/>
      <c r="TVE52"/>
      <c r="TVF52"/>
      <c r="TVG52"/>
      <c r="TVH52"/>
      <c r="TVI52"/>
      <c r="TVJ52"/>
      <c r="TVK52"/>
      <c r="TVL52"/>
      <c r="TVM52"/>
      <c r="TVN52"/>
      <c r="TVO52"/>
      <c r="TVP52"/>
      <c r="TVQ52"/>
      <c r="TVR52"/>
      <c r="TVS52"/>
      <c r="TVT52"/>
      <c r="TVU52"/>
      <c r="TVV52"/>
      <c r="TVW52"/>
      <c r="TVX52"/>
      <c r="TVY52"/>
      <c r="TVZ52"/>
      <c r="TWA52"/>
      <c r="TWB52"/>
      <c r="TWC52"/>
      <c r="TWD52"/>
      <c r="TWE52"/>
      <c r="TWF52"/>
      <c r="TWG52"/>
      <c r="TWH52"/>
      <c r="TWI52"/>
      <c r="TWJ52"/>
      <c r="TWK52"/>
      <c r="TWL52"/>
      <c r="TWM52"/>
      <c r="TWN52"/>
      <c r="TWO52"/>
      <c r="TWP52"/>
      <c r="TWQ52"/>
      <c r="TWR52"/>
      <c r="TWS52"/>
      <c r="TWT52"/>
      <c r="TWU52"/>
      <c r="TWV52"/>
      <c r="TWW52"/>
      <c r="TWX52"/>
      <c r="TWY52"/>
      <c r="TWZ52"/>
      <c r="TXA52"/>
      <c r="TXB52"/>
      <c r="TXC52"/>
      <c r="TXD52"/>
      <c r="TXE52"/>
      <c r="TXF52"/>
      <c r="TXG52"/>
      <c r="TXH52"/>
      <c r="TXI52"/>
      <c r="TXJ52"/>
      <c r="TXK52"/>
      <c r="TXL52"/>
      <c r="TXM52"/>
      <c r="TXN52"/>
      <c r="TXO52"/>
      <c r="TXP52"/>
      <c r="TXQ52"/>
      <c r="TXR52"/>
      <c r="TXS52"/>
      <c r="TXT52"/>
      <c r="TXU52"/>
      <c r="TXV52"/>
      <c r="TXW52"/>
      <c r="TXX52"/>
      <c r="TXY52"/>
      <c r="TXZ52"/>
      <c r="TYA52"/>
      <c r="TYB52"/>
      <c r="TYC52"/>
      <c r="TYD52"/>
      <c r="TYE52"/>
      <c r="TYF52"/>
      <c r="TYG52"/>
      <c r="TYH52"/>
      <c r="TYI52"/>
      <c r="TYJ52"/>
      <c r="TYK52"/>
      <c r="TYL52"/>
      <c r="TYM52"/>
      <c r="TYN52"/>
      <c r="TYO52"/>
      <c r="TYP52"/>
      <c r="TYQ52"/>
      <c r="TYR52"/>
      <c r="TYS52"/>
      <c r="TYT52"/>
      <c r="TYU52"/>
      <c r="TYV52"/>
      <c r="TYW52"/>
      <c r="TYX52"/>
      <c r="TYY52"/>
      <c r="TYZ52"/>
      <c r="TZA52"/>
      <c r="TZB52"/>
      <c r="TZC52"/>
      <c r="TZD52"/>
      <c r="TZE52"/>
      <c r="TZF52"/>
      <c r="TZG52"/>
      <c r="TZH52"/>
      <c r="TZI52"/>
      <c r="TZJ52"/>
      <c r="TZK52"/>
      <c r="TZL52"/>
      <c r="TZM52"/>
      <c r="TZN52"/>
      <c r="TZO52"/>
      <c r="TZP52"/>
      <c r="TZQ52"/>
      <c r="TZR52"/>
      <c r="TZS52"/>
      <c r="TZT52"/>
      <c r="TZU52"/>
      <c r="TZV52"/>
      <c r="TZW52"/>
      <c r="TZX52"/>
      <c r="TZY52"/>
      <c r="TZZ52"/>
      <c r="UAA52"/>
      <c r="UAB52"/>
      <c r="UAC52"/>
      <c r="UAD52"/>
      <c r="UAE52"/>
      <c r="UAF52"/>
      <c r="UAG52"/>
      <c r="UAH52"/>
      <c r="UAI52"/>
      <c r="UAJ52"/>
      <c r="UAK52"/>
      <c r="UAL52"/>
      <c r="UAM52"/>
      <c r="UAN52"/>
      <c r="UAO52"/>
      <c r="UAP52"/>
      <c r="UAQ52"/>
      <c r="UAR52"/>
      <c r="UAS52"/>
      <c r="UAT52"/>
      <c r="UAU52"/>
      <c r="UAV52"/>
      <c r="UAW52"/>
      <c r="UAX52"/>
      <c r="UAY52"/>
      <c r="UAZ52"/>
      <c r="UBA52"/>
      <c r="UBB52"/>
      <c r="UBC52"/>
      <c r="UBD52"/>
      <c r="UBE52"/>
      <c r="UBF52"/>
      <c r="UBG52"/>
      <c r="UBH52"/>
      <c r="UBI52"/>
      <c r="UBJ52"/>
      <c r="UBK52"/>
      <c r="UBL52"/>
      <c r="UBM52"/>
      <c r="UBN52"/>
      <c r="UBO52"/>
      <c r="UBP52"/>
      <c r="UBQ52"/>
      <c r="UBR52"/>
      <c r="UBS52"/>
      <c r="UBT52"/>
      <c r="UBU52"/>
      <c r="UBV52"/>
      <c r="UBW52"/>
      <c r="UBX52"/>
      <c r="UBY52"/>
      <c r="UBZ52"/>
      <c r="UCA52"/>
      <c r="UCB52"/>
      <c r="UCC52"/>
      <c r="UCD52"/>
      <c r="UCE52"/>
      <c r="UCF52"/>
      <c r="UCG52"/>
      <c r="UCH52"/>
      <c r="UCI52"/>
      <c r="UCJ52"/>
      <c r="UCK52"/>
      <c r="UCL52"/>
      <c r="UCM52"/>
      <c r="UCN52"/>
      <c r="UCO52"/>
      <c r="UCP52"/>
      <c r="UCQ52"/>
      <c r="UCR52"/>
      <c r="UCS52"/>
      <c r="UCT52"/>
      <c r="UCU52"/>
      <c r="UCV52"/>
      <c r="UCW52"/>
      <c r="UCX52"/>
      <c r="UCY52"/>
      <c r="UCZ52"/>
      <c r="UDA52"/>
      <c r="UDB52"/>
      <c r="UDC52"/>
      <c r="UDD52"/>
      <c r="UDE52"/>
      <c r="UDF52"/>
      <c r="UDG52"/>
      <c r="UDH52"/>
      <c r="UDI52"/>
      <c r="UDJ52"/>
      <c r="UDK52"/>
      <c r="UDL52"/>
      <c r="UDM52"/>
      <c r="UDN52"/>
      <c r="UDO52"/>
      <c r="UDP52"/>
      <c r="UDQ52"/>
      <c r="UDR52"/>
      <c r="UDS52"/>
      <c r="UDT52"/>
      <c r="UDU52"/>
      <c r="UDV52"/>
      <c r="UDW52"/>
      <c r="UDX52"/>
      <c r="UDY52"/>
      <c r="UDZ52"/>
      <c r="UEA52"/>
      <c r="UEB52"/>
      <c r="UEC52"/>
      <c r="UED52"/>
      <c r="UEE52"/>
      <c r="UEF52"/>
      <c r="UEG52"/>
      <c r="UEH52"/>
      <c r="UEI52"/>
      <c r="UEJ52"/>
      <c r="UEK52"/>
      <c r="UEL52"/>
      <c r="UEM52"/>
      <c r="UEN52"/>
      <c r="UEO52"/>
      <c r="UEP52"/>
      <c r="UEQ52"/>
      <c r="UER52"/>
      <c r="UES52"/>
      <c r="UET52"/>
      <c r="UEU52"/>
      <c r="UEV52"/>
      <c r="UEW52"/>
      <c r="UEX52"/>
      <c r="UEY52"/>
      <c r="UEZ52"/>
      <c r="UFA52"/>
      <c r="UFB52"/>
      <c r="UFC52"/>
      <c r="UFD52"/>
      <c r="UFE52"/>
      <c r="UFF52"/>
      <c r="UFG52"/>
      <c r="UFH52"/>
      <c r="UFI52"/>
      <c r="UFJ52"/>
      <c r="UFK52"/>
      <c r="UFL52"/>
      <c r="UFM52"/>
      <c r="UFN52"/>
      <c r="UFO52"/>
      <c r="UFP52"/>
      <c r="UFQ52"/>
      <c r="UFR52"/>
      <c r="UFS52"/>
      <c r="UFT52"/>
      <c r="UFU52"/>
      <c r="UFV52"/>
      <c r="UFW52"/>
      <c r="UFX52"/>
      <c r="UFY52"/>
      <c r="UFZ52"/>
      <c r="UGA52"/>
      <c r="UGB52"/>
      <c r="UGC52"/>
      <c r="UGD52"/>
      <c r="UGE52"/>
      <c r="UGF52"/>
      <c r="UGG52"/>
      <c r="UGH52"/>
      <c r="UGI52"/>
      <c r="UGJ52"/>
      <c r="UGK52"/>
      <c r="UGL52"/>
      <c r="UGM52"/>
      <c r="UGN52"/>
      <c r="UGO52"/>
      <c r="UGP52"/>
      <c r="UGQ52"/>
      <c r="UGR52"/>
      <c r="UGS52"/>
      <c r="UGT52"/>
      <c r="UGU52"/>
      <c r="UGV52"/>
      <c r="UGW52"/>
      <c r="UGX52"/>
      <c r="UGY52"/>
      <c r="UGZ52"/>
      <c r="UHA52"/>
      <c r="UHB52"/>
      <c r="UHC52"/>
      <c r="UHD52"/>
      <c r="UHE52"/>
      <c r="UHF52"/>
      <c r="UHG52"/>
      <c r="UHH52"/>
      <c r="UHI52"/>
      <c r="UHJ52"/>
      <c r="UHK52"/>
      <c r="UHL52"/>
      <c r="UHM52"/>
      <c r="UHN52"/>
      <c r="UHO52"/>
      <c r="UHP52"/>
      <c r="UHQ52"/>
      <c r="UHR52"/>
      <c r="UHS52"/>
      <c r="UHT52"/>
      <c r="UHU52"/>
      <c r="UHV52"/>
      <c r="UHW52"/>
      <c r="UHX52"/>
      <c r="UHY52"/>
      <c r="UHZ52"/>
      <c r="UIA52"/>
      <c r="UIB52"/>
      <c r="UIC52"/>
      <c r="UID52"/>
      <c r="UIE52"/>
      <c r="UIF52"/>
      <c r="UIG52"/>
      <c r="UIH52"/>
      <c r="UII52"/>
      <c r="UIJ52"/>
      <c r="UIK52"/>
      <c r="UIL52"/>
      <c r="UIM52"/>
      <c r="UIN52"/>
      <c r="UIO52"/>
      <c r="UIP52"/>
      <c r="UIQ52"/>
      <c r="UIR52"/>
      <c r="UIS52"/>
      <c r="UIT52"/>
      <c r="UIU52"/>
      <c r="UIV52"/>
      <c r="UIW52"/>
      <c r="UIX52"/>
      <c r="UIY52"/>
      <c r="UIZ52"/>
      <c r="UJA52"/>
      <c r="UJB52"/>
      <c r="UJC52"/>
      <c r="UJD52"/>
      <c r="UJE52"/>
      <c r="UJF52"/>
      <c r="UJG52"/>
      <c r="UJH52"/>
      <c r="UJI52"/>
      <c r="UJJ52"/>
      <c r="UJK52"/>
      <c r="UJL52"/>
      <c r="UJM52"/>
      <c r="UJN52"/>
      <c r="UJO52"/>
      <c r="UJP52"/>
      <c r="UJQ52"/>
      <c r="UJR52"/>
      <c r="UJS52"/>
      <c r="UJT52"/>
      <c r="UJU52"/>
      <c r="UJV52"/>
      <c r="UJW52"/>
      <c r="UJX52"/>
      <c r="UJY52"/>
      <c r="UJZ52"/>
      <c r="UKA52"/>
      <c r="UKB52"/>
      <c r="UKC52"/>
      <c r="UKD52"/>
      <c r="UKE52"/>
      <c r="UKF52"/>
      <c r="UKG52"/>
      <c r="UKH52"/>
      <c r="UKI52"/>
      <c r="UKJ52"/>
      <c r="UKK52"/>
      <c r="UKL52"/>
      <c r="UKM52"/>
      <c r="UKN52"/>
      <c r="UKO52"/>
      <c r="UKP52"/>
      <c r="UKQ52"/>
      <c r="UKR52"/>
      <c r="UKS52"/>
      <c r="UKT52"/>
      <c r="UKU52"/>
      <c r="UKV52"/>
      <c r="UKW52"/>
      <c r="UKX52"/>
      <c r="UKY52"/>
      <c r="UKZ52"/>
      <c r="ULA52"/>
      <c r="ULB52"/>
      <c r="ULC52"/>
      <c r="ULD52"/>
      <c r="ULE52"/>
      <c r="ULF52"/>
      <c r="ULG52"/>
      <c r="ULH52"/>
      <c r="ULI52"/>
      <c r="ULJ52"/>
      <c r="ULK52"/>
      <c r="ULL52"/>
      <c r="ULM52"/>
      <c r="ULN52"/>
      <c r="ULO52"/>
      <c r="ULP52"/>
      <c r="ULQ52"/>
      <c r="ULR52"/>
      <c r="ULS52"/>
      <c r="ULT52"/>
      <c r="ULU52"/>
      <c r="ULV52"/>
      <c r="ULW52"/>
      <c r="ULX52"/>
      <c r="ULY52"/>
      <c r="ULZ52"/>
      <c r="UMA52"/>
      <c r="UMB52"/>
      <c r="UMC52"/>
      <c r="UMD52"/>
      <c r="UME52"/>
      <c r="UMF52"/>
      <c r="UMG52"/>
      <c r="UMH52"/>
      <c r="UMI52"/>
      <c r="UMJ52"/>
      <c r="UMK52"/>
      <c r="UML52"/>
      <c r="UMM52"/>
      <c r="UMN52"/>
      <c r="UMO52"/>
      <c r="UMP52"/>
      <c r="UMQ52"/>
      <c r="UMR52"/>
      <c r="UMS52"/>
      <c r="UMT52"/>
      <c r="UMU52"/>
      <c r="UMV52"/>
      <c r="UMW52"/>
      <c r="UMX52"/>
      <c r="UMY52"/>
      <c r="UMZ52"/>
      <c r="UNA52"/>
      <c r="UNB52"/>
      <c r="UNC52"/>
      <c r="UND52"/>
      <c r="UNE52"/>
      <c r="UNF52"/>
      <c r="UNG52"/>
      <c r="UNH52"/>
      <c r="UNI52"/>
      <c r="UNJ52"/>
      <c r="UNK52"/>
      <c r="UNL52"/>
      <c r="UNM52"/>
      <c r="UNN52"/>
      <c r="UNO52"/>
      <c r="UNP52"/>
      <c r="UNQ52"/>
      <c r="UNR52"/>
      <c r="UNS52"/>
      <c r="UNT52"/>
      <c r="UNU52"/>
      <c r="UNV52"/>
      <c r="UNW52"/>
      <c r="UNX52"/>
      <c r="UNY52"/>
      <c r="UNZ52"/>
      <c r="UOA52"/>
      <c r="UOB52"/>
      <c r="UOC52"/>
      <c r="UOD52"/>
      <c r="UOE52"/>
      <c r="UOF52"/>
      <c r="UOG52"/>
      <c r="UOH52"/>
      <c r="UOI52"/>
      <c r="UOJ52"/>
      <c r="UOK52"/>
      <c r="UOL52"/>
      <c r="UOM52"/>
      <c r="UON52"/>
      <c r="UOO52"/>
      <c r="UOP52"/>
      <c r="UOQ52"/>
      <c r="UOR52"/>
      <c r="UOS52"/>
      <c r="UOT52"/>
      <c r="UOU52"/>
      <c r="UOV52"/>
      <c r="UOW52"/>
      <c r="UOX52"/>
      <c r="UOY52"/>
      <c r="UOZ52"/>
      <c r="UPA52"/>
      <c r="UPB52"/>
      <c r="UPC52"/>
      <c r="UPD52"/>
      <c r="UPE52"/>
      <c r="UPF52"/>
      <c r="UPG52"/>
      <c r="UPH52"/>
      <c r="UPI52"/>
      <c r="UPJ52"/>
      <c r="UPK52"/>
      <c r="UPL52"/>
      <c r="UPM52"/>
      <c r="UPN52"/>
      <c r="UPO52"/>
      <c r="UPP52"/>
      <c r="UPQ52"/>
      <c r="UPR52"/>
      <c r="UPS52"/>
      <c r="UPT52"/>
      <c r="UPU52"/>
      <c r="UPV52"/>
      <c r="UPW52"/>
      <c r="UPX52"/>
      <c r="UPY52"/>
      <c r="UPZ52"/>
      <c r="UQA52"/>
      <c r="UQB52"/>
      <c r="UQC52"/>
      <c r="UQD52"/>
      <c r="UQE52"/>
      <c r="UQF52"/>
      <c r="UQG52"/>
      <c r="UQH52"/>
      <c r="UQI52"/>
      <c r="UQJ52"/>
      <c r="UQK52"/>
      <c r="UQL52"/>
      <c r="UQM52"/>
      <c r="UQN52"/>
      <c r="UQO52"/>
      <c r="UQP52"/>
      <c r="UQQ52"/>
      <c r="UQR52"/>
      <c r="UQS52"/>
      <c r="UQT52"/>
      <c r="UQU52"/>
      <c r="UQV52"/>
      <c r="UQW52"/>
      <c r="UQX52"/>
      <c r="UQY52"/>
      <c r="UQZ52"/>
      <c r="URA52"/>
      <c r="URB52"/>
      <c r="URC52"/>
      <c r="URD52"/>
      <c r="URE52"/>
      <c r="URF52"/>
      <c r="URG52"/>
      <c r="URH52"/>
      <c r="URI52"/>
      <c r="URJ52"/>
      <c r="URK52"/>
      <c r="URL52"/>
      <c r="URM52"/>
      <c r="URN52"/>
      <c r="URO52"/>
      <c r="URP52"/>
      <c r="URQ52"/>
      <c r="URR52"/>
      <c r="URS52"/>
      <c r="URT52"/>
      <c r="URU52"/>
      <c r="URV52"/>
      <c r="URW52"/>
      <c r="URX52"/>
      <c r="URY52"/>
      <c r="URZ52"/>
      <c r="USA52"/>
      <c r="USB52"/>
      <c r="USC52"/>
      <c r="USD52"/>
      <c r="USE52"/>
      <c r="USF52"/>
      <c r="USG52"/>
      <c r="USH52"/>
      <c r="USI52"/>
      <c r="USJ52"/>
      <c r="USK52"/>
      <c r="USL52"/>
      <c r="USM52"/>
      <c r="USN52"/>
      <c r="USO52"/>
      <c r="USP52"/>
      <c r="USQ52"/>
      <c r="USR52"/>
      <c r="USS52"/>
      <c r="UST52"/>
      <c r="USU52"/>
      <c r="USV52"/>
      <c r="USW52"/>
      <c r="USX52"/>
      <c r="USY52"/>
      <c r="USZ52"/>
      <c r="UTA52"/>
      <c r="UTB52"/>
      <c r="UTC52"/>
      <c r="UTD52"/>
      <c r="UTE52"/>
      <c r="UTF52"/>
      <c r="UTG52"/>
      <c r="UTH52"/>
      <c r="UTI52"/>
      <c r="UTJ52"/>
      <c r="UTK52"/>
      <c r="UTL52"/>
      <c r="UTM52"/>
      <c r="UTN52"/>
      <c r="UTO52"/>
      <c r="UTP52"/>
      <c r="UTQ52"/>
      <c r="UTR52"/>
      <c r="UTS52"/>
      <c r="UTT52"/>
      <c r="UTU52"/>
      <c r="UTV52"/>
      <c r="UTW52"/>
      <c r="UTX52"/>
      <c r="UTY52"/>
      <c r="UTZ52"/>
      <c r="UUA52"/>
      <c r="UUB52"/>
      <c r="UUC52"/>
      <c r="UUD52"/>
      <c r="UUE52"/>
      <c r="UUF52"/>
      <c r="UUG52"/>
      <c r="UUH52"/>
      <c r="UUI52"/>
      <c r="UUJ52"/>
      <c r="UUK52"/>
      <c r="UUL52"/>
      <c r="UUM52"/>
      <c r="UUN52"/>
      <c r="UUO52"/>
      <c r="UUP52"/>
      <c r="UUQ52"/>
      <c r="UUR52"/>
      <c r="UUS52"/>
      <c r="UUT52"/>
      <c r="UUU52"/>
      <c r="UUV52"/>
      <c r="UUW52"/>
      <c r="UUX52"/>
      <c r="UUY52"/>
      <c r="UUZ52"/>
      <c r="UVA52"/>
      <c r="UVB52"/>
      <c r="UVC52"/>
      <c r="UVD52"/>
      <c r="UVE52"/>
      <c r="UVF52"/>
      <c r="UVG52"/>
      <c r="UVH52"/>
      <c r="UVI52"/>
      <c r="UVJ52"/>
      <c r="UVK52"/>
      <c r="UVL52"/>
      <c r="UVM52"/>
      <c r="UVN52"/>
      <c r="UVO52"/>
      <c r="UVP52"/>
      <c r="UVQ52"/>
      <c r="UVR52"/>
      <c r="UVS52"/>
      <c r="UVT52"/>
      <c r="UVU52"/>
      <c r="UVV52"/>
      <c r="UVW52"/>
      <c r="UVX52"/>
      <c r="UVY52"/>
      <c r="UVZ52"/>
      <c r="UWA52"/>
      <c r="UWB52"/>
      <c r="UWC52"/>
      <c r="UWD52"/>
      <c r="UWE52"/>
      <c r="UWF52"/>
      <c r="UWG52"/>
      <c r="UWH52"/>
      <c r="UWI52"/>
      <c r="UWJ52"/>
      <c r="UWK52"/>
      <c r="UWL52"/>
      <c r="UWM52"/>
      <c r="UWN52"/>
      <c r="UWO52"/>
      <c r="UWP52"/>
      <c r="UWQ52"/>
      <c r="UWR52"/>
      <c r="UWS52"/>
      <c r="UWT52"/>
      <c r="UWU52"/>
      <c r="UWV52"/>
      <c r="UWW52"/>
      <c r="UWX52"/>
      <c r="UWY52"/>
      <c r="UWZ52"/>
      <c r="UXA52"/>
      <c r="UXB52"/>
      <c r="UXC52"/>
      <c r="UXD52"/>
      <c r="UXE52"/>
      <c r="UXF52"/>
      <c r="UXG52"/>
      <c r="UXH52"/>
      <c r="UXI52"/>
      <c r="UXJ52"/>
      <c r="UXK52"/>
      <c r="UXL52"/>
      <c r="UXM52"/>
      <c r="UXN52"/>
      <c r="UXO52"/>
      <c r="UXP52"/>
      <c r="UXQ52"/>
      <c r="UXR52"/>
      <c r="UXS52"/>
      <c r="UXT52"/>
      <c r="UXU52"/>
      <c r="UXV52"/>
      <c r="UXW52"/>
      <c r="UXX52"/>
      <c r="UXY52"/>
      <c r="UXZ52"/>
      <c r="UYA52"/>
      <c r="UYB52"/>
      <c r="UYC52"/>
      <c r="UYD52"/>
      <c r="UYE52"/>
      <c r="UYF52"/>
      <c r="UYG52"/>
      <c r="UYH52"/>
      <c r="UYI52"/>
      <c r="UYJ52"/>
      <c r="UYK52"/>
      <c r="UYL52"/>
      <c r="UYM52"/>
      <c r="UYN52"/>
      <c r="UYO52"/>
      <c r="UYP52"/>
      <c r="UYQ52"/>
      <c r="UYR52"/>
      <c r="UYS52"/>
      <c r="UYT52"/>
      <c r="UYU52"/>
      <c r="UYV52"/>
      <c r="UYW52"/>
      <c r="UYX52"/>
      <c r="UYY52"/>
      <c r="UYZ52"/>
      <c r="UZA52"/>
      <c r="UZB52"/>
      <c r="UZC52"/>
      <c r="UZD52"/>
      <c r="UZE52"/>
      <c r="UZF52"/>
      <c r="UZG52"/>
      <c r="UZH52"/>
      <c r="UZI52"/>
      <c r="UZJ52"/>
      <c r="UZK52"/>
      <c r="UZL52"/>
      <c r="UZM52"/>
      <c r="UZN52"/>
      <c r="UZO52"/>
      <c r="UZP52"/>
      <c r="UZQ52"/>
      <c r="UZR52"/>
      <c r="UZS52"/>
      <c r="UZT52"/>
      <c r="UZU52"/>
      <c r="UZV52"/>
      <c r="UZW52"/>
      <c r="UZX52"/>
      <c r="UZY52"/>
      <c r="UZZ52"/>
      <c r="VAA52"/>
      <c r="VAB52"/>
      <c r="VAC52"/>
      <c r="VAD52"/>
      <c r="VAE52"/>
      <c r="VAF52"/>
      <c r="VAG52"/>
      <c r="VAH52"/>
      <c r="VAI52"/>
      <c r="VAJ52"/>
      <c r="VAK52"/>
      <c r="VAL52"/>
      <c r="VAM52"/>
      <c r="VAN52"/>
      <c r="VAO52"/>
      <c r="VAP52"/>
      <c r="VAQ52"/>
      <c r="VAR52"/>
      <c r="VAS52"/>
      <c r="VAT52"/>
      <c r="VAU52"/>
      <c r="VAV52"/>
      <c r="VAW52"/>
      <c r="VAX52"/>
      <c r="VAY52"/>
      <c r="VAZ52"/>
      <c r="VBA52"/>
      <c r="VBB52"/>
      <c r="VBC52"/>
      <c r="VBD52"/>
      <c r="VBE52"/>
      <c r="VBF52"/>
      <c r="VBG52"/>
      <c r="VBH52"/>
      <c r="VBI52"/>
      <c r="VBJ52"/>
      <c r="VBK52"/>
      <c r="VBL52"/>
      <c r="VBM52"/>
      <c r="VBN52"/>
      <c r="VBO52"/>
      <c r="VBP52"/>
      <c r="VBQ52"/>
      <c r="VBR52"/>
      <c r="VBS52"/>
      <c r="VBT52"/>
      <c r="VBU52"/>
      <c r="VBV52"/>
      <c r="VBW52"/>
      <c r="VBX52"/>
      <c r="VBY52"/>
      <c r="VBZ52"/>
      <c r="VCA52"/>
      <c r="VCB52"/>
      <c r="VCC52"/>
      <c r="VCD52"/>
      <c r="VCE52"/>
      <c r="VCF52"/>
      <c r="VCG52"/>
      <c r="VCH52"/>
      <c r="VCI52"/>
      <c r="VCJ52"/>
      <c r="VCK52"/>
      <c r="VCL52"/>
      <c r="VCM52"/>
      <c r="VCN52"/>
      <c r="VCO52"/>
      <c r="VCP52"/>
      <c r="VCQ52"/>
      <c r="VCR52"/>
      <c r="VCS52"/>
      <c r="VCT52"/>
      <c r="VCU52"/>
      <c r="VCV52"/>
      <c r="VCW52"/>
      <c r="VCX52"/>
      <c r="VCY52"/>
      <c r="VCZ52"/>
      <c r="VDA52"/>
      <c r="VDB52"/>
      <c r="VDC52"/>
      <c r="VDD52"/>
      <c r="VDE52"/>
      <c r="VDF52"/>
      <c r="VDG52"/>
      <c r="VDH52"/>
      <c r="VDI52"/>
      <c r="VDJ52"/>
      <c r="VDK52"/>
      <c r="VDL52"/>
      <c r="VDM52"/>
      <c r="VDN52"/>
      <c r="VDO52"/>
      <c r="VDP52"/>
      <c r="VDQ52"/>
      <c r="VDR52"/>
      <c r="VDS52"/>
      <c r="VDT52"/>
      <c r="VDU52"/>
      <c r="VDV52"/>
      <c r="VDW52"/>
      <c r="VDX52"/>
      <c r="VDY52"/>
      <c r="VDZ52"/>
      <c r="VEA52"/>
      <c r="VEB52"/>
      <c r="VEC52"/>
      <c r="VED52"/>
      <c r="VEE52"/>
      <c r="VEF52"/>
      <c r="VEG52"/>
      <c r="VEH52"/>
      <c r="VEI52"/>
      <c r="VEJ52"/>
      <c r="VEK52"/>
      <c r="VEL52"/>
      <c r="VEM52"/>
      <c r="VEN52"/>
      <c r="VEO52"/>
      <c r="VEP52"/>
      <c r="VEQ52"/>
      <c r="VER52"/>
      <c r="VES52"/>
      <c r="VET52"/>
      <c r="VEU52"/>
      <c r="VEV52"/>
      <c r="VEW52"/>
      <c r="VEX52"/>
      <c r="VEY52"/>
      <c r="VEZ52"/>
      <c r="VFA52"/>
      <c r="VFB52"/>
      <c r="VFC52"/>
      <c r="VFD52"/>
      <c r="VFE52"/>
      <c r="VFF52"/>
      <c r="VFG52"/>
      <c r="VFH52"/>
      <c r="VFI52"/>
      <c r="VFJ52"/>
      <c r="VFK52"/>
      <c r="VFL52"/>
      <c r="VFM52"/>
      <c r="VFN52"/>
      <c r="VFO52"/>
      <c r="VFP52"/>
      <c r="VFQ52"/>
      <c r="VFR52"/>
      <c r="VFS52"/>
      <c r="VFT52"/>
      <c r="VFU52"/>
      <c r="VFV52"/>
      <c r="VFW52"/>
      <c r="VFX52"/>
      <c r="VFY52"/>
      <c r="VFZ52"/>
      <c r="VGA52"/>
      <c r="VGB52"/>
      <c r="VGC52"/>
      <c r="VGD52"/>
      <c r="VGE52"/>
      <c r="VGF52"/>
      <c r="VGG52"/>
      <c r="VGH52"/>
      <c r="VGI52"/>
      <c r="VGJ52"/>
      <c r="VGK52"/>
      <c r="VGL52"/>
      <c r="VGM52"/>
      <c r="VGN52"/>
      <c r="VGO52"/>
      <c r="VGP52"/>
      <c r="VGQ52"/>
      <c r="VGR52"/>
      <c r="VGS52"/>
      <c r="VGT52"/>
      <c r="VGU52"/>
      <c r="VGV52"/>
      <c r="VGW52"/>
      <c r="VGX52"/>
      <c r="VGY52"/>
      <c r="VGZ52"/>
      <c r="VHA52"/>
      <c r="VHB52"/>
      <c r="VHC52"/>
      <c r="VHD52"/>
      <c r="VHE52"/>
      <c r="VHF52"/>
      <c r="VHG52"/>
      <c r="VHH52"/>
      <c r="VHI52"/>
      <c r="VHJ52"/>
      <c r="VHK52"/>
      <c r="VHL52"/>
      <c r="VHM52"/>
      <c r="VHN52"/>
      <c r="VHO52"/>
      <c r="VHP52"/>
      <c r="VHQ52"/>
      <c r="VHR52"/>
      <c r="VHS52"/>
      <c r="VHT52"/>
      <c r="VHU52"/>
      <c r="VHV52"/>
      <c r="VHW52"/>
      <c r="VHX52"/>
      <c r="VHY52"/>
      <c r="VHZ52"/>
      <c r="VIA52"/>
      <c r="VIB52"/>
      <c r="VIC52"/>
      <c r="VID52"/>
      <c r="VIE52"/>
      <c r="VIF52"/>
      <c r="VIG52"/>
      <c r="VIH52"/>
      <c r="VII52"/>
      <c r="VIJ52"/>
      <c r="VIK52"/>
      <c r="VIL52"/>
      <c r="VIM52"/>
      <c r="VIN52"/>
      <c r="VIO52"/>
      <c r="VIP52"/>
      <c r="VIQ52"/>
      <c r="VIR52"/>
      <c r="VIS52"/>
      <c r="VIT52"/>
      <c r="VIU52"/>
      <c r="VIV52"/>
      <c r="VIW52"/>
      <c r="VIX52"/>
      <c r="VIY52"/>
      <c r="VIZ52"/>
      <c r="VJA52"/>
      <c r="VJB52"/>
      <c r="VJC52"/>
      <c r="VJD52"/>
      <c r="VJE52"/>
      <c r="VJF52"/>
      <c r="VJG52"/>
      <c r="VJH52"/>
      <c r="VJI52"/>
      <c r="VJJ52"/>
      <c r="VJK52"/>
      <c r="VJL52"/>
      <c r="VJM52"/>
      <c r="VJN52"/>
      <c r="VJO52"/>
      <c r="VJP52"/>
      <c r="VJQ52"/>
      <c r="VJR52"/>
      <c r="VJS52"/>
      <c r="VJT52"/>
      <c r="VJU52"/>
      <c r="VJV52"/>
      <c r="VJW52"/>
      <c r="VJX52"/>
      <c r="VJY52"/>
      <c r="VJZ52"/>
      <c r="VKA52"/>
      <c r="VKB52"/>
      <c r="VKC52"/>
      <c r="VKD52"/>
      <c r="VKE52"/>
      <c r="VKF52"/>
      <c r="VKG52"/>
      <c r="VKH52"/>
      <c r="VKI52"/>
      <c r="VKJ52"/>
      <c r="VKK52"/>
      <c r="VKL52"/>
      <c r="VKM52"/>
      <c r="VKN52"/>
      <c r="VKO52"/>
      <c r="VKP52"/>
      <c r="VKQ52"/>
      <c r="VKR52"/>
      <c r="VKS52"/>
      <c r="VKT52"/>
      <c r="VKU52"/>
      <c r="VKV52"/>
      <c r="VKW52"/>
      <c r="VKX52"/>
      <c r="VKY52"/>
      <c r="VKZ52"/>
      <c r="VLA52"/>
      <c r="VLB52"/>
      <c r="VLC52"/>
      <c r="VLD52"/>
      <c r="VLE52"/>
      <c r="VLF52"/>
      <c r="VLG52"/>
      <c r="VLH52"/>
      <c r="VLI52"/>
      <c r="VLJ52"/>
      <c r="VLK52"/>
      <c r="VLL52"/>
      <c r="VLM52"/>
      <c r="VLN52"/>
      <c r="VLO52"/>
      <c r="VLP52"/>
      <c r="VLQ52"/>
      <c r="VLR52"/>
      <c r="VLS52"/>
      <c r="VLT52"/>
      <c r="VLU52"/>
      <c r="VLV52"/>
      <c r="VLW52"/>
      <c r="VLX52"/>
      <c r="VLY52"/>
      <c r="VLZ52"/>
      <c r="VMA52"/>
      <c r="VMB52"/>
      <c r="VMC52"/>
      <c r="VMD52"/>
      <c r="VME52"/>
      <c r="VMF52"/>
      <c r="VMG52"/>
      <c r="VMH52"/>
      <c r="VMI52"/>
      <c r="VMJ52"/>
      <c r="VMK52"/>
      <c r="VML52"/>
      <c r="VMM52"/>
      <c r="VMN52"/>
      <c r="VMO52"/>
      <c r="VMP52"/>
      <c r="VMQ52"/>
      <c r="VMR52"/>
      <c r="VMS52"/>
      <c r="VMT52"/>
      <c r="VMU52"/>
      <c r="VMV52"/>
      <c r="VMW52"/>
      <c r="VMX52"/>
      <c r="VMY52"/>
      <c r="VMZ52"/>
      <c r="VNA52"/>
      <c r="VNB52"/>
      <c r="VNC52"/>
      <c r="VND52"/>
      <c r="VNE52"/>
      <c r="VNF52"/>
      <c r="VNG52"/>
      <c r="VNH52"/>
      <c r="VNI52"/>
      <c r="VNJ52"/>
      <c r="VNK52"/>
      <c r="VNL52"/>
      <c r="VNM52"/>
      <c r="VNN52"/>
      <c r="VNO52"/>
      <c r="VNP52"/>
      <c r="VNQ52"/>
      <c r="VNR52"/>
      <c r="VNS52"/>
      <c r="VNT52"/>
      <c r="VNU52"/>
      <c r="VNV52"/>
      <c r="VNW52"/>
      <c r="VNX52"/>
      <c r="VNY52"/>
      <c r="VNZ52"/>
      <c r="VOA52"/>
      <c r="VOB52"/>
      <c r="VOC52"/>
      <c r="VOD52"/>
      <c r="VOE52"/>
      <c r="VOF52"/>
      <c r="VOG52"/>
      <c r="VOH52"/>
      <c r="VOI52"/>
      <c r="VOJ52"/>
      <c r="VOK52"/>
      <c r="VOL52"/>
      <c r="VOM52"/>
      <c r="VON52"/>
      <c r="VOO52"/>
      <c r="VOP52"/>
      <c r="VOQ52"/>
      <c r="VOR52"/>
      <c r="VOS52"/>
      <c r="VOT52"/>
      <c r="VOU52"/>
      <c r="VOV52"/>
      <c r="VOW52"/>
      <c r="VOX52"/>
      <c r="VOY52"/>
      <c r="VOZ52"/>
      <c r="VPA52"/>
      <c r="VPB52"/>
      <c r="VPC52"/>
      <c r="VPD52"/>
      <c r="VPE52"/>
      <c r="VPF52"/>
      <c r="VPG52"/>
      <c r="VPH52"/>
      <c r="VPI52"/>
      <c r="VPJ52"/>
      <c r="VPK52"/>
      <c r="VPL52"/>
      <c r="VPM52"/>
      <c r="VPN52"/>
      <c r="VPO52"/>
      <c r="VPP52"/>
      <c r="VPQ52"/>
      <c r="VPR52"/>
      <c r="VPS52"/>
      <c r="VPT52"/>
      <c r="VPU52"/>
      <c r="VPV52"/>
      <c r="VPW52"/>
      <c r="VPX52"/>
      <c r="VPY52"/>
      <c r="VPZ52"/>
      <c r="VQA52"/>
      <c r="VQB52"/>
      <c r="VQC52"/>
      <c r="VQD52"/>
      <c r="VQE52"/>
      <c r="VQF52"/>
      <c r="VQG52"/>
      <c r="VQH52"/>
      <c r="VQI52"/>
      <c r="VQJ52"/>
      <c r="VQK52"/>
      <c r="VQL52"/>
      <c r="VQM52"/>
      <c r="VQN52"/>
      <c r="VQO52"/>
      <c r="VQP52"/>
      <c r="VQQ52"/>
      <c r="VQR52"/>
      <c r="VQS52"/>
      <c r="VQT52"/>
      <c r="VQU52"/>
      <c r="VQV52"/>
      <c r="VQW52"/>
      <c r="VQX52"/>
      <c r="VQY52"/>
      <c r="VQZ52"/>
      <c r="VRA52"/>
      <c r="VRB52"/>
      <c r="VRC52"/>
      <c r="VRD52"/>
      <c r="VRE52"/>
      <c r="VRF52"/>
      <c r="VRG52"/>
      <c r="VRH52"/>
      <c r="VRI52"/>
      <c r="VRJ52"/>
      <c r="VRK52"/>
      <c r="VRL52"/>
      <c r="VRM52"/>
      <c r="VRN52"/>
      <c r="VRO52"/>
      <c r="VRP52"/>
      <c r="VRQ52"/>
      <c r="VRR52"/>
      <c r="VRS52"/>
      <c r="VRT52"/>
      <c r="VRU52"/>
      <c r="VRV52"/>
      <c r="VRW52"/>
      <c r="VRX52"/>
      <c r="VRY52"/>
      <c r="VRZ52"/>
      <c r="VSA52"/>
      <c r="VSB52"/>
      <c r="VSC52"/>
      <c r="VSD52"/>
      <c r="VSE52"/>
      <c r="VSF52"/>
      <c r="VSG52"/>
      <c r="VSH52"/>
      <c r="VSI52"/>
      <c r="VSJ52"/>
      <c r="VSK52"/>
      <c r="VSL52"/>
      <c r="VSM52"/>
      <c r="VSN52"/>
      <c r="VSO52"/>
      <c r="VSP52"/>
      <c r="VSQ52"/>
      <c r="VSR52"/>
      <c r="VSS52"/>
      <c r="VST52"/>
      <c r="VSU52"/>
      <c r="VSV52"/>
      <c r="VSW52"/>
      <c r="VSX52"/>
      <c r="VSY52"/>
      <c r="VSZ52"/>
      <c r="VTA52"/>
      <c r="VTB52"/>
      <c r="VTC52"/>
      <c r="VTD52"/>
      <c r="VTE52"/>
      <c r="VTF52"/>
      <c r="VTG52"/>
      <c r="VTH52"/>
      <c r="VTI52"/>
      <c r="VTJ52"/>
      <c r="VTK52"/>
      <c r="VTL52"/>
      <c r="VTM52"/>
      <c r="VTN52"/>
      <c r="VTO52"/>
      <c r="VTP52"/>
      <c r="VTQ52"/>
      <c r="VTR52"/>
      <c r="VTS52"/>
      <c r="VTT52"/>
      <c r="VTU52"/>
      <c r="VTV52"/>
      <c r="VTW52"/>
      <c r="VTX52"/>
      <c r="VTY52"/>
      <c r="VTZ52"/>
      <c r="VUA52"/>
      <c r="VUB52"/>
      <c r="VUC52"/>
      <c r="VUD52"/>
      <c r="VUE52"/>
      <c r="VUF52"/>
      <c r="VUG52"/>
      <c r="VUH52"/>
      <c r="VUI52"/>
      <c r="VUJ52"/>
      <c r="VUK52"/>
      <c r="VUL52"/>
      <c r="VUM52"/>
      <c r="VUN52"/>
      <c r="VUO52"/>
      <c r="VUP52"/>
      <c r="VUQ52"/>
      <c r="VUR52"/>
      <c r="VUS52"/>
      <c r="VUT52"/>
      <c r="VUU52"/>
      <c r="VUV52"/>
      <c r="VUW52"/>
      <c r="VUX52"/>
      <c r="VUY52"/>
      <c r="VUZ52"/>
      <c r="VVA52"/>
      <c r="VVB52"/>
      <c r="VVC52"/>
      <c r="VVD52"/>
      <c r="VVE52"/>
      <c r="VVF52"/>
      <c r="VVG52"/>
      <c r="VVH52"/>
      <c r="VVI52"/>
      <c r="VVJ52"/>
      <c r="VVK52"/>
      <c r="VVL52"/>
      <c r="VVM52"/>
      <c r="VVN52"/>
      <c r="VVO52"/>
      <c r="VVP52"/>
      <c r="VVQ52"/>
      <c r="VVR52"/>
      <c r="VVS52"/>
      <c r="VVT52"/>
      <c r="VVU52"/>
      <c r="VVV52"/>
      <c r="VVW52"/>
      <c r="VVX52"/>
      <c r="VVY52"/>
      <c r="VVZ52"/>
      <c r="VWA52"/>
      <c r="VWB52"/>
      <c r="VWC52"/>
      <c r="VWD52"/>
      <c r="VWE52"/>
      <c r="VWF52"/>
      <c r="VWG52"/>
      <c r="VWH52"/>
      <c r="VWI52"/>
      <c r="VWJ52"/>
      <c r="VWK52"/>
      <c r="VWL52"/>
      <c r="VWM52"/>
      <c r="VWN52"/>
      <c r="VWO52"/>
      <c r="VWP52"/>
      <c r="VWQ52"/>
      <c r="VWR52"/>
      <c r="VWS52"/>
      <c r="VWT52"/>
      <c r="VWU52"/>
      <c r="VWV52"/>
      <c r="VWW52"/>
      <c r="VWX52"/>
      <c r="VWY52"/>
      <c r="VWZ52"/>
      <c r="VXA52"/>
      <c r="VXB52"/>
      <c r="VXC52"/>
      <c r="VXD52"/>
      <c r="VXE52"/>
      <c r="VXF52"/>
      <c r="VXG52"/>
      <c r="VXH52"/>
      <c r="VXI52"/>
      <c r="VXJ52"/>
      <c r="VXK52"/>
      <c r="VXL52"/>
      <c r="VXM52"/>
      <c r="VXN52"/>
      <c r="VXO52"/>
      <c r="VXP52"/>
      <c r="VXQ52"/>
      <c r="VXR52"/>
      <c r="VXS52"/>
      <c r="VXT52"/>
      <c r="VXU52"/>
      <c r="VXV52"/>
      <c r="VXW52"/>
      <c r="VXX52"/>
      <c r="VXY52"/>
      <c r="VXZ52"/>
      <c r="VYA52"/>
      <c r="VYB52"/>
      <c r="VYC52"/>
      <c r="VYD52"/>
      <c r="VYE52"/>
      <c r="VYF52"/>
      <c r="VYG52"/>
      <c r="VYH52"/>
      <c r="VYI52"/>
      <c r="VYJ52"/>
      <c r="VYK52"/>
      <c r="VYL52"/>
      <c r="VYM52"/>
      <c r="VYN52"/>
      <c r="VYO52"/>
      <c r="VYP52"/>
      <c r="VYQ52"/>
      <c r="VYR52"/>
      <c r="VYS52"/>
      <c r="VYT52"/>
      <c r="VYU52"/>
      <c r="VYV52"/>
      <c r="VYW52"/>
      <c r="VYX52"/>
      <c r="VYY52"/>
      <c r="VYZ52"/>
      <c r="VZA52"/>
      <c r="VZB52"/>
      <c r="VZC52"/>
      <c r="VZD52"/>
      <c r="VZE52"/>
      <c r="VZF52"/>
      <c r="VZG52"/>
      <c r="VZH52"/>
      <c r="VZI52"/>
      <c r="VZJ52"/>
      <c r="VZK52"/>
      <c r="VZL52"/>
      <c r="VZM52"/>
      <c r="VZN52"/>
      <c r="VZO52"/>
      <c r="VZP52"/>
      <c r="VZQ52"/>
      <c r="VZR52"/>
      <c r="VZS52"/>
      <c r="VZT52"/>
      <c r="VZU52"/>
      <c r="VZV52"/>
      <c r="VZW52"/>
      <c r="VZX52"/>
      <c r="VZY52"/>
      <c r="VZZ52"/>
      <c r="WAA52"/>
      <c r="WAB52"/>
      <c r="WAC52"/>
      <c r="WAD52"/>
      <c r="WAE52"/>
      <c r="WAF52"/>
      <c r="WAG52"/>
      <c r="WAH52"/>
      <c r="WAI52"/>
      <c r="WAJ52"/>
      <c r="WAK52"/>
      <c r="WAL52"/>
      <c r="WAM52"/>
      <c r="WAN52"/>
      <c r="WAO52"/>
      <c r="WAP52"/>
      <c r="WAQ52"/>
      <c r="WAR52"/>
      <c r="WAS52"/>
      <c r="WAT52"/>
      <c r="WAU52"/>
      <c r="WAV52"/>
      <c r="WAW52"/>
      <c r="WAX52"/>
      <c r="WAY52"/>
      <c r="WAZ52"/>
      <c r="WBA52"/>
      <c r="WBB52"/>
      <c r="WBC52"/>
      <c r="WBD52"/>
      <c r="WBE52"/>
      <c r="WBF52"/>
      <c r="WBG52"/>
      <c r="WBH52"/>
      <c r="WBI52"/>
      <c r="WBJ52"/>
      <c r="WBK52"/>
      <c r="WBL52"/>
      <c r="WBM52"/>
      <c r="WBN52"/>
      <c r="WBO52"/>
      <c r="WBP52"/>
      <c r="WBQ52"/>
      <c r="WBR52"/>
      <c r="WBS52"/>
      <c r="WBT52"/>
      <c r="WBU52"/>
      <c r="WBV52"/>
      <c r="WBW52"/>
      <c r="WBX52"/>
      <c r="WBY52"/>
      <c r="WBZ52"/>
      <c r="WCA52"/>
      <c r="WCB52"/>
      <c r="WCC52"/>
      <c r="WCD52"/>
      <c r="WCE52"/>
      <c r="WCF52"/>
      <c r="WCG52"/>
      <c r="WCH52"/>
      <c r="WCI52"/>
      <c r="WCJ52"/>
      <c r="WCK52"/>
      <c r="WCL52"/>
      <c r="WCM52"/>
      <c r="WCN52"/>
      <c r="WCO52"/>
      <c r="WCP52"/>
      <c r="WCQ52"/>
      <c r="WCR52"/>
      <c r="WCS52"/>
      <c r="WCT52"/>
      <c r="WCU52"/>
      <c r="WCV52"/>
      <c r="WCW52"/>
      <c r="WCX52"/>
      <c r="WCY52"/>
      <c r="WCZ52"/>
      <c r="WDA52"/>
      <c r="WDB52"/>
      <c r="WDC52"/>
      <c r="WDD52"/>
      <c r="WDE52"/>
      <c r="WDF52"/>
      <c r="WDG52"/>
      <c r="WDH52"/>
      <c r="WDI52"/>
      <c r="WDJ52"/>
      <c r="WDK52"/>
      <c r="WDL52"/>
      <c r="WDM52"/>
      <c r="WDN52"/>
      <c r="WDO52"/>
      <c r="WDP52"/>
      <c r="WDQ52"/>
      <c r="WDR52"/>
      <c r="WDS52"/>
      <c r="WDT52"/>
      <c r="WDU52"/>
      <c r="WDV52"/>
      <c r="WDW52"/>
      <c r="WDX52"/>
      <c r="WDY52"/>
      <c r="WDZ52"/>
      <c r="WEA52"/>
      <c r="WEB52"/>
      <c r="WEC52"/>
      <c r="WED52"/>
      <c r="WEE52"/>
      <c r="WEF52"/>
      <c r="WEG52"/>
      <c r="WEH52"/>
      <c r="WEI52"/>
      <c r="WEJ52"/>
      <c r="WEK52"/>
      <c r="WEL52"/>
      <c r="WEM52"/>
      <c r="WEN52"/>
      <c r="WEO52"/>
      <c r="WEP52"/>
      <c r="WEQ52"/>
      <c r="WER52"/>
      <c r="WES52"/>
      <c r="WET52"/>
      <c r="WEU52"/>
      <c r="WEV52"/>
      <c r="WEW52"/>
      <c r="WEX52"/>
      <c r="WEY52"/>
      <c r="WEZ52"/>
      <c r="WFA52"/>
      <c r="WFB52"/>
      <c r="WFC52"/>
      <c r="WFD52"/>
      <c r="WFE52"/>
      <c r="WFF52"/>
      <c r="WFG52"/>
      <c r="WFH52"/>
      <c r="WFI52"/>
      <c r="WFJ52"/>
      <c r="WFK52"/>
      <c r="WFL52"/>
      <c r="WFM52"/>
      <c r="WFN52"/>
      <c r="WFO52"/>
      <c r="WFP52"/>
      <c r="WFQ52"/>
      <c r="WFR52"/>
      <c r="WFS52"/>
      <c r="WFT52"/>
      <c r="WFU52"/>
      <c r="WFV52"/>
      <c r="WFW52"/>
      <c r="WFX52"/>
      <c r="WFY52"/>
      <c r="WFZ52"/>
      <c r="WGA52"/>
      <c r="WGB52"/>
      <c r="WGC52"/>
      <c r="WGD52"/>
      <c r="WGE52"/>
      <c r="WGF52"/>
      <c r="WGG52"/>
      <c r="WGH52"/>
      <c r="WGI52"/>
      <c r="WGJ52"/>
      <c r="WGK52"/>
      <c r="WGL52"/>
      <c r="WGM52"/>
      <c r="WGN52"/>
      <c r="WGO52"/>
      <c r="WGP52"/>
      <c r="WGQ52"/>
      <c r="WGR52"/>
      <c r="WGS52"/>
      <c r="WGT52"/>
      <c r="WGU52"/>
      <c r="WGV52"/>
      <c r="WGW52"/>
      <c r="WGX52"/>
      <c r="WGY52"/>
      <c r="WGZ52"/>
      <c r="WHA52"/>
      <c r="WHB52"/>
      <c r="WHC52"/>
      <c r="WHD52"/>
      <c r="WHE52"/>
      <c r="WHF52"/>
      <c r="WHG52"/>
      <c r="WHH52"/>
      <c r="WHI52"/>
      <c r="WHJ52"/>
      <c r="WHK52"/>
      <c r="WHL52"/>
      <c r="WHM52"/>
      <c r="WHN52"/>
      <c r="WHO52"/>
      <c r="WHP52"/>
      <c r="WHQ52"/>
      <c r="WHR52"/>
      <c r="WHS52"/>
      <c r="WHT52"/>
      <c r="WHU52"/>
      <c r="WHV52"/>
      <c r="WHW52"/>
      <c r="WHX52"/>
      <c r="WHY52"/>
      <c r="WHZ52"/>
      <c r="WIA52"/>
      <c r="WIB52"/>
      <c r="WIC52"/>
      <c r="WID52"/>
      <c r="WIE52"/>
      <c r="WIF52"/>
      <c r="WIG52"/>
      <c r="WIH52"/>
      <c r="WII52"/>
      <c r="WIJ52"/>
      <c r="WIK52"/>
      <c r="WIL52"/>
      <c r="WIM52"/>
      <c r="WIN52"/>
      <c r="WIO52"/>
      <c r="WIP52"/>
      <c r="WIQ52"/>
      <c r="WIR52"/>
      <c r="WIS52"/>
      <c r="WIT52"/>
      <c r="WIU52"/>
      <c r="WIV52"/>
      <c r="WIW52"/>
      <c r="WIX52"/>
      <c r="WIY52"/>
      <c r="WIZ52"/>
      <c r="WJA52"/>
      <c r="WJB52"/>
      <c r="WJC52"/>
      <c r="WJD52"/>
      <c r="WJE52"/>
      <c r="WJF52"/>
      <c r="WJG52"/>
      <c r="WJH52"/>
      <c r="WJI52"/>
      <c r="WJJ52"/>
      <c r="WJK52"/>
      <c r="WJL52"/>
      <c r="WJM52"/>
      <c r="WJN52"/>
      <c r="WJO52"/>
      <c r="WJP52"/>
      <c r="WJQ52"/>
      <c r="WJR52"/>
      <c r="WJS52"/>
      <c r="WJT52"/>
      <c r="WJU52"/>
      <c r="WJV52"/>
      <c r="WJW52"/>
      <c r="WJX52"/>
      <c r="WJY52"/>
      <c r="WJZ52"/>
      <c r="WKA52"/>
      <c r="WKB52"/>
      <c r="WKC52"/>
      <c r="WKD52"/>
      <c r="WKE52"/>
      <c r="WKF52"/>
      <c r="WKG52"/>
      <c r="WKH52"/>
      <c r="WKI52"/>
      <c r="WKJ52"/>
      <c r="WKK52"/>
      <c r="WKL52"/>
      <c r="WKM52"/>
      <c r="WKN52"/>
      <c r="WKO52"/>
      <c r="WKP52"/>
      <c r="WKQ52"/>
      <c r="WKR52"/>
      <c r="WKS52"/>
      <c r="WKT52"/>
      <c r="WKU52"/>
      <c r="WKV52"/>
      <c r="WKW52"/>
      <c r="WKX52"/>
      <c r="WKY52"/>
      <c r="WKZ52"/>
      <c r="WLA52"/>
      <c r="WLB52"/>
      <c r="WLC52"/>
      <c r="WLD52"/>
      <c r="WLE52"/>
      <c r="WLF52"/>
      <c r="WLG52"/>
      <c r="WLH52"/>
      <c r="WLI52"/>
      <c r="WLJ52"/>
      <c r="WLK52"/>
      <c r="WLL52"/>
      <c r="WLM52"/>
      <c r="WLN52"/>
      <c r="WLO52"/>
      <c r="WLP52"/>
      <c r="WLQ52"/>
      <c r="WLR52"/>
      <c r="WLS52"/>
      <c r="WLT52"/>
      <c r="WLU52"/>
      <c r="WLV52"/>
      <c r="WLW52"/>
      <c r="WLX52"/>
      <c r="WLY52"/>
      <c r="WLZ52"/>
      <c r="WMA52"/>
      <c r="WMB52"/>
      <c r="WMC52"/>
      <c r="WMD52"/>
      <c r="WME52"/>
      <c r="WMF52"/>
      <c r="WMG52"/>
      <c r="WMH52"/>
      <c r="WMI52"/>
      <c r="WMJ52"/>
      <c r="WMK52"/>
      <c r="WML52"/>
      <c r="WMM52"/>
      <c r="WMN52"/>
      <c r="WMO52"/>
      <c r="WMP52"/>
      <c r="WMQ52"/>
      <c r="WMR52"/>
      <c r="WMS52"/>
      <c r="WMT52"/>
      <c r="WMU52"/>
      <c r="WMV52"/>
      <c r="WMW52"/>
      <c r="WMX52"/>
      <c r="WMY52"/>
      <c r="WMZ52"/>
      <c r="WNA52"/>
      <c r="WNB52"/>
      <c r="WNC52"/>
      <c r="WND52"/>
      <c r="WNE52"/>
      <c r="WNF52"/>
      <c r="WNG52"/>
      <c r="WNH52"/>
      <c r="WNI52"/>
      <c r="WNJ52"/>
      <c r="WNK52"/>
      <c r="WNL52"/>
      <c r="WNM52"/>
      <c r="WNN52"/>
      <c r="WNO52"/>
      <c r="WNP52"/>
      <c r="WNQ52"/>
      <c r="WNR52"/>
      <c r="WNS52"/>
      <c r="WNT52"/>
      <c r="WNU52"/>
      <c r="WNV52"/>
      <c r="WNW52"/>
      <c r="WNX52"/>
      <c r="WNY52"/>
      <c r="WNZ52"/>
      <c r="WOA52"/>
      <c r="WOB52"/>
      <c r="WOC52"/>
      <c r="WOD52"/>
      <c r="WOE52"/>
      <c r="WOF52"/>
      <c r="WOG52"/>
      <c r="WOH52"/>
      <c r="WOI52"/>
      <c r="WOJ52"/>
      <c r="WOK52"/>
      <c r="WOL52"/>
      <c r="WOM52"/>
      <c r="WON52"/>
      <c r="WOO52"/>
      <c r="WOP52"/>
      <c r="WOQ52"/>
      <c r="WOR52"/>
      <c r="WOS52"/>
      <c r="WOT52"/>
      <c r="WOU52"/>
      <c r="WOV52"/>
      <c r="WOW52"/>
      <c r="WOX52"/>
      <c r="WOY52"/>
      <c r="WOZ52"/>
      <c r="WPA52"/>
      <c r="WPB52"/>
      <c r="WPC52"/>
      <c r="WPD52"/>
      <c r="WPE52"/>
      <c r="WPF52"/>
      <c r="WPG52"/>
      <c r="WPH52"/>
      <c r="WPI52"/>
      <c r="WPJ52"/>
      <c r="WPK52"/>
      <c r="WPL52"/>
      <c r="WPM52"/>
      <c r="WPN52"/>
      <c r="WPO52"/>
      <c r="WPP52"/>
      <c r="WPQ52"/>
      <c r="WPR52"/>
      <c r="WPS52"/>
      <c r="WPT52"/>
      <c r="WPU52"/>
      <c r="WPV52"/>
      <c r="WPW52"/>
      <c r="WPX52"/>
      <c r="WPY52"/>
      <c r="WPZ52"/>
      <c r="WQA52"/>
      <c r="WQB52"/>
      <c r="WQC52"/>
      <c r="WQD52"/>
      <c r="WQE52"/>
      <c r="WQF52"/>
      <c r="WQG52"/>
      <c r="WQH52"/>
      <c r="WQI52"/>
      <c r="WQJ52"/>
      <c r="WQK52"/>
      <c r="WQL52"/>
      <c r="WQM52"/>
      <c r="WQN52"/>
      <c r="WQO52"/>
      <c r="WQP52"/>
      <c r="WQQ52"/>
      <c r="WQR52"/>
      <c r="WQS52"/>
      <c r="WQT52"/>
      <c r="WQU52"/>
      <c r="WQV52"/>
      <c r="WQW52"/>
      <c r="WQX52"/>
      <c r="WQY52"/>
      <c r="WQZ52"/>
      <c r="WRA52"/>
      <c r="WRB52"/>
      <c r="WRC52"/>
      <c r="WRD52"/>
      <c r="WRE52"/>
      <c r="WRF52"/>
      <c r="WRG52"/>
      <c r="WRH52"/>
      <c r="WRI52"/>
      <c r="WRJ52"/>
      <c r="WRK52"/>
      <c r="WRL52"/>
      <c r="WRM52"/>
      <c r="WRN52"/>
      <c r="WRO52"/>
      <c r="WRP52"/>
      <c r="WRQ52"/>
      <c r="WRR52"/>
      <c r="WRS52"/>
      <c r="WRT52"/>
      <c r="WRU52"/>
      <c r="WRV52"/>
      <c r="WRW52"/>
      <c r="WRX52"/>
      <c r="WRY52"/>
      <c r="WRZ52"/>
      <c r="WSA52"/>
      <c r="WSB52"/>
      <c r="WSC52"/>
      <c r="WSD52"/>
      <c r="WSE52"/>
      <c r="WSF52"/>
      <c r="WSG52"/>
      <c r="WSH52"/>
      <c r="WSI52"/>
      <c r="WSJ52"/>
      <c r="WSK52"/>
      <c r="WSL52"/>
      <c r="WSM52"/>
      <c r="WSN52"/>
      <c r="WSO52"/>
      <c r="WSP52"/>
      <c r="WSQ52"/>
      <c r="WSR52"/>
      <c r="WSS52"/>
      <c r="WST52"/>
      <c r="WSU52"/>
      <c r="WSV52"/>
      <c r="WSW52"/>
      <c r="WSX52"/>
      <c r="WSY52"/>
      <c r="WSZ52"/>
      <c r="WTA52"/>
      <c r="WTB52"/>
      <c r="WTC52"/>
      <c r="WTD52"/>
      <c r="WTE52"/>
      <c r="WTF52"/>
      <c r="WTG52"/>
      <c r="WTH52"/>
      <c r="WTI52"/>
      <c r="WTJ52"/>
      <c r="WTK52"/>
      <c r="WTL52"/>
      <c r="WTM52"/>
      <c r="WTN52"/>
      <c r="WTO52"/>
      <c r="WTP52"/>
      <c r="WTQ52"/>
      <c r="WTR52"/>
      <c r="WTS52"/>
      <c r="WTT52"/>
      <c r="WTU52"/>
      <c r="WTV52"/>
      <c r="WTW52"/>
      <c r="WTX52"/>
      <c r="WTY52"/>
      <c r="WTZ52"/>
      <c r="WUA52"/>
      <c r="WUB52"/>
      <c r="WUC52"/>
      <c r="WUD52"/>
      <c r="WUE52"/>
      <c r="WUF52"/>
      <c r="WUG52"/>
      <c r="WUH52"/>
      <c r="WUI52"/>
      <c r="WUJ52"/>
      <c r="WUK52"/>
      <c r="WUL52"/>
      <c r="WUM52"/>
      <c r="WUN52"/>
      <c r="WUO52"/>
      <c r="WUP52"/>
      <c r="WUQ52"/>
      <c r="WUR52"/>
      <c r="WUS52"/>
      <c r="WUT52"/>
      <c r="WUU52"/>
      <c r="WUV52"/>
      <c r="WUW52"/>
      <c r="WUX52"/>
      <c r="WUY52"/>
      <c r="WUZ52"/>
      <c r="WVA52"/>
      <c r="WVB52"/>
      <c r="WVC52"/>
      <c r="WVD52"/>
      <c r="WVE52"/>
      <c r="WVF52"/>
      <c r="WVG52"/>
      <c r="WVH52"/>
      <c r="WVI52"/>
      <c r="WVJ52"/>
      <c r="WVK52"/>
      <c r="WVL52"/>
      <c r="WVM52"/>
      <c r="WVN52"/>
      <c r="WVO52"/>
      <c r="WVP52"/>
      <c r="WVQ52"/>
      <c r="WVR52"/>
      <c r="WVS52"/>
      <c r="WVT52"/>
      <c r="WVU52"/>
      <c r="WVV52"/>
      <c r="WVW52"/>
      <c r="WVX52"/>
      <c r="WVY52"/>
      <c r="WVZ52"/>
      <c r="WWA52"/>
      <c r="WWB52"/>
      <c r="WWC52"/>
      <c r="WWD52"/>
      <c r="WWE52"/>
      <c r="WWF52"/>
      <c r="WWG52"/>
      <c r="WWH52"/>
      <c r="WWI52"/>
      <c r="WWJ52"/>
      <c r="WWK52"/>
      <c r="WWL52"/>
      <c r="WWM52"/>
      <c r="WWN52"/>
      <c r="WWO52"/>
      <c r="WWP52"/>
      <c r="WWQ52"/>
      <c r="WWR52"/>
      <c r="WWS52"/>
      <c r="WWT52"/>
      <c r="WWU52"/>
      <c r="WWV52"/>
      <c r="WWW52"/>
      <c r="WWX52"/>
      <c r="WWY52"/>
      <c r="WWZ52"/>
      <c r="WXA52"/>
      <c r="WXB52"/>
      <c r="WXC52"/>
      <c r="WXD52"/>
      <c r="WXE52"/>
      <c r="WXF52"/>
      <c r="WXG52"/>
      <c r="WXH52"/>
      <c r="WXI52"/>
      <c r="WXJ52"/>
      <c r="WXK52"/>
      <c r="WXL52"/>
      <c r="WXM52"/>
      <c r="WXN52"/>
      <c r="WXO52"/>
      <c r="WXP52"/>
      <c r="WXQ52"/>
      <c r="WXR52"/>
      <c r="WXS52"/>
      <c r="WXT52"/>
      <c r="WXU52"/>
      <c r="WXV52"/>
      <c r="WXW52"/>
      <c r="WXX52"/>
      <c r="WXY52"/>
      <c r="WXZ52"/>
      <c r="WYA52"/>
      <c r="WYB52"/>
      <c r="WYC52"/>
      <c r="WYD52"/>
      <c r="WYE52"/>
      <c r="WYF52"/>
      <c r="WYG52"/>
      <c r="WYH52"/>
      <c r="WYI52"/>
      <c r="WYJ52"/>
      <c r="WYK52"/>
      <c r="WYL52"/>
      <c r="WYM52"/>
      <c r="WYN52"/>
      <c r="WYO52"/>
      <c r="WYP52"/>
      <c r="WYQ52"/>
      <c r="WYR52"/>
      <c r="WYS52"/>
      <c r="WYT52"/>
      <c r="WYU52"/>
      <c r="WYV52"/>
      <c r="WYW52"/>
      <c r="WYX52"/>
      <c r="WYY52"/>
      <c r="WYZ52"/>
      <c r="WZA52"/>
      <c r="WZB52"/>
      <c r="WZC52"/>
      <c r="WZD52"/>
      <c r="WZE52"/>
      <c r="WZF52"/>
      <c r="WZG52"/>
      <c r="WZH52"/>
      <c r="WZI52"/>
      <c r="WZJ52"/>
      <c r="WZK52"/>
      <c r="WZL52"/>
      <c r="WZM52"/>
      <c r="WZN52"/>
      <c r="WZO52"/>
      <c r="WZP52"/>
      <c r="WZQ52"/>
      <c r="WZR52"/>
      <c r="WZS52"/>
      <c r="WZT52"/>
      <c r="WZU52"/>
      <c r="WZV52"/>
      <c r="WZW52"/>
      <c r="WZX52"/>
      <c r="WZY52"/>
      <c r="WZZ52"/>
      <c r="XAA52"/>
      <c r="XAB52"/>
      <c r="XAC52"/>
      <c r="XAD52"/>
      <c r="XAE52"/>
      <c r="XAF52"/>
      <c r="XAG52"/>
      <c r="XAH52"/>
      <c r="XAI52"/>
      <c r="XAJ52"/>
      <c r="XAK52"/>
      <c r="XAL52"/>
      <c r="XAM52"/>
      <c r="XAN52"/>
      <c r="XAO52"/>
      <c r="XAP52"/>
      <c r="XAQ52"/>
      <c r="XAR52"/>
      <c r="XAS52"/>
      <c r="XAT52"/>
      <c r="XAU52"/>
      <c r="XAV52"/>
      <c r="XAW52"/>
      <c r="XAX52"/>
      <c r="XAY52"/>
      <c r="XAZ52"/>
      <c r="XBA52"/>
      <c r="XBB52"/>
      <c r="XBC52"/>
      <c r="XBD52"/>
      <c r="XBE52"/>
      <c r="XBF52"/>
      <c r="XBG52"/>
      <c r="XBH52"/>
      <c r="XBI52"/>
      <c r="XBJ52"/>
      <c r="XBK52"/>
      <c r="XBL52"/>
      <c r="XBM52"/>
      <c r="XBN52"/>
      <c r="XBO52"/>
      <c r="XBP52"/>
      <c r="XBQ52"/>
      <c r="XBR52"/>
      <c r="XBS52"/>
      <c r="XBT52"/>
      <c r="XBU52"/>
      <c r="XBV52"/>
      <c r="XBW52"/>
      <c r="XBX52"/>
      <c r="XBY52"/>
      <c r="XBZ52"/>
      <c r="XCA52"/>
      <c r="XCB52"/>
      <c r="XCC52"/>
      <c r="XCD52"/>
      <c r="XCE52"/>
      <c r="XCF52"/>
      <c r="XCG52"/>
      <c r="XCH52"/>
      <c r="XCI52"/>
      <c r="XCJ52"/>
      <c r="XCK52"/>
      <c r="XCL52"/>
      <c r="XCM52"/>
      <c r="XCN52"/>
      <c r="XCO52"/>
      <c r="XCP52"/>
      <c r="XCQ52"/>
      <c r="XCR52"/>
      <c r="XCS52"/>
      <c r="XCT52"/>
      <c r="XCU52"/>
      <c r="XCV52"/>
      <c r="XCW52"/>
      <c r="XCX52"/>
      <c r="XCY52"/>
      <c r="XCZ52"/>
      <c r="XDA52"/>
      <c r="XDB52"/>
      <c r="XDC52"/>
      <c r="XDD52"/>
      <c r="XDE52"/>
      <c r="XDF52"/>
      <c r="XDG52"/>
      <c r="XDH52"/>
      <c r="XDI52"/>
      <c r="XDJ52"/>
      <c r="XDK52"/>
      <c r="XDL52"/>
      <c r="XDM52"/>
      <c r="XDN52"/>
      <c r="XDO52"/>
      <c r="XDP52"/>
      <c r="XDQ52"/>
      <c r="XDR52"/>
      <c r="XDS52"/>
      <c r="XDT52"/>
      <c r="XDU52"/>
      <c r="XDV52"/>
      <c r="XDW52"/>
      <c r="XDX52"/>
      <c r="XDY52"/>
      <c r="XDZ52"/>
      <c r="XEA52"/>
      <c r="XEB52"/>
      <c r="XEC52"/>
      <c r="XED52"/>
      <c r="XEE52"/>
      <c r="XEF52"/>
      <c r="XEG52"/>
      <c r="XEH52"/>
      <c r="XEI52"/>
    </row>
    <row r="53" spans="1:16363" ht="16" thickTop="1" x14ac:dyDescent="0.2">
      <c r="A53" s="212">
        <f t="shared" si="14"/>
        <v>45091.999305555553</v>
      </c>
      <c r="B53" s="25">
        <f t="shared" si="18"/>
        <v>5</v>
      </c>
      <c r="C53" s="6">
        <f>Penman!Z48</f>
        <v>0.14475525716902626</v>
      </c>
      <c r="D53" s="7">
        <f t="shared" ca="1" si="22"/>
        <v>0.36333333333333334</v>
      </c>
      <c r="E53" s="7">
        <f t="shared" ca="1" si="23"/>
        <v>5.2594410104746213E-2</v>
      </c>
      <c r="F53" s="131">
        <f ca="1">IF(L52&gt;0.3,E53/'Irrigation Rate'!$B$17,0)</f>
        <v>0</v>
      </c>
      <c r="G53" s="7">
        <f t="shared" ca="1" si="1"/>
        <v>5.2594410104746213E-2</v>
      </c>
      <c r="H53" s="11">
        <f>'Table (Dly)'!C47</f>
        <v>0</v>
      </c>
      <c r="I53" s="16">
        <f t="shared" si="8"/>
        <v>6.3144926684153807E-2</v>
      </c>
      <c r="K53" s="11">
        <f t="shared" ca="1" si="9"/>
        <v>0</v>
      </c>
      <c r="L53" s="8">
        <f t="shared" ca="1" si="15"/>
        <v>0</v>
      </c>
      <c r="N53" s="11">
        <f t="shared" ca="1" si="10"/>
        <v>1.0550516579407636E-2</v>
      </c>
      <c r="O53" s="15">
        <f t="shared" si="19"/>
        <v>18.285714285714281</v>
      </c>
      <c r="P53" s="11">
        <f t="shared" si="25"/>
        <v>4.0771428571428565</v>
      </c>
      <c r="Q53" s="11">
        <f t="shared" ca="1" si="24"/>
        <v>1.641503639873096</v>
      </c>
      <c r="R53" s="11">
        <f t="shared" si="24"/>
        <v>2.9900000000000007</v>
      </c>
      <c r="S53" s="11">
        <f t="shared" si="12"/>
        <v>0</v>
      </c>
      <c r="T53" s="11">
        <f t="shared" ca="1" si="13"/>
        <v>3.0440246477040986</v>
      </c>
      <c r="V53">
        <v>1.2</v>
      </c>
      <c r="W53" s="210">
        <v>0.19533333333333336</v>
      </c>
      <c r="X53" s="210">
        <v>0.29366666666666669</v>
      </c>
      <c r="Y53" s="210">
        <v>0.36633333333333334</v>
      </c>
      <c r="Z53" s="210">
        <v>0.39733333333333332</v>
      </c>
      <c r="AA53">
        <f t="shared" si="3"/>
        <v>7.516</v>
      </c>
      <c r="AB53" s="25" cm="1">
        <f t="array" ref="AB53">IF(AA53&gt;0,(AA53-θr)/(θs-θr),-999)</f>
        <v>0.14871323529411765</v>
      </c>
      <c r="AC53" s="73">
        <f t="shared" si="20"/>
        <v>0.89999999999999991</v>
      </c>
      <c r="AD53" s="25">
        <f t="shared" si="21"/>
        <v>0.58684108282781589</v>
      </c>
      <c r="AE53" s="25">
        <f>IF(V53&lt;Ds,'Rainfed corn'!E53,IF(V53&gt;Dd,0,'Rainfed corn'!E53*AD53))</f>
        <v>6.3144926684153807E-2</v>
      </c>
      <c r="AG53" s="25"/>
      <c r="AH53" s="25"/>
      <c r="AI53" s="25"/>
      <c r="AJ53" s="25"/>
      <c r="AK53" s="25"/>
      <c r="AL53" s="25"/>
      <c r="AM53" s="25"/>
      <c r="AN53" s="25"/>
      <c r="AO53" s="25"/>
      <c r="AP53" s="25"/>
      <c r="AQ53" s="25"/>
      <c r="AR53" s="25"/>
    </row>
    <row r="54" spans="1:16363" ht="15" x14ac:dyDescent="0.2">
      <c r="A54" s="212">
        <f t="shared" si="14"/>
        <v>45092.999305555553</v>
      </c>
      <c r="B54" s="25">
        <f t="shared" si="18"/>
        <v>5</v>
      </c>
      <c r="C54" s="6">
        <f>Penman!Z49</f>
        <v>0.16060478127553976</v>
      </c>
      <c r="D54" s="7">
        <f t="shared" ca="1" si="22"/>
        <v>0.36333333333333334</v>
      </c>
      <c r="E54" s="7">
        <f t="shared" ca="1" si="23"/>
        <v>5.835307053011278E-2</v>
      </c>
      <c r="F54" s="131">
        <f ca="1">IF(L53&gt;0.3,E54/'Irrigation Rate'!$B$17,0)</f>
        <v>0</v>
      </c>
      <c r="G54" s="7">
        <f t="shared" ca="1" si="1"/>
        <v>5.835307053011278E-2</v>
      </c>
      <c r="H54" s="11">
        <f>'Table (Dly)'!C48</f>
        <v>0</v>
      </c>
      <c r="I54" s="16">
        <f t="shared" si="8"/>
        <v>7.0058782921622959E-2</v>
      </c>
      <c r="K54" s="11">
        <f t="shared" ca="1" si="9"/>
        <v>0</v>
      </c>
      <c r="L54" s="8">
        <f t="shared" ca="1" si="15"/>
        <v>0</v>
      </c>
      <c r="N54" s="11">
        <f t="shared" ca="1" si="10"/>
        <v>1.1705712391510179E-2</v>
      </c>
      <c r="O54" s="15">
        <f t="shared" si="19"/>
        <v>18.761904761904756</v>
      </c>
      <c r="P54" s="11">
        <f t="shared" si="25"/>
        <v>4.1723809523809514</v>
      </c>
      <c r="Q54" s="11">
        <f t="shared" ca="1" si="24"/>
        <v>1.6998567104032087</v>
      </c>
      <c r="R54" s="11">
        <f t="shared" si="24"/>
        <v>2.9900000000000007</v>
      </c>
      <c r="S54" s="11">
        <f t="shared" si="12"/>
        <v>0</v>
      </c>
      <c r="T54" s="11">
        <f t="shared" ca="1" si="13"/>
        <v>3.0557303600956089</v>
      </c>
      <c r="V54">
        <v>1.2</v>
      </c>
      <c r="W54" s="210">
        <v>0.19533333333333336</v>
      </c>
      <c r="X54" s="210">
        <v>0.29366666666666669</v>
      </c>
      <c r="Y54" s="210">
        <v>0.36633333333333334</v>
      </c>
      <c r="Z54" s="210">
        <v>0.39733333333333332</v>
      </c>
      <c r="AA54">
        <f t="shared" si="3"/>
        <v>7.516</v>
      </c>
      <c r="AB54" s="25" cm="1">
        <f t="array" ref="AB54">IF(AA54&gt;0,(AA54-θr)/(θs-θr),-999)</f>
        <v>0.14871323529411765</v>
      </c>
      <c r="AC54" s="73">
        <f t="shared" si="20"/>
        <v>0.89999999999999991</v>
      </c>
      <c r="AD54" s="25">
        <f t="shared" si="21"/>
        <v>0.58684108282781589</v>
      </c>
      <c r="AE54" s="25">
        <f>IF(V54&lt;Ds,'Rainfed corn'!E54,IF(V54&gt;Dd,0,'Rainfed corn'!E54*AD54))</f>
        <v>7.0058782921622959E-2</v>
      </c>
      <c r="AG54" s="25"/>
      <c r="AH54" s="25"/>
      <c r="AI54" s="25"/>
      <c r="AJ54" s="25"/>
      <c r="AK54" s="25"/>
      <c r="AL54" s="25"/>
      <c r="AM54" s="25"/>
      <c r="AN54" s="25"/>
      <c r="AO54" s="25"/>
      <c r="AP54" s="25"/>
      <c r="AQ54" s="25"/>
      <c r="AR54" s="25"/>
    </row>
    <row r="55" spans="1:16363" ht="15" x14ac:dyDescent="0.2">
      <c r="A55" s="212">
        <f t="shared" si="14"/>
        <v>45093.999305555553</v>
      </c>
      <c r="B55" s="25">
        <f t="shared" si="18"/>
        <v>5</v>
      </c>
      <c r="C55" s="6">
        <f>Penman!Z50</f>
        <v>0.1130341469009396</v>
      </c>
      <c r="D55" s="7">
        <f t="shared" ca="1" si="22"/>
        <v>0.36333333333333334</v>
      </c>
      <c r="E55" s="7">
        <f t="shared" ca="1" si="23"/>
        <v>4.1069073374008058E-2</v>
      </c>
      <c r="F55" s="131">
        <f ca="1">IF(L54&gt;0.3,E55/'Irrigation Rate'!$B$17,0)</f>
        <v>0</v>
      </c>
      <c r="G55" s="7">
        <f t="shared" ca="1" si="1"/>
        <v>4.1069073374008058E-2</v>
      </c>
      <c r="H55" s="11">
        <f>'Table (Dly)'!C49</f>
        <v>0</v>
      </c>
      <c r="I55" s="16">
        <f t="shared" si="8"/>
        <v>4.9307590331806914E-2</v>
      </c>
      <c r="K55" s="11">
        <f t="shared" ca="1" si="9"/>
        <v>0</v>
      </c>
      <c r="L55" s="8">
        <f t="shared" ca="1" si="15"/>
        <v>0</v>
      </c>
      <c r="N55" s="11">
        <f t="shared" ca="1" si="10"/>
        <v>8.2385169577988554E-3</v>
      </c>
      <c r="O55" s="15">
        <f t="shared" si="19"/>
        <v>19.23809523809523</v>
      </c>
      <c r="P55" s="11">
        <f t="shared" si="25"/>
        <v>4.2676190476190463</v>
      </c>
      <c r="Q55" s="11">
        <f t="shared" ca="1" si="24"/>
        <v>1.7409257837772167</v>
      </c>
      <c r="R55" s="11">
        <f t="shared" si="24"/>
        <v>2.9900000000000007</v>
      </c>
      <c r="S55" s="11">
        <f t="shared" si="12"/>
        <v>0</v>
      </c>
      <c r="T55" s="11">
        <f t="shared" ca="1" si="13"/>
        <v>3.0639688770534077</v>
      </c>
      <c r="V55">
        <v>1.2</v>
      </c>
      <c r="W55" s="210">
        <v>0.19533333333333336</v>
      </c>
      <c r="X55" s="210">
        <v>0.29366666666666669</v>
      </c>
      <c r="Y55" s="210">
        <v>0.36633333333333334</v>
      </c>
      <c r="Z55" s="210">
        <v>0.39733333333333332</v>
      </c>
      <c r="AA55">
        <f t="shared" si="3"/>
        <v>7.516</v>
      </c>
      <c r="AB55" s="25" cm="1">
        <f t="array" ref="AB55">IF(AA55&gt;0,(AA55-θr)/(θs-θr),-999)</f>
        <v>0.14871323529411765</v>
      </c>
      <c r="AC55" s="73">
        <f t="shared" si="20"/>
        <v>0.89999999999999991</v>
      </c>
      <c r="AD55" s="25">
        <f t="shared" si="21"/>
        <v>0.58684108282781589</v>
      </c>
      <c r="AE55" s="25">
        <f>IF(V55&lt;Ds,'Rainfed corn'!E55,IF(V55&gt;Dd,0,'Rainfed corn'!E55*AD55))</f>
        <v>4.9307590331806914E-2</v>
      </c>
      <c r="AG55" s="25"/>
      <c r="AH55" s="25"/>
      <c r="AI55" s="25"/>
      <c r="AJ55" s="25"/>
      <c r="AK55" s="25"/>
      <c r="AL55" s="25"/>
      <c r="AM55" s="25"/>
      <c r="AN55" s="25"/>
      <c r="AO55" s="25"/>
      <c r="AP55" s="25"/>
      <c r="AQ55" s="25"/>
      <c r="AR55" s="25"/>
    </row>
    <row r="56" spans="1:16363" ht="15" x14ac:dyDescent="0.2">
      <c r="A56" s="212">
        <f t="shared" si="14"/>
        <v>45094.999305555553</v>
      </c>
      <c r="B56" s="25">
        <f t="shared" si="18"/>
        <v>5</v>
      </c>
      <c r="C56" s="6">
        <f>Penman!Z51</f>
        <v>0.16851507296485349</v>
      </c>
      <c r="D56" s="7">
        <f t="shared" ca="1" si="22"/>
        <v>0.36333333333333334</v>
      </c>
      <c r="E56" s="7">
        <f t="shared" ca="1" si="23"/>
        <v>6.1227143177230103E-2</v>
      </c>
      <c r="F56" s="131">
        <f ca="1">IF(L55&gt;0.3,E56/'Irrigation Rate'!$B$17,0)</f>
        <v>0</v>
      </c>
      <c r="G56" s="7">
        <f t="shared" ca="1" si="1"/>
        <v>6.1227143177230103E-2</v>
      </c>
      <c r="H56" s="11">
        <f>'Table (Dly)'!C50</f>
        <v>0</v>
      </c>
      <c r="I56" s="16">
        <f t="shared" si="8"/>
        <v>8.5596145986089833E-2</v>
      </c>
      <c r="K56" s="11">
        <f t="shared" ca="1" si="9"/>
        <v>0</v>
      </c>
      <c r="L56" s="8">
        <f t="shared" ca="1" si="15"/>
        <v>0</v>
      </c>
      <c r="N56" s="11">
        <f t="shared" ca="1" si="10"/>
        <v>2.436900280885973E-2</v>
      </c>
      <c r="O56" s="15">
        <f t="shared" si="19"/>
        <v>19.714285714285705</v>
      </c>
      <c r="P56" s="11">
        <f t="shared" si="25"/>
        <v>4.3628571428571412</v>
      </c>
      <c r="Q56" s="11">
        <f t="shared" ca="1" si="24"/>
        <v>1.802152926954447</v>
      </c>
      <c r="R56" s="11">
        <f t="shared" si="24"/>
        <v>2.9900000000000007</v>
      </c>
      <c r="S56" s="11">
        <f t="shared" si="12"/>
        <v>0</v>
      </c>
      <c r="T56" s="11">
        <f t="shared" ca="1" si="13"/>
        <v>3.0883378798622676</v>
      </c>
      <c r="V56">
        <v>1.2</v>
      </c>
      <c r="W56" s="210">
        <v>0.19533333333333336</v>
      </c>
      <c r="X56" s="210">
        <v>0.29366666666666669</v>
      </c>
      <c r="Y56" s="210">
        <v>0.36633333333333334</v>
      </c>
      <c r="Z56" s="210">
        <v>0.39733333333333332</v>
      </c>
      <c r="AA56">
        <f t="shared" si="3"/>
        <v>7.516</v>
      </c>
      <c r="AB56" s="25" cm="1">
        <f t="array" ref="AB56">IF(AA56&gt;0,(AA56-θr)/(θs-θr),-999)</f>
        <v>0.14871323529411765</v>
      </c>
      <c r="AC56" s="73">
        <f t="shared" si="20"/>
        <v>0.89999999999999991</v>
      </c>
      <c r="AD56" s="25">
        <f t="shared" si="21"/>
        <v>0.58684108282781589</v>
      </c>
      <c r="AE56" s="25">
        <f>IF(V56&lt;Ds,'Rainfed corn'!E56,IF(V56&gt;Dd,0,'Rainfed corn'!E56*AD56))</f>
        <v>8.5596145986089833E-2</v>
      </c>
      <c r="AG56" s="25"/>
      <c r="AH56" s="25"/>
      <c r="AI56" s="25"/>
      <c r="AJ56" s="25"/>
      <c r="AK56" s="25"/>
      <c r="AL56" s="25"/>
      <c r="AM56" s="25"/>
      <c r="AN56" s="25"/>
      <c r="AO56" s="25"/>
      <c r="AP56" s="25"/>
      <c r="AQ56" s="25"/>
      <c r="AR56" s="25"/>
    </row>
    <row r="57" spans="1:16363" ht="15" x14ac:dyDescent="0.2">
      <c r="A57" s="212">
        <f t="shared" si="14"/>
        <v>45095.999305555553</v>
      </c>
      <c r="B57" s="25">
        <f t="shared" si="18"/>
        <v>5</v>
      </c>
      <c r="C57" s="6">
        <f>Penman!Z52</f>
        <v>0.19358565486919749</v>
      </c>
      <c r="D57" s="7">
        <f t="shared" ca="1" si="22"/>
        <v>0.36333333333333334</v>
      </c>
      <c r="E57" s="7">
        <f t="shared" ca="1" si="23"/>
        <v>7.0336121269141752E-2</v>
      </c>
      <c r="F57" s="131">
        <f ca="1">IF(L56&gt;0.3,E57/'Irrigation Rate'!$B$17,0)</f>
        <v>0</v>
      </c>
      <c r="G57" s="7">
        <f t="shared" ca="1" si="1"/>
        <v>7.0336121269141752E-2</v>
      </c>
      <c r="H57" s="11">
        <f>'Table (Dly)'!C51</f>
        <v>0</v>
      </c>
      <c r="I57" s="16">
        <f t="shared" si="8"/>
        <v>9.8330586596562838E-2</v>
      </c>
      <c r="K57" s="11">
        <f t="shared" ca="1" si="9"/>
        <v>0</v>
      </c>
      <c r="L57" s="8">
        <f t="shared" ca="1" si="15"/>
        <v>0</v>
      </c>
      <c r="N57" s="11">
        <f t="shared" ca="1" si="10"/>
        <v>2.7994465327421086E-2</v>
      </c>
      <c r="O57" s="15">
        <f t="shared" si="19"/>
        <v>20.190476190476179</v>
      </c>
      <c r="P57" s="11">
        <f t="shared" si="25"/>
        <v>4.4580952380952361</v>
      </c>
      <c r="Q57" s="11">
        <f t="shared" ca="1" si="24"/>
        <v>1.8724890482235887</v>
      </c>
      <c r="R57" s="11">
        <f t="shared" si="24"/>
        <v>2.9900000000000007</v>
      </c>
      <c r="S57" s="11">
        <f t="shared" si="12"/>
        <v>0</v>
      </c>
      <c r="T57" s="11">
        <f t="shared" ca="1" si="13"/>
        <v>3.1163323451896887</v>
      </c>
      <c r="V57">
        <v>1.2</v>
      </c>
      <c r="W57" s="210">
        <v>0.19533333333333336</v>
      </c>
      <c r="X57" s="210">
        <v>0.29366666666666669</v>
      </c>
      <c r="Y57" s="210">
        <v>0.36633333333333334</v>
      </c>
      <c r="Z57" s="210">
        <v>0.39733333333333332</v>
      </c>
      <c r="AA57">
        <f t="shared" si="3"/>
        <v>7.516</v>
      </c>
      <c r="AB57" s="25" cm="1">
        <f t="array" ref="AB57">IF(AA57&gt;0,(AA57-θr)/(θs-θr),-999)</f>
        <v>0.14871323529411765</v>
      </c>
      <c r="AC57" s="73">
        <f t="shared" si="20"/>
        <v>0.89999999999999991</v>
      </c>
      <c r="AD57" s="25">
        <f t="shared" si="21"/>
        <v>0.58684108282781589</v>
      </c>
      <c r="AE57" s="25">
        <f>IF(V57&lt;Ds,'Rainfed corn'!E57,IF(V57&gt;Dd,0,'Rainfed corn'!E57*AD57))</f>
        <v>9.8330586596562838E-2</v>
      </c>
      <c r="AG57" s="25"/>
      <c r="AH57" s="25"/>
      <c r="AI57" s="25"/>
      <c r="AJ57" s="25"/>
      <c r="AK57" s="25"/>
      <c r="AL57" s="25"/>
      <c r="AM57" s="25"/>
      <c r="AN57" s="25"/>
      <c r="AO57" s="25"/>
      <c r="AP57" s="25"/>
      <c r="AQ57" s="25"/>
      <c r="AR57" s="25"/>
      <c r="AS57" s="25"/>
      <c r="AT57" s="25"/>
    </row>
    <row r="58" spans="1:16363" ht="15" x14ac:dyDescent="0.2">
      <c r="A58" s="212">
        <f t="shared" si="14"/>
        <v>45096.999305555553</v>
      </c>
      <c r="B58" s="25">
        <f t="shared" si="18"/>
        <v>5</v>
      </c>
      <c r="C58" s="6">
        <f>Penman!Z53</f>
        <v>0.22756407730230158</v>
      </c>
      <c r="D58" s="7">
        <f t="shared" ca="1" si="22"/>
        <v>0.36333333333333334</v>
      </c>
      <c r="E58" s="7">
        <f t="shared" ca="1" si="23"/>
        <v>8.2681614753169569E-2</v>
      </c>
      <c r="F58" s="131">
        <f ca="1">IF(L57&gt;0.3,E58/'Irrigation Rate'!$B$17,0)</f>
        <v>0</v>
      </c>
      <c r="G58" s="7">
        <f t="shared" ca="1" si="1"/>
        <v>8.2681614753169569E-2</v>
      </c>
      <c r="H58" s="11">
        <f>'Table (Dly)'!C52</f>
        <v>0</v>
      </c>
      <c r="I58" s="16">
        <f t="shared" si="8"/>
        <v>0.11558970743240406</v>
      </c>
      <c r="K58" s="11">
        <f t="shared" ca="1" si="9"/>
        <v>0</v>
      </c>
      <c r="L58" s="8">
        <f t="shared" ca="1" si="15"/>
        <v>0</v>
      </c>
      <c r="N58" s="11">
        <f t="shared" ca="1" si="10"/>
        <v>3.2908092679234488E-2</v>
      </c>
      <c r="O58" s="15">
        <f t="shared" si="19"/>
        <v>20.666666666666654</v>
      </c>
      <c r="P58" s="11">
        <f t="shared" si="25"/>
        <v>4.553333333333331</v>
      </c>
      <c r="Q58" s="11">
        <f t="shared" ref="Q58:R73" ca="1" si="26">Q57+G58</f>
        <v>1.9551706629767582</v>
      </c>
      <c r="R58" s="11">
        <f t="shared" si="26"/>
        <v>2.9900000000000007</v>
      </c>
      <c r="S58" s="11">
        <f t="shared" si="12"/>
        <v>0</v>
      </c>
      <c r="T58" s="11">
        <f t="shared" ca="1" si="13"/>
        <v>3.1492404378689232</v>
      </c>
      <c r="V58">
        <v>1.2</v>
      </c>
      <c r="W58" s="210">
        <v>0.19533333333333336</v>
      </c>
      <c r="X58" s="210">
        <v>0.29366666666666669</v>
      </c>
      <c r="Y58" s="210">
        <v>0.36633333333333334</v>
      </c>
      <c r="Z58" s="210">
        <v>0.39733333333333332</v>
      </c>
      <c r="AA58">
        <f t="shared" si="3"/>
        <v>7.516</v>
      </c>
      <c r="AB58" s="25" cm="1">
        <f t="array" ref="AB58">IF(AA58&gt;0,(AA58-θr)/(θs-θr),-999)</f>
        <v>0.14871323529411765</v>
      </c>
      <c r="AC58" s="73">
        <f t="shared" si="20"/>
        <v>0.89999999999999991</v>
      </c>
      <c r="AD58" s="25">
        <f t="shared" si="21"/>
        <v>0.58684108282781589</v>
      </c>
      <c r="AE58" s="25">
        <f>IF(V58&lt;Ds,'Rainfed corn'!E58,IF(V58&gt;Dd,0,'Rainfed corn'!E58*AD58))</f>
        <v>0.11558970743240406</v>
      </c>
      <c r="AG58" s="25"/>
      <c r="AH58" s="25"/>
      <c r="AI58" s="25"/>
      <c r="AJ58" s="25"/>
      <c r="AK58" s="25"/>
      <c r="AL58" s="25"/>
      <c r="AM58" s="25"/>
      <c r="AN58" s="25"/>
      <c r="AO58" s="25"/>
      <c r="AP58" s="25"/>
      <c r="AQ58" s="25"/>
      <c r="AR58" s="25"/>
      <c r="AS58" s="25"/>
      <c r="AT58" s="25"/>
    </row>
    <row r="59" spans="1:16363" ht="15" x14ac:dyDescent="0.2">
      <c r="A59" s="212">
        <f t="shared" si="14"/>
        <v>45097.999305555553</v>
      </c>
      <c r="B59" s="25">
        <f t="shared" si="18"/>
        <v>6</v>
      </c>
      <c r="C59" s="6">
        <f>Penman!Z54</f>
        <v>0.24411375987253647</v>
      </c>
      <c r="D59" s="7">
        <f t="shared" ca="1" si="22"/>
        <v>0.45333333333333325</v>
      </c>
      <c r="E59" s="7">
        <f t="shared" ca="1" si="23"/>
        <v>0.11066490447554984</v>
      </c>
      <c r="F59" s="131">
        <f ca="1">IF(L58&gt;0.3,E59/'Irrigation Rate'!$B$17,0)</f>
        <v>0</v>
      </c>
      <c r="G59" s="7">
        <f t="shared" ca="1" si="1"/>
        <v>0.11066490447554984</v>
      </c>
      <c r="H59" s="11">
        <f>'Table (Dly)'!C53</f>
        <v>0</v>
      </c>
      <c r="I59" s="16">
        <f t="shared" si="8"/>
        <v>0.12399601210522539</v>
      </c>
      <c r="K59" s="11">
        <f t="shared" ca="1" si="9"/>
        <v>0</v>
      </c>
      <c r="L59" s="8">
        <f t="shared" ca="1" si="15"/>
        <v>0</v>
      </c>
      <c r="N59" s="11">
        <f t="shared" ca="1" si="10"/>
        <v>1.3331107629675543E-2</v>
      </c>
      <c r="O59" s="15">
        <f t="shared" si="19"/>
        <v>21.142857142857128</v>
      </c>
      <c r="P59" s="11">
        <f t="shared" si="25"/>
        <v>4.6485714285714259</v>
      </c>
      <c r="Q59" s="11">
        <f t="shared" ca="1" si="26"/>
        <v>2.0658355674523081</v>
      </c>
      <c r="R59" s="11">
        <f t="shared" si="26"/>
        <v>2.9900000000000007</v>
      </c>
      <c r="S59" s="11">
        <f t="shared" si="12"/>
        <v>0</v>
      </c>
      <c r="T59" s="11">
        <f t="shared" ca="1" si="13"/>
        <v>3.1625715454985985</v>
      </c>
      <c r="V59">
        <v>1.2</v>
      </c>
      <c r="W59" s="210">
        <v>0.19533333333333336</v>
      </c>
      <c r="X59" s="210">
        <v>0.29366666666666669</v>
      </c>
      <c r="Y59" s="210">
        <v>0.36633333333333334</v>
      </c>
      <c r="Z59" s="210">
        <v>0.39733333333333332</v>
      </c>
      <c r="AA59">
        <f t="shared" si="3"/>
        <v>7.516</v>
      </c>
      <c r="AB59" s="25" cm="1">
        <f t="array" ref="AB59">IF(AA59&gt;0,(AA59-θr)/(θs-θr),-999)</f>
        <v>0.14871323529411765</v>
      </c>
      <c r="AC59" s="73">
        <f t="shared" si="20"/>
        <v>0.89999999999999991</v>
      </c>
      <c r="AD59" s="25">
        <f t="shared" si="21"/>
        <v>0.58684108282781589</v>
      </c>
      <c r="AE59" s="25">
        <f>IF(V59&lt;Ds,'Rainfed corn'!E59,IF(V59&gt;Dd,0,'Rainfed corn'!E59*AD59))</f>
        <v>0.12399601210522539</v>
      </c>
      <c r="AG59" s="25"/>
      <c r="AH59" s="25"/>
      <c r="AI59" s="25"/>
      <c r="AJ59" s="25"/>
      <c r="AK59" s="25"/>
      <c r="AL59" s="25"/>
      <c r="AM59" s="25"/>
      <c r="AN59" s="25"/>
      <c r="AO59" s="25"/>
      <c r="AP59" s="25"/>
      <c r="AQ59" s="25"/>
      <c r="AR59" s="25"/>
    </row>
    <row r="60" spans="1:16363" ht="15" x14ac:dyDescent="0.2">
      <c r="A60" s="212">
        <f t="shared" si="14"/>
        <v>45098.999305555553</v>
      </c>
      <c r="B60" s="25">
        <f t="shared" si="18"/>
        <v>6</v>
      </c>
      <c r="C60" s="6">
        <f>Penman!Z55</f>
        <v>0.25521501689523313</v>
      </c>
      <c r="D60" s="7">
        <f t="shared" ca="1" si="22"/>
        <v>0.45333333333333325</v>
      </c>
      <c r="E60" s="7">
        <f t="shared" ca="1" si="23"/>
        <v>0.115697474325839</v>
      </c>
      <c r="F60" s="131">
        <f ca="1">IF(L59&gt;0.3,E60/'Irrigation Rate'!$B$17,0)</f>
        <v>0</v>
      </c>
      <c r="G60" s="7">
        <f t="shared" ca="1" si="1"/>
        <v>0.115697474325839</v>
      </c>
      <c r="H60" s="11">
        <f>'Table (Dly)'!C54</f>
        <v>0</v>
      </c>
      <c r="I60" s="16">
        <f t="shared" si="8"/>
        <v>0.12963482411192362</v>
      </c>
      <c r="K60" s="11">
        <f t="shared" ca="1" si="9"/>
        <v>0</v>
      </c>
      <c r="L60" s="8">
        <f t="shared" ca="1" si="15"/>
        <v>0</v>
      </c>
      <c r="N60" s="11">
        <f t="shared" ca="1" si="10"/>
        <v>1.3937349786084616E-2</v>
      </c>
      <c r="O60" s="15">
        <f t="shared" si="19"/>
        <v>21.619047619047603</v>
      </c>
      <c r="P60" s="11">
        <f t="shared" si="25"/>
        <v>4.7438095238095208</v>
      </c>
      <c r="Q60" s="11">
        <f t="shared" ca="1" si="26"/>
        <v>2.1815330417781471</v>
      </c>
      <c r="R60" s="11">
        <f t="shared" si="26"/>
        <v>2.9900000000000007</v>
      </c>
      <c r="S60" s="11">
        <f t="shared" si="12"/>
        <v>0</v>
      </c>
      <c r="T60" s="11">
        <f t="shared" ca="1" si="13"/>
        <v>3.1765088952846829</v>
      </c>
      <c r="V60">
        <v>1.2</v>
      </c>
      <c r="W60" s="210">
        <v>0.19533333333333336</v>
      </c>
      <c r="X60" s="210">
        <v>0.29366666666666669</v>
      </c>
      <c r="Y60" s="210">
        <v>0.36633333333333334</v>
      </c>
      <c r="Z60" s="210">
        <v>0.39733333333333332</v>
      </c>
      <c r="AA60">
        <f t="shared" si="3"/>
        <v>7.516</v>
      </c>
      <c r="AB60" s="25" cm="1">
        <f t="array" ref="AB60">IF(AA60&gt;0,(AA60-θr)/(θs-θr),-999)</f>
        <v>0.14871323529411765</v>
      </c>
      <c r="AC60" s="73">
        <f t="shared" si="20"/>
        <v>0.89999999999999991</v>
      </c>
      <c r="AD60" s="25">
        <f t="shared" si="21"/>
        <v>0.58684108282781589</v>
      </c>
      <c r="AE60" s="25">
        <f>IF(V60&lt;Ds,'Rainfed corn'!E60,IF(V60&gt;Dd,0,'Rainfed corn'!E60*AD60))</f>
        <v>0.12963482411192362</v>
      </c>
      <c r="AG60" s="25"/>
      <c r="AH60" s="25"/>
      <c r="AI60" s="25"/>
      <c r="AJ60" s="25"/>
      <c r="AK60" s="25"/>
      <c r="AL60" s="25"/>
      <c r="AM60" s="25"/>
      <c r="AN60" s="25"/>
      <c r="AO60" s="25"/>
      <c r="AP60" s="25"/>
      <c r="AQ60" s="25"/>
      <c r="AR60" s="25"/>
      <c r="AS60" s="25"/>
      <c r="AT60" s="25"/>
    </row>
    <row r="61" spans="1:16363" ht="15" x14ac:dyDescent="0.2">
      <c r="A61" s="212">
        <f t="shared" si="14"/>
        <v>45099.999305555553</v>
      </c>
      <c r="B61" s="25">
        <f t="shared" si="18"/>
        <v>6</v>
      </c>
      <c r="C61" s="6">
        <f>Penman!Z56</f>
        <v>0.17973010811137108</v>
      </c>
      <c r="D61" s="7">
        <f t="shared" ca="1" si="22"/>
        <v>0.45333333333333325</v>
      </c>
      <c r="E61" s="7">
        <f t="shared" ca="1" si="23"/>
        <v>8.1477649010488207E-2</v>
      </c>
      <c r="F61" s="131">
        <f ca="1">IF(L60&gt;0.3,E61/'Irrigation Rate'!$B$17,0)</f>
        <v>0</v>
      </c>
      <c r="G61" s="7">
        <f t="shared" ca="1" si="1"/>
        <v>8.1477649010488207E-2</v>
      </c>
      <c r="H61" s="11">
        <f>'Table (Dly)'!C55</f>
        <v>0</v>
      </c>
      <c r="I61" s="16">
        <f t="shared" si="8"/>
        <v>9.1292750857991489E-2</v>
      </c>
      <c r="K61" s="11">
        <f t="shared" ca="1" si="9"/>
        <v>0</v>
      </c>
      <c r="L61" s="8">
        <f t="shared" ca="1" si="15"/>
        <v>0</v>
      </c>
      <c r="N61" s="11">
        <f t="shared" ca="1" si="10"/>
        <v>9.8151018475032825E-3</v>
      </c>
      <c r="O61" s="15">
        <f t="shared" si="19"/>
        <v>22.095238095238077</v>
      </c>
      <c r="P61" s="11">
        <f t="shared" si="25"/>
        <v>4.8390476190476157</v>
      </c>
      <c r="Q61" s="11">
        <f t="shared" ca="1" si="26"/>
        <v>2.2630106907886351</v>
      </c>
      <c r="R61" s="11">
        <f t="shared" si="26"/>
        <v>2.9900000000000007</v>
      </c>
      <c r="S61" s="11">
        <f t="shared" si="12"/>
        <v>0</v>
      </c>
      <c r="T61" s="11">
        <f t="shared" ca="1" si="13"/>
        <v>3.1863239971321864</v>
      </c>
      <c r="V61">
        <v>1.2</v>
      </c>
      <c r="W61" s="210">
        <v>0.19533333333333336</v>
      </c>
      <c r="X61" s="210">
        <v>0.29366666666666669</v>
      </c>
      <c r="Y61" s="210">
        <v>0.36633333333333334</v>
      </c>
      <c r="Z61" s="210">
        <v>0.39733333333333332</v>
      </c>
      <c r="AA61">
        <f t="shared" si="3"/>
        <v>7.516</v>
      </c>
      <c r="AB61" s="25" cm="1">
        <f t="array" ref="AB61">IF(AA61&gt;0,(AA61-θr)/(θs-θr),-999)</f>
        <v>0.14871323529411765</v>
      </c>
      <c r="AC61" s="73">
        <f t="shared" si="20"/>
        <v>0.89999999999999991</v>
      </c>
      <c r="AD61" s="25">
        <f t="shared" si="21"/>
        <v>0.58684108282781589</v>
      </c>
      <c r="AE61" s="25">
        <f>IF(V61&lt;Ds,'Rainfed corn'!E61,IF(V61&gt;Dd,0,'Rainfed corn'!E61*AD61))</f>
        <v>9.1292750857991489E-2</v>
      </c>
      <c r="AG61" s="25"/>
      <c r="AH61" s="25"/>
      <c r="AI61" s="25"/>
      <c r="AJ61" s="25"/>
      <c r="AK61" s="25"/>
      <c r="AL61" s="25"/>
      <c r="AM61" s="25"/>
      <c r="AN61" s="25"/>
      <c r="AO61" s="25"/>
      <c r="AP61" s="25"/>
      <c r="AQ61" s="25"/>
      <c r="AR61" s="25"/>
    </row>
    <row r="62" spans="1:16363" ht="12.75" customHeight="1" x14ac:dyDescent="0.2">
      <c r="A62" s="212">
        <f t="shared" si="14"/>
        <v>45100.999305555553</v>
      </c>
      <c r="B62" s="25">
        <f t="shared" si="18"/>
        <v>6</v>
      </c>
      <c r="C62" s="6">
        <f>Penman!Z57</f>
        <v>0.12902624895701276</v>
      </c>
      <c r="D62" s="7">
        <f t="shared" ca="1" si="22"/>
        <v>0.45333333333333325</v>
      </c>
      <c r="E62" s="7">
        <f t="shared" ca="1" si="23"/>
        <v>5.8491899527179106E-2</v>
      </c>
      <c r="F62" s="131">
        <f ca="1">IF(L61&gt;0.3,E62/'Irrigation Rate'!$B$17,0)</f>
        <v>0</v>
      </c>
      <c r="G62" s="7">
        <f t="shared" ca="1" si="1"/>
        <v>5.8491899527179106E-2</v>
      </c>
      <c r="H62" s="11">
        <f>'Table (Dly)'!C56</f>
        <v>0</v>
      </c>
      <c r="I62" s="16">
        <f t="shared" si="8"/>
        <v>6.5538052160268589E-2</v>
      </c>
      <c r="K62" s="11">
        <f t="shared" ca="1" si="9"/>
        <v>0</v>
      </c>
      <c r="L62" s="8">
        <f t="shared" ca="1" si="15"/>
        <v>0</v>
      </c>
      <c r="N62" s="11">
        <f t="shared" ca="1" si="10"/>
        <v>7.0461526330894836E-3</v>
      </c>
      <c r="O62" s="15">
        <f t="shared" si="19"/>
        <v>22.571428571428552</v>
      </c>
      <c r="P62" s="11">
        <f t="shared" si="25"/>
        <v>4.9342857142857106</v>
      </c>
      <c r="Q62" s="11">
        <f t="shared" ca="1" si="26"/>
        <v>2.3215025903158142</v>
      </c>
      <c r="R62" s="11">
        <f t="shared" si="26"/>
        <v>2.9900000000000007</v>
      </c>
      <c r="S62" s="11">
        <f t="shared" si="12"/>
        <v>0</v>
      </c>
      <c r="T62" s="11">
        <f t="shared" ca="1" si="13"/>
        <v>3.193370149765276</v>
      </c>
      <c r="V62">
        <v>1.2</v>
      </c>
      <c r="W62" s="210">
        <v>0.19533333333333336</v>
      </c>
      <c r="X62" s="210">
        <v>0.29366666666666669</v>
      </c>
      <c r="Y62" s="210">
        <v>0.36633333333333334</v>
      </c>
      <c r="Z62" s="210">
        <v>0.39733333333333332</v>
      </c>
      <c r="AA62">
        <f t="shared" si="3"/>
        <v>7.516</v>
      </c>
      <c r="AB62" s="25" cm="1">
        <f t="array" ref="AB62">IF(AA62&gt;0,(AA62-θr)/(θs-θr),-999)</f>
        <v>0.14871323529411765</v>
      </c>
      <c r="AC62" s="73">
        <f t="shared" si="20"/>
        <v>0.89999999999999991</v>
      </c>
      <c r="AD62" s="25">
        <f t="shared" si="21"/>
        <v>0.58684108282781589</v>
      </c>
      <c r="AE62" s="25">
        <f>IF(V62&lt;Ds,'Rainfed corn'!E62,IF(V62&gt;Dd,0,'Rainfed corn'!E62*AD62))</f>
        <v>6.5538052160268589E-2</v>
      </c>
      <c r="AG62" s="25"/>
      <c r="AH62" s="25"/>
      <c r="AI62" s="25"/>
      <c r="AJ62" s="25"/>
      <c r="AK62" s="25"/>
      <c r="AL62" s="25"/>
      <c r="AM62" s="25"/>
      <c r="AN62" s="25"/>
      <c r="AO62" s="25"/>
      <c r="AP62" s="25"/>
      <c r="AQ62" s="25"/>
      <c r="AR62" s="25"/>
    </row>
    <row r="63" spans="1:16363" ht="15" x14ac:dyDescent="0.2">
      <c r="A63" s="212">
        <f t="shared" si="14"/>
        <v>45101.999305555553</v>
      </c>
      <c r="B63" s="25">
        <f t="shared" si="18"/>
        <v>6</v>
      </c>
      <c r="C63" s="6">
        <f>Penman!Z58</f>
        <v>0.20318232530470035</v>
      </c>
      <c r="D63" s="7">
        <f t="shared" ca="1" si="22"/>
        <v>0.45333333333333325</v>
      </c>
      <c r="E63" s="7">
        <f t="shared" ca="1" si="23"/>
        <v>9.2109320804797473E-2</v>
      </c>
      <c r="F63" s="131">
        <f ca="1">IF(L62&gt;0.3,E63/'Irrigation Rate'!$B$17,0)</f>
        <v>0</v>
      </c>
      <c r="G63" s="7">
        <f t="shared" ca="1" si="1"/>
        <v>9.2109320804797473E-2</v>
      </c>
      <c r="H63" s="11">
        <f>'Table (Dly)'!C57</f>
        <v>0</v>
      </c>
      <c r="I63" s="16">
        <f t="shared" si="8"/>
        <v>0.11194910749480544</v>
      </c>
      <c r="K63" s="11">
        <f t="shared" ca="1" si="9"/>
        <v>0</v>
      </c>
      <c r="L63" s="8">
        <f t="shared" ca="1" si="15"/>
        <v>0</v>
      </c>
      <c r="N63" s="11">
        <f t="shared" ca="1" si="10"/>
        <v>1.9839786690007966E-2</v>
      </c>
      <c r="O63" s="15">
        <f t="shared" si="19"/>
        <v>23.047619047619026</v>
      </c>
      <c r="P63" s="11">
        <f t="shared" si="25"/>
        <v>5.0295238095238055</v>
      </c>
      <c r="Q63" s="11">
        <f t="shared" ca="1" si="26"/>
        <v>2.4136119111206118</v>
      </c>
      <c r="R63" s="11">
        <f t="shared" si="26"/>
        <v>2.9900000000000007</v>
      </c>
      <c r="S63" s="11">
        <f t="shared" si="12"/>
        <v>0</v>
      </c>
      <c r="T63" s="11">
        <f t="shared" ca="1" si="13"/>
        <v>3.213209936455284</v>
      </c>
      <c r="V63">
        <v>1.2</v>
      </c>
      <c r="W63" s="210">
        <v>0.19533333333333336</v>
      </c>
      <c r="X63" s="210">
        <v>0.29366666666666669</v>
      </c>
      <c r="Y63" s="210">
        <v>0.36633333333333334</v>
      </c>
      <c r="Z63" s="210">
        <v>0.39733333333333332</v>
      </c>
      <c r="AA63">
        <f t="shared" si="3"/>
        <v>7.516</v>
      </c>
      <c r="AB63" s="25" cm="1">
        <f t="array" ref="AB63">IF(AA63&gt;0,(AA63-θr)/(θs-θr),-999)</f>
        <v>0.14871323529411765</v>
      </c>
      <c r="AC63" s="73">
        <f t="shared" si="20"/>
        <v>0.89999999999999991</v>
      </c>
      <c r="AD63" s="25">
        <f t="shared" si="21"/>
        <v>0.58684108282781589</v>
      </c>
      <c r="AE63" s="25">
        <f>IF(V63&lt;Ds,'Rainfed corn'!E63,IF(V63&gt;Dd,0,'Rainfed corn'!E63*AD63))</f>
        <v>0.11194910749480544</v>
      </c>
      <c r="AG63" s="25"/>
      <c r="AH63" s="25"/>
      <c r="AI63" s="25"/>
      <c r="AJ63" s="25"/>
      <c r="AK63" s="25"/>
      <c r="AL63" s="25"/>
      <c r="AM63" s="25"/>
      <c r="AN63" s="25"/>
      <c r="AO63" s="25"/>
      <c r="AP63" s="25"/>
      <c r="AQ63" s="25"/>
      <c r="AR63" s="25"/>
    </row>
    <row r="64" spans="1:16363" ht="15" x14ac:dyDescent="0.2">
      <c r="A64" s="212">
        <f t="shared" si="14"/>
        <v>45102.999305555553</v>
      </c>
      <c r="B64" s="25">
        <f t="shared" si="18"/>
        <v>6</v>
      </c>
      <c r="C64" s="6">
        <f>Penman!Z59</f>
        <v>0.25229202601672679</v>
      </c>
      <c r="D64" s="7">
        <f t="shared" ca="1" si="22"/>
        <v>0.45333333333333325</v>
      </c>
      <c r="E64" s="7">
        <f t="shared" ca="1" si="23"/>
        <v>0.11437238512758278</v>
      </c>
      <c r="F64" s="131">
        <f ca="1">IF(L63&gt;0.3,E64/'Irrigation Rate'!$B$17,0)</f>
        <v>0</v>
      </c>
      <c r="G64" s="7">
        <f t="shared" ca="1" si="1"/>
        <v>0.11437238512758278</v>
      </c>
      <c r="H64" s="11">
        <f>'Table (Dly)'!C58</f>
        <v>0.32992125984251974</v>
      </c>
      <c r="I64" s="16">
        <f t="shared" si="8"/>
        <v>0.13900750027480571</v>
      </c>
      <c r="K64" s="11">
        <f t="shared" ca="1" si="9"/>
        <v>2.7755575615628914E-17</v>
      </c>
      <c r="L64" s="8">
        <f t="shared" ca="1" si="15"/>
        <v>5.4159736845215354E-18</v>
      </c>
      <c r="N64" s="11">
        <f t="shared" ca="1" si="10"/>
        <v>0.35455637498974268</v>
      </c>
      <c r="O64" s="15">
        <f t="shared" si="19"/>
        <v>23.523809523809501</v>
      </c>
      <c r="P64" s="11">
        <f t="shared" si="25"/>
        <v>5.1247619047619004</v>
      </c>
      <c r="Q64" s="11">
        <f t="shared" ca="1" si="26"/>
        <v>2.5279842962481944</v>
      </c>
      <c r="R64" s="11">
        <f t="shared" si="26"/>
        <v>3.3199212598425203</v>
      </c>
      <c r="S64" s="11">
        <f t="shared" si="12"/>
        <v>0</v>
      </c>
      <c r="T64" s="11">
        <f t="shared" ca="1" si="13"/>
        <v>3.5677663114450269</v>
      </c>
      <c r="V64">
        <v>1.2</v>
      </c>
      <c r="W64" s="210">
        <v>0.19533333333333336</v>
      </c>
      <c r="X64" s="210">
        <v>0.29366666666666669</v>
      </c>
      <c r="Y64" s="210">
        <v>0.36633333333333334</v>
      </c>
      <c r="Z64" s="210">
        <v>0.39733333333333332</v>
      </c>
      <c r="AA64">
        <f t="shared" si="3"/>
        <v>7.516</v>
      </c>
      <c r="AB64" s="25" cm="1">
        <f t="array" ref="AB64">IF(AA64&gt;0,(AA64-θr)/(θs-θr),-999)</f>
        <v>0.14871323529411765</v>
      </c>
      <c r="AC64" s="73">
        <f t="shared" si="20"/>
        <v>0.89999999999999991</v>
      </c>
      <c r="AD64" s="25">
        <f t="shared" si="21"/>
        <v>0.58684108282781589</v>
      </c>
      <c r="AE64" s="25">
        <f>IF(V64&lt;Ds,'Rainfed corn'!E64,IF(V64&gt;Dd,0,'Rainfed corn'!E64*AD64))</f>
        <v>0.13900750027480571</v>
      </c>
      <c r="AG64" s="25"/>
      <c r="AH64" s="25"/>
      <c r="AI64" s="25"/>
      <c r="AJ64" s="25"/>
      <c r="AK64" s="25"/>
      <c r="AL64" s="25"/>
      <c r="AM64" s="25"/>
      <c r="AN64" s="25"/>
      <c r="AO64" s="25"/>
      <c r="AP64" s="25"/>
      <c r="AQ64" s="25"/>
      <c r="AR64" s="25"/>
    </row>
    <row r="65" spans="1:46" ht="15" x14ac:dyDescent="0.2">
      <c r="A65" s="212">
        <f t="shared" si="14"/>
        <v>45103.999305555553</v>
      </c>
      <c r="B65" s="25">
        <f t="shared" si="18"/>
        <v>6</v>
      </c>
      <c r="C65" s="6">
        <f>Penman!Z60</f>
        <v>0.14278000028639762</v>
      </c>
      <c r="D65" s="7">
        <f t="shared" ca="1" si="22"/>
        <v>0.45333333333333325</v>
      </c>
      <c r="E65" s="7">
        <f t="shared" ca="1" si="23"/>
        <v>6.4726933463166908E-2</v>
      </c>
      <c r="F65" s="131">
        <f ca="1">IF(L64&gt;0.3,E65/'Irrigation Rate'!$B$17,0)</f>
        <v>0</v>
      </c>
      <c r="G65" s="7">
        <f t="shared" ca="1" si="1"/>
        <v>6.4726933463166908E-2</v>
      </c>
      <c r="H65" s="11">
        <f>'Table (Dly)'!C59</f>
        <v>0.01</v>
      </c>
      <c r="I65" s="16">
        <f t="shared" si="8"/>
        <v>7.8668720698022776E-2</v>
      </c>
      <c r="K65" s="11">
        <f t="shared" ca="1" si="9"/>
        <v>1.3877787807814457E-17</v>
      </c>
      <c r="L65" s="8">
        <f t="shared" ca="1" si="15"/>
        <v>2.658580039811201E-18</v>
      </c>
      <c r="N65" s="11">
        <f t="shared" ca="1" si="10"/>
        <v>2.3941787234855842E-2</v>
      </c>
      <c r="O65" s="15">
        <f t="shared" si="19"/>
        <v>23.999999999999975</v>
      </c>
      <c r="P65" s="11">
        <f t="shared" si="25"/>
        <v>5.2199999999999953</v>
      </c>
      <c r="Q65" s="11">
        <f t="shared" ca="1" si="26"/>
        <v>2.5927112297113615</v>
      </c>
      <c r="R65" s="11">
        <f t="shared" si="26"/>
        <v>3.3299212598425201</v>
      </c>
      <c r="S65" s="11">
        <f t="shared" si="12"/>
        <v>0</v>
      </c>
      <c r="T65" s="11">
        <f t="shared" ca="1" si="13"/>
        <v>3.5917080986798826</v>
      </c>
      <c r="V65">
        <v>1.2</v>
      </c>
      <c r="W65" s="210">
        <v>0.19533333333333336</v>
      </c>
      <c r="X65" s="210">
        <v>0.29366666666666669</v>
      </c>
      <c r="Y65" s="210">
        <v>0.36633333333333334</v>
      </c>
      <c r="Z65" s="210">
        <v>0.39733333333333332</v>
      </c>
      <c r="AA65">
        <f t="shared" si="3"/>
        <v>7.516</v>
      </c>
      <c r="AB65" s="25" cm="1">
        <f t="array" ref="AB65">IF(AA65&gt;0,(AA65-θr)/(θs-θr),-999)</f>
        <v>0.14871323529411765</v>
      </c>
      <c r="AC65" s="73">
        <f t="shared" si="20"/>
        <v>0.89999999999999991</v>
      </c>
      <c r="AD65" s="25">
        <f t="shared" si="21"/>
        <v>0.58684108282781589</v>
      </c>
      <c r="AE65" s="25">
        <f>IF(V65&lt;Ds,'Rainfed corn'!E65,IF(V65&gt;Dd,0,'Rainfed corn'!E65*AD65))</f>
        <v>7.8668720698022776E-2</v>
      </c>
      <c r="AG65" s="25"/>
      <c r="AH65" s="25"/>
      <c r="AI65" s="25"/>
      <c r="AJ65" s="25"/>
      <c r="AK65" s="25"/>
      <c r="AL65" s="25"/>
      <c r="AM65" s="25"/>
      <c r="AN65" s="25"/>
      <c r="AO65" s="25"/>
      <c r="AP65" s="25"/>
      <c r="AQ65" s="25"/>
      <c r="AR65" s="25"/>
    </row>
    <row r="66" spans="1:46" ht="15" x14ac:dyDescent="0.2">
      <c r="A66" s="212">
        <f t="shared" si="14"/>
        <v>45104.999305555553</v>
      </c>
      <c r="B66" s="25">
        <f t="shared" si="18"/>
        <v>7</v>
      </c>
      <c r="C66" s="6">
        <f>Penman!Z61</f>
        <v>0.10961822077550817</v>
      </c>
      <c r="D66" s="7">
        <f t="shared" ca="1" si="22"/>
        <v>0.55888888888888877</v>
      </c>
      <c r="E66" s="7">
        <f t="shared" ca="1" si="23"/>
        <v>6.1264405611200667E-2</v>
      </c>
      <c r="F66" s="131">
        <f ca="1">IF(L65&gt;0.3,E66/'Irrigation Rate'!$B$17,0)</f>
        <v>0</v>
      </c>
      <c r="G66" s="7">
        <f t="shared" ca="1" si="1"/>
        <v>6.1264405611200667E-2</v>
      </c>
      <c r="H66" s="11">
        <f>'Table (Dly)'!C60</f>
        <v>0</v>
      </c>
      <c r="I66" s="16">
        <f t="shared" si="8"/>
        <v>6.0397290771151503E-2</v>
      </c>
      <c r="K66" s="11">
        <f t="shared" ca="1" si="9"/>
        <v>8.6711484004917821E-4</v>
      </c>
      <c r="L66" s="8">
        <f t="shared" ca="1" si="15"/>
        <v>1.6611395403240959E-4</v>
      </c>
      <c r="N66" s="11">
        <f t="shared" ca="1" si="10"/>
        <v>0</v>
      </c>
      <c r="O66" s="15">
        <f t="shared" si="19"/>
        <v>24</v>
      </c>
      <c r="P66" s="11">
        <f t="shared" si="25"/>
        <v>5.2200000000000006</v>
      </c>
      <c r="Q66" s="11">
        <f t="shared" ca="1" si="26"/>
        <v>2.6539756353225621</v>
      </c>
      <c r="R66" s="11">
        <f t="shared" si="26"/>
        <v>3.3299212598425201</v>
      </c>
      <c r="S66" s="11">
        <f t="shared" si="12"/>
        <v>0</v>
      </c>
      <c r="T66" s="11">
        <f t="shared" ca="1" si="13"/>
        <v>3.5917080986798826</v>
      </c>
      <c r="V66">
        <v>1.2</v>
      </c>
      <c r="W66" s="210">
        <v>0.19533333333333336</v>
      </c>
      <c r="X66" s="210">
        <v>0.29366666666666669</v>
      </c>
      <c r="Y66" s="210">
        <v>0.36633333333333334</v>
      </c>
      <c r="Z66" s="210">
        <v>0.39733333333333332</v>
      </c>
      <c r="AA66">
        <f>W66*6+X66*6+Y66*6+Z66*6</f>
        <v>7.516</v>
      </c>
      <c r="AB66" s="25" cm="1">
        <f t="array" ref="AB66">IF(AA66&gt;0,(AA66-θr)/(θs-θr),-999)</f>
        <v>0.14871323529411765</v>
      </c>
      <c r="AC66" s="73">
        <f t="shared" si="20"/>
        <v>0.89999999999999991</v>
      </c>
      <c r="AD66" s="25">
        <f t="shared" si="21"/>
        <v>0.58684108282781589</v>
      </c>
      <c r="AE66" s="25">
        <f>IF(V66&lt;Ds,'Rainfed corn'!E66,IF(V66&gt;Dd,0,'Rainfed corn'!E66*AD66))</f>
        <v>6.0397290771151503E-2</v>
      </c>
      <c r="AG66" s="25"/>
      <c r="AH66" s="25"/>
      <c r="AI66" s="25"/>
      <c r="AJ66" s="25"/>
      <c r="AK66" s="25"/>
      <c r="AL66" s="25"/>
      <c r="AM66" s="25"/>
      <c r="AN66" s="25"/>
      <c r="AO66" s="25"/>
      <c r="AP66" s="25"/>
      <c r="AQ66" s="25"/>
      <c r="AR66" s="25"/>
    </row>
    <row r="67" spans="1:46" x14ac:dyDescent="0.15">
      <c r="A67" s="212">
        <f t="shared" si="14"/>
        <v>45105.999305555553</v>
      </c>
      <c r="B67" s="25">
        <f t="shared" si="18"/>
        <v>7</v>
      </c>
      <c r="C67" s="6">
        <f>Penman!Z62</f>
        <v>0.13774269290381383</v>
      </c>
      <c r="D67" s="7">
        <f t="shared" ca="1" si="22"/>
        <v>0.55888888888888877</v>
      </c>
      <c r="E67" s="7">
        <f t="shared" ca="1" si="23"/>
        <v>7.698286058957593E-2</v>
      </c>
      <c r="F67" s="131">
        <f ca="1">IF(L66&gt;0.3,E67/'Irrigation Rate'!$B$17,0)</f>
        <v>0</v>
      </c>
      <c r="G67" s="7">
        <f t="shared" ca="1" si="1"/>
        <v>7.698286058957593E-2</v>
      </c>
      <c r="H67" s="11">
        <f>'Table (Dly)'!C61</f>
        <v>0</v>
      </c>
      <c r="I67" s="16">
        <f t="shared" si="8"/>
        <v>6.0397290771151503E-2</v>
      </c>
      <c r="K67" s="11">
        <f t="shared" ca="1" si="9"/>
        <v>1.7452684658473598E-2</v>
      </c>
      <c r="L67" s="8">
        <f t="shared" ca="1" si="15"/>
        <v>3.3434261797842136E-3</v>
      </c>
      <c r="N67" s="11">
        <f t="shared" ca="1" si="10"/>
        <v>0</v>
      </c>
      <c r="O67" s="15">
        <f t="shared" si="19"/>
        <v>24</v>
      </c>
      <c r="P67" s="11">
        <f t="shared" si="25"/>
        <v>5.2200000000000006</v>
      </c>
      <c r="Q67" s="11">
        <f t="shared" ca="1" si="26"/>
        <v>2.7309584959121382</v>
      </c>
      <c r="R67" s="11">
        <f t="shared" si="26"/>
        <v>3.3299212598425201</v>
      </c>
      <c r="S67" s="11">
        <f t="shared" si="12"/>
        <v>0</v>
      </c>
      <c r="T67" s="11">
        <f t="shared" ca="1" si="13"/>
        <v>3.5917080986798826</v>
      </c>
      <c r="AB67" s="25"/>
      <c r="AC67" s="73"/>
      <c r="AD67" s="25"/>
      <c r="AE67" s="25">
        <f>AE66</f>
        <v>6.0397290771151503E-2</v>
      </c>
      <c r="AG67" s="25"/>
      <c r="AH67" s="25"/>
      <c r="AI67" s="25"/>
      <c r="AJ67" s="25"/>
      <c r="AK67" s="25"/>
      <c r="AL67" s="25"/>
      <c r="AM67" s="25"/>
      <c r="AN67" s="25"/>
      <c r="AO67" s="25"/>
      <c r="AP67" s="25"/>
      <c r="AQ67" s="25"/>
      <c r="AR67" s="25"/>
      <c r="AS67" s="25"/>
      <c r="AT67" s="25"/>
    </row>
    <row r="68" spans="1:46" ht="15" x14ac:dyDescent="0.2">
      <c r="A68" s="212">
        <f t="shared" si="14"/>
        <v>45106.999305555553</v>
      </c>
      <c r="B68" s="25">
        <f t="shared" si="18"/>
        <v>7</v>
      </c>
      <c r="C68" s="6">
        <f>Penman!Z63</f>
        <v>0.1146635660401969</v>
      </c>
      <c r="D68" s="7">
        <f t="shared" ca="1" si="22"/>
        <v>0.55888888888888877</v>
      </c>
      <c r="E68" s="7">
        <f t="shared" ca="1" si="23"/>
        <v>6.408419302024336E-2</v>
      </c>
      <c r="F68" s="131">
        <f ca="1">IF(L67&gt;0.3,E68/'Irrigation Rate'!$B$17,0)</f>
        <v>0</v>
      </c>
      <c r="G68" s="7">
        <f t="shared" ca="1" si="1"/>
        <v>6.408419302024336E-2</v>
      </c>
      <c r="H68" s="11">
        <f>'Table (Dly)'!C62</f>
        <v>0.42007874015748031</v>
      </c>
      <c r="I68" s="16">
        <f t="shared" si="8"/>
        <v>6.2121529230538028E-2</v>
      </c>
      <c r="K68" s="11">
        <f t="shared" ca="1" si="9"/>
        <v>6.9388939039072284E-17</v>
      </c>
      <c r="L68" s="8">
        <f t="shared" ca="1" si="15"/>
        <v>1.3292900199055991E-17</v>
      </c>
      <c r="N68" s="11">
        <f t="shared" ca="1" si="10"/>
        <v>0.40066339170930143</v>
      </c>
      <c r="O68" s="15">
        <f t="shared" si="19"/>
        <v>24</v>
      </c>
      <c r="P68" s="11">
        <f t="shared" si="25"/>
        <v>5.2200000000000006</v>
      </c>
      <c r="Q68" s="11">
        <f t="shared" ca="1" si="26"/>
        <v>2.7950426889323814</v>
      </c>
      <c r="R68" s="11">
        <f t="shared" si="26"/>
        <v>3.7500000000000004</v>
      </c>
      <c r="S68" s="11">
        <f t="shared" si="12"/>
        <v>0</v>
      </c>
      <c r="T68" s="11">
        <f t="shared" ca="1" si="13"/>
        <v>3.9923714903891838</v>
      </c>
      <c r="V68">
        <v>1.2</v>
      </c>
      <c r="W68" s="210">
        <v>0.20698333333333335</v>
      </c>
      <c r="X68" s="210">
        <v>0.28783333333333333</v>
      </c>
      <c r="Y68" s="210">
        <v>0.3686666666666667</v>
      </c>
      <c r="Z68" s="210">
        <v>0.40656666666666669</v>
      </c>
      <c r="AA68">
        <f>W68*6+X68*6+Y68*6+Z68*6</f>
        <v>7.6203000000000003</v>
      </c>
      <c r="AB68" s="25" cm="1">
        <f t="array" ref="AB68">IF(AA68&gt;0,(AA68-θr)/(θs-θr),-999)</f>
        <v>0.15350643382352944</v>
      </c>
      <c r="AC68" s="73">
        <f>(Ds-V68)/(Ds-Dd)</f>
        <v>0.89999999999999991</v>
      </c>
      <c r="AD68" s="25">
        <f>IF(AB68&gt;0,POWER((1-AC68),k*SIN(AB68*(PI()/2))),POWER((1-AC68),k*SIN(1*(PI()/2))))</f>
        <v>0.5770354495387483</v>
      </c>
      <c r="AE68" s="25">
        <f>IF(V68&lt;Ds,'Rainfed corn'!E68,IF(V68&gt;Dd,0,'Rainfed corn'!E68*AD68))</f>
        <v>6.2121529230538028E-2</v>
      </c>
      <c r="AG68" s="25"/>
      <c r="AH68" s="25"/>
      <c r="AI68" s="25"/>
      <c r="AJ68" s="25"/>
      <c r="AK68" s="25"/>
      <c r="AL68" s="25"/>
      <c r="AM68" s="25"/>
      <c r="AN68" s="25"/>
      <c r="AO68" s="25"/>
      <c r="AP68" s="25"/>
      <c r="AQ68" s="25"/>
      <c r="AR68" s="25"/>
    </row>
    <row r="69" spans="1:46" ht="12.75" customHeight="1" x14ac:dyDescent="0.2">
      <c r="A69" s="212">
        <f t="shared" si="14"/>
        <v>45107.999305555553</v>
      </c>
      <c r="B69" s="25">
        <f t="shared" si="18"/>
        <v>7</v>
      </c>
      <c r="C69" s="6">
        <f>Penman!Z64</f>
        <v>0.13919198533774929</v>
      </c>
      <c r="D69" s="7">
        <f t="shared" ca="1" si="22"/>
        <v>0.55888888888888877</v>
      </c>
      <c r="E69" s="7">
        <f t="shared" ca="1" si="23"/>
        <v>7.7792854027653194E-2</v>
      </c>
      <c r="F69" s="131">
        <f ca="1">IF(L68&gt;0.3,E69/'Irrigation Rate'!$B$17,0)</f>
        <v>0</v>
      </c>
      <c r="G69" s="7">
        <f t="shared" ca="1" si="1"/>
        <v>7.7792854027653194E-2</v>
      </c>
      <c r="H69" s="11">
        <f>'Table (Dly)'!C63</f>
        <v>0</v>
      </c>
      <c r="I69" s="16">
        <f t="shared" si="8"/>
        <v>6.4722992058636367E-2</v>
      </c>
      <c r="K69" s="11">
        <f t="shared" ca="1" si="9"/>
        <v>1.3069861969016897E-2</v>
      </c>
      <c r="L69" s="8">
        <f t="shared" ca="1" si="15"/>
        <v>2.5038049749074513E-3</v>
      </c>
      <c r="N69" s="11">
        <f t="shared" ca="1" si="10"/>
        <v>0</v>
      </c>
      <c r="O69" s="15">
        <f t="shared" si="19"/>
        <v>24</v>
      </c>
      <c r="P69" s="11">
        <f t="shared" si="25"/>
        <v>5.2200000000000006</v>
      </c>
      <c r="Q69" s="11">
        <f t="shared" ca="1" si="26"/>
        <v>2.8728355429600345</v>
      </c>
      <c r="R69" s="11">
        <f t="shared" si="26"/>
        <v>3.7500000000000004</v>
      </c>
      <c r="S69" s="11">
        <f t="shared" si="12"/>
        <v>0</v>
      </c>
      <c r="T69" s="11">
        <f t="shared" ca="1" si="13"/>
        <v>3.9923714903891838</v>
      </c>
      <c r="V69">
        <v>1.2</v>
      </c>
      <c r="W69" s="210">
        <v>0.27933333333333332</v>
      </c>
      <c r="X69" s="210">
        <v>0.32633333333333331</v>
      </c>
      <c r="Y69" s="210">
        <v>0.38966666666666666</v>
      </c>
      <c r="Z69" s="210">
        <v>0.434</v>
      </c>
      <c r="AA69">
        <f>W69*6+X69*6+Y69*6+Z69*6</f>
        <v>8.5760000000000005</v>
      </c>
      <c r="AB69" s="25" cm="1">
        <f t="array" ref="AB69">IF(AA69&gt;0,(AA69-θr)/(θs-θr),-999)</f>
        <v>0.19742647058823531</v>
      </c>
      <c r="AC69" s="73">
        <f>(Ds-V69)/(Ds-Dd)</f>
        <v>0.89999999999999991</v>
      </c>
      <c r="AD69" s="25">
        <f>IF(AB69&gt;0,POWER((1-AC69),k*SIN(AB69*(PI()/2))),POWER((1-AC69),k*SIN(1*(PI()/2))))</f>
        <v>0.49525646910948767</v>
      </c>
      <c r="AE69" s="25">
        <f>IF(V69&lt;Ds,'Rainfed corn'!E69,IF(V69&gt;Dd,0,'Rainfed corn'!E69*AD69))</f>
        <v>6.4722992058636367E-2</v>
      </c>
      <c r="AG69" s="25"/>
      <c r="AH69" s="25"/>
      <c r="AI69" s="25"/>
      <c r="AJ69" s="25"/>
      <c r="AK69" s="25"/>
      <c r="AL69" s="25"/>
      <c r="AM69" s="25"/>
      <c r="AN69" s="25"/>
      <c r="AO69" s="25"/>
      <c r="AP69" s="25"/>
      <c r="AQ69" s="25"/>
      <c r="AR69" s="25"/>
    </row>
    <row r="70" spans="1:46" s="67" customFormat="1" ht="15" x14ac:dyDescent="0.2">
      <c r="A70" s="212">
        <f t="shared" si="14"/>
        <v>45108.999305555553</v>
      </c>
      <c r="B70" s="73">
        <f t="shared" si="18"/>
        <v>7</v>
      </c>
      <c r="C70" s="6">
        <f>Penman!Z65</f>
        <v>0.1276973874468062</v>
      </c>
      <c r="D70" s="207">
        <f t="shared" ca="1" si="22"/>
        <v>0.55888888888888877</v>
      </c>
      <c r="E70" s="7">
        <f t="shared" ca="1" si="23"/>
        <v>7.1368650984159454E-2</v>
      </c>
      <c r="F70" s="131">
        <f ca="1">IF(L69&gt;0.3,E70/'Irrigation Rate'!$B$17,0)</f>
        <v>0</v>
      </c>
      <c r="G70" s="7">
        <f t="shared" ca="1" si="1"/>
        <v>7.1368650984159454E-2</v>
      </c>
      <c r="H70" s="11">
        <f>'Table (Dly)'!C64</f>
        <v>0.65000000000000013</v>
      </c>
      <c r="I70" s="16">
        <f t="shared" si="8"/>
        <v>5.5651760521608508E-2</v>
      </c>
      <c r="K70" s="96">
        <f t="shared" ca="1" si="9"/>
        <v>-3.4694469519536142E-17</v>
      </c>
      <c r="L70" s="8">
        <f t="shared" ca="1" si="15"/>
        <v>-6.6464500995279956E-18</v>
      </c>
      <c r="N70" s="96">
        <f t="shared" ca="1" si="10"/>
        <v>0.62121324756843221</v>
      </c>
      <c r="O70" s="120">
        <f t="shared" si="19"/>
        <v>24</v>
      </c>
      <c r="P70" s="96">
        <f t="shared" si="25"/>
        <v>5.2200000000000006</v>
      </c>
      <c r="Q70" s="96">
        <f t="shared" ca="1" si="26"/>
        <v>2.9442041939441941</v>
      </c>
      <c r="R70" s="96">
        <f t="shared" si="26"/>
        <v>4.4000000000000004</v>
      </c>
      <c r="S70" s="96">
        <f t="shared" si="12"/>
        <v>0</v>
      </c>
      <c r="T70" s="96">
        <f t="shared" ca="1" si="13"/>
        <v>4.6135847379576163</v>
      </c>
      <c r="V70">
        <v>1.2</v>
      </c>
      <c r="W70" s="210">
        <v>0.32400000000000001</v>
      </c>
      <c r="X70" s="210">
        <v>0.35633333333333334</v>
      </c>
      <c r="Y70" s="210">
        <v>0.42399999999999999</v>
      </c>
      <c r="Z70" s="210">
        <v>0.46100000000000002</v>
      </c>
      <c r="AA70">
        <f>W70*6+X70*6+Y70*6+Z70*6</f>
        <v>9.3919999999999995</v>
      </c>
      <c r="AB70" s="25" cm="1">
        <f t="array" ref="AB70">IF(AA70&gt;0,(AA70-θr)/(θs-θr),-999)</f>
        <v>0.23492647058823529</v>
      </c>
      <c r="AC70" s="73">
        <f>(Ds-V70)/(Ds-Dd)</f>
        <v>0.89999999999999991</v>
      </c>
      <c r="AD70" s="25">
        <f>IF(AB70&gt;0,POWER((1-AC70),k*SIN(AB70*(PI()/2))),POWER((1-AC70),k*SIN(1*(PI()/2))))</f>
        <v>0.43580970319217283</v>
      </c>
      <c r="AE70" s="25">
        <f>IF(V70&lt;Ds,'Rainfed corn'!E70,IF(V70&gt;Dd,0,'Rainfed corn'!E70*AD70))</f>
        <v>5.5651760521608508E-2</v>
      </c>
      <c r="AG70" s="73"/>
      <c r="AH70" s="73"/>
      <c r="AI70" s="73"/>
      <c r="AJ70" s="73"/>
      <c r="AK70" s="73"/>
      <c r="AL70" s="73"/>
      <c r="AM70" s="73"/>
      <c r="AN70" s="73"/>
      <c r="AO70" s="73"/>
      <c r="AP70" s="73"/>
      <c r="AQ70" s="73"/>
      <c r="AR70" s="73"/>
    </row>
    <row r="71" spans="1:46" ht="15" x14ac:dyDescent="0.2">
      <c r="A71" s="212">
        <f t="shared" si="14"/>
        <v>45109.999305555553</v>
      </c>
      <c r="B71" s="73">
        <f t="shared" si="18"/>
        <v>7</v>
      </c>
      <c r="C71" s="6">
        <f>Penman!Z66</f>
        <v>0.13193880201496833</v>
      </c>
      <c r="D71" s="207">
        <f t="shared" ca="1" si="22"/>
        <v>0.55888888888888877</v>
      </c>
      <c r="E71" s="7">
        <f t="shared" ca="1" si="23"/>
        <v>7.3739130459476721E-2</v>
      </c>
      <c r="F71" s="131">
        <f ca="1">IF(L70&gt;0.3,E71/'Irrigation Rate'!$B$17,0)</f>
        <v>0</v>
      </c>
      <c r="G71" s="7">
        <f t="shared" ca="1" si="1"/>
        <v>7.3739130459476721E-2</v>
      </c>
      <c r="H71" s="11">
        <f>'Table (Dly)'!C65</f>
        <v>0.42007874015748031</v>
      </c>
      <c r="I71" s="16">
        <f t="shared" si="8"/>
        <v>0</v>
      </c>
      <c r="J71" s="67"/>
      <c r="K71" s="96">
        <f t="shared" ca="1" si="9"/>
        <v>-5.5511151231257827E-17</v>
      </c>
      <c r="L71" s="8">
        <f t="shared" ca="1" si="15"/>
        <v>-1.0634320159244793E-17</v>
      </c>
      <c r="M71" s="67"/>
      <c r="N71" s="96">
        <f t="shared" ca="1" si="10"/>
        <v>0.34633960969800359</v>
      </c>
      <c r="O71" s="120">
        <f t="shared" si="19"/>
        <v>24</v>
      </c>
      <c r="P71" s="96">
        <f t="shared" si="25"/>
        <v>5.2200000000000006</v>
      </c>
      <c r="Q71" s="96">
        <f t="shared" ca="1" si="26"/>
        <v>3.0179433244036709</v>
      </c>
      <c r="R71" s="96">
        <f t="shared" si="26"/>
        <v>4.8200787401574807</v>
      </c>
      <c r="S71" s="96">
        <f t="shared" si="12"/>
        <v>0</v>
      </c>
      <c r="T71" s="96">
        <f t="shared" ca="1" si="13"/>
        <v>4.9599243476556198</v>
      </c>
      <c r="V71">
        <v>1.3</v>
      </c>
      <c r="W71" s="210">
        <v>0.29966666666666669</v>
      </c>
      <c r="X71" s="210">
        <v>0.35166666666666663</v>
      </c>
      <c r="Y71" s="210">
        <v>0.40433333333333332</v>
      </c>
      <c r="Z71" s="210">
        <v>0.45899999999999996</v>
      </c>
      <c r="AA71">
        <f>W71*6+X71*6+Y71*6+Z71*6</f>
        <v>9.0879999999999992</v>
      </c>
      <c r="AB71" s="25" cm="1">
        <f t="array" ref="AB71">IF(AA71&gt;0,(AA71-θr)/(θs-θr),-999)</f>
        <v>0.22095588235294114</v>
      </c>
      <c r="AC71" s="73">
        <f>(Ds-V71)/(Ds-Dd)</f>
        <v>1</v>
      </c>
      <c r="AD71" s="25">
        <f>IF(AB71&gt;0,POWER((1-AC71),k*SIN(AB71*(PI()/2))),POWER((1-AC71),k*SIN(1*(PI()/2))))</f>
        <v>0</v>
      </c>
      <c r="AE71" s="25">
        <f>IF(V71&lt;Ds,'Rainfed corn'!E71,IF(V71&gt;Dd,0,'Rainfed corn'!E71*AD71))</f>
        <v>0</v>
      </c>
      <c r="AG71" s="25"/>
      <c r="AH71" s="25"/>
      <c r="AI71" s="25"/>
      <c r="AJ71" s="25"/>
      <c r="AK71" s="25"/>
      <c r="AL71" s="25"/>
      <c r="AM71" s="25"/>
      <c r="AN71" s="25"/>
      <c r="AO71" s="25"/>
      <c r="AP71" s="25"/>
      <c r="AQ71" s="25"/>
      <c r="AR71" s="25"/>
      <c r="AS71" s="25"/>
      <c r="AT71" s="25"/>
    </row>
    <row r="72" spans="1:46" x14ac:dyDescent="0.15">
      <c r="A72" s="212">
        <f t="shared" si="14"/>
        <v>45110.999305555553</v>
      </c>
      <c r="B72" s="73">
        <f t="shared" si="18"/>
        <v>7</v>
      </c>
      <c r="C72" s="6">
        <f>Penman!Z67</f>
        <v>0.1947744789065019</v>
      </c>
      <c r="D72" s="207">
        <f t="shared" ca="1" si="22"/>
        <v>0.55888888888888877</v>
      </c>
      <c r="E72" s="7">
        <f t="shared" ca="1" si="23"/>
        <v>0.10885729209996715</v>
      </c>
      <c r="F72" s="131">
        <f ca="1">IF(L71&gt;0.3,E72/'Irrigation Rate'!$B$17,0)</f>
        <v>0</v>
      </c>
      <c r="G72" s="7">
        <f t="shared" ca="1" si="1"/>
        <v>0.10885729209996715</v>
      </c>
      <c r="H72" s="11">
        <f>'Table (Dly)'!C66</f>
        <v>0.01</v>
      </c>
      <c r="I72" s="16">
        <f t="shared" si="8"/>
        <v>0</v>
      </c>
      <c r="J72" s="67"/>
      <c r="K72" s="96">
        <f t="shared" ca="1" si="9"/>
        <v>9.8857292099967103E-2</v>
      </c>
      <c r="L72" s="8">
        <f t="shared" ca="1" si="15"/>
        <v>1.8938178563212088E-2</v>
      </c>
      <c r="M72" s="67"/>
      <c r="N72" s="96">
        <f t="shared" ca="1" si="10"/>
        <v>0</v>
      </c>
      <c r="O72" s="120">
        <f t="shared" si="19"/>
        <v>24</v>
      </c>
      <c r="P72" s="96">
        <f t="shared" si="25"/>
        <v>5.2200000000000006</v>
      </c>
      <c r="Q72" s="96">
        <f t="shared" ca="1" si="26"/>
        <v>3.1268006165036382</v>
      </c>
      <c r="R72" s="96">
        <f t="shared" si="26"/>
        <v>4.8300787401574805</v>
      </c>
      <c r="S72" s="96">
        <f t="shared" si="12"/>
        <v>0</v>
      </c>
      <c r="T72" s="96">
        <f t="shared" ca="1" si="13"/>
        <v>4.9599243476556198</v>
      </c>
      <c r="V72">
        <v>1.2</v>
      </c>
      <c r="AB72" s="25"/>
      <c r="AC72" s="73"/>
      <c r="AD72" s="25"/>
      <c r="AE72" s="25">
        <f>AE71</f>
        <v>0</v>
      </c>
      <c r="AG72" s="25"/>
      <c r="AH72" s="25"/>
      <c r="AI72" s="25"/>
      <c r="AJ72" s="25"/>
      <c r="AK72" s="25"/>
      <c r="AL72" s="25"/>
      <c r="AM72" s="25"/>
      <c r="AN72" s="25"/>
      <c r="AO72" s="25"/>
      <c r="AP72" s="25"/>
      <c r="AQ72" s="25"/>
      <c r="AR72" s="25"/>
    </row>
    <row r="73" spans="1:46" ht="12.75" customHeight="1" x14ac:dyDescent="0.15">
      <c r="A73" s="212">
        <f t="shared" si="14"/>
        <v>45111.999305555553</v>
      </c>
      <c r="B73" s="73">
        <f t="shared" ref="B73:B74" si="27">IF(A73&lt;Emergence,0,IF(A73&gt;Harvest,0,INT((A73-Emergence)/7)+1))</f>
        <v>8</v>
      </c>
      <c r="C73" s="6">
        <f>Penman!Z68</f>
        <v>0.20806907995681806</v>
      </c>
      <c r="D73" s="207">
        <f t="shared" ca="1" si="22"/>
        <v>0.65111111111111108</v>
      </c>
      <c r="E73" s="7">
        <f t="shared" ca="1" si="23"/>
        <v>0.13547608983855042</v>
      </c>
      <c r="F73" s="131">
        <f ca="1">IF(L72&gt;0.3,E73/'Irrigation Rate'!$B$17,0)</f>
        <v>0</v>
      </c>
      <c r="G73" s="7">
        <f t="shared" ref="G73:G136" ca="1" si="28">D73*C73</f>
        <v>0.13547608983855042</v>
      </c>
      <c r="H73" s="11">
        <f>'Table (Dly)'!C67</f>
        <v>0</v>
      </c>
      <c r="I73" s="16">
        <f t="shared" si="8"/>
        <v>0</v>
      </c>
      <c r="J73" s="67"/>
      <c r="K73" s="96">
        <f t="shared" ca="1" si="9"/>
        <v>0.23433338193851752</v>
      </c>
      <c r="L73" s="8">
        <f t="shared" ca="1" si="15"/>
        <v>4.48914524786432E-2</v>
      </c>
      <c r="M73" s="67"/>
      <c r="N73" s="96">
        <f t="shared" ca="1" si="10"/>
        <v>0</v>
      </c>
      <c r="O73" s="120">
        <f t="shared" si="19"/>
        <v>24</v>
      </c>
      <c r="P73" s="96">
        <f t="shared" si="25"/>
        <v>5.2200000000000006</v>
      </c>
      <c r="Q73" s="96">
        <f t="shared" ca="1" si="26"/>
        <v>3.2622767063421887</v>
      </c>
      <c r="R73" s="96">
        <f t="shared" si="26"/>
        <v>4.8300787401574805</v>
      </c>
      <c r="S73" s="96">
        <f t="shared" si="12"/>
        <v>0</v>
      </c>
      <c r="T73" s="96">
        <f t="shared" ca="1" si="13"/>
        <v>4.9599243476556198</v>
      </c>
      <c r="V73">
        <v>1.2</v>
      </c>
      <c r="AB73" s="25"/>
      <c r="AC73" s="73"/>
      <c r="AD73" s="25"/>
      <c r="AE73" s="25">
        <f>AE72</f>
        <v>0</v>
      </c>
      <c r="AG73" s="25"/>
      <c r="AH73" s="25"/>
      <c r="AI73" s="25"/>
      <c r="AJ73" s="25"/>
      <c r="AK73" s="25"/>
      <c r="AL73" s="25"/>
      <c r="AM73" s="25"/>
      <c r="AN73" s="25"/>
      <c r="AO73" s="25"/>
      <c r="AP73" s="25"/>
      <c r="AQ73" s="25"/>
      <c r="AR73" s="25"/>
    </row>
    <row r="74" spans="1:46" ht="15" x14ac:dyDescent="0.2">
      <c r="A74" s="212">
        <f t="shared" si="14"/>
        <v>45112.999305555553</v>
      </c>
      <c r="B74" s="73">
        <f t="shared" si="27"/>
        <v>8</v>
      </c>
      <c r="C74" s="6">
        <f>Penman!Z69</f>
        <v>0.20821886672870241</v>
      </c>
      <c r="D74" s="207">
        <f t="shared" ca="1" si="22"/>
        <v>0.65111111111111108</v>
      </c>
      <c r="E74" s="7">
        <f t="shared" ca="1" si="23"/>
        <v>0.1355736176700218</v>
      </c>
      <c r="F74" s="131">
        <f ca="1">IF(L73&gt;0.3,E74/'Irrigation Rate'!$B$17,0)</f>
        <v>0</v>
      </c>
      <c r="G74" s="7">
        <f t="shared" ca="1" si="28"/>
        <v>0.1355736176700218</v>
      </c>
      <c r="H74" s="11">
        <f>'Table (Dly)'!C68</f>
        <v>0.28999999999999998</v>
      </c>
      <c r="I74" s="16">
        <f t="shared" ref="I74:I137" si="29">AE74</f>
        <v>0</v>
      </c>
      <c r="J74" s="67"/>
      <c r="K74" s="96">
        <f t="shared" ref="K74:K137" ca="1" si="30">IF(M74&lt;&gt;"",M74*P74,K73+G74+N74-H74-I74-J74)</f>
        <v>7.9906999608539364E-2</v>
      </c>
      <c r="L74" s="8">
        <f t="shared" ca="1" si="15"/>
        <v>1.5307854331137807E-2</v>
      </c>
      <c r="M74" s="67"/>
      <c r="N74" s="96">
        <f t="shared" ref="N74:N137" ca="1" si="31">IF((K73+G74-H74-I74-J74)&lt;0,-K73-G74+H74+I74+J74,0)</f>
        <v>0</v>
      </c>
      <c r="O74" s="120">
        <f t="shared" si="19"/>
        <v>24</v>
      </c>
      <c r="P74" s="96">
        <f t="shared" si="25"/>
        <v>5.2200000000000006</v>
      </c>
      <c r="Q74" s="96">
        <f t="shared" ref="Q74:R89" ca="1" si="32">Q73+G74</f>
        <v>3.3978503240122104</v>
      </c>
      <c r="R74" s="96">
        <f t="shared" si="32"/>
        <v>5.1200787401574805</v>
      </c>
      <c r="S74" s="96">
        <f t="shared" ref="S74:S137" si="33">S73+J74</f>
        <v>0</v>
      </c>
      <c r="T74" s="96">
        <f t="shared" ref="T74:T137" ca="1" si="34">T73+N74</f>
        <v>4.9599243476556198</v>
      </c>
      <c r="V74">
        <v>1.3</v>
      </c>
      <c r="W74" s="210">
        <v>0.23533333333333331</v>
      </c>
      <c r="X74" s="210">
        <v>0.27699999999999997</v>
      </c>
      <c r="Y74" s="210">
        <v>0.3116666666666667</v>
      </c>
      <c r="Z74" s="210">
        <v>0.41966666666666669</v>
      </c>
      <c r="AA74">
        <f>W74*6+X74*6+Y74*6+Z74*6</f>
        <v>7.4619999999999997</v>
      </c>
      <c r="AB74" s="25" cm="1">
        <f t="array" ref="AB74">IF(AA74&gt;0,(AA74-θr)/(θs-θr),-999)</f>
        <v>0.1462316176470588</v>
      </c>
      <c r="AC74" s="73">
        <f>(Ds-V74)/(Ds-Dd)</f>
        <v>1</v>
      </c>
      <c r="AD74" s="25">
        <f>IF(AB74&gt;0,POWER((1-AC74),k*SIN(AB74*(PI()/2))),POWER((1-AC74),k*SIN(1*(PI()/2))))</f>
        <v>0</v>
      </c>
      <c r="AE74" s="25">
        <f>IF(V74&lt;Ds,'Rainfed corn'!E74,IF(V74&gt;Dd,0,'Rainfed corn'!E74*AD74))</f>
        <v>0</v>
      </c>
      <c r="AG74" s="25"/>
      <c r="AH74" s="25"/>
      <c r="AI74" s="25"/>
      <c r="AJ74" s="25"/>
      <c r="AK74" s="25"/>
      <c r="AL74" s="25"/>
      <c r="AM74" s="25"/>
      <c r="AN74" s="25"/>
      <c r="AO74" s="25"/>
      <c r="AP74" s="25"/>
      <c r="AQ74" s="25"/>
      <c r="AR74" s="25"/>
    </row>
    <row r="75" spans="1:46" x14ac:dyDescent="0.15">
      <c r="A75" s="212">
        <f t="shared" ref="A75:A138" si="35">A74+1</f>
        <v>45113.999305555553</v>
      </c>
      <c r="B75" s="73">
        <f t="shared" ref="B75:B136" si="36">IF(A75&lt;Emergence,0,IF(A75&gt;Harvest,0,INT((A75-Emergence)/7)+1))</f>
        <v>8</v>
      </c>
      <c r="C75" s="6">
        <f>Penman!Z70</f>
        <v>0.1492621044734101</v>
      </c>
      <c r="D75" s="207">
        <f t="shared" ref="D75:D138" ca="1" si="37">IF(B75&gt;0,IF(L74&lt;=SWDPcritical,1,((1-L74)/(1-SWDPcritical)))*VLOOKUP(1,INDIRECT(Crop),B75+1),0.2)</f>
        <v>0.65111111111111108</v>
      </c>
      <c r="E75" s="7">
        <f t="shared" ref="E75:E105" ca="1" si="38">IF(B75&gt;0,VLOOKUP(1,INDIRECT(Crop),B75+1),0.2)*C75</f>
        <v>9.7186214690464789E-2</v>
      </c>
      <c r="F75" s="131">
        <f ca="1">IF(L74&gt;0.3,E75/'Irrigation Rate'!$B$17,0)</f>
        <v>0</v>
      </c>
      <c r="G75" s="7">
        <f t="shared" ca="1" si="28"/>
        <v>9.7186214690464789E-2</v>
      </c>
      <c r="H75" s="11">
        <f>'Table (Dly)'!C69</f>
        <v>0</v>
      </c>
      <c r="I75" s="16">
        <f t="shared" si="29"/>
        <v>0</v>
      </c>
      <c r="K75" s="96">
        <f t="shared" ca="1" si="30"/>
        <v>0.17709321429900415</v>
      </c>
      <c r="L75" s="8">
        <f t="shared" ca="1" si="15"/>
        <v>3.3925903122414586E-2</v>
      </c>
      <c r="M75" s="67"/>
      <c r="N75" s="96">
        <f t="shared" ca="1" si="31"/>
        <v>0</v>
      </c>
      <c r="O75" s="120">
        <f t="shared" ref="O75:O138" si="39">IF(VLOOKUP(Crop,CropInfo,4,FALSE)=1,VLOOKUP(Crop,CropInfo,3,FALSE),IF(A75&lt;=Emergence,RZinitial,IF(A75&gt;Harvest,RZinitial,IF(AND(A75&gt;Emergence,B75&lt;VLOOKUP(Crop,CropInfo,4,FALSE)),O74+(VLOOKUP(Crop,CropInfo,3,FALSE)-RZinitial)/((VLOOKUP(Crop,CropInfo,4,FALSE)-1)*7),VLOOKUP(Crop,CropInfo,3,FALSE)))))</f>
        <v>24</v>
      </c>
      <c r="P75" s="96">
        <f t="shared" ref="P75:P138" si="40">IF(O75=MAX(Zbj),VLOOKUP(O75,AWHCsite,6),((O75-VLOOKUP((MATCH(O75,Zbj,1)-1),SoilProp,3))/(VLOOKUP(MATCH(O75,Zbj,1),SoilProp,3)-VLOOKUP((MATCH(O75,Zbj,1)-1),SoilProp,3)))*(VLOOKUP(MATCH(O75,Zbj,1),SoilProp,8)-VLOOKUP((MATCH(O75,Zbj,1)-1),SoilProp,8))+VLOOKUP((MATCH(O75,Zbj,1)-1),SoilProp,8))</f>
        <v>5.2200000000000006</v>
      </c>
      <c r="Q75" s="96">
        <f t="shared" ca="1" si="32"/>
        <v>3.4950365387026752</v>
      </c>
      <c r="R75" s="96">
        <f t="shared" si="32"/>
        <v>5.1200787401574805</v>
      </c>
      <c r="S75" s="96">
        <f t="shared" si="33"/>
        <v>0</v>
      </c>
      <c r="T75" s="96">
        <f t="shared" ca="1" si="34"/>
        <v>4.9599243476556198</v>
      </c>
      <c r="AB75" s="25"/>
      <c r="AC75" s="73"/>
      <c r="AD75" s="25"/>
      <c r="AE75" s="25"/>
      <c r="AG75" s="25"/>
      <c r="AH75" s="25"/>
      <c r="AI75" s="25"/>
      <c r="AJ75" s="25"/>
      <c r="AK75" s="25"/>
      <c r="AL75" s="25"/>
      <c r="AM75" s="25"/>
      <c r="AN75" s="25"/>
      <c r="AO75" s="25"/>
      <c r="AP75" s="25"/>
      <c r="AQ75" s="25"/>
      <c r="AR75" s="25"/>
      <c r="AS75" s="25"/>
      <c r="AT75" s="25"/>
    </row>
    <row r="76" spans="1:46" x14ac:dyDescent="0.15">
      <c r="A76" s="212">
        <f t="shared" si="35"/>
        <v>45114.999305555553</v>
      </c>
      <c r="B76" s="73">
        <f t="shared" si="36"/>
        <v>8</v>
      </c>
      <c r="C76" s="6">
        <f>IF(ISBLANK(Penman!Z71),'Rainfed Soy'!C75,Penman!Z71)</f>
        <v>0.18185589584325212</v>
      </c>
      <c r="D76" s="207">
        <f t="shared" ca="1" si="37"/>
        <v>0.65111111111111108</v>
      </c>
      <c r="E76" s="7">
        <f t="shared" ca="1" si="38"/>
        <v>0.11840839440460638</v>
      </c>
      <c r="F76" s="131">
        <f ca="1">IF(L75&gt;0.3,E76/'Irrigation Rate'!$B$17,0)</f>
        <v>0</v>
      </c>
      <c r="G76" s="7">
        <f t="shared" ca="1" si="28"/>
        <v>0.11840839440460638</v>
      </c>
      <c r="H76" s="11">
        <f>'Table (Dly)'!C70</f>
        <v>0</v>
      </c>
      <c r="I76" s="16">
        <f t="shared" si="29"/>
        <v>0</v>
      </c>
      <c r="K76" s="96">
        <f t="shared" ca="1" si="30"/>
        <v>0.29550160870361053</v>
      </c>
      <c r="L76" s="8">
        <f t="shared" ref="L76:L139" ca="1" si="41">IF(K76/P76 &lt;1,K76/P76,1)</f>
        <v>5.6609503583067142E-2</v>
      </c>
      <c r="M76" s="67"/>
      <c r="N76" s="96">
        <f t="shared" ca="1" si="31"/>
        <v>0</v>
      </c>
      <c r="O76" s="120">
        <f t="shared" si="39"/>
        <v>24</v>
      </c>
      <c r="P76" s="96">
        <f t="shared" si="40"/>
        <v>5.2200000000000006</v>
      </c>
      <c r="Q76" s="96">
        <f t="shared" ca="1" si="32"/>
        <v>3.6134449331072815</v>
      </c>
      <c r="R76" s="96">
        <f t="shared" si="32"/>
        <v>5.1200787401574805</v>
      </c>
      <c r="S76" s="96">
        <f t="shared" si="33"/>
        <v>0</v>
      </c>
      <c r="T76" s="96">
        <f t="shared" ca="1" si="34"/>
        <v>4.9599243476556198</v>
      </c>
      <c r="AB76" s="25"/>
      <c r="AC76" s="73"/>
      <c r="AD76" s="25"/>
      <c r="AE76" s="25"/>
      <c r="AG76" s="25"/>
      <c r="AH76" s="25"/>
      <c r="AI76" s="25"/>
      <c r="AJ76" s="25"/>
      <c r="AK76" s="25"/>
      <c r="AL76" s="25"/>
      <c r="AM76" s="25"/>
      <c r="AN76" s="25"/>
      <c r="AO76" s="25"/>
      <c r="AP76" s="25"/>
      <c r="AQ76" s="25"/>
      <c r="AR76" s="25"/>
    </row>
    <row r="77" spans="1:46" ht="12.75" customHeight="1" x14ac:dyDescent="0.15">
      <c r="A77" s="212">
        <f t="shared" si="35"/>
        <v>45115.999305555553</v>
      </c>
      <c r="B77" s="73">
        <f t="shared" si="36"/>
        <v>8</v>
      </c>
      <c r="C77" s="6">
        <f>IF(ISERROR(Penman!Z72),'Rainfed Soy'!C76,Penman!Z72)</f>
        <v>8.7581821754862205E-2</v>
      </c>
      <c r="D77" s="207">
        <f t="shared" ca="1" si="37"/>
        <v>0.65111111111111108</v>
      </c>
      <c r="E77" s="7">
        <f t="shared" ca="1" si="38"/>
        <v>5.702549727594361E-2</v>
      </c>
      <c r="F77" s="131">
        <f ca="1">IF(L76&gt;0.3,E77/'Irrigation Rate'!$B$17,0)</f>
        <v>0</v>
      </c>
      <c r="G77" s="7">
        <f t="shared" ca="1" si="28"/>
        <v>5.702549727594361E-2</v>
      </c>
      <c r="H77" s="11">
        <f>'Table (Dly)'!C71</f>
        <v>1.0901574803149607</v>
      </c>
      <c r="I77" s="16">
        <f t="shared" si="29"/>
        <v>0</v>
      </c>
      <c r="K77" s="96">
        <f t="shared" ca="1" si="30"/>
        <v>0</v>
      </c>
      <c r="L77" s="8">
        <f t="shared" ca="1" si="41"/>
        <v>0</v>
      </c>
      <c r="M77" s="67"/>
      <c r="N77" s="96">
        <f t="shared" ca="1" si="31"/>
        <v>0.73763037433540657</v>
      </c>
      <c r="O77" s="120">
        <f t="shared" si="39"/>
        <v>24</v>
      </c>
      <c r="P77" s="96">
        <f t="shared" si="40"/>
        <v>5.2200000000000006</v>
      </c>
      <c r="Q77" s="96">
        <f t="shared" ca="1" si="32"/>
        <v>3.670470430383225</v>
      </c>
      <c r="R77" s="96">
        <f t="shared" si="32"/>
        <v>6.2102362204724413</v>
      </c>
      <c r="S77" s="96">
        <f t="shared" si="33"/>
        <v>0</v>
      </c>
      <c r="T77" s="96">
        <f t="shared" ca="1" si="34"/>
        <v>5.6975547219910263</v>
      </c>
      <c r="AB77" s="25"/>
      <c r="AC77" s="73"/>
      <c r="AD77" s="25"/>
      <c r="AE77" s="25"/>
      <c r="AG77" s="25"/>
      <c r="AH77" s="25"/>
      <c r="AI77" s="25"/>
      <c r="AJ77" s="25"/>
      <c r="AK77" s="25"/>
      <c r="AL77" s="25"/>
      <c r="AM77" s="25"/>
      <c r="AN77" s="25"/>
      <c r="AO77" s="25"/>
      <c r="AP77" s="25"/>
      <c r="AQ77" s="25"/>
      <c r="AR77" s="25"/>
    </row>
    <row r="78" spans="1:46" x14ac:dyDescent="0.15">
      <c r="A78" s="212">
        <f t="shared" si="35"/>
        <v>45116.999305555553</v>
      </c>
      <c r="B78" s="73">
        <f t="shared" si="36"/>
        <v>8</v>
      </c>
      <c r="C78" s="6">
        <f>IF(ISERROR(Penman!Z73),'Rainfed Soy'!C77,Penman!Z73)</f>
        <v>0.16708434237201264</v>
      </c>
      <c r="D78" s="207">
        <f t="shared" ca="1" si="37"/>
        <v>0.65111111111111108</v>
      </c>
      <c r="E78" s="7">
        <f t="shared" ca="1" si="38"/>
        <v>0.10879047181111044</v>
      </c>
      <c r="F78" s="131">
        <f ca="1">IF(L77&gt;0.3,E78/'Irrigation Rate'!$B$17,0)</f>
        <v>0</v>
      </c>
      <c r="G78" s="7">
        <f t="shared" ca="1" si="28"/>
        <v>0.10879047181111044</v>
      </c>
      <c r="H78" s="11">
        <f>'Table (Dly)'!C72</f>
        <v>0</v>
      </c>
      <c r="I78" s="16">
        <f t="shared" si="29"/>
        <v>0</v>
      </c>
      <c r="K78" s="96">
        <f t="shared" ca="1" si="30"/>
        <v>0.10879047181111044</v>
      </c>
      <c r="L78" s="261">
        <f t="shared" ca="1" si="41"/>
        <v>2.0841086553852573E-2</v>
      </c>
      <c r="M78" s="67"/>
      <c r="N78" s="96">
        <f t="shared" ca="1" si="31"/>
        <v>0</v>
      </c>
      <c r="O78" s="120">
        <f t="shared" si="39"/>
        <v>24</v>
      </c>
      <c r="P78" s="96">
        <f t="shared" si="40"/>
        <v>5.2200000000000006</v>
      </c>
      <c r="Q78" s="96">
        <f t="shared" ca="1" si="32"/>
        <v>3.7792609021943355</v>
      </c>
      <c r="R78" s="96">
        <f t="shared" si="32"/>
        <v>6.2102362204724413</v>
      </c>
      <c r="S78" s="96">
        <f t="shared" si="33"/>
        <v>0</v>
      </c>
      <c r="T78" s="96">
        <f t="shared" ca="1" si="34"/>
        <v>5.6975547219910263</v>
      </c>
      <c r="AB78" s="25"/>
      <c r="AC78" s="73"/>
      <c r="AD78" s="25"/>
      <c r="AE78" s="25"/>
      <c r="AG78" s="25"/>
      <c r="AH78" s="25"/>
      <c r="AI78" s="25"/>
      <c r="AJ78" s="25"/>
      <c r="AK78" s="25"/>
      <c r="AL78" s="25"/>
      <c r="AM78" s="25"/>
      <c r="AN78" s="25"/>
      <c r="AO78" s="25"/>
      <c r="AP78" s="25"/>
      <c r="AQ78" s="25"/>
      <c r="AR78" s="25"/>
    </row>
    <row r="79" spans="1:46" x14ac:dyDescent="0.15">
      <c r="A79" s="212">
        <f t="shared" si="35"/>
        <v>45117.999305555553</v>
      </c>
      <c r="B79" s="73">
        <f t="shared" si="36"/>
        <v>8</v>
      </c>
      <c r="C79" s="6">
        <f>IF(ISERROR(Penman!Z74),'Rainfed Soy'!C78,Penman!Z74)</f>
        <v>0.18839494531847517</v>
      </c>
      <c r="D79" s="207">
        <f t="shared" ca="1" si="37"/>
        <v>0.65111111111111108</v>
      </c>
      <c r="E79" s="7">
        <f t="shared" ca="1" si="38"/>
        <v>0.12266604217402939</v>
      </c>
      <c r="F79" s="131">
        <f ca="1">IF(L78&gt;0.3,E79/'Irrigation Rate'!$B$17,0)</f>
        <v>0</v>
      </c>
      <c r="G79" s="7">
        <f t="shared" ca="1" si="28"/>
        <v>0.12266604217402939</v>
      </c>
      <c r="H79" s="11">
        <f>'Table (Dly)'!C73</f>
        <v>0</v>
      </c>
      <c r="I79" s="16">
        <f t="shared" si="29"/>
        <v>0</v>
      </c>
      <c r="K79" s="96">
        <f t="shared" ca="1" si="30"/>
        <v>0.23145651398513983</v>
      </c>
      <c r="L79" s="8">
        <f t="shared" ca="1" si="41"/>
        <v>4.4340328349643639E-2</v>
      </c>
      <c r="M79" s="67"/>
      <c r="N79" s="96">
        <f t="shared" ca="1" si="31"/>
        <v>0</v>
      </c>
      <c r="O79" s="120">
        <f t="shared" si="39"/>
        <v>24</v>
      </c>
      <c r="P79" s="96">
        <f t="shared" si="40"/>
        <v>5.2200000000000006</v>
      </c>
      <c r="Q79" s="96">
        <f t="shared" ca="1" si="32"/>
        <v>3.9019269443683648</v>
      </c>
      <c r="R79" s="96">
        <f t="shared" si="32"/>
        <v>6.2102362204724413</v>
      </c>
      <c r="S79" s="96">
        <f t="shared" si="33"/>
        <v>0</v>
      </c>
      <c r="T79" s="96">
        <f t="shared" ca="1" si="34"/>
        <v>5.6975547219910263</v>
      </c>
      <c r="AB79" s="25"/>
      <c r="AC79" s="73"/>
      <c r="AD79" s="25"/>
      <c r="AE79" s="25"/>
      <c r="AG79" s="25"/>
      <c r="AH79" s="25"/>
      <c r="AI79" s="25"/>
      <c r="AJ79" s="25"/>
      <c r="AK79" s="25"/>
      <c r="AL79" s="25"/>
      <c r="AM79" s="25"/>
      <c r="AN79" s="25"/>
      <c r="AO79" s="25"/>
      <c r="AP79" s="25"/>
      <c r="AQ79" s="25"/>
      <c r="AR79" s="25"/>
    </row>
    <row r="80" spans="1:46" x14ac:dyDescent="0.15">
      <c r="A80" s="212">
        <f t="shared" si="35"/>
        <v>45118.999305555553</v>
      </c>
      <c r="B80" s="73">
        <f t="shared" si="36"/>
        <v>9</v>
      </c>
      <c r="C80" s="6">
        <f>IF(ISERROR(Penman!Z75),'Rainfed Soy'!C79,Penman!Z75)</f>
        <v>0.20706886552596768</v>
      </c>
      <c r="D80" s="207">
        <f t="shared" ca="1" si="37"/>
        <v>0.73999999999999988</v>
      </c>
      <c r="E80" s="7">
        <f t="shared" ca="1" si="38"/>
        <v>0.15323096048921606</v>
      </c>
      <c r="F80" s="131">
        <f ca="1">IF(L79&gt;0.3,E80/'Irrigation Rate'!$B$17,0)</f>
        <v>0</v>
      </c>
      <c r="G80" s="7">
        <f t="shared" ca="1" si="28"/>
        <v>0.15323096048921606</v>
      </c>
      <c r="H80" s="11">
        <f>'Table (Dly)'!C74</f>
        <v>0</v>
      </c>
      <c r="I80" s="16">
        <f t="shared" si="29"/>
        <v>0</v>
      </c>
      <c r="K80" s="96">
        <f t="shared" ca="1" si="30"/>
        <v>0.38468747447435592</v>
      </c>
      <c r="L80" s="8">
        <f t="shared" ca="1" si="41"/>
        <v>7.3694918481677363E-2</v>
      </c>
      <c r="M80" s="67"/>
      <c r="N80" s="96">
        <f t="shared" ca="1" si="31"/>
        <v>0</v>
      </c>
      <c r="O80" s="120">
        <f t="shared" si="39"/>
        <v>24</v>
      </c>
      <c r="P80" s="96">
        <f t="shared" si="40"/>
        <v>5.2200000000000006</v>
      </c>
      <c r="Q80" s="96">
        <f t="shared" ca="1" si="32"/>
        <v>4.0551579048575812</v>
      </c>
      <c r="R80" s="96">
        <f t="shared" si="32"/>
        <v>6.2102362204724413</v>
      </c>
      <c r="S80" s="96">
        <f t="shared" si="33"/>
        <v>0</v>
      </c>
      <c r="T80" s="96">
        <f t="shared" ca="1" si="34"/>
        <v>5.6975547219910263</v>
      </c>
      <c r="AB80" s="25"/>
      <c r="AC80" s="73"/>
      <c r="AD80" s="25"/>
      <c r="AE80" s="25"/>
      <c r="AG80" s="25"/>
      <c r="AH80" s="25"/>
      <c r="AI80" s="25"/>
      <c r="AJ80" s="25"/>
      <c r="AK80" s="25"/>
      <c r="AL80" s="25"/>
      <c r="AM80" s="25"/>
      <c r="AN80" s="25"/>
      <c r="AO80" s="25"/>
      <c r="AP80" s="25"/>
      <c r="AQ80" s="25"/>
      <c r="AR80" s="25"/>
    </row>
    <row r="81" spans="1:46" s="254" customFormat="1" x14ac:dyDescent="0.15">
      <c r="A81" s="246">
        <f t="shared" si="35"/>
        <v>45119.999305555553</v>
      </c>
      <c r="B81" s="247">
        <f t="shared" si="36"/>
        <v>9</v>
      </c>
      <c r="C81" s="248">
        <f>IF(ISERROR(Penman!Z76),'Rainfed Soy'!C80,Penman!Z76)</f>
        <v>0.15735713725802566</v>
      </c>
      <c r="D81" s="249">
        <f t="shared" ca="1" si="37"/>
        <v>0.73999999999999988</v>
      </c>
      <c r="E81" s="250">
        <f t="shared" ca="1" si="38"/>
        <v>0.11644428157093897</v>
      </c>
      <c r="F81" s="251">
        <f ca="1">IF(L80&gt;0.3,E81/'Irrigation Rate'!$B$17,0)</f>
        <v>0</v>
      </c>
      <c r="G81" s="7">
        <f t="shared" ca="1" si="28"/>
        <v>0.11644428157093897</v>
      </c>
      <c r="H81" s="252">
        <f>'Table (Dly)'!C75</f>
        <v>0</v>
      </c>
      <c r="I81" s="253">
        <f t="shared" si="29"/>
        <v>0</v>
      </c>
      <c r="K81" s="255">
        <f t="shared" ca="1" si="30"/>
        <v>0.50113175604529492</v>
      </c>
      <c r="L81" s="8">
        <f t="shared" ca="1" si="41"/>
        <v>9.6002252115956865E-2</v>
      </c>
      <c r="M81" s="256"/>
      <c r="N81" s="255">
        <f t="shared" ca="1" si="31"/>
        <v>0</v>
      </c>
      <c r="O81" s="257">
        <f t="shared" si="39"/>
        <v>24</v>
      </c>
      <c r="P81" s="255">
        <f t="shared" si="40"/>
        <v>5.2200000000000006</v>
      </c>
      <c r="Q81" s="255">
        <f t="shared" ca="1" si="32"/>
        <v>4.1716021864285198</v>
      </c>
      <c r="R81" s="255">
        <f t="shared" si="32"/>
        <v>6.2102362204724413</v>
      </c>
      <c r="S81" s="255">
        <f t="shared" si="33"/>
        <v>0</v>
      </c>
      <c r="T81" s="255">
        <f t="shared" ca="1" si="34"/>
        <v>5.6975547219910263</v>
      </c>
      <c r="AB81" s="258"/>
      <c r="AC81" s="247"/>
      <c r="AD81" s="258"/>
      <c r="AE81" s="258"/>
      <c r="AG81" s="258"/>
      <c r="AH81" s="258"/>
      <c r="AI81" s="258"/>
      <c r="AJ81" s="258"/>
      <c r="AK81" s="258"/>
      <c r="AL81" s="258"/>
      <c r="AM81" s="258"/>
      <c r="AN81" s="258"/>
      <c r="AO81" s="258"/>
      <c r="AP81" s="258"/>
      <c r="AQ81" s="258"/>
      <c r="AR81" s="258"/>
    </row>
    <row r="82" spans="1:46" x14ac:dyDescent="0.15">
      <c r="A82" s="212">
        <f t="shared" si="35"/>
        <v>45120.999305555553</v>
      </c>
      <c r="B82" s="73">
        <f t="shared" si="36"/>
        <v>9</v>
      </c>
      <c r="C82" s="6">
        <f>IF(ISERROR(Penman!Z77),'Rainfed Soy'!C81,Penman!Z77)</f>
        <v>0.13025376072274025</v>
      </c>
      <c r="D82" s="207">
        <f t="shared" ca="1" si="37"/>
        <v>0.73999999999999988</v>
      </c>
      <c r="E82" s="7">
        <f t="shared" ca="1" si="38"/>
        <v>9.6387782934827776E-2</v>
      </c>
      <c r="F82" s="131">
        <f ca="1">IF(L81&gt;0.3,E82/'Irrigation Rate'!$B$17,0)</f>
        <v>0</v>
      </c>
      <c r="G82" s="7">
        <f t="shared" ca="1" si="28"/>
        <v>9.6387782934827776E-2</v>
      </c>
      <c r="H82" s="11">
        <f>'Table (Dly)'!C76</f>
        <v>0.01</v>
      </c>
      <c r="I82" s="16">
        <f t="shared" si="29"/>
        <v>0</v>
      </c>
      <c r="K82" s="96">
        <f t="shared" ca="1" si="30"/>
        <v>0.58751953898012266</v>
      </c>
      <c r="L82" s="8">
        <f t="shared" ca="1" si="41"/>
        <v>0.11255163581994686</v>
      </c>
      <c r="M82" s="67"/>
      <c r="N82" s="96">
        <f t="shared" ca="1" si="31"/>
        <v>0</v>
      </c>
      <c r="O82" s="120">
        <f t="shared" si="39"/>
        <v>24</v>
      </c>
      <c r="P82" s="96">
        <f t="shared" si="40"/>
        <v>5.2200000000000006</v>
      </c>
      <c r="Q82" s="96">
        <f t="shared" ca="1" si="32"/>
        <v>4.2679899693633478</v>
      </c>
      <c r="R82" s="96">
        <f t="shared" si="32"/>
        <v>6.2202362204724411</v>
      </c>
      <c r="S82" s="96">
        <f t="shared" si="33"/>
        <v>0</v>
      </c>
      <c r="T82" s="96">
        <f t="shared" ca="1" si="34"/>
        <v>5.6975547219910263</v>
      </c>
      <c r="AB82" s="25"/>
      <c r="AC82" s="73"/>
      <c r="AD82" s="25"/>
      <c r="AE82" s="25"/>
      <c r="AG82" s="25"/>
      <c r="AH82" s="25"/>
      <c r="AI82" s="25"/>
      <c r="AJ82" s="25"/>
      <c r="AK82" s="25"/>
      <c r="AL82" s="25"/>
      <c r="AM82" s="25"/>
      <c r="AN82" s="25"/>
      <c r="AO82" s="25"/>
      <c r="AP82" s="25"/>
      <c r="AQ82" s="25"/>
      <c r="AR82" s="25"/>
      <c r="AS82" s="25"/>
      <c r="AT82" s="25"/>
    </row>
    <row r="83" spans="1:46" ht="12.75" customHeight="1" x14ac:dyDescent="0.15">
      <c r="A83" s="212">
        <f t="shared" si="35"/>
        <v>45121.999305555553</v>
      </c>
      <c r="B83" s="73">
        <f t="shared" si="36"/>
        <v>9</v>
      </c>
      <c r="C83" s="6">
        <f>IF(ISERROR(Penman!Z78),'Rainfed Soy'!C82,Penman!Z78)</f>
        <v>0.19917319321896235</v>
      </c>
      <c r="D83" s="207">
        <f t="shared" ca="1" si="37"/>
        <v>0.73999999999999988</v>
      </c>
      <c r="E83" s="7">
        <f t="shared" ca="1" si="38"/>
        <v>0.14738816298203211</v>
      </c>
      <c r="F83" s="131">
        <f ca="1">IF(L82&gt;0.3,E83/'Irrigation Rate'!$B$17,0)</f>
        <v>0</v>
      </c>
      <c r="G83" s="7">
        <f t="shared" ca="1" si="28"/>
        <v>0.14738816298203211</v>
      </c>
      <c r="H83" s="11">
        <f>'Table (Dly)'!C77</f>
        <v>0</v>
      </c>
      <c r="I83" s="16">
        <f t="shared" si="29"/>
        <v>0</v>
      </c>
      <c r="K83" s="96">
        <f t="shared" ca="1" si="30"/>
        <v>0.73490770196215482</v>
      </c>
      <c r="L83" s="8">
        <f t="shared" ca="1" si="41"/>
        <v>0.14078691608470398</v>
      </c>
      <c r="M83" s="67"/>
      <c r="N83" s="96">
        <f t="shared" ca="1" si="31"/>
        <v>0</v>
      </c>
      <c r="O83" s="120">
        <f t="shared" si="39"/>
        <v>24</v>
      </c>
      <c r="P83" s="96">
        <f t="shared" si="40"/>
        <v>5.2200000000000006</v>
      </c>
      <c r="Q83" s="96">
        <f t="shared" ca="1" si="32"/>
        <v>4.4153781323453796</v>
      </c>
      <c r="R83" s="96">
        <f t="shared" si="32"/>
        <v>6.2202362204724411</v>
      </c>
      <c r="S83" s="96">
        <f t="shared" si="33"/>
        <v>0</v>
      </c>
      <c r="T83" s="96">
        <f t="shared" ca="1" si="34"/>
        <v>5.6975547219910263</v>
      </c>
      <c r="AB83" s="25"/>
      <c r="AC83" s="73"/>
      <c r="AD83" s="25"/>
      <c r="AE83" s="25"/>
      <c r="AG83" s="25"/>
      <c r="AH83" s="25"/>
      <c r="AI83" s="25"/>
      <c r="AJ83" s="25"/>
      <c r="AK83" s="25"/>
      <c r="AL83" s="25"/>
      <c r="AM83" s="25"/>
      <c r="AN83" s="25"/>
      <c r="AO83" s="25"/>
      <c r="AP83" s="25"/>
      <c r="AQ83" s="25"/>
      <c r="AR83" s="25"/>
    </row>
    <row r="84" spans="1:46" x14ac:dyDescent="0.15">
      <c r="A84" s="212">
        <f t="shared" si="35"/>
        <v>45122.999305555553</v>
      </c>
      <c r="B84" s="73">
        <f t="shared" si="36"/>
        <v>9</v>
      </c>
      <c r="C84" s="6">
        <f>IF(ISERROR(Penman!Z79),'Rainfed Soy'!C83,Penman!Z79)</f>
        <v>0.13179794814383061</v>
      </c>
      <c r="D84" s="207">
        <f t="shared" ca="1" si="37"/>
        <v>0.73999999999999988</v>
      </c>
      <c r="E84" s="7">
        <f t="shared" ca="1" si="38"/>
        <v>9.7530481626434642E-2</v>
      </c>
      <c r="F84" s="131">
        <f ca="1">IF(L83&gt;0.3,E84/'Irrigation Rate'!$B$17,0)</f>
        <v>0</v>
      </c>
      <c r="G84" s="7">
        <f t="shared" ca="1" si="28"/>
        <v>9.7530481626434642E-2</v>
      </c>
      <c r="H84" s="11">
        <f>'Table (Dly)'!C78</f>
        <v>1.7098425196850395</v>
      </c>
      <c r="I84" s="16">
        <f t="shared" si="29"/>
        <v>0</v>
      </c>
      <c r="K84" s="96">
        <f t="shared" ca="1" si="30"/>
        <v>0</v>
      </c>
      <c r="L84" s="8">
        <f t="shared" ca="1" si="41"/>
        <v>0</v>
      </c>
      <c r="M84" s="67"/>
      <c r="N84" s="96">
        <f t="shared" ca="1" si="31"/>
        <v>0.87740433609645008</v>
      </c>
      <c r="O84" s="120">
        <f t="shared" si="39"/>
        <v>24</v>
      </c>
      <c r="P84" s="96">
        <f t="shared" si="40"/>
        <v>5.2200000000000006</v>
      </c>
      <c r="Q84" s="96">
        <f t="shared" ca="1" si="32"/>
        <v>4.5129086139718142</v>
      </c>
      <c r="R84" s="96">
        <f t="shared" si="32"/>
        <v>7.9300787401574802</v>
      </c>
      <c r="S84" s="96">
        <f t="shared" si="33"/>
        <v>0</v>
      </c>
      <c r="T84" s="96">
        <f t="shared" ca="1" si="34"/>
        <v>6.5749590580874759</v>
      </c>
      <c r="AB84" s="25"/>
      <c r="AC84" s="73"/>
      <c r="AD84" s="25"/>
      <c r="AE84" s="25"/>
      <c r="AG84" s="25"/>
      <c r="AH84" s="25"/>
      <c r="AI84" s="25"/>
      <c r="AJ84" s="25"/>
      <c r="AK84" s="25"/>
      <c r="AL84" s="25"/>
      <c r="AM84" s="25"/>
      <c r="AN84" s="25"/>
      <c r="AO84" s="25"/>
      <c r="AP84" s="25"/>
      <c r="AQ84" s="25"/>
      <c r="AR84" s="25"/>
    </row>
    <row r="85" spans="1:46" x14ac:dyDescent="0.15">
      <c r="A85" s="212">
        <f t="shared" si="35"/>
        <v>45123.999305555553</v>
      </c>
      <c r="B85" s="73">
        <f t="shared" si="36"/>
        <v>9</v>
      </c>
      <c r="C85" s="6">
        <f>IF(ISERROR(Penman!Z80),'Rainfed Soy'!C84,Penman!Z80)</f>
        <v>0.14808002588789218</v>
      </c>
      <c r="D85" s="207">
        <f t="shared" ca="1" si="37"/>
        <v>0.73999999999999988</v>
      </c>
      <c r="E85" s="7">
        <f t="shared" ca="1" si="38"/>
        <v>0.10957921915704019</v>
      </c>
      <c r="F85" s="131">
        <f ca="1">IF(L84&gt;0.3,E85/'Irrigation Rate'!$B$17,0)</f>
        <v>0</v>
      </c>
      <c r="G85" s="7">
        <f t="shared" ca="1" si="28"/>
        <v>0.10957921915704019</v>
      </c>
      <c r="H85" s="11">
        <f>'Table (Dly)'!C79</f>
        <v>0</v>
      </c>
      <c r="I85" s="16">
        <f t="shared" si="29"/>
        <v>0</v>
      </c>
      <c r="K85" s="96">
        <f t="shared" ca="1" si="30"/>
        <v>0.10957921915704019</v>
      </c>
      <c r="L85" s="8">
        <f t="shared" ca="1" si="41"/>
        <v>2.0992187577977047E-2</v>
      </c>
      <c r="M85" s="67"/>
      <c r="N85" s="96">
        <f t="shared" ca="1" si="31"/>
        <v>0</v>
      </c>
      <c r="O85" s="120">
        <f t="shared" si="39"/>
        <v>24</v>
      </c>
      <c r="P85" s="96">
        <f t="shared" si="40"/>
        <v>5.2200000000000006</v>
      </c>
      <c r="Q85" s="96">
        <f t="shared" ca="1" si="32"/>
        <v>4.6224878331288544</v>
      </c>
      <c r="R85" s="96">
        <f t="shared" si="32"/>
        <v>7.9300787401574802</v>
      </c>
      <c r="S85" s="96">
        <f t="shared" si="33"/>
        <v>0</v>
      </c>
      <c r="T85" s="96">
        <f t="shared" ca="1" si="34"/>
        <v>6.5749590580874759</v>
      </c>
      <c r="AB85" s="25"/>
      <c r="AC85" s="73"/>
      <c r="AD85" s="25"/>
      <c r="AE85" s="25"/>
      <c r="AG85" s="25"/>
      <c r="AH85" s="25"/>
      <c r="AI85" s="25"/>
      <c r="AJ85" s="25"/>
      <c r="AK85" s="25"/>
      <c r="AL85" s="25"/>
      <c r="AM85" s="25"/>
      <c r="AN85" s="25"/>
      <c r="AO85" s="25"/>
      <c r="AP85" s="25"/>
      <c r="AQ85" s="25"/>
      <c r="AR85" s="25"/>
    </row>
    <row r="86" spans="1:46" ht="12.75" customHeight="1" x14ac:dyDescent="0.15">
      <c r="A86" s="212">
        <f t="shared" si="35"/>
        <v>45124.999305555553</v>
      </c>
      <c r="B86" s="73">
        <f t="shared" si="36"/>
        <v>9</v>
      </c>
      <c r="C86" s="6">
        <f>IF(ISERROR(Penman!Z81),'Rainfed Soy'!C85,Penman!Z81)</f>
        <v>0.14085992706875378</v>
      </c>
      <c r="D86" s="207">
        <f t="shared" ca="1" si="37"/>
        <v>0.73999999999999988</v>
      </c>
      <c r="E86" s="7">
        <f t="shared" ca="1" si="38"/>
        <v>0.10423634603087778</v>
      </c>
      <c r="F86" s="131">
        <f ca="1">IF(L85&gt;0.3,E86/'Irrigation Rate'!$B$17,0)</f>
        <v>0</v>
      </c>
      <c r="G86" s="7">
        <f t="shared" ca="1" si="28"/>
        <v>0.10423634603087778</v>
      </c>
      <c r="H86" s="11">
        <f>'Table (Dly)'!C80</f>
        <v>0</v>
      </c>
      <c r="I86" s="16">
        <f t="shared" si="29"/>
        <v>0</v>
      </c>
      <c r="K86" s="96">
        <f t="shared" ca="1" si="30"/>
        <v>0.21381556518791797</v>
      </c>
      <c r="L86" s="8">
        <f t="shared" ca="1" si="41"/>
        <v>4.0960836242896155E-2</v>
      </c>
      <c r="M86" s="67"/>
      <c r="N86" s="96">
        <f t="shared" ca="1" si="31"/>
        <v>0</v>
      </c>
      <c r="O86" s="120">
        <f t="shared" si="39"/>
        <v>24</v>
      </c>
      <c r="P86" s="96">
        <f t="shared" si="40"/>
        <v>5.2200000000000006</v>
      </c>
      <c r="Q86" s="96">
        <f t="shared" ca="1" si="32"/>
        <v>4.7267241791597323</v>
      </c>
      <c r="R86" s="96">
        <f t="shared" si="32"/>
        <v>7.9300787401574802</v>
      </c>
      <c r="S86" s="96">
        <f t="shared" si="33"/>
        <v>0</v>
      </c>
      <c r="T86" s="96">
        <f t="shared" ca="1" si="34"/>
        <v>6.5749590580874759</v>
      </c>
      <c r="AB86" s="25"/>
      <c r="AC86" s="73"/>
      <c r="AD86" s="25"/>
      <c r="AE86" s="25"/>
      <c r="AG86" s="25"/>
      <c r="AH86" s="25"/>
      <c r="AI86" s="25"/>
      <c r="AJ86" s="25"/>
      <c r="AK86" s="25"/>
      <c r="AL86" s="25"/>
      <c r="AM86" s="25"/>
      <c r="AN86" s="25"/>
      <c r="AO86" s="25"/>
      <c r="AP86" s="25"/>
      <c r="AQ86" s="25"/>
      <c r="AR86" s="25"/>
    </row>
    <row r="87" spans="1:46" x14ac:dyDescent="0.15">
      <c r="A87" s="212">
        <f t="shared" si="35"/>
        <v>45125.999305555553</v>
      </c>
      <c r="B87" s="73">
        <f t="shared" si="36"/>
        <v>10</v>
      </c>
      <c r="C87" s="6">
        <f>IF(ISERROR(Penman!Z82),'Rainfed Soy'!C86,Penman!Z82)</f>
        <v>0.16547320956152944</v>
      </c>
      <c r="D87" s="207">
        <f t="shared" ca="1" si="37"/>
        <v>0.82333333333333325</v>
      </c>
      <c r="E87" s="7">
        <f t="shared" ca="1" si="38"/>
        <v>0.13623960920565922</v>
      </c>
      <c r="F87" s="131">
        <f ca="1">IF(L86&gt;0.3,E87/'Irrigation Rate'!$B$17,0)</f>
        <v>0</v>
      </c>
      <c r="G87" s="7">
        <f t="shared" ca="1" si="28"/>
        <v>0.13623960920565922</v>
      </c>
      <c r="H87" s="11">
        <f>'Table (Dly)'!C81</f>
        <v>3.0000000000000002E-2</v>
      </c>
      <c r="I87" s="16">
        <f t="shared" si="29"/>
        <v>0</v>
      </c>
      <c r="K87" s="96">
        <f t="shared" ca="1" si="30"/>
        <v>0.32005517439357717</v>
      </c>
      <c r="L87" s="261">
        <f t="shared" ca="1" si="41"/>
        <v>6.1313251799535846E-2</v>
      </c>
      <c r="M87" s="67"/>
      <c r="N87" s="96">
        <f t="shared" ca="1" si="31"/>
        <v>0</v>
      </c>
      <c r="O87" s="120">
        <f t="shared" si="39"/>
        <v>24</v>
      </c>
      <c r="P87" s="96">
        <f t="shared" si="40"/>
        <v>5.2200000000000006</v>
      </c>
      <c r="Q87" s="96">
        <f t="shared" ca="1" si="32"/>
        <v>4.8629637883653913</v>
      </c>
      <c r="R87" s="96">
        <f t="shared" si="32"/>
        <v>7.9600787401574804</v>
      </c>
      <c r="S87" s="96">
        <f t="shared" si="33"/>
        <v>0</v>
      </c>
      <c r="T87" s="96">
        <f t="shared" ca="1" si="34"/>
        <v>6.5749590580874759</v>
      </c>
      <c r="AB87" s="25"/>
      <c r="AC87" s="73"/>
      <c r="AD87" s="25"/>
      <c r="AE87" s="25"/>
      <c r="AG87" s="25"/>
      <c r="AH87" s="25"/>
      <c r="AI87" s="25"/>
      <c r="AJ87" s="25"/>
      <c r="AK87" s="25"/>
      <c r="AL87" s="25"/>
      <c r="AM87" s="25"/>
      <c r="AN87" s="25"/>
      <c r="AO87" s="25"/>
      <c r="AP87" s="25"/>
      <c r="AQ87" s="25"/>
      <c r="AR87" s="25"/>
    </row>
    <row r="88" spans="1:46" x14ac:dyDescent="0.15">
      <c r="A88" s="212">
        <f t="shared" si="35"/>
        <v>45126.999305555553</v>
      </c>
      <c r="B88" s="73">
        <f t="shared" si="36"/>
        <v>10</v>
      </c>
      <c r="C88" s="6">
        <f>IF(ISERROR(Penman!Z83),'Rainfed Soy'!C87,Penman!Z83)</f>
        <v>0.17809932994011682</v>
      </c>
      <c r="D88" s="207">
        <f t="shared" ca="1" si="37"/>
        <v>0.82333333333333325</v>
      </c>
      <c r="E88" s="7">
        <f t="shared" ca="1" si="38"/>
        <v>0.14663511498402951</v>
      </c>
      <c r="F88" s="131">
        <f ca="1">IF(L87&gt;0.3,E88/'Irrigation Rate'!$B$17,0)</f>
        <v>0</v>
      </c>
      <c r="G88" s="7">
        <f t="shared" ca="1" si="28"/>
        <v>0.14663511498402951</v>
      </c>
      <c r="H88" s="11">
        <f>'Table (Dly)'!C82</f>
        <v>0</v>
      </c>
      <c r="I88" s="16">
        <f t="shared" si="29"/>
        <v>0</v>
      </c>
      <c r="K88" s="96">
        <f t="shared" ca="1" si="30"/>
        <v>0.4666902893776067</v>
      </c>
      <c r="L88" s="8">
        <f t="shared" ca="1" si="41"/>
        <v>8.9404269995710092E-2</v>
      </c>
      <c r="M88" s="67"/>
      <c r="N88" s="96">
        <f t="shared" ca="1" si="31"/>
        <v>0</v>
      </c>
      <c r="O88" s="120">
        <f t="shared" si="39"/>
        <v>24</v>
      </c>
      <c r="P88" s="96">
        <f t="shared" si="40"/>
        <v>5.2200000000000006</v>
      </c>
      <c r="Q88" s="96">
        <f t="shared" ca="1" si="32"/>
        <v>5.0095989033494206</v>
      </c>
      <c r="R88" s="96">
        <f t="shared" si="32"/>
        <v>7.9600787401574804</v>
      </c>
      <c r="S88" s="96">
        <f t="shared" si="33"/>
        <v>0</v>
      </c>
      <c r="T88" s="96">
        <f t="shared" ca="1" si="34"/>
        <v>6.5749590580874759</v>
      </c>
      <c r="AB88" s="25"/>
      <c r="AC88" s="73"/>
      <c r="AD88" s="25"/>
      <c r="AE88" s="25"/>
      <c r="AG88" s="25"/>
      <c r="AH88" s="25"/>
      <c r="AI88" s="25"/>
      <c r="AJ88" s="25"/>
      <c r="AK88" s="25"/>
      <c r="AL88" s="25"/>
      <c r="AM88" s="25"/>
      <c r="AN88" s="25"/>
      <c r="AO88" s="25"/>
      <c r="AP88" s="25"/>
      <c r="AQ88" s="25"/>
      <c r="AR88" s="25"/>
    </row>
    <row r="89" spans="1:46" x14ac:dyDescent="0.15">
      <c r="A89" s="212">
        <f t="shared" si="35"/>
        <v>45127.999305555553</v>
      </c>
      <c r="B89" s="73">
        <f t="shared" si="36"/>
        <v>10</v>
      </c>
      <c r="C89" s="6">
        <f>IF(ISERROR(Penman!Z84),'Rainfed Soy'!C88,Penman!Z84)</f>
        <v>0.16231646394348087</v>
      </c>
      <c r="D89" s="207">
        <f t="shared" ca="1" si="37"/>
        <v>0.82333333333333325</v>
      </c>
      <c r="E89" s="7">
        <f t="shared" ca="1" si="38"/>
        <v>0.13364055531346591</v>
      </c>
      <c r="F89" s="131">
        <f ca="1">IF(L88&gt;0.3,E89/'Irrigation Rate'!$B$17,0)</f>
        <v>0</v>
      </c>
      <c r="G89" s="7">
        <f t="shared" ca="1" si="28"/>
        <v>0.13364055531346591</v>
      </c>
      <c r="H89" s="11">
        <f>'Table (Dly)'!C83</f>
        <v>0</v>
      </c>
      <c r="I89" s="16">
        <f t="shared" si="29"/>
        <v>0</v>
      </c>
      <c r="K89" s="96">
        <f t="shared" ca="1" si="30"/>
        <v>0.60033084469107267</v>
      </c>
      <c r="L89" s="261">
        <f t="shared" ca="1" si="41"/>
        <v>0.11500590894464992</v>
      </c>
      <c r="M89" s="67"/>
      <c r="N89" s="96">
        <f t="shared" ca="1" si="31"/>
        <v>0</v>
      </c>
      <c r="O89" s="120">
        <f t="shared" si="39"/>
        <v>24</v>
      </c>
      <c r="P89" s="96">
        <f t="shared" si="40"/>
        <v>5.2200000000000006</v>
      </c>
      <c r="Q89" s="96">
        <f t="shared" ca="1" si="32"/>
        <v>5.1432394586628867</v>
      </c>
      <c r="R89" s="96">
        <f t="shared" si="32"/>
        <v>7.9600787401574804</v>
      </c>
      <c r="S89" s="96">
        <f t="shared" si="33"/>
        <v>0</v>
      </c>
      <c r="T89" s="96">
        <f t="shared" ca="1" si="34"/>
        <v>6.5749590580874759</v>
      </c>
      <c r="AB89" s="25"/>
      <c r="AC89" s="73"/>
      <c r="AD89" s="25"/>
      <c r="AE89" s="25"/>
      <c r="AG89" s="25"/>
      <c r="AH89" s="25"/>
      <c r="AI89" s="25"/>
      <c r="AJ89" s="25"/>
      <c r="AK89" s="25"/>
      <c r="AL89" s="25"/>
      <c r="AM89" s="25"/>
      <c r="AN89" s="25"/>
      <c r="AO89" s="25"/>
      <c r="AP89" s="25"/>
      <c r="AQ89" s="25"/>
      <c r="AR89" s="25"/>
    </row>
    <row r="90" spans="1:46" x14ac:dyDescent="0.15">
      <c r="A90" s="212">
        <f t="shared" si="35"/>
        <v>45128.999305555553</v>
      </c>
      <c r="B90" s="73">
        <f t="shared" si="36"/>
        <v>10</v>
      </c>
      <c r="C90" s="6">
        <f>IF(ISERROR(Penman!Z85),'Rainfed Soy'!C89,Penman!Z85)</f>
        <v>0.16383660846419676</v>
      </c>
      <c r="D90" s="207">
        <f t="shared" ca="1" si="37"/>
        <v>0.82333333333333325</v>
      </c>
      <c r="E90" s="7">
        <f t="shared" ca="1" si="38"/>
        <v>0.13489214096885532</v>
      </c>
      <c r="F90" s="131">
        <f ca="1">IF(L89&gt;0.3,E90/'Irrigation Rate'!$B$17,0)</f>
        <v>0</v>
      </c>
      <c r="G90" s="7">
        <f t="shared" ca="1" si="28"/>
        <v>0.13489214096885532</v>
      </c>
      <c r="H90" s="11">
        <f>'Table (Dly)'!C84</f>
        <v>0</v>
      </c>
      <c r="I90" s="16">
        <f t="shared" si="29"/>
        <v>0</v>
      </c>
      <c r="K90" s="96">
        <f t="shared" ca="1" si="30"/>
        <v>0.73522298565992794</v>
      </c>
      <c r="L90" s="261">
        <f t="shared" ca="1" si="41"/>
        <v>0.14084731526052258</v>
      </c>
      <c r="M90" s="67"/>
      <c r="N90" s="96">
        <f t="shared" ca="1" si="31"/>
        <v>0</v>
      </c>
      <c r="O90" s="120">
        <f t="shared" si="39"/>
        <v>24</v>
      </c>
      <c r="P90" s="96">
        <f t="shared" si="40"/>
        <v>5.2200000000000006</v>
      </c>
      <c r="Q90" s="96">
        <f t="shared" ref="Q90:R105" ca="1" si="42">Q89+G90</f>
        <v>5.2781315996317417</v>
      </c>
      <c r="R90" s="96">
        <f t="shared" si="42"/>
        <v>7.9600787401574804</v>
      </c>
      <c r="S90" s="96">
        <f t="shared" si="33"/>
        <v>0</v>
      </c>
      <c r="T90" s="96">
        <f t="shared" ca="1" si="34"/>
        <v>6.5749590580874759</v>
      </c>
      <c r="AB90" s="25"/>
      <c r="AC90" s="73"/>
      <c r="AD90" s="25"/>
      <c r="AE90" s="25"/>
      <c r="AG90" s="25"/>
      <c r="AH90" s="25"/>
      <c r="AI90" s="25"/>
      <c r="AJ90" s="25"/>
      <c r="AK90" s="25"/>
      <c r="AL90" s="25"/>
      <c r="AM90" s="25"/>
      <c r="AN90" s="25"/>
      <c r="AO90" s="25"/>
      <c r="AP90" s="25"/>
      <c r="AQ90" s="25"/>
      <c r="AR90" s="25"/>
    </row>
    <row r="91" spans="1:46" x14ac:dyDescent="0.15">
      <c r="A91" s="212">
        <f t="shared" si="35"/>
        <v>45129.999305555553</v>
      </c>
      <c r="B91" s="73">
        <f t="shared" si="36"/>
        <v>10</v>
      </c>
      <c r="C91" s="6">
        <f>IF(ISERROR(Penman!Z86),'Rainfed Soy'!C90,Penman!Z86)</f>
        <v>0.17734257169666146</v>
      </c>
      <c r="D91" s="207">
        <f t="shared" ca="1" si="37"/>
        <v>0.82333333333333325</v>
      </c>
      <c r="E91" s="7">
        <f t="shared" ca="1" si="38"/>
        <v>0.14601205069691792</v>
      </c>
      <c r="F91" s="131">
        <f ca="1">IF(L90&gt;0.3,E91/'Irrigation Rate'!$B$17,0)</f>
        <v>0</v>
      </c>
      <c r="G91" s="7">
        <f t="shared" ca="1" si="28"/>
        <v>0.14601205069691792</v>
      </c>
      <c r="H91" s="11">
        <f>'Table (Dly)'!C85</f>
        <v>0</v>
      </c>
      <c r="I91" s="16">
        <f t="shared" si="29"/>
        <v>0</v>
      </c>
      <c r="K91" s="96">
        <f t="shared" ca="1" si="30"/>
        <v>0.88123503635684586</v>
      </c>
      <c r="L91" s="8">
        <f t="shared" ca="1" si="41"/>
        <v>0.16881897248215436</v>
      </c>
      <c r="M91" s="67"/>
      <c r="N91" s="96">
        <f t="shared" ca="1" si="31"/>
        <v>0</v>
      </c>
      <c r="O91" s="120">
        <f t="shared" si="39"/>
        <v>24</v>
      </c>
      <c r="P91" s="96">
        <f t="shared" si="40"/>
        <v>5.2200000000000006</v>
      </c>
      <c r="Q91" s="96">
        <f t="shared" ca="1" si="42"/>
        <v>5.4241436503286593</v>
      </c>
      <c r="R91" s="96">
        <f t="shared" si="42"/>
        <v>7.9600787401574804</v>
      </c>
      <c r="S91" s="96">
        <f t="shared" si="33"/>
        <v>0</v>
      </c>
      <c r="T91" s="96">
        <f t="shared" ca="1" si="34"/>
        <v>6.5749590580874759</v>
      </c>
      <c r="AB91" s="25"/>
      <c r="AC91" s="73"/>
      <c r="AD91" s="25"/>
      <c r="AE91" s="25"/>
      <c r="AG91" s="25"/>
      <c r="AH91" s="25"/>
      <c r="AI91" s="25"/>
      <c r="AJ91" s="25"/>
      <c r="AK91" s="25"/>
      <c r="AL91" s="25"/>
      <c r="AM91" s="25"/>
      <c r="AN91" s="25"/>
      <c r="AO91" s="25"/>
      <c r="AP91" s="25"/>
      <c r="AQ91" s="25"/>
      <c r="AR91" s="25"/>
    </row>
    <row r="92" spans="1:46" x14ac:dyDescent="0.15">
      <c r="A92" s="212">
        <f t="shared" si="35"/>
        <v>45130.999305555553</v>
      </c>
      <c r="B92" s="73">
        <f t="shared" si="36"/>
        <v>10</v>
      </c>
      <c r="C92" s="6">
        <f>IF(ISERROR(Penman!Z87),'Rainfed Soy'!C91,Penman!Z87)</f>
        <v>0.16883117116518559</v>
      </c>
      <c r="D92" s="207">
        <f t="shared" ca="1" si="37"/>
        <v>0.82333333333333325</v>
      </c>
      <c r="E92" s="7">
        <f t="shared" ca="1" si="38"/>
        <v>0.13900433092600278</v>
      </c>
      <c r="F92" s="131">
        <f ca="1">IF(L91&gt;0.3,E92/'Irrigation Rate'!$B$17,0)</f>
        <v>0</v>
      </c>
      <c r="G92" s="7">
        <f t="shared" ca="1" si="28"/>
        <v>0.13900433092600278</v>
      </c>
      <c r="H92" s="11">
        <f>'Table (Dly)'!C86</f>
        <v>0.19</v>
      </c>
      <c r="I92" s="16">
        <f t="shared" si="29"/>
        <v>0</v>
      </c>
      <c r="K92" s="96">
        <f t="shared" ca="1" si="30"/>
        <v>0.83023936728284875</v>
      </c>
      <c r="L92" s="8">
        <f t="shared" ca="1" si="41"/>
        <v>0.15904968721893653</v>
      </c>
      <c r="M92" s="67"/>
      <c r="N92" s="96">
        <f t="shared" ca="1" si="31"/>
        <v>0</v>
      </c>
      <c r="O92" s="120">
        <f t="shared" si="39"/>
        <v>24</v>
      </c>
      <c r="P92" s="96">
        <f t="shared" si="40"/>
        <v>5.2200000000000006</v>
      </c>
      <c r="Q92" s="96">
        <f t="shared" ca="1" si="42"/>
        <v>5.5631479812546623</v>
      </c>
      <c r="R92" s="96">
        <f t="shared" si="42"/>
        <v>8.1500787401574808</v>
      </c>
      <c r="S92" s="96">
        <f t="shared" si="33"/>
        <v>0</v>
      </c>
      <c r="T92" s="96">
        <f t="shared" ca="1" si="34"/>
        <v>6.5749590580874759</v>
      </c>
      <c r="AB92" s="25"/>
      <c r="AC92" s="73"/>
      <c r="AD92" s="25"/>
      <c r="AE92" s="25"/>
      <c r="AG92" s="25"/>
      <c r="AH92" s="25"/>
      <c r="AI92" s="25"/>
      <c r="AJ92" s="25"/>
      <c r="AK92" s="25"/>
      <c r="AL92" s="25"/>
      <c r="AM92" s="25"/>
      <c r="AN92" s="25"/>
      <c r="AO92" s="25"/>
      <c r="AP92" s="25"/>
      <c r="AQ92" s="25"/>
      <c r="AR92" s="25"/>
    </row>
    <row r="93" spans="1:46" x14ac:dyDescent="0.15">
      <c r="A93" s="212">
        <f t="shared" si="35"/>
        <v>45131.999305555553</v>
      </c>
      <c r="B93" s="73">
        <f t="shared" si="36"/>
        <v>10</v>
      </c>
      <c r="C93" s="6">
        <f>IF(ISERROR(Penman!Z88),'Rainfed Soy'!C92,Penman!Z88)</f>
        <v>0.12085672177177097</v>
      </c>
      <c r="D93" s="207">
        <f t="shared" ca="1" si="37"/>
        <v>0.82333333333333325</v>
      </c>
      <c r="E93" s="7">
        <f t="shared" ca="1" si="38"/>
        <v>9.9505367592091415E-2</v>
      </c>
      <c r="F93" s="131">
        <f ca="1">IF(L92&gt;0.3,E93/'Irrigation Rate'!$B$17,0)</f>
        <v>0</v>
      </c>
      <c r="G93" s="7">
        <f t="shared" ca="1" si="28"/>
        <v>9.9505367592091415E-2</v>
      </c>
      <c r="H93" s="11">
        <f>'Table (Dly)'!C87</f>
        <v>0</v>
      </c>
      <c r="I93" s="16">
        <f t="shared" si="29"/>
        <v>0</v>
      </c>
      <c r="K93" s="96">
        <f t="shared" ca="1" si="30"/>
        <v>0.92974473487494014</v>
      </c>
      <c r="L93" s="8">
        <f t="shared" ca="1" si="41"/>
        <v>0.17811201817527586</v>
      </c>
      <c r="M93" s="67"/>
      <c r="N93" s="96">
        <f t="shared" ca="1" si="31"/>
        <v>0</v>
      </c>
      <c r="O93" s="120">
        <f t="shared" si="39"/>
        <v>24</v>
      </c>
      <c r="P93" s="96">
        <f t="shared" si="40"/>
        <v>5.2200000000000006</v>
      </c>
      <c r="Q93" s="96">
        <f t="shared" ca="1" si="42"/>
        <v>5.6626533488467539</v>
      </c>
      <c r="R93" s="96">
        <f t="shared" si="42"/>
        <v>8.1500787401574808</v>
      </c>
      <c r="S93" s="96">
        <f t="shared" si="33"/>
        <v>0</v>
      </c>
      <c r="T93" s="96">
        <f t="shared" ca="1" si="34"/>
        <v>6.5749590580874759</v>
      </c>
      <c r="AB93" s="25"/>
      <c r="AC93" s="73"/>
      <c r="AD93" s="25"/>
      <c r="AE93" s="25"/>
      <c r="AG93" s="25"/>
      <c r="AH93" s="25"/>
      <c r="AI93" s="25"/>
      <c r="AJ93" s="25"/>
      <c r="AK93" s="25"/>
      <c r="AL93" s="25"/>
      <c r="AM93" s="25"/>
      <c r="AN93" s="25"/>
      <c r="AO93" s="25"/>
      <c r="AP93" s="25"/>
      <c r="AQ93" s="25"/>
      <c r="AR93" s="25"/>
    </row>
    <row r="94" spans="1:46" x14ac:dyDescent="0.15">
      <c r="A94" s="212">
        <f t="shared" si="35"/>
        <v>45132.999305555553</v>
      </c>
      <c r="B94" s="73">
        <f t="shared" si="36"/>
        <v>11</v>
      </c>
      <c r="C94" s="6">
        <f>IF(ISERROR(Penman!Z89),'Rainfed Soy'!C93,Penman!Z89)</f>
        <v>0.18323401287625007</v>
      </c>
      <c r="D94" s="207">
        <f t="shared" ca="1" si="37"/>
        <v>0.9044444444444445</v>
      </c>
      <c r="E94" s="7">
        <f t="shared" ca="1" si="38"/>
        <v>0.1657249849791862</v>
      </c>
      <c r="F94" s="131">
        <f ca="1">IF(L93&gt;0.3,E94/'Irrigation Rate'!$B$17,0)</f>
        <v>0</v>
      </c>
      <c r="G94" s="7">
        <f t="shared" ca="1" si="28"/>
        <v>0.1657249849791862</v>
      </c>
      <c r="H94" s="11">
        <f>'Table (Dly)'!C88</f>
        <v>0</v>
      </c>
      <c r="I94" s="16">
        <f t="shared" si="29"/>
        <v>0</v>
      </c>
      <c r="K94" s="96">
        <f t="shared" ca="1" si="30"/>
        <v>1.0954697198541263</v>
      </c>
      <c r="L94" s="261">
        <f t="shared" ca="1" si="41"/>
        <v>0.20986009958891305</v>
      </c>
      <c r="M94" s="67"/>
      <c r="N94" s="96">
        <f t="shared" ca="1" si="31"/>
        <v>0</v>
      </c>
      <c r="O94" s="120">
        <f t="shared" si="39"/>
        <v>24</v>
      </c>
      <c r="P94" s="96">
        <f t="shared" si="40"/>
        <v>5.2200000000000006</v>
      </c>
      <c r="Q94" s="96">
        <f t="shared" ca="1" si="42"/>
        <v>5.8283783338259401</v>
      </c>
      <c r="R94" s="96">
        <f t="shared" si="42"/>
        <v>8.1500787401574808</v>
      </c>
      <c r="S94" s="96">
        <f t="shared" si="33"/>
        <v>0</v>
      </c>
      <c r="T94" s="96">
        <f t="shared" ca="1" si="34"/>
        <v>6.5749590580874759</v>
      </c>
      <c r="AB94" s="25"/>
      <c r="AC94" s="73"/>
      <c r="AD94" s="25"/>
      <c r="AE94" s="25"/>
      <c r="AG94" s="25"/>
      <c r="AH94" s="25"/>
      <c r="AI94" s="25"/>
      <c r="AJ94" s="25"/>
      <c r="AK94" s="25"/>
      <c r="AL94" s="25"/>
      <c r="AM94" s="25"/>
      <c r="AN94" s="25"/>
      <c r="AO94" s="25"/>
      <c r="AP94" s="25"/>
      <c r="AQ94" s="25"/>
      <c r="AR94" s="25"/>
      <c r="AS94" s="25"/>
      <c r="AT94" s="25"/>
    </row>
    <row r="95" spans="1:46" x14ac:dyDescent="0.15">
      <c r="A95" s="212">
        <f t="shared" si="35"/>
        <v>45133.999305555553</v>
      </c>
      <c r="B95" s="73">
        <f t="shared" si="36"/>
        <v>11</v>
      </c>
      <c r="C95" s="6">
        <f>IF(ISERROR(Penman!Z90),'Rainfed Soy'!C94,Penman!Z90)</f>
        <v>0.17113477041683892</v>
      </c>
      <c r="D95" s="207">
        <f t="shared" ca="1" si="37"/>
        <v>0.9044444444444445</v>
      </c>
      <c r="E95" s="7">
        <f t="shared" ca="1" si="38"/>
        <v>0.15478189235478543</v>
      </c>
      <c r="F95" s="131">
        <f ca="1">IF(L94&gt;0.3,E95/'Irrigation Rate'!$B$17,0)</f>
        <v>0</v>
      </c>
      <c r="G95" s="7">
        <f t="shared" ca="1" si="28"/>
        <v>0.15478189235478543</v>
      </c>
      <c r="H95" s="11">
        <f>'Table (Dly)'!C89</f>
        <v>0.26</v>
      </c>
      <c r="I95" s="16">
        <f t="shared" si="29"/>
        <v>0</v>
      </c>
      <c r="K95" s="96">
        <f t="shared" ca="1" si="30"/>
        <v>0.99025161220891178</v>
      </c>
      <c r="L95" s="8">
        <f t="shared" ca="1" si="41"/>
        <v>0.18970337398638154</v>
      </c>
      <c r="M95" s="67"/>
      <c r="N95" s="96">
        <f t="shared" ca="1" si="31"/>
        <v>0</v>
      </c>
      <c r="O95" s="120">
        <f t="shared" si="39"/>
        <v>24</v>
      </c>
      <c r="P95" s="96">
        <f t="shared" si="40"/>
        <v>5.2200000000000006</v>
      </c>
      <c r="Q95" s="96">
        <f t="shared" ca="1" si="42"/>
        <v>5.9831602261807255</v>
      </c>
      <c r="R95" s="96">
        <f t="shared" si="42"/>
        <v>8.4100787401574806</v>
      </c>
      <c r="S95" s="96">
        <f t="shared" si="33"/>
        <v>0</v>
      </c>
      <c r="T95" s="96">
        <f t="shared" ca="1" si="34"/>
        <v>6.5749590580874759</v>
      </c>
      <c r="AB95" s="25"/>
      <c r="AC95" s="73"/>
      <c r="AD95" s="25"/>
      <c r="AE95" s="25"/>
      <c r="AG95" s="25"/>
      <c r="AH95" s="25"/>
      <c r="AI95" s="25"/>
      <c r="AJ95" s="25"/>
      <c r="AK95" s="25"/>
      <c r="AL95" s="25"/>
      <c r="AM95" s="25"/>
      <c r="AN95" s="25"/>
      <c r="AO95" s="25"/>
      <c r="AP95" s="25"/>
      <c r="AQ95" s="25"/>
      <c r="AR95" s="25"/>
    </row>
    <row r="96" spans="1:46" ht="12.75" customHeight="1" x14ac:dyDescent="0.15">
      <c r="A96" s="212">
        <f t="shared" si="35"/>
        <v>45134.999305555553</v>
      </c>
      <c r="B96" s="73">
        <f t="shared" si="36"/>
        <v>11</v>
      </c>
      <c r="C96" s="6">
        <f>IF(ISERROR(Penman!Z91),'Rainfed Soy'!C95,Penman!Z91)</f>
        <v>0.2116424310850458</v>
      </c>
      <c r="D96" s="207">
        <f t="shared" ca="1" si="37"/>
        <v>0.9044444444444445</v>
      </c>
      <c r="E96" s="7">
        <f t="shared" ca="1" si="38"/>
        <v>0.19141882100358587</v>
      </c>
      <c r="F96" s="131">
        <f ca="1">IF(L95&gt;0.3,E96/'Irrigation Rate'!$B$17,0)</f>
        <v>0</v>
      </c>
      <c r="G96" s="7">
        <f t="shared" ca="1" si="28"/>
        <v>0.19141882100358587</v>
      </c>
      <c r="H96" s="11">
        <f>'Table (Dly)'!C90</f>
        <v>0</v>
      </c>
      <c r="I96" s="16">
        <f t="shared" si="29"/>
        <v>0</v>
      </c>
      <c r="K96" s="96">
        <f t="shared" ca="1" si="30"/>
        <v>1.1816704332124977</v>
      </c>
      <c r="L96" s="8">
        <f t="shared" ca="1" si="41"/>
        <v>0.22637364620929071</v>
      </c>
      <c r="M96" s="67"/>
      <c r="N96" s="96">
        <f t="shared" ca="1" si="31"/>
        <v>0</v>
      </c>
      <c r="O96" s="120">
        <f t="shared" si="39"/>
        <v>24</v>
      </c>
      <c r="P96" s="96">
        <f t="shared" si="40"/>
        <v>5.2200000000000006</v>
      </c>
      <c r="Q96" s="96">
        <f t="shared" ca="1" si="42"/>
        <v>6.1745790471843112</v>
      </c>
      <c r="R96" s="96">
        <f t="shared" si="42"/>
        <v>8.4100787401574806</v>
      </c>
      <c r="S96" s="96">
        <f t="shared" si="33"/>
        <v>0</v>
      </c>
      <c r="T96" s="96">
        <f t="shared" ca="1" si="34"/>
        <v>6.5749590580874759</v>
      </c>
      <c r="AB96" s="25"/>
      <c r="AC96" s="73"/>
      <c r="AD96" s="25"/>
      <c r="AE96" s="25"/>
      <c r="AG96" s="25"/>
      <c r="AH96" s="25"/>
      <c r="AI96" s="25"/>
      <c r="AJ96" s="25"/>
      <c r="AK96" s="25"/>
      <c r="AL96" s="25"/>
      <c r="AM96" s="25"/>
      <c r="AN96" s="25"/>
      <c r="AO96" s="25"/>
      <c r="AP96" s="25"/>
      <c r="AQ96" s="25"/>
      <c r="AR96" s="25"/>
    </row>
    <row r="97" spans="1:49" s="342" customFormat="1" x14ac:dyDescent="0.15">
      <c r="A97" s="334">
        <f t="shared" si="35"/>
        <v>45135.999305555553</v>
      </c>
      <c r="B97" s="335">
        <f t="shared" si="36"/>
        <v>11</v>
      </c>
      <c r="C97" s="336">
        <f>IF(ISERROR(Penman!Z92),'Rainfed Soy'!C96,Penman!Z92)</f>
        <v>0.17677258096764153</v>
      </c>
      <c r="D97" s="337">
        <f t="shared" ca="1" si="37"/>
        <v>0.9044444444444445</v>
      </c>
      <c r="E97" s="338">
        <f t="shared" ca="1" si="38"/>
        <v>0.15988097878628912</v>
      </c>
      <c r="F97" s="339">
        <f ca="1">IF(L96&gt;0.3,E97/'Irrigation Rate'!$B$17,0)</f>
        <v>0</v>
      </c>
      <c r="G97" s="338">
        <f t="shared" ca="1" si="28"/>
        <v>0.15988097878628912</v>
      </c>
      <c r="H97" s="340">
        <f>'Table (Dly)'!C91</f>
        <v>0.74015748031496065</v>
      </c>
      <c r="I97" s="341">
        <f t="shared" si="29"/>
        <v>0</v>
      </c>
      <c r="K97" s="343">
        <f t="shared" si="30"/>
        <v>0.52200000000000013</v>
      </c>
      <c r="L97" s="344">
        <f t="shared" si="41"/>
        <v>0.10000000000000002</v>
      </c>
      <c r="M97" s="345">
        <v>0.1</v>
      </c>
      <c r="N97" s="343">
        <f t="shared" ca="1" si="31"/>
        <v>0</v>
      </c>
      <c r="O97" s="346">
        <f t="shared" si="39"/>
        <v>24</v>
      </c>
      <c r="P97" s="343">
        <f t="shared" si="40"/>
        <v>5.2200000000000006</v>
      </c>
      <c r="Q97" s="343">
        <f t="shared" ca="1" si="42"/>
        <v>6.3344600259705999</v>
      </c>
      <c r="R97" s="343">
        <f t="shared" si="42"/>
        <v>9.1502362204724417</v>
      </c>
      <c r="S97" s="343">
        <f t="shared" si="33"/>
        <v>0</v>
      </c>
      <c r="T97" s="343">
        <f t="shared" ca="1" si="34"/>
        <v>6.5749590580874759</v>
      </c>
      <c r="AB97" s="347"/>
      <c r="AC97" s="335"/>
      <c r="AD97" s="347"/>
      <c r="AE97" s="347"/>
      <c r="AG97" s="347"/>
      <c r="AH97" s="347"/>
      <c r="AI97" s="347"/>
      <c r="AJ97" s="347"/>
      <c r="AK97" s="347"/>
      <c r="AL97" s="347"/>
      <c r="AM97" s="347"/>
      <c r="AN97" s="347"/>
      <c r="AO97" s="347"/>
      <c r="AP97" s="347"/>
      <c r="AQ97" s="347"/>
      <c r="AR97" s="347"/>
    </row>
    <row r="98" spans="1:49" s="342" customFormat="1" x14ac:dyDescent="0.15">
      <c r="A98" s="334">
        <f t="shared" si="35"/>
        <v>45136.999305555553</v>
      </c>
      <c r="B98" s="335">
        <f t="shared" si="36"/>
        <v>11</v>
      </c>
      <c r="C98" s="336">
        <f>IF(ISERROR(Penman!Z93),'Rainfed Soy'!C97,Penman!Z93)</f>
        <v>0.15172615449329138</v>
      </c>
      <c r="D98" s="337">
        <f t="shared" ca="1" si="37"/>
        <v>0.9044444444444445</v>
      </c>
      <c r="E98" s="338">
        <f t="shared" ca="1" si="38"/>
        <v>0.13722787750837687</v>
      </c>
      <c r="F98" s="339">
        <f>IF(L97&gt;0.3,E98/'Irrigation Rate'!$B$17,0)</f>
        <v>0</v>
      </c>
      <c r="G98" s="338">
        <f t="shared" ca="1" si="28"/>
        <v>0.13722787750837687</v>
      </c>
      <c r="H98" s="340">
        <f>'Table (Dly)'!C92</f>
        <v>0.64015748031496078</v>
      </c>
      <c r="I98" s="341">
        <f t="shared" si="29"/>
        <v>0</v>
      </c>
      <c r="K98" s="343">
        <f t="shared" si="30"/>
        <v>0.33930000000000005</v>
      </c>
      <c r="L98" s="344">
        <f t="shared" si="41"/>
        <v>6.5000000000000002E-2</v>
      </c>
      <c r="M98" s="345">
        <v>6.5000000000000002E-2</v>
      </c>
      <c r="N98" s="343">
        <f t="shared" ca="1" si="31"/>
        <v>0</v>
      </c>
      <c r="O98" s="346">
        <f t="shared" si="39"/>
        <v>24</v>
      </c>
      <c r="P98" s="343">
        <f t="shared" si="40"/>
        <v>5.2200000000000006</v>
      </c>
      <c r="Q98" s="343">
        <f t="shared" ca="1" si="42"/>
        <v>6.4716879034789772</v>
      </c>
      <c r="R98" s="343">
        <f t="shared" si="42"/>
        <v>9.7903937007874031</v>
      </c>
      <c r="S98" s="343">
        <f t="shared" si="33"/>
        <v>0</v>
      </c>
      <c r="T98" s="343">
        <f t="shared" ca="1" si="34"/>
        <v>6.5749590580874759</v>
      </c>
      <c r="AB98" s="347"/>
      <c r="AC98" s="335"/>
      <c r="AD98" s="347"/>
      <c r="AE98" s="347"/>
      <c r="AG98" s="347"/>
      <c r="AH98" s="347"/>
      <c r="AI98" s="347"/>
      <c r="AJ98" s="347"/>
      <c r="AK98" s="347"/>
      <c r="AL98" s="347"/>
      <c r="AM98" s="347"/>
      <c r="AN98" s="347"/>
      <c r="AO98" s="347"/>
      <c r="AP98" s="347"/>
      <c r="AQ98" s="347"/>
      <c r="AR98" s="347"/>
    </row>
    <row r="99" spans="1:49" x14ac:dyDescent="0.15">
      <c r="A99" s="212">
        <f t="shared" si="35"/>
        <v>45137.999305555553</v>
      </c>
      <c r="B99" s="73">
        <f t="shared" si="36"/>
        <v>11</v>
      </c>
      <c r="C99" s="6">
        <f>IF(ISERROR(Penman!Z94),'Rainfed Soy'!C98,Penman!Z94)</f>
        <v>0.16646100634276931</v>
      </c>
      <c r="D99" s="207">
        <f t="shared" ca="1" si="37"/>
        <v>0.9044444444444445</v>
      </c>
      <c r="E99" s="7">
        <f t="shared" ca="1" si="38"/>
        <v>0.15055473240334913</v>
      </c>
      <c r="F99" s="131">
        <f>IF(L98&gt;0.3,E99/'Irrigation Rate'!$B$17,0)</f>
        <v>0</v>
      </c>
      <c r="G99" s="7">
        <f t="shared" ca="1" si="28"/>
        <v>0.15055473240334913</v>
      </c>
      <c r="H99" s="11">
        <f>'Table (Dly)'!C93</f>
        <v>0</v>
      </c>
      <c r="I99" s="16">
        <f t="shared" si="29"/>
        <v>0</v>
      </c>
      <c r="K99" s="96">
        <f t="shared" ca="1" si="30"/>
        <v>0.4898547324033492</v>
      </c>
      <c r="L99" s="8">
        <f t="shared" ca="1" si="41"/>
        <v>9.3841902759262283E-2</v>
      </c>
      <c r="M99" s="67"/>
      <c r="N99" s="96">
        <f t="shared" ca="1" si="31"/>
        <v>0</v>
      </c>
      <c r="O99" s="120">
        <f t="shared" si="39"/>
        <v>24</v>
      </c>
      <c r="P99" s="96">
        <f t="shared" si="40"/>
        <v>5.2200000000000006</v>
      </c>
      <c r="Q99" s="96">
        <f t="shared" ca="1" si="42"/>
        <v>6.6222426358823263</v>
      </c>
      <c r="R99" s="96">
        <f t="shared" si="42"/>
        <v>9.7903937007874031</v>
      </c>
      <c r="S99" s="96">
        <f t="shared" si="33"/>
        <v>0</v>
      </c>
      <c r="T99" s="96">
        <f t="shared" ca="1" si="34"/>
        <v>6.5749590580874759</v>
      </c>
      <c r="AB99" s="25"/>
      <c r="AC99" s="73"/>
      <c r="AD99" s="25"/>
      <c r="AE99" s="25"/>
      <c r="AG99" s="25"/>
      <c r="AH99" s="25"/>
      <c r="AI99" s="25"/>
      <c r="AJ99" s="25"/>
      <c r="AK99" s="25"/>
      <c r="AL99" s="25"/>
      <c r="AM99" s="25"/>
      <c r="AN99" s="25"/>
      <c r="AO99" s="25"/>
      <c r="AP99" s="25"/>
      <c r="AQ99" s="25"/>
      <c r="AR99" s="25"/>
    </row>
    <row r="100" spans="1:49" x14ac:dyDescent="0.15">
      <c r="A100" s="212">
        <f t="shared" si="35"/>
        <v>45138.999305555553</v>
      </c>
      <c r="B100" s="73">
        <f t="shared" si="36"/>
        <v>11</v>
      </c>
      <c r="C100" s="6">
        <f>IF(ISERROR(Penman!Z95),'Rainfed Soy'!C99,Penman!Z95)</f>
        <v>0.16693316393864788</v>
      </c>
      <c r="D100" s="207">
        <f t="shared" ca="1" si="37"/>
        <v>0.9044444444444445</v>
      </c>
      <c r="E100" s="7">
        <f t="shared" ca="1" si="38"/>
        <v>0.15098177271784374</v>
      </c>
      <c r="F100" s="131">
        <f ca="1">IF(L99&gt;0.3,E100/'Irrigation Rate'!$B$17,0)</f>
        <v>0</v>
      </c>
      <c r="G100" s="7">
        <f t="shared" ca="1" si="28"/>
        <v>0.15098177271784374</v>
      </c>
      <c r="H100" s="11">
        <f>'Table (Dly)'!C94</f>
        <v>0</v>
      </c>
      <c r="I100" s="16">
        <f t="shared" si="29"/>
        <v>0</v>
      </c>
      <c r="K100" s="96">
        <f t="shared" ca="1" si="30"/>
        <v>0.64083650512119295</v>
      </c>
      <c r="L100" s="261">
        <f t="shared" ca="1" si="41"/>
        <v>0.12276561400789135</v>
      </c>
      <c r="M100" s="67"/>
      <c r="N100" s="96">
        <f t="shared" ca="1" si="31"/>
        <v>0</v>
      </c>
      <c r="O100" s="120">
        <f t="shared" si="39"/>
        <v>24</v>
      </c>
      <c r="P100" s="96">
        <f t="shared" si="40"/>
        <v>5.2200000000000006</v>
      </c>
      <c r="Q100" s="96">
        <f t="shared" ca="1" si="42"/>
        <v>6.7732244086001696</v>
      </c>
      <c r="R100" s="96">
        <f t="shared" si="42"/>
        <v>9.7903937007874031</v>
      </c>
      <c r="S100" s="96">
        <f t="shared" si="33"/>
        <v>0</v>
      </c>
      <c r="T100" s="96">
        <f t="shared" ca="1" si="34"/>
        <v>6.5749590580874759</v>
      </c>
      <c r="AB100" s="25"/>
      <c r="AC100" s="73"/>
      <c r="AD100" s="25"/>
      <c r="AE100" s="25"/>
      <c r="AG100" s="25"/>
      <c r="AH100" s="25"/>
      <c r="AI100" s="25"/>
      <c r="AJ100" s="25"/>
      <c r="AK100" s="25"/>
      <c r="AL100" s="25"/>
      <c r="AM100" s="25"/>
      <c r="AN100" s="25"/>
      <c r="AO100" s="25"/>
      <c r="AP100" s="25"/>
      <c r="AQ100" s="25"/>
      <c r="AR100" s="25"/>
    </row>
    <row r="101" spans="1:49" x14ac:dyDescent="0.15">
      <c r="A101" s="212">
        <f t="shared" si="35"/>
        <v>45139.999305555553</v>
      </c>
      <c r="B101" s="73">
        <f t="shared" si="36"/>
        <v>12</v>
      </c>
      <c r="C101" s="6">
        <f>IF(ISERROR(Penman!Z96),'Rainfed Soy'!C100,Penman!Z96)</f>
        <v>0.16689292207750051</v>
      </c>
      <c r="D101" s="207">
        <f t="shared" ca="1" si="37"/>
        <v>0.97666666666666679</v>
      </c>
      <c r="E101" s="7">
        <f t="shared" ca="1" si="38"/>
        <v>0.16299875389569218</v>
      </c>
      <c r="F101" s="131">
        <f ca="1">IF(L100&gt;0.3,E101/'Irrigation Rate'!$B$17,0)</f>
        <v>0</v>
      </c>
      <c r="G101" s="7">
        <f t="shared" ca="1" si="28"/>
        <v>0.16299875389569218</v>
      </c>
      <c r="H101" s="11">
        <f>'Table (Dly)'!C95</f>
        <v>0</v>
      </c>
      <c r="I101" s="16">
        <f t="shared" si="29"/>
        <v>0</v>
      </c>
      <c r="K101" s="96">
        <f t="shared" ca="1" si="30"/>
        <v>0.80383525901688513</v>
      </c>
      <c r="L101" s="261">
        <f t="shared" ca="1" si="41"/>
        <v>0.15399142893043774</v>
      </c>
      <c r="M101" s="67"/>
      <c r="N101" s="96">
        <f t="shared" ca="1" si="31"/>
        <v>0</v>
      </c>
      <c r="O101" s="120">
        <f t="shared" si="39"/>
        <v>24</v>
      </c>
      <c r="P101" s="96">
        <f t="shared" si="40"/>
        <v>5.2200000000000006</v>
      </c>
      <c r="Q101" s="96">
        <f t="shared" ca="1" si="42"/>
        <v>6.9362231624958621</v>
      </c>
      <c r="R101" s="96">
        <f t="shared" si="42"/>
        <v>9.7903937007874031</v>
      </c>
      <c r="S101" s="96">
        <f t="shared" si="33"/>
        <v>0</v>
      </c>
      <c r="T101" s="96">
        <f t="shared" ca="1" si="34"/>
        <v>6.5749590580874759</v>
      </c>
      <c r="AB101" s="25"/>
      <c r="AC101" s="73"/>
      <c r="AD101" s="25"/>
      <c r="AE101" s="25"/>
      <c r="AG101" s="25"/>
      <c r="AH101" s="25"/>
      <c r="AI101" s="25"/>
      <c r="AJ101" s="25"/>
      <c r="AK101" s="25"/>
      <c r="AL101" s="25"/>
      <c r="AM101" s="25"/>
      <c r="AN101" s="25"/>
      <c r="AO101" s="25"/>
      <c r="AP101" s="25"/>
      <c r="AQ101" s="25"/>
      <c r="AR101" s="25"/>
    </row>
    <row r="102" spans="1:49" ht="17" customHeight="1" x14ac:dyDescent="0.15">
      <c r="A102" s="212">
        <f t="shared" si="35"/>
        <v>45140.999305555553</v>
      </c>
      <c r="B102" s="73">
        <f t="shared" si="36"/>
        <v>12</v>
      </c>
      <c r="C102" s="6">
        <f>IF(ISERROR(Penman!Z97),'Rainfed Soy'!C101,Penman!Z97)</f>
        <v>2.8368269711382746E-2</v>
      </c>
      <c r="D102" s="207">
        <f t="shared" ca="1" si="37"/>
        <v>0.97666666666666679</v>
      </c>
      <c r="E102" s="7">
        <f t="shared" ca="1" si="38"/>
        <v>2.7706343418117153E-2</v>
      </c>
      <c r="F102" s="131">
        <f ca="1">IF(L101&gt;0.3,E102/'Irrigation Rate'!$B$17,0)</f>
        <v>0</v>
      </c>
      <c r="G102" s="7">
        <f t="shared" ca="1" si="28"/>
        <v>2.7706343418117153E-2</v>
      </c>
      <c r="H102" s="11">
        <f>'Table (Dly)'!C96</f>
        <v>0</v>
      </c>
      <c r="I102" s="16">
        <f t="shared" si="29"/>
        <v>0</v>
      </c>
      <c r="K102" s="96">
        <f t="shared" ca="1" si="30"/>
        <v>0.8315416024350023</v>
      </c>
      <c r="L102" s="261">
        <f t="shared" ca="1" si="41"/>
        <v>0.15929915755459811</v>
      </c>
      <c r="M102" s="67"/>
      <c r="N102" s="96">
        <f t="shared" ca="1" si="31"/>
        <v>0</v>
      </c>
      <c r="O102" s="120">
        <f t="shared" si="39"/>
        <v>24</v>
      </c>
      <c r="P102" s="96">
        <f t="shared" si="40"/>
        <v>5.2200000000000006</v>
      </c>
      <c r="Q102" s="96">
        <f t="shared" ca="1" si="42"/>
        <v>6.9639295059139794</v>
      </c>
      <c r="R102" s="96">
        <f t="shared" si="42"/>
        <v>9.7903937007874031</v>
      </c>
      <c r="S102" s="96">
        <f t="shared" si="33"/>
        <v>0</v>
      </c>
      <c r="T102" s="96">
        <f t="shared" ca="1" si="34"/>
        <v>6.5749590580874759</v>
      </c>
      <c r="AB102" s="25"/>
      <c r="AC102" s="73"/>
      <c r="AD102" s="25"/>
      <c r="AE102" s="25"/>
      <c r="AG102" s="25"/>
      <c r="AH102" s="25"/>
      <c r="AI102" s="25"/>
      <c r="AJ102" s="25"/>
      <c r="AK102" s="25"/>
      <c r="AL102" s="25"/>
      <c r="AM102" s="25"/>
      <c r="AN102" s="25"/>
      <c r="AO102" s="25"/>
      <c r="AP102" s="25"/>
      <c r="AQ102" s="25"/>
      <c r="AR102" s="25"/>
    </row>
    <row r="103" spans="1:49" x14ac:dyDescent="0.15">
      <c r="A103" s="212">
        <f t="shared" si="35"/>
        <v>45141.999305555553</v>
      </c>
      <c r="B103" s="73">
        <f t="shared" si="36"/>
        <v>12</v>
      </c>
      <c r="C103" s="6">
        <f>IF(ISERROR(Penman!Z98),'Rainfed Soy'!C102,Penman!Z98)</f>
        <v>0.18273047391824374</v>
      </c>
      <c r="D103" s="207">
        <f t="shared" ca="1" si="37"/>
        <v>0.97666666666666679</v>
      </c>
      <c r="E103" s="7">
        <f t="shared" ca="1" si="38"/>
        <v>0.1784667628601514</v>
      </c>
      <c r="F103" s="131">
        <f ca="1">IF(L102&gt;0.3,E103/'Irrigation Rate'!$B$17,0)</f>
        <v>0</v>
      </c>
      <c r="G103" s="7">
        <f t="shared" ca="1" si="28"/>
        <v>0.1784667628601514</v>
      </c>
      <c r="H103" s="11">
        <f>'Table (Dly)'!C97</f>
        <v>0</v>
      </c>
      <c r="I103" s="16">
        <f t="shared" si="29"/>
        <v>0</v>
      </c>
      <c r="K103" s="96">
        <f t="shared" ca="1" si="30"/>
        <v>1.0100083652951537</v>
      </c>
      <c r="L103" s="261">
        <f t="shared" ca="1" si="41"/>
        <v>0.19348819258527847</v>
      </c>
      <c r="M103" s="67"/>
      <c r="N103" s="96">
        <f t="shared" ca="1" si="31"/>
        <v>0</v>
      </c>
      <c r="O103" s="120">
        <f t="shared" si="39"/>
        <v>24</v>
      </c>
      <c r="P103" s="96">
        <f t="shared" si="40"/>
        <v>5.2200000000000006</v>
      </c>
      <c r="Q103" s="96">
        <f t="shared" ca="1" si="42"/>
        <v>7.1423962687741307</v>
      </c>
      <c r="R103" s="96">
        <f t="shared" si="42"/>
        <v>9.7903937007874031</v>
      </c>
      <c r="S103" s="96">
        <f t="shared" si="33"/>
        <v>0</v>
      </c>
      <c r="T103" s="96">
        <f t="shared" ca="1" si="34"/>
        <v>6.5749590580874759</v>
      </c>
      <c r="AB103" s="25"/>
      <c r="AC103" s="73"/>
      <c r="AD103" s="25"/>
      <c r="AE103" s="25"/>
      <c r="AG103" s="25"/>
      <c r="AH103" s="25"/>
      <c r="AI103" s="25"/>
      <c r="AJ103" s="25"/>
      <c r="AK103" s="25"/>
      <c r="AL103" s="25"/>
      <c r="AM103" s="25"/>
      <c r="AN103" s="25"/>
      <c r="AO103" s="25"/>
      <c r="AP103" s="25"/>
      <c r="AQ103" s="25"/>
      <c r="AR103" s="25"/>
      <c r="AS103" s="25"/>
      <c r="AT103" s="25"/>
    </row>
    <row r="104" spans="1:49" x14ac:dyDescent="0.15">
      <c r="A104" s="212">
        <f t="shared" si="35"/>
        <v>45142.999305555553</v>
      </c>
      <c r="B104" s="73">
        <f t="shared" si="36"/>
        <v>12</v>
      </c>
      <c r="C104" s="6">
        <f>IF(ISERROR(Penman!Z99),'Rainfed Soy'!C103,Penman!Z99)</f>
        <v>0.1807526581025041</v>
      </c>
      <c r="D104" s="207">
        <f t="shared" ca="1" si="37"/>
        <v>0.97666666666666679</v>
      </c>
      <c r="E104" s="7">
        <f t="shared" ca="1" si="38"/>
        <v>0.17653509608011236</v>
      </c>
      <c r="F104" s="131">
        <f ca="1">IF(L103&gt;0.3,E104/'Irrigation Rate'!$B$17,0)</f>
        <v>0</v>
      </c>
      <c r="G104" s="7">
        <f t="shared" ca="1" si="28"/>
        <v>0.17653509608011236</v>
      </c>
      <c r="H104" s="11">
        <f>'Table (Dly)'!C98</f>
        <v>0</v>
      </c>
      <c r="I104" s="16">
        <f t="shared" si="29"/>
        <v>0</v>
      </c>
      <c r="K104" s="96">
        <f t="shared" ca="1" si="30"/>
        <v>1.1865434613752661</v>
      </c>
      <c r="L104" s="8">
        <f t="shared" ca="1" si="41"/>
        <v>0.22730717650867163</v>
      </c>
      <c r="M104" s="67"/>
      <c r="N104" s="96">
        <f t="shared" ca="1" si="31"/>
        <v>0</v>
      </c>
      <c r="O104" s="120">
        <f t="shared" si="39"/>
        <v>24</v>
      </c>
      <c r="P104" s="96">
        <f t="shared" si="40"/>
        <v>5.2200000000000006</v>
      </c>
      <c r="Q104" s="96">
        <f t="shared" ca="1" si="42"/>
        <v>7.3189313648542429</v>
      </c>
      <c r="R104" s="96">
        <f t="shared" si="42"/>
        <v>9.7903937007874031</v>
      </c>
      <c r="S104" s="96">
        <f t="shared" si="33"/>
        <v>0</v>
      </c>
      <c r="T104" s="96">
        <f t="shared" ca="1" si="34"/>
        <v>6.5749590580874759</v>
      </c>
      <c r="AB104" s="25"/>
      <c r="AC104" s="73"/>
      <c r="AD104" s="25"/>
      <c r="AE104" s="25"/>
      <c r="AG104" s="25"/>
      <c r="AH104" s="25"/>
      <c r="AI104" s="25"/>
      <c r="AJ104" s="25"/>
      <c r="AK104" s="25"/>
      <c r="AL104" s="25"/>
      <c r="AM104" s="25"/>
      <c r="AN104" s="25"/>
      <c r="AO104" s="25"/>
      <c r="AP104" s="25"/>
      <c r="AQ104" s="25"/>
      <c r="AR104" s="25"/>
      <c r="AS104" s="25"/>
      <c r="AT104" s="25"/>
      <c r="AU104" s="25"/>
      <c r="AV104" s="25"/>
      <c r="AW104" s="25"/>
    </row>
    <row r="105" spans="1:49" s="342" customFormat="1" x14ac:dyDescent="0.15">
      <c r="A105" s="334">
        <f t="shared" si="35"/>
        <v>45143.999305555553</v>
      </c>
      <c r="B105" s="335">
        <f t="shared" si="36"/>
        <v>12</v>
      </c>
      <c r="C105" s="336">
        <f>IF(ISERROR(Penman!Z100),'Rainfed Soy'!C104,Penman!Z100)</f>
        <v>7.4706342563816697E-2</v>
      </c>
      <c r="D105" s="337">
        <f t="shared" ca="1" si="37"/>
        <v>0.97666666666666679</v>
      </c>
      <c r="E105" s="338">
        <f t="shared" ca="1" si="38"/>
        <v>7.2963194570660986E-2</v>
      </c>
      <c r="F105" s="339">
        <f ca="1">IF(L104&gt;0.3,E105/'Irrigation Rate'!$B$17,0)</f>
        <v>0</v>
      </c>
      <c r="G105" s="338">
        <f t="shared" ca="1" si="28"/>
        <v>7.2963194570660986E-2</v>
      </c>
      <c r="H105" s="340">
        <f>'Table (Dly)'!C99</f>
        <v>2.5299212598425198</v>
      </c>
      <c r="I105" s="341">
        <f t="shared" si="29"/>
        <v>0</v>
      </c>
      <c r="K105" s="343">
        <f t="shared" si="30"/>
        <v>0</v>
      </c>
      <c r="L105" s="344">
        <f t="shared" si="41"/>
        <v>0</v>
      </c>
      <c r="M105" s="345">
        <v>0</v>
      </c>
      <c r="N105" s="343">
        <f t="shared" ca="1" si="31"/>
        <v>1.2704146038965927</v>
      </c>
      <c r="O105" s="346">
        <f t="shared" si="39"/>
        <v>24</v>
      </c>
      <c r="P105" s="343">
        <f t="shared" si="40"/>
        <v>5.2200000000000006</v>
      </c>
      <c r="Q105" s="343">
        <f t="shared" ca="1" si="42"/>
        <v>7.3918945594249035</v>
      </c>
      <c r="R105" s="343">
        <f t="shared" si="42"/>
        <v>12.320314960629922</v>
      </c>
      <c r="S105" s="343">
        <f t="shared" si="33"/>
        <v>0</v>
      </c>
      <c r="T105" s="343">
        <f t="shared" ca="1" si="34"/>
        <v>7.8453736619840688</v>
      </c>
      <c r="AB105" s="347"/>
      <c r="AC105" s="335"/>
      <c r="AD105" s="347"/>
      <c r="AE105" s="347"/>
      <c r="AG105" s="347"/>
      <c r="AH105" s="347"/>
      <c r="AI105" s="347"/>
      <c r="AJ105" s="347"/>
      <c r="AK105" s="347"/>
      <c r="AL105" s="347"/>
      <c r="AM105" s="347"/>
      <c r="AN105" s="347"/>
      <c r="AO105" s="347"/>
      <c r="AP105" s="347"/>
      <c r="AQ105" s="347"/>
      <c r="AR105" s="347"/>
      <c r="AS105" s="347"/>
      <c r="AT105" s="347"/>
      <c r="AU105" s="347"/>
      <c r="AV105" s="347"/>
      <c r="AW105" s="347"/>
    </row>
    <row r="106" spans="1:49" x14ac:dyDescent="0.15">
      <c r="A106" s="212">
        <f t="shared" si="35"/>
        <v>45144.999305555553</v>
      </c>
      <c r="B106" s="73">
        <f t="shared" si="36"/>
        <v>12</v>
      </c>
      <c r="C106" s="6">
        <f>IF(ISERROR(Penman!Z101),'Rainfed Soy'!C105,Penman!Z101)</f>
        <v>7.5985276340347879E-2</v>
      </c>
      <c r="D106" s="207">
        <f t="shared" ca="1" si="37"/>
        <v>0.97666666666666679</v>
      </c>
      <c r="E106" s="7">
        <f t="shared" ref="E106:E137" ca="1" si="43">IF(B106&gt;0,VLOOKUP(1,INDIRECT(Crop),B106+1),0.2)*C106</f>
        <v>7.421228655907311E-2</v>
      </c>
      <c r="F106" s="131">
        <f>IF(L105&gt;0.3,E106/'Irrigation Rate'!$B$17,0)</f>
        <v>0</v>
      </c>
      <c r="G106" s="7">
        <f t="shared" ca="1" si="28"/>
        <v>7.421228655907311E-2</v>
      </c>
      <c r="H106" s="11">
        <f>'Table (Dly)'!C100</f>
        <v>0.02</v>
      </c>
      <c r="I106" s="16">
        <f t="shared" si="29"/>
        <v>0</v>
      </c>
      <c r="K106" s="96">
        <f t="shared" ca="1" si="30"/>
        <v>5.4212286559073106E-2</v>
      </c>
      <c r="L106" s="261">
        <f t="shared" ca="1" si="41"/>
        <v>1.0385495509400976E-2</v>
      </c>
      <c r="M106" s="67"/>
      <c r="N106" s="96">
        <f t="shared" ca="1" si="31"/>
        <v>0</v>
      </c>
      <c r="O106" s="120">
        <f t="shared" si="39"/>
        <v>24</v>
      </c>
      <c r="P106" s="96">
        <f t="shared" si="40"/>
        <v>5.2200000000000006</v>
      </c>
      <c r="Q106" s="96">
        <f t="shared" ref="Q106:R121" ca="1" si="44">Q105+G106</f>
        <v>7.466106845983977</v>
      </c>
      <c r="R106" s="96">
        <f t="shared" si="44"/>
        <v>12.340314960629922</v>
      </c>
      <c r="S106" s="96">
        <f t="shared" si="33"/>
        <v>0</v>
      </c>
      <c r="T106" s="96">
        <f t="shared" ca="1" si="34"/>
        <v>7.8453736619840688</v>
      </c>
      <c r="AB106" s="25"/>
      <c r="AC106" s="73"/>
      <c r="AD106" s="25"/>
      <c r="AE106" s="25"/>
      <c r="AG106" s="25"/>
      <c r="AH106" s="25"/>
      <c r="AI106" s="25"/>
      <c r="AJ106" s="25"/>
      <c r="AK106" s="25"/>
      <c r="AL106" s="25"/>
      <c r="AM106" s="25"/>
      <c r="AN106" s="25"/>
      <c r="AO106" s="25"/>
      <c r="AP106" s="25"/>
      <c r="AQ106" s="25"/>
      <c r="AR106" s="25"/>
      <c r="AS106" s="25"/>
      <c r="AT106" s="25"/>
      <c r="AU106" s="25"/>
      <c r="AV106" s="25"/>
      <c r="AW106" s="25"/>
    </row>
    <row r="107" spans="1:49" s="342" customFormat="1" x14ac:dyDescent="0.15">
      <c r="A107" s="334">
        <f t="shared" si="35"/>
        <v>45145.999305555553</v>
      </c>
      <c r="B107" s="335">
        <f t="shared" si="36"/>
        <v>12</v>
      </c>
      <c r="C107" s="336">
        <f>IF(ISERROR(Penman!Z102),'Rainfed Soy'!C106,Penman!Z102)</f>
        <v>0.1057127371517935</v>
      </c>
      <c r="D107" s="337">
        <f t="shared" ca="1" si="37"/>
        <v>0.97666666666666679</v>
      </c>
      <c r="E107" s="338">
        <f t="shared" ca="1" si="43"/>
        <v>0.10324610661825166</v>
      </c>
      <c r="F107" s="339">
        <f ca="1">IF(L106&gt;0.3,E107/'Irrigation Rate'!$B$17,0)</f>
        <v>0</v>
      </c>
      <c r="G107" s="338">
        <f t="shared" ca="1" si="28"/>
        <v>0.10324610661825166</v>
      </c>
      <c r="H107" s="340">
        <f>'Table (Dly)'!C101</f>
        <v>0.52007874015748035</v>
      </c>
      <c r="I107" s="341">
        <f t="shared" si="29"/>
        <v>0</v>
      </c>
      <c r="K107" s="343">
        <f t="shared" si="30"/>
        <v>0.12006000000000001</v>
      </c>
      <c r="L107" s="344">
        <f t="shared" si="41"/>
        <v>2.3E-2</v>
      </c>
      <c r="M107" s="345">
        <v>2.3E-2</v>
      </c>
      <c r="N107" s="343">
        <f t="shared" ca="1" si="31"/>
        <v>0.36262034698015555</v>
      </c>
      <c r="O107" s="346">
        <f t="shared" si="39"/>
        <v>24</v>
      </c>
      <c r="P107" s="343">
        <f t="shared" si="40"/>
        <v>5.2200000000000006</v>
      </c>
      <c r="Q107" s="343">
        <f t="shared" ca="1" si="44"/>
        <v>7.5693529526022285</v>
      </c>
      <c r="R107" s="343">
        <f t="shared" si="44"/>
        <v>12.860393700787402</v>
      </c>
      <c r="S107" s="343">
        <f t="shared" si="33"/>
        <v>0</v>
      </c>
      <c r="T107" s="343">
        <f t="shared" ca="1" si="34"/>
        <v>8.2079940089642243</v>
      </c>
      <c r="AB107" s="347"/>
      <c r="AC107" s="335"/>
      <c r="AD107" s="347"/>
      <c r="AE107" s="347"/>
      <c r="AG107" s="347"/>
      <c r="AH107" s="347"/>
      <c r="AI107" s="347"/>
      <c r="AJ107" s="347"/>
      <c r="AK107" s="347"/>
      <c r="AL107" s="347"/>
      <c r="AM107" s="347"/>
      <c r="AN107" s="347"/>
      <c r="AO107" s="347"/>
      <c r="AP107" s="347"/>
      <c r="AQ107" s="347"/>
      <c r="AR107" s="347"/>
      <c r="AS107" s="347"/>
      <c r="AT107" s="347"/>
      <c r="AU107" s="347"/>
      <c r="AV107" s="347"/>
      <c r="AW107" s="347"/>
    </row>
    <row r="108" spans="1:49" x14ac:dyDescent="0.15">
      <c r="A108" s="212">
        <f t="shared" si="35"/>
        <v>45146.999305555553</v>
      </c>
      <c r="B108" s="73">
        <f t="shared" si="36"/>
        <v>13</v>
      </c>
      <c r="C108" s="6">
        <f>IF(ISERROR(Penman!Z103),'Rainfed Soy'!C107,Penman!Z103)</f>
        <v>0.14340224372782329</v>
      </c>
      <c r="D108" s="207">
        <f t="shared" ca="1" si="37"/>
        <v>0.99777777777777787</v>
      </c>
      <c r="E108" s="7">
        <f t="shared" ca="1" si="43"/>
        <v>0.14308357207509481</v>
      </c>
      <c r="F108" s="131">
        <f>IF(L107&gt;0.3,E108/'Irrigation Rate'!$B$17,0)</f>
        <v>0</v>
      </c>
      <c r="G108" s="7">
        <f t="shared" ca="1" si="28"/>
        <v>0.14308357207509481</v>
      </c>
      <c r="H108" s="11">
        <f>'Table (Dly)'!C102</f>
        <v>0.19</v>
      </c>
      <c r="I108" s="16">
        <f t="shared" si="29"/>
        <v>0</v>
      </c>
      <c r="K108" s="96">
        <f t="shared" ca="1" si="30"/>
        <v>7.3143572075094809E-2</v>
      </c>
      <c r="L108" s="261">
        <f t="shared" ca="1" si="41"/>
        <v>1.401217855844728E-2</v>
      </c>
      <c r="M108" s="67"/>
      <c r="N108" s="96">
        <f t="shared" ca="1" si="31"/>
        <v>0</v>
      </c>
      <c r="O108" s="120">
        <f t="shared" si="39"/>
        <v>24</v>
      </c>
      <c r="P108" s="96">
        <f t="shared" si="40"/>
        <v>5.2200000000000006</v>
      </c>
      <c r="Q108" s="96">
        <f t="shared" ca="1" si="44"/>
        <v>7.7124365246773232</v>
      </c>
      <c r="R108" s="96">
        <f t="shared" si="44"/>
        <v>13.050393700787401</v>
      </c>
      <c r="S108" s="96">
        <f t="shared" si="33"/>
        <v>0</v>
      </c>
      <c r="T108" s="96">
        <f t="shared" ca="1" si="34"/>
        <v>8.2079940089642243</v>
      </c>
      <c r="AB108" s="25"/>
      <c r="AC108" s="73"/>
      <c r="AD108" s="25"/>
      <c r="AE108" s="25"/>
      <c r="AG108" s="25"/>
      <c r="AH108" s="25"/>
      <c r="AI108" s="25"/>
      <c r="AJ108" s="25"/>
      <c r="AK108" s="25"/>
      <c r="AL108" s="25"/>
      <c r="AM108" s="25"/>
      <c r="AN108" s="25"/>
      <c r="AO108" s="25"/>
      <c r="AP108" s="25"/>
      <c r="AQ108" s="25"/>
      <c r="AR108" s="25"/>
      <c r="AS108" s="25"/>
      <c r="AT108" s="25"/>
      <c r="AU108" s="25"/>
      <c r="AV108" s="25"/>
      <c r="AW108" s="25"/>
    </row>
    <row r="109" spans="1:49" s="342" customFormat="1" x14ac:dyDescent="0.15">
      <c r="A109" s="334">
        <f t="shared" si="35"/>
        <v>45147.999305555553</v>
      </c>
      <c r="B109" s="335">
        <f t="shared" si="36"/>
        <v>13</v>
      </c>
      <c r="C109" s="336">
        <f>IF(ISERROR(Penman!Z104),'Rainfed Soy'!C108,Penman!Z104)</f>
        <v>9.9197456641924087E-2</v>
      </c>
      <c r="D109" s="337">
        <f t="shared" ca="1" si="37"/>
        <v>0.99777777777777787</v>
      </c>
      <c r="E109" s="338">
        <f t="shared" ca="1" si="43"/>
        <v>9.8977017849386492E-2</v>
      </c>
      <c r="F109" s="339">
        <f ca="1">IF(L108&gt;0.3,E109/'Irrigation Rate'!$B$17,0)</f>
        <v>0</v>
      </c>
      <c r="G109" s="338">
        <f t="shared" ca="1" si="28"/>
        <v>9.8977017849386492E-2</v>
      </c>
      <c r="H109" s="340">
        <f>'Table (Dly)'!C103</f>
        <v>0.60000000000000009</v>
      </c>
      <c r="I109" s="341">
        <f t="shared" si="29"/>
        <v>0</v>
      </c>
      <c r="K109" s="343">
        <f t="shared" si="30"/>
        <v>0</v>
      </c>
      <c r="L109" s="344">
        <f t="shared" si="41"/>
        <v>0</v>
      </c>
      <c r="M109" s="345">
        <v>0</v>
      </c>
      <c r="N109" s="343">
        <f t="shared" ca="1" si="31"/>
        <v>0.42787941007551877</v>
      </c>
      <c r="O109" s="346">
        <f t="shared" si="39"/>
        <v>24</v>
      </c>
      <c r="P109" s="343">
        <f t="shared" si="40"/>
        <v>5.2200000000000006</v>
      </c>
      <c r="Q109" s="343">
        <f t="shared" ca="1" si="44"/>
        <v>7.8114135425267097</v>
      </c>
      <c r="R109" s="343">
        <f t="shared" si="44"/>
        <v>13.650393700787401</v>
      </c>
      <c r="S109" s="343">
        <f t="shared" si="33"/>
        <v>0</v>
      </c>
      <c r="T109" s="343">
        <f t="shared" ca="1" si="34"/>
        <v>8.6358734190397435</v>
      </c>
      <c r="AB109" s="347"/>
      <c r="AC109" s="335"/>
      <c r="AD109" s="347"/>
      <c r="AE109" s="347"/>
      <c r="AG109" s="347"/>
      <c r="AH109" s="347"/>
      <c r="AI109" s="347"/>
      <c r="AJ109" s="347"/>
      <c r="AK109" s="347"/>
      <c r="AL109" s="347"/>
      <c r="AM109" s="347"/>
      <c r="AN109" s="347"/>
      <c r="AO109" s="347"/>
      <c r="AP109" s="347"/>
      <c r="AQ109" s="347"/>
      <c r="AR109" s="347"/>
      <c r="AS109" s="347"/>
      <c r="AT109" s="347"/>
      <c r="AU109" s="347"/>
      <c r="AV109" s="347"/>
      <c r="AW109" s="347"/>
    </row>
    <row r="110" spans="1:49" ht="12.75" customHeight="1" x14ac:dyDescent="0.15">
      <c r="A110" s="212">
        <f t="shared" si="35"/>
        <v>45148.999305555553</v>
      </c>
      <c r="B110" s="73">
        <f t="shared" si="36"/>
        <v>13</v>
      </c>
      <c r="C110" s="6">
        <f>IF(ISERROR(Penman!Z105),'Rainfed Soy'!C109,Penman!Z105)</f>
        <v>0.15096317390847214</v>
      </c>
      <c r="D110" s="207">
        <f t="shared" ca="1" si="37"/>
        <v>0.99777777777777787</v>
      </c>
      <c r="E110" s="7">
        <f t="shared" ca="1" si="43"/>
        <v>0.15062770018867555</v>
      </c>
      <c r="F110" s="131">
        <f>IF(L109&gt;0.3,E110/'Irrigation Rate'!$B$17,0)</f>
        <v>0</v>
      </c>
      <c r="G110" s="7">
        <f t="shared" ca="1" si="28"/>
        <v>0.15062770018867555</v>
      </c>
      <c r="H110" s="11">
        <f>'Table (Dly)'!C104</f>
        <v>0</v>
      </c>
      <c r="I110" s="16">
        <f t="shared" si="29"/>
        <v>0</v>
      </c>
      <c r="K110" s="96">
        <f t="shared" ca="1" si="30"/>
        <v>0.15062770018867555</v>
      </c>
      <c r="L110" s="261">
        <f t="shared" ca="1" si="41"/>
        <v>2.8855881262198377E-2</v>
      </c>
      <c r="M110" s="67"/>
      <c r="N110" s="96">
        <f t="shared" ca="1" si="31"/>
        <v>0</v>
      </c>
      <c r="O110" s="120">
        <f t="shared" si="39"/>
        <v>24</v>
      </c>
      <c r="P110" s="96">
        <f t="shared" si="40"/>
        <v>5.2200000000000006</v>
      </c>
      <c r="Q110" s="96">
        <f t="shared" ca="1" si="44"/>
        <v>7.9620412427153848</v>
      </c>
      <c r="R110" s="96">
        <f t="shared" si="44"/>
        <v>13.650393700787401</v>
      </c>
      <c r="S110" s="96">
        <f t="shared" si="33"/>
        <v>0</v>
      </c>
      <c r="T110" s="96">
        <f t="shared" ca="1" si="34"/>
        <v>8.6358734190397435</v>
      </c>
      <c r="AB110" s="25"/>
      <c r="AC110" s="73"/>
      <c r="AD110" s="25"/>
      <c r="AE110" s="25"/>
      <c r="AG110" s="25"/>
      <c r="AH110" s="25"/>
      <c r="AI110" s="25"/>
      <c r="AJ110" s="25"/>
      <c r="AK110" s="25"/>
      <c r="AL110" s="25"/>
      <c r="AM110" s="25"/>
      <c r="AN110" s="25"/>
      <c r="AO110" s="25"/>
      <c r="AP110" s="25"/>
      <c r="AQ110" s="25"/>
      <c r="AR110" s="25"/>
      <c r="AS110" s="25"/>
      <c r="AT110" s="25"/>
      <c r="AU110" s="25"/>
      <c r="AV110" s="25"/>
      <c r="AW110" s="25"/>
    </row>
    <row r="111" spans="1:49" x14ac:dyDescent="0.15">
      <c r="A111" s="212">
        <f t="shared" si="35"/>
        <v>45149.999305555553</v>
      </c>
      <c r="B111" s="73">
        <f t="shared" si="36"/>
        <v>13</v>
      </c>
      <c r="C111" s="6">
        <f>IF(ISERROR(Penman!Z106),'Rainfed Soy'!C110,Penman!Z106)</f>
        <v>0.14163227775588216</v>
      </c>
      <c r="D111" s="207">
        <f t="shared" ca="1" si="37"/>
        <v>0.99777777777777787</v>
      </c>
      <c r="E111" s="7">
        <f t="shared" ca="1" si="43"/>
        <v>0.1413175393608691</v>
      </c>
      <c r="F111" s="131">
        <f ca="1">IF(L110&gt;0.3,E111/'Irrigation Rate'!$B$17,0)</f>
        <v>0</v>
      </c>
      <c r="G111" s="7">
        <f t="shared" ca="1" si="28"/>
        <v>0.1413175393608691</v>
      </c>
      <c r="H111" s="11">
        <f>'Table (Dly)'!C105</f>
        <v>0</v>
      </c>
      <c r="I111" s="16">
        <f t="shared" si="29"/>
        <v>0</v>
      </c>
      <c r="K111" s="96">
        <f t="shared" ca="1" si="30"/>
        <v>0.29194523954954466</v>
      </c>
      <c r="L111" s="8">
        <f t="shared" ca="1" si="41"/>
        <v>5.5928206810257591E-2</v>
      </c>
      <c r="M111" s="67"/>
      <c r="N111" s="96">
        <f t="shared" ca="1" si="31"/>
        <v>0</v>
      </c>
      <c r="O111" s="120">
        <f t="shared" si="39"/>
        <v>24</v>
      </c>
      <c r="P111" s="96">
        <f t="shared" si="40"/>
        <v>5.2200000000000006</v>
      </c>
      <c r="Q111" s="96">
        <f t="shared" ca="1" si="44"/>
        <v>8.1033587820762545</v>
      </c>
      <c r="R111" s="96">
        <f t="shared" si="44"/>
        <v>13.650393700787401</v>
      </c>
      <c r="S111" s="96">
        <f t="shared" si="33"/>
        <v>0</v>
      </c>
      <c r="T111" s="96">
        <f t="shared" ca="1" si="34"/>
        <v>8.6358734190397435</v>
      </c>
      <c r="AB111" s="25"/>
      <c r="AC111" s="73"/>
      <c r="AD111" s="25"/>
      <c r="AE111" s="25"/>
      <c r="AG111" s="25"/>
      <c r="AH111" s="25"/>
      <c r="AI111" s="25"/>
      <c r="AJ111" s="25"/>
      <c r="AK111" s="25"/>
      <c r="AL111" s="25"/>
      <c r="AM111" s="25"/>
      <c r="AN111" s="25"/>
      <c r="AO111" s="25"/>
      <c r="AP111" s="25"/>
      <c r="AQ111" s="25"/>
      <c r="AR111" s="25"/>
      <c r="AS111" s="25"/>
      <c r="AT111" s="25"/>
      <c r="AU111" s="25"/>
      <c r="AV111" s="25"/>
      <c r="AW111" s="25"/>
    </row>
    <row r="112" spans="1:49" x14ac:dyDescent="0.15">
      <c r="A112" s="212">
        <f t="shared" si="35"/>
        <v>45150.999305555553</v>
      </c>
      <c r="B112" s="73">
        <f t="shared" si="36"/>
        <v>13</v>
      </c>
      <c r="C112" s="6">
        <f>IF(ISERROR(Penman!Z107),'Rainfed Soy'!C111,Penman!Z107)</f>
        <v>0.16285229160931794</v>
      </c>
      <c r="D112" s="207">
        <f t="shared" ca="1" si="37"/>
        <v>0.99777777777777787</v>
      </c>
      <c r="E112" s="7">
        <f t="shared" ca="1" si="43"/>
        <v>0.16249039762796391</v>
      </c>
      <c r="F112" s="131">
        <f ca="1">IF(L111&gt;0.3,E112/'Irrigation Rate'!$B$17,0)</f>
        <v>0</v>
      </c>
      <c r="G112" s="7">
        <f t="shared" ca="1" si="28"/>
        <v>0.16249039762796391</v>
      </c>
      <c r="H112" s="11">
        <f>'Table (Dly)'!C106</f>
        <v>0.14000000000000001</v>
      </c>
      <c r="I112" s="16">
        <f t="shared" si="29"/>
        <v>0</v>
      </c>
      <c r="K112" s="96">
        <f t="shared" ca="1" si="30"/>
        <v>0.31443563717750855</v>
      </c>
      <c r="L112" s="8">
        <f t="shared" ca="1" si="41"/>
        <v>6.0236712102970977E-2</v>
      </c>
      <c r="M112" s="67"/>
      <c r="N112" s="96">
        <f t="shared" ca="1" si="31"/>
        <v>0</v>
      </c>
      <c r="O112" s="120">
        <f t="shared" si="39"/>
        <v>24</v>
      </c>
      <c r="P112" s="96">
        <f t="shared" si="40"/>
        <v>5.2200000000000006</v>
      </c>
      <c r="Q112" s="96">
        <f t="shared" ca="1" si="44"/>
        <v>8.2658491797042188</v>
      </c>
      <c r="R112" s="96">
        <f t="shared" si="44"/>
        <v>13.790393700787401</v>
      </c>
      <c r="S112" s="96">
        <f t="shared" si="33"/>
        <v>0</v>
      </c>
      <c r="T112" s="96">
        <f t="shared" ca="1" si="34"/>
        <v>8.6358734190397435</v>
      </c>
      <c r="AB112" s="25"/>
      <c r="AC112" s="73"/>
      <c r="AD112" s="25"/>
      <c r="AE112" s="25"/>
      <c r="AG112" s="25"/>
      <c r="AH112" s="25"/>
      <c r="AI112" s="25"/>
      <c r="AJ112" s="25"/>
      <c r="AK112" s="25"/>
      <c r="AL112" s="25"/>
      <c r="AM112" s="25"/>
      <c r="AN112" s="25"/>
      <c r="AO112" s="25"/>
      <c r="AP112" s="25"/>
      <c r="AQ112" s="25"/>
      <c r="AR112" s="25"/>
      <c r="AS112" s="25"/>
      <c r="AT112" s="25"/>
      <c r="AU112" s="25"/>
      <c r="AV112" s="25"/>
      <c r="AW112" s="25"/>
    </row>
    <row r="113" spans="1:49" x14ac:dyDescent="0.15">
      <c r="A113" s="212">
        <f t="shared" si="35"/>
        <v>45151.999305555553</v>
      </c>
      <c r="B113" s="73">
        <f t="shared" si="36"/>
        <v>13</v>
      </c>
      <c r="C113" s="6">
        <f>IF(ISERROR(Penman!Z108),'Rainfed Soy'!C112,Penman!Z108)</f>
        <v>0.14630619693926311</v>
      </c>
      <c r="D113" s="207">
        <f t="shared" ca="1" si="37"/>
        <v>0.99777777777777787</v>
      </c>
      <c r="E113" s="7">
        <f t="shared" ca="1" si="43"/>
        <v>0.14598107205717586</v>
      </c>
      <c r="F113" s="131">
        <f ca="1">IF(L112&gt;0.3,E113/'Irrigation Rate'!$B$17,0)</f>
        <v>0</v>
      </c>
      <c r="G113" s="7">
        <f t="shared" ca="1" si="28"/>
        <v>0.14598107205717586</v>
      </c>
      <c r="H113" s="11">
        <f>'Table (Dly)'!C107</f>
        <v>0</v>
      </c>
      <c r="I113" s="16">
        <f t="shared" si="29"/>
        <v>0</v>
      </c>
      <c r="K113" s="96">
        <f t="shared" ca="1" si="30"/>
        <v>0.46041670923468442</v>
      </c>
      <c r="L113" s="8">
        <f t="shared" ca="1" si="41"/>
        <v>8.8202434719288195E-2</v>
      </c>
      <c r="M113" s="67"/>
      <c r="N113" s="96">
        <f t="shared" ca="1" si="31"/>
        <v>0</v>
      </c>
      <c r="O113" s="120">
        <f t="shared" si="39"/>
        <v>24</v>
      </c>
      <c r="P113" s="96">
        <f t="shared" si="40"/>
        <v>5.2200000000000006</v>
      </c>
      <c r="Q113" s="96">
        <f t="shared" ca="1" si="44"/>
        <v>8.4118302517613941</v>
      </c>
      <c r="R113" s="96">
        <f t="shared" si="44"/>
        <v>13.790393700787401</v>
      </c>
      <c r="S113" s="96">
        <f t="shared" si="33"/>
        <v>0</v>
      </c>
      <c r="T113" s="96">
        <f t="shared" ca="1" si="34"/>
        <v>8.6358734190397435</v>
      </c>
      <c r="AB113" s="25"/>
      <c r="AC113" s="73"/>
      <c r="AD113" s="25"/>
      <c r="AE113" s="25"/>
      <c r="AG113" s="25"/>
      <c r="AH113" s="25"/>
      <c r="AI113" s="25"/>
      <c r="AJ113" s="25"/>
      <c r="AK113" s="25"/>
      <c r="AL113" s="25"/>
      <c r="AM113" s="25"/>
      <c r="AN113" s="25"/>
      <c r="AO113" s="25"/>
      <c r="AP113" s="25"/>
      <c r="AQ113" s="25"/>
      <c r="AR113" s="25"/>
      <c r="AS113" s="25"/>
      <c r="AT113" s="25"/>
      <c r="AU113" s="25"/>
      <c r="AV113" s="25"/>
      <c r="AW113" s="25"/>
    </row>
    <row r="114" spans="1:49" x14ac:dyDescent="0.15">
      <c r="A114" s="212">
        <f t="shared" si="35"/>
        <v>45152.999305555553</v>
      </c>
      <c r="B114" s="73">
        <f t="shared" si="36"/>
        <v>13</v>
      </c>
      <c r="C114" s="6">
        <f>IF(ISERROR(Penman!Z109),'Rainfed Soy'!C113,Penman!Z109)</f>
        <v>8.4506807624094932E-2</v>
      </c>
      <c r="D114" s="207">
        <f t="shared" ca="1" si="37"/>
        <v>0.99777777777777787</v>
      </c>
      <c r="E114" s="7">
        <f t="shared" ca="1" si="43"/>
        <v>8.4319014718263613E-2</v>
      </c>
      <c r="F114" s="131">
        <f ca="1">IF(L113&gt;0.3,E114/'Irrigation Rate'!$B$17,0)</f>
        <v>0</v>
      </c>
      <c r="G114" s="7">
        <f t="shared" ca="1" si="28"/>
        <v>8.4319014718263613E-2</v>
      </c>
      <c r="H114" s="11">
        <f>'Table (Dly)'!C108</f>
        <v>0.08</v>
      </c>
      <c r="I114" s="16">
        <f t="shared" si="29"/>
        <v>0</v>
      </c>
      <c r="K114" s="96">
        <f t="shared" ca="1" si="30"/>
        <v>0.46473572395294799</v>
      </c>
      <c r="L114" s="8">
        <f t="shared" ca="1" si="41"/>
        <v>8.9029832174894241E-2</v>
      </c>
      <c r="M114" s="67"/>
      <c r="N114" s="96">
        <f t="shared" ca="1" si="31"/>
        <v>0</v>
      </c>
      <c r="O114" s="120">
        <f t="shared" si="39"/>
        <v>24</v>
      </c>
      <c r="P114" s="96">
        <f t="shared" si="40"/>
        <v>5.2200000000000006</v>
      </c>
      <c r="Q114" s="96">
        <f t="shared" ca="1" si="44"/>
        <v>8.496149266479657</v>
      </c>
      <c r="R114" s="96">
        <f t="shared" si="44"/>
        <v>13.870393700787401</v>
      </c>
      <c r="S114" s="96">
        <f t="shared" si="33"/>
        <v>0</v>
      </c>
      <c r="T114" s="96">
        <f t="shared" ca="1" si="34"/>
        <v>8.6358734190397435</v>
      </c>
      <c r="AB114" s="25"/>
      <c r="AC114" s="73"/>
      <c r="AD114" s="25"/>
      <c r="AE114" s="25"/>
      <c r="AG114" s="25"/>
      <c r="AH114" s="25"/>
      <c r="AI114" s="25"/>
      <c r="AJ114" s="25"/>
      <c r="AK114" s="25"/>
      <c r="AL114" s="25"/>
      <c r="AM114" s="25"/>
      <c r="AN114" s="25"/>
      <c r="AO114" s="25"/>
      <c r="AP114" s="25"/>
      <c r="AQ114" s="25"/>
      <c r="AR114" s="25"/>
      <c r="AS114" s="25"/>
      <c r="AT114" s="25"/>
      <c r="AU114" s="25"/>
      <c r="AV114" s="25"/>
      <c r="AW114" s="25"/>
    </row>
    <row r="115" spans="1:49" x14ac:dyDescent="0.15">
      <c r="A115" s="212">
        <f t="shared" si="35"/>
        <v>45153.999305555553</v>
      </c>
      <c r="B115" s="73">
        <f t="shared" si="36"/>
        <v>14</v>
      </c>
      <c r="C115" s="6">
        <f>IF(ISERROR(Penman!Z110),'Rainfed Soy'!C114,Penman!Z110)</f>
        <v>9.3238226089726511E-2</v>
      </c>
      <c r="D115" s="207">
        <f t="shared" ca="1" si="37"/>
        <v>0.94222222222222229</v>
      </c>
      <c r="E115" s="7">
        <f t="shared" ca="1" si="43"/>
        <v>8.7851128582320095E-2</v>
      </c>
      <c r="F115" s="131">
        <f ca="1">IF(L114&gt;0.3,E115/'Irrigation Rate'!$B$17,0)</f>
        <v>0</v>
      </c>
      <c r="G115" s="7">
        <f t="shared" ca="1" si="28"/>
        <v>8.7851128582320095E-2</v>
      </c>
      <c r="H115" s="11">
        <f>'Table (Dly)'!C109</f>
        <v>3.0000000000000002E-2</v>
      </c>
      <c r="I115" s="16">
        <f t="shared" si="29"/>
        <v>0</v>
      </c>
      <c r="K115" s="96">
        <f t="shared" ca="1" si="30"/>
        <v>0.52258685253526804</v>
      </c>
      <c r="L115" s="8">
        <f t="shared" ca="1" si="41"/>
        <v>0.10011242385733103</v>
      </c>
      <c r="M115" s="67"/>
      <c r="N115" s="96">
        <f t="shared" ca="1" si="31"/>
        <v>0</v>
      </c>
      <c r="O115" s="120">
        <f t="shared" si="39"/>
        <v>24</v>
      </c>
      <c r="P115" s="96">
        <f t="shared" si="40"/>
        <v>5.2200000000000006</v>
      </c>
      <c r="Q115" s="96">
        <f t="shared" ca="1" si="44"/>
        <v>8.5840003950619774</v>
      </c>
      <c r="R115" s="96">
        <f t="shared" si="44"/>
        <v>13.900393700787401</v>
      </c>
      <c r="S115" s="96">
        <f t="shared" si="33"/>
        <v>0</v>
      </c>
      <c r="T115" s="96">
        <f t="shared" ca="1" si="34"/>
        <v>8.6358734190397435</v>
      </c>
      <c r="AB115" s="25"/>
      <c r="AC115" s="73"/>
      <c r="AD115" s="25"/>
      <c r="AE115" s="25"/>
      <c r="AG115" s="25"/>
      <c r="AH115" s="25"/>
      <c r="AI115" s="25"/>
      <c r="AJ115" s="25"/>
      <c r="AK115" s="25"/>
      <c r="AL115" s="25"/>
      <c r="AM115" s="25"/>
      <c r="AN115" s="25"/>
      <c r="AO115" s="25"/>
      <c r="AP115" s="25"/>
      <c r="AQ115" s="25"/>
      <c r="AR115" s="25"/>
      <c r="AS115" s="25"/>
      <c r="AT115" s="25"/>
      <c r="AU115" s="25"/>
      <c r="AV115" s="25"/>
      <c r="AW115" s="25"/>
    </row>
    <row r="116" spans="1:49" x14ac:dyDescent="0.15">
      <c r="A116" s="212">
        <f t="shared" si="35"/>
        <v>45154.999305555553</v>
      </c>
      <c r="B116" s="73">
        <f t="shared" si="36"/>
        <v>14</v>
      </c>
      <c r="C116" s="6">
        <f>IF(ISERROR(Penman!Z111),'Rainfed Soy'!C115,Penman!Z111)</f>
        <v>0.16084623757563851</v>
      </c>
      <c r="D116" s="207">
        <f t="shared" ca="1" si="37"/>
        <v>0.94222222222222229</v>
      </c>
      <c r="E116" s="7">
        <f t="shared" ca="1" si="43"/>
        <v>0.15155289940460162</v>
      </c>
      <c r="F116" s="131">
        <f ca="1">IF(L115&gt;0.3,E116/'Irrigation Rate'!$B$17,0)</f>
        <v>0</v>
      </c>
      <c r="G116" s="7">
        <f t="shared" ca="1" si="28"/>
        <v>0.15155289940460162</v>
      </c>
      <c r="H116" s="11">
        <f>'Table (Dly)'!C110</f>
        <v>0</v>
      </c>
      <c r="I116" s="16">
        <f t="shared" si="29"/>
        <v>0</v>
      </c>
      <c r="K116" s="96">
        <f t="shared" ca="1" si="30"/>
        <v>0.67413975193986964</v>
      </c>
      <c r="L116" s="8">
        <f t="shared" ca="1" si="41"/>
        <v>0.12914554634863401</v>
      </c>
      <c r="M116" s="67"/>
      <c r="N116" s="96">
        <f t="shared" ca="1" si="31"/>
        <v>0</v>
      </c>
      <c r="O116" s="120">
        <f t="shared" si="39"/>
        <v>24</v>
      </c>
      <c r="P116" s="96">
        <f t="shared" si="40"/>
        <v>5.2200000000000006</v>
      </c>
      <c r="Q116" s="96">
        <f t="shared" ca="1" si="44"/>
        <v>8.7355532944665786</v>
      </c>
      <c r="R116" s="96">
        <f t="shared" si="44"/>
        <v>13.900393700787401</v>
      </c>
      <c r="S116" s="96">
        <f t="shared" si="33"/>
        <v>0</v>
      </c>
      <c r="T116" s="96">
        <f t="shared" ca="1" si="34"/>
        <v>8.6358734190397435</v>
      </c>
      <c r="AB116" s="25"/>
      <c r="AC116" s="73"/>
      <c r="AD116" s="25"/>
      <c r="AE116" s="25"/>
      <c r="AG116" s="25"/>
      <c r="AH116" s="25"/>
      <c r="AI116" s="25"/>
      <c r="AJ116" s="25"/>
      <c r="AK116" s="25"/>
      <c r="AL116" s="25"/>
      <c r="AM116" s="25"/>
      <c r="AN116" s="25"/>
      <c r="AO116" s="25"/>
      <c r="AP116" s="25"/>
      <c r="AQ116" s="25"/>
      <c r="AR116" s="25"/>
      <c r="AS116" s="25"/>
      <c r="AT116" s="25"/>
      <c r="AU116" s="25"/>
      <c r="AV116" s="25"/>
      <c r="AW116" s="25"/>
    </row>
    <row r="117" spans="1:49" x14ac:dyDescent="0.15">
      <c r="A117" s="212">
        <f t="shared" si="35"/>
        <v>45155.999305555553</v>
      </c>
      <c r="B117" s="73">
        <f t="shared" si="36"/>
        <v>14</v>
      </c>
      <c r="C117" s="6">
        <f>IF(ISERROR(Penman!Z112),'Rainfed Soy'!C116,Penman!Z112)</f>
        <v>0.12313772371467574</v>
      </c>
      <c r="D117" s="207">
        <f t="shared" ca="1" si="37"/>
        <v>0.94222222222222229</v>
      </c>
      <c r="E117" s="7">
        <f t="shared" ca="1" si="43"/>
        <v>0.11602309967782781</v>
      </c>
      <c r="F117" s="131">
        <f ca="1">IF(L116&gt;0.3,E117/'Irrigation Rate'!$B$17,0)</f>
        <v>0</v>
      </c>
      <c r="G117" s="7">
        <f t="shared" ca="1" si="28"/>
        <v>0.11602309967782781</v>
      </c>
      <c r="H117" s="11">
        <f>'Table (Dly)'!C111</f>
        <v>0.21</v>
      </c>
      <c r="I117" s="16">
        <f t="shared" si="29"/>
        <v>0</v>
      </c>
      <c r="K117" s="96">
        <f t="shared" si="30"/>
        <v>0</v>
      </c>
      <c r="L117" s="8">
        <f t="shared" si="41"/>
        <v>0</v>
      </c>
      <c r="M117" s="67">
        <v>0</v>
      </c>
      <c r="N117" s="96">
        <f t="shared" ca="1" si="31"/>
        <v>0</v>
      </c>
      <c r="O117" s="120">
        <f t="shared" si="39"/>
        <v>24</v>
      </c>
      <c r="P117" s="96">
        <f t="shared" si="40"/>
        <v>5.2200000000000006</v>
      </c>
      <c r="Q117" s="96">
        <f t="shared" ca="1" si="44"/>
        <v>8.8515763941444057</v>
      </c>
      <c r="R117" s="96">
        <f t="shared" si="44"/>
        <v>14.110393700787402</v>
      </c>
      <c r="S117" s="96">
        <f t="shared" si="33"/>
        <v>0</v>
      </c>
      <c r="T117" s="96">
        <f t="shared" ca="1" si="34"/>
        <v>8.6358734190397435</v>
      </c>
      <c r="AB117" s="25"/>
      <c r="AC117" s="73"/>
      <c r="AD117" s="25"/>
      <c r="AE117" s="25"/>
      <c r="AG117" s="25"/>
      <c r="AH117" s="25"/>
      <c r="AI117" s="25"/>
      <c r="AJ117" s="25"/>
      <c r="AK117" s="25"/>
      <c r="AL117" s="25"/>
      <c r="AM117" s="25"/>
      <c r="AN117" s="25"/>
      <c r="AO117" s="25"/>
      <c r="AP117" s="25"/>
      <c r="AQ117" s="25"/>
      <c r="AR117" s="25"/>
      <c r="AS117" s="25"/>
      <c r="AT117" s="25"/>
      <c r="AU117" s="25"/>
      <c r="AV117" s="25"/>
      <c r="AW117" s="25"/>
    </row>
    <row r="118" spans="1:49" x14ac:dyDescent="0.15">
      <c r="A118" s="212">
        <f t="shared" si="35"/>
        <v>45156.999305555553</v>
      </c>
      <c r="B118" s="73">
        <f t="shared" si="36"/>
        <v>14</v>
      </c>
      <c r="C118" s="6">
        <f>IF(ISERROR(Penman!Z113),'Rainfed Soy'!C117,Penman!Z113)</f>
        <v>0.1399416356601631</v>
      </c>
      <c r="D118" s="207">
        <f t="shared" ca="1" si="37"/>
        <v>0.94222222222222229</v>
      </c>
      <c r="E118" s="7">
        <f t="shared" ca="1" si="43"/>
        <v>0.13185611893313146</v>
      </c>
      <c r="F118" s="131">
        <f>IF(L117&gt;0.3,E118/'Irrigation Rate'!$B$17,0)</f>
        <v>0</v>
      </c>
      <c r="G118" s="7">
        <f t="shared" ca="1" si="28"/>
        <v>0.13185611893313146</v>
      </c>
      <c r="H118" s="11">
        <f>'Table (Dly)'!C112</f>
        <v>0</v>
      </c>
      <c r="I118" s="16">
        <f t="shared" si="29"/>
        <v>0</v>
      </c>
      <c r="K118" s="96">
        <f t="shared" ca="1" si="30"/>
        <v>0.13185611893313146</v>
      </c>
      <c r="L118" s="8">
        <f t="shared" ca="1" si="41"/>
        <v>2.5259792899067327E-2</v>
      </c>
      <c r="M118" s="67"/>
      <c r="N118" s="96">
        <f t="shared" ca="1" si="31"/>
        <v>0</v>
      </c>
      <c r="O118" s="120">
        <f t="shared" si="39"/>
        <v>24</v>
      </c>
      <c r="P118" s="96">
        <f t="shared" si="40"/>
        <v>5.2200000000000006</v>
      </c>
      <c r="Q118" s="96">
        <f t="shared" ca="1" si="44"/>
        <v>8.9834325130775365</v>
      </c>
      <c r="R118" s="96">
        <f t="shared" si="44"/>
        <v>14.110393700787402</v>
      </c>
      <c r="S118" s="96">
        <f t="shared" si="33"/>
        <v>0</v>
      </c>
      <c r="T118" s="96">
        <f t="shared" ca="1" si="34"/>
        <v>8.6358734190397435</v>
      </c>
      <c r="AB118" s="25"/>
      <c r="AC118" s="73"/>
      <c r="AD118" s="25"/>
      <c r="AE118" s="25"/>
      <c r="AG118" s="25"/>
      <c r="AH118" s="25"/>
      <c r="AI118" s="25"/>
      <c r="AJ118" s="25"/>
      <c r="AK118" s="25"/>
      <c r="AL118" s="25"/>
      <c r="AM118" s="25"/>
      <c r="AN118" s="25"/>
      <c r="AO118" s="25"/>
      <c r="AP118" s="25"/>
      <c r="AQ118" s="25"/>
      <c r="AR118" s="25"/>
      <c r="AS118" s="25"/>
      <c r="AT118" s="25"/>
      <c r="AU118" s="25"/>
      <c r="AV118" s="25"/>
      <c r="AW118" s="25"/>
    </row>
    <row r="119" spans="1:49" x14ac:dyDescent="0.15">
      <c r="A119" s="212">
        <f t="shared" si="35"/>
        <v>45157.999305555553</v>
      </c>
      <c r="B119" s="73">
        <f t="shared" si="36"/>
        <v>14</v>
      </c>
      <c r="C119" s="6">
        <f>IF(ISERROR(Penman!Z114),'Rainfed Soy'!C118,Penman!Z114)</f>
        <v>0.15274189529455612</v>
      </c>
      <c r="D119" s="207">
        <f t="shared" ca="1" si="37"/>
        <v>0.94222222222222229</v>
      </c>
      <c r="E119" s="7">
        <f t="shared" ca="1" si="43"/>
        <v>0.14391680801087067</v>
      </c>
      <c r="F119" s="131">
        <f ca="1">IF(L118&gt;0.3,E119/'Irrigation Rate'!$B$17,0)</f>
        <v>0</v>
      </c>
      <c r="G119" s="7">
        <f t="shared" ca="1" si="28"/>
        <v>0.14391680801087067</v>
      </c>
      <c r="H119" s="11">
        <f>'Table (Dly)'!C113</f>
        <v>0</v>
      </c>
      <c r="I119" s="16">
        <f t="shared" si="29"/>
        <v>0</v>
      </c>
      <c r="K119" s="96">
        <f t="shared" ca="1" si="30"/>
        <v>0.27577292694400213</v>
      </c>
      <c r="L119" s="8">
        <f t="shared" ca="1" si="41"/>
        <v>5.2830062632950592E-2</v>
      </c>
      <c r="M119" s="67"/>
      <c r="N119" s="96">
        <f t="shared" ca="1" si="31"/>
        <v>0</v>
      </c>
      <c r="O119" s="120">
        <f t="shared" si="39"/>
        <v>24</v>
      </c>
      <c r="P119" s="96">
        <f t="shared" si="40"/>
        <v>5.2200000000000006</v>
      </c>
      <c r="Q119" s="96">
        <f t="shared" ca="1" si="44"/>
        <v>9.127349321088408</v>
      </c>
      <c r="R119" s="96">
        <f t="shared" si="44"/>
        <v>14.110393700787402</v>
      </c>
      <c r="S119" s="96">
        <f t="shared" si="33"/>
        <v>0</v>
      </c>
      <c r="T119" s="96">
        <f t="shared" ca="1" si="34"/>
        <v>8.6358734190397435</v>
      </c>
      <c r="AB119" s="25"/>
      <c r="AC119" s="73"/>
      <c r="AD119" s="25"/>
      <c r="AE119" s="25"/>
      <c r="AG119" s="25"/>
      <c r="AH119" s="25"/>
      <c r="AI119" s="25"/>
      <c r="AJ119" s="25"/>
      <c r="AK119" s="25"/>
      <c r="AL119" s="25"/>
      <c r="AM119" s="25"/>
      <c r="AN119" s="25"/>
      <c r="AO119" s="25"/>
      <c r="AP119" s="25"/>
      <c r="AQ119" s="25"/>
      <c r="AR119" s="25"/>
      <c r="AS119" s="25"/>
      <c r="AT119" s="25"/>
      <c r="AU119" s="25"/>
      <c r="AV119" s="25"/>
      <c r="AW119" s="25"/>
    </row>
    <row r="120" spans="1:49" x14ac:dyDescent="0.15">
      <c r="A120" s="212">
        <f t="shared" si="35"/>
        <v>45158.999305555553</v>
      </c>
      <c r="B120" s="73">
        <f t="shared" si="36"/>
        <v>14</v>
      </c>
      <c r="C120" s="6">
        <f>IF(ISERROR(Penman!Z115),'Rainfed Soy'!C119,Penman!Z115)</f>
        <v>0.16750192534280037</v>
      </c>
      <c r="D120" s="207">
        <f t="shared" ca="1" si="37"/>
        <v>0.94222222222222229</v>
      </c>
      <c r="E120" s="7">
        <f t="shared" ca="1" si="43"/>
        <v>0.15782403632299413</v>
      </c>
      <c r="F120" s="131">
        <f ca="1">IF(L119&gt;0.3,E120/'Irrigation Rate'!$B$17,0)</f>
        <v>0</v>
      </c>
      <c r="G120" s="7">
        <f t="shared" ca="1" si="28"/>
        <v>0.15782403632299413</v>
      </c>
      <c r="H120" s="11">
        <f>'Table (Dly)'!C114</f>
        <v>0</v>
      </c>
      <c r="I120" s="16">
        <f t="shared" si="29"/>
        <v>0</v>
      </c>
      <c r="K120" s="96">
        <f t="shared" ca="1" si="30"/>
        <v>0.43359696326699626</v>
      </c>
      <c r="L120" s="261">
        <f t="shared" ca="1" si="41"/>
        <v>8.3064552349999279E-2</v>
      </c>
      <c r="M120" s="67"/>
      <c r="N120" s="96">
        <f t="shared" ca="1" si="31"/>
        <v>0</v>
      </c>
      <c r="O120" s="120">
        <f t="shared" si="39"/>
        <v>24</v>
      </c>
      <c r="P120" s="96">
        <f t="shared" si="40"/>
        <v>5.2200000000000006</v>
      </c>
      <c r="Q120" s="96">
        <f t="shared" ca="1" si="44"/>
        <v>9.2851733574114022</v>
      </c>
      <c r="R120" s="96">
        <f t="shared" si="44"/>
        <v>14.110393700787402</v>
      </c>
      <c r="S120" s="96">
        <f t="shared" si="33"/>
        <v>0</v>
      </c>
      <c r="T120" s="96">
        <f t="shared" ca="1" si="34"/>
        <v>8.6358734190397435</v>
      </c>
      <c r="AB120" s="25"/>
      <c r="AC120" s="73"/>
      <c r="AD120" s="25"/>
      <c r="AE120" s="25"/>
      <c r="AG120" s="25"/>
      <c r="AH120" s="25"/>
      <c r="AI120" s="25"/>
      <c r="AJ120" s="25"/>
      <c r="AK120" s="25"/>
      <c r="AL120" s="25"/>
      <c r="AM120" s="25"/>
      <c r="AN120" s="25"/>
      <c r="AO120" s="25"/>
      <c r="AP120" s="25"/>
      <c r="AQ120" s="25"/>
      <c r="AR120" s="25"/>
      <c r="AS120" s="25"/>
      <c r="AT120" s="25"/>
      <c r="AU120" s="25"/>
      <c r="AV120" s="25"/>
      <c r="AW120" s="25"/>
    </row>
    <row r="121" spans="1:49" x14ac:dyDescent="0.15">
      <c r="A121" s="212">
        <f t="shared" si="35"/>
        <v>45159.999305555553</v>
      </c>
      <c r="B121" s="73">
        <f t="shared" si="36"/>
        <v>14</v>
      </c>
      <c r="C121" s="6">
        <f>IF(ISERROR(Penman!Z116),'Rainfed Soy'!C120,Penman!Z116)</f>
        <v>0.2156935444592874</v>
      </c>
      <c r="D121" s="207">
        <f t="shared" ca="1" si="37"/>
        <v>0.94222222222222229</v>
      </c>
      <c r="E121" s="7">
        <f t="shared" ca="1" si="43"/>
        <v>0.20323125077941748</v>
      </c>
      <c r="F121" s="131">
        <f ca="1">IF(L120&gt;0.3,E121/'Irrigation Rate'!$B$17,0)</f>
        <v>0</v>
      </c>
      <c r="G121" s="7">
        <f t="shared" ca="1" si="28"/>
        <v>0.20323125077941748</v>
      </c>
      <c r="H121" s="11">
        <f>'Table (Dly)'!C115</f>
        <v>0</v>
      </c>
      <c r="I121" s="16">
        <f t="shared" si="29"/>
        <v>0</v>
      </c>
      <c r="K121" s="96">
        <f t="shared" ca="1" si="30"/>
        <v>0.63682821404641377</v>
      </c>
      <c r="L121" s="8">
        <f t="shared" ca="1" si="41"/>
        <v>0.12199774215448538</v>
      </c>
      <c r="M121" s="67"/>
      <c r="N121" s="96">
        <f t="shared" ca="1" si="31"/>
        <v>0</v>
      </c>
      <c r="O121" s="120">
        <f t="shared" si="39"/>
        <v>24</v>
      </c>
      <c r="P121" s="96">
        <f t="shared" si="40"/>
        <v>5.2200000000000006</v>
      </c>
      <c r="Q121" s="96">
        <f t="shared" ca="1" si="44"/>
        <v>9.4884046081908195</v>
      </c>
      <c r="R121" s="96">
        <f t="shared" si="44"/>
        <v>14.110393700787402</v>
      </c>
      <c r="S121" s="96">
        <f t="shared" si="33"/>
        <v>0</v>
      </c>
      <c r="T121" s="96">
        <f t="shared" ca="1" si="34"/>
        <v>8.6358734190397435</v>
      </c>
      <c r="AB121" s="25"/>
      <c r="AC121" s="73"/>
      <c r="AD121" s="25"/>
      <c r="AE121" s="25"/>
      <c r="AG121" s="25"/>
      <c r="AH121" s="25"/>
      <c r="AI121" s="25"/>
      <c r="AJ121" s="25"/>
      <c r="AK121" s="25"/>
      <c r="AL121" s="25"/>
      <c r="AM121" s="25"/>
      <c r="AN121" s="25"/>
      <c r="AO121" s="25"/>
      <c r="AP121" s="25"/>
      <c r="AQ121" s="25"/>
      <c r="AR121" s="25"/>
      <c r="AS121" s="25"/>
      <c r="AT121" s="25"/>
      <c r="AU121" s="25"/>
      <c r="AV121" s="25"/>
      <c r="AW121" s="25"/>
    </row>
    <row r="122" spans="1:49" x14ac:dyDescent="0.15">
      <c r="A122" s="212">
        <f t="shared" si="35"/>
        <v>45160.999305555553</v>
      </c>
      <c r="B122" s="73">
        <f t="shared" si="36"/>
        <v>15</v>
      </c>
      <c r="C122" s="6">
        <f>IF(ISERROR(Penman!Z117),'Rainfed Soy'!C121,Penman!Z117)</f>
        <v>0.17663710323534729</v>
      </c>
      <c r="D122" s="207">
        <f t="shared" ca="1" si="37"/>
        <v>0.86999999999999988</v>
      </c>
      <c r="E122" s="7">
        <f t="shared" ca="1" si="43"/>
        <v>0.15367427981475212</v>
      </c>
      <c r="F122" s="131">
        <f ca="1">IF(L121&gt;0.3,E122/'Irrigation Rate'!$B$17,0)</f>
        <v>0</v>
      </c>
      <c r="G122" s="7">
        <f t="shared" ca="1" si="28"/>
        <v>0.15367427981475212</v>
      </c>
      <c r="H122" s="11">
        <f>'Table (Dly)'!C116</f>
        <v>0</v>
      </c>
      <c r="I122" s="16">
        <f t="shared" si="29"/>
        <v>0</v>
      </c>
      <c r="K122" s="96">
        <f t="shared" ca="1" si="30"/>
        <v>0.79050249386116589</v>
      </c>
      <c r="L122" s="8">
        <f t="shared" ca="1" si="41"/>
        <v>0.15143725936037658</v>
      </c>
      <c r="M122" s="67"/>
      <c r="N122" s="96">
        <f t="shared" ca="1" si="31"/>
        <v>0</v>
      </c>
      <c r="O122" s="120">
        <f t="shared" si="39"/>
        <v>24</v>
      </c>
      <c r="P122" s="96">
        <f t="shared" si="40"/>
        <v>5.2200000000000006</v>
      </c>
      <c r="Q122" s="96">
        <f t="shared" ref="Q122:R137" ca="1" si="45">Q121+G122</f>
        <v>9.642078888005571</v>
      </c>
      <c r="R122" s="96">
        <f t="shared" si="45"/>
        <v>14.110393700787402</v>
      </c>
      <c r="S122" s="96">
        <f t="shared" si="33"/>
        <v>0</v>
      </c>
      <c r="T122" s="96">
        <f t="shared" ca="1" si="34"/>
        <v>8.6358734190397435</v>
      </c>
      <c r="AB122" s="25"/>
      <c r="AC122" s="73"/>
      <c r="AD122" s="25"/>
      <c r="AE122" s="25"/>
      <c r="AG122" s="25"/>
      <c r="AH122" s="25"/>
      <c r="AI122" s="25"/>
      <c r="AJ122" s="25"/>
      <c r="AK122" s="25"/>
      <c r="AL122" s="25"/>
      <c r="AM122" s="25"/>
      <c r="AN122" s="25"/>
      <c r="AO122" s="25"/>
      <c r="AP122" s="25"/>
      <c r="AQ122" s="25"/>
      <c r="AR122" s="25"/>
      <c r="AS122" s="25"/>
      <c r="AT122" s="25"/>
      <c r="AU122" s="25"/>
      <c r="AV122" s="25"/>
      <c r="AW122" s="25"/>
    </row>
    <row r="123" spans="1:49" x14ac:dyDescent="0.15">
      <c r="A123" s="212">
        <f t="shared" si="35"/>
        <v>45161.999305555553</v>
      </c>
      <c r="B123" s="73">
        <f t="shared" si="36"/>
        <v>15</v>
      </c>
      <c r="C123" s="6">
        <f>IF(ISERROR(Penman!Z118),'Rainfed Soy'!C122,Penman!Z118)</f>
        <v>0.17134911149409857</v>
      </c>
      <c r="D123" s="207">
        <f t="shared" ca="1" si="37"/>
        <v>0.86999999999999988</v>
      </c>
      <c r="E123" s="7">
        <f t="shared" ca="1" si="43"/>
        <v>0.14907372699986574</v>
      </c>
      <c r="F123" s="131">
        <f ca="1">IF(L122&gt;0.3,E123/'Irrigation Rate'!$B$17,0)</f>
        <v>0</v>
      </c>
      <c r="G123" s="7">
        <f t="shared" ca="1" si="28"/>
        <v>0.14907372699986574</v>
      </c>
      <c r="H123" s="11">
        <f>'Table (Dly)'!C117</f>
        <v>0</v>
      </c>
      <c r="I123" s="16">
        <f t="shared" si="29"/>
        <v>0</v>
      </c>
      <c r="K123" s="96">
        <f t="shared" ca="1" si="30"/>
        <v>0.93957622086103165</v>
      </c>
      <c r="L123" s="8">
        <f t="shared" ca="1" si="41"/>
        <v>0.17999544460939301</v>
      </c>
      <c r="M123" s="67"/>
      <c r="N123" s="96">
        <f t="shared" ca="1" si="31"/>
        <v>0</v>
      </c>
      <c r="O123" s="120">
        <f t="shared" si="39"/>
        <v>24</v>
      </c>
      <c r="P123" s="96">
        <f t="shared" si="40"/>
        <v>5.2200000000000006</v>
      </c>
      <c r="Q123" s="96">
        <f t="shared" ca="1" si="45"/>
        <v>9.7911526150054371</v>
      </c>
      <c r="R123" s="96">
        <f t="shared" si="45"/>
        <v>14.110393700787402</v>
      </c>
      <c r="S123" s="96">
        <f t="shared" si="33"/>
        <v>0</v>
      </c>
      <c r="T123" s="96">
        <f t="shared" ca="1" si="34"/>
        <v>8.6358734190397435</v>
      </c>
      <c r="AB123" s="25"/>
      <c r="AC123" s="73"/>
      <c r="AD123" s="25"/>
      <c r="AE123" s="25"/>
      <c r="AG123" s="25"/>
      <c r="AH123" s="25"/>
      <c r="AI123" s="25"/>
      <c r="AJ123" s="25"/>
      <c r="AK123" s="25"/>
      <c r="AL123" s="25"/>
      <c r="AM123" s="25"/>
      <c r="AN123" s="25"/>
      <c r="AO123" s="25"/>
      <c r="AP123" s="25"/>
      <c r="AQ123" s="25"/>
      <c r="AR123" s="25"/>
      <c r="AS123" s="25"/>
      <c r="AT123" s="25"/>
      <c r="AU123" s="25"/>
      <c r="AV123" s="25"/>
      <c r="AW123" s="25"/>
    </row>
    <row r="124" spans="1:49" x14ac:dyDescent="0.15">
      <c r="A124" s="212">
        <f t="shared" si="35"/>
        <v>45162.999305555553</v>
      </c>
      <c r="B124" s="73">
        <f t="shared" si="36"/>
        <v>15</v>
      </c>
      <c r="C124" s="6">
        <f>IF(ISERROR(Penman!Z119),'Rainfed Soy'!C123,Penman!Z119)</f>
        <v>0.17208004152621439</v>
      </c>
      <c r="D124" s="207">
        <f t="shared" ca="1" si="37"/>
        <v>0.86999999999999988</v>
      </c>
      <c r="E124" s="7">
        <f t="shared" ca="1" si="43"/>
        <v>0.14970963612780649</v>
      </c>
      <c r="F124" s="131">
        <f ca="1">IF(L123&gt;0.3,E124/'Irrigation Rate'!$B$17,0)</f>
        <v>0</v>
      </c>
      <c r="G124" s="7">
        <f t="shared" ca="1" si="28"/>
        <v>0.14970963612780649</v>
      </c>
      <c r="H124" s="11">
        <f>'Table (Dly)'!C118</f>
        <v>0.02</v>
      </c>
      <c r="I124" s="16">
        <f t="shared" si="29"/>
        <v>0</v>
      </c>
      <c r="K124" s="96">
        <f t="shared" ca="1" si="30"/>
        <v>1.0692858569888382</v>
      </c>
      <c r="L124" s="8">
        <f t="shared" ca="1" si="41"/>
        <v>0.20484403390590766</v>
      </c>
      <c r="M124" s="67"/>
      <c r="N124" s="96">
        <f t="shared" ca="1" si="31"/>
        <v>0</v>
      </c>
      <c r="O124" s="120">
        <f t="shared" si="39"/>
        <v>24</v>
      </c>
      <c r="P124" s="96">
        <f t="shared" si="40"/>
        <v>5.2200000000000006</v>
      </c>
      <c r="Q124" s="96">
        <f t="shared" ca="1" si="45"/>
        <v>9.9408622511332432</v>
      </c>
      <c r="R124" s="96">
        <f t="shared" si="45"/>
        <v>14.130393700787401</v>
      </c>
      <c r="S124" s="96">
        <f t="shared" si="33"/>
        <v>0</v>
      </c>
      <c r="T124" s="96">
        <f t="shared" ca="1" si="34"/>
        <v>8.6358734190397435</v>
      </c>
      <c r="AB124" s="25"/>
      <c r="AC124" s="73"/>
      <c r="AD124" s="25"/>
      <c r="AE124" s="25"/>
      <c r="AG124" s="25"/>
      <c r="AH124" s="25"/>
      <c r="AI124" s="25"/>
      <c r="AJ124" s="25"/>
      <c r="AK124" s="25"/>
      <c r="AL124" s="25"/>
      <c r="AM124" s="25"/>
      <c r="AN124" s="25"/>
      <c r="AO124" s="25"/>
      <c r="AP124" s="25"/>
      <c r="AQ124" s="25"/>
      <c r="AR124" s="25"/>
      <c r="AS124" s="25"/>
      <c r="AT124" s="25"/>
      <c r="AU124" s="25"/>
      <c r="AV124" s="25"/>
      <c r="AW124" s="25"/>
    </row>
    <row r="125" spans="1:49" x14ac:dyDescent="0.15">
      <c r="A125" s="212">
        <f t="shared" si="35"/>
        <v>45163.999305555553</v>
      </c>
      <c r="B125" s="73">
        <f t="shared" si="36"/>
        <v>15</v>
      </c>
      <c r="C125" s="6">
        <f>IF(ISERROR(Penman!Z120),'Rainfed Soy'!C124,Penman!Z120)</f>
        <v>0.16537321090049237</v>
      </c>
      <c r="D125" s="207">
        <f t="shared" ca="1" si="37"/>
        <v>0.86999999999999988</v>
      </c>
      <c r="E125" s="7">
        <f t="shared" ca="1" si="43"/>
        <v>0.14387469348342835</v>
      </c>
      <c r="F125" s="131">
        <f ca="1">IF(L124&gt;0.3,E125/'Irrigation Rate'!$B$17,0)</f>
        <v>0</v>
      </c>
      <c r="G125" s="7">
        <f t="shared" ca="1" si="28"/>
        <v>0.14387469348342835</v>
      </c>
      <c r="H125" s="11">
        <f>'Table (Dly)'!C119</f>
        <v>0</v>
      </c>
      <c r="I125" s="16">
        <f t="shared" si="29"/>
        <v>0</v>
      </c>
      <c r="K125" s="96">
        <f t="shared" ca="1" si="30"/>
        <v>1.2131605504722665</v>
      </c>
      <c r="L125" s="8">
        <f t="shared" ca="1" si="41"/>
        <v>0.23240623572265637</v>
      </c>
      <c r="M125" s="67"/>
      <c r="N125" s="96">
        <f t="shared" ca="1" si="31"/>
        <v>0</v>
      </c>
      <c r="O125" s="120">
        <f t="shared" si="39"/>
        <v>24</v>
      </c>
      <c r="P125" s="96">
        <f t="shared" si="40"/>
        <v>5.2200000000000006</v>
      </c>
      <c r="Q125" s="96">
        <f t="shared" ca="1" si="45"/>
        <v>10.084736944616672</v>
      </c>
      <c r="R125" s="96">
        <f t="shared" si="45"/>
        <v>14.130393700787401</v>
      </c>
      <c r="S125" s="96">
        <f t="shared" si="33"/>
        <v>0</v>
      </c>
      <c r="T125" s="96">
        <f t="shared" ca="1" si="34"/>
        <v>8.6358734190397435</v>
      </c>
      <c r="AB125" s="25"/>
      <c r="AC125" s="73"/>
      <c r="AD125" s="25"/>
      <c r="AE125" s="25"/>
      <c r="AG125" s="25"/>
      <c r="AH125" s="25"/>
      <c r="AI125" s="25"/>
      <c r="AJ125" s="25"/>
      <c r="AK125" s="25"/>
      <c r="AL125" s="25"/>
      <c r="AM125" s="25"/>
      <c r="AN125" s="25"/>
      <c r="AO125" s="25"/>
      <c r="AP125" s="25"/>
      <c r="AQ125" s="25"/>
      <c r="AR125" s="25"/>
      <c r="AS125" s="25"/>
      <c r="AT125" s="25"/>
      <c r="AU125" s="25"/>
      <c r="AV125" s="25"/>
      <c r="AW125" s="25"/>
    </row>
    <row r="126" spans="1:49" x14ac:dyDescent="0.15">
      <c r="A126" s="212">
        <f t="shared" si="35"/>
        <v>45164.999305555553</v>
      </c>
      <c r="B126" s="73">
        <f t="shared" si="36"/>
        <v>15</v>
      </c>
      <c r="C126" s="6">
        <f>IF(ISERROR(Penman!Z121),'Rainfed Soy'!C125,Penman!Z121)</f>
        <v>0.12023394850311261</v>
      </c>
      <c r="D126" s="207">
        <f t="shared" ca="1" si="37"/>
        <v>0.86999999999999988</v>
      </c>
      <c r="E126" s="7">
        <f t="shared" ca="1" si="43"/>
        <v>0.10460353519770796</v>
      </c>
      <c r="F126" s="131">
        <f ca="1">IF(L125&gt;0.3,E126/'Irrigation Rate'!$B$17,0)</f>
        <v>0</v>
      </c>
      <c r="G126" s="7">
        <f t="shared" ca="1" si="28"/>
        <v>0.10460353519770796</v>
      </c>
      <c r="H126" s="11">
        <f>'Table (Dly)'!C120</f>
        <v>0</v>
      </c>
      <c r="I126" s="16">
        <f t="shared" si="29"/>
        <v>0</v>
      </c>
      <c r="K126" s="96">
        <f t="shared" ca="1" si="30"/>
        <v>1.3177640856699744</v>
      </c>
      <c r="L126" s="8">
        <f t="shared" ca="1" si="41"/>
        <v>0.2524452271398418</v>
      </c>
      <c r="M126" s="67"/>
      <c r="N126" s="96">
        <f t="shared" ca="1" si="31"/>
        <v>0</v>
      </c>
      <c r="O126" s="120">
        <f t="shared" si="39"/>
        <v>24</v>
      </c>
      <c r="P126" s="96">
        <f t="shared" si="40"/>
        <v>5.2200000000000006</v>
      </c>
      <c r="Q126" s="96">
        <f t="shared" ca="1" si="45"/>
        <v>10.18934047981438</v>
      </c>
      <c r="R126" s="96">
        <f t="shared" si="45"/>
        <v>14.130393700787401</v>
      </c>
      <c r="S126" s="96">
        <f t="shared" si="33"/>
        <v>0</v>
      </c>
      <c r="T126" s="96">
        <f t="shared" ca="1" si="34"/>
        <v>8.6358734190397435</v>
      </c>
      <c r="AB126" s="25"/>
      <c r="AC126" s="73"/>
      <c r="AD126" s="25"/>
      <c r="AE126" s="25"/>
      <c r="AG126" s="25"/>
      <c r="AH126" s="25"/>
      <c r="AI126" s="25"/>
      <c r="AJ126" s="25"/>
      <c r="AK126" s="25"/>
      <c r="AL126" s="25"/>
      <c r="AM126" s="25"/>
      <c r="AN126" s="25"/>
      <c r="AO126" s="25"/>
      <c r="AP126" s="25"/>
      <c r="AQ126" s="25"/>
      <c r="AR126" s="25"/>
      <c r="AS126" s="25"/>
      <c r="AT126" s="25"/>
      <c r="AU126" s="25"/>
      <c r="AV126" s="25"/>
      <c r="AW126" s="25"/>
    </row>
    <row r="127" spans="1:49" x14ac:dyDescent="0.15">
      <c r="A127" s="212">
        <f t="shared" si="35"/>
        <v>45165.999305555553</v>
      </c>
      <c r="B127" s="73">
        <f t="shared" si="36"/>
        <v>15</v>
      </c>
      <c r="C127" s="6">
        <f>IF(ISERROR(Penman!Z122),'Rainfed Soy'!C126,Penman!Z122)</f>
        <v>0.13868127167814648</v>
      </c>
      <c r="D127" s="207">
        <f t="shared" ca="1" si="37"/>
        <v>0.86999999999999988</v>
      </c>
      <c r="E127" s="7">
        <f t="shared" ca="1" si="43"/>
        <v>0.12065270635998741</v>
      </c>
      <c r="F127" s="131">
        <f ca="1">IF(L126&gt;0.3,E127/'Irrigation Rate'!$B$17,0)</f>
        <v>0</v>
      </c>
      <c r="G127" s="7">
        <f t="shared" ca="1" si="28"/>
        <v>0.12065270635998741</v>
      </c>
      <c r="H127" s="11">
        <f>'Table (Dly)'!C121</f>
        <v>0</v>
      </c>
      <c r="I127" s="16">
        <f t="shared" si="29"/>
        <v>0</v>
      </c>
      <c r="K127" s="96">
        <f t="shared" ca="1" si="30"/>
        <v>1.4384167920299618</v>
      </c>
      <c r="L127" s="8">
        <f t="shared" ca="1" si="41"/>
        <v>0.27555877241953286</v>
      </c>
      <c r="M127" s="67"/>
      <c r="N127" s="96">
        <f t="shared" ca="1" si="31"/>
        <v>0</v>
      </c>
      <c r="O127" s="120">
        <f t="shared" si="39"/>
        <v>24</v>
      </c>
      <c r="P127" s="96">
        <f t="shared" si="40"/>
        <v>5.2200000000000006</v>
      </c>
      <c r="Q127" s="96">
        <f t="shared" ca="1" si="45"/>
        <v>10.309993186174367</v>
      </c>
      <c r="R127" s="96">
        <f t="shared" si="45"/>
        <v>14.130393700787401</v>
      </c>
      <c r="S127" s="96">
        <f t="shared" si="33"/>
        <v>0</v>
      </c>
      <c r="T127" s="96">
        <f t="shared" ca="1" si="34"/>
        <v>8.6358734190397435</v>
      </c>
      <c r="AB127" s="25"/>
      <c r="AC127" s="73"/>
      <c r="AD127" s="25"/>
      <c r="AE127" s="25"/>
      <c r="AG127" s="25"/>
      <c r="AH127" s="25"/>
      <c r="AI127" s="25"/>
      <c r="AJ127" s="25"/>
      <c r="AK127" s="25"/>
      <c r="AL127" s="25"/>
      <c r="AM127" s="25"/>
      <c r="AN127" s="25"/>
      <c r="AO127" s="25"/>
      <c r="AP127" s="25"/>
      <c r="AQ127" s="25"/>
      <c r="AR127" s="25"/>
      <c r="AS127" s="25"/>
      <c r="AT127" s="25"/>
      <c r="AU127" s="25"/>
      <c r="AV127" s="25"/>
      <c r="AW127" s="25"/>
    </row>
    <row r="128" spans="1:49" x14ac:dyDescent="0.15">
      <c r="A128" s="212">
        <f t="shared" si="35"/>
        <v>45166.999305555553</v>
      </c>
      <c r="B128" s="73">
        <f t="shared" si="36"/>
        <v>15</v>
      </c>
      <c r="C128" s="6">
        <f>IF(ISERROR(Penman!Z123),'Rainfed Soy'!C127,Penman!Z123)</f>
        <v>0.19453659367432213</v>
      </c>
      <c r="D128" s="207">
        <f t="shared" ca="1" si="37"/>
        <v>0.86999999999999988</v>
      </c>
      <c r="E128" s="7">
        <f t="shared" ca="1" si="43"/>
        <v>0.16924683649666022</v>
      </c>
      <c r="F128" s="131">
        <f ca="1">IF(L127&gt;0.3,E128/'Irrigation Rate'!$B$17,0)</f>
        <v>0</v>
      </c>
      <c r="G128" s="7">
        <f t="shared" ca="1" si="28"/>
        <v>0.16924683649666022</v>
      </c>
      <c r="H128" s="11">
        <f>'Table (Dly)'!C122</f>
        <v>0</v>
      </c>
      <c r="I128" s="16">
        <f t="shared" si="29"/>
        <v>0</v>
      </c>
      <c r="K128" s="96">
        <f t="shared" ca="1" si="30"/>
        <v>1.6076636285266219</v>
      </c>
      <c r="L128" s="8">
        <f t="shared" ca="1" si="41"/>
        <v>0.30798153803191985</v>
      </c>
      <c r="M128" s="67"/>
      <c r="N128" s="96">
        <f t="shared" ca="1" si="31"/>
        <v>0</v>
      </c>
      <c r="O128" s="120">
        <f t="shared" si="39"/>
        <v>24</v>
      </c>
      <c r="P128" s="96">
        <f t="shared" si="40"/>
        <v>5.2200000000000006</v>
      </c>
      <c r="Q128" s="96">
        <f t="shared" ca="1" si="45"/>
        <v>10.479240022671027</v>
      </c>
      <c r="R128" s="96">
        <f t="shared" si="45"/>
        <v>14.130393700787401</v>
      </c>
      <c r="S128" s="96">
        <f t="shared" si="33"/>
        <v>0</v>
      </c>
      <c r="T128" s="96">
        <f t="shared" ca="1" si="34"/>
        <v>8.6358734190397435</v>
      </c>
      <c r="AB128" s="25"/>
      <c r="AC128" s="73"/>
      <c r="AD128" s="25"/>
      <c r="AE128" s="25"/>
      <c r="AG128" s="25"/>
      <c r="AH128" s="25"/>
      <c r="AI128" s="25"/>
      <c r="AJ128" s="25"/>
      <c r="AK128" s="25"/>
      <c r="AL128" s="25"/>
      <c r="AM128" s="25"/>
      <c r="AN128" s="25"/>
      <c r="AO128" s="25"/>
      <c r="AP128" s="25"/>
      <c r="AQ128" s="25"/>
      <c r="AR128" s="25"/>
      <c r="AS128" s="25"/>
      <c r="AT128" s="25"/>
      <c r="AU128" s="25"/>
      <c r="AV128" s="25"/>
      <c r="AW128" s="25"/>
    </row>
    <row r="129" spans="1:49" x14ac:dyDescent="0.15">
      <c r="A129" s="212">
        <f t="shared" si="35"/>
        <v>45167.999305555553</v>
      </c>
      <c r="B129" s="73">
        <f t="shared" si="36"/>
        <v>16</v>
      </c>
      <c r="C129" s="6">
        <f>IF(ISERROR(Penman!Z124),'Rainfed Soy'!C128,Penman!Z124)</f>
        <v>0.13404658693613605</v>
      </c>
      <c r="D129" s="207">
        <f t="shared" ca="1" si="37"/>
        <v>0.7866666666666664</v>
      </c>
      <c r="E129" s="7">
        <f t="shared" ca="1" si="43"/>
        <v>0.10544998172309367</v>
      </c>
      <c r="F129" s="131">
        <f ca="1">IF(L128&gt;0.3,E129/'Irrigation Rate'!$B$17,0)</f>
        <v>2.3108374901037325</v>
      </c>
      <c r="G129" s="7">
        <f t="shared" ca="1" si="28"/>
        <v>0.10544998172309367</v>
      </c>
      <c r="H129" s="11">
        <f>'Table (Dly)'!C123</f>
        <v>0</v>
      </c>
      <c r="I129" s="16">
        <f t="shared" si="29"/>
        <v>0</v>
      </c>
      <c r="K129" s="96">
        <f t="shared" ca="1" si="30"/>
        <v>1.7131136102497155</v>
      </c>
      <c r="L129" s="8">
        <f t="shared" ca="1" si="41"/>
        <v>0.32818268395588418</v>
      </c>
      <c r="M129" s="67"/>
      <c r="N129" s="96">
        <f t="shared" ca="1" si="31"/>
        <v>0</v>
      </c>
      <c r="O129" s="120">
        <f t="shared" si="39"/>
        <v>24</v>
      </c>
      <c r="P129" s="96">
        <f t="shared" si="40"/>
        <v>5.2200000000000006</v>
      </c>
      <c r="Q129" s="96">
        <f t="shared" ca="1" si="45"/>
        <v>10.584690004394121</v>
      </c>
      <c r="R129" s="96">
        <f t="shared" si="45"/>
        <v>14.130393700787401</v>
      </c>
      <c r="S129" s="96">
        <f t="shared" si="33"/>
        <v>0</v>
      </c>
      <c r="T129" s="96">
        <f t="shared" ca="1" si="34"/>
        <v>8.6358734190397435</v>
      </c>
      <c r="AB129" s="25"/>
      <c r="AC129" s="73"/>
      <c r="AD129" s="25"/>
      <c r="AE129" s="25"/>
      <c r="AG129" s="25"/>
      <c r="AH129" s="25"/>
      <c r="AI129" s="25"/>
      <c r="AJ129" s="25"/>
      <c r="AK129" s="25"/>
      <c r="AL129" s="25"/>
      <c r="AM129" s="25"/>
      <c r="AN129" s="25"/>
      <c r="AO129" s="25"/>
      <c r="AP129" s="25"/>
      <c r="AQ129" s="25"/>
      <c r="AR129" s="25"/>
      <c r="AS129" s="25"/>
      <c r="AT129" s="25"/>
      <c r="AU129" s="25"/>
      <c r="AV129" s="25"/>
      <c r="AW129" s="25"/>
    </row>
    <row r="130" spans="1:49" x14ac:dyDescent="0.15">
      <c r="A130" s="212">
        <f t="shared" si="35"/>
        <v>45168.999305555553</v>
      </c>
      <c r="B130" s="73">
        <f t="shared" si="36"/>
        <v>16</v>
      </c>
      <c r="C130" s="6">
        <f>IF(ISERROR(Penman!Z125),'Rainfed Soy'!C129,Penman!Z125)</f>
        <v>0.13016560990971102</v>
      </c>
      <c r="D130" s="207">
        <f t="shared" ca="1" si="37"/>
        <v>0.7866666666666664</v>
      </c>
      <c r="E130" s="7">
        <f t="shared" ca="1" si="43"/>
        <v>0.10239694646230596</v>
      </c>
      <c r="F130" s="131">
        <f ca="1">IF(L129&gt;0.3,E130/'Irrigation Rate'!$B$17,0)</f>
        <v>2.243933084584127</v>
      </c>
      <c r="G130" s="7">
        <f t="shared" ca="1" si="28"/>
        <v>0.10239694646230596</v>
      </c>
      <c r="H130" s="11">
        <f>'Table (Dly)'!C124</f>
        <v>0</v>
      </c>
      <c r="I130" s="16">
        <f t="shared" si="29"/>
        <v>0</v>
      </c>
      <c r="K130" s="96">
        <f t="shared" ca="1" si="30"/>
        <v>1.8155105567120216</v>
      </c>
      <c r="L130" s="8">
        <f t="shared" ca="1" si="41"/>
        <v>0.34779895722452514</v>
      </c>
      <c r="M130" s="67"/>
      <c r="N130" s="96">
        <f t="shared" ca="1" si="31"/>
        <v>0</v>
      </c>
      <c r="O130" s="120">
        <f t="shared" si="39"/>
        <v>24</v>
      </c>
      <c r="P130" s="96">
        <f t="shared" si="40"/>
        <v>5.2200000000000006</v>
      </c>
      <c r="Q130" s="96">
        <f t="shared" ca="1" si="45"/>
        <v>10.687086950856427</v>
      </c>
      <c r="R130" s="96">
        <f t="shared" si="45"/>
        <v>14.130393700787401</v>
      </c>
      <c r="S130" s="96">
        <f t="shared" si="33"/>
        <v>0</v>
      </c>
      <c r="T130" s="96">
        <f t="shared" ca="1" si="34"/>
        <v>8.6358734190397435</v>
      </c>
      <c r="AB130" s="25"/>
      <c r="AC130" s="73"/>
      <c r="AD130" s="25"/>
      <c r="AE130" s="25"/>
      <c r="AG130" s="25"/>
      <c r="AH130" s="25"/>
      <c r="AI130" s="25"/>
      <c r="AJ130" s="25"/>
      <c r="AK130" s="25"/>
      <c r="AL130" s="25"/>
      <c r="AM130" s="25"/>
      <c r="AN130" s="25"/>
      <c r="AO130" s="25"/>
      <c r="AP130" s="25"/>
      <c r="AQ130" s="25"/>
      <c r="AR130" s="25"/>
      <c r="AS130" s="25"/>
      <c r="AT130" s="25"/>
      <c r="AU130" s="25"/>
      <c r="AV130" s="25"/>
      <c r="AW130" s="25"/>
    </row>
    <row r="131" spans="1:49" x14ac:dyDescent="0.15">
      <c r="A131" s="212">
        <f t="shared" si="35"/>
        <v>45169.999305555553</v>
      </c>
      <c r="B131" s="73">
        <f t="shared" si="36"/>
        <v>16</v>
      </c>
      <c r="C131" s="6">
        <f>IF(ISERROR(Penman!Z126),'Rainfed Soy'!C130,Penman!Z126)</f>
        <v>0.13725304623793205</v>
      </c>
      <c r="D131" s="207">
        <f t="shared" ca="1" si="37"/>
        <v>0.7866666666666664</v>
      </c>
      <c r="E131" s="7">
        <f t="shared" ca="1" si="43"/>
        <v>0.10797239637383985</v>
      </c>
      <c r="F131" s="131">
        <f ca="1">IF(L130&gt;0.3,E131/'Irrigation Rate'!$B$17,0)</f>
        <v>2.3661138424111003</v>
      </c>
      <c r="G131" s="7">
        <f t="shared" ca="1" si="28"/>
        <v>0.10797239637383985</v>
      </c>
      <c r="H131" s="11">
        <f>'Table (Dly)'!C125</f>
        <v>0</v>
      </c>
      <c r="I131" s="16">
        <f t="shared" si="29"/>
        <v>0</v>
      </c>
      <c r="K131" s="96">
        <f t="shared" ca="1" si="30"/>
        <v>1.9234829530858615</v>
      </c>
      <c r="L131" s="8">
        <f t="shared" ca="1" si="41"/>
        <v>0.36848332434595044</v>
      </c>
      <c r="M131" s="67"/>
      <c r="N131" s="96">
        <f t="shared" ca="1" si="31"/>
        <v>0</v>
      </c>
      <c r="O131" s="120">
        <f t="shared" si="39"/>
        <v>24</v>
      </c>
      <c r="P131" s="96">
        <f t="shared" si="40"/>
        <v>5.2200000000000006</v>
      </c>
      <c r="Q131" s="96">
        <f t="shared" ca="1" si="45"/>
        <v>10.795059347230268</v>
      </c>
      <c r="R131" s="96">
        <f t="shared" si="45"/>
        <v>14.130393700787401</v>
      </c>
      <c r="S131" s="96">
        <f t="shared" si="33"/>
        <v>0</v>
      </c>
      <c r="T131" s="96">
        <f t="shared" ca="1" si="34"/>
        <v>8.6358734190397435</v>
      </c>
      <c r="AB131" s="25"/>
      <c r="AC131" s="73"/>
      <c r="AD131" s="25"/>
      <c r="AE131" s="25"/>
      <c r="AG131" s="25"/>
      <c r="AH131" s="25"/>
      <c r="AI131" s="25"/>
      <c r="AJ131" s="25"/>
      <c r="AK131" s="25"/>
      <c r="AL131" s="25"/>
      <c r="AM131" s="25"/>
      <c r="AN131" s="25"/>
      <c r="AO131" s="25"/>
      <c r="AP131" s="25"/>
      <c r="AQ131" s="25"/>
      <c r="AR131" s="25"/>
      <c r="AS131" s="25"/>
      <c r="AT131" s="25"/>
      <c r="AU131" s="25"/>
      <c r="AV131" s="25"/>
      <c r="AW131" s="25"/>
    </row>
    <row r="132" spans="1:49" x14ac:dyDescent="0.15">
      <c r="A132" s="212">
        <f t="shared" si="35"/>
        <v>45170.999305555553</v>
      </c>
      <c r="B132" s="73">
        <f t="shared" si="36"/>
        <v>16</v>
      </c>
      <c r="C132" s="6">
        <f>IF(ISERROR(Penman!Z127),'Rainfed Soy'!C131,Penman!Z127)</f>
        <v>0.15340606461294801</v>
      </c>
      <c r="D132" s="207">
        <f t="shared" ca="1" si="37"/>
        <v>0.7866666666666664</v>
      </c>
      <c r="E132" s="7">
        <f t="shared" ca="1" si="43"/>
        <v>0.12067943749551906</v>
      </c>
      <c r="F132" s="131">
        <f ca="1">IF(L131&gt;0.3,E132/'Irrigation Rate'!$B$17,0)</f>
        <v>2.6445767357416488</v>
      </c>
      <c r="G132" s="7">
        <f t="shared" ca="1" si="28"/>
        <v>0.12067943749551906</v>
      </c>
      <c r="H132" s="11">
        <f>'Table (Dly)'!C126</f>
        <v>0</v>
      </c>
      <c r="I132" s="16">
        <f t="shared" si="29"/>
        <v>0</v>
      </c>
      <c r="K132" s="96">
        <f t="shared" ca="1" si="30"/>
        <v>2.0441623905813806</v>
      </c>
      <c r="L132" s="8">
        <f t="shared" ca="1" si="41"/>
        <v>0.39160199053283151</v>
      </c>
      <c r="M132" s="67"/>
      <c r="N132" s="96">
        <f t="shared" ca="1" si="31"/>
        <v>0</v>
      </c>
      <c r="O132" s="120">
        <f t="shared" si="39"/>
        <v>24</v>
      </c>
      <c r="P132" s="96">
        <f t="shared" si="40"/>
        <v>5.2200000000000006</v>
      </c>
      <c r="Q132" s="96">
        <f t="shared" ca="1" si="45"/>
        <v>10.915738784725788</v>
      </c>
      <c r="R132" s="96">
        <f t="shared" si="45"/>
        <v>14.130393700787401</v>
      </c>
      <c r="S132" s="96">
        <f t="shared" si="33"/>
        <v>0</v>
      </c>
      <c r="T132" s="96">
        <f t="shared" ca="1" si="34"/>
        <v>8.6358734190397435</v>
      </c>
      <c r="AB132" s="25"/>
      <c r="AC132" s="73"/>
      <c r="AD132" s="25"/>
      <c r="AE132" s="25"/>
      <c r="AG132" s="25"/>
      <c r="AH132" s="25"/>
      <c r="AI132" s="25"/>
      <c r="AJ132" s="25"/>
      <c r="AK132" s="25"/>
      <c r="AL132" s="25"/>
      <c r="AM132" s="25"/>
      <c r="AN132" s="25"/>
      <c r="AO132" s="25"/>
      <c r="AP132" s="25"/>
      <c r="AQ132" s="25"/>
      <c r="AR132" s="25"/>
      <c r="AS132" s="25"/>
      <c r="AT132" s="25"/>
      <c r="AU132" s="25"/>
      <c r="AV132" s="25"/>
      <c r="AW132" s="25"/>
    </row>
    <row r="133" spans="1:49" x14ac:dyDescent="0.15">
      <c r="A133" s="212">
        <f t="shared" si="35"/>
        <v>45171.999305555553</v>
      </c>
      <c r="B133" s="73">
        <f t="shared" si="36"/>
        <v>16</v>
      </c>
      <c r="C133" s="6">
        <f>IF(ISERROR(Penman!Z128),'Rainfed Soy'!C132,Penman!Z128)</f>
        <v>0.15644751847560248</v>
      </c>
      <c r="D133" s="207">
        <f t="shared" ca="1" si="37"/>
        <v>0.7866666666666664</v>
      </c>
      <c r="E133" s="7">
        <f t="shared" ca="1" si="43"/>
        <v>0.12307204786747392</v>
      </c>
      <c r="F133" s="131">
        <f ca="1">IF(L132&gt;0.3,E133/'Irrigation Rate'!$B$17,0)</f>
        <v>2.6970085489708158</v>
      </c>
      <c r="G133" s="7">
        <f t="shared" ca="1" si="28"/>
        <v>0.12307204786747392</v>
      </c>
      <c r="H133" s="11">
        <f>'Table (Dly)'!C127</f>
        <v>0</v>
      </c>
      <c r="I133" s="16">
        <f t="shared" si="29"/>
        <v>0</v>
      </c>
      <c r="K133" s="96">
        <f t="shared" ca="1" si="30"/>
        <v>2.1672344384488547</v>
      </c>
      <c r="L133" s="8">
        <f t="shared" ca="1" si="41"/>
        <v>0.41517901119709855</v>
      </c>
      <c r="M133" s="67"/>
      <c r="N133" s="96">
        <f t="shared" ca="1" si="31"/>
        <v>0</v>
      </c>
      <c r="O133" s="120">
        <f t="shared" si="39"/>
        <v>24</v>
      </c>
      <c r="P133" s="96">
        <f t="shared" si="40"/>
        <v>5.2200000000000006</v>
      </c>
      <c r="Q133" s="96">
        <f t="shared" ca="1" si="45"/>
        <v>11.038810832593262</v>
      </c>
      <c r="R133" s="96">
        <f t="shared" si="45"/>
        <v>14.130393700787401</v>
      </c>
      <c r="S133" s="96">
        <f t="shared" si="33"/>
        <v>0</v>
      </c>
      <c r="T133" s="96">
        <f t="shared" ca="1" si="34"/>
        <v>8.6358734190397435</v>
      </c>
      <c r="AB133" s="25"/>
      <c r="AC133" s="73"/>
      <c r="AD133" s="25"/>
      <c r="AE133" s="25"/>
      <c r="AG133" s="25"/>
      <c r="AH133" s="25"/>
      <c r="AI133" s="25"/>
      <c r="AJ133" s="25"/>
      <c r="AK133" s="25"/>
      <c r="AL133" s="25"/>
      <c r="AM133" s="25"/>
      <c r="AN133" s="25"/>
      <c r="AO133" s="25"/>
      <c r="AP133" s="25"/>
      <c r="AQ133" s="25"/>
      <c r="AR133" s="25"/>
      <c r="AS133" s="25"/>
      <c r="AT133" s="25"/>
      <c r="AU133" s="25"/>
      <c r="AV133" s="25"/>
      <c r="AW133" s="25"/>
    </row>
    <row r="134" spans="1:49" x14ac:dyDescent="0.15">
      <c r="A134" s="212">
        <f t="shared" si="35"/>
        <v>45172.999305555553</v>
      </c>
      <c r="B134" s="73">
        <f t="shared" si="36"/>
        <v>16</v>
      </c>
      <c r="C134" s="6">
        <f>IF(ISERROR(Penman!Z129),'Rainfed Soy'!C133,Penman!Z129)</f>
        <v>0.17538647001336907</v>
      </c>
      <c r="D134" s="207">
        <f t="shared" ca="1" si="37"/>
        <v>0.7866666666666664</v>
      </c>
      <c r="E134" s="7">
        <f t="shared" ca="1" si="43"/>
        <v>0.13797068974385029</v>
      </c>
      <c r="F134" s="131">
        <f ca="1">IF(L133&gt;0.3,E134/'Irrigation Rate'!$B$17,0)</f>
        <v>3.0234983182148447</v>
      </c>
      <c r="G134" s="7">
        <f t="shared" ca="1" si="28"/>
        <v>0.13797068974385029</v>
      </c>
      <c r="H134" s="11">
        <f>'Table (Dly)'!C128</f>
        <v>0</v>
      </c>
      <c r="I134" s="16">
        <f t="shared" si="29"/>
        <v>0</v>
      </c>
      <c r="K134" s="96">
        <f t="shared" ca="1" si="30"/>
        <v>2.3052051281927048</v>
      </c>
      <c r="L134" s="8">
        <f t="shared" ca="1" si="41"/>
        <v>0.44161017781469436</v>
      </c>
      <c r="M134" s="67"/>
      <c r="N134" s="96">
        <f t="shared" ca="1" si="31"/>
        <v>0</v>
      </c>
      <c r="O134" s="120">
        <f t="shared" si="39"/>
        <v>24</v>
      </c>
      <c r="P134" s="96">
        <f t="shared" si="40"/>
        <v>5.2200000000000006</v>
      </c>
      <c r="Q134" s="96">
        <f t="shared" ca="1" si="45"/>
        <v>11.176781522337112</v>
      </c>
      <c r="R134" s="96">
        <f t="shared" si="45"/>
        <v>14.130393700787401</v>
      </c>
      <c r="S134" s="96">
        <f t="shared" si="33"/>
        <v>0</v>
      </c>
      <c r="T134" s="96">
        <f t="shared" ca="1" si="34"/>
        <v>8.6358734190397435</v>
      </c>
      <c r="AB134" s="25"/>
      <c r="AC134" s="73"/>
      <c r="AD134" s="25"/>
      <c r="AE134" s="25"/>
      <c r="AG134" s="25"/>
      <c r="AH134" s="25"/>
      <c r="AI134" s="25"/>
      <c r="AJ134" s="25"/>
      <c r="AK134" s="25"/>
      <c r="AL134" s="25"/>
      <c r="AM134" s="25"/>
      <c r="AN134" s="25"/>
      <c r="AO134" s="25"/>
      <c r="AP134" s="25"/>
      <c r="AQ134" s="25"/>
      <c r="AR134" s="25"/>
      <c r="AS134" s="25"/>
      <c r="AT134" s="25"/>
      <c r="AU134" s="25"/>
      <c r="AV134" s="25"/>
      <c r="AW134" s="25"/>
    </row>
    <row r="135" spans="1:49" x14ac:dyDescent="0.15">
      <c r="A135" s="212">
        <f t="shared" si="35"/>
        <v>45173.999305555553</v>
      </c>
      <c r="B135" s="73">
        <f t="shared" si="36"/>
        <v>16</v>
      </c>
      <c r="C135" s="6">
        <f>IF(ISERROR(Penman!Z130),'Rainfed Soy'!C134,Penman!Z130)</f>
        <v>0.16724998013765921</v>
      </c>
      <c r="D135" s="207">
        <f t="shared" ca="1" si="37"/>
        <v>0.7866666666666664</v>
      </c>
      <c r="E135" s="7">
        <f t="shared" ca="1" si="43"/>
        <v>0.13156998437495854</v>
      </c>
      <c r="F135" s="131">
        <f ca="1">IF(L134&gt;0.3,E135/'Irrigation Rate'!$B$17,0)</f>
        <v>2.8832328607168654</v>
      </c>
      <c r="G135" s="7">
        <f t="shared" ca="1" si="28"/>
        <v>0.13156998437495854</v>
      </c>
      <c r="H135" s="11">
        <f>'Table (Dly)'!C129</f>
        <v>0</v>
      </c>
      <c r="I135" s="16">
        <f t="shared" si="29"/>
        <v>0</v>
      </c>
      <c r="K135" s="96">
        <f t="shared" ca="1" si="30"/>
        <v>2.4367751125676635</v>
      </c>
      <c r="L135" s="8">
        <f t="shared" ca="1" si="41"/>
        <v>0.46681515566430332</v>
      </c>
      <c r="M135" s="67"/>
      <c r="N135" s="96">
        <f t="shared" ca="1" si="31"/>
        <v>0</v>
      </c>
      <c r="O135" s="120">
        <f t="shared" si="39"/>
        <v>24</v>
      </c>
      <c r="P135" s="96">
        <f t="shared" si="40"/>
        <v>5.2200000000000006</v>
      </c>
      <c r="Q135" s="96">
        <f t="shared" ca="1" si="45"/>
        <v>11.308351506712071</v>
      </c>
      <c r="R135" s="96">
        <f t="shared" si="45"/>
        <v>14.130393700787401</v>
      </c>
      <c r="S135" s="96">
        <f t="shared" si="33"/>
        <v>0</v>
      </c>
      <c r="T135" s="96">
        <f t="shared" ca="1" si="34"/>
        <v>8.6358734190397435</v>
      </c>
      <c r="AB135" s="25"/>
      <c r="AC135" s="73"/>
      <c r="AD135" s="25"/>
      <c r="AE135" s="25"/>
      <c r="AG135" s="25"/>
      <c r="AH135" s="25"/>
      <c r="AI135" s="25"/>
      <c r="AJ135" s="25"/>
      <c r="AK135" s="25"/>
      <c r="AL135" s="25"/>
      <c r="AM135" s="25"/>
      <c r="AN135" s="25"/>
      <c r="AO135" s="25"/>
      <c r="AP135" s="25"/>
      <c r="AQ135" s="25"/>
      <c r="AR135" s="25"/>
      <c r="AS135" s="25"/>
      <c r="AT135" s="25"/>
      <c r="AU135" s="25"/>
      <c r="AV135" s="25"/>
      <c r="AW135" s="25"/>
    </row>
    <row r="136" spans="1:49" x14ac:dyDescent="0.15">
      <c r="A136" s="212">
        <f t="shared" si="35"/>
        <v>45174.999305555553</v>
      </c>
      <c r="B136" s="73">
        <f t="shared" si="36"/>
        <v>17</v>
      </c>
      <c r="C136" s="6">
        <f>IF(ISERROR(Penman!Z131),'Rainfed Soy'!C135,Penman!Z131)</f>
        <v>0.18689157524735878</v>
      </c>
      <c r="D136" s="207">
        <f t="shared" ca="1" si="37"/>
        <v>0.72111111111111126</v>
      </c>
      <c r="E136" s="7">
        <f t="shared" ca="1" si="43"/>
        <v>0.13476959148392875</v>
      </c>
      <c r="F136" s="131">
        <f ca="1">IF(L135&gt;0.3,E136/'Irrigation Rate'!$B$17,0)</f>
        <v>2.9533492508782828</v>
      </c>
      <c r="G136" s="7">
        <f t="shared" ca="1" si="28"/>
        <v>0.13476959148392875</v>
      </c>
      <c r="H136" s="11">
        <f>'Table (Dly)'!C130</f>
        <v>0</v>
      </c>
      <c r="I136" s="16">
        <f t="shared" si="29"/>
        <v>0</v>
      </c>
      <c r="K136" s="96">
        <f t="shared" ca="1" si="30"/>
        <v>2.5715447040515924</v>
      </c>
      <c r="L136" s="8">
        <f t="shared" ca="1" si="41"/>
        <v>0.49263308506735481</v>
      </c>
      <c r="M136" s="67"/>
      <c r="N136" s="96">
        <f t="shared" ca="1" si="31"/>
        <v>0</v>
      </c>
      <c r="O136" s="120">
        <f t="shared" si="39"/>
        <v>24</v>
      </c>
      <c r="P136" s="96">
        <f t="shared" si="40"/>
        <v>5.2200000000000006</v>
      </c>
      <c r="Q136" s="96">
        <f t="shared" ca="1" si="45"/>
        <v>11.443121098196</v>
      </c>
      <c r="R136" s="96">
        <f t="shared" si="45"/>
        <v>14.130393700787401</v>
      </c>
      <c r="S136" s="96">
        <f t="shared" si="33"/>
        <v>0</v>
      </c>
      <c r="T136" s="96">
        <f t="shared" ca="1" si="34"/>
        <v>8.6358734190397435</v>
      </c>
      <c r="AB136" s="25"/>
      <c r="AC136" s="73"/>
      <c r="AD136" s="25"/>
      <c r="AE136" s="25"/>
      <c r="AG136" s="25"/>
      <c r="AH136" s="25"/>
      <c r="AI136" s="25"/>
      <c r="AJ136" s="25"/>
      <c r="AK136" s="25"/>
      <c r="AL136" s="25"/>
      <c r="AM136" s="25"/>
      <c r="AN136" s="25"/>
      <c r="AO136" s="25"/>
      <c r="AP136" s="25"/>
      <c r="AQ136" s="25"/>
      <c r="AR136" s="25"/>
      <c r="AS136" s="25"/>
      <c r="AT136" s="25"/>
      <c r="AU136" s="25"/>
      <c r="AV136" s="25"/>
      <c r="AW136" s="25"/>
    </row>
    <row r="137" spans="1:49" x14ac:dyDescent="0.15">
      <c r="A137" s="212">
        <f t="shared" si="35"/>
        <v>45175.999305555553</v>
      </c>
      <c r="B137" s="73">
        <f t="shared" ref="B137:B161" si="46">IF(A137&lt;Emergence,0,IF(A137&gt;Harvest,0,INT((A137-Emergence)/7)+1))</f>
        <v>17</v>
      </c>
      <c r="C137" s="6">
        <f>IF(ISERROR(Penman!Z132),'Rainfed Soy'!C136,Penman!Z132)</f>
        <v>0.14543583874418087</v>
      </c>
      <c r="D137" s="207">
        <f t="shared" ca="1" si="37"/>
        <v>0.72111111111111126</v>
      </c>
      <c r="E137" s="7">
        <f t="shared" ca="1" si="43"/>
        <v>0.10487539927219267</v>
      </c>
      <c r="F137" s="131">
        <f ca="1">IF(L136&gt;0.3,E137/'Irrigation Rate'!$B$17,0)</f>
        <v>2.2982460543632848</v>
      </c>
      <c r="G137" s="7">
        <f t="shared" ref="G137:G161" ca="1" si="47">D137*C137</f>
        <v>0.10487539927219267</v>
      </c>
      <c r="H137" s="11">
        <f>'Table (Dly)'!C131</f>
        <v>6.0000000000000005E-2</v>
      </c>
      <c r="I137" s="16">
        <f t="shared" si="29"/>
        <v>0</v>
      </c>
      <c r="K137" s="96">
        <f t="shared" ca="1" si="30"/>
        <v>2.6164201033237848</v>
      </c>
      <c r="L137" s="8">
        <f t="shared" ca="1" si="41"/>
        <v>0.5012299048512997</v>
      </c>
      <c r="M137" s="67"/>
      <c r="N137" s="96">
        <f t="shared" ca="1" si="31"/>
        <v>0</v>
      </c>
      <c r="O137" s="120">
        <f t="shared" si="39"/>
        <v>24</v>
      </c>
      <c r="P137" s="96">
        <f t="shared" si="40"/>
        <v>5.2200000000000006</v>
      </c>
      <c r="Q137" s="96">
        <f t="shared" ca="1" si="45"/>
        <v>11.547996497468192</v>
      </c>
      <c r="R137" s="96">
        <f t="shared" si="45"/>
        <v>14.190393700787402</v>
      </c>
      <c r="S137" s="96">
        <f t="shared" si="33"/>
        <v>0</v>
      </c>
      <c r="T137" s="96">
        <f t="shared" ca="1" si="34"/>
        <v>8.6358734190397435</v>
      </c>
      <c r="AB137" s="25"/>
      <c r="AC137" s="73"/>
      <c r="AD137" s="25"/>
      <c r="AE137" s="25"/>
      <c r="AG137" s="25"/>
      <c r="AH137" s="25"/>
      <c r="AI137" s="25"/>
      <c r="AJ137" s="25"/>
      <c r="AK137" s="25"/>
      <c r="AL137" s="25"/>
      <c r="AM137" s="25"/>
      <c r="AN137" s="25"/>
      <c r="AO137" s="25"/>
      <c r="AP137" s="25"/>
      <c r="AQ137" s="25"/>
      <c r="AR137" s="25"/>
      <c r="AS137" s="25"/>
      <c r="AT137" s="25"/>
      <c r="AU137" s="25"/>
      <c r="AV137" s="25"/>
      <c r="AW137" s="25"/>
    </row>
    <row r="138" spans="1:49" x14ac:dyDescent="0.15">
      <c r="A138" s="212">
        <f t="shared" si="35"/>
        <v>45176.999305555553</v>
      </c>
      <c r="B138" s="73">
        <f t="shared" si="46"/>
        <v>17</v>
      </c>
      <c r="C138" s="6">
        <f>IF(ISERROR(Penman!Z133),'Rainfed Soy'!C137,Penman!Z133)</f>
        <v>8.1329001511147178E-2</v>
      </c>
      <c r="D138" s="207">
        <f t="shared" ca="1" si="37"/>
        <v>0.72111111111111126</v>
      </c>
      <c r="E138" s="7">
        <f t="shared" ref="E138:E161" ca="1" si="48">IF(B138&gt;0,VLOOKUP(1,INDIRECT(Crop),B138+1),0.2)*C138</f>
        <v>5.8647246645260588E-2</v>
      </c>
      <c r="F138" s="131">
        <f ca="1">IF(L137&gt;0.3,E138/'Irrigation Rate'!$B$17,0)</f>
        <v>1.2851994284371562</v>
      </c>
      <c r="G138" s="7">
        <f t="shared" ca="1" si="47"/>
        <v>5.8647246645260588E-2</v>
      </c>
      <c r="H138" s="11">
        <f>'Table (Dly)'!C132</f>
        <v>0</v>
      </c>
      <c r="I138" s="16">
        <f t="shared" ref="I138:I161" si="49">AE138</f>
        <v>0</v>
      </c>
      <c r="K138" s="96">
        <f t="shared" ref="K138:K161" ca="1" si="50">IF(M138&lt;&gt;"",M138*P138,K137+G138+N138-H138-I138-J138)</f>
        <v>2.6750673499690456</v>
      </c>
      <c r="L138" s="8">
        <f t="shared" ca="1" si="41"/>
        <v>0.51246500957261398</v>
      </c>
      <c r="M138" s="67"/>
      <c r="N138" s="96">
        <f t="shared" ref="N138:N161" ca="1" si="51">IF((K137+G138-H138-I138-J138)&lt;0,-K137-G138+H138+I138+J138,0)</f>
        <v>0</v>
      </c>
      <c r="O138" s="120">
        <f t="shared" si="39"/>
        <v>24</v>
      </c>
      <c r="P138" s="96">
        <f t="shared" si="40"/>
        <v>5.2200000000000006</v>
      </c>
      <c r="Q138" s="96">
        <f t="shared" ref="Q138:R153" ca="1" si="52">Q137+G138</f>
        <v>11.606643744113454</v>
      </c>
      <c r="R138" s="96">
        <f t="shared" si="52"/>
        <v>14.190393700787402</v>
      </c>
      <c r="S138" s="96">
        <f t="shared" ref="S138:S161" si="53">S137+J138</f>
        <v>0</v>
      </c>
      <c r="T138" s="96">
        <f t="shared" ref="T138:T161" ca="1" si="54">T137+N138</f>
        <v>8.6358734190397435</v>
      </c>
      <c r="AB138" s="25"/>
      <c r="AC138" s="73"/>
      <c r="AD138" s="25"/>
      <c r="AE138" s="25"/>
      <c r="AG138" s="25"/>
      <c r="AH138" s="25"/>
      <c r="AI138" s="25"/>
      <c r="AJ138" s="25"/>
      <c r="AK138" s="25"/>
      <c r="AL138" s="25"/>
      <c r="AM138" s="25"/>
      <c r="AN138" s="25"/>
      <c r="AO138" s="25"/>
      <c r="AP138" s="25"/>
      <c r="AQ138" s="25"/>
      <c r="AR138" s="25"/>
      <c r="AS138" s="25"/>
      <c r="AT138" s="25"/>
      <c r="AU138" s="25"/>
      <c r="AV138" s="25"/>
      <c r="AW138" s="25"/>
    </row>
    <row r="139" spans="1:49" x14ac:dyDescent="0.15">
      <c r="A139" s="212">
        <f t="shared" ref="A139:A175" si="55">A138+1</f>
        <v>45177.999305555553</v>
      </c>
      <c r="B139" s="73">
        <f t="shared" si="46"/>
        <v>17</v>
      </c>
      <c r="C139" s="6">
        <f>IF(ISERROR(Penman!Z134),'Rainfed Soy'!C138,Penman!Z134)</f>
        <v>8.4419567068073784E-2</v>
      </c>
      <c r="D139" s="207">
        <f t="shared" ref="D139:D161" ca="1" si="56">IF(B139&gt;0,IF(L138&lt;=SWDPcritical,1,((1-L138)/(1-SWDPcritical)))*VLOOKUP(1,INDIRECT(Crop),B139+1),0.2)</f>
        <v>0.72111111111111126</v>
      </c>
      <c r="E139" s="7">
        <f t="shared" ca="1" si="48"/>
        <v>6.0875887807977661E-2</v>
      </c>
      <c r="F139" s="131">
        <f ca="1">IF(L138&gt;0.3,E139/'Irrigation Rate'!$B$17,0)</f>
        <v>1.3340380101670106</v>
      </c>
      <c r="G139" s="7">
        <f t="shared" ca="1" si="47"/>
        <v>6.0875887807977661E-2</v>
      </c>
      <c r="H139" s="11">
        <f>'Table (Dly)'!C133</f>
        <v>0</v>
      </c>
      <c r="I139" s="16">
        <f t="shared" si="49"/>
        <v>0</v>
      </c>
      <c r="K139" s="96">
        <f t="shared" ca="1" si="50"/>
        <v>2.7359432377770232</v>
      </c>
      <c r="L139" s="8">
        <f t="shared" ca="1" si="41"/>
        <v>0.52412705704540663</v>
      </c>
      <c r="M139" s="67"/>
      <c r="N139" s="96">
        <f t="shared" ca="1" si="51"/>
        <v>0</v>
      </c>
      <c r="O139" s="120">
        <f t="shared" ref="O139:O161" si="57">IF(VLOOKUP(Crop,CropInfo,4,FALSE)=1,VLOOKUP(Crop,CropInfo,3,FALSE),IF(A139&lt;=Emergence,RZinitial,IF(A139&gt;Harvest,RZinitial,IF(AND(A139&gt;Emergence,B139&lt;VLOOKUP(Crop,CropInfo,4,FALSE)),O138+(VLOOKUP(Crop,CropInfo,3,FALSE)-RZinitial)/((VLOOKUP(Crop,CropInfo,4,FALSE)-1)*7),VLOOKUP(Crop,CropInfo,3,FALSE)))))</f>
        <v>24</v>
      </c>
      <c r="P139" s="96">
        <f t="shared" ref="P139:P161" si="58">IF(O139=MAX(Zbj),VLOOKUP(O139,AWHCsite,6),((O139-VLOOKUP((MATCH(O139,Zbj,1)-1),SoilProp,3))/(VLOOKUP(MATCH(O139,Zbj,1),SoilProp,3)-VLOOKUP((MATCH(O139,Zbj,1)-1),SoilProp,3)))*(VLOOKUP(MATCH(O139,Zbj,1),SoilProp,8)-VLOOKUP((MATCH(O139,Zbj,1)-1),SoilProp,8))+VLOOKUP((MATCH(O139,Zbj,1)-1),SoilProp,8))</f>
        <v>5.2200000000000006</v>
      </c>
      <c r="Q139" s="96">
        <f t="shared" ca="1" si="52"/>
        <v>11.667519631921431</v>
      </c>
      <c r="R139" s="96">
        <f t="shared" si="52"/>
        <v>14.190393700787402</v>
      </c>
      <c r="S139" s="96">
        <f t="shared" si="53"/>
        <v>0</v>
      </c>
      <c r="T139" s="96">
        <f t="shared" ca="1" si="54"/>
        <v>8.6358734190397435</v>
      </c>
      <c r="AB139" s="25"/>
      <c r="AC139" s="73"/>
      <c r="AD139" s="25"/>
      <c r="AE139" s="25"/>
      <c r="AG139" s="25"/>
      <c r="AH139" s="25"/>
      <c r="AI139" s="25"/>
      <c r="AJ139" s="25"/>
      <c r="AK139" s="25"/>
      <c r="AL139" s="25"/>
      <c r="AM139" s="25"/>
      <c r="AN139" s="25"/>
      <c r="AO139" s="25"/>
      <c r="AP139" s="25"/>
      <c r="AQ139" s="25"/>
      <c r="AR139" s="25"/>
      <c r="AS139" s="25"/>
      <c r="AT139" s="25"/>
      <c r="AU139" s="25"/>
      <c r="AV139" s="25"/>
      <c r="AW139" s="25"/>
    </row>
    <row r="140" spans="1:49" x14ac:dyDescent="0.15">
      <c r="A140" s="212">
        <f t="shared" si="55"/>
        <v>45178.999305555553</v>
      </c>
      <c r="B140" s="73">
        <f t="shared" si="46"/>
        <v>17</v>
      </c>
      <c r="C140" s="6">
        <f>IF(ISERROR(Penman!Z135),'Rainfed Soy'!C139,Penman!Z135)</f>
        <v>0.10874049773423372</v>
      </c>
      <c r="D140" s="207">
        <f t="shared" ca="1" si="56"/>
        <v>0.72111111111111126</v>
      </c>
      <c r="E140" s="7">
        <f t="shared" ca="1" si="48"/>
        <v>7.8413981143908559E-2</v>
      </c>
      <c r="F140" s="131">
        <f ca="1">IF(L139&gt;0.3,E140/'Irrigation Rate'!$B$17,0)</f>
        <v>1.7183688836614339</v>
      </c>
      <c r="G140" s="7">
        <f t="shared" ca="1" si="47"/>
        <v>7.8413981143908559E-2</v>
      </c>
      <c r="H140" s="11">
        <f>'Table (Dly)'!C134</f>
        <v>0</v>
      </c>
      <c r="I140" s="16">
        <f t="shared" si="49"/>
        <v>0</v>
      </c>
      <c r="K140" s="96">
        <f t="shared" ca="1" si="50"/>
        <v>2.8143572189209318</v>
      </c>
      <c r="L140" s="8">
        <f t="shared" ref="L140:L161" ca="1" si="59">IF(K140/P140 &lt;1,K140/P140,1)</f>
        <v>0.53914889251358844</v>
      </c>
      <c r="M140" s="67"/>
      <c r="N140" s="96">
        <f t="shared" ca="1" si="51"/>
        <v>0</v>
      </c>
      <c r="O140" s="120">
        <f t="shared" si="57"/>
        <v>24</v>
      </c>
      <c r="P140" s="96">
        <f t="shared" si="58"/>
        <v>5.2200000000000006</v>
      </c>
      <c r="Q140" s="96">
        <f t="shared" ca="1" si="52"/>
        <v>11.74593361306534</v>
      </c>
      <c r="R140" s="96">
        <f t="shared" si="52"/>
        <v>14.190393700787402</v>
      </c>
      <c r="S140" s="96">
        <f t="shared" si="53"/>
        <v>0</v>
      </c>
      <c r="T140" s="96">
        <f t="shared" ca="1" si="54"/>
        <v>8.6358734190397435</v>
      </c>
      <c r="AB140" s="25"/>
      <c r="AC140" s="73"/>
      <c r="AD140" s="25"/>
      <c r="AE140" s="25"/>
      <c r="AG140" s="25"/>
      <c r="AH140" s="25"/>
      <c r="AI140" s="25"/>
      <c r="AJ140" s="25"/>
      <c r="AK140" s="25"/>
      <c r="AL140" s="25"/>
      <c r="AM140" s="25"/>
      <c r="AN140" s="25"/>
      <c r="AO140" s="25"/>
      <c r="AP140" s="25"/>
      <c r="AQ140" s="25"/>
      <c r="AR140" s="25"/>
      <c r="AS140" s="25"/>
      <c r="AT140" s="25"/>
      <c r="AU140" s="25"/>
      <c r="AV140" s="25"/>
      <c r="AW140" s="25"/>
    </row>
    <row r="141" spans="1:49" s="240" customFormat="1" x14ac:dyDescent="0.15">
      <c r="A141" s="232">
        <f t="shared" si="55"/>
        <v>45179.999305555553</v>
      </c>
      <c r="B141" s="233">
        <f t="shared" si="46"/>
        <v>17</v>
      </c>
      <c r="C141" s="234">
        <f>IF(ISERROR(Penman!Z136),'Rainfed Soy'!C140,Penman!Z136)</f>
        <v>0.12200500143627543</v>
      </c>
      <c r="D141" s="235">
        <f t="shared" ca="1" si="56"/>
        <v>0.72111111111111126</v>
      </c>
      <c r="E141" s="236">
        <f t="shared" ca="1" si="48"/>
        <v>8.7979162146825302E-2</v>
      </c>
      <c r="F141" s="237">
        <f ca="1">IF(L140&gt;0.3,E141/'Irrigation Rate'!$B$17,0)</f>
        <v>1.9279808579831641</v>
      </c>
      <c r="G141" s="236">
        <f t="shared" ca="1" si="47"/>
        <v>8.7979162146825302E-2</v>
      </c>
      <c r="H141" s="238">
        <f>'Table (Dly)'!C135</f>
        <v>0</v>
      </c>
      <c r="I141" s="239">
        <f t="shared" si="49"/>
        <v>0</v>
      </c>
      <c r="K141" s="230">
        <f t="shared" ca="1" si="50"/>
        <v>2.9023363810677569</v>
      </c>
      <c r="L141" s="260">
        <f t="shared" ca="1" si="59"/>
        <v>0.55600313813558555</v>
      </c>
      <c r="M141" s="241"/>
      <c r="N141" s="230">
        <f t="shared" ca="1" si="51"/>
        <v>0</v>
      </c>
      <c r="O141" s="242">
        <f t="shared" si="57"/>
        <v>24</v>
      </c>
      <c r="P141" s="230">
        <f t="shared" si="58"/>
        <v>5.2200000000000006</v>
      </c>
      <c r="Q141" s="230">
        <f t="shared" ca="1" si="52"/>
        <v>11.833912775212164</v>
      </c>
      <c r="R141" s="230">
        <f t="shared" si="52"/>
        <v>14.190393700787402</v>
      </c>
      <c r="S141" s="230">
        <f t="shared" si="53"/>
        <v>0</v>
      </c>
      <c r="T141" s="230">
        <f t="shared" ca="1" si="54"/>
        <v>8.6358734190397435</v>
      </c>
      <c r="AB141" s="243"/>
      <c r="AC141" s="233"/>
      <c r="AD141" s="243"/>
      <c r="AE141" s="243"/>
      <c r="AG141" s="243"/>
      <c r="AH141" s="243"/>
      <c r="AI141" s="243"/>
      <c r="AJ141" s="243"/>
      <c r="AK141" s="243"/>
      <c r="AL141" s="243"/>
      <c r="AM141" s="243"/>
      <c r="AN141" s="243"/>
      <c r="AO141" s="243"/>
      <c r="AP141" s="243"/>
      <c r="AQ141" s="243"/>
      <c r="AR141" s="243"/>
      <c r="AS141" s="243"/>
      <c r="AT141" s="243"/>
      <c r="AU141" s="243"/>
      <c r="AV141" s="243"/>
      <c r="AW141" s="243"/>
    </row>
    <row r="142" spans="1:49" x14ac:dyDescent="0.15">
      <c r="A142" s="212">
        <f t="shared" si="55"/>
        <v>45180.999305555553</v>
      </c>
      <c r="B142" s="73">
        <f t="shared" si="46"/>
        <v>17</v>
      </c>
      <c r="C142" s="6">
        <f>IF(ISERROR(Penman!Z137),'Rainfed Soy'!C141,Penman!Z137)</f>
        <v>9.7497775982358315E-2</v>
      </c>
      <c r="D142" s="207">
        <f t="shared" ca="1" si="56"/>
        <v>0.72111111111111126</v>
      </c>
      <c r="E142" s="7">
        <f t="shared" ca="1" si="48"/>
        <v>7.0306729569500626E-2</v>
      </c>
      <c r="F142" s="131">
        <f ca="1">IF(L141&gt;0.3,E142/'Irrigation Rate'!$B$17,0)</f>
        <v>1.5407060659566352</v>
      </c>
      <c r="G142" s="7">
        <f t="shared" ca="1" si="47"/>
        <v>7.0306729569500626E-2</v>
      </c>
      <c r="H142" s="11">
        <f>'Table (Dly)'!C136</f>
        <v>0.04</v>
      </c>
      <c r="I142" s="16">
        <f t="shared" si="49"/>
        <v>0</v>
      </c>
      <c r="K142" s="96">
        <f t="shared" ca="1" si="50"/>
        <v>2.9326431106372577</v>
      </c>
      <c r="L142" s="8">
        <f t="shared" ca="1" si="59"/>
        <v>0.56180902502629448</v>
      </c>
      <c r="M142" s="67"/>
      <c r="N142" s="96">
        <f t="shared" ca="1" si="51"/>
        <v>0</v>
      </c>
      <c r="O142" s="120">
        <f t="shared" si="57"/>
        <v>24</v>
      </c>
      <c r="P142" s="96">
        <f t="shared" si="58"/>
        <v>5.2200000000000006</v>
      </c>
      <c r="Q142" s="96">
        <f t="shared" ca="1" si="52"/>
        <v>11.904219504781665</v>
      </c>
      <c r="R142" s="96">
        <f t="shared" si="52"/>
        <v>14.230393700787401</v>
      </c>
      <c r="S142" s="96">
        <f t="shared" si="53"/>
        <v>0</v>
      </c>
      <c r="T142" s="96">
        <f t="shared" ca="1" si="54"/>
        <v>8.6358734190397435</v>
      </c>
      <c r="AB142" s="25"/>
      <c r="AC142" s="73"/>
      <c r="AD142" s="25"/>
      <c r="AE142" s="25"/>
      <c r="AG142" s="25"/>
      <c r="AH142" s="25"/>
      <c r="AI142" s="25"/>
      <c r="AJ142" s="25"/>
      <c r="AK142" s="25"/>
      <c r="AL142" s="25"/>
      <c r="AM142" s="25"/>
      <c r="AN142" s="25"/>
      <c r="AO142" s="25"/>
      <c r="AP142" s="25"/>
      <c r="AQ142" s="25"/>
      <c r="AR142" s="25"/>
      <c r="AS142" s="25"/>
      <c r="AT142" s="25"/>
      <c r="AU142" s="25"/>
      <c r="AV142" s="25"/>
      <c r="AW142" s="25"/>
    </row>
    <row r="143" spans="1:49" x14ac:dyDescent="0.15">
      <c r="A143" s="212">
        <f t="shared" si="55"/>
        <v>45181.999305555553</v>
      </c>
      <c r="B143" s="73">
        <f t="shared" si="46"/>
        <v>18</v>
      </c>
      <c r="C143" s="6">
        <f>IF(ISERROR(Penman!Z138),'Rainfed Soy'!C142,Penman!Z138)</f>
        <v>0.10786405459940074</v>
      </c>
      <c r="D143" s="207">
        <f t="shared" ca="1" si="56"/>
        <v>0.66</v>
      </c>
      <c r="E143" s="7">
        <f t="shared" ca="1" si="48"/>
        <v>7.1190276035604488E-2</v>
      </c>
      <c r="F143" s="131">
        <f ca="1">IF(L142&gt;0.3,E143/'Irrigation Rate'!$B$17,0)</f>
        <v>1.5600681584364893</v>
      </c>
      <c r="G143" s="7">
        <f t="shared" ca="1" si="47"/>
        <v>7.1190276035604488E-2</v>
      </c>
      <c r="H143" s="11">
        <f>'Table (Dly)'!C137</f>
        <v>0.05</v>
      </c>
      <c r="I143" s="16">
        <f t="shared" si="49"/>
        <v>0</v>
      </c>
      <c r="K143" s="96">
        <f t="shared" ca="1" si="50"/>
        <v>2.9538333866728625</v>
      </c>
      <c r="L143" s="8">
        <f t="shared" ca="1" si="59"/>
        <v>0.56586846487985865</v>
      </c>
      <c r="M143" s="67"/>
      <c r="N143" s="96">
        <f t="shared" ca="1" si="51"/>
        <v>0</v>
      </c>
      <c r="O143" s="120">
        <f t="shared" si="57"/>
        <v>24</v>
      </c>
      <c r="P143" s="96">
        <f t="shared" si="58"/>
        <v>5.2200000000000006</v>
      </c>
      <c r="Q143" s="96">
        <f t="shared" ca="1" si="52"/>
        <v>11.975409780817269</v>
      </c>
      <c r="R143" s="96">
        <f t="shared" si="52"/>
        <v>14.280393700787402</v>
      </c>
      <c r="S143" s="96">
        <f t="shared" si="53"/>
        <v>0</v>
      </c>
      <c r="T143" s="96">
        <f t="shared" ca="1" si="54"/>
        <v>8.6358734190397435</v>
      </c>
      <c r="AB143" s="25"/>
      <c r="AC143" s="73"/>
      <c r="AD143" s="25"/>
      <c r="AE143" s="25"/>
      <c r="AG143" s="25"/>
      <c r="AH143" s="25"/>
      <c r="AI143" s="25"/>
      <c r="AJ143" s="25"/>
      <c r="AK143" s="25"/>
      <c r="AL143" s="25"/>
      <c r="AM143" s="25"/>
      <c r="AN143" s="25"/>
      <c r="AO143" s="25"/>
      <c r="AP143" s="25"/>
      <c r="AQ143" s="25"/>
      <c r="AR143" s="25"/>
      <c r="AS143" s="25"/>
      <c r="AT143" s="25"/>
      <c r="AU143" s="25"/>
      <c r="AV143" s="25"/>
      <c r="AW143" s="25"/>
    </row>
    <row r="144" spans="1:49" x14ac:dyDescent="0.15">
      <c r="A144" s="212">
        <f t="shared" si="55"/>
        <v>45182.999305555553</v>
      </c>
      <c r="B144" s="73">
        <f t="shared" si="46"/>
        <v>18</v>
      </c>
      <c r="C144" s="6">
        <f>IF(ISERROR(Penman!Z139),'Rainfed Soy'!C143,Penman!Z139)</f>
        <v>0.104165027271612</v>
      </c>
      <c r="D144" s="207">
        <f t="shared" ca="1" si="56"/>
        <v>0.66</v>
      </c>
      <c r="E144" s="7">
        <f t="shared" ca="1" si="48"/>
        <v>6.8748917999263928E-2</v>
      </c>
      <c r="F144" s="131">
        <f ca="1">IF(L143&gt;0.3,E144/'Irrigation Rate'!$B$17,0)</f>
        <v>1.5065680858432449</v>
      </c>
      <c r="G144" s="7">
        <f t="shared" ca="1" si="47"/>
        <v>6.8748917999263928E-2</v>
      </c>
      <c r="H144" s="11">
        <f>'Table (Dly)'!C138</f>
        <v>0</v>
      </c>
      <c r="I144" s="16">
        <f t="shared" si="49"/>
        <v>0</v>
      </c>
      <c r="K144" s="96">
        <f t="shared" ca="1" si="50"/>
        <v>3.0225823046721265</v>
      </c>
      <c r="L144" s="8">
        <f t="shared" ca="1" si="59"/>
        <v>0.5790387556843154</v>
      </c>
      <c r="M144" s="67"/>
      <c r="N144" s="96">
        <f t="shared" ca="1" si="51"/>
        <v>0</v>
      </c>
      <c r="O144" s="120">
        <f t="shared" si="57"/>
        <v>24</v>
      </c>
      <c r="P144" s="96">
        <f t="shared" si="58"/>
        <v>5.2200000000000006</v>
      </c>
      <c r="Q144" s="96">
        <f t="shared" ca="1" si="52"/>
        <v>12.044158698816533</v>
      </c>
      <c r="R144" s="96">
        <f t="shared" si="52"/>
        <v>14.280393700787402</v>
      </c>
      <c r="S144" s="96">
        <f t="shared" si="53"/>
        <v>0</v>
      </c>
      <c r="T144" s="96">
        <f t="shared" ca="1" si="54"/>
        <v>8.6358734190397435</v>
      </c>
      <c r="AB144" s="25"/>
      <c r="AC144" s="73"/>
      <c r="AD144" s="25"/>
      <c r="AE144" s="25"/>
      <c r="AG144" s="25"/>
      <c r="AH144" s="25"/>
      <c r="AI144" s="25"/>
      <c r="AJ144" s="25"/>
      <c r="AK144" s="25"/>
      <c r="AL144" s="25"/>
      <c r="AM144" s="25"/>
      <c r="AN144" s="25"/>
      <c r="AO144" s="25"/>
      <c r="AP144" s="25"/>
      <c r="AQ144" s="25"/>
      <c r="AR144" s="25"/>
      <c r="AS144" s="25"/>
      <c r="AT144" s="25"/>
      <c r="AU144" s="25"/>
      <c r="AV144" s="25"/>
      <c r="AW144" s="25"/>
    </row>
    <row r="145" spans="1:49" x14ac:dyDescent="0.15">
      <c r="A145" s="212">
        <f t="shared" si="55"/>
        <v>45183.999305555553</v>
      </c>
      <c r="B145" s="73">
        <f t="shared" si="46"/>
        <v>18</v>
      </c>
      <c r="C145" s="6">
        <f>IF(ISERROR(Penman!Z140),'Rainfed Soy'!C144,Penman!Z140)</f>
        <v>0.11901997602917745</v>
      </c>
      <c r="D145" s="207">
        <f t="shared" ca="1" si="56"/>
        <v>0.66</v>
      </c>
      <c r="E145" s="7">
        <f t="shared" ca="1" si="48"/>
        <v>7.8553184179257121E-2</v>
      </c>
      <c r="F145" s="131">
        <f ca="1">IF(L144&gt;0.3,E145/'Irrigation Rate'!$B$17,0)</f>
        <v>1.721419387678252</v>
      </c>
      <c r="G145" s="7">
        <f t="shared" ca="1" si="47"/>
        <v>7.8553184179257121E-2</v>
      </c>
      <c r="H145" s="11">
        <f>'Table (Dly)'!C139</f>
        <v>0</v>
      </c>
      <c r="I145" s="16">
        <f t="shared" si="49"/>
        <v>0</v>
      </c>
      <c r="K145" s="96">
        <f t="shared" ca="1" si="50"/>
        <v>3.1011354888513836</v>
      </c>
      <c r="L145" s="8">
        <f t="shared" ca="1" si="59"/>
        <v>0.59408725840064813</v>
      </c>
      <c r="M145" s="67"/>
      <c r="N145" s="96">
        <f t="shared" ca="1" si="51"/>
        <v>0</v>
      </c>
      <c r="O145" s="120">
        <f t="shared" si="57"/>
        <v>24</v>
      </c>
      <c r="P145" s="96">
        <f t="shared" si="58"/>
        <v>5.2200000000000006</v>
      </c>
      <c r="Q145" s="96">
        <f t="shared" ca="1" si="52"/>
        <v>12.122711882995791</v>
      </c>
      <c r="R145" s="96">
        <f t="shared" si="52"/>
        <v>14.280393700787402</v>
      </c>
      <c r="S145" s="96">
        <f t="shared" si="53"/>
        <v>0</v>
      </c>
      <c r="T145" s="96">
        <f t="shared" ca="1" si="54"/>
        <v>8.6358734190397435</v>
      </c>
      <c r="AB145" s="25"/>
      <c r="AC145" s="73"/>
      <c r="AD145" s="25"/>
      <c r="AE145" s="25"/>
      <c r="AG145" s="25"/>
      <c r="AH145" s="25"/>
      <c r="AI145" s="25"/>
      <c r="AJ145" s="25"/>
      <c r="AK145" s="25"/>
      <c r="AL145" s="25"/>
      <c r="AM145" s="25"/>
      <c r="AN145" s="25"/>
      <c r="AO145" s="25"/>
      <c r="AP145" s="25"/>
      <c r="AQ145" s="25"/>
      <c r="AR145" s="25"/>
      <c r="AS145" s="25"/>
      <c r="AT145" s="25"/>
      <c r="AU145" s="25"/>
      <c r="AV145" s="25"/>
      <c r="AW145" s="25"/>
    </row>
    <row r="146" spans="1:49" x14ac:dyDescent="0.15">
      <c r="A146" s="212">
        <f t="shared" si="55"/>
        <v>45184.999305555553</v>
      </c>
      <c r="B146" s="73">
        <f t="shared" si="46"/>
        <v>18</v>
      </c>
      <c r="C146" s="6">
        <f>IF(ISERROR(Penman!Z141),'Rainfed Soy'!C145,Penman!Z141)</f>
        <v>0.12146472100191867</v>
      </c>
      <c r="D146" s="207">
        <f t="shared" ca="1" si="56"/>
        <v>0.66</v>
      </c>
      <c r="E146" s="7">
        <f t="shared" ca="1" si="48"/>
        <v>8.0166715861266322E-2</v>
      </c>
      <c r="F146" s="131">
        <f ca="1">IF(L145&gt;0.3,E146/'Irrigation Rate'!$B$17,0)</f>
        <v>1.7567784218035318</v>
      </c>
      <c r="G146" s="7">
        <f t="shared" ca="1" si="47"/>
        <v>8.0166715861266322E-2</v>
      </c>
      <c r="H146" s="11">
        <f>'Table (Dly)'!C140</f>
        <v>0</v>
      </c>
      <c r="I146" s="16">
        <f t="shared" si="49"/>
        <v>0</v>
      </c>
      <c r="K146" s="96">
        <f t="shared" ca="1" si="50"/>
        <v>3.18130220471265</v>
      </c>
      <c r="L146" s="8">
        <f t="shared" ca="1" si="59"/>
        <v>0.60944486680318954</v>
      </c>
      <c r="M146" s="67"/>
      <c r="N146" s="96">
        <f t="shared" ca="1" si="51"/>
        <v>0</v>
      </c>
      <c r="O146" s="120">
        <f t="shared" si="57"/>
        <v>24</v>
      </c>
      <c r="P146" s="96">
        <f t="shared" si="58"/>
        <v>5.2200000000000006</v>
      </c>
      <c r="Q146" s="96">
        <f t="shared" ca="1" si="52"/>
        <v>12.202878598857057</v>
      </c>
      <c r="R146" s="96">
        <f t="shared" si="52"/>
        <v>14.280393700787402</v>
      </c>
      <c r="S146" s="96">
        <f t="shared" si="53"/>
        <v>0</v>
      </c>
      <c r="T146" s="96">
        <f t="shared" ca="1" si="54"/>
        <v>8.6358734190397435</v>
      </c>
      <c r="AB146" s="25"/>
      <c r="AC146" s="73"/>
      <c r="AD146" s="25"/>
      <c r="AE146" s="25"/>
      <c r="AG146" s="25"/>
      <c r="AH146" s="25"/>
      <c r="AI146" s="25"/>
      <c r="AJ146" s="25"/>
      <c r="AK146" s="25"/>
      <c r="AL146" s="25"/>
      <c r="AM146" s="25"/>
      <c r="AN146" s="25"/>
      <c r="AO146" s="25"/>
      <c r="AP146" s="25"/>
      <c r="AQ146" s="25"/>
      <c r="AR146" s="25"/>
      <c r="AS146" s="25"/>
      <c r="AT146" s="25"/>
      <c r="AU146" s="25"/>
      <c r="AV146" s="25"/>
      <c r="AW146" s="25"/>
    </row>
    <row r="147" spans="1:49" x14ac:dyDescent="0.15">
      <c r="A147" s="212">
        <f t="shared" si="55"/>
        <v>45185.999305555553</v>
      </c>
      <c r="B147" s="73">
        <f t="shared" si="46"/>
        <v>18</v>
      </c>
      <c r="C147" s="6">
        <f>IF(ISERROR(Penman!Z142),'Rainfed Soy'!C146,Penman!Z142)</f>
        <v>9.4828569406806743E-2</v>
      </c>
      <c r="D147" s="207">
        <f t="shared" ca="1" si="56"/>
        <v>0.66</v>
      </c>
      <c r="E147" s="7">
        <f t="shared" ca="1" si="48"/>
        <v>6.258685580849245E-2</v>
      </c>
      <c r="F147" s="131">
        <f ca="1">IF(L146&gt;0.3,E147/'Irrigation Rate'!$B$17,0)</f>
        <v>1.3715322698657919</v>
      </c>
      <c r="G147" s="7">
        <f t="shared" ca="1" si="47"/>
        <v>6.258685580849245E-2</v>
      </c>
      <c r="H147" s="11">
        <f>'Table (Dly)'!C141</f>
        <v>0</v>
      </c>
      <c r="I147" s="16">
        <f t="shared" si="49"/>
        <v>0</v>
      </c>
      <c r="K147" s="96">
        <f t="shared" ca="1" si="50"/>
        <v>3.2438890605211426</v>
      </c>
      <c r="L147" s="8">
        <f t="shared" ca="1" si="59"/>
        <v>0.62143468592359041</v>
      </c>
      <c r="M147" s="67"/>
      <c r="N147" s="96">
        <f t="shared" ca="1" si="51"/>
        <v>0</v>
      </c>
      <c r="O147" s="120">
        <f t="shared" si="57"/>
        <v>24</v>
      </c>
      <c r="P147" s="96">
        <f t="shared" si="58"/>
        <v>5.2200000000000006</v>
      </c>
      <c r="Q147" s="96">
        <f t="shared" ca="1" si="52"/>
        <v>12.265465454665549</v>
      </c>
      <c r="R147" s="96">
        <f t="shared" si="52"/>
        <v>14.280393700787402</v>
      </c>
      <c r="S147" s="96">
        <f t="shared" si="53"/>
        <v>0</v>
      </c>
      <c r="T147" s="96">
        <f t="shared" ca="1" si="54"/>
        <v>8.6358734190397435</v>
      </c>
      <c r="AB147" s="25"/>
      <c r="AC147" s="73"/>
      <c r="AD147" s="25"/>
      <c r="AE147" s="25"/>
      <c r="AG147" s="25"/>
      <c r="AH147" s="25"/>
      <c r="AI147" s="25"/>
      <c r="AJ147" s="25"/>
      <c r="AK147" s="25"/>
      <c r="AL147" s="25"/>
      <c r="AM147" s="25"/>
      <c r="AN147" s="25"/>
      <c r="AO147" s="25"/>
      <c r="AP147" s="25"/>
      <c r="AQ147" s="25"/>
      <c r="AR147" s="25"/>
      <c r="AS147" s="25"/>
      <c r="AT147" s="25"/>
      <c r="AU147" s="25"/>
      <c r="AV147" s="25"/>
      <c r="AW147" s="25"/>
    </row>
    <row r="148" spans="1:49" x14ac:dyDescent="0.15">
      <c r="A148" s="212">
        <f t="shared" si="55"/>
        <v>45186.999305555553</v>
      </c>
      <c r="B148" s="73">
        <f t="shared" si="46"/>
        <v>18</v>
      </c>
      <c r="C148" s="6">
        <f>IF(ISERROR(Penman!Z143),'Rainfed Soy'!C147,Penman!Z143)</f>
        <v>7.2507112223589409E-2</v>
      </c>
      <c r="D148" s="207">
        <f t="shared" ca="1" si="56"/>
        <v>0.66</v>
      </c>
      <c r="E148" s="7">
        <f t="shared" ca="1" si="48"/>
        <v>4.7854694067569009E-2</v>
      </c>
      <c r="F148" s="131">
        <f ca="1">IF(L147&gt;0.3,E148/'Irrigation Rate'!$B$17,0)</f>
        <v>1.0486907567150867</v>
      </c>
      <c r="G148" s="7">
        <f t="shared" ca="1" si="47"/>
        <v>4.7854694067569009E-2</v>
      </c>
      <c r="H148" s="11">
        <f>'Table (Dly)'!C142</f>
        <v>6.0000000000000005E-2</v>
      </c>
      <c r="I148" s="16">
        <f t="shared" si="49"/>
        <v>0</v>
      </c>
      <c r="K148" s="96">
        <f t="shared" ca="1" si="50"/>
        <v>3.2317437545887113</v>
      </c>
      <c r="L148" s="8">
        <f t="shared" ca="1" si="59"/>
        <v>0.61910799896335456</v>
      </c>
      <c r="M148" s="67"/>
      <c r="N148" s="96">
        <f t="shared" ca="1" si="51"/>
        <v>0</v>
      </c>
      <c r="O148" s="120">
        <f t="shared" si="57"/>
        <v>24</v>
      </c>
      <c r="P148" s="96">
        <f t="shared" si="58"/>
        <v>5.2200000000000006</v>
      </c>
      <c r="Q148" s="96">
        <f t="shared" ca="1" si="52"/>
        <v>12.313320148733117</v>
      </c>
      <c r="R148" s="96">
        <f t="shared" si="52"/>
        <v>14.340393700787402</v>
      </c>
      <c r="S148" s="96">
        <f t="shared" si="53"/>
        <v>0</v>
      </c>
      <c r="T148" s="96">
        <f t="shared" ca="1" si="54"/>
        <v>8.6358734190397435</v>
      </c>
      <c r="AB148" s="25"/>
      <c r="AC148" s="73"/>
      <c r="AD148" s="25"/>
      <c r="AE148" s="25"/>
      <c r="AG148" s="25"/>
      <c r="AH148" s="25"/>
      <c r="AI148" s="25"/>
      <c r="AJ148" s="25"/>
      <c r="AK148" s="25"/>
      <c r="AL148" s="25"/>
      <c r="AM148" s="25"/>
      <c r="AN148" s="25"/>
      <c r="AO148" s="25"/>
      <c r="AP148" s="25"/>
      <c r="AQ148" s="25"/>
      <c r="AR148" s="25"/>
      <c r="AS148" s="25"/>
      <c r="AT148" s="25"/>
      <c r="AU148" s="25"/>
      <c r="AV148" s="25"/>
      <c r="AW148" s="25"/>
    </row>
    <row r="149" spans="1:49" x14ac:dyDescent="0.15">
      <c r="A149" s="212">
        <f t="shared" si="55"/>
        <v>45187.999305555553</v>
      </c>
      <c r="B149" s="73">
        <f t="shared" si="46"/>
        <v>18</v>
      </c>
      <c r="C149" s="6">
        <f>IF(ISERROR(Penman!Z144),'Rainfed Soy'!C148,Penman!Z144)</f>
        <v>0.10702858261514055</v>
      </c>
      <c r="D149" s="207">
        <f t="shared" ca="1" si="56"/>
        <v>0.66</v>
      </c>
      <c r="E149" s="7">
        <f t="shared" ca="1" si="48"/>
        <v>7.0638864525992759E-2</v>
      </c>
      <c r="F149" s="131">
        <f ca="1">IF(L148&gt;0.3,E149/'Irrigation Rate'!$B$17,0)</f>
        <v>1.5479844921516386</v>
      </c>
      <c r="G149" s="7">
        <f t="shared" ca="1" si="47"/>
        <v>7.0638864525992759E-2</v>
      </c>
      <c r="H149" s="11">
        <f>'Table (Dly)'!C143</f>
        <v>0</v>
      </c>
      <c r="I149" s="16">
        <f t="shared" si="49"/>
        <v>0</v>
      </c>
      <c r="K149" s="96">
        <f t="shared" ca="1" si="50"/>
        <v>3.3023826191147041</v>
      </c>
      <c r="L149" s="8">
        <f t="shared" ca="1" si="59"/>
        <v>0.63264034848940687</v>
      </c>
      <c r="M149" s="67"/>
      <c r="N149" s="96">
        <f t="shared" ca="1" si="51"/>
        <v>0</v>
      </c>
      <c r="O149" s="120">
        <f t="shared" si="57"/>
        <v>24</v>
      </c>
      <c r="P149" s="96">
        <f t="shared" si="58"/>
        <v>5.2200000000000006</v>
      </c>
      <c r="Q149" s="96">
        <f t="shared" ca="1" si="52"/>
        <v>12.38395901325911</v>
      </c>
      <c r="R149" s="96">
        <f t="shared" si="52"/>
        <v>14.340393700787402</v>
      </c>
      <c r="S149" s="96">
        <f t="shared" si="53"/>
        <v>0</v>
      </c>
      <c r="T149" s="96">
        <f t="shared" ca="1" si="54"/>
        <v>8.6358734190397435</v>
      </c>
      <c r="AB149" s="25"/>
      <c r="AC149" s="73"/>
      <c r="AD149" s="25"/>
      <c r="AE149" s="25"/>
      <c r="AG149" s="25"/>
      <c r="AH149" s="25"/>
      <c r="AI149" s="25"/>
      <c r="AJ149" s="25"/>
      <c r="AK149" s="25"/>
      <c r="AL149" s="25"/>
      <c r="AM149" s="25"/>
      <c r="AN149" s="25"/>
      <c r="AO149" s="25"/>
      <c r="AP149" s="25"/>
      <c r="AQ149" s="25"/>
      <c r="AR149" s="25"/>
      <c r="AS149" s="25"/>
      <c r="AT149" s="25"/>
      <c r="AU149" s="25"/>
      <c r="AV149" s="25"/>
      <c r="AW149" s="25"/>
    </row>
    <row r="150" spans="1:49" x14ac:dyDescent="0.15">
      <c r="A150" s="212">
        <f t="shared" si="55"/>
        <v>45188.999305555553</v>
      </c>
      <c r="B150" s="73">
        <f t="shared" si="46"/>
        <v>19</v>
      </c>
      <c r="C150" s="6">
        <f>IF(ISERROR(Penman!Z145),'Rainfed Soy'!C149,Penman!Z145)</f>
        <v>0.10702858261514055</v>
      </c>
      <c r="D150" s="207">
        <f t="shared" ca="1" si="56"/>
        <v>0.1</v>
      </c>
      <c r="E150" s="7">
        <f t="shared" ca="1" si="48"/>
        <v>1.0702858261514056E-2</v>
      </c>
      <c r="F150" s="131">
        <f ca="1">IF(L149&gt;0.3,E150/'Irrigation Rate'!$B$17,0)</f>
        <v>0.23454310487146041</v>
      </c>
      <c r="G150" s="7">
        <f t="shared" ca="1" si="47"/>
        <v>1.0702858261514056E-2</v>
      </c>
      <c r="H150" s="11">
        <f>'Table (Dly)'!C144</f>
        <v>0</v>
      </c>
      <c r="I150" s="16">
        <f t="shared" si="49"/>
        <v>0</v>
      </c>
      <c r="K150" s="96">
        <f t="shared" ca="1" si="50"/>
        <v>3.3130854773762182</v>
      </c>
      <c r="L150" s="8">
        <f t="shared" ca="1" si="59"/>
        <v>0.63469070447820264</v>
      </c>
      <c r="M150" s="67"/>
      <c r="N150" s="96">
        <f t="shared" ca="1" si="51"/>
        <v>0</v>
      </c>
      <c r="O150" s="120">
        <f t="shared" si="57"/>
        <v>24</v>
      </c>
      <c r="P150" s="96">
        <f t="shared" si="58"/>
        <v>5.2200000000000006</v>
      </c>
      <c r="Q150" s="96">
        <f t="shared" ca="1" si="52"/>
        <v>12.394661871520624</v>
      </c>
      <c r="R150" s="96">
        <f t="shared" si="52"/>
        <v>14.340393700787402</v>
      </c>
      <c r="S150" s="96">
        <f t="shared" si="53"/>
        <v>0</v>
      </c>
      <c r="T150" s="96">
        <f t="shared" ca="1" si="54"/>
        <v>8.6358734190397435</v>
      </c>
      <c r="AB150" s="25"/>
      <c r="AC150" s="73"/>
      <c r="AD150" s="25"/>
      <c r="AE150" s="25"/>
      <c r="AG150" s="25"/>
      <c r="AH150" s="25"/>
      <c r="AI150" s="25"/>
      <c r="AJ150" s="25"/>
      <c r="AK150" s="25"/>
      <c r="AL150" s="25"/>
      <c r="AM150" s="25"/>
      <c r="AN150" s="25"/>
      <c r="AO150" s="25"/>
      <c r="AP150" s="25"/>
      <c r="AQ150" s="25"/>
      <c r="AR150" s="25"/>
      <c r="AS150" s="25"/>
      <c r="AT150" s="25"/>
      <c r="AU150" s="25"/>
      <c r="AV150" s="25"/>
      <c r="AW150" s="25"/>
    </row>
    <row r="151" spans="1:49" x14ac:dyDescent="0.15">
      <c r="A151" s="212">
        <f t="shared" si="55"/>
        <v>45189.999305555553</v>
      </c>
      <c r="B151" s="73">
        <f t="shared" si="46"/>
        <v>19</v>
      </c>
      <c r="C151" s="6">
        <f>IF(ISERROR(Penman!Z146),'Rainfed Soy'!C150,Penman!Z146)</f>
        <v>0.10702858261514055</v>
      </c>
      <c r="D151" s="207">
        <f t="shared" ca="1" si="56"/>
        <v>0.1</v>
      </c>
      <c r="E151" s="7">
        <f t="shared" ca="1" si="48"/>
        <v>1.0702858261514056E-2</v>
      </c>
      <c r="F151" s="131">
        <f ca="1">IF(L150&gt;0.3,E151/'Irrigation Rate'!$B$17,0)</f>
        <v>0.23454310487146041</v>
      </c>
      <c r="G151" s="7">
        <f t="shared" ca="1" si="47"/>
        <v>1.0702858261514056E-2</v>
      </c>
      <c r="H151" s="11">
        <f>'Table (Dly)'!C145</f>
        <v>0</v>
      </c>
      <c r="I151" s="16">
        <f t="shared" si="49"/>
        <v>0</v>
      </c>
      <c r="K151" s="96">
        <f t="shared" ca="1" si="50"/>
        <v>3.3237883356377322</v>
      </c>
      <c r="L151" s="8">
        <f t="shared" ca="1" si="59"/>
        <v>0.63674106046699841</v>
      </c>
      <c r="M151" s="67"/>
      <c r="N151" s="96">
        <f t="shared" ca="1" si="51"/>
        <v>0</v>
      </c>
      <c r="O151" s="120">
        <f t="shared" si="57"/>
        <v>24</v>
      </c>
      <c r="P151" s="96">
        <f t="shared" si="58"/>
        <v>5.2200000000000006</v>
      </c>
      <c r="Q151" s="96">
        <f t="shared" ca="1" si="52"/>
        <v>12.405364729782137</v>
      </c>
      <c r="R151" s="96">
        <f t="shared" si="52"/>
        <v>14.340393700787402</v>
      </c>
      <c r="S151" s="96">
        <f t="shared" si="53"/>
        <v>0</v>
      </c>
      <c r="T151" s="96">
        <f t="shared" ca="1" si="54"/>
        <v>8.6358734190397435</v>
      </c>
      <c r="AB151" s="25"/>
      <c r="AC151" s="73"/>
      <c r="AD151" s="25"/>
      <c r="AE151" s="25"/>
      <c r="AG151" s="25"/>
      <c r="AH151" s="25"/>
      <c r="AI151" s="25"/>
      <c r="AJ151" s="25"/>
      <c r="AK151" s="25"/>
      <c r="AL151" s="25"/>
      <c r="AM151" s="25"/>
      <c r="AN151" s="25"/>
      <c r="AO151" s="25"/>
      <c r="AP151" s="25"/>
      <c r="AQ151" s="25"/>
      <c r="AR151" s="25"/>
      <c r="AS151" s="25"/>
      <c r="AT151" s="25"/>
      <c r="AU151" s="25"/>
      <c r="AV151" s="25"/>
      <c r="AW151" s="25"/>
    </row>
    <row r="152" spans="1:49" x14ac:dyDescent="0.15">
      <c r="A152" s="212">
        <f t="shared" si="55"/>
        <v>45190.999305555553</v>
      </c>
      <c r="B152" s="73">
        <f t="shared" si="46"/>
        <v>19</v>
      </c>
      <c r="C152" s="6">
        <f>IF(ISERROR(Penman!Z147),'Rainfed Soy'!C151,Penman!Z147)</f>
        <v>0.10702858261514055</v>
      </c>
      <c r="D152" s="207">
        <f t="shared" ca="1" si="56"/>
        <v>0.1</v>
      </c>
      <c r="E152" s="7">
        <f t="shared" ca="1" si="48"/>
        <v>1.0702858261514056E-2</v>
      </c>
      <c r="F152" s="131">
        <f ca="1">IF(L151&gt;0.3,E152/'Irrigation Rate'!$B$17,0)</f>
        <v>0.23454310487146041</v>
      </c>
      <c r="G152" s="7">
        <f t="shared" ca="1" si="47"/>
        <v>1.0702858261514056E-2</v>
      </c>
      <c r="H152" s="11">
        <f>'Table (Dly)'!C146</f>
        <v>0</v>
      </c>
      <c r="I152" s="16">
        <f t="shared" si="49"/>
        <v>0</v>
      </c>
      <c r="K152" s="96">
        <f t="shared" ca="1" si="50"/>
        <v>3.3344911938992463</v>
      </c>
      <c r="L152" s="8">
        <f t="shared" ca="1" si="59"/>
        <v>0.63879141645579418</v>
      </c>
      <c r="M152" s="67"/>
      <c r="N152" s="96">
        <f t="shared" ca="1" si="51"/>
        <v>0</v>
      </c>
      <c r="O152" s="120">
        <f t="shared" si="57"/>
        <v>24</v>
      </c>
      <c r="P152" s="96">
        <f t="shared" si="58"/>
        <v>5.2200000000000006</v>
      </c>
      <c r="Q152" s="96">
        <f t="shared" ca="1" si="52"/>
        <v>12.416067588043651</v>
      </c>
      <c r="R152" s="96">
        <f t="shared" si="52"/>
        <v>14.340393700787402</v>
      </c>
      <c r="S152" s="96">
        <f t="shared" si="53"/>
        <v>0</v>
      </c>
      <c r="T152" s="96">
        <f t="shared" ca="1" si="54"/>
        <v>8.6358734190397435</v>
      </c>
      <c r="AB152" s="25"/>
      <c r="AC152" s="73"/>
      <c r="AD152" s="25"/>
      <c r="AE152" s="25"/>
      <c r="AG152" s="25"/>
      <c r="AH152" s="25"/>
      <c r="AI152" s="25"/>
      <c r="AJ152" s="25"/>
      <c r="AK152" s="25"/>
      <c r="AL152" s="25"/>
      <c r="AM152" s="25"/>
      <c r="AN152" s="25"/>
      <c r="AO152" s="25"/>
      <c r="AP152" s="25"/>
      <c r="AQ152" s="25"/>
      <c r="AR152" s="25"/>
      <c r="AS152" s="25"/>
      <c r="AT152" s="25"/>
      <c r="AU152" s="25"/>
      <c r="AV152" s="25"/>
      <c r="AW152" s="25"/>
    </row>
    <row r="153" spans="1:49" x14ac:dyDescent="0.15">
      <c r="A153" s="212">
        <f t="shared" si="55"/>
        <v>45191.999305555553</v>
      </c>
      <c r="B153" s="73">
        <f t="shared" si="46"/>
        <v>19</v>
      </c>
      <c r="C153" s="6">
        <f>IF(ISERROR(Penman!Z148),'Rainfed Soy'!C152,Penman!Z148)</f>
        <v>0.10702858261514055</v>
      </c>
      <c r="D153" s="207">
        <f t="shared" ca="1" si="56"/>
        <v>0.1</v>
      </c>
      <c r="E153" s="7">
        <f t="shared" ca="1" si="48"/>
        <v>1.0702858261514056E-2</v>
      </c>
      <c r="F153" s="131">
        <f ca="1">IF(L152&gt;0.3,E153/'Irrigation Rate'!$B$17,0)</f>
        <v>0.23454310487146041</v>
      </c>
      <c r="G153" s="7">
        <f t="shared" ca="1" si="47"/>
        <v>1.0702858261514056E-2</v>
      </c>
      <c r="H153" s="11">
        <f>'Table (Dly)'!C147</f>
        <v>0</v>
      </c>
      <c r="I153" s="16">
        <f t="shared" si="49"/>
        <v>0</v>
      </c>
      <c r="K153" s="96">
        <f t="shared" ca="1" si="50"/>
        <v>3.3451940521607604</v>
      </c>
      <c r="L153" s="8">
        <f t="shared" ca="1" si="59"/>
        <v>0.64084177244459006</v>
      </c>
      <c r="M153" s="67"/>
      <c r="N153" s="96">
        <f t="shared" ca="1" si="51"/>
        <v>0</v>
      </c>
      <c r="O153" s="120">
        <f t="shared" si="57"/>
        <v>24</v>
      </c>
      <c r="P153" s="96">
        <f t="shared" si="58"/>
        <v>5.2200000000000006</v>
      </c>
      <c r="Q153" s="96">
        <f t="shared" ca="1" si="52"/>
        <v>12.426770446305165</v>
      </c>
      <c r="R153" s="96">
        <f t="shared" si="52"/>
        <v>14.340393700787402</v>
      </c>
      <c r="S153" s="96">
        <f t="shared" si="53"/>
        <v>0</v>
      </c>
      <c r="T153" s="96">
        <f t="shared" ca="1" si="54"/>
        <v>8.6358734190397435</v>
      </c>
      <c r="AB153" s="25"/>
      <c r="AC153" s="73"/>
      <c r="AD153" s="25"/>
      <c r="AE153" s="25"/>
      <c r="AG153" s="25"/>
      <c r="AH153" s="25"/>
      <c r="AI153" s="25"/>
      <c r="AJ153" s="25"/>
      <c r="AK153" s="25"/>
      <c r="AL153" s="25"/>
      <c r="AM153" s="25"/>
      <c r="AN153" s="25"/>
      <c r="AO153" s="25"/>
      <c r="AP153" s="25"/>
      <c r="AQ153" s="25"/>
      <c r="AR153" s="25"/>
      <c r="AS153" s="25"/>
      <c r="AT153" s="25"/>
      <c r="AU153" s="25"/>
      <c r="AV153" s="25"/>
      <c r="AW153" s="25"/>
    </row>
    <row r="154" spans="1:49" x14ac:dyDescent="0.15">
      <c r="A154" s="212">
        <f t="shared" si="55"/>
        <v>45192.999305555553</v>
      </c>
      <c r="B154" s="73">
        <f t="shared" si="46"/>
        <v>19</v>
      </c>
      <c r="C154" s="6">
        <f>IF(ISERROR(Penman!Z149),'Rainfed Soy'!C153,Penman!Z149)</f>
        <v>0.10702858261514055</v>
      </c>
      <c r="D154" s="207">
        <f t="shared" ca="1" si="56"/>
        <v>0.1</v>
      </c>
      <c r="E154" s="7">
        <f t="shared" ca="1" si="48"/>
        <v>1.0702858261514056E-2</v>
      </c>
      <c r="F154" s="131">
        <f ca="1">IF(L153&gt;0.3,E154/'Irrigation Rate'!$B$17,0)</f>
        <v>0.23454310487146041</v>
      </c>
      <c r="G154" s="7">
        <f t="shared" ca="1" si="47"/>
        <v>1.0702858261514056E-2</v>
      </c>
      <c r="H154" s="11">
        <f>'Table (Dly)'!C148</f>
        <v>0</v>
      </c>
      <c r="I154" s="16">
        <f t="shared" si="49"/>
        <v>0</v>
      </c>
      <c r="K154" s="96">
        <f t="shared" ca="1" si="50"/>
        <v>3.3558969104222744</v>
      </c>
      <c r="L154" s="8">
        <f t="shared" ca="1" si="59"/>
        <v>0.64289212843338583</v>
      </c>
      <c r="M154" s="67"/>
      <c r="N154" s="96">
        <f t="shared" ca="1" si="51"/>
        <v>0</v>
      </c>
      <c r="O154" s="120">
        <f t="shared" si="57"/>
        <v>24</v>
      </c>
      <c r="P154" s="96">
        <f t="shared" si="58"/>
        <v>5.2200000000000006</v>
      </c>
      <c r="Q154" s="96">
        <f t="shared" ref="Q154:R161" ca="1" si="60">Q153+G154</f>
        <v>12.437473304566678</v>
      </c>
      <c r="R154" s="96">
        <f t="shared" si="60"/>
        <v>14.340393700787402</v>
      </c>
      <c r="S154" s="96">
        <f t="shared" si="53"/>
        <v>0</v>
      </c>
      <c r="T154" s="96">
        <f t="shared" ca="1" si="54"/>
        <v>8.6358734190397435</v>
      </c>
      <c r="AB154" s="25"/>
      <c r="AC154" s="73"/>
      <c r="AD154" s="25"/>
      <c r="AE154" s="25"/>
      <c r="AG154" s="25"/>
      <c r="AH154" s="25"/>
      <c r="AI154" s="25"/>
      <c r="AJ154" s="25"/>
      <c r="AK154" s="25"/>
      <c r="AL154" s="25"/>
      <c r="AM154" s="25"/>
      <c r="AN154" s="25"/>
      <c r="AO154" s="25"/>
      <c r="AP154" s="25"/>
      <c r="AQ154" s="25"/>
      <c r="AR154" s="25"/>
      <c r="AS154" s="25"/>
      <c r="AT154" s="25"/>
      <c r="AU154" s="25"/>
      <c r="AV154" s="25"/>
      <c r="AW154" s="25"/>
    </row>
    <row r="155" spans="1:49" x14ac:dyDescent="0.15">
      <c r="A155" s="212">
        <f t="shared" si="55"/>
        <v>45193.999305555553</v>
      </c>
      <c r="B155" s="73">
        <f t="shared" si="46"/>
        <v>19</v>
      </c>
      <c r="C155" s="6">
        <f>IF(ISERROR(Penman!Z150),'Rainfed Soy'!C154,Penman!Z150)</f>
        <v>0.10702858261514055</v>
      </c>
      <c r="D155" s="207">
        <f t="shared" ca="1" si="56"/>
        <v>0.1</v>
      </c>
      <c r="E155" s="7">
        <f t="shared" ca="1" si="48"/>
        <v>1.0702858261514056E-2</v>
      </c>
      <c r="F155" s="131">
        <f ca="1">IF(L154&gt;0.3,E155/'Irrigation Rate'!$B$17,0)</f>
        <v>0.23454310487146041</v>
      </c>
      <c r="G155" s="7">
        <f t="shared" ca="1" si="47"/>
        <v>1.0702858261514056E-2</v>
      </c>
      <c r="H155" s="11">
        <f>'Table (Dly)'!C149</f>
        <v>0</v>
      </c>
      <c r="I155" s="16">
        <f t="shared" si="49"/>
        <v>0</v>
      </c>
      <c r="K155" s="96">
        <f t="shared" ca="1" si="50"/>
        <v>3.3665997686837885</v>
      </c>
      <c r="L155" s="8">
        <f t="shared" ca="1" si="59"/>
        <v>0.64494248442218161</v>
      </c>
      <c r="M155" s="67"/>
      <c r="N155" s="96">
        <f t="shared" ca="1" si="51"/>
        <v>0</v>
      </c>
      <c r="O155" s="120">
        <f t="shared" si="57"/>
        <v>24</v>
      </c>
      <c r="P155" s="96">
        <f t="shared" si="58"/>
        <v>5.2200000000000006</v>
      </c>
      <c r="Q155" s="96">
        <f t="shared" ca="1" si="60"/>
        <v>12.448176162828192</v>
      </c>
      <c r="R155" s="96">
        <f t="shared" si="60"/>
        <v>14.340393700787402</v>
      </c>
      <c r="S155" s="96">
        <f t="shared" si="53"/>
        <v>0</v>
      </c>
      <c r="T155" s="96">
        <f t="shared" ca="1" si="54"/>
        <v>8.6358734190397435</v>
      </c>
      <c r="AB155" s="25"/>
      <c r="AC155" s="73"/>
      <c r="AD155" s="25"/>
      <c r="AE155" s="25"/>
      <c r="AG155" s="25"/>
      <c r="AH155" s="25"/>
      <c r="AI155" s="25"/>
      <c r="AJ155" s="25"/>
      <c r="AK155" s="25"/>
      <c r="AL155" s="25"/>
      <c r="AM155" s="25"/>
      <c r="AN155" s="25"/>
      <c r="AO155" s="25"/>
      <c r="AP155" s="25"/>
      <c r="AQ155" s="25"/>
      <c r="AR155" s="25"/>
      <c r="AS155" s="25"/>
      <c r="AT155" s="25"/>
      <c r="AU155" s="25"/>
      <c r="AV155" s="25"/>
      <c r="AW155" s="25"/>
    </row>
    <row r="156" spans="1:49" x14ac:dyDescent="0.15">
      <c r="A156" s="212">
        <f t="shared" si="55"/>
        <v>45194.999305555553</v>
      </c>
      <c r="B156" s="73">
        <f t="shared" si="46"/>
        <v>19</v>
      </c>
      <c r="C156" s="6">
        <f>IF(ISERROR(Penman!Z151),'Rainfed Soy'!C155,Penman!Z151)</f>
        <v>0.10702858261514055</v>
      </c>
      <c r="D156" s="207">
        <f t="shared" ca="1" si="56"/>
        <v>0.1</v>
      </c>
      <c r="E156" s="7">
        <f t="shared" ca="1" si="48"/>
        <v>1.0702858261514056E-2</v>
      </c>
      <c r="F156" s="131">
        <f ca="1">IF(L155&gt;0.3,E156/'Irrigation Rate'!$B$17,0)</f>
        <v>0.23454310487146041</v>
      </c>
      <c r="G156" s="7">
        <f t="shared" ca="1" si="47"/>
        <v>1.0702858261514056E-2</v>
      </c>
      <c r="H156" s="11">
        <f>'Table (Dly)'!C150</f>
        <v>0</v>
      </c>
      <c r="I156" s="16">
        <f t="shared" si="49"/>
        <v>0</v>
      </c>
      <c r="K156" s="96">
        <f t="shared" ca="1" si="50"/>
        <v>3.3773026269453026</v>
      </c>
      <c r="L156" s="8">
        <f t="shared" ca="1" si="59"/>
        <v>0.64699284041097738</v>
      </c>
      <c r="M156" s="67"/>
      <c r="N156" s="96">
        <f t="shared" ca="1" si="51"/>
        <v>0</v>
      </c>
      <c r="O156" s="120">
        <f t="shared" si="57"/>
        <v>24</v>
      </c>
      <c r="P156" s="96">
        <f t="shared" si="58"/>
        <v>5.2200000000000006</v>
      </c>
      <c r="Q156" s="96">
        <f t="shared" ca="1" si="60"/>
        <v>12.458879021089706</v>
      </c>
      <c r="R156" s="96">
        <f t="shared" si="60"/>
        <v>14.340393700787402</v>
      </c>
      <c r="S156" s="96">
        <f t="shared" si="53"/>
        <v>0</v>
      </c>
      <c r="T156" s="96">
        <f t="shared" ca="1" si="54"/>
        <v>8.6358734190397435</v>
      </c>
      <c r="AB156" s="25"/>
      <c r="AC156" s="73"/>
      <c r="AD156" s="25"/>
      <c r="AE156" s="25"/>
      <c r="AG156" s="25"/>
      <c r="AH156" s="25"/>
      <c r="AI156" s="25"/>
      <c r="AJ156" s="25"/>
      <c r="AK156" s="25"/>
      <c r="AL156" s="25"/>
      <c r="AM156" s="25"/>
      <c r="AN156" s="25"/>
      <c r="AO156" s="25"/>
      <c r="AP156" s="25"/>
      <c r="AQ156" s="25"/>
      <c r="AR156" s="25"/>
      <c r="AS156" s="25"/>
      <c r="AT156" s="25"/>
      <c r="AU156" s="25"/>
      <c r="AV156" s="25"/>
      <c r="AW156" s="25"/>
    </row>
    <row r="157" spans="1:49" x14ac:dyDescent="0.15">
      <c r="A157" s="212">
        <f t="shared" si="55"/>
        <v>45195.999305555553</v>
      </c>
      <c r="B157" s="73">
        <f t="shared" si="46"/>
        <v>20</v>
      </c>
      <c r="C157" s="6">
        <f>IF(ISERROR(Penman!Z152),'Rainfed Soy'!C156,Penman!Z152)</f>
        <v>0.10702858261514055</v>
      </c>
      <c r="D157" s="207">
        <f t="shared" ca="1" si="56"/>
        <v>0.1</v>
      </c>
      <c r="E157" s="7">
        <f t="shared" ca="1" si="48"/>
        <v>1.0702858261514056E-2</v>
      </c>
      <c r="F157" s="131">
        <f ca="1">IF(L156&gt;0.3,E157/'Irrigation Rate'!$B$17,0)</f>
        <v>0.23454310487146041</v>
      </c>
      <c r="G157" s="7">
        <f t="shared" ca="1" si="47"/>
        <v>1.0702858261514056E-2</v>
      </c>
      <c r="H157" s="11">
        <f>'Table (Dly)'!C151</f>
        <v>0</v>
      </c>
      <c r="I157" s="16">
        <f t="shared" si="49"/>
        <v>0</v>
      </c>
      <c r="K157" s="96">
        <f t="shared" ca="1" si="50"/>
        <v>3.3880054852068167</v>
      </c>
      <c r="L157" s="8">
        <f t="shared" ca="1" si="59"/>
        <v>0.64904319639977326</v>
      </c>
      <c r="M157" s="67"/>
      <c r="N157" s="96">
        <f t="shared" ca="1" si="51"/>
        <v>0</v>
      </c>
      <c r="O157" s="120">
        <f t="shared" si="57"/>
        <v>24</v>
      </c>
      <c r="P157" s="96">
        <f t="shared" si="58"/>
        <v>5.2200000000000006</v>
      </c>
      <c r="Q157" s="96">
        <f t="shared" ca="1" si="60"/>
        <v>12.469581879351219</v>
      </c>
      <c r="R157" s="96">
        <f t="shared" si="60"/>
        <v>14.340393700787402</v>
      </c>
      <c r="S157" s="96">
        <f t="shared" si="53"/>
        <v>0</v>
      </c>
      <c r="T157" s="96">
        <f t="shared" ca="1" si="54"/>
        <v>8.6358734190397435</v>
      </c>
      <c r="AB157" s="25"/>
      <c r="AC157" s="73"/>
      <c r="AD157" s="25"/>
      <c r="AE157" s="25"/>
      <c r="AG157" s="25"/>
      <c r="AH157" s="25"/>
      <c r="AI157" s="25"/>
      <c r="AJ157" s="25"/>
      <c r="AK157" s="25"/>
      <c r="AL157" s="25"/>
      <c r="AM157" s="25"/>
      <c r="AN157" s="25"/>
      <c r="AO157" s="25"/>
      <c r="AP157" s="25"/>
      <c r="AQ157" s="25"/>
      <c r="AR157" s="25"/>
      <c r="AS157" s="25"/>
      <c r="AT157" s="25"/>
      <c r="AU157" s="25"/>
      <c r="AV157" s="25"/>
      <c r="AW157" s="25"/>
    </row>
    <row r="158" spans="1:49" ht="28" x14ac:dyDescent="0.15">
      <c r="A158" s="212">
        <f t="shared" si="55"/>
        <v>45196.999305555553</v>
      </c>
      <c r="B158" s="73">
        <f t="shared" si="46"/>
        <v>20</v>
      </c>
      <c r="C158" s="6">
        <f>IF(ISERROR(Penman!Z153),'Rainfed Soy'!C157,Penman!Z153)</f>
        <v>0.10702858261514055</v>
      </c>
      <c r="D158" s="207">
        <f t="shared" ca="1" si="56"/>
        <v>0.1</v>
      </c>
      <c r="E158" s="7">
        <f t="shared" ca="1" si="48"/>
        <v>1.0702858261514056E-2</v>
      </c>
      <c r="F158" s="131">
        <f ca="1">IF(L157&gt;0.3,E158/'Irrigation Rate'!$B$17,0)</f>
        <v>0.23454310487146041</v>
      </c>
      <c r="G158" s="7">
        <f t="shared" ca="1" si="47"/>
        <v>1.0702858261514056E-2</v>
      </c>
      <c r="H158" s="11">
        <f>'Table (Dly)'!C152</f>
        <v>0</v>
      </c>
      <c r="I158" s="16">
        <f t="shared" si="49"/>
        <v>0</v>
      </c>
      <c r="K158" s="96">
        <f t="shared" ca="1" si="50"/>
        <v>3.3987083434683307</v>
      </c>
      <c r="L158" s="8">
        <f t="shared" ca="1" si="59"/>
        <v>0.65109355238856903</v>
      </c>
      <c r="M158" s="67"/>
      <c r="N158" s="96">
        <f t="shared" ca="1" si="51"/>
        <v>0</v>
      </c>
      <c r="O158" s="120">
        <f t="shared" si="57"/>
        <v>24</v>
      </c>
      <c r="P158" s="96">
        <f t="shared" si="58"/>
        <v>5.2200000000000006</v>
      </c>
      <c r="Q158" s="96">
        <f t="shared" ca="1" si="60"/>
        <v>12.480284737612733</v>
      </c>
      <c r="R158" s="96">
        <f t="shared" si="60"/>
        <v>14.340393700787402</v>
      </c>
      <c r="S158" s="96">
        <f t="shared" si="53"/>
        <v>0</v>
      </c>
      <c r="T158" s="96">
        <f t="shared" ca="1" si="54"/>
        <v>8.6358734190397435</v>
      </c>
      <c r="AB158" s="25"/>
      <c r="AC158" s="73"/>
      <c r="AD158" s="25"/>
      <c r="AE158" s="25"/>
      <c r="AG158" s="173" t="s">
        <v>338</v>
      </c>
      <c r="AH158" s="25"/>
      <c r="AJ158" s="25"/>
      <c r="AK158" s="25"/>
      <c r="AL158" s="25"/>
      <c r="AM158" s="25"/>
      <c r="AN158" s="25"/>
      <c r="AO158" s="25"/>
      <c r="AP158" s="25"/>
      <c r="AQ158" s="25"/>
      <c r="AR158" s="25"/>
      <c r="AS158" s="25"/>
      <c r="AT158" s="25"/>
      <c r="AU158" s="25"/>
      <c r="AV158" s="25"/>
      <c r="AW158" s="25"/>
    </row>
    <row r="159" spans="1:49" x14ac:dyDescent="0.15">
      <c r="A159" s="212">
        <f t="shared" si="55"/>
        <v>45197.999305555553</v>
      </c>
      <c r="B159" s="73">
        <f t="shared" si="46"/>
        <v>20</v>
      </c>
      <c r="C159" s="6">
        <f>IF(ISERROR(Penman!Z154),'Rainfed Soy'!C158,Penman!Z154)</f>
        <v>0.10702858261514055</v>
      </c>
      <c r="D159" s="207">
        <f t="shared" ca="1" si="56"/>
        <v>0.1</v>
      </c>
      <c r="E159" s="7">
        <f t="shared" ca="1" si="48"/>
        <v>1.0702858261514056E-2</v>
      </c>
      <c r="F159" s="131">
        <f ca="1">IF(L158&gt;0.3,E159/'Irrigation Rate'!$B$17,0)</f>
        <v>0.23454310487146041</v>
      </c>
      <c r="G159" s="7">
        <f t="shared" ca="1" si="47"/>
        <v>1.0702858261514056E-2</v>
      </c>
      <c r="H159" s="11">
        <f>'Table (Dly)'!C153</f>
        <v>0</v>
      </c>
      <c r="I159" s="16">
        <f t="shared" si="49"/>
        <v>0</v>
      </c>
      <c r="K159" s="96">
        <f t="shared" ca="1" si="50"/>
        <v>3.4094112017298448</v>
      </c>
      <c r="L159" s="8">
        <f t="shared" ca="1" si="59"/>
        <v>0.6531439083773648</v>
      </c>
      <c r="M159" s="67"/>
      <c r="N159" s="96">
        <f t="shared" ca="1" si="51"/>
        <v>0</v>
      </c>
      <c r="O159" s="120">
        <f t="shared" si="57"/>
        <v>24</v>
      </c>
      <c r="P159" s="96">
        <f t="shared" si="58"/>
        <v>5.2200000000000006</v>
      </c>
      <c r="Q159" s="96">
        <f t="shared" ca="1" si="60"/>
        <v>12.490987595874246</v>
      </c>
      <c r="R159" s="96">
        <f t="shared" si="60"/>
        <v>14.340393700787402</v>
      </c>
      <c r="S159" s="96">
        <f t="shared" si="53"/>
        <v>0</v>
      </c>
      <c r="T159" s="96">
        <f t="shared" ca="1" si="54"/>
        <v>8.6358734190397435</v>
      </c>
      <c r="AB159" s="25"/>
      <c r="AC159" s="73"/>
      <c r="AD159" s="25"/>
      <c r="AE159" s="25"/>
      <c r="AG159" s="25"/>
      <c r="AH159" s="25"/>
      <c r="AJ159" s="25"/>
      <c r="AK159" s="25"/>
      <c r="AL159" s="25"/>
      <c r="AM159" s="25"/>
      <c r="AN159" s="25"/>
      <c r="AO159" s="25"/>
      <c r="AP159" s="25"/>
      <c r="AQ159" s="25"/>
      <c r="AR159" s="25"/>
      <c r="AS159" s="25"/>
      <c r="AT159" s="25"/>
      <c r="AU159" s="25"/>
      <c r="AV159" s="25"/>
      <c r="AW159" s="25"/>
    </row>
    <row r="160" spans="1:49" x14ac:dyDescent="0.15">
      <c r="A160" s="212">
        <f t="shared" si="55"/>
        <v>45198.999305555553</v>
      </c>
      <c r="B160" s="73">
        <f t="shared" si="46"/>
        <v>20</v>
      </c>
      <c r="C160" s="6">
        <f>IF(ISERROR(Penman!Z155),'Rainfed Soy'!C159,Penman!Z155)</f>
        <v>0.10702858261514055</v>
      </c>
      <c r="D160" s="207">
        <f t="shared" ca="1" si="56"/>
        <v>0.1</v>
      </c>
      <c r="E160" s="7">
        <f t="shared" ca="1" si="48"/>
        <v>1.0702858261514056E-2</v>
      </c>
      <c r="F160" s="131">
        <f ca="1">IF(L159&gt;0.3,E160/'Irrigation Rate'!$B$17,0)</f>
        <v>0.23454310487146041</v>
      </c>
      <c r="G160" s="7">
        <f t="shared" ca="1" si="47"/>
        <v>1.0702858261514056E-2</v>
      </c>
      <c r="H160" s="11">
        <f>'Table (Dly)'!C154</f>
        <v>0</v>
      </c>
      <c r="I160" s="16">
        <f t="shared" si="49"/>
        <v>0</v>
      </c>
      <c r="K160" s="96">
        <f t="shared" ca="1" si="50"/>
        <v>3.4201140599913589</v>
      </c>
      <c r="L160" s="8">
        <f t="shared" ca="1" si="59"/>
        <v>0.65519426436616057</v>
      </c>
      <c r="M160" s="67"/>
      <c r="N160" s="96">
        <f t="shared" ca="1" si="51"/>
        <v>0</v>
      </c>
      <c r="O160" s="120">
        <f t="shared" si="57"/>
        <v>24</v>
      </c>
      <c r="P160" s="96">
        <f t="shared" si="58"/>
        <v>5.2200000000000006</v>
      </c>
      <c r="Q160" s="96">
        <f t="shared" ca="1" si="60"/>
        <v>12.50169045413576</v>
      </c>
      <c r="R160" s="96">
        <f t="shared" si="60"/>
        <v>14.340393700787402</v>
      </c>
      <c r="S160" s="96">
        <f t="shared" si="53"/>
        <v>0</v>
      </c>
      <c r="T160" s="96">
        <f t="shared" ca="1" si="54"/>
        <v>8.6358734190397435</v>
      </c>
      <c r="AB160" s="25"/>
      <c r="AC160" s="73"/>
      <c r="AD160" s="25"/>
      <c r="AE160" s="25"/>
      <c r="AG160" s="25"/>
      <c r="AH160" s="25"/>
      <c r="AJ160" s="25"/>
      <c r="AK160" s="25"/>
      <c r="AL160" s="25"/>
      <c r="AM160" s="25"/>
      <c r="AN160" s="25"/>
      <c r="AO160" s="25"/>
      <c r="AP160" s="25"/>
      <c r="AQ160" s="25"/>
      <c r="AR160" s="25"/>
      <c r="AS160" s="25"/>
      <c r="AT160" s="25"/>
      <c r="AU160" s="25"/>
      <c r="AV160" s="25"/>
      <c r="AW160" s="25"/>
    </row>
    <row r="161" spans="1:58" x14ac:dyDescent="0.15">
      <c r="A161" s="212">
        <f t="shared" si="55"/>
        <v>45199.999305555553</v>
      </c>
      <c r="B161" s="73">
        <f t="shared" si="46"/>
        <v>20</v>
      </c>
      <c r="C161" s="6">
        <f>IF(ISERROR(Penman!Z156),'Rainfed Soy'!C160,Penman!Z156)</f>
        <v>0.10702858261514055</v>
      </c>
      <c r="D161" s="207">
        <f t="shared" ca="1" si="56"/>
        <v>0.1</v>
      </c>
      <c r="E161" s="7">
        <f t="shared" ca="1" si="48"/>
        <v>1.0702858261514056E-2</v>
      </c>
      <c r="F161" s="131">
        <f ca="1">IF(L160&gt;0.3,E161/'Irrigation Rate'!$B$17,0)</f>
        <v>0.23454310487146041</v>
      </c>
      <c r="G161" s="7">
        <f t="shared" ca="1" si="47"/>
        <v>1.0702858261514056E-2</v>
      </c>
      <c r="H161" s="11">
        <f>'Table (Dly)'!C155</f>
        <v>0</v>
      </c>
      <c r="I161" s="16">
        <f t="shared" si="49"/>
        <v>0</v>
      </c>
      <c r="K161" s="96">
        <f t="shared" ca="1" si="50"/>
        <v>3.4308169182528729</v>
      </c>
      <c r="L161" s="8">
        <f t="shared" ca="1" si="59"/>
        <v>0.65724462035495645</v>
      </c>
      <c r="M161" s="67"/>
      <c r="N161" s="96">
        <f t="shared" ca="1" si="51"/>
        <v>0</v>
      </c>
      <c r="O161" s="120">
        <f t="shared" si="57"/>
        <v>24</v>
      </c>
      <c r="P161" s="96">
        <f t="shared" si="58"/>
        <v>5.2200000000000006</v>
      </c>
      <c r="Q161" s="96">
        <f t="shared" ca="1" si="60"/>
        <v>12.512393312397274</v>
      </c>
      <c r="R161" s="96">
        <f t="shared" si="60"/>
        <v>14.340393700787402</v>
      </c>
      <c r="S161" s="96">
        <f t="shared" si="53"/>
        <v>0</v>
      </c>
      <c r="T161" s="96">
        <f t="shared" ca="1" si="54"/>
        <v>8.6358734190397435</v>
      </c>
      <c r="AB161" s="25"/>
      <c r="AC161" s="73"/>
      <c r="AD161" s="25"/>
      <c r="AE161" s="25"/>
      <c r="AG161" s="25"/>
      <c r="AH161" s="25"/>
      <c r="AJ161" s="25"/>
      <c r="AK161" s="25"/>
      <c r="AL161" s="25"/>
      <c r="AM161" s="25"/>
      <c r="AN161" s="25"/>
      <c r="AO161" s="25"/>
      <c r="AP161" s="25"/>
      <c r="AQ161" s="25"/>
      <c r="AR161" s="25"/>
      <c r="AS161" s="25"/>
      <c r="AT161" s="25"/>
      <c r="AU161" s="25"/>
      <c r="AV161" s="25"/>
      <c r="AW161" s="25"/>
    </row>
    <row r="162" spans="1:58" x14ac:dyDescent="0.15">
      <c r="A162" s="212">
        <f t="shared" si="55"/>
        <v>45200.999305555553</v>
      </c>
      <c r="B162" s="73">
        <f t="shared" ref="B162:B175" si="61">IF(A162&lt;Emergence,0,IF(A162&gt;Harvest,0,INT((A162-Emergence)/7)+1))</f>
        <v>0</v>
      </c>
      <c r="C162" s="6">
        <f>IF(ISERROR(Penman!Z157),'Rainfed Soy'!C161,Penman!Z157)</f>
        <v>0.10702858261514055</v>
      </c>
      <c r="D162" s="207">
        <f t="shared" ref="D162:D175" ca="1" si="62">IF(B162&gt;0,IF(L161&lt;=SWDPcritical,1,((1-L161)/(1-SWDPcritical)))*VLOOKUP(1,INDIRECT(Crop),B162+1),0.2)</f>
        <v>0.2</v>
      </c>
      <c r="E162" s="7">
        <f t="shared" ref="E162:E175" ca="1" si="63">IF(B162&gt;0,VLOOKUP(1,INDIRECT(Crop),B162+1),0.2)*C162</f>
        <v>2.1405716523028112E-2</v>
      </c>
      <c r="F162" s="131">
        <f ca="1">IF(L161&gt;0.3,E162/'Irrigation Rate'!$B$17,0)</f>
        <v>0.46908620974292081</v>
      </c>
      <c r="G162" s="7">
        <f t="shared" ref="G162:G175" ca="1" si="64">D162*C162</f>
        <v>2.1405716523028112E-2</v>
      </c>
      <c r="H162" s="11">
        <f>'Table (Dly)'!C156</f>
        <v>0</v>
      </c>
      <c r="I162" s="16">
        <f t="shared" ref="I162:I175" si="65">AE162</f>
        <v>0</v>
      </c>
      <c r="K162" s="96">
        <f t="shared" ref="K162:K175" ca="1" si="66">IF(M162&lt;&gt;"",M162*P162,K161+G162+N162-H162-I162-J162)</f>
        <v>3.4522226347759011</v>
      </c>
      <c r="L162" s="8">
        <f t="shared" ref="L162:L175" ca="1" si="67">IF(K162/P162 &lt;1,K162/P162,1)</f>
        <v>1</v>
      </c>
      <c r="M162" s="67"/>
      <c r="N162" s="96">
        <f t="shared" ref="N162:N175" ca="1" si="68">IF((K161+G162-H162-I162-J162)&lt;0,-K161-G162+H162+I162+J162,0)</f>
        <v>0</v>
      </c>
      <c r="O162" s="120">
        <f t="shared" ref="O162:O175" si="69">IF(VLOOKUP(Crop,CropInfo,4,FALSE)=1,VLOOKUP(Crop,CropInfo,3,FALSE),IF(A162&lt;=Emergence,RZinitial,IF(A162&gt;Harvest,RZinitial,IF(AND(A162&gt;Emergence,B162&lt;VLOOKUP(Crop,CropInfo,4,FALSE)),O161+(VLOOKUP(Crop,CropInfo,3,FALSE)-RZinitial)/((VLOOKUP(Crop,CropInfo,4,FALSE)-1)*7),VLOOKUP(Crop,CropInfo,3,FALSE)))))</f>
        <v>4</v>
      </c>
      <c r="P162" s="96">
        <f t="shared" ref="P162:P175" si="70">IF(O162=MAX(Zbj),VLOOKUP(O162,AWHCsite,6),((O162-VLOOKUP((MATCH(O162,Zbj,1)-1),SoilProp,3))/(VLOOKUP(MATCH(O162,Zbj,1),SoilProp,3)-VLOOKUP((MATCH(O162,Zbj,1)-1),SoilProp,3)))*(VLOOKUP(MATCH(O162,Zbj,1),SoilProp,8)-VLOOKUP((MATCH(O162,Zbj,1)-1),SoilProp,8))+VLOOKUP((MATCH(O162,Zbj,1)-1),SoilProp,8))</f>
        <v>0.92</v>
      </c>
      <c r="Q162" s="96">
        <f t="shared" ref="Q162:Q175" ca="1" si="71">Q161+G162</f>
        <v>12.533799028920301</v>
      </c>
      <c r="R162" s="96">
        <f t="shared" ref="R162:R175" si="72">R161+H162</f>
        <v>14.340393700787402</v>
      </c>
      <c r="S162" s="96">
        <f t="shared" ref="S162:S175" si="73">S161+J162</f>
        <v>0</v>
      </c>
      <c r="T162" s="96">
        <f t="shared" ref="T162:T175" ca="1" si="74">T161+N162</f>
        <v>8.6358734190397435</v>
      </c>
      <c r="AB162" s="25"/>
      <c r="AC162" s="73"/>
      <c r="AD162" s="25"/>
      <c r="AE162" s="25"/>
      <c r="AG162" s="174" t="s">
        <v>339</v>
      </c>
      <c r="AH162" s="174" t="s">
        <v>340</v>
      </c>
      <c r="AJ162" s="25"/>
      <c r="AK162" s="25"/>
      <c r="AL162" s="25"/>
      <c r="AM162" s="25"/>
      <c r="AN162" s="25"/>
      <c r="AO162" s="25"/>
      <c r="AP162" s="25"/>
      <c r="AQ162" s="25"/>
      <c r="AR162" s="25"/>
      <c r="AS162" s="25"/>
      <c r="AT162" s="25"/>
      <c r="AU162" s="25"/>
      <c r="AV162" s="25"/>
      <c r="AW162" s="25"/>
    </row>
    <row r="163" spans="1:58" x14ac:dyDescent="0.15">
      <c r="A163" s="212">
        <f t="shared" si="55"/>
        <v>45201.999305555553</v>
      </c>
      <c r="B163" s="73">
        <f t="shared" si="61"/>
        <v>0</v>
      </c>
      <c r="C163" s="6">
        <f>IF(ISERROR(Penman!Z158),'Rainfed Soy'!C162,Penman!Z158)</f>
        <v>0.10702858261514055</v>
      </c>
      <c r="D163" s="207">
        <f t="shared" ca="1" si="62"/>
        <v>0.2</v>
      </c>
      <c r="E163" s="7">
        <f t="shared" ca="1" si="63"/>
        <v>2.1405716523028112E-2</v>
      </c>
      <c r="F163" s="131">
        <f ca="1">IF(L162&gt;0.3,E163/'Irrigation Rate'!$B$17,0)</f>
        <v>0.46908620974292081</v>
      </c>
      <c r="G163" s="7">
        <f t="shared" ca="1" si="64"/>
        <v>2.1405716523028112E-2</v>
      </c>
      <c r="H163" s="11">
        <f>'Table (Dly)'!C157</f>
        <v>0</v>
      </c>
      <c r="I163" s="16">
        <f t="shared" si="65"/>
        <v>0</v>
      </c>
      <c r="K163" s="96">
        <f t="shared" ca="1" si="66"/>
        <v>3.4736283512989292</v>
      </c>
      <c r="L163" s="8">
        <f t="shared" ca="1" si="67"/>
        <v>1</v>
      </c>
      <c r="M163" s="67"/>
      <c r="N163" s="96">
        <f t="shared" ca="1" si="68"/>
        <v>0</v>
      </c>
      <c r="O163" s="120">
        <f t="shared" si="69"/>
        <v>4</v>
      </c>
      <c r="P163" s="96">
        <f t="shared" si="70"/>
        <v>0.92</v>
      </c>
      <c r="Q163" s="96">
        <f t="shared" ca="1" si="71"/>
        <v>12.555204745443328</v>
      </c>
      <c r="R163" s="96">
        <f t="shared" si="72"/>
        <v>14.340393700787402</v>
      </c>
      <c r="S163" s="96">
        <f t="shared" si="73"/>
        <v>0</v>
      </c>
      <c r="T163" s="96">
        <f t="shared" ca="1" si="74"/>
        <v>8.6358734190397435</v>
      </c>
      <c r="AB163" s="25"/>
      <c r="AC163" s="73"/>
      <c r="AD163" s="25"/>
      <c r="AE163" s="25"/>
      <c r="AG163" s="174" t="s">
        <v>341</v>
      </c>
      <c r="AH163" s="174" t="s">
        <v>342</v>
      </c>
      <c r="AJ163" s="25"/>
      <c r="AK163" s="25"/>
      <c r="AL163" s="25"/>
      <c r="AM163" s="25"/>
      <c r="AN163" s="25"/>
      <c r="AO163" s="25"/>
      <c r="AP163" s="25"/>
      <c r="AQ163" s="25"/>
      <c r="AR163" s="25"/>
      <c r="AS163" s="25"/>
      <c r="AT163" s="25"/>
      <c r="AU163" s="25"/>
      <c r="AV163" s="25"/>
      <c r="AW163" s="25"/>
    </row>
    <row r="164" spans="1:58" x14ac:dyDescent="0.15">
      <c r="A164" s="212">
        <f t="shared" si="55"/>
        <v>45202.999305555553</v>
      </c>
      <c r="B164" s="73">
        <f t="shared" si="61"/>
        <v>0</v>
      </c>
      <c r="C164" s="6">
        <f>IF(ISERROR(Penman!Z159),'Rainfed Soy'!C163,Penman!Z159)</f>
        <v>0.10702858261514055</v>
      </c>
      <c r="D164" s="207">
        <f t="shared" ca="1" si="62"/>
        <v>0.2</v>
      </c>
      <c r="E164" s="7">
        <f t="shared" ca="1" si="63"/>
        <v>2.1405716523028112E-2</v>
      </c>
      <c r="F164" s="131">
        <f ca="1">IF(L163&gt;0.3,E164/'Irrigation Rate'!$B$17,0)</f>
        <v>0.46908620974292081</v>
      </c>
      <c r="G164" s="7">
        <f t="shared" ca="1" si="64"/>
        <v>2.1405716523028112E-2</v>
      </c>
      <c r="H164" s="11">
        <f>'Table (Dly)'!C158</f>
        <v>0</v>
      </c>
      <c r="I164" s="16">
        <f t="shared" si="65"/>
        <v>0</v>
      </c>
      <c r="K164" s="96">
        <f t="shared" ca="1" si="66"/>
        <v>3.4950340678219574</v>
      </c>
      <c r="L164" s="8">
        <f t="shared" ca="1" si="67"/>
        <v>1</v>
      </c>
      <c r="M164" s="67"/>
      <c r="N164" s="96">
        <f t="shared" ca="1" si="68"/>
        <v>0</v>
      </c>
      <c r="O164" s="120">
        <f t="shared" si="69"/>
        <v>4</v>
      </c>
      <c r="P164" s="96">
        <f t="shared" si="70"/>
        <v>0.92</v>
      </c>
      <c r="Q164" s="96">
        <f t="shared" ca="1" si="71"/>
        <v>12.576610461966355</v>
      </c>
      <c r="R164" s="96">
        <f t="shared" si="72"/>
        <v>14.340393700787402</v>
      </c>
      <c r="S164" s="96">
        <f t="shared" si="73"/>
        <v>0</v>
      </c>
      <c r="T164" s="96">
        <f t="shared" ca="1" si="74"/>
        <v>8.6358734190397435</v>
      </c>
      <c r="AB164" s="25"/>
      <c r="AC164" s="73"/>
      <c r="AD164" s="25"/>
      <c r="AE164" s="25"/>
      <c r="AG164" s="174" t="s">
        <v>343</v>
      </c>
      <c r="AH164" s="174">
        <v>0.3</v>
      </c>
      <c r="AJ164" s="25"/>
      <c r="AK164" s="25"/>
      <c r="AL164" s="25"/>
      <c r="AM164" s="25"/>
      <c r="AN164" s="25"/>
      <c r="AO164" s="25"/>
      <c r="AP164" s="25"/>
      <c r="AQ164" s="25"/>
      <c r="AR164" s="25"/>
      <c r="AS164" s="25"/>
      <c r="AT164" s="25"/>
      <c r="AU164" s="25"/>
      <c r="AV164" s="25"/>
      <c r="AW164" s="25"/>
    </row>
    <row r="165" spans="1:58" x14ac:dyDescent="0.15">
      <c r="A165" s="212">
        <f t="shared" si="55"/>
        <v>45203.999305555553</v>
      </c>
      <c r="B165" s="73">
        <f t="shared" si="61"/>
        <v>0</v>
      </c>
      <c r="C165" s="6">
        <f>IF(ISERROR(Penman!Z160),'Rainfed Soy'!C164,Penman!Z160)</f>
        <v>0.10702858261514055</v>
      </c>
      <c r="D165" s="207">
        <f t="shared" ca="1" si="62"/>
        <v>0.2</v>
      </c>
      <c r="E165" s="7">
        <f t="shared" ca="1" si="63"/>
        <v>2.1405716523028112E-2</v>
      </c>
      <c r="F165" s="131">
        <f ca="1">IF(L164&gt;0.3,E165/'Irrigation Rate'!$B$17,0)</f>
        <v>0.46908620974292081</v>
      </c>
      <c r="G165" s="7">
        <f t="shared" ca="1" si="64"/>
        <v>2.1405716523028112E-2</v>
      </c>
      <c r="H165" s="11">
        <f>'Table (Dly)'!C159</f>
        <v>0</v>
      </c>
      <c r="I165" s="16">
        <f t="shared" si="65"/>
        <v>0</v>
      </c>
      <c r="K165" s="96">
        <f t="shared" ca="1" si="66"/>
        <v>3.5164397843449855</v>
      </c>
      <c r="L165" s="8">
        <f t="shared" ca="1" si="67"/>
        <v>1</v>
      </c>
      <c r="M165" s="67"/>
      <c r="N165" s="96">
        <f t="shared" ca="1" si="68"/>
        <v>0</v>
      </c>
      <c r="O165" s="120">
        <f t="shared" si="69"/>
        <v>4</v>
      </c>
      <c r="P165" s="96">
        <f t="shared" si="70"/>
        <v>0.92</v>
      </c>
      <c r="Q165" s="96">
        <f t="shared" ca="1" si="71"/>
        <v>12.598016178489383</v>
      </c>
      <c r="R165" s="96">
        <f t="shared" si="72"/>
        <v>14.340393700787402</v>
      </c>
      <c r="S165" s="96">
        <f t="shared" si="73"/>
        <v>0</v>
      </c>
      <c r="T165" s="96">
        <f t="shared" ca="1" si="74"/>
        <v>8.6358734190397435</v>
      </c>
      <c r="AB165" s="25"/>
      <c r="AC165" s="73"/>
      <c r="AD165" s="25"/>
      <c r="AE165" s="25"/>
      <c r="AG165" s="174" t="s">
        <v>344</v>
      </c>
      <c r="AH165" s="174">
        <v>1.3</v>
      </c>
      <c r="AJ165" s="25"/>
      <c r="AK165" s="25"/>
      <c r="AL165" s="25"/>
      <c r="AM165" s="25"/>
      <c r="AN165" s="25"/>
      <c r="AO165" s="25"/>
      <c r="AP165" s="25"/>
      <c r="AQ165" s="25"/>
      <c r="AR165" s="25"/>
      <c r="AS165" s="25"/>
      <c r="AT165" s="25"/>
      <c r="AU165" s="25"/>
      <c r="AV165" s="25"/>
      <c r="AW165" s="25"/>
    </row>
    <row r="166" spans="1:58" x14ac:dyDescent="0.15">
      <c r="A166" s="212">
        <f t="shared" si="55"/>
        <v>45204.999305555553</v>
      </c>
      <c r="B166" s="73">
        <f t="shared" si="61"/>
        <v>0</v>
      </c>
      <c r="C166" s="6">
        <f>IF(ISERROR(Penman!Z161),'Rainfed Soy'!C165,Penman!Z161)</f>
        <v>0.10702858261514055</v>
      </c>
      <c r="D166" s="207">
        <f t="shared" ca="1" si="62"/>
        <v>0.2</v>
      </c>
      <c r="E166" s="7">
        <f t="shared" ca="1" si="63"/>
        <v>2.1405716523028112E-2</v>
      </c>
      <c r="F166" s="131">
        <f ca="1">IF(L165&gt;0.3,E166/'Irrigation Rate'!$B$17,0)</f>
        <v>0.46908620974292081</v>
      </c>
      <c r="G166" s="7">
        <f t="shared" ca="1" si="64"/>
        <v>2.1405716523028112E-2</v>
      </c>
      <c r="H166" s="11">
        <f>'Table (Dly)'!C160</f>
        <v>0</v>
      </c>
      <c r="I166" s="16">
        <f t="shared" si="65"/>
        <v>0</v>
      </c>
      <c r="K166" s="96">
        <f t="shared" ca="1" si="66"/>
        <v>3.5378455008680136</v>
      </c>
      <c r="L166" s="8">
        <f t="shared" ca="1" si="67"/>
        <v>1</v>
      </c>
      <c r="M166" s="67"/>
      <c r="N166" s="96">
        <f t="shared" ca="1" si="68"/>
        <v>0</v>
      </c>
      <c r="O166" s="120">
        <f t="shared" si="69"/>
        <v>4</v>
      </c>
      <c r="P166" s="96">
        <f t="shared" si="70"/>
        <v>0.92</v>
      </c>
      <c r="Q166" s="96">
        <f t="shared" ca="1" si="71"/>
        <v>12.61942189501241</v>
      </c>
      <c r="R166" s="96">
        <f t="shared" si="72"/>
        <v>14.340393700787402</v>
      </c>
      <c r="S166" s="96">
        <f t="shared" si="73"/>
        <v>0</v>
      </c>
      <c r="T166" s="96">
        <f t="shared" ca="1" si="74"/>
        <v>8.6358734190397435</v>
      </c>
      <c r="AB166" s="25"/>
      <c r="AC166" s="73"/>
      <c r="AD166" s="25"/>
      <c r="AE166" s="25"/>
      <c r="AG166" s="174" t="s">
        <v>345</v>
      </c>
      <c r="AH166" s="175">
        <v>1</v>
      </c>
      <c r="AJ166" s="25"/>
      <c r="AK166" s="25"/>
      <c r="AL166" s="25"/>
      <c r="AM166" s="25"/>
      <c r="AN166" s="25"/>
      <c r="AO166" s="25"/>
      <c r="AP166" s="25"/>
      <c r="AQ166" s="25"/>
      <c r="AR166" s="25"/>
      <c r="AS166" s="25"/>
      <c r="AT166" s="25"/>
      <c r="AU166" s="25"/>
      <c r="AV166" s="25"/>
      <c r="AW166" s="25"/>
    </row>
    <row r="167" spans="1:58" ht="14" x14ac:dyDescent="0.15">
      <c r="A167" s="212">
        <f t="shared" si="55"/>
        <v>45205.999305555553</v>
      </c>
      <c r="B167" s="73">
        <f t="shared" si="61"/>
        <v>0</v>
      </c>
      <c r="C167" s="6">
        <f>IF(ISERROR(Penman!Z162),'Rainfed Soy'!C166,Penman!Z162)</f>
        <v>0.10702858261514055</v>
      </c>
      <c r="D167" s="207">
        <f t="shared" ca="1" si="62"/>
        <v>0.2</v>
      </c>
      <c r="E167" s="7">
        <f t="shared" ca="1" si="63"/>
        <v>2.1405716523028112E-2</v>
      </c>
      <c r="F167" s="131">
        <f ca="1">IF(L166&gt;0.3,E167/'Irrigation Rate'!$B$17,0)</f>
        <v>0.46908620974292081</v>
      </c>
      <c r="G167" s="7">
        <f t="shared" ca="1" si="64"/>
        <v>2.1405716523028112E-2</v>
      </c>
      <c r="H167" s="11">
        <f>'Table (Dly)'!C161</f>
        <v>0</v>
      </c>
      <c r="I167" s="16">
        <f t="shared" si="65"/>
        <v>0</v>
      </c>
      <c r="K167" s="96">
        <f t="shared" ca="1" si="66"/>
        <v>3.5592512173910418</v>
      </c>
      <c r="L167" s="8">
        <f t="shared" ca="1" si="67"/>
        <v>1</v>
      </c>
      <c r="M167" s="67"/>
      <c r="N167" s="96">
        <f t="shared" ca="1" si="68"/>
        <v>0</v>
      </c>
      <c r="O167" s="120">
        <f t="shared" si="69"/>
        <v>4</v>
      </c>
      <c r="P167" s="96">
        <f t="shared" si="70"/>
        <v>0.92</v>
      </c>
      <c r="Q167" s="96">
        <f t="shared" ca="1" si="71"/>
        <v>12.640827611535437</v>
      </c>
      <c r="R167" s="96">
        <f t="shared" si="72"/>
        <v>14.340393700787402</v>
      </c>
      <c r="S167" s="96">
        <f t="shared" si="73"/>
        <v>0</v>
      </c>
      <c r="T167" s="96">
        <f t="shared" ca="1" si="74"/>
        <v>8.6358734190397435</v>
      </c>
      <c r="AB167" s="25"/>
      <c r="AC167" s="73"/>
      <c r="AD167" s="25"/>
      <c r="AE167" s="25"/>
      <c r="AG167" s="174" t="s">
        <v>346</v>
      </c>
      <c r="AH167" s="174" t="s">
        <v>347</v>
      </c>
      <c r="AI167" s="174" t="s">
        <v>348</v>
      </c>
      <c r="AJ167" s="25"/>
      <c r="AK167" s="25"/>
      <c r="AL167" s="25"/>
      <c r="AM167" s="25"/>
      <c r="AN167" s="25"/>
      <c r="AO167" s="25"/>
      <c r="AP167" s="25"/>
      <c r="AQ167" s="25"/>
      <c r="AR167" s="25"/>
      <c r="AS167" s="25"/>
      <c r="AT167" s="25"/>
      <c r="AU167" s="25"/>
      <c r="AV167" s="25"/>
      <c r="AW167" s="25"/>
    </row>
    <row r="168" spans="1:58" ht="14" x14ac:dyDescent="0.15">
      <c r="A168" s="212">
        <f t="shared" si="55"/>
        <v>45206.999305555553</v>
      </c>
      <c r="B168" s="73">
        <f t="shared" si="61"/>
        <v>0</v>
      </c>
      <c r="C168" s="6">
        <f>IF(ISERROR(Penman!Z163),'Rainfed Soy'!C167,Penman!Z163)</f>
        <v>0.10702858261514055</v>
      </c>
      <c r="D168" s="207">
        <f t="shared" ca="1" si="62"/>
        <v>0.2</v>
      </c>
      <c r="E168" s="7">
        <f t="shared" ca="1" si="63"/>
        <v>2.1405716523028112E-2</v>
      </c>
      <c r="F168" s="131">
        <f ca="1">IF(L167&gt;0.3,E168/'Irrigation Rate'!$B$17,0)</f>
        <v>0.46908620974292081</v>
      </c>
      <c r="G168" s="7">
        <f t="shared" ca="1" si="64"/>
        <v>2.1405716523028112E-2</v>
      </c>
      <c r="H168" s="11">
        <f>'Table (Dly)'!C162</f>
        <v>0</v>
      </c>
      <c r="I168" s="16">
        <f t="shared" si="65"/>
        <v>0</v>
      </c>
      <c r="K168" s="96">
        <f t="shared" ca="1" si="66"/>
        <v>3.5806569339140699</v>
      </c>
      <c r="L168" s="8">
        <f t="shared" ca="1" si="67"/>
        <v>1</v>
      </c>
      <c r="M168" s="67"/>
      <c r="N168" s="96">
        <f t="shared" ca="1" si="68"/>
        <v>0</v>
      </c>
      <c r="O168" s="120">
        <f t="shared" si="69"/>
        <v>4</v>
      </c>
      <c r="P168" s="96">
        <f t="shared" si="70"/>
        <v>0.92</v>
      </c>
      <c r="Q168" s="96">
        <f t="shared" ca="1" si="71"/>
        <v>12.662233328058464</v>
      </c>
      <c r="R168" s="96">
        <f t="shared" si="72"/>
        <v>14.340393700787402</v>
      </c>
      <c r="S168" s="96">
        <f t="shared" si="73"/>
        <v>0</v>
      </c>
      <c r="T168" s="96">
        <f t="shared" ca="1" si="74"/>
        <v>8.6358734190397435</v>
      </c>
      <c r="AB168" s="25"/>
      <c r="AC168" s="73"/>
      <c r="AD168" s="25"/>
      <c r="AE168" s="25"/>
      <c r="AG168" s="176" t="s">
        <v>349</v>
      </c>
      <c r="AH168" s="175">
        <v>4.28</v>
      </c>
      <c r="AI168" s="175">
        <v>6.1</v>
      </c>
      <c r="AJ168" s="25"/>
      <c r="AK168" s="25"/>
      <c r="AL168" s="25"/>
      <c r="AM168" s="25"/>
      <c r="AN168" s="25"/>
      <c r="AO168" s="25"/>
      <c r="AP168" s="25"/>
      <c r="AQ168" s="25"/>
      <c r="AR168" s="25"/>
      <c r="AS168" s="25"/>
      <c r="AT168" s="25"/>
      <c r="AU168" s="25"/>
      <c r="AV168" s="25"/>
      <c r="AW168" s="25"/>
    </row>
    <row r="169" spans="1:58" ht="14" x14ac:dyDescent="0.15">
      <c r="A169" s="212">
        <f t="shared" si="55"/>
        <v>45207.999305555553</v>
      </c>
      <c r="B169" s="73">
        <f t="shared" si="61"/>
        <v>0</v>
      </c>
      <c r="C169" s="6">
        <f>IF(ISERROR(Penman!Z164),'Rainfed Soy'!C168,Penman!Z164)</f>
        <v>0.10702858261514055</v>
      </c>
      <c r="D169" s="207">
        <f t="shared" ca="1" si="62"/>
        <v>0.2</v>
      </c>
      <c r="E169" s="7">
        <f t="shared" ca="1" si="63"/>
        <v>2.1405716523028112E-2</v>
      </c>
      <c r="F169" s="131">
        <f ca="1">IF(L168&gt;0.3,E169/'Irrigation Rate'!$B$17,0)</f>
        <v>0.46908620974292081</v>
      </c>
      <c r="G169" s="7">
        <f t="shared" ca="1" si="64"/>
        <v>2.1405716523028112E-2</v>
      </c>
      <c r="H169" s="11">
        <f>'Table (Dly)'!C163</f>
        <v>0</v>
      </c>
      <c r="I169" s="16">
        <f t="shared" si="65"/>
        <v>0</v>
      </c>
      <c r="K169" s="96">
        <f t="shared" ca="1" si="66"/>
        <v>3.6020626504370981</v>
      </c>
      <c r="L169" s="8">
        <f t="shared" ca="1" si="67"/>
        <v>1</v>
      </c>
      <c r="M169" s="67"/>
      <c r="N169" s="96">
        <f t="shared" ca="1" si="68"/>
        <v>0</v>
      </c>
      <c r="O169" s="120">
        <f t="shared" si="69"/>
        <v>4</v>
      </c>
      <c r="P169" s="96">
        <f t="shared" si="70"/>
        <v>0.92</v>
      </c>
      <c r="Q169" s="96">
        <f t="shared" ca="1" si="71"/>
        <v>12.683639044581492</v>
      </c>
      <c r="R169" s="96">
        <f t="shared" si="72"/>
        <v>14.340393700787402</v>
      </c>
      <c r="S169" s="96">
        <f t="shared" si="73"/>
        <v>0</v>
      </c>
      <c r="T169" s="96">
        <f t="shared" ca="1" si="74"/>
        <v>8.6358734190397435</v>
      </c>
      <c r="AB169" s="25"/>
      <c r="AC169" s="73"/>
      <c r="AD169" s="25"/>
      <c r="AE169" s="25"/>
      <c r="AG169" s="176" t="s">
        <v>350</v>
      </c>
      <c r="AH169" s="175">
        <v>26.04</v>
      </c>
      <c r="AI169" s="175">
        <v>37.5</v>
      </c>
      <c r="AJ169" s="25"/>
      <c r="AK169" s="25"/>
      <c r="AL169" s="25"/>
      <c r="AM169" s="25"/>
      <c r="AN169" s="25"/>
      <c r="AO169" s="25"/>
      <c r="AP169" s="25"/>
      <c r="AQ169" s="25"/>
      <c r="AR169" s="25"/>
      <c r="AS169" s="25"/>
      <c r="AT169" s="25"/>
      <c r="AU169" s="25"/>
      <c r="AV169" s="25"/>
      <c r="AW169" s="25"/>
    </row>
    <row r="170" spans="1:58" x14ac:dyDescent="0.15">
      <c r="A170" s="212">
        <f t="shared" si="55"/>
        <v>45208.999305555553</v>
      </c>
      <c r="B170" s="73">
        <f t="shared" si="61"/>
        <v>0</v>
      </c>
      <c r="C170" s="6">
        <f>IF(ISERROR(Penman!Z165),'Rainfed Soy'!C169,Penman!Z165)</f>
        <v>0.10702858261514055</v>
      </c>
      <c r="D170" s="207">
        <f t="shared" ca="1" si="62"/>
        <v>0.2</v>
      </c>
      <c r="E170" s="7">
        <f t="shared" ca="1" si="63"/>
        <v>2.1405716523028112E-2</v>
      </c>
      <c r="F170" s="131">
        <f ca="1">IF(L169&gt;0.3,E170/'Irrigation Rate'!$B$17,0)</f>
        <v>0.46908620974292081</v>
      </c>
      <c r="G170" s="7">
        <f t="shared" ca="1" si="64"/>
        <v>2.1405716523028112E-2</v>
      </c>
      <c r="H170" s="11">
        <f>'Table (Dly)'!C164</f>
        <v>0</v>
      </c>
      <c r="I170" s="16">
        <f t="shared" si="65"/>
        <v>0</v>
      </c>
      <c r="K170" s="96">
        <f t="shared" ca="1" si="66"/>
        <v>3.6234683669601262</v>
      </c>
      <c r="L170" s="8">
        <f t="shared" ca="1" si="67"/>
        <v>1</v>
      </c>
      <c r="M170" s="67"/>
      <c r="N170" s="96">
        <f t="shared" ca="1" si="68"/>
        <v>0</v>
      </c>
      <c r="O170" s="120">
        <f t="shared" si="69"/>
        <v>4</v>
      </c>
      <c r="P170" s="96">
        <f t="shared" si="70"/>
        <v>0.92</v>
      </c>
      <c r="Q170" s="96">
        <f t="shared" ca="1" si="71"/>
        <v>12.705044761104519</v>
      </c>
      <c r="R170" s="96">
        <f t="shared" si="72"/>
        <v>14.340393700787402</v>
      </c>
      <c r="S170" s="96">
        <f t="shared" si="73"/>
        <v>0</v>
      </c>
      <c r="T170" s="96">
        <f t="shared" ca="1" si="74"/>
        <v>8.6358734190397435</v>
      </c>
      <c r="AB170" s="25"/>
      <c r="AC170" s="73"/>
      <c r="AD170" s="25"/>
      <c r="AE170" s="25"/>
      <c r="AG170" s="25"/>
      <c r="AH170" s="25"/>
      <c r="AI170" s="25"/>
      <c r="AJ170" s="25"/>
      <c r="AK170" s="25"/>
      <c r="AL170" s="25"/>
      <c r="AM170" s="25"/>
      <c r="AN170" s="25"/>
      <c r="AO170" s="25"/>
      <c r="AP170" s="25"/>
      <c r="AQ170" s="25"/>
      <c r="AR170" s="25"/>
      <c r="AS170" s="25"/>
      <c r="AT170" s="25"/>
      <c r="AU170" s="25"/>
      <c r="AV170" s="25"/>
      <c r="AW170" s="25"/>
    </row>
    <row r="171" spans="1:58" x14ac:dyDescent="0.15">
      <c r="A171" s="212">
        <f t="shared" si="55"/>
        <v>45209.999305555553</v>
      </c>
      <c r="B171" s="73">
        <f t="shared" si="61"/>
        <v>0</v>
      </c>
      <c r="C171" s="6">
        <f>IF(ISERROR(Penman!Z166),'Rainfed Soy'!C170,Penman!Z166)</f>
        <v>0.10702858261514055</v>
      </c>
      <c r="D171" s="207">
        <f t="shared" ca="1" si="62"/>
        <v>0.2</v>
      </c>
      <c r="E171" s="7">
        <f t="shared" ca="1" si="63"/>
        <v>2.1405716523028112E-2</v>
      </c>
      <c r="F171" s="131">
        <f ca="1">IF(L170&gt;0.3,E171/'Irrigation Rate'!$B$17,0)</f>
        <v>0.46908620974292081</v>
      </c>
      <c r="G171" s="7">
        <f t="shared" ca="1" si="64"/>
        <v>2.1405716523028112E-2</v>
      </c>
      <c r="H171" s="11">
        <f>'Table (Dly)'!C165</f>
        <v>0</v>
      </c>
      <c r="I171" s="16">
        <f t="shared" si="65"/>
        <v>0</v>
      </c>
      <c r="K171" s="96">
        <f t="shared" ca="1" si="66"/>
        <v>3.6448740834831543</v>
      </c>
      <c r="L171" s="8">
        <f t="shared" ca="1" si="67"/>
        <v>1</v>
      </c>
      <c r="M171" s="67"/>
      <c r="N171" s="96">
        <f t="shared" ca="1" si="68"/>
        <v>0</v>
      </c>
      <c r="O171" s="120">
        <f t="shared" si="69"/>
        <v>4</v>
      </c>
      <c r="P171" s="96">
        <f t="shared" si="70"/>
        <v>0.92</v>
      </c>
      <c r="Q171" s="96">
        <f t="shared" ca="1" si="71"/>
        <v>12.726450477627546</v>
      </c>
      <c r="R171" s="96">
        <f t="shared" si="72"/>
        <v>14.340393700787402</v>
      </c>
      <c r="S171" s="96">
        <f t="shared" si="73"/>
        <v>0</v>
      </c>
      <c r="T171" s="96">
        <f t="shared" ca="1" si="74"/>
        <v>8.6358734190397435</v>
      </c>
      <c r="AB171" s="25"/>
      <c r="AC171" s="73"/>
      <c r="AD171" s="25"/>
      <c r="AE171" s="25"/>
      <c r="AG171" s="25" t="s">
        <v>50</v>
      </c>
      <c r="AH171" s="27" t="str">
        <f ca="1">HYPERLINK("#"&amp;MID(CELL("filename",AI171),FIND("]",CELL("filename",AI171))+1,256)&amp;"!"&amp;ADDRESS(ROW($B$8),COLUMN($B$8),1,TRUE),"Return to Cell B8")</f>
        <v>Return to Cell B8</v>
      </c>
      <c r="AI171" s="25"/>
      <c r="AJ171" s="25"/>
      <c r="AK171" s="25"/>
      <c r="AL171" s="25"/>
      <c r="AM171" s="25"/>
      <c r="AN171" s="25"/>
      <c r="AO171" s="25"/>
      <c r="AP171" s="25"/>
      <c r="AQ171" s="25"/>
      <c r="AR171" s="25"/>
      <c r="AS171" s="25"/>
      <c r="AT171" s="25"/>
      <c r="AU171" s="25"/>
      <c r="AV171" s="25"/>
      <c r="AW171" s="25"/>
    </row>
    <row r="172" spans="1:58" x14ac:dyDescent="0.15">
      <c r="A172" s="212">
        <f t="shared" si="55"/>
        <v>45210.999305555553</v>
      </c>
      <c r="B172" s="73">
        <f t="shared" si="61"/>
        <v>0</v>
      </c>
      <c r="C172" s="6">
        <f>IF(ISERROR(Penman!Z167),'Rainfed Soy'!C171,Penman!Z167)</f>
        <v>0.10702858261514055</v>
      </c>
      <c r="D172" s="207">
        <f t="shared" ca="1" si="62"/>
        <v>0.2</v>
      </c>
      <c r="E172" s="7">
        <f t="shared" ca="1" si="63"/>
        <v>2.1405716523028112E-2</v>
      </c>
      <c r="F172" s="131">
        <f ca="1">IF(L171&gt;0.3,E172/'Irrigation Rate'!$B$17,0)</f>
        <v>0.46908620974292081</v>
      </c>
      <c r="G172" s="7">
        <f t="shared" ca="1" si="64"/>
        <v>2.1405716523028112E-2</v>
      </c>
      <c r="H172" s="11">
        <f>'Table (Dly)'!C166</f>
        <v>0</v>
      </c>
      <c r="I172" s="16">
        <f t="shared" si="65"/>
        <v>0</v>
      </c>
      <c r="K172" s="96">
        <f t="shared" ca="1" si="66"/>
        <v>3.6662798000061825</v>
      </c>
      <c r="L172" s="8">
        <f t="shared" ca="1" si="67"/>
        <v>1</v>
      </c>
      <c r="M172" s="67"/>
      <c r="N172" s="96">
        <f t="shared" ca="1" si="68"/>
        <v>0</v>
      </c>
      <c r="O172" s="120">
        <f t="shared" si="69"/>
        <v>4</v>
      </c>
      <c r="P172" s="96">
        <f t="shared" si="70"/>
        <v>0.92</v>
      </c>
      <c r="Q172" s="96">
        <f t="shared" ca="1" si="71"/>
        <v>12.747856194150573</v>
      </c>
      <c r="R172" s="96">
        <f t="shared" si="72"/>
        <v>14.340393700787402</v>
      </c>
      <c r="S172" s="96">
        <f t="shared" si="73"/>
        <v>0</v>
      </c>
      <c r="T172" s="96">
        <f t="shared" ca="1" si="74"/>
        <v>8.6358734190397435</v>
      </c>
      <c r="AB172" s="25"/>
      <c r="AC172" s="73"/>
      <c r="AD172" s="25"/>
      <c r="AE172" s="25"/>
      <c r="AG172" s="25"/>
      <c r="AH172" s="25"/>
      <c r="AI172" s="25"/>
      <c r="AJ172" s="25"/>
      <c r="AK172" s="25"/>
      <c r="AL172" s="25"/>
      <c r="AM172" s="25"/>
      <c r="AN172" s="25"/>
      <c r="AO172" s="25"/>
      <c r="AP172" s="25"/>
      <c r="AQ172" s="25"/>
      <c r="AR172" s="25"/>
      <c r="AS172" s="25"/>
      <c r="AT172" s="25"/>
      <c r="AU172" s="25"/>
      <c r="AV172" s="25"/>
      <c r="AW172" s="25"/>
    </row>
    <row r="173" spans="1:58" x14ac:dyDescent="0.15">
      <c r="A173" s="212">
        <f t="shared" si="55"/>
        <v>45211.999305555553</v>
      </c>
      <c r="B173" s="73">
        <f t="shared" si="61"/>
        <v>0</v>
      </c>
      <c r="C173" s="6">
        <f>IF(ISERROR(Penman!Z168),'Rainfed Soy'!C172,Penman!Z168)</f>
        <v>0.10702858261514055</v>
      </c>
      <c r="D173" s="207">
        <f t="shared" ca="1" si="62"/>
        <v>0.2</v>
      </c>
      <c r="E173" s="7">
        <f t="shared" ca="1" si="63"/>
        <v>2.1405716523028112E-2</v>
      </c>
      <c r="F173" s="131">
        <f ca="1">IF(L172&gt;0.3,E173/'Irrigation Rate'!$B$17,0)</f>
        <v>0.46908620974292081</v>
      </c>
      <c r="G173" s="7">
        <f t="shared" ca="1" si="64"/>
        <v>2.1405716523028112E-2</v>
      </c>
      <c r="H173" s="11">
        <f>'Table (Dly)'!C167</f>
        <v>0</v>
      </c>
      <c r="I173" s="16">
        <f t="shared" si="65"/>
        <v>0</v>
      </c>
      <c r="K173" s="96">
        <f t="shared" ca="1" si="66"/>
        <v>3.6876855165292106</v>
      </c>
      <c r="L173" s="8">
        <f t="shared" ca="1" si="67"/>
        <v>1</v>
      </c>
      <c r="M173" s="67"/>
      <c r="N173" s="96">
        <f t="shared" ca="1" si="68"/>
        <v>0</v>
      </c>
      <c r="O173" s="120">
        <f t="shared" si="69"/>
        <v>4</v>
      </c>
      <c r="P173" s="96">
        <f t="shared" si="70"/>
        <v>0.92</v>
      </c>
      <c r="Q173" s="96">
        <f t="shared" ca="1" si="71"/>
        <v>12.769261910673601</v>
      </c>
      <c r="R173" s="96">
        <f t="shared" si="72"/>
        <v>14.340393700787402</v>
      </c>
      <c r="S173" s="96">
        <f t="shared" si="73"/>
        <v>0</v>
      </c>
      <c r="T173" s="96">
        <f t="shared" ca="1" si="74"/>
        <v>8.6358734190397435</v>
      </c>
      <c r="AB173" s="25"/>
      <c r="AC173" s="73"/>
      <c r="AD173" s="25"/>
      <c r="AE173" s="25"/>
      <c r="AG173" s="66" t="s">
        <v>51</v>
      </c>
      <c r="AJ173" s="27" t="str">
        <f ca="1">HYPERLINK("#"&amp;MID(CELL("filename",AK173),FIND("]",CELL("filename",AK173))+1,256)&amp;"!"&amp;ADDRESS(ROW($B$8),COLUMN($B$8),1,TRUE),"Return to Cell B8")</f>
        <v>Return to Cell B8</v>
      </c>
      <c r="AM173" s="33" t="s">
        <v>52</v>
      </c>
      <c r="AV173" s="13"/>
      <c r="BD173" s="6"/>
      <c r="BE173" s="6"/>
      <c r="BF173" s="12"/>
    </row>
    <row r="174" spans="1:58" ht="17" customHeight="1" x14ac:dyDescent="0.15">
      <c r="A174" s="212">
        <f t="shared" si="55"/>
        <v>45212.999305555553</v>
      </c>
      <c r="B174" s="73">
        <f t="shared" si="61"/>
        <v>0</v>
      </c>
      <c r="C174" s="6">
        <f>IF(ISERROR(Penman!Z169),'Rainfed Soy'!C173,Penman!Z169)</f>
        <v>0.10702858261514055</v>
      </c>
      <c r="D174" s="207">
        <f t="shared" ca="1" si="62"/>
        <v>0.2</v>
      </c>
      <c r="E174" s="7">
        <f t="shared" ca="1" si="63"/>
        <v>2.1405716523028112E-2</v>
      </c>
      <c r="F174" s="131">
        <f ca="1">IF(L173&gt;0.3,E174/'Irrigation Rate'!$B$17,0)</f>
        <v>0.46908620974292081</v>
      </c>
      <c r="G174" s="7">
        <f t="shared" ca="1" si="64"/>
        <v>2.1405716523028112E-2</v>
      </c>
      <c r="H174" s="11">
        <f>'Table (Dly)'!C168</f>
        <v>0</v>
      </c>
      <c r="I174" s="16">
        <f t="shared" si="65"/>
        <v>0</v>
      </c>
      <c r="K174" s="96">
        <f t="shared" ca="1" si="66"/>
        <v>3.7090912330522388</v>
      </c>
      <c r="L174" s="8">
        <f t="shared" ca="1" si="67"/>
        <v>1</v>
      </c>
      <c r="M174" s="67"/>
      <c r="N174" s="96">
        <f t="shared" ca="1" si="68"/>
        <v>0</v>
      </c>
      <c r="O174" s="120">
        <f t="shared" si="69"/>
        <v>4</v>
      </c>
      <c r="P174" s="96">
        <f t="shared" si="70"/>
        <v>0.92</v>
      </c>
      <c r="Q174" s="96">
        <f t="shared" ca="1" si="71"/>
        <v>12.790667627196628</v>
      </c>
      <c r="R174" s="96">
        <f t="shared" si="72"/>
        <v>14.340393700787402</v>
      </c>
      <c r="S174" s="96">
        <f t="shared" si="73"/>
        <v>0</v>
      </c>
      <c r="T174" s="96">
        <f t="shared" ca="1" si="74"/>
        <v>8.6358734190397435</v>
      </c>
      <c r="AB174" s="25"/>
      <c r="AC174" s="73"/>
      <c r="AD174" s="25"/>
      <c r="AE174" s="25"/>
      <c r="AG174" s="224" t="s">
        <v>53</v>
      </c>
      <c r="AH174" s="223" t="s">
        <v>54</v>
      </c>
      <c r="AI174" s="111" t="s">
        <v>351</v>
      </c>
      <c r="AJ174" s="111" t="s">
        <v>56</v>
      </c>
      <c r="AK174" s="67" t="s">
        <v>57</v>
      </c>
      <c r="AV174" s="13"/>
      <c r="BD174" s="6"/>
      <c r="BE174" s="6"/>
      <c r="BF174" s="12"/>
    </row>
    <row r="175" spans="1:58" x14ac:dyDescent="0.15">
      <c r="A175" s="212">
        <f t="shared" si="55"/>
        <v>45213.999305555553</v>
      </c>
      <c r="B175" s="73">
        <f t="shared" si="61"/>
        <v>0</v>
      </c>
      <c r="C175" s="6">
        <f>IF(ISERROR(Penman!Z170),'Rainfed Soy'!C174,Penman!Z170)</f>
        <v>0.10702858261514055</v>
      </c>
      <c r="D175" s="207">
        <f t="shared" ca="1" si="62"/>
        <v>0.2</v>
      </c>
      <c r="E175" s="7">
        <f t="shared" ca="1" si="63"/>
        <v>2.1405716523028112E-2</v>
      </c>
      <c r="F175" s="131">
        <f ca="1">IF(L174&gt;0.3,E175/'Irrigation Rate'!$B$17,0)</f>
        <v>0.46908620974292081</v>
      </c>
      <c r="G175" s="7">
        <f t="shared" ca="1" si="64"/>
        <v>2.1405716523028112E-2</v>
      </c>
      <c r="H175" s="11">
        <f>'Table (Dly)'!C169</f>
        <v>0</v>
      </c>
      <c r="I175" s="16">
        <f t="shared" si="65"/>
        <v>0</v>
      </c>
      <c r="K175" s="96">
        <f t="shared" ca="1" si="66"/>
        <v>3.7304969495752669</v>
      </c>
      <c r="L175" s="8">
        <f t="shared" ca="1" si="67"/>
        <v>1</v>
      </c>
      <c r="M175" s="67"/>
      <c r="N175" s="96">
        <f t="shared" ca="1" si="68"/>
        <v>0</v>
      </c>
      <c r="O175" s="120">
        <f t="shared" si="69"/>
        <v>4</v>
      </c>
      <c r="P175" s="96">
        <f t="shared" si="70"/>
        <v>0.92</v>
      </c>
      <c r="Q175" s="96">
        <f t="shared" ca="1" si="71"/>
        <v>12.812073343719655</v>
      </c>
      <c r="R175" s="96">
        <f t="shared" si="72"/>
        <v>14.340393700787402</v>
      </c>
      <c r="S175" s="96">
        <f t="shared" si="73"/>
        <v>0</v>
      </c>
      <c r="T175" s="96">
        <f t="shared" ca="1" si="74"/>
        <v>8.6358734190397435</v>
      </c>
      <c r="AB175" s="25"/>
      <c r="AC175" s="73"/>
      <c r="AD175" s="25"/>
      <c r="AE175" s="25"/>
      <c r="AG175" s="19"/>
      <c r="AH175" s="171" t="s">
        <v>42</v>
      </c>
      <c r="AI175" s="114" t="s">
        <v>284</v>
      </c>
      <c r="AJ175" s="171" t="s">
        <v>42</v>
      </c>
      <c r="AV175" s="13"/>
      <c r="BD175" s="6"/>
      <c r="BE175" s="6"/>
      <c r="BF175" s="12"/>
    </row>
    <row r="176" spans="1:58" ht="12.75" customHeight="1" x14ac:dyDescent="0.15">
      <c r="A176" s="170"/>
      <c r="B176" s="25"/>
      <c r="D176" s="7"/>
      <c r="E176" s="7"/>
      <c r="F176" s="7"/>
      <c r="G176" s="7"/>
      <c r="I176"/>
      <c r="K176" s="11"/>
      <c r="L176" s="8"/>
      <c r="N176" s="11"/>
      <c r="O176" s="15"/>
      <c r="P176" s="11"/>
      <c r="Q176" s="11"/>
      <c r="R176" s="11"/>
      <c r="S176" s="11"/>
      <c r="T176" s="11"/>
      <c r="AB176" s="25"/>
      <c r="AC176" s="73"/>
      <c r="AD176" s="25"/>
      <c r="AE176" s="25"/>
      <c r="AG176" s="50" t="s">
        <v>58</v>
      </c>
      <c r="AH176" s="47">
        <v>1</v>
      </c>
      <c r="AI176" s="56">
        <v>24</v>
      </c>
      <c r="AJ176" s="57">
        <v>1</v>
      </c>
      <c r="AK176" s="373" t="s">
        <v>59</v>
      </c>
      <c r="AL176" s="374"/>
      <c r="AM176" s="374"/>
      <c r="AN176" s="374"/>
      <c r="AV176" s="13"/>
      <c r="BD176" s="6"/>
      <c r="BE176" s="6"/>
      <c r="BF176" s="12"/>
    </row>
    <row r="177" spans="1:58" ht="12.75" customHeight="1" x14ac:dyDescent="0.15">
      <c r="A177" s="170"/>
      <c r="B177" s="25"/>
      <c r="D177" s="7"/>
      <c r="E177" s="7"/>
      <c r="F177" s="7"/>
      <c r="G177" s="7"/>
      <c r="I177"/>
      <c r="K177" s="11"/>
      <c r="L177" s="8"/>
      <c r="N177" s="11"/>
      <c r="O177" s="15"/>
      <c r="P177" s="11"/>
      <c r="Q177" s="11"/>
      <c r="R177" s="11"/>
      <c r="S177" s="11"/>
      <c r="T177" s="11"/>
      <c r="AB177" s="25"/>
      <c r="AC177" s="73"/>
      <c r="AD177" s="25"/>
      <c r="AE177" s="25"/>
      <c r="AG177" s="51" t="s">
        <v>60</v>
      </c>
      <c r="AH177" s="48">
        <v>2</v>
      </c>
      <c r="AI177" s="58">
        <v>36</v>
      </c>
      <c r="AJ177" s="59">
        <v>7</v>
      </c>
      <c r="AK177" s="373"/>
      <c r="AL177" s="374"/>
      <c r="AM177" s="374"/>
      <c r="AN177" s="374"/>
      <c r="AV177" s="13"/>
      <c r="BD177" s="6"/>
      <c r="BE177" s="6"/>
      <c r="BF177" s="12"/>
    </row>
    <row r="178" spans="1:58" ht="12.75" customHeight="1" x14ac:dyDescent="0.15">
      <c r="A178" s="170"/>
      <c r="B178" s="25"/>
      <c r="D178" s="7"/>
      <c r="E178" s="7"/>
      <c r="F178" s="7"/>
      <c r="G178" s="7"/>
      <c r="I178"/>
      <c r="K178" s="11"/>
      <c r="L178" s="8"/>
      <c r="N178" s="11"/>
      <c r="O178" s="15"/>
      <c r="P178" s="11"/>
      <c r="Q178" s="11"/>
      <c r="R178" s="11"/>
      <c r="S178" s="11"/>
      <c r="T178" s="11"/>
      <c r="AB178" s="25"/>
      <c r="AC178" s="73"/>
      <c r="AD178" s="25"/>
      <c r="AE178" s="25"/>
      <c r="AG178" s="51" t="s">
        <v>13</v>
      </c>
      <c r="AH178" s="48">
        <v>3</v>
      </c>
      <c r="AI178" s="58">
        <v>24</v>
      </c>
      <c r="AJ178" s="59">
        <v>7</v>
      </c>
      <c r="AK178" s="373"/>
      <c r="AL178" s="374"/>
      <c r="AM178" s="374"/>
      <c r="AN178" s="374"/>
      <c r="AV178" s="13"/>
      <c r="BD178" s="6"/>
      <c r="BE178" s="6"/>
      <c r="BF178" s="12"/>
    </row>
    <row r="179" spans="1:58" ht="12.75" customHeight="1" x14ac:dyDescent="0.15">
      <c r="A179" s="170"/>
      <c r="B179" s="25"/>
      <c r="D179" s="7"/>
      <c r="E179" s="7"/>
      <c r="F179" s="7"/>
      <c r="G179" s="7"/>
      <c r="I179"/>
      <c r="K179" s="11"/>
      <c r="L179" s="8"/>
      <c r="N179" s="11"/>
      <c r="O179" s="15"/>
      <c r="P179" s="11"/>
      <c r="Q179" s="11"/>
      <c r="R179" s="11"/>
      <c r="S179" s="11"/>
      <c r="T179" s="11"/>
      <c r="AB179" s="25"/>
      <c r="AC179" s="73"/>
      <c r="AD179" s="25"/>
      <c r="AE179" s="25"/>
      <c r="AG179" s="51" t="s">
        <v>61</v>
      </c>
      <c r="AH179" s="48">
        <v>4</v>
      </c>
      <c r="AI179" s="58">
        <v>24</v>
      </c>
      <c r="AJ179" s="59">
        <v>7</v>
      </c>
      <c r="AK179" s="373"/>
      <c r="AL179" s="374"/>
      <c r="AM179" s="374"/>
      <c r="AN179" s="374"/>
      <c r="AV179" s="13"/>
      <c r="BD179" s="6"/>
      <c r="BE179" s="6"/>
      <c r="BF179" s="12"/>
    </row>
    <row r="180" spans="1:58" ht="12.75" customHeight="1" x14ac:dyDescent="0.15">
      <c r="A180" s="170"/>
      <c r="B180" s="25"/>
      <c r="D180" s="7"/>
      <c r="E180" s="7"/>
      <c r="F180" s="7"/>
      <c r="G180" s="7"/>
      <c r="I180"/>
      <c r="K180" s="11"/>
      <c r="L180" s="8"/>
      <c r="N180" s="11"/>
      <c r="O180" s="15"/>
      <c r="P180" s="11"/>
      <c r="Q180" s="11"/>
      <c r="R180" s="11"/>
      <c r="S180" s="11"/>
      <c r="T180" s="11"/>
      <c r="AB180" s="25"/>
      <c r="AC180" s="73"/>
      <c r="AD180" s="25"/>
      <c r="AE180" s="25"/>
      <c r="AG180" s="51" t="s">
        <v>62</v>
      </c>
      <c r="AH180" s="48">
        <v>5</v>
      </c>
      <c r="AI180" s="58">
        <v>24</v>
      </c>
      <c r="AJ180" s="59">
        <v>7</v>
      </c>
      <c r="AK180" s="373"/>
      <c r="AL180" s="374"/>
      <c r="AM180" s="374"/>
      <c r="AN180" s="374"/>
      <c r="AV180" s="13"/>
      <c r="BD180" s="6"/>
      <c r="BE180" s="6"/>
      <c r="BF180" s="12"/>
    </row>
    <row r="181" spans="1:58" ht="12.75" customHeight="1" x14ac:dyDescent="0.15">
      <c r="A181" s="170"/>
      <c r="B181" s="25"/>
      <c r="D181" s="7"/>
      <c r="E181" s="7"/>
      <c r="F181" s="7"/>
      <c r="G181" s="7"/>
      <c r="I181"/>
      <c r="K181" s="11"/>
      <c r="L181" s="8"/>
      <c r="N181" s="11"/>
      <c r="O181" s="15"/>
      <c r="P181" s="11"/>
      <c r="Q181" s="11"/>
      <c r="R181" s="11"/>
      <c r="S181" s="11"/>
      <c r="T181" s="11"/>
      <c r="AB181" s="25"/>
      <c r="AC181" s="73"/>
      <c r="AD181" s="25"/>
      <c r="AE181" s="25"/>
      <c r="AG181" s="51" t="s">
        <v>63</v>
      </c>
      <c r="AH181" s="48">
        <v>6</v>
      </c>
      <c r="AI181" s="58">
        <v>24</v>
      </c>
      <c r="AJ181" s="59">
        <v>7</v>
      </c>
      <c r="AK181" s="373"/>
      <c r="AL181" s="374"/>
      <c r="AM181" s="374"/>
      <c r="AN181" s="374"/>
      <c r="AV181" s="13"/>
      <c r="BD181" s="6"/>
      <c r="BE181" s="6"/>
      <c r="BF181" s="12"/>
    </row>
    <row r="182" spans="1:58" ht="12.75" customHeight="1" x14ac:dyDescent="0.15">
      <c r="A182" s="170"/>
      <c r="B182" s="25"/>
      <c r="D182" s="7"/>
      <c r="E182" s="7"/>
      <c r="F182" s="7"/>
      <c r="G182" s="7"/>
      <c r="I182"/>
      <c r="K182" s="11"/>
      <c r="L182" s="8"/>
      <c r="N182" s="11"/>
      <c r="O182" s="15"/>
      <c r="P182" s="11"/>
      <c r="Q182" s="11"/>
      <c r="R182" s="11"/>
      <c r="S182" s="11"/>
      <c r="T182" s="11"/>
      <c r="AB182" s="25"/>
      <c r="AC182" s="73"/>
      <c r="AD182" s="25"/>
      <c r="AE182" s="25"/>
      <c r="AG182" s="142" t="s">
        <v>64</v>
      </c>
      <c r="AH182" s="48">
        <v>7</v>
      </c>
      <c r="AI182" s="58">
        <v>36</v>
      </c>
      <c r="AJ182" s="59">
        <v>7</v>
      </c>
      <c r="AK182" s="373"/>
      <c r="AL182" s="374"/>
      <c r="AM182" s="374"/>
      <c r="AN182" s="374"/>
      <c r="AV182" s="13"/>
      <c r="BD182" s="6"/>
      <c r="BE182" s="6"/>
      <c r="BF182" s="12"/>
    </row>
    <row r="183" spans="1:58" ht="12.75" customHeight="1" x14ac:dyDescent="0.15">
      <c r="A183" s="170"/>
      <c r="B183" s="25"/>
      <c r="D183" s="7"/>
      <c r="E183" s="7"/>
      <c r="F183" s="7"/>
      <c r="G183" s="7"/>
      <c r="I183"/>
      <c r="K183" s="11"/>
      <c r="L183" s="8"/>
      <c r="N183" s="11"/>
      <c r="O183" s="15"/>
      <c r="P183" s="11"/>
      <c r="Q183" s="11"/>
      <c r="R183" s="11"/>
      <c r="S183" s="11"/>
      <c r="T183" s="11"/>
      <c r="AB183" s="25"/>
      <c r="AC183" s="73"/>
      <c r="AD183" s="25"/>
      <c r="AE183" s="25"/>
      <c r="AG183" s="51" t="s">
        <v>65</v>
      </c>
      <c r="AH183" s="48">
        <v>8</v>
      </c>
      <c r="AI183" s="58">
        <v>36</v>
      </c>
      <c r="AJ183" s="59">
        <v>7</v>
      </c>
      <c r="AK183" s="373"/>
      <c r="AL183" s="374"/>
      <c r="AM183" s="374"/>
      <c r="AN183" s="374"/>
      <c r="AV183" s="13"/>
      <c r="BD183" s="6"/>
      <c r="BE183" s="6"/>
      <c r="BF183" s="12"/>
    </row>
    <row r="184" spans="1:58" ht="12.75" customHeight="1" x14ac:dyDescent="0.15">
      <c r="A184" s="170"/>
      <c r="B184" s="25"/>
      <c r="D184" s="7"/>
      <c r="E184" s="7"/>
      <c r="F184" s="7"/>
      <c r="G184" s="7"/>
      <c r="I184"/>
      <c r="K184" s="11"/>
      <c r="L184" s="8"/>
      <c r="N184" s="11"/>
      <c r="O184" s="15"/>
      <c r="P184" s="11"/>
      <c r="Q184" s="11"/>
      <c r="R184" s="11"/>
      <c r="S184" s="11"/>
      <c r="T184" s="11"/>
      <c r="AB184" s="25"/>
      <c r="AC184" s="73"/>
      <c r="AD184" s="25"/>
      <c r="AE184" s="25"/>
      <c r="AG184" s="52" t="s">
        <v>66</v>
      </c>
      <c r="AH184" s="49">
        <v>9</v>
      </c>
      <c r="AI184" s="60">
        <v>36</v>
      </c>
      <c r="AJ184" s="61">
        <v>7</v>
      </c>
      <c r="AK184" s="373"/>
      <c r="AL184" s="374"/>
      <c r="AM184" s="374"/>
      <c r="AN184" s="374"/>
      <c r="AV184" s="13"/>
      <c r="BD184" s="6"/>
      <c r="BE184" s="6"/>
      <c r="BF184" s="12"/>
    </row>
    <row r="185" spans="1:58" x14ac:dyDescent="0.15">
      <c r="A185" s="170"/>
      <c r="B185" s="25"/>
      <c r="D185" s="7"/>
      <c r="E185" s="7"/>
      <c r="F185" s="7"/>
      <c r="G185" s="7"/>
      <c r="I185"/>
      <c r="K185" s="11"/>
      <c r="L185" s="8"/>
      <c r="N185" s="11"/>
      <c r="O185" s="15"/>
      <c r="P185" s="11"/>
      <c r="Q185" s="11"/>
      <c r="R185" s="11"/>
      <c r="S185" s="11"/>
      <c r="T185" s="11"/>
      <c r="AB185" s="25"/>
      <c r="AC185" s="73"/>
      <c r="AD185" s="25"/>
      <c r="AE185" s="25"/>
      <c r="AG185" s="4"/>
      <c r="AV185" s="13"/>
      <c r="BD185" s="6"/>
      <c r="BE185" s="6"/>
      <c r="BF185" s="12"/>
    </row>
    <row r="186" spans="1:58" x14ac:dyDescent="0.15">
      <c r="A186" s="170"/>
      <c r="B186" s="25"/>
      <c r="D186" s="7"/>
      <c r="E186" s="7"/>
      <c r="F186" s="7"/>
      <c r="G186" s="7"/>
      <c r="I186"/>
      <c r="K186" s="11"/>
      <c r="L186" s="8"/>
      <c r="N186" s="11"/>
      <c r="O186" s="15"/>
      <c r="P186" s="11"/>
      <c r="Q186" s="11"/>
      <c r="R186" s="11"/>
      <c r="S186" s="11"/>
      <c r="T186" s="11"/>
      <c r="AB186" s="25"/>
      <c r="AC186" s="73"/>
      <c r="AD186" s="25"/>
      <c r="AE186" s="25"/>
      <c r="AG186" s="64" t="s">
        <v>67</v>
      </c>
      <c r="AH186" s="64" t="s">
        <v>68</v>
      </c>
      <c r="AK186" s="101" t="s">
        <v>69</v>
      </c>
      <c r="AL186" s="101" t="s">
        <v>70</v>
      </c>
      <c r="AM186" s="102" t="s">
        <v>40</v>
      </c>
      <c r="AV186" s="13"/>
      <c r="BD186" s="6"/>
      <c r="BE186" s="6"/>
      <c r="BF186" s="12"/>
    </row>
    <row r="187" spans="1:58" ht="15" x14ac:dyDescent="0.2">
      <c r="A187" s="170"/>
      <c r="B187" s="25"/>
      <c r="D187" s="7"/>
      <c r="E187" s="7"/>
      <c r="F187" s="7"/>
      <c r="G187" s="7"/>
      <c r="I187"/>
      <c r="K187" s="11"/>
      <c r="L187" s="8"/>
      <c r="N187" s="11"/>
      <c r="O187" s="15"/>
      <c r="P187" s="11"/>
      <c r="Q187" s="11"/>
      <c r="R187" s="11"/>
      <c r="S187" s="11"/>
      <c r="T187" s="11"/>
      <c r="AB187" s="25"/>
      <c r="AC187" s="73"/>
      <c r="AD187" s="25"/>
      <c r="AE187" s="25"/>
      <c r="AG187" s="66" t="s">
        <v>71</v>
      </c>
      <c r="AH187" s="66" t="s">
        <v>72</v>
      </c>
      <c r="AK187" s="54">
        <v>4</v>
      </c>
      <c r="AL187" s="25" t="s">
        <v>352</v>
      </c>
      <c r="AM187" s="25"/>
    </row>
    <row r="188" spans="1:58" ht="15" x14ac:dyDescent="0.2">
      <c r="A188" s="170"/>
      <c r="B188" s="25"/>
      <c r="D188" s="7"/>
      <c r="E188" s="7"/>
      <c r="F188" s="7"/>
      <c r="G188" s="7"/>
      <c r="I188"/>
      <c r="K188" s="11"/>
      <c r="L188" s="8"/>
      <c r="N188" s="11"/>
      <c r="O188" s="15"/>
      <c r="P188" s="11"/>
      <c r="Q188" s="11"/>
      <c r="R188" s="11"/>
      <c r="S188" s="11"/>
      <c r="T188" s="11"/>
      <c r="AB188" s="25"/>
      <c r="AC188" s="73"/>
      <c r="AD188" s="25"/>
      <c r="AE188" s="25"/>
      <c r="AG188" s="66" t="s">
        <v>73</v>
      </c>
      <c r="AH188" s="66" t="s">
        <v>74</v>
      </c>
      <c r="AK188" s="55">
        <v>0.7</v>
      </c>
      <c r="AL188" s="74" t="s">
        <v>42</v>
      </c>
      <c r="AM188" s="73"/>
    </row>
    <row r="189" spans="1:58" ht="15" x14ac:dyDescent="0.2">
      <c r="A189" s="170"/>
      <c r="B189" s="25"/>
      <c r="D189" s="7"/>
      <c r="E189" s="7"/>
      <c r="F189" s="7"/>
      <c r="G189" s="7"/>
      <c r="I189"/>
      <c r="K189" s="11"/>
      <c r="L189" s="8"/>
      <c r="N189" s="11"/>
      <c r="O189" s="15"/>
      <c r="P189" s="11"/>
      <c r="Q189" s="11"/>
      <c r="R189" s="11"/>
      <c r="S189" s="11"/>
      <c r="T189" s="11"/>
      <c r="AB189" s="25"/>
      <c r="AC189" s="73"/>
      <c r="AD189" s="25"/>
      <c r="AE189" s="25"/>
      <c r="AG189" s="66" t="s">
        <v>75</v>
      </c>
      <c r="AH189" s="67" t="s">
        <v>76</v>
      </c>
      <c r="AK189" s="54">
        <v>0.6</v>
      </c>
      <c r="AL189" s="74" t="s">
        <v>42</v>
      </c>
      <c r="AM189" s="73"/>
    </row>
    <row r="190" spans="1:58" ht="15" x14ac:dyDescent="0.2">
      <c r="A190" s="170"/>
      <c r="B190" s="25"/>
      <c r="D190" s="7"/>
      <c r="E190" s="7"/>
      <c r="F190" s="7"/>
      <c r="G190" s="7"/>
      <c r="I190"/>
      <c r="K190" s="11"/>
      <c r="L190" s="8"/>
      <c r="N190" s="11"/>
      <c r="O190" s="15"/>
      <c r="P190" s="11"/>
      <c r="Q190" s="11"/>
      <c r="R190" s="11"/>
      <c r="S190" s="11"/>
      <c r="T190" s="11"/>
      <c r="AB190" s="25"/>
      <c r="AC190" s="73"/>
      <c r="AD190" s="25"/>
      <c r="AE190" s="25"/>
      <c r="AG190" s="66" t="s">
        <v>77</v>
      </c>
      <c r="AH190" s="67" t="s">
        <v>78</v>
      </c>
      <c r="AK190" s="54">
        <v>21</v>
      </c>
      <c r="AL190" s="73" t="s">
        <v>45</v>
      </c>
      <c r="AM190" s="73"/>
    </row>
    <row r="191" spans="1:58" x14ac:dyDescent="0.15">
      <c r="A191" s="170"/>
      <c r="B191" s="25"/>
      <c r="D191" s="7"/>
      <c r="E191" s="7"/>
      <c r="F191" s="7"/>
      <c r="G191" s="7"/>
      <c r="I191"/>
      <c r="K191" s="11"/>
      <c r="L191" s="8"/>
      <c r="M191" s="181"/>
      <c r="N191" s="11"/>
      <c r="O191" s="15"/>
      <c r="P191" s="11"/>
      <c r="Q191" s="11"/>
      <c r="R191" s="11"/>
      <c r="S191" s="11"/>
      <c r="T191" s="11"/>
      <c r="AB191" s="25"/>
      <c r="AC191" s="73"/>
      <c r="AD191" s="25"/>
      <c r="AE191" s="25"/>
      <c r="AG191" s="66" t="s">
        <v>79</v>
      </c>
      <c r="AH191" s="67" t="s">
        <v>80</v>
      </c>
      <c r="AK191" s="55">
        <v>0.3</v>
      </c>
      <c r="AL191" s="74" t="s">
        <v>42</v>
      </c>
      <c r="AM191" s="73"/>
    </row>
    <row r="192" spans="1:58" x14ac:dyDescent="0.15">
      <c r="A192" s="170"/>
      <c r="B192" s="25"/>
      <c r="D192" s="7"/>
      <c r="E192" s="7"/>
      <c r="F192" s="7"/>
      <c r="G192" s="7"/>
      <c r="I192"/>
      <c r="K192" s="11"/>
      <c r="L192" s="8"/>
      <c r="N192" s="11"/>
      <c r="O192" s="15"/>
      <c r="P192" s="11"/>
      <c r="Q192" s="11"/>
      <c r="R192" s="11"/>
      <c r="S192" s="11"/>
      <c r="T192" s="11"/>
      <c r="AB192" s="25"/>
      <c r="AC192" s="73"/>
      <c r="AD192" s="25"/>
      <c r="AE192" s="25"/>
      <c r="AG192" s="66"/>
      <c r="AM192" s="27"/>
    </row>
    <row r="193" spans="1:52" x14ac:dyDescent="0.15">
      <c r="A193" s="170"/>
      <c r="B193" s="25"/>
      <c r="D193" s="7"/>
      <c r="E193" s="7"/>
      <c r="F193" s="7"/>
      <c r="G193" s="7"/>
      <c r="I193"/>
      <c r="K193" s="11"/>
      <c r="L193" s="8"/>
      <c r="N193" s="11"/>
      <c r="O193" s="15"/>
      <c r="P193" s="11"/>
      <c r="Q193" s="11"/>
      <c r="R193" s="11"/>
      <c r="S193" s="11"/>
      <c r="T193" s="11"/>
      <c r="AB193" s="25"/>
      <c r="AC193" s="73"/>
      <c r="AD193" s="25"/>
      <c r="AE193" s="25"/>
      <c r="AG193" s="27" t="str">
        <f ca="1">HYPERLINK("#"&amp;MID(CELL("filename",AH193),FIND("]",CELL("filename",AH193))+1,256)&amp;"!"&amp;ADDRESS(ROW($B$8),COLUMN($B$8),1,TRUE),"Return to Cell B8")</f>
        <v>Return to Cell B8</v>
      </c>
      <c r="AM193" s="27"/>
    </row>
    <row r="194" spans="1:52" x14ac:dyDescent="0.15">
      <c r="A194" s="170"/>
      <c r="B194" s="25"/>
      <c r="D194" s="7"/>
      <c r="E194" s="7"/>
      <c r="F194" s="7"/>
      <c r="G194" s="7"/>
      <c r="I194"/>
      <c r="K194" s="11"/>
      <c r="L194" s="8"/>
      <c r="N194" s="11"/>
      <c r="O194" s="15"/>
      <c r="P194" s="11"/>
      <c r="Q194" s="11"/>
      <c r="R194" s="11"/>
      <c r="S194" s="11"/>
      <c r="T194" s="11"/>
      <c r="AB194" s="25"/>
      <c r="AC194" s="73"/>
      <c r="AD194" s="25"/>
      <c r="AE194" s="25"/>
      <c r="AG194" s="66"/>
      <c r="AM194" s="27"/>
    </row>
    <row r="195" spans="1:52" x14ac:dyDescent="0.15">
      <c r="A195" s="170"/>
      <c r="B195" s="25"/>
      <c r="D195" s="7"/>
      <c r="E195" s="7"/>
      <c r="F195" s="7"/>
      <c r="G195" s="7"/>
      <c r="I195"/>
      <c r="K195" s="11"/>
      <c r="L195" s="8"/>
      <c r="N195" s="11"/>
      <c r="O195" s="15"/>
      <c r="P195" s="11"/>
      <c r="Q195" s="11"/>
      <c r="R195" s="11"/>
      <c r="S195" s="11"/>
      <c r="T195" s="11"/>
      <c r="AB195" s="25"/>
      <c r="AC195" s="73"/>
      <c r="AD195" s="25"/>
      <c r="AE195" s="25"/>
      <c r="AG195" s="67"/>
      <c r="AH195" s="72" t="s">
        <v>87</v>
      </c>
      <c r="AI195" s="73" t="s">
        <v>88</v>
      </c>
      <c r="AJ195" s="74" t="s">
        <v>89</v>
      </c>
      <c r="AK195" s="73" t="s">
        <v>90</v>
      </c>
      <c r="AL195" s="73" t="s">
        <v>91</v>
      </c>
      <c r="AM195" s="73" t="s">
        <v>91</v>
      </c>
      <c r="AN195" s="73" t="s">
        <v>91</v>
      </c>
      <c r="AO195" s="73" t="s">
        <v>353</v>
      </c>
      <c r="AP195" s="73" t="s">
        <v>354</v>
      </c>
      <c r="AR195" s="372" t="s">
        <v>353</v>
      </c>
      <c r="AS195" s="383"/>
      <c r="AU195" s="67" t="s">
        <v>354</v>
      </c>
      <c r="AX195" s="67" t="s">
        <v>91</v>
      </c>
    </row>
    <row r="196" spans="1:52" x14ac:dyDescent="0.15">
      <c r="A196" s="170"/>
      <c r="B196" s="25"/>
      <c r="D196" s="7"/>
      <c r="E196" s="7"/>
      <c r="F196" s="7"/>
      <c r="G196" s="7"/>
      <c r="I196"/>
      <c r="K196" s="11"/>
      <c r="L196" s="8"/>
      <c r="N196" s="11"/>
      <c r="O196" s="15"/>
      <c r="P196" s="11"/>
      <c r="Q196" s="11"/>
      <c r="R196" s="11"/>
      <c r="S196" s="11"/>
      <c r="T196" s="11"/>
      <c r="AB196" s="25"/>
      <c r="AC196" s="73"/>
      <c r="AD196" s="25"/>
      <c r="AE196" s="25"/>
      <c r="AG196" s="67"/>
      <c r="AH196" s="72" t="s">
        <v>308</v>
      </c>
      <c r="AI196" s="73" t="s">
        <v>308</v>
      </c>
      <c r="AJ196" s="74" t="s">
        <v>42</v>
      </c>
      <c r="AK196" s="73" t="s">
        <v>308</v>
      </c>
      <c r="AL196" s="73" t="s">
        <v>355</v>
      </c>
      <c r="AM196" s="73" t="s">
        <v>308</v>
      </c>
      <c r="AN196" s="73" t="s">
        <v>284</v>
      </c>
      <c r="AO196" s="73" t="s">
        <v>355</v>
      </c>
      <c r="AP196" s="73" t="s">
        <v>355</v>
      </c>
      <c r="AR196" s="73" t="s">
        <v>356</v>
      </c>
      <c r="AS196" s="73" t="s">
        <v>357</v>
      </c>
      <c r="AU196" s="73" t="s">
        <v>356</v>
      </c>
      <c r="AV196" s="73" t="s">
        <v>358</v>
      </c>
      <c r="AW196">
        <v>117</v>
      </c>
      <c r="AX196" s="73" t="s">
        <v>356</v>
      </c>
      <c r="AY196" s="73" t="s">
        <v>359</v>
      </c>
    </row>
    <row r="197" spans="1:52" ht="14" thickBot="1" x14ac:dyDescent="0.2">
      <c r="A197" s="170"/>
      <c r="B197" s="25"/>
      <c r="D197" s="7"/>
      <c r="E197" s="7"/>
      <c r="F197" s="7"/>
      <c r="G197" s="7"/>
      <c r="I197"/>
      <c r="K197" s="11"/>
      <c r="L197" s="8"/>
      <c r="N197" s="11"/>
      <c r="O197" s="15"/>
      <c r="P197" s="11"/>
      <c r="Q197" s="11"/>
      <c r="R197" s="11"/>
      <c r="S197" s="11"/>
      <c r="T197" s="11"/>
      <c r="AB197" s="25"/>
      <c r="AC197" s="73"/>
      <c r="AD197" s="25"/>
      <c r="AE197" s="25"/>
      <c r="AG197" s="75" t="s">
        <v>93</v>
      </c>
      <c r="AH197" s="75" t="s">
        <v>94</v>
      </c>
      <c r="AI197" s="74" t="s">
        <v>95</v>
      </c>
      <c r="AJ197" s="74" t="s">
        <v>96</v>
      </c>
      <c r="AK197" s="74" t="s">
        <v>97</v>
      </c>
      <c r="AL197" s="74" t="s">
        <v>98</v>
      </c>
      <c r="AM197" s="74" t="s">
        <v>99</v>
      </c>
      <c r="AN197" s="74" t="s">
        <v>100</v>
      </c>
    </row>
    <row r="198" spans="1:52" x14ac:dyDescent="0.15">
      <c r="A198" s="170"/>
      <c r="B198" s="25"/>
      <c r="D198" s="7"/>
      <c r="E198" s="7"/>
      <c r="F198" s="7"/>
      <c r="G198" s="7"/>
      <c r="I198"/>
      <c r="K198" s="11"/>
      <c r="L198" s="8"/>
      <c r="N198" s="11"/>
      <c r="O198" s="15"/>
      <c r="P198" s="11"/>
      <c r="Q198" s="11"/>
      <c r="R198" s="11"/>
      <c r="S198" s="11"/>
      <c r="T198" s="11"/>
      <c r="AB198" s="25"/>
      <c r="AC198" s="73"/>
      <c r="AD198" s="25"/>
      <c r="AE198" s="25"/>
      <c r="AG198" s="146">
        <v>0</v>
      </c>
      <c r="AH198" s="165">
        <v>0</v>
      </c>
      <c r="AI198" s="161">
        <v>0</v>
      </c>
      <c r="AJ198" s="147" t="s">
        <v>101</v>
      </c>
      <c r="AK198" s="148">
        <f>AI198-AH198</f>
        <v>0</v>
      </c>
      <c r="AL198" s="149">
        <v>0</v>
      </c>
      <c r="AM198" s="150">
        <v>0</v>
      </c>
      <c r="AN198" s="151">
        <v>0</v>
      </c>
      <c r="AO198" s="96">
        <v>0</v>
      </c>
      <c r="AP198" s="96">
        <v>0</v>
      </c>
    </row>
    <row r="199" spans="1:52" x14ac:dyDescent="0.15">
      <c r="A199" s="170"/>
      <c r="B199" s="25"/>
      <c r="D199" s="7"/>
      <c r="E199" s="7"/>
      <c r="F199" s="7"/>
      <c r="G199" s="7"/>
      <c r="I199"/>
      <c r="K199" s="11"/>
      <c r="L199" s="8"/>
      <c r="N199" s="11"/>
      <c r="O199" s="15"/>
      <c r="P199" s="11"/>
      <c r="Q199" s="11"/>
      <c r="R199" s="11"/>
      <c r="S199" s="11"/>
      <c r="T199" s="11"/>
      <c r="AB199" s="25"/>
      <c r="AC199" s="73"/>
      <c r="AD199" s="25"/>
      <c r="AE199" s="25"/>
      <c r="AG199" s="152">
        <v>1</v>
      </c>
      <c r="AH199" s="166">
        <v>0</v>
      </c>
      <c r="AI199" s="159">
        <v>6</v>
      </c>
      <c r="AJ199" s="84" t="s">
        <v>107</v>
      </c>
      <c r="AK199" s="85">
        <f t="shared" ref="AK199:AK205" si="75">AI199-AH199</f>
        <v>6</v>
      </c>
      <c r="AL199" s="96">
        <v>0.23</v>
      </c>
      <c r="AM199" s="86">
        <f t="shared" ref="AM199:AM204" si="76">AK199*AL199</f>
        <v>1.3800000000000001</v>
      </c>
      <c r="AN199" s="153">
        <f t="shared" ref="AN199:AN204" si="77">AN198+AM199</f>
        <v>1.3800000000000001</v>
      </c>
      <c r="AO199">
        <v>0.28100000000000003</v>
      </c>
      <c r="AP199" s="25">
        <v>0.15100000000000002</v>
      </c>
      <c r="AQ199" s="25">
        <v>0.26700000000000002</v>
      </c>
      <c r="AR199" s="25">
        <v>0.33</v>
      </c>
      <c r="AS199">
        <v>0.28100000000000003</v>
      </c>
      <c r="AU199" s="25">
        <v>0.2</v>
      </c>
      <c r="AV199">
        <f>AS199-AX199</f>
        <v>0.15100000000000002</v>
      </c>
      <c r="AW199">
        <v>0.183</v>
      </c>
      <c r="AX199">
        <v>0.13</v>
      </c>
      <c r="AY199">
        <v>8.1000000000000016E-2</v>
      </c>
      <c r="AZ199">
        <f>AS199-AW199</f>
        <v>9.8000000000000032E-2</v>
      </c>
    </row>
    <row r="200" spans="1:52" x14ac:dyDescent="0.15">
      <c r="A200" s="170"/>
      <c r="B200" s="25"/>
      <c r="D200" s="7"/>
      <c r="E200" s="7"/>
      <c r="F200" s="7"/>
      <c r="G200" s="7"/>
      <c r="I200"/>
      <c r="K200" s="11"/>
      <c r="L200" s="8"/>
      <c r="N200" s="11"/>
      <c r="O200" s="15"/>
      <c r="P200" s="11"/>
      <c r="Q200" s="11"/>
      <c r="R200" s="11"/>
      <c r="S200" s="11"/>
      <c r="T200" s="11"/>
      <c r="AB200" s="25"/>
      <c r="AC200" s="73"/>
      <c r="AD200" s="25"/>
      <c r="AE200" s="25"/>
      <c r="AG200" s="152">
        <v>2</v>
      </c>
      <c r="AH200" s="166">
        <f>AI199</f>
        <v>6</v>
      </c>
      <c r="AI200" s="159">
        <v>12</v>
      </c>
      <c r="AJ200" s="84" t="s">
        <v>107</v>
      </c>
      <c r="AK200" s="85">
        <f t="shared" si="75"/>
        <v>6</v>
      </c>
      <c r="AL200" s="96">
        <v>0.23</v>
      </c>
      <c r="AM200" s="86">
        <f t="shared" si="76"/>
        <v>1.3800000000000001</v>
      </c>
      <c r="AN200" s="153">
        <f t="shared" si="77"/>
        <v>2.7600000000000002</v>
      </c>
      <c r="AO200">
        <v>0.28799999999999998</v>
      </c>
      <c r="AP200" s="25">
        <v>0.17799999999999996</v>
      </c>
      <c r="AQ200" s="25">
        <v>0.30299999999999999</v>
      </c>
      <c r="AR200" s="25">
        <v>0.32</v>
      </c>
      <c r="AS200">
        <v>0.28799999999999998</v>
      </c>
      <c r="AU200" s="25">
        <v>0.21</v>
      </c>
      <c r="AV200">
        <f>AS200-AX200</f>
        <v>0.17799999999999996</v>
      </c>
      <c r="AW200">
        <v>0.247</v>
      </c>
      <c r="AX200">
        <v>0.11000000000000001</v>
      </c>
      <c r="AY200">
        <v>7.7999999999999986E-2</v>
      </c>
      <c r="AZ200">
        <f>AS200-AW200</f>
        <v>4.0999999999999981E-2</v>
      </c>
    </row>
    <row r="201" spans="1:52" x14ac:dyDescent="0.15">
      <c r="A201" s="170"/>
      <c r="B201" s="25"/>
      <c r="D201" s="7"/>
      <c r="E201" s="7"/>
      <c r="F201" s="7"/>
      <c r="G201" s="7"/>
      <c r="I201"/>
      <c r="K201" s="11"/>
      <c r="L201" s="8"/>
      <c r="N201" s="11"/>
      <c r="O201" s="15"/>
      <c r="P201" s="11"/>
      <c r="Q201" s="11"/>
      <c r="R201" s="11"/>
      <c r="S201" s="11"/>
      <c r="T201" s="11"/>
      <c r="AB201" s="25"/>
      <c r="AC201" s="73"/>
      <c r="AD201" s="25"/>
      <c r="AE201" s="25"/>
      <c r="AG201" s="152">
        <v>3</v>
      </c>
      <c r="AH201" s="166">
        <v>12</v>
      </c>
      <c r="AI201" s="159">
        <v>18</v>
      </c>
      <c r="AJ201" s="84" t="s">
        <v>107</v>
      </c>
      <c r="AK201" s="85">
        <f t="shared" si="75"/>
        <v>6</v>
      </c>
      <c r="AL201" s="96">
        <v>0.21</v>
      </c>
      <c r="AM201" s="86">
        <f t="shared" si="76"/>
        <v>1.26</v>
      </c>
      <c r="AN201" s="153">
        <f t="shared" si="77"/>
        <v>4.0200000000000005</v>
      </c>
      <c r="AO201">
        <v>0.33100000000000002</v>
      </c>
      <c r="AP201" s="25">
        <v>0.21100000000000002</v>
      </c>
      <c r="AQ201" s="25">
        <v>0.35699999999999998</v>
      </c>
      <c r="AR201" s="25">
        <v>0.36</v>
      </c>
      <c r="AS201">
        <v>0.33100000000000002</v>
      </c>
      <c r="AU201" s="25">
        <v>0.24</v>
      </c>
      <c r="AV201">
        <f>AS201-AX201</f>
        <v>0.21100000000000002</v>
      </c>
      <c r="AW201">
        <v>0.27700000000000002</v>
      </c>
      <c r="AX201">
        <v>0.12</v>
      </c>
      <c r="AY201">
        <v>9.1000000000000025E-2</v>
      </c>
      <c r="AZ201">
        <f>AS201-AW201</f>
        <v>5.3999999999999992E-2</v>
      </c>
    </row>
    <row r="202" spans="1:52" x14ac:dyDescent="0.15">
      <c r="A202" s="170"/>
      <c r="B202" s="25"/>
      <c r="D202" s="7"/>
      <c r="E202" s="7"/>
      <c r="F202" s="7"/>
      <c r="G202" s="7"/>
      <c r="I202"/>
      <c r="K202" s="11"/>
      <c r="L202" s="8"/>
      <c r="N202" s="11"/>
      <c r="O202" s="15"/>
      <c r="P202" s="11"/>
      <c r="Q202" s="11"/>
      <c r="R202" s="11"/>
      <c r="S202" s="11"/>
      <c r="T202" s="11"/>
      <c r="AB202" s="25"/>
      <c r="AC202" s="73"/>
      <c r="AD202" s="25"/>
      <c r="AE202" s="25"/>
      <c r="AG202" s="152">
        <v>4</v>
      </c>
      <c r="AH202" s="166">
        <f>AI201</f>
        <v>18</v>
      </c>
      <c r="AI202" s="159">
        <v>24</v>
      </c>
      <c r="AJ202" s="84" t="s">
        <v>107</v>
      </c>
      <c r="AK202" s="85">
        <f t="shared" si="75"/>
        <v>6</v>
      </c>
      <c r="AL202" s="96">
        <v>0.2</v>
      </c>
      <c r="AM202" s="86">
        <f t="shared" si="76"/>
        <v>1.2000000000000002</v>
      </c>
      <c r="AN202" s="153">
        <f t="shared" si="77"/>
        <v>5.2200000000000006</v>
      </c>
      <c r="AO202">
        <v>0.41549999999999998</v>
      </c>
      <c r="AP202" s="25">
        <v>0.39550000000000002</v>
      </c>
      <c r="AQ202" s="25">
        <v>0.442</v>
      </c>
      <c r="AR202" s="25">
        <v>0.35</v>
      </c>
      <c r="AS202">
        <v>0.41549999999999998</v>
      </c>
      <c r="AU202" s="25">
        <v>0.33</v>
      </c>
      <c r="AV202">
        <f>AS202-AX202</f>
        <v>0.39550000000000002</v>
      </c>
      <c r="AW202">
        <v>0.376</v>
      </c>
      <c r="AX202">
        <v>1.9999999999999962E-2</v>
      </c>
      <c r="AY202">
        <v>8.5499999999999965E-2</v>
      </c>
      <c r="AZ202">
        <f>AS202-AW202</f>
        <v>3.949999999999998E-2</v>
      </c>
    </row>
    <row r="203" spans="1:52" ht="14" thickBot="1" x14ac:dyDescent="0.2">
      <c r="A203" s="170"/>
      <c r="B203" s="25"/>
      <c r="D203" s="7"/>
      <c r="E203" s="7"/>
      <c r="F203" s="7"/>
      <c r="G203" s="7"/>
      <c r="I203"/>
      <c r="K203" s="11"/>
      <c r="L203" s="8"/>
      <c r="N203" s="11"/>
      <c r="O203" s="15"/>
      <c r="P203" s="11"/>
      <c r="Q203" s="11"/>
      <c r="R203" s="11"/>
      <c r="S203" s="11"/>
      <c r="T203" s="11"/>
      <c r="AB203" s="25"/>
      <c r="AC203" s="73"/>
      <c r="AD203" s="25"/>
      <c r="AE203" s="25"/>
      <c r="AG203" s="152">
        <v>5</v>
      </c>
      <c r="AH203" s="166">
        <f>AI202</f>
        <v>24</v>
      </c>
      <c r="AI203" s="159">
        <v>48</v>
      </c>
      <c r="AJ203" s="164" t="s">
        <v>101</v>
      </c>
      <c r="AK203" s="85">
        <v>0</v>
      </c>
      <c r="AL203" s="96">
        <v>0</v>
      </c>
      <c r="AM203" s="86">
        <f t="shared" si="76"/>
        <v>0</v>
      </c>
      <c r="AN203" s="153">
        <f t="shared" si="77"/>
        <v>5.2200000000000006</v>
      </c>
      <c r="AO203" s="96">
        <v>0</v>
      </c>
      <c r="AP203" s="96">
        <v>0</v>
      </c>
    </row>
    <row r="204" spans="1:52" ht="14" thickBot="1" x14ac:dyDescent="0.2">
      <c r="A204" s="170"/>
      <c r="B204" s="25"/>
      <c r="D204" s="7"/>
      <c r="E204" s="7"/>
      <c r="F204" s="7"/>
      <c r="G204" s="7"/>
      <c r="I204"/>
      <c r="K204" s="11"/>
      <c r="L204" s="8"/>
      <c r="N204" s="11"/>
      <c r="O204" s="15"/>
      <c r="P204" s="11"/>
      <c r="Q204" s="11"/>
      <c r="R204" s="11"/>
      <c r="S204" s="11"/>
      <c r="T204" s="11"/>
      <c r="AB204" s="25"/>
      <c r="AC204" s="73"/>
      <c r="AD204" s="25"/>
      <c r="AE204" s="25"/>
      <c r="AG204" s="152">
        <v>6</v>
      </c>
      <c r="AH204" s="167">
        <f>AI203</f>
        <v>48</v>
      </c>
      <c r="AI204" s="160">
        <v>48</v>
      </c>
      <c r="AJ204" s="164" t="s">
        <v>101</v>
      </c>
      <c r="AK204" s="89">
        <f t="shared" si="75"/>
        <v>0</v>
      </c>
      <c r="AL204" s="112">
        <v>0</v>
      </c>
      <c r="AM204" s="90">
        <f t="shared" si="76"/>
        <v>0</v>
      </c>
      <c r="AN204" s="162">
        <f t="shared" si="77"/>
        <v>5.2200000000000006</v>
      </c>
      <c r="AO204" s="96">
        <v>0</v>
      </c>
      <c r="AP204" s="96">
        <v>0</v>
      </c>
      <c r="AR204">
        <f>AVERAGE(AR199:AR202)</f>
        <v>0.33999999999999997</v>
      </c>
      <c r="AS204">
        <f>AVERAGE(AS199:AS202)</f>
        <v>0.32887499999999997</v>
      </c>
      <c r="AU204">
        <f t="shared" ref="AU204:AZ204" si="78">AVERAGE(AU199:AU202)</f>
        <v>0.245</v>
      </c>
      <c r="AV204">
        <f t="shared" si="78"/>
        <v>0.233875</v>
      </c>
      <c r="AW204">
        <f t="shared" si="78"/>
        <v>0.27075000000000005</v>
      </c>
      <c r="AX204">
        <f t="shared" si="78"/>
        <v>9.4999999999999987E-2</v>
      </c>
      <c r="AY204">
        <f t="shared" si="78"/>
        <v>8.3874999999999991E-2</v>
      </c>
      <c r="AZ204">
        <f t="shared" si="78"/>
        <v>5.8124999999999996E-2</v>
      </c>
    </row>
    <row r="205" spans="1:52" ht="14" thickBot="1" x14ac:dyDescent="0.2">
      <c r="A205" s="170"/>
      <c r="B205" s="25"/>
      <c r="D205" s="7"/>
      <c r="E205" s="7"/>
      <c r="F205" s="7"/>
      <c r="G205" s="7"/>
      <c r="I205"/>
      <c r="K205" s="11"/>
      <c r="L205" s="8"/>
      <c r="N205" s="11"/>
      <c r="O205" s="15"/>
      <c r="P205" s="11"/>
      <c r="Q205" s="11"/>
      <c r="R205" s="11"/>
      <c r="S205" s="11"/>
      <c r="T205" s="11"/>
      <c r="AB205" s="25"/>
      <c r="AC205" s="73"/>
      <c r="AD205" s="25"/>
      <c r="AE205" s="25"/>
      <c r="AG205" s="154">
        <v>7</v>
      </c>
      <c r="AH205" s="163">
        <f>AI204</f>
        <v>48</v>
      </c>
      <c r="AI205" s="163">
        <f>AI204</f>
        <v>48</v>
      </c>
      <c r="AJ205" s="164" t="s">
        <v>101</v>
      </c>
      <c r="AK205" s="155">
        <f t="shared" si="75"/>
        <v>0</v>
      </c>
      <c r="AL205" s="156">
        <v>0</v>
      </c>
      <c r="AM205" s="157">
        <v>0</v>
      </c>
      <c r="AN205" s="158">
        <f>AN204</f>
        <v>5.2200000000000006</v>
      </c>
      <c r="AO205" s="96">
        <v>0</v>
      </c>
      <c r="AP205" s="96">
        <v>0</v>
      </c>
      <c r="AS205">
        <f>AS204*0.7</f>
        <v>0.23021249999999996</v>
      </c>
    </row>
    <row r="206" spans="1:52" x14ac:dyDescent="0.15">
      <c r="A206" s="170"/>
      <c r="B206" s="25"/>
      <c r="D206" s="7"/>
      <c r="E206" s="7"/>
      <c r="F206" s="7"/>
      <c r="G206" s="7"/>
      <c r="I206"/>
      <c r="K206" s="11"/>
      <c r="L206" s="8"/>
      <c r="N206" s="11"/>
      <c r="O206" s="15"/>
      <c r="P206" s="11"/>
      <c r="Q206" s="11"/>
      <c r="R206" s="11"/>
      <c r="S206" s="11"/>
      <c r="T206" s="11"/>
      <c r="AB206" s="25"/>
      <c r="AC206" s="73"/>
      <c r="AD206" s="25"/>
      <c r="AE206" s="25"/>
      <c r="AG206" s="67"/>
      <c r="AH206" s="67" t="s">
        <v>86</v>
      </c>
      <c r="AI206" s="67"/>
      <c r="AJ206" s="27" t="str">
        <f ca="1">HYPERLINK("#"&amp;MID(CELL("filename",AK206),FIND("]",CELL("filename",AK206))+1,256)&amp;"!"&amp;ADDRESS(ROW($B$8),COLUMN($B$8),1,TRUE),"Return to Cell B8")</f>
        <v>Return to Cell B8</v>
      </c>
      <c r="AK206" s="67"/>
      <c r="AL206" s="67"/>
      <c r="AM206" s="96"/>
      <c r="AN206" s="96"/>
      <c r="AS206">
        <f>AS205-AS204</f>
        <v>-9.8662500000000014E-2</v>
      </c>
    </row>
    <row r="207" spans="1:52" x14ac:dyDescent="0.15">
      <c r="A207" s="170"/>
      <c r="B207" s="25"/>
      <c r="D207" s="7"/>
      <c r="E207" s="7"/>
      <c r="F207" s="7"/>
      <c r="G207" s="7"/>
      <c r="I207"/>
      <c r="K207" s="11"/>
      <c r="L207" s="8"/>
      <c r="N207" s="11"/>
      <c r="O207" s="15"/>
      <c r="P207" s="11"/>
      <c r="Q207" s="11"/>
      <c r="R207" s="11"/>
      <c r="S207" s="11"/>
      <c r="T207" s="11"/>
      <c r="AB207" s="25"/>
      <c r="AC207" s="73"/>
      <c r="AD207" s="25"/>
      <c r="AE207" s="25"/>
      <c r="AG207" s="67" t="s">
        <v>109</v>
      </c>
      <c r="AH207" s="96">
        <v>0.04</v>
      </c>
      <c r="AJ207" s="96"/>
      <c r="AP207">
        <f>AVERAGE(AP199:AP202)</f>
        <v>0.233875</v>
      </c>
    </row>
    <row r="208" spans="1:52" x14ac:dyDescent="0.15">
      <c r="A208" s="170"/>
      <c r="B208" s="25"/>
      <c r="D208" s="7"/>
      <c r="E208" s="7"/>
      <c r="F208" s="7"/>
      <c r="G208" s="7"/>
      <c r="I208"/>
      <c r="K208" s="11"/>
      <c r="L208" s="8"/>
      <c r="N208" s="11"/>
      <c r="O208" s="15"/>
      <c r="P208" s="11"/>
      <c r="Q208" s="11"/>
      <c r="R208" s="11"/>
      <c r="S208" s="11"/>
      <c r="T208" s="11"/>
      <c r="AB208" s="25"/>
      <c r="AC208" s="73"/>
      <c r="AD208" s="25"/>
      <c r="AE208" s="25"/>
      <c r="AG208" s="67" t="s">
        <v>102</v>
      </c>
      <c r="AH208" s="96">
        <v>7.0000000000000007E-2</v>
      </c>
      <c r="AJ208" s="96"/>
      <c r="AW208">
        <f>0.3*0.329/0.095</f>
        <v>1.0389473684210526</v>
      </c>
    </row>
    <row r="209" spans="1:89" x14ac:dyDescent="0.15">
      <c r="A209" s="170"/>
      <c r="B209" s="25"/>
      <c r="D209" s="7"/>
      <c r="E209" s="7"/>
      <c r="F209" s="7"/>
      <c r="G209" s="7"/>
      <c r="I209"/>
      <c r="K209" s="11"/>
      <c r="L209" s="8"/>
      <c r="N209" s="11"/>
      <c r="O209" s="15"/>
      <c r="P209" s="11"/>
      <c r="Q209" s="11"/>
      <c r="R209" s="11"/>
      <c r="S209" s="11"/>
      <c r="T209" s="11"/>
      <c r="AB209" s="25"/>
      <c r="AC209" s="73"/>
      <c r="AD209" s="25"/>
      <c r="AE209" s="25"/>
      <c r="AG209" s="67" t="s">
        <v>103</v>
      </c>
      <c r="AH209" s="96">
        <v>0.09</v>
      </c>
      <c r="AJ209" s="96"/>
      <c r="AW209" s="67">
        <f>0.7*AX204</f>
        <v>6.649999999999999E-2</v>
      </c>
    </row>
    <row r="210" spans="1:89" x14ac:dyDescent="0.15">
      <c r="A210" s="170"/>
      <c r="B210" s="25"/>
      <c r="D210" s="7"/>
      <c r="E210" s="7"/>
      <c r="F210" s="7"/>
      <c r="G210" s="7"/>
      <c r="I210"/>
      <c r="K210" s="11"/>
      <c r="L210" s="8"/>
      <c r="N210" s="11"/>
      <c r="O210" s="15"/>
      <c r="P210" s="11"/>
      <c r="Q210" s="11"/>
      <c r="R210" s="11"/>
      <c r="S210" s="11"/>
      <c r="T210" s="11"/>
      <c r="AB210" s="25"/>
      <c r="AC210" s="73"/>
      <c r="AD210" s="25"/>
      <c r="AE210" s="25"/>
      <c r="AG210" s="67" t="s">
        <v>104</v>
      </c>
      <c r="AH210" s="96">
        <v>0.13</v>
      </c>
      <c r="AJ210" s="96"/>
      <c r="AW210">
        <f>AS204-AW209</f>
        <v>0.26237499999999997</v>
      </c>
    </row>
    <row r="211" spans="1:89" x14ac:dyDescent="0.15">
      <c r="A211" s="170"/>
      <c r="B211" s="25"/>
      <c r="D211" s="7"/>
      <c r="E211" s="7"/>
      <c r="F211" s="7"/>
      <c r="G211" s="7"/>
      <c r="I211"/>
      <c r="K211" s="11"/>
      <c r="L211" s="8"/>
      <c r="N211" s="11"/>
      <c r="O211" s="15"/>
      <c r="P211" s="11"/>
      <c r="Q211" s="11"/>
      <c r="R211" s="11"/>
      <c r="S211" s="11"/>
      <c r="T211" s="11"/>
      <c r="AB211" s="25"/>
      <c r="AC211" s="73"/>
      <c r="AD211" s="25"/>
      <c r="AE211" s="25"/>
      <c r="AG211" s="67" t="s">
        <v>105</v>
      </c>
      <c r="AH211" s="96">
        <v>0.16</v>
      </c>
      <c r="AJ211" s="96"/>
      <c r="AW211">
        <f>AW210/AS204</f>
        <v>0.79779551501330292</v>
      </c>
    </row>
    <row r="212" spans="1:89" x14ac:dyDescent="0.15">
      <c r="A212" s="170"/>
      <c r="B212" s="25"/>
      <c r="D212" s="7"/>
      <c r="E212" s="7"/>
      <c r="F212" s="7"/>
      <c r="G212" s="7"/>
      <c r="I212"/>
      <c r="K212" s="11"/>
      <c r="L212" s="8"/>
      <c r="N212" s="11"/>
      <c r="O212" s="15"/>
      <c r="P212" s="11"/>
      <c r="Q212" s="11"/>
      <c r="R212" s="11"/>
      <c r="S212" s="11"/>
      <c r="T212" s="11"/>
      <c r="AB212" s="25"/>
      <c r="AC212" s="73"/>
      <c r="AD212" s="25"/>
      <c r="AE212" s="25"/>
      <c r="AG212" s="67" t="s">
        <v>106</v>
      </c>
      <c r="AH212" s="96">
        <v>0.2</v>
      </c>
      <c r="AJ212" s="96"/>
    </row>
    <row r="213" spans="1:89" x14ac:dyDescent="0.15">
      <c r="A213" s="170"/>
      <c r="B213" s="25"/>
      <c r="D213" s="7"/>
      <c r="E213" s="7"/>
      <c r="F213" s="7"/>
      <c r="G213" s="7"/>
      <c r="I213"/>
      <c r="K213" s="11"/>
      <c r="L213" s="8"/>
      <c r="N213" s="11"/>
      <c r="O213" s="15"/>
      <c r="P213" s="11"/>
      <c r="Q213" s="11"/>
      <c r="R213" s="11"/>
      <c r="S213" s="11"/>
      <c r="T213" s="11"/>
      <c r="AB213" s="25"/>
      <c r="AC213" s="73"/>
      <c r="AD213" s="25"/>
      <c r="AE213" s="25"/>
      <c r="AG213" s="67" t="s">
        <v>107</v>
      </c>
      <c r="AH213" s="96">
        <v>0.18</v>
      </c>
      <c r="AJ213" s="96"/>
    </row>
    <row r="214" spans="1:89" x14ac:dyDescent="0.15">
      <c r="A214" s="170"/>
      <c r="B214" s="25"/>
      <c r="D214" s="7"/>
      <c r="E214" s="7"/>
      <c r="F214" s="7"/>
      <c r="G214" s="7"/>
      <c r="I214"/>
      <c r="K214" s="11"/>
      <c r="L214" s="8"/>
      <c r="N214" s="11"/>
      <c r="O214" s="15"/>
      <c r="P214" s="11"/>
      <c r="Q214" s="11"/>
      <c r="R214" s="11"/>
      <c r="S214" s="11"/>
      <c r="T214" s="11"/>
      <c r="AB214" s="25"/>
      <c r="AC214" s="73"/>
      <c r="AD214" s="25"/>
      <c r="AE214" s="25"/>
      <c r="AG214" s="67" t="s">
        <v>108</v>
      </c>
      <c r="AH214" s="96">
        <v>0.16</v>
      </c>
      <c r="AJ214" s="96"/>
    </row>
    <row r="215" spans="1:89" x14ac:dyDescent="0.15">
      <c r="A215" s="170"/>
      <c r="B215" s="25"/>
      <c r="D215" s="7"/>
      <c r="E215" s="7"/>
      <c r="F215" s="7"/>
      <c r="G215" s="7"/>
      <c r="I215"/>
      <c r="K215" s="11"/>
      <c r="L215" s="8"/>
      <c r="N215" s="11"/>
      <c r="O215" s="15"/>
      <c r="P215" s="11"/>
      <c r="Q215" s="11"/>
      <c r="R215" s="11"/>
      <c r="S215" s="11"/>
      <c r="T215" s="11"/>
      <c r="AB215" s="25"/>
      <c r="AC215" s="73"/>
      <c r="AD215" s="25"/>
      <c r="AE215" s="25"/>
      <c r="AG215" s="98" t="s">
        <v>112</v>
      </c>
      <c r="AH215" s="99">
        <v>0</v>
      </c>
      <c r="AJ215" s="96"/>
    </row>
    <row r="216" spans="1:89" x14ac:dyDescent="0.15">
      <c r="A216" s="170"/>
      <c r="B216" s="25"/>
      <c r="D216" s="7"/>
      <c r="E216" s="7"/>
      <c r="F216" s="7"/>
      <c r="G216" s="7"/>
      <c r="I216"/>
      <c r="K216" s="11"/>
      <c r="L216" s="8"/>
      <c r="N216" s="11"/>
      <c r="O216" s="15"/>
      <c r="P216" s="11"/>
      <c r="Q216" s="11"/>
      <c r="R216" s="11"/>
      <c r="S216" s="11"/>
      <c r="T216" s="11"/>
      <c r="AB216" s="25"/>
      <c r="AC216" s="73"/>
      <c r="AD216" s="25"/>
      <c r="AE216" s="25"/>
      <c r="AG216" s="4"/>
    </row>
    <row r="217" spans="1:89" x14ac:dyDescent="0.15">
      <c r="A217" s="170"/>
      <c r="B217" s="25"/>
      <c r="D217" s="7"/>
      <c r="E217" s="7"/>
      <c r="F217" s="7"/>
      <c r="G217" s="7"/>
      <c r="I217"/>
      <c r="K217" s="11"/>
      <c r="L217" s="8"/>
      <c r="N217" s="11"/>
      <c r="O217" s="15"/>
      <c r="P217" s="11"/>
      <c r="Q217" s="11"/>
      <c r="R217" s="11"/>
      <c r="S217" s="11"/>
      <c r="T217" s="11"/>
      <c r="AB217" s="25"/>
      <c r="AC217" s="73"/>
      <c r="AD217" s="25"/>
      <c r="AE217" s="25"/>
      <c r="AG217" s="27" t="str">
        <f ca="1">HYPERLINK("#"&amp;MID(CELL("filename",AH217),FIND("]",CELL("filename",AH217))+1,256)&amp;"!"&amp;ADDRESS(ROW($B$8),COLUMN($B$8),1,TRUE),"Return to Cell B8")</f>
        <v>Return to Cell B8</v>
      </c>
    </row>
    <row r="218" spans="1:89" x14ac:dyDescent="0.15">
      <c r="A218" s="170"/>
      <c r="B218" s="25"/>
      <c r="D218" s="7"/>
      <c r="E218" s="7"/>
      <c r="F218" s="7"/>
      <c r="G218" s="7"/>
      <c r="I218"/>
      <c r="K218" s="11"/>
      <c r="L218" s="8"/>
      <c r="N218" s="11"/>
      <c r="O218" s="15"/>
      <c r="P218" s="11"/>
      <c r="Q218" s="11"/>
      <c r="R218" s="11"/>
      <c r="S218" s="11"/>
      <c r="T218" s="11"/>
      <c r="AB218" s="25"/>
      <c r="AC218" s="73"/>
      <c r="AD218" s="25"/>
      <c r="AE218" s="25"/>
      <c r="AG218" s="4"/>
      <c r="AJ218" s="27"/>
    </row>
    <row r="219" spans="1:89" x14ac:dyDescent="0.15">
      <c r="A219" s="170"/>
      <c r="B219" s="25"/>
      <c r="D219" s="7"/>
      <c r="E219" s="7"/>
      <c r="F219" s="7"/>
      <c r="G219" s="7"/>
      <c r="I219"/>
      <c r="K219" s="11"/>
      <c r="L219" s="8"/>
      <c r="N219" s="11"/>
      <c r="O219" s="15"/>
      <c r="P219" s="11"/>
      <c r="Q219" s="11"/>
      <c r="R219" s="11"/>
      <c r="S219" s="11"/>
      <c r="T219" s="11"/>
      <c r="AB219" s="25"/>
      <c r="AC219" s="73"/>
      <c r="AD219" s="25"/>
      <c r="AE219" s="25"/>
      <c r="AG219" s="4"/>
      <c r="AJ219" s="27"/>
    </row>
    <row r="220" spans="1:89" x14ac:dyDescent="0.15">
      <c r="A220" s="170"/>
      <c r="B220" s="25"/>
      <c r="D220" s="7"/>
      <c r="E220" s="7"/>
      <c r="F220" s="7"/>
      <c r="G220" s="7"/>
      <c r="I220"/>
      <c r="K220" s="11"/>
      <c r="L220" s="8"/>
      <c r="N220" s="11"/>
      <c r="O220" s="15"/>
      <c r="P220" s="11"/>
      <c r="Q220" s="11"/>
      <c r="R220" s="11"/>
      <c r="S220" s="11"/>
      <c r="T220" s="11"/>
      <c r="AB220" s="25"/>
      <c r="AC220" s="73"/>
      <c r="AD220" s="25"/>
      <c r="AE220" s="25"/>
      <c r="AG220" s="4"/>
      <c r="AJ220" s="27"/>
    </row>
    <row r="221" spans="1:89" x14ac:dyDescent="0.15">
      <c r="A221" s="170"/>
      <c r="B221" s="25"/>
      <c r="D221" s="7"/>
      <c r="E221" s="7"/>
      <c r="F221" s="7"/>
      <c r="G221" s="7"/>
      <c r="I221"/>
      <c r="K221" s="11"/>
      <c r="L221" s="8"/>
      <c r="M221" s="181"/>
      <c r="N221" s="11"/>
      <c r="O221" s="15"/>
      <c r="P221" s="11"/>
      <c r="Q221" s="11"/>
      <c r="R221" s="11"/>
      <c r="S221" s="11"/>
      <c r="T221" s="11"/>
      <c r="AB221" s="25"/>
      <c r="AC221" s="73"/>
      <c r="AD221" s="25"/>
      <c r="AE221" s="25"/>
      <c r="AG221" s="4"/>
      <c r="AJ221" s="27"/>
    </row>
    <row r="222" spans="1:89" x14ac:dyDescent="0.15">
      <c r="A222" s="170"/>
      <c r="B222" s="25"/>
      <c r="D222" s="7"/>
      <c r="E222" s="7"/>
      <c r="F222" s="7"/>
      <c r="G222" s="7"/>
      <c r="I222"/>
      <c r="K222" s="11"/>
      <c r="L222" s="8"/>
      <c r="N222" s="11"/>
      <c r="O222" s="15"/>
      <c r="P222" s="11"/>
      <c r="Q222" s="11"/>
      <c r="R222" s="11"/>
      <c r="S222" s="11"/>
      <c r="T222" s="11"/>
      <c r="AB222" s="25"/>
      <c r="AC222" s="73"/>
      <c r="AD222" s="25"/>
      <c r="AE222" s="25"/>
      <c r="AG222" s="4"/>
      <c r="AJ222" s="27"/>
    </row>
    <row r="223" spans="1:89" x14ac:dyDescent="0.15">
      <c r="A223" s="170"/>
      <c r="B223" s="25"/>
      <c r="D223" s="7"/>
      <c r="E223" s="7"/>
      <c r="F223" s="7"/>
      <c r="G223" s="7"/>
      <c r="I223"/>
      <c r="K223" s="11"/>
      <c r="L223" s="8"/>
      <c r="N223" s="11"/>
      <c r="O223" s="15"/>
      <c r="P223" s="11"/>
      <c r="Q223" s="11"/>
      <c r="R223" s="11"/>
      <c r="S223" s="11"/>
      <c r="T223" s="11"/>
      <c r="AB223" s="25"/>
      <c r="AC223" s="73"/>
      <c r="AD223" s="25"/>
      <c r="AE223" s="25"/>
      <c r="AG223" s="4"/>
      <c r="AJ223" s="27"/>
    </row>
    <row r="224" spans="1:89" x14ac:dyDescent="0.15">
      <c r="A224" s="170"/>
      <c r="B224" s="25"/>
      <c r="D224" s="7"/>
      <c r="E224" s="7"/>
      <c r="F224" s="7"/>
      <c r="G224" s="7"/>
      <c r="I224"/>
      <c r="K224" s="11"/>
      <c r="L224" s="8"/>
      <c r="N224" s="11"/>
      <c r="O224" s="15"/>
      <c r="P224" s="11"/>
      <c r="Q224" s="11"/>
      <c r="R224" s="11"/>
      <c r="S224" s="11"/>
      <c r="T224" s="11"/>
      <c r="AB224" s="25"/>
      <c r="AC224" s="73"/>
      <c r="AD224" s="25"/>
      <c r="AE224" s="25"/>
      <c r="AG224" s="4"/>
      <c r="AJ224" s="27"/>
      <c r="CF224" s="67" t="s">
        <v>360</v>
      </c>
      <c r="CK224">
        <v>7</v>
      </c>
    </row>
    <row r="225" spans="1:91" x14ac:dyDescent="0.15">
      <c r="A225" s="170"/>
      <c r="B225" s="25"/>
      <c r="D225" s="7"/>
      <c r="E225" s="7"/>
      <c r="F225" s="7"/>
      <c r="G225" s="7"/>
      <c r="I225"/>
      <c r="K225" s="11"/>
      <c r="L225" s="8"/>
      <c r="N225" s="11"/>
      <c r="O225" s="15"/>
      <c r="P225" s="11"/>
      <c r="Q225" s="11"/>
      <c r="R225" s="11"/>
      <c r="S225" s="11"/>
      <c r="T225" s="11"/>
      <c r="AB225" s="25"/>
      <c r="AC225" s="73"/>
      <c r="AD225" s="25"/>
      <c r="AE225" s="25"/>
      <c r="AG225" s="4"/>
      <c r="AJ225" s="27"/>
      <c r="CF225" s="67" t="s">
        <v>361</v>
      </c>
    </row>
    <row r="226" spans="1:91" x14ac:dyDescent="0.15">
      <c r="A226" s="170"/>
      <c r="B226" s="25"/>
      <c r="D226" s="7"/>
      <c r="E226" s="7"/>
      <c r="F226" s="7"/>
      <c r="G226" s="7"/>
      <c r="I226"/>
      <c r="K226" s="11"/>
      <c r="L226" s="8"/>
      <c r="N226" s="11"/>
      <c r="O226" s="15"/>
      <c r="P226" s="11"/>
      <c r="Q226" s="11"/>
      <c r="R226" s="11"/>
      <c r="S226" s="11"/>
      <c r="T226" s="11"/>
      <c r="AB226" s="25"/>
      <c r="AC226" s="73"/>
      <c r="AD226" s="25"/>
      <c r="AE226" s="25"/>
      <c r="CF226" s="67" t="s">
        <v>362</v>
      </c>
      <c r="CG226" s="67" t="s">
        <v>316</v>
      </c>
      <c r="CH226" s="67" t="s">
        <v>363</v>
      </c>
      <c r="CI226" s="67" t="s">
        <v>364</v>
      </c>
    </row>
    <row r="227" spans="1:91" x14ac:dyDescent="0.15">
      <c r="A227" s="170"/>
      <c r="B227" s="25"/>
      <c r="D227" s="7"/>
      <c r="E227" s="7"/>
      <c r="F227" s="7"/>
      <c r="G227" s="7"/>
      <c r="I227"/>
      <c r="K227" s="11"/>
      <c r="L227" s="8"/>
      <c r="N227" s="11"/>
      <c r="O227" s="15"/>
      <c r="P227" s="11"/>
      <c r="Q227" s="11"/>
      <c r="R227" s="11"/>
      <c r="S227" s="11"/>
      <c r="T227" s="11"/>
      <c r="AB227" s="25"/>
      <c r="AC227" s="73"/>
      <c r="AD227" s="25"/>
      <c r="AE227" s="25"/>
      <c r="CF227">
        <v>0</v>
      </c>
      <c r="CG227">
        <v>0.2</v>
      </c>
      <c r="CH227">
        <f>49*CF227/100</f>
        <v>0</v>
      </c>
      <c r="CI227">
        <f>CH227/7</f>
        <v>0</v>
      </c>
      <c r="CK227">
        <v>0</v>
      </c>
      <c r="CL227">
        <f>CG227</f>
        <v>0.2</v>
      </c>
      <c r="CM227">
        <v>0.2</v>
      </c>
    </row>
    <row r="228" spans="1:91" x14ac:dyDescent="0.15">
      <c r="A228" s="170"/>
      <c r="B228" s="25"/>
      <c r="D228" s="7"/>
      <c r="E228" s="7"/>
      <c r="F228" s="7"/>
      <c r="G228" s="7"/>
      <c r="I228"/>
      <c r="K228" s="11"/>
      <c r="L228" s="8"/>
      <c r="N228" s="11"/>
      <c r="O228" s="15"/>
      <c r="P228" s="11"/>
      <c r="Q228" s="11"/>
      <c r="R228" s="11"/>
      <c r="S228" s="11"/>
      <c r="T228" s="11"/>
      <c r="AB228" s="25"/>
      <c r="AC228" s="73"/>
      <c r="AD228" s="25"/>
      <c r="AE228" s="25"/>
      <c r="CF228" s="96">
        <v>10</v>
      </c>
      <c r="CG228" s="96">
        <v>0.2</v>
      </c>
      <c r="CH228">
        <f t="shared" ref="CH228:CH237" si="79">49*CF228/100</f>
        <v>4.9000000000000004</v>
      </c>
      <c r="CI228">
        <f>CH228/7</f>
        <v>0.70000000000000007</v>
      </c>
      <c r="CK228">
        <v>1</v>
      </c>
      <c r="CL228">
        <v>0.2</v>
      </c>
      <c r="CM228">
        <v>0.2</v>
      </c>
    </row>
    <row r="229" spans="1:91" x14ac:dyDescent="0.15">
      <c r="A229" s="170"/>
      <c r="B229" s="25"/>
      <c r="D229" s="7"/>
      <c r="E229" s="7"/>
      <c r="F229" s="7"/>
      <c r="G229" s="7"/>
      <c r="I229"/>
      <c r="K229" s="11"/>
      <c r="L229" s="8"/>
      <c r="N229" s="11"/>
      <c r="O229" s="15"/>
      <c r="P229" s="11"/>
      <c r="Q229" s="11"/>
      <c r="R229" s="11"/>
      <c r="S229" s="11"/>
      <c r="T229" s="11"/>
      <c r="AB229" s="25"/>
      <c r="AC229" s="73"/>
      <c r="AD229" s="25"/>
      <c r="AE229" s="25"/>
      <c r="CF229" s="96">
        <v>20</v>
      </c>
      <c r="CG229">
        <v>0.2</v>
      </c>
      <c r="CH229">
        <f t="shared" si="79"/>
        <v>9.8000000000000007</v>
      </c>
      <c r="CI229">
        <f t="shared" ref="CI229:CI237" si="80">CH229/7</f>
        <v>1.4000000000000001</v>
      </c>
      <c r="CK229">
        <v>2</v>
      </c>
      <c r="CL229">
        <v>0.2</v>
      </c>
      <c r="CM229">
        <v>0.2</v>
      </c>
    </row>
    <row r="230" spans="1:91" x14ac:dyDescent="0.15">
      <c r="A230" s="170"/>
      <c r="B230" s="25"/>
      <c r="D230" s="7"/>
      <c r="E230" s="7"/>
      <c r="F230" s="7"/>
      <c r="G230" s="7"/>
      <c r="I230"/>
      <c r="K230" s="11"/>
      <c r="L230" s="8"/>
      <c r="N230" s="11"/>
      <c r="O230" s="15"/>
      <c r="P230" s="11"/>
      <c r="Q230" s="11"/>
      <c r="R230" s="11"/>
      <c r="S230" s="11"/>
      <c r="T230" s="11"/>
      <c r="AB230" s="25"/>
      <c r="AC230" s="73"/>
      <c r="AD230" s="25"/>
      <c r="AE230" s="25"/>
      <c r="CF230" s="96">
        <v>30</v>
      </c>
      <c r="CG230">
        <v>0.2</v>
      </c>
      <c r="CH230">
        <f t="shared" si="79"/>
        <v>14.7</v>
      </c>
      <c r="CI230">
        <f t="shared" si="80"/>
        <v>2.1</v>
      </c>
      <c r="CK230">
        <v>3</v>
      </c>
      <c r="CL230">
        <f>CG231+0.2*(CG232-CG231)/(CI232-CI231)</f>
        <v>0.25571428571428573</v>
      </c>
      <c r="CM230">
        <v>0.25571428571428573</v>
      </c>
    </row>
    <row r="231" spans="1:91" x14ac:dyDescent="0.15">
      <c r="A231" s="170"/>
      <c r="B231" s="25"/>
      <c r="D231" s="7"/>
      <c r="E231" s="7"/>
      <c r="F231" s="7"/>
      <c r="G231" s="7"/>
      <c r="I231"/>
      <c r="K231" s="11"/>
      <c r="L231" s="8"/>
      <c r="N231" s="11"/>
      <c r="O231" s="15"/>
      <c r="P231" s="11"/>
      <c r="Q231" s="11"/>
      <c r="R231" s="11"/>
      <c r="S231" s="11"/>
      <c r="T231" s="11"/>
      <c r="AB231" s="25"/>
      <c r="AC231" s="73"/>
      <c r="AD231" s="25"/>
      <c r="AE231" s="25"/>
      <c r="BG231" s="67" t="s">
        <v>113</v>
      </c>
      <c r="BH231" s="67"/>
      <c r="BI231" s="27" t="str">
        <f ca="1">HYPERLINK("#"&amp;MID(CELL("filename",BJ231),FIND("]",CELL("filename",BJ231))+1,256)&amp;"!"&amp;ADDRESS(ROW($B$8),COLUMN($B$8),1,TRUE),"Return to Cell B8")</f>
        <v>Return to Cell B8</v>
      </c>
      <c r="BJ231" s="67"/>
      <c r="BK231" s="67"/>
      <c r="BL231" s="67"/>
      <c r="BM231" s="67"/>
      <c r="BN231" s="67"/>
      <c r="BO231" s="67"/>
      <c r="BP231" s="67"/>
      <c r="BQ231" s="67"/>
      <c r="BR231" s="67"/>
      <c r="BS231" s="67"/>
      <c r="BT231" s="67"/>
      <c r="BU231" s="67"/>
      <c r="BV231" s="67"/>
      <c r="BW231" s="67"/>
      <c r="BX231" s="67"/>
      <c r="BY231" s="67"/>
      <c r="BZ231" s="67"/>
      <c r="CA231" s="67"/>
      <c r="CB231" s="67"/>
      <c r="CC231" s="67"/>
      <c r="CF231" s="96">
        <v>40</v>
      </c>
      <c r="CG231">
        <v>0.23</v>
      </c>
      <c r="CH231">
        <f t="shared" si="79"/>
        <v>19.600000000000001</v>
      </c>
      <c r="CI231">
        <f t="shared" si="80"/>
        <v>2.8000000000000003</v>
      </c>
      <c r="CK231">
        <v>4</v>
      </c>
      <c r="CL231">
        <f>CG232+0.5*(CG233-CG232)/(CI233-CI232)</f>
        <v>0.3914285714285714</v>
      </c>
      <c r="CM231">
        <v>0.3914285714285714</v>
      </c>
    </row>
    <row r="232" spans="1:91" x14ac:dyDescent="0.15">
      <c r="A232" s="170"/>
      <c r="B232" s="25"/>
      <c r="D232" s="7"/>
      <c r="E232" s="7"/>
      <c r="F232" s="7"/>
      <c r="G232" s="7"/>
      <c r="I232"/>
      <c r="K232" s="11"/>
      <c r="L232" s="8"/>
      <c r="N232" s="11"/>
      <c r="O232" s="15"/>
      <c r="P232" s="11"/>
      <c r="Q232" s="11"/>
      <c r="R232" s="11"/>
      <c r="S232" s="11"/>
      <c r="T232" s="11"/>
      <c r="AB232" s="25"/>
      <c r="AC232" s="73"/>
      <c r="AD232" s="25"/>
      <c r="AE232" s="25"/>
      <c r="BG232" s="67"/>
      <c r="BH232" s="67"/>
      <c r="BI232" s="27"/>
      <c r="BJ232" s="67"/>
      <c r="BK232" s="67"/>
      <c r="BL232" s="67"/>
      <c r="BM232" s="67"/>
      <c r="BN232" s="67"/>
      <c r="BO232" s="67"/>
      <c r="BP232" s="67"/>
      <c r="BQ232" s="67"/>
      <c r="BR232" s="67"/>
      <c r="BS232" s="67"/>
      <c r="BT232" s="67"/>
      <c r="BU232" s="67"/>
      <c r="BV232" s="67"/>
      <c r="BW232" s="67"/>
      <c r="BX232" s="67"/>
      <c r="BY232" s="67"/>
      <c r="BZ232" s="67"/>
      <c r="CA232" s="67"/>
      <c r="CB232" s="67"/>
      <c r="CC232" s="67"/>
      <c r="CF232" s="96">
        <v>50</v>
      </c>
      <c r="CG232" s="96">
        <v>0.32</v>
      </c>
      <c r="CH232">
        <f t="shared" si="79"/>
        <v>24.5</v>
      </c>
      <c r="CI232">
        <f t="shared" si="80"/>
        <v>3.5</v>
      </c>
      <c r="CK232">
        <v>5</v>
      </c>
      <c r="CL232">
        <f>CG234+0.1*(CG235-CG234)/(CI235-CI234)</f>
        <v>0.5714285714285714</v>
      </c>
      <c r="CM232">
        <v>0.5714285714285714</v>
      </c>
    </row>
    <row r="233" spans="1:91" x14ac:dyDescent="0.15">
      <c r="A233" s="170"/>
      <c r="B233" s="25"/>
      <c r="D233" s="7"/>
      <c r="E233" s="7"/>
      <c r="F233" s="7"/>
      <c r="G233" s="7"/>
      <c r="I233"/>
      <c r="K233" s="11"/>
      <c r="L233" s="8"/>
      <c r="N233" s="11"/>
      <c r="O233" s="15"/>
      <c r="P233" s="11"/>
      <c r="Q233" s="11"/>
      <c r="R233" s="11"/>
      <c r="S233" s="11"/>
      <c r="T233" s="11"/>
      <c r="AB233" s="25"/>
      <c r="AC233" s="73"/>
      <c r="AD233" s="25"/>
      <c r="AE233" s="25"/>
      <c r="BG233" s="141" t="s">
        <v>114</v>
      </c>
      <c r="BH233" s="67"/>
      <c r="BI233" s="67"/>
      <c r="BJ233" s="67"/>
      <c r="BK233" s="67"/>
      <c r="BL233" s="67"/>
      <c r="BM233" s="67"/>
      <c r="BN233" s="67"/>
      <c r="BO233" s="67"/>
      <c r="BP233" s="67"/>
      <c r="BQ233" s="67"/>
      <c r="BR233" s="67"/>
      <c r="BS233" s="67"/>
      <c r="BT233" s="67"/>
      <c r="BU233" s="67"/>
      <c r="BV233" s="67"/>
      <c r="BW233" s="67"/>
      <c r="BX233" s="67"/>
      <c r="BY233" s="67"/>
      <c r="BZ233" s="67"/>
      <c r="CA233" s="67"/>
      <c r="CB233" s="67"/>
      <c r="CC233" s="67"/>
      <c r="CF233" s="96">
        <v>60</v>
      </c>
      <c r="CG233">
        <v>0.42</v>
      </c>
      <c r="CH233">
        <f t="shared" si="79"/>
        <v>29.4</v>
      </c>
      <c r="CI233">
        <f t="shared" si="80"/>
        <v>4.2</v>
      </c>
      <c r="CK233">
        <v>6</v>
      </c>
      <c r="CL233">
        <f>CG235+0.4*(CG236-CG235)/(CI236-CI235)</f>
        <v>0.78571428571428581</v>
      </c>
      <c r="CM233">
        <v>0.78571428571428581</v>
      </c>
    </row>
    <row r="234" spans="1:91" x14ac:dyDescent="0.15">
      <c r="A234" s="170"/>
      <c r="B234" s="25"/>
      <c r="D234" s="7"/>
      <c r="E234" s="7"/>
      <c r="F234" s="7"/>
      <c r="G234" s="7"/>
      <c r="I234"/>
      <c r="K234" s="11"/>
      <c r="L234" s="8"/>
      <c r="N234" s="11"/>
      <c r="O234" s="15"/>
      <c r="P234" s="11"/>
      <c r="Q234" s="11"/>
      <c r="R234" s="11"/>
      <c r="S234" s="11"/>
      <c r="T234" s="11"/>
      <c r="AB234" s="25"/>
      <c r="AC234" s="73"/>
      <c r="AD234" s="25"/>
      <c r="AE234" s="25"/>
      <c r="BG234" s="67" t="s">
        <v>115</v>
      </c>
      <c r="BH234" s="67"/>
      <c r="BI234" s="67" t="s">
        <v>116</v>
      </c>
      <c r="BJ234" s="67"/>
      <c r="BK234" s="67"/>
      <c r="BL234" s="67"/>
      <c r="BM234" s="67"/>
      <c r="BN234" s="67"/>
      <c r="BO234" s="67"/>
      <c r="BP234" s="67"/>
      <c r="BQ234" s="67"/>
      <c r="BR234" s="67"/>
      <c r="BS234" s="67"/>
      <c r="BT234" s="67"/>
      <c r="BU234" s="67"/>
      <c r="BV234" s="67"/>
      <c r="BW234" s="67"/>
      <c r="BX234" s="67"/>
      <c r="BY234" s="67"/>
      <c r="BZ234" s="67"/>
      <c r="CA234" s="67"/>
      <c r="CB234" s="67"/>
      <c r="CC234" s="67"/>
      <c r="CF234" s="96">
        <v>70</v>
      </c>
      <c r="CG234">
        <v>0.55000000000000004</v>
      </c>
      <c r="CH234">
        <f t="shared" si="79"/>
        <v>34.299999999999997</v>
      </c>
      <c r="CI234">
        <f t="shared" si="80"/>
        <v>4.8999999999999995</v>
      </c>
      <c r="CK234">
        <v>7</v>
      </c>
      <c r="CL234">
        <v>0.95</v>
      </c>
      <c r="CM234">
        <v>0.95</v>
      </c>
    </row>
    <row r="235" spans="1:91" x14ac:dyDescent="0.15">
      <c r="A235" s="170"/>
      <c r="B235" s="25"/>
      <c r="D235" s="7"/>
      <c r="E235" s="7"/>
      <c r="F235" s="7"/>
      <c r="G235" s="7"/>
      <c r="I235"/>
      <c r="K235" s="11"/>
      <c r="L235" s="8"/>
      <c r="N235" s="11"/>
      <c r="O235" s="15"/>
      <c r="P235" s="11"/>
      <c r="Q235" s="11"/>
      <c r="R235" s="11"/>
      <c r="S235" s="11"/>
      <c r="T235" s="11"/>
      <c r="AB235" s="25"/>
      <c r="AC235" s="73"/>
      <c r="AD235" s="25"/>
      <c r="AE235" s="25"/>
      <c r="BG235" s="67" t="s">
        <v>117</v>
      </c>
      <c r="BH235" s="67"/>
      <c r="BI235" s="27" t="s">
        <v>118</v>
      </c>
      <c r="BJ235" s="67"/>
      <c r="BK235" s="67"/>
      <c r="BL235" s="67"/>
      <c r="BM235" s="67"/>
      <c r="BN235" s="67"/>
      <c r="BO235" s="67"/>
      <c r="BP235" s="67"/>
      <c r="BQ235" s="67"/>
      <c r="BR235" s="67"/>
      <c r="BS235" s="67"/>
      <c r="BT235" s="67"/>
      <c r="BU235" s="67"/>
      <c r="BV235" s="67"/>
      <c r="BW235" s="67"/>
      <c r="BX235" s="67"/>
      <c r="BY235" s="67"/>
      <c r="BZ235" s="67"/>
      <c r="CA235" s="67"/>
      <c r="CB235" s="67"/>
      <c r="CC235" s="67"/>
      <c r="CF235" s="96">
        <v>80</v>
      </c>
      <c r="CG235">
        <v>0.7</v>
      </c>
      <c r="CH235">
        <f t="shared" si="79"/>
        <v>39.200000000000003</v>
      </c>
      <c r="CI235">
        <f t="shared" si="80"/>
        <v>5.6000000000000005</v>
      </c>
      <c r="CK235">
        <v>8</v>
      </c>
      <c r="CL235">
        <f>0.95+0.01/2.4</f>
        <v>0.95416666666666661</v>
      </c>
      <c r="CM235">
        <v>0.95416666666666661</v>
      </c>
    </row>
    <row r="236" spans="1:91" x14ac:dyDescent="0.15">
      <c r="A236" s="170"/>
      <c r="B236" s="25"/>
      <c r="D236" s="7"/>
      <c r="E236" s="7"/>
      <c r="F236" s="7"/>
      <c r="G236" s="7"/>
      <c r="I236"/>
      <c r="K236" s="11"/>
      <c r="L236" s="8"/>
      <c r="N236" s="11"/>
      <c r="O236" s="15"/>
      <c r="P236" s="11"/>
      <c r="Q236" s="11"/>
      <c r="R236" s="11"/>
      <c r="S236" s="11"/>
      <c r="T236" s="11"/>
      <c r="AB236" s="25"/>
      <c r="AC236" s="73"/>
      <c r="AD236" s="25"/>
      <c r="AE236" s="25"/>
      <c r="BG236" s="67"/>
      <c r="BH236" s="67"/>
      <c r="BI236" s="67"/>
      <c r="BJ236" s="67"/>
      <c r="BK236" s="67"/>
      <c r="BL236" s="67"/>
      <c r="BM236" s="67"/>
      <c r="BN236" s="67"/>
      <c r="BO236" s="67"/>
      <c r="BP236" s="67"/>
      <c r="BQ236" s="67"/>
      <c r="BR236" s="67"/>
      <c r="BS236" s="67"/>
      <c r="BT236" s="67"/>
      <c r="BU236" s="67"/>
      <c r="BV236" s="67"/>
      <c r="BW236" s="67"/>
      <c r="BX236" s="67"/>
      <c r="BY236" s="67"/>
      <c r="BZ236" s="67"/>
      <c r="CA236" s="67"/>
      <c r="CB236" s="67"/>
      <c r="CC236" s="67"/>
      <c r="CF236" s="96">
        <v>90</v>
      </c>
      <c r="CG236">
        <v>0.85</v>
      </c>
      <c r="CH236">
        <f t="shared" si="79"/>
        <v>44.1</v>
      </c>
      <c r="CI236">
        <f t="shared" si="80"/>
        <v>6.3</v>
      </c>
      <c r="CK236">
        <v>9</v>
      </c>
      <c r="CL236">
        <f>0.95+2*0.01/2.4</f>
        <v>0.95833333333333326</v>
      </c>
      <c r="CM236">
        <v>0.95833333333333326</v>
      </c>
    </row>
    <row r="237" spans="1:91" x14ac:dyDescent="0.15">
      <c r="A237" s="170"/>
      <c r="B237" s="25"/>
      <c r="D237" s="7"/>
      <c r="E237" s="7"/>
      <c r="F237" s="7"/>
      <c r="G237" s="7"/>
      <c r="I237"/>
      <c r="K237" s="11"/>
      <c r="L237" s="8"/>
      <c r="N237" s="11"/>
      <c r="O237" s="15"/>
      <c r="P237" s="11"/>
      <c r="Q237" s="11"/>
      <c r="R237" s="11"/>
      <c r="S237" s="11"/>
      <c r="T237" s="11"/>
      <c r="AB237" s="25"/>
      <c r="AC237" s="73"/>
      <c r="AD237" s="25"/>
      <c r="AE237" s="25"/>
      <c r="BG237" s="67" t="s">
        <v>365</v>
      </c>
      <c r="BH237" s="67"/>
      <c r="BI237" s="67"/>
      <c r="BJ237" s="67"/>
      <c r="BK237" s="67"/>
      <c r="BL237" s="67"/>
      <c r="BM237" s="67"/>
      <c r="BN237" s="67"/>
      <c r="BO237" s="67"/>
      <c r="BP237" s="67"/>
      <c r="BQ237" s="67"/>
      <c r="BR237" s="67"/>
      <c r="BS237" s="67"/>
      <c r="BT237" s="67"/>
      <c r="BU237" s="67"/>
      <c r="BV237" s="67"/>
      <c r="BW237" s="67"/>
      <c r="BX237" s="67"/>
      <c r="BY237" s="67"/>
      <c r="BZ237" s="67"/>
      <c r="CA237" s="67"/>
      <c r="CB237" s="67"/>
      <c r="CC237" s="67"/>
      <c r="CF237" s="96">
        <v>100</v>
      </c>
      <c r="CG237">
        <v>0.95</v>
      </c>
      <c r="CH237">
        <f t="shared" si="79"/>
        <v>49</v>
      </c>
      <c r="CI237">
        <f t="shared" si="80"/>
        <v>7</v>
      </c>
      <c r="CK237">
        <v>10</v>
      </c>
      <c r="CL237">
        <f>CG241+0.6*(CG242-CG241)/(CI242-CI241)</f>
        <v>0.95579999999999998</v>
      </c>
      <c r="CM237">
        <v>0.95579999999999998</v>
      </c>
    </row>
    <row r="238" spans="1:91" x14ac:dyDescent="0.15">
      <c r="A238" s="170"/>
      <c r="B238" s="25"/>
      <c r="D238" s="7"/>
      <c r="E238" s="7"/>
      <c r="F238" s="7"/>
      <c r="G238" s="7"/>
      <c r="I238"/>
      <c r="K238" s="11"/>
      <c r="L238" s="8"/>
      <c r="N238" s="11"/>
      <c r="O238" s="15"/>
      <c r="P238" s="11"/>
      <c r="Q238" s="11"/>
      <c r="R238" s="11"/>
      <c r="S238" s="11"/>
      <c r="T238" s="11"/>
      <c r="AB238" s="25"/>
      <c r="AC238" s="73"/>
      <c r="AD238" s="25"/>
      <c r="AE238" s="25"/>
      <c r="BG238" s="70" t="s">
        <v>120</v>
      </c>
      <c r="BH238" s="375" t="s">
        <v>121</v>
      </c>
      <c r="BI238" s="375"/>
      <c r="BJ238" s="375"/>
      <c r="BK238" s="375"/>
      <c r="BL238" s="375"/>
      <c r="BM238" s="375"/>
      <c r="BN238" s="375"/>
      <c r="BO238" s="375"/>
      <c r="BP238" s="375"/>
      <c r="BQ238" s="375"/>
      <c r="BR238" s="375"/>
      <c r="BS238" s="375"/>
      <c r="BT238" s="375"/>
      <c r="BU238" s="375"/>
      <c r="BV238" s="375"/>
      <c r="BW238" s="375"/>
      <c r="BX238" s="375"/>
      <c r="BY238" s="375"/>
      <c r="BZ238" s="375"/>
      <c r="CA238" s="375"/>
      <c r="CB238" s="375"/>
      <c r="CC238" s="375"/>
      <c r="CK238">
        <v>11</v>
      </c>
      <c r="CL238">
        <f>CG242+0.1*(CG243-CG242)/(CI243-CI242)</f>
        <v>0.94929999999999992</v>
      </c>
      <c r="CM238">
        <v>0.94929999999999992</v>
      </c>
    </row>
    <row r="239" spans="1:91" ht="15" x14ac:dyDescent="0.15">
      <c r="A239" s="170"/>
      <c r="B239" s="25"/>
      <c r="D239" s="7"/>
      <c r="E239" s="7"/>
      <c r="F239" s="7"/>
      <c r="G239" s="7"/>
      <c r="I239"/>
      <c r="K239" s="11"/>
      <c r="L239" s="8"/>
      <c r="N239" s="11"/>
      <c r="O239" s="15"/>
      <c r="P239" s="11"/>
      <c r="Q239" s="11"/>
      <c r="R239" s="11"/>
      <c r="S239" s="11"/>
      <c r="T239" s="11"/>
      <c r="AB239" s="25"/>
      <c r="AC239" s="73"/>
      <c r="AD239" s="25"/>
      <c r="AE239" s="25"/>
      <c r="BG239" s="73" t="s">
        <v>366</v>
      </c>
      <c r="BH239" s="375" t="s">
        <v>123</v>
      </c>
      <c r="BI239" s="375"/>
      <c r="BJ239" s="375"/>
      <c r="BK239" s="375"/>
      <c r="BL239" s="375"/>
      <c r="BM239" s="375"/>
      <c r="BN239" s="375"/>
      <c r="BO239" s="375"/>
      <c r="BP239" s="375"/>
      <c r="BQ239" s="375"/>
      <c r="BR239" s="375"/>
      <c r="BS239" s="375"/>
      <c r="BT239" s="375"/>
      <c r="BU239" s="375"/>
      <c r="BV239" s="375"/>
      <c r="BW239" s="375"/>
      <c r="BX239" s="375"/>
      <c r="BY239" s="375" t="s">
        <v>124</v>
      </c>
      <c r="BZ239" s="375"/>
      <c r="CA239" s="375"/>
      <c r="CB239" s="375"/>
      <c r="CC239" s="375"/>
      <c r="CF239" s="67" t="s">
        <v>367</v>
      </c>
      <c r="CH239" s="67" t="s">
        <v>368</v>
      </c>
      <c r="CK239">
        <v>12</v>
      </c>
      <c r="CL239">
        <f>CG242+1.1*(CG243-CG242)/(CI243-CI242)</f>
        <v>0.94229999999999992</v>
      </c>
      <c r="CM239">
        <v>0.94229999999999992</v>
      </c>
    </row>
    <row r="240" spans="1:91" x14ac:dyDescent="0.15">
      <c r="A240" s="170"/>
      <c r="B240" s="25"/>
      <c r="D240" s="7"/>
      <c r="E240" s="7"/>
      <c r="F240" s="7"/>
      <c r="G240" s="7"/>
      <c r="I240"/>
      <c r="K240" s="11"/>
      <c r="L240" s="8"/>
      <c r="N240" s="11"/>
      <c r="O240" s="15"/>
      <c r="P240" s="11"/>
      <c r="Q240" s="11"/>
      <c r="R240" s="11"/>
      <c r="S240" s="11"/>
      <c r="T240" s="11"/>
      <c r="AB240" s="25"/>
      <c r="AC240" s="73"/>
      <c r="AD240" s="25"/>
      <c r="AE240" s="25"/>
      <c r="BG240" s="114"/>
      <c r="BH240" s="113">
        <v>1</v>
      </c>
      <c r="BI240" s="113">
        <v>2</v>
      </c>
      <c r="BJ240" s="113">
        <v>3</v>
      </c>
      <c r="BK240" s="113">
        <v>4</v>
      </c>
      <c r="BL240" s="113">
        <v>5</v>
      </c>
      <c r="BM240" s="113">
        <v>6</v>
      </c>
      <c r="BN240" s="113">
        <v>7</v>
      </c>
      <c r="BO240" s="113">
        <v>8</v>
      </c>
      <c r="BP240" s="113">
        <v>9</v>
      </c>
      <c r="BQ240" s="113">
        <v>10</v>
      </c>
      <c r="BR240" s="113">
        <v>11</v>
      </c>
      <c r="BS240" s="113">
        <v>12</v>
      </c>
      <c r="BT240" s="113">
        <v>13</v>
      </c>
      <c r="BU240" s="113">
        <v>14</v>
      </c>
      <c r="BV240" s="113">
        <v>15</v>
      </c>
      <c r="BW240" s="113">
        <v>16</v>
      </c>
      <c r="BX240" s="103">
        <v>17</v>
      </c>
      <c r="BY240" s="104">
        <v>18</v>
      </c>
      <c r="BZ240" s="113">
        <v>19</v>
      </c>
      <c r="CA240" s="113">
        <v>20</v>
      </c>
      <c r="CB240" s="113">
        <v>21</v>
      </c>
      <c r="CC240" s="103">
        <v>22</v>
      </c>
      <c r="CF240" s="67" t="s">
        <v>367</v>
      </c>
      <c r="CG240" s="67" t="s">
        <v>316</v>
      </c>
      <c r="CI240" s="67" t="s">
        <v>369</v>
      </c>
      <c r="CK240">
        <v>13</v>
      </c>
      <c r="CL240">
        <f>CG243+0.7*(CG244-CG243)/(CI244-CI243)</f>
        <v>0.9204</v>
      </c>
      <c r="CM240">
        <v>0.9204</v>
      </c>
    </row>
    <row r="241" spans="1:91" x14ac:dyDescent="0.15">
      <c r="A241" s="170"/>
      <c r="B241" s="25"/>
      <c r="D241" s="7"/>
      <c r="E241" s="7"/>
      <c r="F241" s="7"/>
      <c r="G241" s="7"/>
      <c r="I241"/>
      <c r="K241" s="11"/>
      <c r="L241" s="8"/>
      <c r="N241" s="11"/>
      <c r="O241" s="15"/>
      <c r="P241" s="11"/>
      <c r="Q241" s="11"/>
      <c r="R241" s="11"/>
      <c r="S241" s="11"/>
      <c r="T241" s="11"/>
      <c r="AB241" s="25"/>
      <c r="AC241" s="73"/>
      <c r="AD241" s="25"/>
      <c r="AE241" s="25"/>
      <c r="BG241" s="105">
        <v>0</v>
      </c>
      <c r="BH241">
        <v>0.2</v>
      </c>
      <c r="BI241">
        <v>0.2</v>
      </c>
      <c r="BJ241">
        <v>0.25571428571428573</v>
      </c>
      <c r="BK241">
        <v>0.3914285714285714</v>
      </c>
      <c r="BL241">
        <v>0.5714285714285714</v>
      </c>
      <c r="BM241">
        <v>0.78571428571428581</v>
      </c>
      <c r="BN241">
        <v>0.95</v>
      </c>
      <c r="BO241">
        <v>0.95416666666666661</v>
      </c>
      <c r="BP241">
        <v>0.95833333333333326</v>
      </c>
      <c r="BQ241">
        <v>0.95579999999999998</v>
      </c>
      <c r="BR241">
        <v>0.94929999999999992</v>
      </c>
      <c r="BS241">
        <v>0.94229999999999992</v>
      </c>
      <c r="BT241">
        <v>0.9204</v>
      </c>
      <c r="BU241">
        <v>0.88949999999999996</v>
      </c>
      <c r="BV241">
        <v>0.85449999999999993</v>
      </c>
      <c r="BW241">
        <v>0.81219999999999992</v>
      </c>
      <c r="BX241">
        <v>0.77600000000000002</v>
      </c>
      <c r="BY241">
        <v>0.74</v>
      </c>
      <c r="BZ241">
        <v>0.46700000000000036</v>
      </c>
      <c r="CA241">
        <v>0.30799999999999994</v>
      </c>
      <c r="CB241">
        <v>0.25</v>
      </c>
      <c r="CC241">
        <v>0.2</v>
      </c>
      <c r="CF241">
        <v>10</v>
      </c>
      <c r="CG241">
        <v>0.96</v>
      </c>
      <c r="CI241" s="180">
        <f t="shared" ref="CI241:CI249" si="81">$CI$298+CF241/7</f>
        <v>9.4285714285714288</v>
      </c>
      <c r="CK241">
        <v>14</v>
      </c>
      <c r="CL241">
        <f>CG244+0.3*(CG245-CG244)/(CI245-CI244)</f>
        <v>0.88949999999999996</v>
      </c>
      <c r="CM241">
        <v>0.88949999999999996</v>
      </c>
    </row>
    <row r="242" spans="1:91" x14ac:dyDescent="0.15">
      <c r="A242" s="170"/>
      <c r="B242" s="25"/>
      <c r="D242" s="7"/>
      <c r="E242" s="7"/>
      <c r="F242" s="7"/>
      <c r="G242" s="7"/>
      <c r="I242"/>
      <c r="K242" s="11"/>
      <c r="L242" s="8"/>
      <c r="N242" s="11"/>
      <c r="O242" s="15"/>
      <c r="P242" s="11"/>
      <c r="Q242" s="11"/>
      <c r="R242" s="11"/>
      <c r="S242" s="11"/>
      <c r="T242" s="11"/>
      <c r="AB242" s="25"/>
      <c r="AC242" s="73"/>
      <c r="AD242" s="25"/>
      <c r="AE242" s="25"/>
      <c r="BG242" s="105">
        <v>50</v>
      </c>
      <c r="BH242">
        <v>0.2</v>
      </c>
      <c r="BI242">
        <v>0.2</v>
      </c>
      <c r="BJ242">
        <v>0.25571428571428573</v>
      </c>
      <c r="BK242">
        <v>0.3914285714285714</v>
      </c>
      <c r="BL242">
        <v>0.5714285714285714</v>
      </c>
      <c r="BM242">
        <v>0.78571428571428581</v>
      </c>
      <c r="BN242">
        <v>0.95</v>
      </c>
      <c r="BO242">
        <v>0.95416666666666661</v>
      </c>
      <c r="BP242">
        <v>0.95833333333333326</v>
      </c>
      <c r="BQ242">
        <v>0.95579999999999998</v>
      </c>
      <c r="BR242">
        <v>0.94929999999999992</v>
      </c>
      <c r="BS242">
        <v>0.94229999999999992</v>
      </c>
      <c r="BT242">
        <v>0.9204</v>
      </c>
      <c r="BU242">
        <v>0.88949999999999996</v>
      </c>
      <c r="BV242">
        <v>0.85449999999999993</v>
      </c>
      <c r="BW242">
        <v>0.81219999999999992</v>
      </c>
      <c r="BX242">
        <v>0.77600000000000002</v>
      </c>
      <c r="BY242">
        <v>0.74</v>
      </c>
      <c r="BZ242">
        <v>0.46700000000000036</v>
      </c>
      <c r="CA242">
        <v>0.30799999999999994</v>
      </c>
      <c r="CB242">
        <v>0.25</v>
      </c>
      <c r="CC242">
        <v>0.2</v>
      </c>
      <c r="CF242">
        <v>20</v>
      </c>
      <c r="CG242">
        <v>0.95</v>
      </c>
      <c r="CI242" s="180">
        <f t="shared" si="81"/>
        <v>10.857142857142858</v>
      </c>
      <c r="CJ242" s="67"/>
      <c r="CK242">
        <v>15</v>
      </c>
      <c r="CL242">
        <f>CG244+1.3*(CG245-CG244)/(CI245-CI244)</f>
        <v>0.85449999999999993</v>
      </c>
      <c r="CM242">
        <v>0.85449999999999993</v>
      </c>
    </row>
    <row r="243" spans="1:91" x14ac:dyDescent="0.15">
      <c r="A243" s="170"/>
      <c r="B243" s="25"/>
      <c r="D243" s="7"/>
      <c r="E243" s="7"/>
      <c r="F243" s="7"/>
      <c r="G243" s="7"/>
      <c r="I243"/>
      <c r="K243" s="11"/>
      <c r="L243" s="8"/>
      <c r="N243" s="11"/>
      <c r="O243" s="15"/>
      <c r="P243" s="11"/>
      <c r="Q243" s="11"/>
      <c r="R243" s="11"/>
      <c r="S243" s="11"/>
      <c r="T243" s="11"/>
      <c r="AB243" s="25"/>
      <c r="AC243" s="73"/>
      <c r="AD243" s="25"/>
      <c r="AE243" s="25"/>
      <c r="BG243" s="105">
        <v>60</v>
      </c>
      <c r="BH243">
        <v>0.2</v>
      </c>
      <c r="BI243">
        <v>0.2</v>
      </c>
      <c r="BJ243">
        <v>0.25571428571428573</v>
      </c>
      <c r="BK243">
        <v>0.3914285714285714</v>
      </c>
      <c r="BL243">
        <v>0.5714285714285714</v>
      </c>
      <c r="BM243">
        <v>0.78571428571428581</v>
      </c>
      <c r="BN243">
        <v>0.95</v>
      </c>
      <c r="BO243">
        <v>0.95416666666666661</v>
      </c>
      <c r="BP243">
        <v>0.95833333333333326</v>
      </c>
      <c r="BQ243">
        <v>0.95579999999999998</v>
      </c>
      <c r="BR243">
        <v>0.94929999999999992</v>
      </c>
      <c r="BS243">
        <v>0.94229999999999992</v>
      </c>
      <c r="BT243">
        <v>0.9204</v>
      </c>
      <c r="BU243">
        <v>0.88949999999999996</v>
      </c>
      <c r="BV243">
        <v>0.85449999999999993</v>
      </c>
      <c r="BW243">
        <v>0.81219999999999992</v>
      </c>
      <c r="BX243">
        <v>0.77600000000000002</v>
      </c>
      <c r="BY243">
        <v>0.74</v>
      </c>
      <c r="BZ243">
        <v>0.46700000000000036</v>
      </c>
      <c r="CA243">
        <v>0.30799999999999994</v>
      </c>
      <c r="CB243">
        <v>0.25</v>
      </c>
      <c r="CC243">
        <v>0.2</v>
      </c>
      <c r="CF243">
        <v>30</v>
      </c>
      <c r="CG243">
        <v>0.94</v>
      </c>
      <c r="CI243" s="180">
        <f t="shared" si="81"/>
        <v>12.285714285714285</v>
      </c>
      <c r="CK243">
        <v>16</v>
      </c>
      <c r="CL243">
        <f>CG245+0.9*(CG246-CG245)/(CI246-CI245)</f>
        <v>0.81219999999999992</v>
      </c>
      <c r="CM243">
        <v>0.81219999999999992</v>
      </c>
    </row>
    <row r="244" spans="1:91" x14ac:dyDescent="0.15">
      <c r="A244" s="170"/>
      <c r="B244" s="25"/>
      <c r="D244" s="7"/>
      <c r="E244" s="7"/>
      <c r="F244" s="7"/>
      <c r="G244" s="7"/>
      <c r="I244"/>
      <c r="K244" s="11"/>
      <c r="L244" s="8"/>
      <c r="N244" s="11"/>
      <c r="O244" s="15"/>
      <c r="P244" s="11"/>
      <c r="Q244" s="11"/>
      <c r="R244" s="11"/>
      <c r="S244" s="11"/>
      <c r="T244" s="11"/>
      <c r="AB244" s="25"/>
      <c r="AC244" s="73"/>
      <c r="AD244" s="25"/>
      <c r="AE244" s="25"/>
      <c r="BG244" s="105">
        <v>70</v>
      </c>
      <c r="BH244">
        <v>0.2</v>
      </c>
      <c r="BI244">
        <v>0.2</v>
      </c>
      <c r="BJ244">
        <v>0.25571428571428573</v>
      </c>
      <c r="BK244">
        <v>0.3914285714285714</v>
      </c>
      <c r="BL244">
        <v>0.5714285714285714</v>
      </c>
      <c r="BM244">
        <v>0.78571428571428581</v>
      </c>
      <c r="BN244">
        <v>0.95</v>
      </c>
      <c r="BO244">
        <v>0.95416666666666661</v>
      </c>
      <c r="BP244">
        <v>0.95833333333333326</v>
      </c>
      <c r="BQ244">
        <v>0.95579999999999998</v>
      </c>
      <c r="BR244">
        <v>0.94929999999999992</v>
      </c>
      <c r="BS244">
        <v>0.94229999999999992</v>
      </c>
      <c r="BT244">
        <v>0.9204</v>
      </c>
      <c r="BU244">
        <v>0.88949999999999996</v>
      </c>
      <c r="BV244">
        <v>0.85449999999999993</v>
      </c>
      <c r="BW244">
        <v>0.81219999999999992</v>
      </c>
      <c r="BX244">
        <v>0.77600000000000002</v>
      </c>
      <c r="BY244">
        <v>0.74</v>
      </c>
      <c r="BZ244">
        <v>0.46700000000000036</v>
      </c>
      <c r="CA244">
        <v>0.30799999999999994</v>
      </c>
      <c r="CB244">
        <v>0.25</v>
      </c>
      <c r="CC244">
        <v>0.2</v>
      </c>
      <c r="CF244" s="73">
        <v>40</v>
      </c>
      <c r="CG244" s="73">
        <v>0.9</v>
      </c>
      <c r="CI244" s="180">
        <f t="shared" si="81"/>
        <v>13.714285714285715</v>
      </c>
      <c r="CK244">
        <v>17</v>
      </c>
      <c r="CL244">
        <f>CG246+0.4*(CG247-CG246)/(CI247-CI246)</f>
        <v>0.77600000000000002</v>
      </c>
      <c r="CM244">
        <v>0.77600000000000002</v>
      </c>
    </row>
    <row r="245" spans="1:91" x14ac:dyDescent="0.15">
      <c r="A245" s="170"/>
      <c r="B245" s="25"/>
      <c r="D245" s="7"/>
      <c r="E245" s="7"/>
      <c r="F245" s="7"/>
      <c r="G245" s="7"/>
      <c r="I245"/>
      <c r="K245" s="11"/>
      <c r="L245" s="8"/>
      <c r="N245" s="11"/>
      <c r="O245" s="15"/>
      <c r="P245" s="11"/>
      <c r="Q245" s="11"/>
      <c r="R245" s="11"/>
      <c r="S245" s="11"/>
      <c r="T245" s="11"/>
      <c r="AB245" s="25"/>
      <c r="AC245" s="73"/>
      <c r="AD245" s="25"/>
      <c r="AE245" s="25"/>
      <c r="BG245" s="105">
        <v>80</v>
      </c>
      <c r="BH245">
        <v>0.2</v>
      </c>
      <c r="BI245">
        <v>0.2</v>
      </c>
      <c r="BJ245">
        <v>0.25571428571428573</v>
      </c>
      <c r="BK245">
        <v>0.3914285714285714</v>
      </c>
      <c r="BL245">
        <v>0.5714285714285714</v>
      </c>
      <c r="BM245">
        <v>0.78571428571428581</v>
      </c>
      <c r="BN245">
        <v>0.95</v>
      </c>
      <c r="BO245">
        <v>0.95416666666666661</v>
      </c>
      <c r="BP245">
        <v>0.95833333333333326</v>
      </c>
      <c r="BQ245">
        <v>0.95579999999999998</v>
      </c>
      <c r="BR245">
        <v>0.94929999999999992</v>
      </c>
      <c r="BS245">
        <v>0.94229999999999992</v>
      </c>
      <c r="BT245">
        <v>0.9204</v>
      </c>
      <c r="BU245">
        <v>0.88949999999999996</v>
      </c>
      <c r="BV245">
        <v>0.85449999999999993</v>
      </c>
      <c r="BW245">
        <v>0.81219999999999992</v>
      </c>
      <c r="BX245">
        <v>0.77600000000000002</v>
      </c>
      <c r="BY245">
        <v>0.74</v>
      </c>
      <c r="BZ245">
        <v>0.46700000000000036</v>
      </c>
      <c r="CA245">
        <v>0.30799999999999994</v>
      </c>
      <c r="CB245">
        <v>0.25</v>
      </c>
      <c r="CC245">
        <v>0.2</v>
      </c>
      <c r="CF245" s="96">
        <v>50</v>
      </c>
      <c r="CG245" s="96">
        <v>0.85</v>
      </c>
      <c r="CI245" s="180">
        <f t="shared" si="81"/>
        <v>15.142857142857142</v>
      </c>
      <c r="CK245">
        <v>18</v>
      </c>
      <c r="CL245">
        <v>0.74</v>
      </c>
      <c r="CM245">
        <v>0.74</v>
      </c>
    </row>
    <row r="246" spans="1:91" x14ac:dyDescent="0.15">
      <c r="A246" s="170"/>
      <c r="B246" s="25"/>
      <c r="D246" s="7"/>
      <c r="E246" s="7"/>
      <c r="F246" s="7"/>
      <c r="G246" s="7"/>
      <c r="I246"/>
      <c r="K246" s="11"/>
      <c r="L246" s="8"/>
      <c r="N246" s="11"/>
      <c r="O246" s="15"/>
      <c r="P246" s="11"/>
      <c r="Q246" s="11"/>
      <c r="R246" s="11"/>
      <c r="S246" s="11"/>
      <c r="T246" s="11"/>
      <c r="AB246" s="25"/>
      <c r="AC246" s="73"/>
      <c r="AD246" s="25"/>
      <c r="AE246" s="25"/>
      <c r="BG246" s="106">
        <v>90</v>
      </c>
      <c r="BH246">
        <v>0.2</v>
      </c>
      <c r="BI246">
        <v>0.2</v>
      </c>
      <c r="BJ246">
        <v>0.25571428571428573</v>
      </c>
      <c r="BK246">
        <v>0.3914285714285714</v>
      </c>
      <c r="BL246">
        <v>0.5714285714285714</v>
      </c>
      <c r="BM246">
        <v>0.78571428571428581</v>
      </c>
      <c r="BN246">
        <v>0.95</v>
      </c>
      <c r="BO246">
        <v>0.95416666666666661</v>
      </c>
      <c r="BP246">
        <v>0.95833333333333326</v>
      </c>
      <c r="BQ246">
        <v>0.95579999999999998</v>
      </c>
      <c r="BR246">
        <v>0.94929999999999992</v>
      </c>
      <c r="BS246">
        <v>0.94229999999999992</v>
      </c>
      <c r="BT246">
        <v>0.9204</v>
      </c>
      <c r="BU246">
        <v>0.88949999999999996</v>
      </c>
      <c r="BV246">
        <v>0.85449999999999993</v>
      </c>
      <c r="BW246">
        <v>0.81219999999999992</v>
      </c>
      <c r="BX246">
        <v>0.77600000000000002</v>
      </c>
      <c r="BY246">
        <v>0.74</v>
      </c>
      <c r="BZ246">
        <v>0.46700000000000036</v>
      </c>
      <c r="CA246">
        <v>0.30799999999999994</v>
      </c>
      <c r="CB246">
        <v>0.25</v>
      </c>
      <c r="CC246">
        <v>0.2</v>
      </c>
      <c r="CF246" s="96">
        <v>60</v>
      </c>
      <c r="CG246" s="96">
        <v>0.79</v>
      </c>
      <c r="CI246" s="180">
        <f t="shared" si="81"/>
        <v>16.571428571428569</v>
      </c>
      <c r="CK246">
        <v>19</v>
      </c>
      <c r="CL246">
        <f>CG247+(CG248-CG247)/(CI248-CI247)</f>
        <v>0.46700000000000036</v>
      </c>
      <c r="CM246">
        <v>0.46700000000000036</v>
      </c>
    </row>
    <row r="247" spans="1:91" x14ac:dyDescent="0.15">
      <c r="A247" s="170"/>
      <c r="B247" s="25"/>
      <c r="D247" s="7"/>
      <c r="E247" s="7"/>
      <c r="F247" s="7"/>
      <c r="G247" s="7"/>
      <c r="I247"/>
      <c r="K247" s="11"/>
      <c r="L247" s="8"/>
      <c r="N247" s="11"/>
      <c r="O247" s="15"/>
      <c r="P247" s="11"/>
      <c r="Q247" s="11"/>
      <c r="R247" s="11"/>
      <c r="S247" s="11"/>
      <c r="T247" s="11"/>
      <c r="AB247" s="25"/>
      <c r="AC247" s="73"/>
      <c r="AD247" s="25"/>
      <c r="AE247" s="25"/>
      <c r="BG247" s="67"/>
      <c r="BH247" s="67"/>
      <c r="BI247" s="73" t="s">
        <v>125</v>
      </c>
      <c r="BJ247" s="67"/>
      <c r="BK247" s="67"/>
      <c r="BL247" s="67"/>
      <c r="BM247" s="73" t="s">
        <v>125</v>
      </c>
      <c r="BN247" s="73" t="s">
        <v>125</v>
      </c>
      <c r="BO247" s="73" t="s">
        <v>125</v>
      </c>
      <c r="BP247" s="73" t="s">
        <v>125</v>
      </c>
      <c r="BQ247" s="67"/>
      <c r="BR247" s="73" t="s">
        <v>125</v>
      </c>
      <c r="BS247" s="67"/>
      <c r="BT247" s="67"/>
      <c r="BU247" s="73" t="s">
        <v>125</v>
      </c>
      <c r="BV247" s="73" t="s">
        <v>125</v>
      </c>
      <c r="BW247" s="67"/>
      <c r="BX247" s="73" t="s">
        <v>125</v>
      </c>
      <c r="BY247" s="67"/>
      <c r="BZ247" s="67"/>
      <c r="CA247" s="67"/>
      <c r="CB247" s="67"/>
      <c r="CC247" s="67"/>
      <c r="CF247" s="96">
        <v>70</v>
      </c>
      <c r="CG247" s="96">
        <v>0.74</v>
      </c>
      <c r="CI247" s="180">
        <f t="shared" si="81"/>
        <v>18</v>
      </c>
      <c r="CK247">
        <v>20</v>
      </c>
      <c r="CL247">
        <f>CG248+0.6*(CG249-CG248)/(CI249-CI248)</f>
        <v>0.30799999999999994</v>
      </c>
      <c r="CM247">
        <v>0.30799999999999994</v>
      </c>
    </row>
    <row r="248" spans="1:91" x14ac:dyDescent="0.15">
      <c r="A248" s="170"/>
      <c r="B248" s="25"/>
      <c r="D248" s="7"/>
      <c r="E248" s="7"/>
      <c r="F248" s="7"/>
      <c r="G248" s="7"/>
      <c r="I248"/>
      <c r="K248" s="11"/>
      <c r="L248" s="8"/>
      <c r="N248" s="11"/>
      <c r="O248" s="15"/>
      <c r="P248" s="11"/>
      <c r="Q248" s="11"/>
      <c r="R248" s="11"/>
      <c r="S248" s="11"/>
      <c r="T248" s="11"/>
      <c r="AB248" s="25"/>
      <c r="AC248" s="73"/>
      <c r="AD248" s="25"/>
      <c r="AE248" s="25"/>
      <c r="BG248" s="67"/>
      <c r="BH248" s="67"/>
      <c r="BI248" s="73" t="s">
        <v>126</v>
      </c>
      <c r="BJ248" s="67"/>
      <c r="BK248" s="67"/>
      <c r="BL248" s="67"/>
      <c r="BM248" s="73" t="s">
        <v>127</v>
      </c>
      <c r="BN248" s="73" t="s">
        <v>125</v>
      </c>
      <c r="BO248" s="73" t="s">
        <v>128</v>
      </c>
      <c r="BP248" s="73" t="s">
        <v>125</v>
      </c>
      <c r="BQ248" s="67"/>
      <c r="BR248" s="73" t="s">
        <v>129</v>
      </c>
      <c r="BS248" s="67"/>
      <c r="BT248" s="67"/>
      <c r="BU248" s="73" t="s">
        <v>130</v>
      </c>
      <c r="BV248" s="73" t="s">
        <v>125</v>
      </c>
      <c r="BW248" s="67"/>
      <c r="BX248" s="73" t="s">
        <v>131</v>
      </c>
      <c r="BY248" s="67"/>
      <c r="BZ248" s="67"/>
      <c r="CA248" s="67"/>
      <c r="CB248" s="67"/>
      <c r="CC248" s="67"/>
      <c r="CF248" s="96">
        <v>80</v>
      </c>
      <c r="CG248" s="96">
        <v>0.35</v>
      </c>
      <c r="CI248" s="180">
        <f t="shared" si="81"/>
        <v>19.428571428571431</v>
      </c>
      <c r="CK248">
        <v>21</v>
      </c>
      <c r="CL248">
        <v>0.25</v>
      </c>
      <c r="CM248">
        <v>0.25</v>
      </c>
    </row>
    <row r="249" spans="1:91" x14ac:dyDescent="0.15">
      <c r="A249" s="170"/>
      <c r="B249" s="25"/>
      <c r="D249" s="7"/>
      <c r="E249" s="7"/>
      <c r="F249" s="7"/>
      <c r="G249" s="7"/>
      <c r="I249"/>
      <c r="K249" s="11"/>
      <c r="L249" s="8"/>
      <c r="N249" s="11"/>
      <c r="O249" s="15"/>
      <c r="P249" s="11"/>
      <c r="Q249" s="11"/>
      <c r="R249" s="11"/>
      <c r="S249" s="11"/>
      <c r="T249" s="11"/>
      <c r="AB249" s="25"/>
      <c r="AC249" s="73"/>
      <c r="AD249" s="25"/>
      <c r="AE249" s="25"/>
      <c r="BG249" s="67"/>
      <c r="BH249" s="67"/>
      <c r="BI249" s="73" t="s">
        <v>132</v>
      </c>
      <c r="BJ249" s="67"/>
      <c r="BK249" s="67"/>
      <c r="BL249" s="67"/>
      <c r="BM249" s="73" t="s">
        <v>132</v>
      </c>
      <c r="BN249" s="73" t="s">
        <v>125</v>
      </c>
      <c r="BO249" s="67"/>
      <c r="BP249" s="73" t="s">
        <v>125</v>
      </c>
      <c r="BQ249" s="67"/>
      <c r="BR249" s="73" t="s">
        <v>133</v>
      </c>
      <c r="BS249" s="67"/>
      <c r="BT249" s="67"/>
      <c r="BU249" s="73" t="s">
        <v>134</v>
      </c>
      <c r="BV249" s="73" t="s">
        <v>125</v>
      </c>
      <c r="BW249" s="67"/>
      <c r="BX249" s="73" t="s">
        <v>135</v>
      </c>
      <c r="BY249" s="67"/>
      <c r="BZ249" s="67"/>
      <c r="CA249" s="67"/>
      <c r="CB249" s="67"/>
      <c r="CC249" s="67"/>
      <c r="CF249" s="96">
        <v>90</v>
      </c>
      <c r="CG249" s="96">
        <v>0.25</v>
      </c>
      <c r="CI249" s="180">
        <f t="shared" si="81"/>
        <v>20.857142857142858</v>
      </c>
      <c r="CL249">
        <v>0.2</v>
      </c>
      <c r="CM249">
        <v>0.2</v>
      </c>
    </row>
    <row r="250" spans="1:91" x14ac:dyDescent="0.15">
      <c r="A250" s="170"/>
      <c r="B250" s="25"/>
      <c r="D250" s="7"/>
      <c r="E250" s="7"/>
      <c r="F250" s="7"/>
      <c r="G250" s="7"/>
      <c r="I250"/>
      <c r="K250" s="11"/>
      <c r="L250" s="8"/>
      <c r="N250" s="11"/>
      <c r="O250" s="15"/>
      <c r="P250" s="11"/>
      <c r="Q250" s="11"/>
      <c r="R250" s="11"/>
      <c r="S250" s="11"/>
      <c r="T250" s="11"/>
      <c r="AB250" s="25"/>
      <c r="AC250" s="73"/>
      <c r="AD250" s="25"/>
      <c r="AE250" s="25"/>
      <c r="AG250" s="11"/>
      <c r="AH250" s="11"/>
      <c r="AI250" s="11"/>
      <c r="AJ250" s="11"/>
      <c r="AK250" s="11"/>
      <c r="AL250" s="11"/>
      <c r="AM250" s="11"/>
      <c r="AN250" s="11"/>
      <c r="BG250" s="67"/>
      <c r="BH250" s="67"/>
      <c r="BI250" s="67"/>
      <c r="BJ250" s="67"/>
      <c r="BK250" s="67"/>
      <c r="BL250" s="67"/>
      <c r="BM250" s="67"/>
      <c r="BN250" s="73" t="s">
        <v>136</v>
      </c>
      <c r="BO250" s="67"/>
      <c r="BP250" s="73" t="s">
        <v>137</v>
      </c>
      <c r="BQ250" s="67"/>
      <c r="BR250" s="67"/>
      <c r="BS250" s="67"/>
      <c r="BT250" s="67"/>
      <c r="BU250" s="67"/>
      <c r="BV250" s="73" t="s">
        <v>134</v>
      </c>
      <c r="BW250" s="67"/>
      <c r="BX250" s="67"/>
      <c r="BY250" s="67"/>
      <c r="BZ250" s="67"/>
      <c r="CA250" s="67"/>
      <c r="CB250" s="67"/>
      <c r="CC250" s="67"/>
    </row>
    <row r="251" spans="1:91" x14ac:dyDescent="0.15">
      <c r="A251" s="170"/>
      <c r="B251" s="25"/>
      <c r="D251" s="7"/>
      <c r="E251" s="7"/>
      <c r="F251" s="7"/>
      <c r="G251" s="7"/>
      <c r="I251"/>
      <c r="K251" s="11"/>
      <c r="L251" s="8"/>
      <c r="N251" s="11"/>
      <c r="O251" s="15"/>
      <c r="P251" s="11"/>
      <c r="Q251" s="11"/>
      <c r="R251" s="11"/>
      <c r="S251" s="11"/>
      <c r="T251" s="11"/>
      <c r="AB251" s="25"/>
      <c r="AC251" s="73"/>
      <c r="AD251" s="25"/>
      <c r="AE251" s="25"/>
      <c r="AG251" s="11"/>
      <c r="AH251" s="11"/>
      <c r="AI251" s="11"/>
      <c r="AJ251" s="11"/>
      <c r="AK251" s="11"/>
      <c r="AL251" s="11"/>
      <c r="AM251" s="11"/>
      <c r="AN251" s="11"/>
      <c r="BG251" s="66"/>
      <c r="BH251" s="67"/>
      <c r="BI251" s="67"/>
      <c r="BJ251" s="67"/>
      <c r="BK251" s="67"/>
      <c r="BL251" s="67"/>
      <c r="BM251" s="67"/>
      <c r="BN251" s="67"/>
      <c r="BO251" s="67"/>
      <c r="BP251" s="67"/>
      <c r="BQ251" s="67"/>
      <c r="BR251" s="67"/>
      <c r="BS251" s="67"/>
      <c r="BT251" s="67"/>
      <c r="BU251" s="67"/>
      <c r="BV251" s="67"/>
      <c r="BW251" s="67"/>
      <c r="BX251" s="67"/>
      <c r="BY251" s="67"/>
      <c r="BZ251" s="67"/>
      <c r="CA251" s="67"/>
      <c r="CB251" s="67"/>
      <c r="CC251" s="67"/>
    </row>
    <row r="252" spans="1:91" x14ac:dyDescent="0.15">
      <c r="A252" s="170"/>
      <c r="B252" s="25"/>
      <c r="D252" s="7"/>
      <c r="E252" s="7"/>
      <c r="F252" s="7"/>
      <c r="G252" s="7"/>
      <c r="I252"/>
      <c r="K252" s="11"/>
      <c r="L252" s="8"/>
      <c r="M252" s="181"/>
      <c r="N252" s="11"/>
      <c r="O252" s="15"/>
      <c r="P252" s="11"/>
      <c r="Q252" s="11"/>
      <c r="R252" s="11"/>
      <c r="S252" s="11"/>
      <c r="T252" s="11"/>
      <c r="AB252" s="25"/>
      <c r="AC252" s="73"/>
      <c r="AD252" s="25"/>
      <c r="AE252" s="25"/>
      <c r="AG252" s="11"/>
      <c r="AH252" s="11"/>
      <c r="AI252" s="11"/>
      <c r="AJ252" s="11"/>
      <c r="AK252" s="11"/>
      <c r="AL252" s="11"/>
      <c r="AM252" s="11"/>
      <c r="AN252" s="11"/>
      <c r="BG252" s="67" t="s">
        <v>370</v>
      </c>
      <c r="BH252" s="67"/>
      <c r="BI252" s="67"/>
      <c r="BJ252" s="67"/>
      <c r="BK252" s="67"/>
      <c r="BL252" s="67"/>
      <c r="BM252" s="67"/>
      <c r="BN252" s="67"/>
      <c r="BO252" s="67"/>
      <c r="BP252" s="67"/>
      <c r="BQ252" s="67"/>
      <c r="BR252" s="67"/>
      <c r="BS252" s="67"/>
      <c r="BT252" s="67"/>
      <c r="BU252" s="67"/>
      <c r="BV252" s="67"/>
      <c r="BW252" s="67"/>
      <c r="BX252" s="67"/>
      <c r="BY252" s="67"/>
      <c r="BZ252" s="67"/>
      <c r="CA252" s="67"/>
      <c r="CB252" s="67"/>
      <c r="CC252" s="67"/>
    </row>
    <row r="253" spans="1:91" x14ac:dyDescent="0.15">
      <c r="A253" s="170"/>
      <c r="B253" s="25"/>
      <c r="D253" s="7"/>
      <c r="E253" s="7"/>
      <c r="F253" s="7"/>
      <c r="G253" s="7"/>
      <c r="I253"/>
      <c r="K253" s="11"/>
      <c r="L253" s="8"/>
      <c r="N253" s="11"/>
      <c r="O253" s="15"/>
      <c r="P253" s="11"/>
      <c r="Q253" s="11"/>
      <c r="R253" s="11"/>
      <c r="S253" s="11"/>
      <c r="T253" s="11"/>
      <c r="AB253" s="25"/>
      <c r="AC253" s="73"/>
      <c r="AD253" s="25"/>
      <c r="AE253" s="25"/>
      <c r="AG253" s="11"/>
      <c r="AH253" s="11"/>
      <c r="AI253" s="11"/>
      <c r="AJ253" s="11"/>
      <c r="AK253" s="11"/>
      <c r="AL253" s="11"/>
      <c r="AM253" s="11"/>
      <c r="AN253" s="11"/>
      <c r="BG253" s="70" t="s">
        <v>120</v>
      </c>
      <c r="BH253" s="375" t="s">
        <v>121</v>
      </c>
      <c r="BI253" s="375"/>
      <c r="BJ253" s="375"/>
      <c r="BK253" s="375"/>
      <c r="BL253" s="375"/>
      <c r="BM253" s="375"/>
      <c r="BN253" s="375"/>
      <c r="BO253" s="375"/>
      <c r="BP253" s="375"/>
      <c r="BQ253" s="375"/>
      <c r="BR253" s="375"/>
      <c r="BS253" s="375"/>
      <c r="BT253" s="375"/>
      <c r="BU253" s="375"/>
      <c r="BV253" s="375"/>
      <c r="BW253" s="375"/>
      <c r="BX253" s="375"/>
      <c r="BY253" s="375"/>
      <c r="BZ253" s="375"/>
      <c r="CA253" s="375"/>
      <c r="CB253" s="375"/>
      <c r="CC253" s="375"/>
    </row>
    <row r="254" spans="1:91" ht="15" x14ac:dyDescent="0.15">
      <c r="A254" s="170"/>
      <c r="B254" s="25"/>
      <c r="D254" s="7"/>
      <c r="E254" s="7"/>
      <c r="F254" s="7"/>
      <c r="G254" s="7"/>
      <c r="I254"/>
      <c r="K254" s="11"/>
      <c r="L254" s="8"/>
      <c r="N254" s="11"/>
      <c r="O254" s="15"/>
      <c r="P254" s="11"/>
      <c r="Q254" s="11"/>
      <c r="R254" s="11"/>
      <c r="S254" s="11"/>
      <c r="T254" s="11"/>
      <c r="AB254" s="25"/>
      <c r="AC254" s="73"/>
      <c r="AD254" s="25"/>
      <c r="AE254" s="25"/>
      <c r="AG254" s="11"/>
      <c r="AH254" s="11"/>
      <c r="AI254" s="11"/>
      <c r="AJ254" s="11"/>
      <c r="AK254" s="11"/>
      <c r="AL254" s="11"/>
      <c r="AM254" s="11"/>
      <c r="AN254" s="11"/>
      <c r="BG254" s="73" t="s">
        <v>366</v>
      </c>
      <c r="BH254" s="375" t="s">
        <v>123</v>
      </c>
      <c r="BI254" s="375"/>
      <c r="BJ254" s="375"/>
      <c r="BK254" s="375"/>
      <c r="BL254" s="375"/>
      <c r="BM254" s="375"/>
      <c r="BN254" s="375"/>
      <c r="BO254" s="375"/>
      <c r="BP254" s="375"/>
      <c r="BQ254" s="375"/>
      <c r="BR254" s="375"/>
      <c r="BS254" s="375"/>
      <c r="BT254" s="375"/>
      <c r="BU254" s="375"/>
      <c r="BV254" s="375"/>
      <c r="BW254" s="375"/>
      <c r="BX254" s="375" t="s">
        <v>124</v>
      </c>
      <c r="BY254" s="375"/>
      <c r="BZ254" s="375"/>
      <c r="CA254" s="375"/>
      <c r="CB254" s="375"/>
      <c r="CC254" s="375"/>
    </row>
    <row r="255" spans="1:91" x14ac:dyDescent="0.15">
      <c r="A255" s="170"/>
      <c r="B255" s="25"/>
      <c r="D255" s="7"/>
      <c r="E255" s="7"/>
      <c r="F255" s="7"/>
      <c r="G255" s="7"/>
      <c r="I255"/>
      <c r="K255" s="11"/>
      <c r="L255" s="8"/>
      <c r="N255" s="11"/>
      <c r="O255" s="15"/>
      <c r="P255" s="11"/>
      <c r="Q255" s="11"/>
      <c r="R255" s="11"/>
      <c r="S255" s="11"/>
      <c r="T255" s="11"/>
      <c r="AB255" s="25"/>
      <c r="AC255" s="73"/>
      <c r="AD255" s="25"/>
      <c r="AE255" s="25"/>
      <c r="BG255" s="114"/>
      <c r="BH255" s="113">
        <v>1</v>
      </c>
      <c r="BI255" s="113">
        <v>2</v>
      </c>
      <c r="BJ255" s="113">
        <v>3</v>
      </c>
      <c r="BK255" s="113">
        <v>4</v>
      </c>
      <c r="BL255" s="113">
        <v>5</v>
      </c>
      <c r="BM255" s="113">
        <v>6</v>
      </c>
      <c r="BN255" s="113">
        <v>7</v>
      </c>
      <c r="BO255" s="113">
        <v>8</v>
      </c>
      <c r="BP255" s="113">
        <v>9</v>
      </c>
      <c r="BQ255" s="113">
        <v>10</v>
      </c>
      <c r="BR255" s="113">
        <v>11</v>
      </c>
      <c r="BS255" s="113">
        <v>12</v>
      </c>
      <c r="BT255" s="113">
        <v>13</v>
      </c>
      <c r="BU255" s="113">
        <v>14</v>
      </c>
      <c r="BV255" s="113">
        <v>15</v>
      </c>
      <c r="BW255" s="103">
        <v>16</v>
      </c>
      <c r="BX255" s="104">
        <v>17</v>
      </c>
      <c r="BY255" s="113">
        <v>18</v>
      </c>
      <c r="BZ255" s="113">
        <v>19</v>
      </c>
      <c r="CA255" s="113">
        <v>20</v>
      </c>
      <c r="CB255" s="113">
        <v>21</v>
      </c>
      <c r="CC255" s="103">
        <v>22</v>
      </c>
    </row>
    <row r="256" spans="1:91" x14ac:dyDescent="0.15">
      <c r="A256" s="170"/>
      <c r="B256" s="25"/>
      <c r="D256" s="7"/>
      <c r="E256" s="7"/>
      <c r="F256" s="7"/>
      <c r="G256" s="7"/>
      <c r="I256"/>
      <c r="K256" s="11"/>
      <c r="L256" s="8"/>
      <c r="N256" s="11"/>
      <c r="O256" s="15"/>
      <c r="P256" s="11"/>
      <c r="Q256" s="11"/>
      <c r="R256" s="11"/>
      <c r="S256" s="11"/>
      <c r="T256" s="11"/>
      <c r="AB256" s="25"/>
      <c r="AC256" s="73"/>
      <c r="AD256" s="25"/>
      <c r="AE256" s="25"/>
      <c r="BG256" s="105">
        <v>1</v>
      </c>
      <c r="BH256">
        <v>0.1388888888888889</v>
      </c>
      <c r="BI256">
        <v>0.18111111111111114</v>
      </c>
      <c r="BJ256">
        <v>0.23666666666666669</v>
      </c>
      <c r="BK256">
        <v>0.29666666666666669</v>
      </c>
      <c r="BL256">
        <v>0.36333333333333334</v>
      </c>
      <c r="BM256">
        <v>0.45333333333333325</v>
      </c>
      <c r="BN256">
        <v>0.55888888888888877</v>
      </c>
      <c r="BO256">
        <v>0.65111111111111108</v>
      </c>
      <c r="BP256">
        <v>0.73999999999999988</v>
      </c>
      <c r="BQ256">
        <v>0.82333333333333325</v>
      </c>
      <c r="BR256">
        <v>0.9044444444444445</v>
      </c>
      <c r="BS256">
        <v>0.97666666666666679</v>
      </c>
      <c r="BT256">
        <v>0.99777777777777787</v>
      </c>
      <c r="BU256">
        <v>0.94222222222222229</v>
      </c>
      <c r="BV256">
        <v>0.86999999999999988</v>
      </c>
      <c r="BW256">
        <v>0.7866666666666664</v>
      </c>
      <c r="BX256">
        <v>0.72111111111111126</v>
      </c>
      <c r="BY256">
        <v>0.66</v>
      </c>
      <c r="BZ256">
        <v>0.1</v>
      </c>
      <c r="CA256">
        <v>0.1</v>
      </c>
      <c r="CB256">
        <v>0.1</v>
      </c>
      <c r="CC256">
        <v>0.1</v>
      </c>
    </row>
    <row r="257" spans="1:81" x14ac:dyDescent="0.15">
      <c r="A257" s="170"/>
      <c r="B257" s="25"/>
      <c r="D257" s="7"/>
      <c r="E257" s="7"/>
      <c r="F257" s="7"/>
      <c r="G257" s="7"/>
      <c r="I257"/>
      <c r="K257" s="11"/>
      <c r="L257" s="8"/>
      <c r="N257" s="11"/>
      <c r="O257" s="15"/>
      <c r="P257" s="11"/>
      <c r="Q257" s="11"/>
      <c r="R257" s="11"/>
      <c r="S257" s="11"/>
      <c r="T257" s="11"/>
      <c r="AB257" s="25"/>
      <c r="AC257" s="73"/>
      <c r="AD257" s="25"/>
      <c r="AE257" s="25"/>
      <c r="BG257" s="105">
        <v>1</v>
      </c>
      <c r="BH257">
        <v>0.1388888888888889</v>
      </c>
      <c r="BI257">
        <v>0.18111111111111114</v>
      </c>
      <c r="BJ257">
        <v>0.23666666666666669</v>
      </c>
      <c r="BK257">
        <v>0.29666666666666669</v>
      </c>
      <c r="BL257">
        <v>0.36333333333333334</v>
      </c>
      <c r="BM257">
        <v>0.45333333333333325</v>
      </c>
      <c r="BN257">
        <v>0.55888888888888877</v>
      </c>
      <c r="BO257">
        <v>0.65111111111111108</v>
      </c>
      <c r="BP257">
        <v>0.73999999999999988</v>
      </c>
      <c r="BQ257">
        <v>0.82333333333333325</v>
      </c>
      <c r="BR257">
        <v>0.9044444444444445</v>
      </c>
      <c r="BS257">
        <v>0.97666666666666679</v>
      </c>
      <c r="BT257">
        <v>0.99777777777777787</v>
      </c>
      <c r="BU257">
        <v>0.94222222222222229</v>
      </c>
      <c r="BV257">
        <v>0.86999999999999988</v>
      </c>
      <c r="BW257">
        <v>0.7866666666666664</v>
      </c>
      <c r="BX257">
        <v>0.72111111111111126</v>
      </c>
      <c r="BY257">
        <v>0.66</v>
      </c>
      <c r="BZ257">
        <v>0.1</v>
      </c>
      <c r="CA257">
        <v>0.1</v>
      </c>
      <c r="CB257">
        <v>0.1</v>
      </c>
      <c r="CC257">
        <v>0.1</v>
      </c>
    </row>
    <row r="258" spans="1:81" x14ac:dyDescent="0.15">
      <c r="A258" s="170"/>
      <c r="B258" s="25"/>
      <c r="D258" s="7"/>
      <c r="E258" s="7"/>
      <c r="F258" s="7"/>
      <c r="G258" s="7"/>
      <c r="I258"/>
      <c r="K258" s="11"/>
      <c r="L258" s="8"/>
      <c r="N258" s="11"/>
      <c r="O258" s="15"/>
      <c r="P258" s="11"/>
      <c r="Q258" s="11"/>
      <c r="R258" s="11"/>
      <c r="S258" s="11"/>
      <c r="T258" s="11"/>
      <c r="AB258" s="25"/>
      <c r="AC258" s="73"/>
      <c r="AD258" s="25"/>
      <c r="AE258" s="25"/>
      <c r="AO258" s="11"/>
      <c r="AP258" s="11"/>
      <c r="AQ258" s="11"/>
      <c r="AR258" s="11"/>
      <c r="AS258" s="11"/>
      <c r="AT258" s="11"/>
      <c r="AU258" s="11"/>
      <c r="AV258" s="11"/>
      <c r="AW258" s="11"/>
      <c r="AX258" s="11"/>
      <c r="AY258" s="11"/>
      <c r="AZ258" s="11"/>
      <c r="BA258" s="11"/>
      <c r="BB258" s="11"/>
      <c r="BG258" s="105">
        <v>1</v>
      </c>
      <c r="BH258">
        <v>0.1388888888888889</v>
      </c>
      <c r="BI258">
        <v>0.18111111111111114</v>
      </c>
      <c r="BJ258">
        <v>0.23666666666666669</v>
      </c>
      <c r="BK258">
        <v>0.29666666666666669</v>
      </c>
      <c r="BL258">
        <v>0.36333333333333334</v>
      </c>
      <c r="BM258">
        <v>0.45333333333333325</v>
      </c>
      <c r="BN258">
        <v>0.55888888888888877</v>
      </c>
      <c r="BO258">
        <v>0.65111111111111108</v>
      </c>
      <c r="BP258">
        <v>0.73999999999999988</v>
      </c>
      <c r="BQ258">
        <v>0.82333333333333325</v>
      </c>
      <c r="BR258">
        <v>0.9044444444444445</v>
      </c>
      <c r="BS258">
        <v>0.97666666666666679</v>
      </c>
      <c r="BT258">
        <v>0.99777777777777787</v>
      </c>
      <c r="BU258">
        <v>0.94222222222222229</v>
      </c>
      <c r="BV258">
        <v>0.86999999999999988</v>
      </c>
      <c r="BW258">
        <v>0.7866666666666664</v>
      </c>
      <c r="BX258">
        <v>0.72111111111111126</v>
      </c>
      <c r="BY258">
        <v>0.66</v>
      </c>
      <c r="BZ258">
        <v>0.1</v>
      </c>
      <c r="CA258">
        <v>0.1</v>
      </c>
      <c r="CB258">
        <v>0.1</v>
      </c>
      <c r="CC258">
        <v>0.1</v>
      </c>
    </row>
    <row r="259" spans="1:81" x14ac:dyDescent="0.15">
      <c r="A259" s="170"/>
      <c r="B259" s="25"/>
      <c r="D259" s="7"/>
      <c r="E259" s="7"/>
      <c r="F259" s="7"/>
      <c r="G259" s="7"/>
      <c r="I259"/>
      <c r="K259" s="11"/>
      <c r="L259" s="8"/>
      <c r="N259" s="11"/>
      <c r="O259" s="15"/>
      <c r="P259" s="11"/>
      <c r="Q259" s="11"/>
      <c r="R259" s="11"/>
      <c r="S259" s="11"/>
      <c r="T259" s="11"/>
      <c r="AB259" s="25"/>
      <c r="AC259" s="73"/>
      <c r="AD259" s="25"/>
      <c r="AE259" s="25"/>
      <c r="AO259" s="11"/>
      <c r="AP259" s="11"/>
      <c r="AQ259" s="11"/>
      <c r="AR259" s="11"/>
      <c r="AS259" s="11"/>
      <c r="AT259" s="11"/>
      <c r="AU259" s="11"/>
      <c r="AV259" s="11"/>
      <c r="AW259" s="11"/>
      <c r="AX259" s="11"/>
      <c r="AY259" s="11"/>
      <c r="AZ259" s="11"/>
      <c r="BA259" s="11"/>
      <c r="BB259" s="11"/>
      <c r="BG259" s="105">
        <v>1</v>
      </c>
      <c r="BH259">
        <v>0.1388888888888889</v>
      </c>
      <c r="BI259">
        <v>0.18111111111111114</v>
      </c>
      <c r="BJ259">
        <v>0.23666666666666669</v>
      </c>
      <c r="BK259">
        <v>0.29666666666666669</v>
      </c>
      <c r="BL259">
        <v>0.36333333333333334</v>
      </c>
      <c r="BM259">
        <v>0.45333333333333325</v>
      </c>
      <c r="BN259">
        <v>0.55888888888888877</v>
      </c>
      <c r="BO259">
        <v>0.65111111111111108</v>
      </c>
      <c r="BP259">
        <v>0.73999999999999988</v>
      </c>
      <c r="BQ259">
        <v>0.82333333333333325</v>
      </c>
      <c r="BR259">
        <v>0.9044444444444445</v>
      </c>
      <c r="BS259">
        <v>0.97666666666666679</v>
      </c>
      <c r="BT259">
        <v>0.99777777777777787</v>
      </c>
      <c r="BU259">
        <v>0.94222222222222229</v>
      </c>
      <c r="BV259">
        <v>0.86999999999999988</v>
      </c>
      <c r="BW259">
        <v>0.7866666666666664</v>
      </c>
      <c r="BX259">
        <v>0.72111111111111126</v>
      </c>
      <c r="BY259">
        <v>0.66</v>
      </c>
      <c r="BZ259">
        <v>0.1</v>
      </c>
      <c r="CA259">
        <v>0.1</v>
      </c>
      <c r="CB259">
        <v>0.1</v>
      </c>
      <c r="CC259">
        <v>0.1</v>
      </c>
    </row>
    <row r="260" spans="1:81" x14ac:dyDescent="0.15">
      <c r="A260" s="170"/>
      <c r="B260" s="25"/>
      <c r="D260" s="7"/>
      <c r="E260" s="7"/>
      <c r="F260" s="7"/>
      <c r="G260" s="7"/>
      <c r="I260"/>
      <c r="K260" s="11"/>
      <c r="L260" s="8"/>
      <c r="N260" s="11"/>
      <c r="O260" s="15"/>
      <c r="P260" s="11"/>
      <c r="Q260" s="11"/>
      <c r="R260" s="11"/>
      <c r="S260" s="11"/>
      <c r="T260" s="11"/>
      <c r="AB260" s="25"/>
      <c r="AC260" s="73"/>
      <c r="AD260" s="25"/>
      <c r="AE260" s="25"/>
      <c r="AO260" s="11"/>
      <c r="AP260" s="11"/>
      <c r="AQ260" s="11"/>
      <c r="AR260" s="11"/>
      <c r="AS260" s="11"/>
      <c r="AT260" s="11"/>
      <c r="AU260" s="11"/>
      <c r="AV260" s="11"/>
      <c r="AW260" s="11"/>
      <c r="AX260" s="11"/>
      <c r="AY260" s="11"/>
      <c r="AZ260" s="11"/>
      <c r="BA260" s="11"/>
      <c r="BB260" s="11"/>
      <c r="BG260" s="105">
        <v>1</v>
      </c>
      <c r="BH260">
        <v>0.1388888888888889</v>
      </c>
      <c r="BI260">
        <v>0.18111111111111114</v>
      </c>
      <c r="BJ260">
        <v>0.23666666666666669</v>
      </c>
      <c r="BK260">
        <v>0.29666666666666669</v>
      </c>
      <c r="BL260">
        <v>0.36333333333333334</v>
      </c>
      <c r="BM260">
        <v>0.45333333333333325</v>
      </c>
      <c r="BN260">
        <v>0.55888888888888877</v>
      </c>
      <c r="BO260">
        <v>0.65111111111111108</v>
      </c>
      <c r="BP260">
        <v>0.73999999999999988</v>
      </c>
      <c r="BQ260">
        <v>0.82333333333333325</v>
      </c>
      <c r="BR260">
        <v>0.9044444444444445</v>
      </c>
      <c r="BS260">
        <v>0.97666666666666679</v>
      </c>
      <c r="BT260">
        <v>0.99777777777777787</v>
      </c>
      <c r="BU260">
        <v>0.94222222222222229</v>
      </c>
      <c r="BV260">
        <v>0.86999999999999988</v>
      </c>
      <c r="BW260">
        <v>0.7866666666666664</v>
      </c>
      <c r="BX260">
        <v>0.72111111111111126</v>
      </c>
      <c r="BY260">
        <v>0.66</v>
      </c>
      <c r="BZ260">
        <v>0.1</v>
      </c>
      <c r="CA260">
        <v>0.1</v>
      </c>
      <c r="CB260">
        <v>0.1</v>
      </c>
      <c r="CC260">
        <v>0.1</v>
      </c>
    </row>
    <row r="261" spans="1:81" x14ac:dyDescent="0.15">
      <c r="A261" s="170"/>
      <c r="B261" s="25"/>
      <c r="D261" s="7"/>
      <c r="E261" s="7"/>
      <c r="F261" s="7"/>
      <c r="G261" s="7"/>
      <c r="I261"/>
      <c r="K261" s="11"/>
      <c r="L261" s="8"/>
      <c r="N261" s="11"/>
      <c r="O261" s="15"/>
      <c r="P261" s="11"/>
      <c r="Q261" s="11"/>
      <c r="R261" s="11"/>
      <c r="S261" s="11"/>
      <c r="T261" s="11"/>
      <c r="AB261" s="25"/>
      <c r="AC261" s="73"/>
      <c r="AD261" s="25"/>
      <c r="AE261" s="25"/>
      <c r="AO261" s="11"/>
      <c r="AP261" s="11"/>
      <c r="AQ261" s="11"/>
      <c r="AR261" s="11"/>
      <c r="AS261" s="11"/>
      <c r="AT261" s="11"/>
      <c r="AU261" s="11"/>
      <c r="AV261" s="11"/>
      <c r="AW261" s="11"/>
      <c r="AX261" s="11"/>
      <c r="AY261" s="11"/>
      <c r="AZ261" s="11"/>
      <c r="BA261" s="11"/>
      <c r="BB261" s="11"/>
      <c r="BG261" s="106">
        <v>1</v>
      </c>
      <c r="BH261">
        <v>0.1388888888888889</v>
      </c>
      <c r="BI261">
        <v>0.18111111111111114</v>
      </c>
      <c r="BJ261">
        <v>0.23666666666666669</v>
      </c>
      <c r="BK261">
        <v>0.29666666666666669</v>
      </c>
      <c r="BL261">
        <v>0.36333333333333334</v>
      </c>
      <c r="BM261">
        <v>0.45333333333333325</v>
      </c>
      <c r="BN261">
        <v>0.55888888888888877</v>
      </c>
      <c r="BO261">
        <v>0.65111111111111108</v>
      </c>
      <c r="BP261">
        <v>0.73999999999999988</v>
      </c>
      <c r="BQ261">
        <v>0.82333333333333325</v>
      </c>
      <c r="BR261">
        <v>0.9044444444444445</v>
      </c>
      <c r="BS261">
        <v>0.97666666666666679</v>
      </c>
      <c r="BT261">
        <v>0.99777777777777787</v>
      </c>
      <c r="BU261">
        <v>0.94222222222222229</v>
      </c>
      <c r="BV261">
        <v>0.86999999999999988</v>
      </c>
      <c r="BW261">
        <v>0.7866666666666664</v>
      </c>
      <c r="BX261">
        <v>0.72111111111111126</v>
      </c>
      <c r="BY261">
        <v>0.66</v>
      </c>
      <c r="BZ261">
        <v>0.1</v>
      </c>
      <c r="CA261">
        <v>0.1</v>
      </c>
      <c r="CB261">
        <v>0.1</v>
      </c>
      <c r="CC261">
        <v>0.1</v>
      </c>
    </row>
    <row r="262" spans="1:81" x14ac:dyDescent="0.15">
      <c r="A262" s="170"/>
      <c r="B262" s="25"/>
      <c r="D262" s="7"/>
      <c r="E262" s="7"/>
      <c r="F262" s="7"/>
      <c r="G262" s="7"/>
      <c r="I262"/>
      <c r="K262" s="11"/>
      <c r="L262" s="8"/>
      <c r="N262" s="11"/>
      <c r="O262" s="15"/>
      <c r="P262" s="11"/>
      <c r="Q262" s="11"/>
      <c r="R262" s="11"/>
      <c r="S262" s="11"/>
      <c r="T262" s="11"/>
      <c r="AB262" s="25"/>
      <c r="AC262" s="73"/>
      <c r="AD262" s="25"/>
      <c r="AE262" s="25"/>
      <c r="AO262" s="11"/>
      <c r="AP262" s="11"/>
      <c r="AQ262" s="11"/>
      <c r="AR262" s="11"/>
      <c r="AS262" s="11"/>
      <c r="AT262" s="11"/>
      <c r="AU262" s="11"/>
      <c r="AV262" s="11"/>
      <c r="AW262" s="11"/>
      <c r="AX262" s="11"/>
      <c r="AY262" s="11"/>
      <c r="AZ262" s="11"/>
      <c r="BA262" s="11"/>
      <c r="BB262" s="11"/>
      <c r="BG262" s="67"/>
      <c r="BH262" s="67"/>
      <c r="BI262" s="73"/>
      <c r="BJ262" s="67"/>
      <c r="BK262" s="73"/>
      <c r="BL262" s="67"/>
      <c r="BM262" s="73"/>
      <c r="BN262" s="73"/>
      <c r="BO262" s="73"/>
      <c r="BP262" s="73"/>
      <c r="BQ262" s="67"/>
      <c r="BR262" s="73"/>
      <c r="BS262" s="73"/>
      <c r="BT262" s="67"/>
      <c r="BU262" s="73"/>
      <c r="BV262" s="73"/>
      <c r="BW262" s="67"/>
      <c r="BX262" s="67"/>
      <c r="BY262" s="67"/>
      <c r="BZ262" s="67"/>
      <c r="CA262" s="67"/>
      <c r="CB262" s="67"/>
      <c r="CC262" s="67"/>
    </row>
    <row r="263" spans="1:81" x14ac:dyDescent="0.15">
      <c r="A263" s="170"/>
      <c r="B263" s="25"/>
      <c r="D263" s="7"/>
      <c r="E263" s="7"/>
      <c r="F263" s="7"/>
      <c r="G263" s="7"/>
      <c r="I263"/>
      <c r="K263" s="11"/>
      <c r="L263" s="8"/>
      <c r="N263" s="11"/>
      <c r="O263" s="15"/>
      <c r="P263" s="11"/>
      <c r="Q263" s="11"/>
      <c r="R263" s="11"/>
      <c r="S263" s="11"/>
      <c r="T263" s="11"/>
      <c r="AB263" s="25"/>
      <c r="AC263" s="73"/>
      <c r="AD263" s="25"/>
      <c r="AE263" s="25"/>
      <c r="BG263" s="67"/>
      <c r="BH263" s="67"/>
      <c r="BI263" s="73"/>
      <c r="BJ263" s="67"/>
      <c r="BK263" s="107"/>
      <c r="BL263" s="67"/>
      <c r="BM263" s="73"/>
      <c r="BN263" s="73"/>
      <c r="BO263" s="73"/>
      <c r="BP263" s="73"/>
      <c r="BQ263" s="67"/>
      <c r="BR263" s="73"/>
      <c r="BS263" s="73"/>
      <c r="BT263" s="67"/>
      <c r="BU263" s="73"/>
      <c r="BV263" s="73"/>
      <c r="BW263" s="67"/>
      <c r="BX263" s="67"/>
      <c r="BY263" s="67"/>
      <c r="BZ263" s="67"/>
      <c r="CA263" s="67"/>
      <c r="CB263" s="67"/>
      <c r="CC263" s="67"/>
    </row>
    <row r="264" spans="1:81" x14ac:dyDescent="0.15">
      <c r="A264" s="170"/>
      <c r="B264" s="25"/>
      <c r="D264" s="7"/>
      <c r="E264" s="7"/>
      <c r="F264" s="7"/>
      <c r="G264" s="7"/>
      <c r="I264"/>
      <c r="K264" s="11"/>
      <c r="L264" s="8"/>
      <c r="N264" s="11"/>
      <c r="O264" s="15"/>
      <c r="P264" s="11"/>
      <c r="Q264" s="11"/>
      <c r="R264" s="11"/>
      <c r="S264" s="11"/>
      <c r="T264" s="11"/>
      <c r="AB264" s="25"/>
      <c r="AC264" s="73"/>
      <c r="AD264" s="25"/>
      <c r="AE264" s="25"/>
      <c r="BZ264" s="67"/>
      <c r="CA264" s="67"/>
      <c r="CB264" s="67"/>
      <c r="CC264" s="67"/>
    </row>
    <row r="265" spans="1:81" x14ac:dyDescent="0.15">
      <c r="A265" s="170"/>
      <c r="B265" s="25"/>
      <c r="D265" s="7"/>
      <c r="E265" s="7"/>
      <c r="F265" s="7"/>
      <c r="G265" s="7"/>
      <c r="I265"/>
      <c r="K265" s="11"/>
      <c r="L265" s="8"/>
      <c r="N265" s="11"/>
      <c r="O265" s="15"/>
      <c r="P265" s="11"/>
      <c r="Q265" s="11"/>
      <c r="R265" s="11"/>
      <c r="S265" s="11"/>
      <c r="T265" s="11"/>
      <c r="AB265" s="25"/>
      <c r="AC265" s="73"/>
      <c r="AD265" s="25"/>
      <c r="AE265" s="25"/>
      <c r="BG265" s="182"/>
      <c r="BH265" s="67"/>
      <c r="BI265" s="73"/>
      <c r="BJ265" s="67"/>
      <c r="BK265" s="73"/>
      <c r="BL265" s="67"/>
      <c r="BM265" s="73"/>
      <c r="BN265" s="73"/>
      <c r="BO265" s="67"/>
      <c r="BP265" s="73"/>
      <c r="BQ265" s="67"/>
      <c r="BR265" s="73"/>
      <c r="BS265" s="73"/>
      <c r="BT265" s="67"/>
      <c r="BU265" s="73"/>
      <c r="BV265" s="73"/>
      <c r="BW265" s="67"/>
      <c r="BX265" s="67"/>
      <c r="BY265" s="67"/>
      <c r="BZ265" s="67"/>
      <c r="CA265" s="67"/>
      <c r="CB265" s="67"/>
      <c r="CC265" s="67"/>
    </row>
    <row r="266" spans="1:81" x14ac:dyDescent="0.15">
      <c r="A266" s="170"/>
      <c r="B266" s="25"/>
      <c r="D266" s="7"/>
      <c r="E266" s="7"/>
      <c r="F266" s="7"/>
      <c r="G266" s="7"/>
      <c r="I266"/>
      <c r="K266" s="11"/>
      <c r="L266" s="8"/>
      <c r="N266" s="11"/>
      <c r="O266" s="15"/>
      <c r="P266" s="11"/>
      <c r="Q266" s="11"/>
      <c r="R266" s="11"/>
      <c r="S266" s="11"/>
      <c r="T266" s="11"/>
      <c r="AB266" s="25"/>
      <c r="AC266" s="73"/>
      <c r="AD266" s="25"/>
      <c r="AE266" s="25"/>
      <c r="AG266" s="11"/>
      <c r="AH266" s="11"/>
      <c r="AI266" s="11"/>
      <c r="AJ266" s="11"/>
      <c r="AK266" s="11"/>
      <c r="AL266" s="11"/>
      <c r="AM266" s="11"/>
      <c r="AN266" s="11"/>
      <c r="BG266" s="67"/>
      <c r="BH266" s="67"/>
      <c r="BI266" s="67"/>
      <c r="BJ266" s="67"/>
      <c r="BK266" s="67"/>
      <c r="BL266" s="67"/>
      <c r="BM266" s="67"/>
      <c r="BN266" s="73"/>
      <c r="BO266" s="67"/>
      <c r="BP266" s="73"/>
      <c r="BQ266" s="67"/>
      <c r="BR266" s="67"/>
      <c r="BS266" s="67"/>
      <c r="BT266" s="67"/>
      <c r="BU266" s="67"/>
      <c r="BV266" s="73"/>
      <c r="BW266" s="67"/>
      <c r="BX266" s="67"/>
      <c r="BY266" s="67"/>
      <c r="BZ266" s="67"/>
      <c r="CA266" s="67"/>
      <c r="CB266" s="67"/>
      <c r="CC266" s="67"/>
    </row>
    <row r="267" spans="1:81" x14ac:dyDescent="0.15">
      <c r="A267" s="170"/>
      <c r="B267" s="25"/>
      <c r="D267" s="7"/>
      <c r="E267" s="7"/>
      <c r="F267" s="7"/>
      <c r="G267" s="7"/>
      <c r="I267"/>
      <c r="K267" s="11"/>
      <c r="L267" s="8"/>
      <c r="N267" s="11"/>
      <c r="O267" s="15"/>
      <c r="P267" s="11"/>
      <c r="Q267" s="11"/>
      <c r="R267" s="11"/>
      <c r="S267" s="11"/>
      <c r="T267" s="11"/>
      <c r="AB267" s="25"/>
      <c r="AC267" s="73"/>
      <c r="AD267" s="25"/>
      <c r="AE267" s="25"/>
      <c r="AG267" s="11"/>
      <c r="AH267" s="11"/>
      <c r="AI267" s="11"/>
      <c r="AJ267" s="11"/>
      <c r="AK267" s="11"/>
      <c r="AL267" s="11"/>
      <c r="AM267" s="11"/>
      <c r="AN267" s="11"/>
      <c r="BG267" s="67"/>
      <c r="BH267" s="67"/>
      <c r="BI267" s="67"/>
      <c r="BJ267" s="67"/>
      <c r="BK267" s="67"/>
      <c r="BL267" s="67"/>
      <c r="BM267" s="67"/>
      <c r="BN267" s="67"/>
      <c r="BO267" s="67"/>
      <c r="BP267" s="67"/>
      <c r="BQ267" s="67"/>
      <c r="BR267" s="67"/>
      <c r="BS267" s="67"/>
      <c r="BT267" s="67"/>
      <c r="BU267" s="67"/>
      <c r="BV267" s="67"/>
      <c r="BW267" s="67"/>
      <c r="BX267" s="67"/>
      <c r="BY267" s="67"/>
      <c r="BZ267" s="67"/>
      <c r="CA267" s="67"/>
      <c r="CB267" s="67"/>
      <c r="CC267" s="67"/>
    </row>
    <row r="268" spans="1:81" x14ac:dyDescent="0.15">
      <c r="A268" s="170"/>
      <c r="B268" s="25"/>
      <c r="D268" s="7"/>
      <c r="E268" s="7"/>
      <c r="F268" s="7"/>
      <c r="G268" s="7"/>
      <c r="I268"/>
      <c r="K268" s="11"/>
      <c r="L268" s="8"/>
      <c r="N268" s="11"/>
      <c r="O268" s="15"/>
      <c r="P268" s="11"/>
      <c r="Q268" s="11"/>
      <c r="R268" s="11"/>
      <c r="S268" s="11"/>
      <c r="T268" s="11"/>
      <c r="AB268" s="25"/>
      <c r="AC268" s="73"/>
      <c r="AD268" s="25"/>
      <c r="AE268" s="25"/>
      <c r="AG268" s="11"/>
      <c r="AH268" s="11"/>
      <c r="AI268" s="11"/>
      <c r="AJ268" s="11"/>
      <c r="AK268" s="11"/>
      <c r="AL268" s="11"/>
      <c r="AM268" s="11"/>
      <c r="AN268" s="11"/>
      <c r="BG268" s="73"/>
      <c r="BH268" s="372"/>
      <c r="BI268" s="372"/>
      <c r="BJ268" s="372"/>
      <c r="BK268" s="372"/>
      <c r="BL268" s="372"/>
      <c r="BM268" s="372"/>
      <c r="BN268" s="372"/>
      <c r="BO268" s="372"/>
      <c r="BP268" s="372"/>
      <c r="BQ268" s="372"/>
      <c r="BR268" s="372"/>
      <c r="BS268" s="372"/>
      <c r="BT268" s="372"/>
      <c r="BU268" s="372"/>
      <c r="BV268" s="372"/>
      <c r="BW268" s="372"/>
      <c r="BX268" s="372"/>
      <c r="BY268" s="372"/>
      <c r="BZ268" s="372"/>
      <c r="CA268" s="372"/>
      <c r="CB268" s="372"/>
      <c r="CC268" s="372"/>
    </row>
    <row r="269" spans="1:81" x14ac:dyDescent="0.15">
      <c r="A269" s="170"/>
      <c r="B269" s="25"/>
      <c r="D269" s="7"/>
      <c r="E269" s="7"/>
      <c r="F269" s="7"/>
      <c r="G269" s="7"/>
      <c r="I269"/>
      <c r="K269" s="11"/>
      <c r="L269" s="8"/>
      <c r="N269" s="11"/>
      <c r="O269" s="15"/>
      <c r="P269" s="11"/>
      <c r="Q269" s="11"/>
      <c r="R269" s="11"/>
      <c r="S269" s="11"/>
      <c r="T269" s="11"/>
      <c r="AB269" s="25"/>
      <c r="AC269" s="73"/>
      <c r="AD269" s="25"/>
      <c r="AE269" s="25"/>
      <c r="AG269" s="11"/>
      <c r="AH269" s="11"/>
      <c r="AI269" s="11"/>
      <c r="AJ269" s="11"/>
      <c r="AK269" s="11"/>
      <c r="AL269" s="11"/>
      <c r="AM269" s="11"/>
      <c r="AN269" s="11"/>
      <c r="BG269" s="73"/>
      <c r="BH269" s="372"/>
      <c r="BI269" s="372"/>
      <c r="BJ269" s="372"/>
      <c r="BK269" s="372"/>
      <c r="BL269" s="372"/>
      <c r="BM269" s="372"/>
      <c r="BN269" s="372"/>
      <c r="BO269" s="372"/>
      <c r="BP269" s="372"/>
      <c r="BQ269" s="372"/>
      <c r="BR269" s="372"/>
      <c r="BS269" s="372"/>
      <c r="BT269" s="372"/>
      <c r="BU269" s="372"/>
      <c r="BV269" s="372"/>
      <c r="BW269" s="372"/>
      <c r="BX269" s="372"/>
      <c r="BY269" s="372"/>
      <c r="BZ269" s="372"/>
      <c r="CA269" s="372"/>
      <c r="CB269" s="372"/>
      <c r="CC269" s="372"/>
    </row>
    <row r="270" spans="1:81" x14ac:dyDescent="0.15">
      <c r="A270" s="170"/>
      <c r="B270" s="25"/>
      <c r="D270" s="7"/>
      <c r="E270" s="7"/>
      <c r="F270" s="7"/>
      <c r="G270" s="7"/>
      <c r="I270"/>
      <c r="K270" s="11"/>
      <c r="L270" s="8"/>
      <c r="N270" s="11"/>
      <c r="O270" s="15"/>
      <c r="P270" s="11"/>
      <c r="Q270" s="11"/>
      <c r="R270" s="11"/>
      <c r="S270" s="11"/>
      <c r="T270" s="11"/>
      <c r="AB270" s="25"/>
      <c r="AC270" s="73"/>
      <c r="AD270" s="25"/>
      <c r="AE270" s="25"/>
      <c r="AG270" s="11"/>
      <c r="AH270" s="11"/>
      <c r="AI270" s="11"/>
      <c r="AJ270" s="11"/>
      <c r="AK270" s="11"/>
      <c r="AL270" s="11"/>
      <c r="AM270" s="11"/>
      <c r="AN270" s="11"/>
      <c r="BG270" s="73"/>
      <c r="BH270" s="73"/>
      <c r="BI270" s="73"/>
      <c r="BJ270" s="73"/>
      <c r="BK270" s="73"/>
      <c r="BL270" s="73"/>
      <c r="BM270" s="73"/>
      <c r="BN270" s="73"/>
      <c r="BO270" s="73"/>
      <c r="BP270" s="73"/>
      <c r="BQ270" s="73"/>
      <c r="BR270" s="73"/>
      <c r="BS270" s="73"/>
      <c r="BT270" s="73"/>
      <c r="BU270" s="73"/>
      <c r="BV270" s="73"/>
      <c r="BW270" s="73"/>
      <c r="BX270" s="73"/>
      <c r="BY270" s="73"/>
      <c r="BZ270" s="73"/>
      <c r="CA270" s="73"/>
      <c r="CB270" s="73"/>
      <c r="CC270" s="73"/>
    </row>
    <row r="271" spans="1:81" x14ac:dyDescent="0.15">
      <c r="A271" s="170"/>
      <c r="B271" s="25"/>
      <c r="D271" s="7"/>
      <c r="E271" s="7"/>
      <c r="F271" s="7"/>
      <c r="G271" s="7"/>
      <c r="I271"/>
      <c r="K271" s="11"/>
      <c r="L271" s="8"/>
      <c r="N271" s="11"/>
      <c r="O271" s="15"/>
      <c r="P271" s="11"/>
      <c r="Q271" s="11"/>
      <c r="R271" s="11"/>
      <c r="S271" s="11"/>
      <c r="T271" s="11"/>
      <c r="AB271" s="25"/>
      <c r="AC271" s="73"/>
      <c r="AD271" s="25"/>
      <c r="AE271" s="25"/>
      <c r="BG271" s="73"/>
      <c r="BH271" s="96"/>
      <c r="BI271" s="96"/>
      <c r="BJ271" s="96"/>
      <c r="BK271" s="96"/>
      <c r="BL271" s="96"/>
      <c r="BM271" s="96"/>
      <c r="BN271" s="96"/>
      <c r="BO271" s="96"/>
      <c r="BP271" s="96"/>
      <c r="BQ271" s="96"/>
      <c r="BR271" s="96"/>
      <c r="BS271" s="96"/>
      <c r="BT271" s="96"/>
      <c r="BU271" s="96"/>
      <c r="BV271" s="96"/>
      <c r="BW271" s="96"/>
      <c r="BX271" s="96"/>
      <c r="BY271" s="96"/>
      <c r="BZ271" s="96"/>
      <c r="CA271" s="96"/>
      <c r="CB271" s="96"/>
      <c r="CC271" s="96"/>
    </row>
    <row r="272" spans="1:81" x14ac:dyDescent="0.15">
      <c r="A272" s="170"/>
      <c r="B272" s="25"/>
      <c r="D272" s="7"/>
      <c r="E272" s="7"/>
      <c r="F272" s="7"/>
      <c r="G272" s="7"/>
      <c r="I272"/>
      <c r="K272" s="11"/>
      <c r="L272" s="8"/>
      <c r="N272" s="11"/>
      <c r="O272" s="15"/>
      <c r="P272" s="11"/>
      <c r="Q272" s="11"/>
      <c r="R272" s="11"/>
      <c r="S272" s="11"/>
      <c r="T272" s="11"/>
      <c r="AB272" s="25"/>
      <c r="AC272" s="73"/>
      <c r="AD272" s="25"/>
      <c r="AE272" s="25"/>
      <c r="BG272" s="73"/>
      <c r="BH272" s="96"/>
      <c r="BI272" s="96"/>
      <c r="BJ272" s="96"/>
      <c r="BK272" s="96"/>
      <c r="BL272" s="96"/>
      <c r="BM272" s="96"/>
      <c r="BN272" s="96"/>
      <c r="BO272" s="96"/>
      <c r="BP272" s="96"/>
      <c r="BQ272" s="96"/>
      <c r="BR272" s="96"/>
      <c r="BS272" s="96"/>
      <c r="BT272" s="96"/>
      <c r="BU272" s="96"/>
      <c r="BV272" s="96"/>
      <c r="BW272" s="96"/>
      <c r="BX272" s="96"/>
      <c r="BY272" s="96"/>
      <c r="BZ272" s="96"/>
      <c r="CA272" s="96"/>
      <c r="CB272" s="96"/>
      <c r="CC272" s="96"/>
    </row>
    <row r="273" spans="1:91" x14ac:dyDescent="0.15">
      <c r="A273" s="170"/>
      <c r="B273" s="25"/>
      <c r="D273" s="7"/>
      <c r="E273" s="7"/>
      <c r="F273" s="7"/>
      <c r="G273" s="7"/>
      <c r="I273"/>
      <c r="K273" s="11"/>
      <c r="L273" s="8"/>
      <c r="N273" s="11"/>
      <c r="O273" s="15"/>
      <c r="P273" s="11"/>
      <c r="Q273" s="11"/>
      <c r="R273" s="11"/>
      <c r="S273" s="11"/>
      <c r="T273" s="11"/>
      <c r="AB273" s="25"/>
      <c r="AC273" s="73"/>
      <c r="AD273" s="25"/>
      <c r="AE273" s="25"/>
      <c r="BG273" s="73"/>
      <c r="BH273" s="96"/>
      <c r="BI273" s="96"/>
      <c r="BJ273" s="96"/>
      <c r="BK273" s="96"/>
      <c r="BL273" s="96"/>
      <c r="BM273" s="96"/>
      <c r="BN273" s="96"/>
      <c r="BO273" s="96"/>
      <c r="BP273" s="96"/>
      <c r="BQ273" s="96"/>
      <c r="BR273" s="96"/>
      <c r="BS273" s="96"/>
      <c r="BT273" s="96"/>
      <c r="BU273" s="96"/>
      <c r="BV273" s="96"/>
      <c r="BW273" s="96"/>
      <c r="BX273" s="96"/>
      <c r="BY273" s="96"/>
      <c r="BZ273" s="96"/>
      <c r="CA273" s="96"/>
      <c r="CB273" s="96"/>
      <c r="CC273" s="96"/>
    </row>
    <row r="274" spans="1:91" x14ac:dyDescent="0.15">
      <c r="A274" s="170"/>
      <c r="B274" s="25"/>
      <c r="D274" s="7"/>
      <c r="E274" s="7"/>
      <c r="F274" s="7"/>
      <c r="G274" s="7"/>
      <c r="I274"/>
      <c r="K274" s="11"/>
      <c r="L274" s="8"/>
      <c r="N274" s="11"/>
      <c r="O274" s="15"/>
      <c r="P274" s="11"/>
      <c r="Q274" s="11"/>
      <c r="R274" s="11"/>
      <c r="S274" s="11"/>
      <c r="T274" s="11"/>
      <c r="AB274" s="25"/>
      <c r="AC274" s="73"/>
      <c r="AD274" s="25"/>
      <c r="AE274" s="25"/>
      <c r="AO274" s="11"/>
      <c r="AP274" s="11"/>
      <c r="AQ274" s="11"/>
      <c r="AR274" s="11"/>
      <c r="AS274" s="11"/>
      <c r="AT274" s="11"/>
      <c r="AU274" s="11"/>
      <c r="AV274" s="11"/>
      <c r="AW274" s="11"/>
      <c r="AX274" s="11"/>
      <c r="AY274" s="11"/>
      <c r="AZ274" s="11"/>
      <c r="BA274" s="11"/>
      <c r="BB274" s="11"/>
      <c r="BG274" s="73"/>
      <c r="BH274" s="96"/>
      <c r="BI274" s="96"/>
      <c r="BJ274" s="96"/>
      <c r="BK274" s="96"/>
      <c r="BL274" s="96"/>
      <c r="BM274" s="96"/>
      <c r="BN274" s="96"/>
      <c r="BO274" s="96"/>
      <c r="BP274" s="96"/>
      <c r="BQ274" s="96"/>
      <c r="BR274" s="96"/>
      <c r="BS274" s="96"/>
      <c r="BT274" s="96"/>
      <c r="BU274" s="96"/>
      <c r="BV274" s="96"/>
      <c r="BW274" s="96"/>
      <c r="BX274" s="96"/>
      <c r="BY274" s="96"/>
      <c r="BZ274" s="96"/>
      <c r="CA274" s="96"/>
      <c r="CB274" s="96"/>
      <c r="CC274" s="96"/>
    </row>
    <row r="275" spans="1:91" x14ac:dyDescent="0.15">
      <c r="A275" s="170"/>
      <c r="B275" s="25"/>
      <c r="D275" s="7"/>
      <c r="E275" s="7"/>
      <c r="F275" s="7"/>
      <c r="G275" s="7"/>
      <c r="I275"/>
      <c r="K275" s="11"/>
      <c r="L275" s="8"/>
      <c r="N275" s="11"/>
      <c r="O275" s="15"/>
      <c r="P275" s="11"/>
      <c r="Q275" s="11"/>
      <c r="R275" s="11"/>
      <c r="S275" s="11"/>
      <c r="T275" s="11"/>
      <c r="AB275" s="25"/>
      <c r="AC275" s="73"/>
      <c r="AD275" s="25"/>
      <c r="AE275" s="25"/>
      <c r="AO275" s="11"/>
      <c r="AP275" s="11"/>
      <c r="AQ275" s="11"/>
      <c r="AR275" s="11"/>
      <c r="AS275" s="11"/>
      <c r="AT275" s="11"/>
      <c r="AU275" s="11"/>
      <c r="AV275" s="11"/>
      <c r="AW275" s="11"/>
      <c r="AX275" s="11"/>
      <c r="AY275" s="11"/>
      <c r="AZ275" s="11"/>
      <c r="BA275" s="11"/>
      <c r="BB275" s="11"/>
      <c r="BG275" s="73"/>
      <c r="BH275" s="96"/>
      <c r="BI275" s="96"/>
      <c r="BJ275" s="96"/>
      <c r="BK275" s="96"/>
      <c r="BL275" s="96"/>
      <c r="BM275" s="96"/>
      <c r="BN275" s="96"/>
      <c r="BO275" s="96"/>
      <c r="BP275" s="96"/>
      <c r="BQ275" s="96"/>
      <c r="BR275" s="96"/>
      <c r="BS275" s="96"/>
      <c r="BT275" s="96"/>
      <c r="BU275" s="96"/>
      <c r="BV275" s="96"/>
      <c r="BW275" s="96"/>
      <c r="BX275" s="96"/>
      <c r="BY275" s="96"/>
      <c r="BZ275" s="96"/>
      <c r="CA275" s="96"/>
      <c r="CB275" s="96"/>
      <c r="CC275" s="96"/>
    </row>
    <row r="276" spans="1:91" x14ac:dyDescent="0.15">
      <c r="A276" s="170"/>
      <c r="B276" s="25"/>
      <c r="D276" s="7"/>
      <c r="E276" s="7"/>
      <c r="F276" s="7"/>
      <c r="G276" s="7"/>
      <c r="I276"/>
      <c r="K276" s="11"/>
      <c r="L276" s="8"/>
      <c r="N276" s="11"/>
      <c r="O276" s="15"/>
      <c r="P276" s="11"/>
      <c r="Q276" s="11"/>
      <c r="R276" s="11"/>
      <c r="S276" s="11"/>
      <c r="T276" s="11"/>
      <c r="AB276" s="25"/>
      <c r="AC276" s="73"/>
      <c r="AD276" s="25"/>
      <c r="AE276" s="25"/>
      <c r="AO276" s="11"/>
      <c r="AP276" s="11"/>
      <c r="AQ276" s="11"/>
      <c r="AR276" s="11"/>
      <c r="AS276" s="11"/>
      <c r="AT276" s="11"/>
      <c r="AU276" s="11"/>
      <c r="AV276" s="11"/>
      <c r="AW276" s="11"/>
      <c r="AX276" s="11"/>
      <c r="AY276" s="11"/>
      <c r="AZ276" s="11"/>
      <c r="BA276" s="11"/>
      <c r="BB276" s="11"/>
      <c r="BG276" s="73"/>
      <c r="BH276" s="96"/>
      <c r="BI276" s="96"/>
      <c r="BJ276" s="96"/>
      <c r="BK276" s="96"/>
      <c r="BL276" s="96"/>
      <c r="BM276" s="96"/>
      <c r="BN276" s="96"/>
      <c r="BO276" s="96"/>
      <c r="BP276" s="96"/>
      <c r="BQ276" s="96"/>
      <c r="BR276" s="96"/>
      <c r="BS276" s="96"/>
      <c r="BT276" s="96"/>
      <c r="BU276" s="96"/>
      <c r="BV276" s="96"/>
      <c r="BW276" s="96"/>
      <c r="BX276" s="96"/>
      <c r="BY276" s="96"/>
      <c r="BZ276" s="96"/>
      <c r="CA276" s="96"/>
      <c r="CB276" s="96"/>
      <c r="CC276" s="96"/>
    </row>
    <row r="277" spans="1:91" x14ac:dyDescent="0.15">
      <c r="A277" s="170"/>
      <c r="B277" s="25"/>
      <c r="D277" s="7"/>
      <c r="E277" s="7"/>
      <c r="F277" s="7"/>
      <c r="G277" s="7"/>
      <c r="I277"/>
      <c r="K277" s="11"/>
      <c r="L277" s="8"/>
      <c r="N277" s="11"/>
      <c r="O277" s="15"/>
      <c r="P277" s="11"/>
      <c r="Q277" s="11"/>
      <c r="R277" s="11"/>
      <c r="S277" s="11"/>
      <c r="T277" s="11"/>
      <c r="AB277" s="25"/>
      <c r="AC277" s="73"/>
      <c r="AD277" s="25"/>
      <c r="AE277" s="25"/>
      <c r="AO277" s="11"/>
      <c r="AP277" s="11"/>
      <c r="AQ277" s="11"/>
      <c r="AR277" s="11"/>
      <c r="AS277" s="11"/>
      <c r="AT277" s="11"/>
      <c r="AU277" s="11"/>
      <c r="AV277" s="11"/>
      <c r="AW277" s="11"/>
      <c r="AX277" s="11"/>
      <c r="AY277" s="11"/>
      <c r="AZ277" s="11"/>
      <c r="BA277" s="11"/>
      <c r="BB277" s="11"/>
      <c r="BG277" s="67"/>
      <c r="BH277" s="67"/>
      <c r="BI277" s="67"/>
      <c r="BJ277" s="67"/>
      <c r="BK277" s="67"/>
      <c r="BL277" s="372"/>
      <c r="BM277" s="372"/>
      <c r="BN277" s="372"/>
      <c r="BO277" s="372"/>
      <c r="BP277" s="73"/>
      <c r="BQ277" s="73"/>
      <c r="BR277" s="73"/>
      <c r="BS277" s="73"/>
      <c r="BT277" s="67"/>
      <c r="BU277" s="67"/>
      <c r="BV277" s="73"/>
      <c r="BW277" s="67"/>
      <c r="BX277" s="67"/>
      <c r="BY277" s="67"/>
      <c r="BZ277" s="67"/>
      <c r="CA277" s="67"/>
      <c r="CB277" s="67"/>
      <c r="CC277" s="67"/>
    </row>
    <row r="278" spans="1:91" x14ac:dyDescent="0.15">
      <c r="A278" s="170"/>
      <c r="B278" s="25"/>
      <c r="D278" s="7"/>
      <c r="E278" s="7"/>
      <c r="F278" s="7"/>
      <c r="G278" s="7"/>
      <c r="I278"/>
      <c r="K278" s="11"/>
      <c r="L278" s="8"/>
      <c r="N278" s="11"/>
      <c r="O278" s="15"/>
      <c r="P278" s="11"/>
      <c r="Q278" s="11"/>
      <c r="R278" s="11"/>
      <c r="S278" s="11"/>
      <c r="T278" s="11"/>
      <c r="AB278" s="25"/>
      <c r="AC278" s="73"/>
      <c r="AD278" s="25"/>
      <c r="AE278" s="25"/>
      <c r="AO278" s="11"/>
      <c r="AP278" s="11"/>
      <c r="AQ278" s="11"/>
      <c r="AR278" s="11"/>
      <c r="AS278" s="11"/>
      <c r="AT278" s="11"/>
      <c r="AU278" s="11"/>
      <c r="AV278" s="11"/>
      <c r="AW278" s="11"/>
      <c r="AX278" s="11"/>
      <c r="AY278" s="11"/>
      <c r="AZ278" s="11"/>
      <c r="BA278" s="11"/>
      <c r="BB278" s="11"/>
      <c r="BG278" s="67"/>
      <c r="BH278" s="67"/>
      <c r="BI278" s="73"/>
      <c r="BJ278" s="67"/>
      <c r="BK278" s="67"/>
      <c r="BL278" s="372"/>
      <c r="BM278" s="372"/>
      <c r="BN278" s="372"/>
      <c r="BO278" s="372"/>
      <c r="BP278" s="73"/>
      <c r="BQ278" s="108"/>
      <c r="BR278" s="73"/>
      <c r="BS278" s="73"/>
      <c r="BT278" s="67"/>
      <c r="BU278" s="67"/>
      <c r="BV278" s="73"/>
      <c r="BW278" s="67"/>
      <c r="BX278" s="67"/>
      <c r="BY278" s="67"/>
      <c r="BZ278" s="67"/>
      <c r="CA278" s="67"/>
      <c r="CB278" s="67"/>
      <c r="CC278" s="67"/>
    </row>
    <row r="279" spans="1:91" x14ac:dyDescent="0.15">
      <c r="A279" s="170"/>
      <c r="B279" s="25"/>
      <c r="D279" s="7"/>
      <c r="E279" s="7"/>
      <c r="F279" s="7"/>
      <c r="G279" s="7"/>
      <c r="I279"/>
      <c r="K279" s="11"/>
      <c r="L279" s="8"/>
      <c r="N279" s="11"/>
      <c r="O279" s="15"/>
      <c r="P279" s="11"/>
      <c r="Q279" s="11"/>
      <c r="R279" s="11"/>
      <c r="S279" s="11"/>
      <c r="T279" s="11"/>
      <c r="AB279" s="25"/>
      <c r="AC279" s="73"/>
      <c r="AD279" s="25"/>
      <c r="AE279" s="25"/>
      <c r="BG279" s="67"/>
      <c r="BH279" s="67"/>
      <c r="BI279" s="73"/>
      <c r="BJ279" s="67"/>
      <c r="BK279" s="67"/>
      <c r="BL279" s="67"/>
      <c r="BM279" s="73"/>
      <c r="BN279" s="372"/>
      <c r="BO279" s="372"/>
      <c r="BP279" s="73"/>
      <c r="BQ279" s="73"/>
      <c r="BR279" s="73"/>
      <c r="BS279" s="73"/>
      <c r="BT279" s="67"/>
      <c r="BU279" s="67"/>
      <c r="BV279" s="67"/>
      <c r="BW279" s="67"/>
      <c r="BX279" s="67"/>
      <c r="BY279" s="67"/>
      <c r="BZ279" s="67"/>
      <c r="CA279" s="67"/>
      <c r="CB279" s="67"/>
      <c r="CC279" s="67"/>
    </row>
    <row r="280" spans="1:91" x14ac:dyDescent="0.15">
      <c r="A280" s="170"/>
      <c r="B280" s="25"/>
      <c r="D280" s="7"/>
      <c r="E280" s="7"/>
      <c r="F280" s="7"/>
      <c r="G280" s="7"/>
      <c r="I280"/>
      <c r="K280" s="11"/>
      <c r="L280" s="8"/>
      <c r="N280" s="11"/>
      <c r="O280" s="15"/>
      <c r="P280" s="11"/>
      <c r="Q280" s="11"/>
      <c r="R280" s="11"/>
      <c r="S280" s="11"/>
      <c r="T280" s="11"/>
      <c r="AB280" s="25"/>
      <c r="AC280" s="73"/>
      <c r="AD280" s="25"/>
      <c r="AE280" s="25"/>
      <c r="BG280" s="67"/>
      <c r="BH280" s="67"/>
      <c r="BI280" s="67"/>
      <c r="BJ280" s="67"/>
      <c r="BK280" s="67"/>
      <c r="BL280" s="67"/>
      <c r="BM280" s="67"/>
      <c r="BN280" s="73"/>
      <c r="BO280" s="67"/>
      <c r="BP280" s="73"/>
      <c r="BQ280" s="67"/>
      <c r="BR280" s="67"/>
      <c r="BS280" s="73"/>
      <c r="BT280" s="67"/>
      <c r="BU280" s="67"/>
      <c r="BV280" s="67"/>
      <c r="BW280" s="67"/>
      <c r="BX280" s="67"/>
      <c r="BY280" s="67"/>
      <c r="BZ280" s="67"/>
      <c r="CA280" s="67"/>
      <c r="CB280" s="67"/>
      <c r="CC280" s="67"/>
    </row>
    <row r="281" spans="1:91" x14ac:dyDescent="0.15">
      <c r="A281" s="170"/>
      <c r="B281" s="25"/>
      <c r="D281" s="7"/>
      <c r="E281" s="7"/>
      <c r="F281" s="7"/>
      <c r="G281" s="7"/>
      <c r="I281"/>
      <c r="K281" s="11"/>
      <c r="L281" s="8"/>
      <c r="N281" s="11"/>
      <c r="O281" s="15"/>
      <c r="P281" s="11"/>
      <c r="Q281" s="11"/>
      <c r="R281" s="11"/>
      <c r="S281" s="11"/>
      <c r="T281" s="11"/>
      <c r="AB281" s="25"/>
      <c r="AC281" s="73"/>
      <c r="AD281" s="25"/>
      <c r="AE281" s="25"/>
      <c r="AG281" s="11"/>
      <c r="AH281" s="11"/>
      <c r="AI281" s="11"/>
      <c r="AJ281" s="11"/>
      <c r="AK281" s="11"/>
      <c r="AL281" s="11"/>
      <c r="AM281" s="11"/>
      <c r="AN281" s="11"/>
      <c r="BG281" s="182"/>
      <c r="BH281" s="67"/>
      <c r="BI281" s="67"/>
      <c r="BJ281" s="67"/>
      <c r="BK281" s="67"/>
      <c r="BL281" s="67"/>
      <c r="BM281" s="67"/>
      <c r="BN281" s="73"/>
      <c r="BO281" s="67"/>
      <c r="BP281" s="73"/>
      <c r="BQ281" s="67"/>
      <c r="BR281" s="67"/>
      <c r="BS281" s="73"/>
      <c r="BT281" s="67"/>
      <c r="BU281" s="67"/>
      <c r="BV281" s="67"/>
      <c r="BW281" s="67"/>
      <c r="BX281" s="67"/>
      <c r="BY281" s="67"/>
      <c r="BZ281" s="67"/>
      <c r="CA281" s="67"/>
      <c r="CB281" s="67"/>
      <c r="CC281" s="67"/>
    </row>
    <row r="282" spans="1:91" x14ac:dyDescent="0.15">
      <c r="A282" s="170"/>
      <c r="B282" s="25"/>
      <c r="D282" s="7"/>
      <c r="E282" s="7"/>
      <c r="F282" s="7"/>
      <c r="G282" s="7"/>
      <c r="I282"/>
      <c r="K282" s="11"/>
      <c r="L282" s="8"/>
      <c r="M282" s="181"/>
      <c r="N282" s="11"/>
      <c r="O282" s="15"/>
      <c r="P282" s="11"/>
      <c r="Q282" s="11"/>
      <c r="R282" s="11"/>
      <c r="S282" s="11"/>
      <c r="T282" s="11"/>
      <c r="AB282" s="25"/>
      <c r="AC282" s="73"/>
      <c r="AD282" s="25"/>
      <c r="AE282" s="25"/>
      <c r="AG282" s="11"/>
      <c r="AH282" s="11"/>
      <c r="AI282" s="11"/>
      <c r="AJ282" s="11"/>
      <c r="AK282" s="11"/>
      <c r="AL282" s="11"/>
      <c r="AM282" s="11"/>
      <c r="AN282" s="11"/>
      <c r="BG282" s="67"/>
      <c r="BH282" s="67"/>
      <c r="BI282" s="67"/>
      <c r="BJ282" s="67"/>
      <c r="BK282" s="67"/>
      <c r="BL282" s="67"/>
      <c r="BM282" s="67"/>
      <c r="BN282" s="67"/>
      <c r="BO282" s="67"/>
      <c r="BP282" s="67"/>
      <c r="BQ282" s="67"/>
      <c r="BR282" s="67"/>
      <c r="BS282" s="67"/>
      <c r="BT282" s="67"/>
      <c r="BU282" s="67"/>
      <c r="BV282" s="67"/>
      <c r="BW282" s="67"/>
      <c r="BX282" s="67"/>
      <c r="BY282" s="67"/>
      <c r="BZ282" s="67"/>
      <c r="CA282" s="67"/>
      <c r="CB282" s="67"/>
      <c r="CC282" s="67"/>
    </row>
    <row r="283" spans="1:91" x14ac:dyDescent="0.15">
      <c r="A283" s="170"/>
      <c r="B283" s="25"/>
      <c r="D283" s="7"/>
      <c r="E283" s="7"/>
      <c r="F283" s="7"/>
      <c r="G283" s="7"/>
      <c r="I283"/>
      <c r="K283" s="11"/>
      <c r="L283" s="8"/>
      <c r="N283" s="11"/>
      <c r="O283" s="15"/>
      <c r="P283" s="11"/>
      <c r="Q283" s="11"/>
      <c r="R283" s="11"/>
      <c r="S283" s="11"/>
      <c r="T283" s="11"/>
      <c r="AB283" s="25"/>
      <c r="AC283" s="73"/>
      <c r="AD283" s="25"/>
      <c r="AE283" s="25"/>
      <c r="AG283" s="11"/>
      <c r="AH283" s="11"/>
      <c r="AI283" s="11"/>
      <c r="AJ283" s="11"/>
      <c r="AK283" s="11"/>
      <c r="AL283" s="11"/>
      <c r="AM283" s="11"/>
      <c r="AN283" s="11"/>
      <c r="BG283" s="67"/>
      <c r="BH283" s="67"/>
      <c r="BI283" s="67"/>
      <c r="BJ283" s="67"/>
      <c r="BK283" s="67"/>
      <c r="BL283" s="67"/>
      <c r="BM283" s="67"/>
      <c r="BN283" s="67"/>
      <c r="BO283" s="67"/>
      <c r="BP283" s="67"/>
      <c r="BQ283" s="67"/>
      <c r="BR283" s="67"/>
      <c r="BS283" s="67"/>
      <c r="BT283" s="67"/>
      <c r="BU283" s="67"/>
      <c r="BV283" s="67"/>
      <c r="BW283" s="67"/>
      <c r="BX283" s="67"/>
      <c r="BY283" s="67"/>
      <c r="BZ283" s="67"/>
      <c r="CA283" s="67"/>
      <c r="CB283" s="67"/>
      <c r="CC283" s="67"/>
    </row>
    <row r="284" spans="1:91" x14ac:dyDescent="0.15">
      <c r="A284" s="170"/>
      <c r="B284" s="25"/>
      <c r="D284" s="7"/>
      <c r="E284" s="7"/>
      <c r="F284" s="7"/>
      <c r="G284" s="7"/>
      <c r="I284"/>
      <c r="K284" s="11"/>
      <c r="L284" s="8"/>
      <c r="N284" s="11"/>
      <c r="O284" s="15"/>
      <c r="P284" s="11"/>
      <c r="Q284" s="11"/>
      <c r="R284" s="11"/>
      <c r="S284" s="11"/>
      <c r="T284" s="11"/>
      <c r="AB284" s="25"/>
      <c r="AC284" s="73"/>
      <c r="AD284" s="25"/>
      <c r="AE284" s="25"/>
      <c r="AG284" s="11"/>
      <c r="AH284" s="11"/>
      <c r="AI284" s="11"/>
      <c r="AJ284" s="11"/>
      <c r="AK284" s="11"/>
      <c r="AL284" s="11"/>
      <c r="AM284" s="11"/>
      <c r="AN284" s="11"/>
      <c r="BG284" s="73"/>
      <c r="BH284" s="372"/>
      <c r="BI284" s="372"/>
      <c r="BJ284" s="372"/>
      <c r="BK284" s="372"/>
      <c r="BL284" s="372"/>
      <c r="BM284" s="372"/>
      <c r="BN284" s="372"/>
      <c r="BO284" s="372"/>
      <c r="BP284" s="372"/>
      <c r="BQ284" s="372"/>
      <c r="BR284" s="372"/>
      <c r="BS284" s="372"/>
      <c r="BT284" s="372"/>
      <c r="BU284" s="372"/>
      <c r="BV284" s="372"/>
      <c r="BW284" s="372"/>
      <c r="BX284" s="372"/>
      <c r="BY284" s="372"/>
      <c r="BZ284" s="372"/>
      <c r="CA284" s="372"/>
      <c r="CB284" s="372"/>
      <c r="CC284" s="372"/>
    </row>
    <row r="285" spans="1:91" x14ac:dyDescent="0.15">
      <c r="A285" s="170"/>
      <c r="B285" s="25"/>
      <c r="D285" s="7"/>
      <c r="E285" s="7"/>
      <c r="F285" s="7"/>
      <c r="G285" s="7"/>
      <c r="I285"/>
      <c r="K285" s="11"/>
      <c r="L285" s="8"/>
      <c r="N285" s="11"/>
      <c r="O285" s="15"/>
      <c r="P285" s="11"/>
      <c r="Q285" s="11"/>
      <c r="R285" s="11"/>
      <c r="S285" s="11"/>
      <c r="T285" s="11"/>
      <c r="AB285" s="25"/>
      <c r="AC285" s="73"/>
      <c r="AD285" s="25"/>
      <c r="AE285" s="25"/>
      <c r="AG285" s="11"/>
      <c r="AH285" s="11"/>
      <c r="AI285" s="11"/>
      <c r="AJ285" s="11"/>
      <c r="AK285" s="11"/>
      <c r="AL285" s="11"/>
      <c r="AM285" s="11"/>
      <c r="AN285" s="11"/>
      <c r="BG285" s="73"/>
      <c r="BH285" s="372"/>
      <c r="BI285" s="372"/>
      <c r="BJ285" s="372"/>
      <c r="BK285" s="372"/>
      <c r="BL285" s="372"/>
      <c r="BM285" s="372"/>
      <c r="BN285" s="372"/>
      <c r="BO285" s="372"/>
      <c r="BP285" s="372"/>
      <c r="BQ285" s="372"/>
      <c r="BR285" s="372"/>
      <c r="BS285" s="372"/>
      <c r="BT285" s="372"/>
      <c r="BU285" s="372"/>
      <c r="BV285" s="372"/>
      <c r="BW285" s="372"/>
      <c r="BX285" s="372"/>
      <c r="BY285" s="372"/>
      <c r="BZ285" s="372"/>
      <c r="CA285" s="372"/>
      <c r="CB285" s="372"/>
      <c r="CC285" s="372"/>
      <c r="CF285" s="67" t="s">
        <v>371</v>
      </c>
    </row>
    <row r="286" spans="1:91" x14ac:dyDescent="0.15">
      <c r="A286" s="170"/>
      <c r="B286" s="25"/>
      <c r="D286" s="7"/>
      <c r="E286" s="7"/>
      <c r="F286" s="7"/>
      <c r="G286" s="7"/>
      <c r="I286"/>
      <c r="K286" s="11"/>
      <c r="L286" s="8"/>
      <c r="N286" s="11"/>
      <c r="O286" s="15"/>
      <c r="P286" s="11"/>
      <c r="Q286" s="11"/>
      <c r="R286" s="11"/>
      <c r="S286" s="11"/>
      <c r="T286" s="11"/>
      <c r="AB286" s="25"/>
      <c r="AC286" s="73"/>
      <c r="AD286" s="25"/>
      <c r="AE286" s="25"/>
      <c r="BG286" s="73"/>
      <c r="BH286" s="73"/>
      <c r="BI286" s="73"/>
      <c r="BJ286" s="73"/>
      <c r="BK286" s="73"/>
      <c r="BL286" s="73"/>
      <c r="BM286" s="73"/>
      <c r="BN286" s="73"/>
      <c r="BO286" s="73"/>
      <c r="BP286" s="73"/>
      <c r="BQ286" s="73"/>
      <c r="BR286" s="73"/>
      <c r="BS286" s="73"/>
      <c r="BT286" s="73"/>
      <c r="BU286" s="73"/>
      <c r="BV286" s="73"/>
      <c r="BW286" s="73"/>
      <c r="BX286" s="73"/>
      <c r="BY286" s="73"/>
      <c r="BZ286" s="73"/>
      <c r="CA286" s="73"/>
      <c r="CB286" s="73"/>
      <c r="CC286" s="73"/>
      <c r="CF286" s="67" t="s">
        <v>361</v>
      </c>
    </row>
    <row r="287" spans="1:91" x14ac:dyDescent="0.15">
      <c r="A287" s="170"/>
      <c r="B287" s="25"/>
      <c r="D287" s="7"/>
      <c r="E287" s="7"/>
      <c r="F287" s="7"/>
      <c r="G287" s="7"/>
      <c r="I287"/>
      <c r="K287" s="11"/>
      <c r="L287" s="8"/>
      <c r="N287" s="11"/>
      <c r="O287" s="15"/>
      <c r="P287" s="11"/>
      <c r="Q287" s="11"/>
      <c r="R287" s="11"/>
      <c r="S287" s="11"/>
      <c r="T287" s="11"/>
      <c r="AB287" s="25"/>
      <c r="AC287" s="73"/>
      <c r="AD287" s="25"/>
      <c r="AE287" s="25"/>
      <c r="BG287" s="73"/>
      <c r="BH287" s="96"/>
      <c r="BI287" s="96"/>
      <c r="BJ287" s="96"/>
      <c r="BK287" s="96"/>
      <c r="BL287" s="96"/>
      <c r="BM287" s="96"/>
      <c r="BN287" s="96"/>
      <c r="BO287" s="96"/>
      <c r="BP287" s="96"/>
      <c r="BQ287" s="96"/>
      <c r="BR287" s="96"/>
      <c r="BS287" s="96"/>
      <c r="BT287" s="96"/>
      <c r="BU287" s="96"/>
      <c r="BV287" s="96"/>
      <c r="BW287" s="96"/>
      <c r="BX287" s="96"/>
      <c r="BY287" s="96"/>
      <c r="BZ287" s="96"/>
      <c r="CA287" s="96"/>
      <c r="CB287" s="96"/>
      <c r="CC287" s="96"/>
      <c r="CF287" s="67" t="s">
        <v>362</v>
      </c>
      <c r="CG287" s="67" t="s">
        <v>316</v>
      </c>
      <c r="CH287" s="67" t="s">
        <v>363</v>
      </c>
      <c r="CI287" s="67" t="s">
        <v>364</v>
      </c>
    </row>
    <row r="288" spans="1:91" x14ac:dyDescent="0.15">
      <c r="A288" s="170"/>
      <c r="B288" s="25"/>
      <c r="D288" s="7"/>
      <c r="E288" s="7"/>
      <c r="F288" s="7"/>
      <c r="G288" s="7"/>
      <c r="I288"/>
      <c r="K288" s="11"/>
      <c r="L288" s="8"/>
      <c r="N288" s="11"/>
      <c r="O288" s="15"/>
      <c r="P288" s="11"/>
      <c r="Q288" s="11"/>
      <c r="R288" s="11"/>
      <c r="S288" s="11"/>
      <c r="T288" s="11"/>
      <c r="AB288" s="25"/>
      <c r="AC288" s="73"/>
      <c r="AD288" s="25"/>
      <c r="AE288" s="25"/>
      <c r="BG288" s="73"/>
      <c r="BH288" s="96"/>
      <c r="BI288" s="96"/>
      <c r="BJ288" s="96"/>
      <c r="BK288" s="96"/>
      <c r="BL288" s="96"/>
      <c r="BM288" s="96"/>
      <c r="BN288" s="96"/>
      <c r="BO288" s="96"/>
      <c r="BP288" s="96"/>
      <c r="BQ288" s="96"/>
      <c r="BR288" s="96"/>
      <c r="BS288" s="96"/>
      <c r="BT288" s="96"/>
      <c r="BU288" s="96"/>
      <c r="BV288" s="96"/>
      <c r="BW288" s="96"/>
      <c r="BX288" s="96"/>
      <c r="BY288" s="96"/>
      <c r="BZ288" s="96"/>
      <c r="CA288" s="96"/>
      <c r="CB288" s="96"/>
      <c r="CC288" s="96"/>
      <c r="CF288">
        <v>0</v>
      </c>
      <c r="CG288">
        <v>0.2</v>
      </c>
      <c r="CH288">
        <f>56*CF288/100</f>
        <v>0</v>
      </c>
      <c r="CI288">
        <f>CH288/7</f>
        <v>0</v>
      </c>
      <c r="CK288">
        <v>0</v>
      </c>
      <c r="CL288">
        <f>CG288</f>
        <v>0.2</v>
      </c>
      <c r="CM288">
        <v>0.2</v>
      </c>
    </row>
    <row r="289" spans="1:91" x14ac:dyDescent="0.15">
      <c r="A289" s="170"/>
      <c r="B289" s="25"/>
      <c r="D289" s="7"/>
      <c r="E289" s="7"/>
      <c r="F289" s="7"/>
      <c r="G289" s="7"/>
      <c r="I289"/>
      <c r="K289" s="11"/>
      <c r="L289" s="8"/>
      <c r="N289" s="11"/>
      <c r="O289" s="15"/>
      <c r="P289" s="11"/>
      <c r="Q289" s="11"/>
      <c r="R289" s="11"/>
      <c r="S289" s="11"/>
      <c r="T289" s="11"/>
      <c r="AB289" s="25"/>
      <c r="AC289" s="73"/>
      <c r="AD289" s="25"/>
      <c r="AE289" s="25"/>
      <c r="AO289" s="11"/>
      <c r="AP289" s="11"/>
      <c r="AQ289" s="11"/>
      <c r="AR289" s="11"/>
      <c r="AS289" s="11"/>
      <c r="AT289" s="11"/>
      <c r="AU289" s="11"/>
      <c r="AV289" s="11"/>
      <c r="AW289" s="11"/>
      <c r="AX289" s="11"/>
      <c r="AY289" s="11"/>
      <c r="AZ289" s="11"/>
      <c r="BA289" s="11"/>
      <c r="BB289" s="11"/>
      <c r="BG289" s="73"/>
      <c r="BH289" s="96"/>
      <c r="BI289" s="96"/>
      <c r="BJ289" s="96"/>
      <c r="BK289" s="96"/>
      <c r="BL289" s="96"/>
      <c r="BM289" s="96"/>
      <c r="BN289" s="96"/>
      <c r="BO289" s="96"/>
      <c r="BP289" s="96"/>
      <c r="BQ289" s="96"/>
      <c r="BR289" s="96"/>
      <c r="BS289" s="96"/>
      <c r="BT289" s="96"/>
      <c r="BU289" s="96"/>
      <c r="BV289" s="96"/>
      <c r="BW289" s="96"/>
      <c r="BX289" s="96"/>
      <c r="BY289" s="96"/>
      <c r="BZ289" s="96"/>
      <c r="CA289" s="96"/>
      <c r="CB289" s="96"/>
      <c r="CC289" s="96"/>
      <c r="CF289" s="96">
        <v>10</v>
      </c>
      <c r="CG289" s="96">
        <v>0.2</v>
      </c>
      <c r="CH289">
        <f t="shared" ref="CH289:CH298" si="82">56*CF289/100</f>
        <v>5.6</v>
      </c>
      <c r="CI289">
        <f t="shared" ref="CI289:CI298" si="83">CH289/7</f>
        <v>0.79999999999999993</v>
      </c>
      <c r="CK289">
        <v>1</v>
      </c>
      <c r="CL289">
        <v>0.2</v>
      </c>
      <c r="CM289">
        <v>0.2</v>
      </c>
    </row>
    <row r="290" spans="1:91" x14ac:dyDescent="0.15">
      <c r="A290" s="170"/>
      <c r="B290" s="25"/>
      <c r="D290" s="7"/>
      <c r="E290" s="7"/>
      <c r="F290" s="7"/>
      <c r="G290" s="7"/>
      <c r="I290"/>
      <c r="K290" s="11"/>
      <c r="L290" s="8"/>
      <c r="N290" s="11"/>
      <c r="O290" s="15"/>
      <c r="P290" s="11"/>
      <c r="Q290" s="11"/>
      <c r="R290" s="11"/>
      <c r="S290" s="11"/>
      <c r="T290" s="11"/>
      <c r="AB290" s="25"/>
      <c r="AC290" s="73"/>
      <c r="AD290" s="25"/>
      <c r="AE290" s="25"/>
      <c r="AO290" s="11"/>
      <c r="AP290" s="11"/>
      <c r="AQ290" s="11"/>
      <c r="AR290" s="11"/>
      <c r="AS290" s="11"/>
      <c r="AT290" s="11"/>
      <c r="AU290" s="11"/>
      <c r="AV290" s="11"/>
      <c r="AW290" s="11"/>
      <c r="AX290" s="11"/>
      <c r="AY290" s="11"/>
      <c r="AZ290" s="11"/>
      <c r="BA290" s="11"/>
      <c r="BB290" s="11"/>
      <c r="BG290" s="73"/>
      <c r="BH290" s="96"/>
      <c r="BI290" s="96"/>
      <c r="BJ290" s="96"/>
      <c r="BK290" s="96"/>
      <c r="BL290" s="96"/>
      <c r="BM290" s="96"/>
      <c r="BN290" s="96"/>
      <c r="BO290" s="96"/>
      <c r="BP290" s="96"/>
      <c r="BQ290" s="96"/>
      <c r="BR290" s="96"/>
      <c r="BS290" s="96"/>
      <c r="BT290" s="96"/>
      <c r="BU290" s="96"/>
      <c r="BV290" s="96"/>
      <c r="BW290" s="96"/>
      <c r="BX290" s="96"/>
      <c r="BY290" s="96"/>
      <c r="BZ290" s="96"/>
      <c r="CA290" s="96"/>
      <c r="CB290" s="96"/>
      <c r="CC290" s="96"/>
      <c r="CF290" s="96">
        <v>20</v>
      </c>
      <c r="CG290">
        <v>0.2</v>
      </c>
      <c r="CH290">
        <f t="shared" si="82"/>
        <v>11.2</v>
      </c>
      <c r="CI290">
        <f t="shared" si="83"/>
        <v>1.5999999999999999</v>
      </c>
      <c r="CK290">
        <v>2</v>
      </c>
      <c r="CL290">
        <v>0.23</v>
      </c>
      <c r="CM290">
        <v>0.23</v>
      </c>
    </row>
    <row r="291" spans="1:91" x14ac:dyDescent="0.15">
      <c r="A291" s="170"/>
      <c r="B291" s="25"/>
      <c r="D291" s="7"/>
      <c r="E291" s="7"/>
      <c r="F291" s="7"/>
      <c r="G291" s="7"/>
      <c r="I291"/>
      <c r="K291" s="11"/>
      <c r="L291" s="8"/>
      <c r="N291" s="11"/>
      <c r="O291" s="15"/>
      <c r="P291" s="11"/>
      <c r="Q291" s="11"/>
      <c r="R291" s="11"/>
      <c r="S291" s="11"/>
      <c r="T291" s="11"/>
      <c r="AB291" s="25"/>
      <c r="AC291" s="73"/>
      <c r="AD291" s="25"/>
      <c r="AE291" s="25"/>
      <c r="AO291" s="11"/>
      <c r="AP291" s="11"/>
      <c r="AQ291" s="11"/>
      <c r="AR291" s="11"/>
      <c r="AS291" s="11"/>
      <c r="AT291" s="11"/>
      <c r="AU291" s="11"/>
      <c r="AV291" s="11"/>
      <c r="AW291" s="11"/>
      <c r="AX291" s="11"/>
      <c r="AY291" s="11"/>
      <c r="AZ291" s="11"/>
      <c r="BA291" s="11"/>
      <c r="BB291" s="11"/>
      <c r="BG291" s="73"/>
      <c r="BH291" s="96"/>
      <c r="BI291" s="96"/>
      <c r="BJ291" s="96"/>
      <c r="BK291" s="96"/>
      <c r="BL291" s="96"/>
      <c r="BM291" s="96"/>
      <c r="BN291" s="96"/>
      <c r="BO291" s="96"/>
      <c r="BP291" s="96"/>
      <c r="BQ291" s="96"/>
      <c r="BR291" s="96"/>
      <c r="BS291" s="96"/>
      <c r="BT291" s="96"/>
      <c r="BU291" s="96"/>
      <c r="BV291" s="96"/>
      <c r="BW291" s="96"/>
      <c r="BX291" s="96"/>
      <c r="BY291" s="96"/>
      <c r="BZ291" s="96"/>
      <c r="CA291" s="96"/>
      <c r="CB291" s="96"/>
      <c r="CC291" s="96"/>
      <c r="CF291" s="96">
        <v>30</v>
      </c>
      <c r="CG291">
        <v>0.26</v>
      </c>
      <c r="CH291">
        <f t="shared" si="82"/>
        <v>16.8</v>
      </c>
      <c r="CI291">
        <f t="shared" si="83"/>
        <v>2.4</v>
      </c>
      <c r="CK291">
        <v>3</v>
      </c>
      <c r="CL291">
        <f>CG291+ (0.35-0.26)/(3.2-2.4)*0.6</f>
        <v>0.32749999999999996</v>
      </c>
      <c r="CM291">
        <v>0.32749999999999996</v>
      </c>
    </row>
    <row r="292" spans="1:91" x14ac:dyDescent="0.15">
      <c r="A292" s="170"/>
      <c r="B292" s="25"/>
      <c r="D292" s="7"/>
      <c r="E292" s="7"/>
      <c r="F292" s="7"/>
      <c r="G292" s="7"/>
      <c r="I292"/>
      <c r="K292" s="11"/>
      <c r="L292" s="8"/>
      <c r="N292" s="11"/>
      <c r="O292" s="15"/>
      <c r="P292" s="11"/>
      <c r="Q292" s="11"/>
      <c r="R292" s="11"/>
      <c r="S292" s="11"/>
      <c r="T292" s="11"/>
      <c r="AB292" s="25"/>
      <c r="AC292" s="73"/>
      <c r="AD292" s="25"/>
      <c r="AE292" s="25"/>
      <c r="AO292" s="11"/>
      <c r="AP292" s="11"/>
      <c r="AQ292" s="11"/>
      <c r="AR292" s="11"/>
      <c r="AS292" s="11"/>
      <c r="AT292" s="11"/>
      <c r="AU292" s="11"/>
      <c r="AV292" s="11"/>
      <c r="AW292" s="11"/>
      <c r="AX292" s="11"/>
      <c r="AY292" s="11"/>
      <c r="AZ292" s="11"/>
      <c r="BA292" s="11"/>
      <c r="BB292" s="11"/>
      <c r="BG292" s="73"/>
      <c r="BH292" s="96"/>
      <c r="BI292" s="96"/>
      <c r="BJ292" s="96"/>
      <c r="BK292" s="96"/>
      <c r="BL292" s="96"/>
      <c r="BM292" s="96"/>
      <c r="BN292" s="96"/>
      <c r="BO292" s="96"/>
      <c r="BP292" s="96"/>
      <c r="BQ292" s="96"/>
      <c r="BR292" s="96"/>
      <c r="BS292" s="96"/>
      <c r="BT292" s="96"/>
      <c r="BU292" s="96"/>
      <c r="BV292" s="96"/>
      <c r="BW292" s="96"/>
      <c r="BX292" s="96"/>
      <c r="BY292" s="96"/>
      <c r="BZ292" s="96"/>
      <c r="CA292" s="96"/>
      <c r="CB292" s="96"/>
      <c r="CC292" s="96"/>
      <c r="CF292" s="96">
        <v>40</v>
      </c>
      <c r="CG292">
        <v>0.35</v>
      </c>
      <c r="CH292">
        <f t="shared" si="82"/>
        <v>22.4</v>
      </c>
      <c r="CI292">
        <f t="shared" si="83"/>
        <v>3.1999999999999997</v>
      </c>
      <c r="CK292">
        <v>4</v>
      </c>
      <c r="CL292">
        <v>0.45</v>
      </c>
      <c r="CM292">
        <v>0.45</v>
      </c>
    </row>
    <row r="293" spans="1:91" x14ac:dyDescent="0.15">
      <c r="A293" s="170"/>
      <c r="B293" s="25"/>
      <c r="D293" s="7"/>
      <c r="E293" s="7"/>
      <c r="F293" s="7"/>
      <c r="G293" s="7"/>
      <c r="I293"/>
      <c r="K293" s="11"/>
      <c r="L293" s="8"/>
      <c r="N293" s="11"/>
      <c r="O293" s="15"/>
      <c r="P293" s="11"/>
      <c r="Q293" s="11"/>
      <c r="R293" s="11"/>
      <c r="S293" s="11"/>
      <c r="T293" s="11"/>
      <c r="AB293" s="25"/>
      <c r="AC293" s="73"/>
      <c r="AD293" s="25"/>
      <c r="AE293" s="25"/>
      <c r="AO293" s="11"/>
      <c r="AP293" s="11"/>
      <c r="AQ293" s="11"/>
      <c r="AR293" s="11"/>
      <c r="AS293" s="11"/>
      <c r="AT293" s="11"/>
      <c r="AU293" s="11"/>
      <c r="AV293" s="11"/>
      <c r="AW293" s="11"/>
      <c r="AX293" s="11"/>
      <c r="AY293" s="11"/>
      <c r="AZ293" s="11"/>
      <c r="BA293" s="11"/>
      <c r="BB293" s="11"/>
      <c r="BG293" s="67"/>
      <c r="BH293" s="67"/>
      <c r="BI293" s="372"/>
      <c r="BJ293" s="372"/>
      <c r="BK293" s="73"/>
      <c r="BL293" s="67"/>
      <c r="BM293" s="73"/>
      <c r="BN293" s="73"/>
      <c r="BO293" s="73"/>
      <c r="BP293" s="73"/>
      <c r="BQ293" s="67"/>
      <c r="BR293" s="73"/>
      <c r="BS293" s="67"/>
      <c r="BT293" s="67"/>
      <c r="BU293" s="73"/>
      <c r="BV293" s="73"/>
      <c r="BW293" s="67"/>
      <c r="BX293" s="73"/>
      <c r="BY293" s="67"/>
      <c r="BZ293" s="67"/>
      <c r="CA293" s="67"/>
      <c r="CB293" s="67"/>
      <c r="CC293" s="67"/>
      <c r="CF293" s="96">
        <v>50</v>
      </c>
      <c r="CG293" s="96">
        <v>0.45</v>
      </c>
      <c r="CH293">
        <f t="shared" si="82"/>
        <v>28</v>
      </c>
      <c r="CI293">
        <f t="shared" si="83"/>
        <v>4</v>
      </c>
      <c r="CK293">
        <v>5</v>
      </c>
      <c r="CL293">
        <f>CG294+(CG295-CG294)/(0.8)*0.2</f>
        <v>0.57750000000000001</v>
      </c>
      <c r="CM293">
        <v>0.57750000000000001</v>
      </c>
    </row>
    <row r="294" spans="1:91" x14ac:dyDescent="0.15">
      <c r="A294" s="170"/>
      <c r="B294" s="25"/>
      <c r="D294" s="7"/>
      <c r="E294" s="7"/>
      <c r="F294" s="7"/>
      <c r="G294" s="7"/>
      <c r="I294"/>
      <c r="K294" s="11"/>
      <c r="L294" s="8"/>
      <c r="N294" s="11"/>
      <c r="O294" s="15"/>
      <c r="P294" s="11"/>
      <c r="Q294" s="11"/>
      <c r="R294" s="11"/>
      <c r="S294" s="11"/>
      <c r="T294" s="11"/>
      <c r="AB294" s="25"/>
      <c r="AC294" s="73"/>
      <c r="AD294" s="25"/>
      <c r="AE294" s="25"/>
      <c r="BG294" s="67"/>
      <c r="BH294" s="67"/>
      <c r="BI294" s="372"/>
      <c r="BJ294" s="372"/>
      <c r="BK294" s="73"/>
      <c r="BL294" s="67"/>
      <c r="BM294" s="73"/>
      <c r="BN294" s="73"/>
      <c r="BO294" s="73"/>
      <c r="BP294" s="73"/>
      <c r="BQ294" s="67"/>
      <c r="BR294" s="73"/>
      <c r="BS294" s="67"/>
      <c r="BT294" s="67"/>
      <c r="BU294" s="73"/>
      <c r="BV294" s="73"/>
      <c r="BW294" s="67"/>
      <c r="BX294" s="73"/>
      <c r="BY294" s="67"/>
      <c r="BZ294" s="67"/>
      <c r="CA294" s="67"/>
      <c r="CB294" s="67"/>
      <c r="CC294" s="67"/>
      <c r="CF294" s="96">
        <v>60</v>
      </c>
      <c r="CG294">
        <v>0.55000000000000004</v>
      </c>
      <c r="CH294">
        <f t="shared" si="82"/>
        <v>33.6</v>
      </c>
      <c r="CI294">
        <f t="shared" si="83"/>
        <v>4.8</v>
      </c>
      <c r="CK294">
        <v>6</v>
      </c>
      <c r="CL294">
        <f>CG295+0.4*(CG296-CG295)/0.8</f>
        <v>0.73</v>
      </c>
      <c r="CM294">
        <v>0.73</v>
      </c>
    </row>
    <row r="295" spans="1:91" x14ac:dyDescent="0.15">
      <c r="A295" s="170"/>
      <c r="B295" s="25"/>
      <c r="D295" s="7"/>
      <c r="E295" s="7"/>
      <c r="F295" s="7"/>
      <c r="G295" s="7"/>
      <c r="I295"/>
      <c r="K295" s="11"/>
      <c r="L295" s="8"/>
      <c r="N295" s="11"/>
      <c r="O295" s="15"/>
      <c r="P295" s="11"/>
      <c r="Q295" s="11"/>
      <c r="R295" s="11"/>
      <c r="S295" s="11"/>
      <c r="T295" s="11"/>
      <c r="AB295" s="25"/>
      <c r="AC295" s="73"/>
      <c r="AD295" s="25"/>
      <c r="AE295" s="25"/>
      <c r="BG295" s="67"/>
      <c r="BH295" s="67"/>
      <c r="BI295" s="73"/>
      <c r="BJ295" s="67"/>
      <c r="BK295" s="67"/>
      <c r="BL295" s="67"/>
      <c r="BM295" s="73"/>
      <c r="BN295" s="73"/>
      <c r="BO295" s="67"/>
      <c r="BP295" s="73"/>
      <c r="BQ295" s="67"/>
      <c r="BR295" s="73"/>
      <c r="BS295" s="67"/>
      <c r="BT295" s="67"/>
      <c r="BU295" s="73"/>
      <c r="BV295" s="73"/>
      <c r="BW295" s="67"/>
      <c r="BX295" s="73"/>
      <c r="BY295" s="67"/>
      <c r="BZ295" s="67"/>
      <c r="CA295" s="67"/>
      <c r="CB295" s="67"/>
      <c r="CC295" s="67"/>
      <c r="CF295" s="96">
        <v>70</v>
      </c>
      <c r="CG295">
        <v>0.66</v>
      </c>
      <c r="CH295">
        <f t="shared" si="82"/>
        <v>39.200000000000003</v>
      </c>
      <c r="CI295">
        <f t="shared" si="83"/>
        <v>5.6000000000000005</v>
      </c>
      <c r="CK295">
        <v>7</v>
      </c>
      <c r="CL295">
        <f>0.8+0.6*(0.9-0.8)/0.8</f>
        <v>0.875</v>
      </c>
      <c r="CM295">
        <v>0.875</v>
      </c>
    </row>
    <row r="296" spans="1:91" x14ac:dyDescent="0.15">
      <c r="A296" s="170"/>
      <c r="B296" s="25"/>
      <c r="D296" s="7"/>
      <c r="E296" s="7"/>
      <c r="F296" s="7"/>
      <c r="G296" s="7"/>
      <c r="I296"/>
      <c r="K296" s="11"/>
      <c r="L296" s="8"/>
      <c r="N296" s="11"/>
      <c r="O296" s="15"/>
      <c r="P296" s="11"/>
      <c r="Q296" s="11"/>
      <c r="R296" s="11"/>
      <c r="S296" s="11"/>
      <c r="T296" s="11"/>
      <c r="AB296" s="25"/>
      <c r="AC296" s="73"/>
      <c r="AD296" s="25"/>
      <c r="AE296" s="25"/>
      <c r="AG296" s="11"/>
      <c r="AH296" s="11"/>
      <c r="AI296" s="11"/>
      <c r="AJ296" s="11"/>
      <c r="AK296" s="11"/>
      <c r="AL296" s="11"/>
      <c r="AM296" s="11"/>
      <c r="AN296" s="11"/>
      <c r="BG296" s="182"/>
      <c r="BH296" s="67"/>
      <c r="BI296" s="73"/>
      <c r="BJ296" s="67"/>
      <c r="BK296" s="67"/>
      <c r="BL296" s="67"/>
      <c r="BM296" s="73"/>
      <c r="BN296" s="73"/>
      <c r="BO296" s="67"/>
      <c r="BP296" s="73"/>
      <c r="BQ296" s="67"/>
      <c r="BR296" s="73"/>
      <c r="BS296" s="67"/>
      <c r="BT296" s="67"/>
      <c r="BU296" s="73"/>
      <c r="BV296" s="73"/>
      <c r="BW296" s="67"/>
      <c r="BX296" s="73"/>
      <c r="BY296" s="67"/>
      <c r="BZ296" s="67"/>
      <c r="CA296" s="67"/>
      <c r="CB296" s="67"/>
      <c r="CC296" s="67"/>
      <c r="CF296" s="96">
        <v>80</v>
      </c>
      <c r="CG296">
        <v>0.8</v>
      </c>
      <c r="CH296">
        <f t="shared" si="82"/>
        <v>44.8</v>
      </c>
      <c r="CI296">
        <f t="shared" si="83"/>
        <v>6.3999999999999995</v>
      </c>
      <c r="CK296">
        <v>8</v>
      </c>
      <c r="CL296">
        <v>0.95</v>
      </c>
      <c r="CM296">
        <v>0.95</v>
      </c>
    </row>
    <row r="297" spans="1:91" x14ac:dyDescent="0.15">
      <c r="A297" s="170"/>
      <c r="B297" s="25"/>
      <c r="D297" s="7"/>
      <c r="E297" s="7"/>
      <c r="F297" s="7"/>
      <c r="G297" s="7"/>
      <c r="I297"/>
      <c r="K297" s="11"/>
      <c r="L297" s="8"/>
      <c r="N297" s="11"/>
      <c r="O297" s="15"/>
      <c r="P297" s="11"/>
      <c r="Q297" s="11"/>
      <c r="R297" s="11"/>
      <c r="S297" s="11"/>
      <c r="T297" s="11"/>
      <c r="AB297" s="25"/>
      <c r="AC297" s="73"/>
      <c r="AD297" s="25"/>
      <c r="AE297" s="25"/>
      <c r="AG297" s="11"/>
      <c r="AH297" s="11"/>
      <c r="AI297" s="11"/>
      <c r="AJ297" s="11"/>
      <c r="AK297" s="11"/>
      <c r="AL297" s="11"/>
      <c r="AM297" s="11"/>
      <c r="AN297" s="11"/>
      <c r="BG297" s="67"/>
      <c r="BH297" s="67"/>
      <c r="BI297" s="67"/>
      <c r="BJ297" s="67"/>
      <c r="BK297" s="67"/>
      <c r="BL297" s="67"/>
      <c r="BM297" s="67"/>
      <c r="BN297" s="67"/>
      <c r="BO297" s="67"/>
      <c r="BP297" s="67"/>
      <c r="BQ297" s="67"/>
      <c r="BR297" s="67"/>
      <c r="BS297" s="67"/>
      <c r="BT297" s="67"/>
      <c r="BU297" s="67"/>
      <c r="BV297" s="67"/>
      <c r="BW297" s="67"/>
      <c r="BX297" s="67"/>
      <c r="BY297" s="67"/>
      <c r="BZ297" s="67"/>
      <c r="CA297" s="67"/>
      <c r="CB297" s="67"/>
      <c r="CC297" s="67"/>
      <c r="CF297" s="96">
        <v>90</v>
      </c>
      <c r="CG297">
        <v>0.9</v>
      </c>
      <c r="CH297">
        <f t="shared" si="82"/>
        <v>50.4</v>
      </c>
      <c r="CI297">
        <f t="shared" si="83"/>
        <v>7.2</v>
      </c>
      <c r="CK297">
        <v>9</v>
      </c>
      <c r="CL297">
        <v>0.95</v>
      </c>
      <c r="CM297">
        <v>0.95</v>
      </c>
    </row>
    <row r="298" spans="1:91" x14ac:dyDescent="0.15">
      <c r="A298" s="170"/>
      <c r="B298" s="25"/>
      <c r="D298" s="7"/>
      <c r="E298" s="7"/>
      <c r="F298" s="7"/>
      <c r="G298" s="7"/>
      <c r="I298"/>
      <c r="K298" s="11"/>
      <c r="L298" s="8"/>
      <c r="N298" s="11"/>
      <c r="O298" s="15"/>
      <c r="P298" s="11"/>
      <c r="Q298" s="11"/>
      <c r="R298" s="11"/>
      <c r="S298" s="11"/>
      <c r="T298" s="11"/>
      <c r="AB298" s="25"/>
      <c r="AC298" s="73"/>
      <c r="AD298" s="25"/>
      <c r="AE298" s="25"/>
      <c r="AG298" s="11"/>
      <c r="AH298" s="11"/>
      <c r="AI298" s="11"/>
      <c r="AJ298" s="11"/>
      <c r="AK298" s="11"/>
      <c r="AL298" s="11"/>
      <c r="AM298" s="11"/>
      <c r="AN298" s="11"/>
      <c r="BG298" s="67"/>
      <c r="BH298" s="67"/>
      <c r="BI298" s="67"/>
      <c r="BJ298" s="67"/>
      <c r="BK298" s="67"/>
      <c r="BL298" s="67"/>
      <c r="BM298" s="67"/>
      <c r="BN298" s="67"/>
      <c r="BO298" s="67"/>
      <c r="BP298" s="67"/>
      <c r="BQ298" s="67"/>
      <c r="BR298" s="67"/>
      <c r="BS298" s="67"/>
      <c r="BT298" s="67"/>
      <c r="BU298" s="67"/>
      <c r="BV298" s="67"/>
      <c r="BW298" s="67"/>
      <c r="BX298" s="67"/>
      <c r="BY298" s="67"/>
      <c r="BZ298" s="67"/>
      <c r="CA298" s="67"/>
      <c r="CB298" s="67"/>
      <c r="CC298" s="67"/>
      <c r="CF298" s="96">
        <v>100</v>
      </c>
      <c r="CG298">
        <v>0.95</v>
      </c>
      <c r="CH298">
        <f t="shared" si="82"/>
        <v>56</v>
      </c>
      <c r="CI298">
        <f t="shared" si="83"/>
        <v>8</v>
      </c>
      <c r="CK298">
        <v>10</v>
      </c>
      <c r="CL298">
        <f>CG302+0.6*(CG303-CG302)/(CI303-CI302)</f>
        <v>0.92899999999999994</v>
      </c>
      <c r="CM298">
        <v>0.92899999999999994</v>
      </c>
    </row>
    <row r="299" spans="1:91" x14ac:dyDescent="0.15">
      <c r="A299" s="170"/>
      <c r="B299" s="25"/>
      <c r="D299" s="7"/>
      <c r="E299" s="7"/>
      <c r="F299" s="7"/>
      <c r="G299" s="7"/>
      <c r="I299"/>
      <c r="K299" s="11"/>
      <c r="L299" s="8"/>
      <c r="N299" s="11"/>
      <c r="O299" s="15"/>
      <c r="P299" s="11"/>
      <c r="Q299" s="11"/>
      <c r="R299" s="11"/>
      <c r="S299" s="11"/>
      <c r="T299" s="11"/>
      <c r="AB299" s="25"/>
      <c r="AC299" s="73"/>
      <c r="AD299" s="25"/>
      <c r="AE299" s="25"/>
      <c r="AG299" s="11"/>
      <c r="AH299" s="11"/>
      <c r="AI299" s="11"/>
      <c r="AJ299" s="11"/>
      <c r="AK299" s="11"/>
      <c r="AL299" s="11"/>
      <c r="AM299" s="11"/>
      <c r="AN299" s="11"/>
      <c r="BG299" s="73"/>
      <c r="BH299" s="372"/>
      <c r="BI299" s="372"/>
      <c r="BJ299" s="372"/>
      <c r="BK299" s="372"/>
      <c r="BL299" s="372"/>
      <c r="BM299" s="372"/>
      <c r="BN299" s="372"/>
      <c r="BO299" s="372"/>
      <c r="BP299" s="372"/>
      <c r="BQ299" s="372"/>
      <c r="BR299" s="372"/>
      <c r="BS299" s="372"/>
      <c r="BT299" s="372"/>
      <c r="BU299" s="372"/>
      <c r="BV299" s="372"/>
      <c r="BW299" s="372"/>
      <c r="BX299" s="372"/>
      <c r="BY299" s="372"/>
      <c r="BZ299" s="372"/>
      <c r="CA299" s="372"/>
      <c r="CB299" s="372"/>
      <c r="CC299" s="372"/>
      <c r="CK299">
        <v>11</v>
      </c>
      <c r="CL299">
        <f>CG303+0.1*(CG304-CG303)/(CI304-CI303)</f>
        <v>0.88390000000000002</v>
      </c>
      <c r="CM299">
        <v>0.88390000000000002</v>
      </c>
    </row>
    <row r="300" spans="1:91" x14ac:dyDescent="0.15">
      <c r="A300" s="170"/>
      <c r="B300" s="25"/>
      <c r="D300" s="7"/>
      <c r="E300" s="7"/>
      <c r="F300" s="7"/>
      <c r="G300" s="7"/>
      <c r="I300"/>
      <c r="K300" s="11"/>
      <c r="L300" s="8"/>
      <c r="N300" s="11"/>
      <c r="O300" s="15"/>
      <c r="P300" s="11"/>
      <c r="Q300" s="11"/>
      <c r="R300" s="11"/>
      <c r="S300" s="11"/>
      <c r="T300" s="11"/>
      <c r="AB300" s="25"/>
      <c r="AC300" s="73"/>
      <c r="AD300" s="25"/>
      <c r="AE300" s="25"/>
      <c r="AG300" s="11"/>
      <c r="AH300" s="11"/>
      <c r="AI300" s="11"/>
      <c r="AJ300" s="11"/>
      <c r="AK300" s="11"/>
      <c r="AL300" s="11"/>
      <c r="AM300" s="11"/>
      <c r="AN300" s="11"/>
      <c r="BG300" s="73"/>
      <c r="BH300" s="372"/>
      <c r="BI300" s="372"/>
      <c r="BJ300" s="372"/>
      <c r="BK300" s="372"/>
      <c r="BL300" s="372"/>
      <c r="BM300" s="372"/>
      <c r="BN300" s="372"/>
      <c r="BO300" s="372"/>
      <c r="BP300" s="372"/>
      <c r="BQ300" s="372"/>
      <c r="BR300" s="372"/>
      <c r="BS300" s="372"/>
      <c r="BT300" s="372"/>
      <c r="BU300" s="372"/>
      <c r="BV300" s="372"/>
      <c r="BW300" s="372"/>
      <c r="BX300" s="372"/>
      <c r="BY300" s="372"/>
      <c r="BZ300" s="372"/>
      <c r="CA300" s="372"/>
      <c r="CB300" s="372"/>
      <c r="CC300" s="372"/>
      <c r="CF300" s="67" t="s">
        <v>367</v>
      </c>
      <c r="CH300" s="67" t="s">
        <v>368</v>
      </c>
      <c r="CK300">
        <v>12</v>
      </c>
      <c r="CL300">
        <f>CG303+1.1*(CG304-CG303)/(CI304-CI303)</f>
        <v>0.72289999999999988</v>
      </c>
      <c r="CM300">
        <v>0.72289999999999988</v>
      </c>
    </row>
    <row r="301" spans="1:91" x14ac:dyDescent="0.15">
      <c r="A301" s="170"/>
      <c r="B301" s="25"/>
      <c r="D301" s="7"/>
      <c r="E301" s="7"/>
      <c r="F301" s="7"/>
      <c r="G301" s="7"/>
      <c r="I301"/>
      <c r="K301" s="11"/>
      <c r="L301" s="8"/>
      <c r="N301" s="11"/>
      <c r="O301" s="15"/>
      <c r="P301" s="11"/>
      <c r="Q301" s="11"/>
      <c r="R301" s="11"/>
      <c r="S301" s="11"/>
      <c r="T301" s="11"/>
      <c r="AB301" s="25"/>
      <c r="AC301" s="73"/>
      <c r="AD301" s="25"/>
      <c r="AE301" s="25"/>
      <c r="BG301" s="73"/>
      <c r="BH301" s="73"/>
      <c r="BI301" s="73"/>
      <c r="BJ301" s="73"/>
      <c r="BK301" s="73"/>
      <c r="BL301" s="73"/>
      <c r="BM301" s="73"/>
      <c r="BN301" s="73"/>
      <c r="BO301" s="73"/>
      <c r="BP301" s="73"/>
      <c r="BQ301" s="73"/>
      <c r="BR301" s="73"/>
      <c r="BS301" s="73"/>
      <c r="BT301" s="73"/>
      <c r="BU301" s="73"/>
      <c r="BV301" s="73"/>
      <c r="BW301" s="73"/>
      <c r="BX301" s="73"/>
      <c r="BY301" s="73"/>
      <c r="BZ301" s="73"/>
      <c r="CA301" s="73"/>
      <c r="CB301" s="73"/>
      <c r="CC301" s="73"/>
      <c r="CF301" s="67" t="s">
        <v>367</v>
      </c>
      <c r="CG301" s="67" t="s">
        <v>316</v>
      </c>
      <c r="CI301" s="67" t="s">
        <v>369</v>
      </c>
      <c r="CK301">
        <v>13</v>
      </c>
      <c r="CL301">
        <f>CG304+0.7*(CG305-CG304)/(CI305-CI304)</f>
        <v>0.50340000000000029</v>
      </c>
      <c r="CM301">
        <v>0.50340000000000029</v>
      </c>
    </row>
    <row r="302" spans="1:91" x14ac:dyDescent="0.15">
      <c r="A302" s="170"/>
      <c r="B302" s="25"/>
      <c r="D302" s="7"/>
      <c r="E302" s="7"/>
      <c r="F302" s="7"/>
      <c r="G302" s="7"/>
      <c r="I302"/>
      <c r="K302" s="11"/>
      <c r="L302" s="8"/>
      <c r="N302" s="11"/>
      <c r="O302" s="15"/>
      <c r="P302" s="11"/>
      <c r="Q302" s="11"/>
      <c r="R302" s="11"/>
      <c r="S302" s="11"/>
      <c r="T302" s="11"/>
      <c r="AB302" s="25"/>
      <c r="AC302" s="73"/>
      <c r="AD302" s="25"/>
      <c r="AE302" s="25"/>
      <c r="BG302" s="73"/>
      <c r="BH302" s="96"/>
      <c r="BI302" s="96"/>
      <c r="BJ302" s="96"/>
      <c r="BK302" s="96"/>
      <c r="BL302" s="96"/>
      <c r="BM302" s="96"/>
      <c r="BN302" s="96"/>
      <c r="BO302" s="96"/>
      <c r="BP302" s="96"/>
      <c r="BQ302" s="96"/>
      <c r="BR302" s="96"/>
      <c r="BS302" s="96"/>
      <c r="BT302" s="96"/>
      <c r="BU302" s="96"/>
      <c r="BV302" s="96"/>
      <c r="BW302" s="96"/>
      <c r="BX302" s="96"/>
      <c r="BY302" s="96"/>
      <c r="BZ302" s="96"/>
      <c r="CA302" s="96"/>
      <c r="CB302" s="96"/>
      <c r="CC302" s="96"/>
      <c r="CF302">
        <v>10</v>
      </c>
      <c r="CG302">
        <v>0.95</v>
      </c>
      <c r="CI302" s="180">
        <f t="shared" ref="CI302:CI308" si="84">$CI$298+CF302/7</f>
        <v>9.4285714285714288</v>
      </c>
      <c r="CK302">
        <v>14</v>
      </c>
      <c r="CL302">
        <f>CG305+0.3*(CG306-CG305)/(CI306-CI305)</f>
        <v>0.29219999999999996</v>
      </c>
      <c r="CM302">
        <v>0.29219999999999996</v>
      </c>
    </row>
    <row r="303" spans="1:91" x14ac:dyDescent="0.15">
      <c r="A303" s="170"/>
      <c r="B303" s="25"/>
      <c r="D303" s="7"/>
      <c r="E303" s="7"/>
      <c r="F303" s="7"/>
      <c r="G303" s="7"/>
      <c r="I303"/>
      <c r="K303" s="11"/>
      <c r="L303" s="8"/>
      <c r="N303" s="11"/>
      <c r="O303" s="15"/>
      <c r="P303" s="11"/>
      <c r="Q303" s="11"/>
      <c r="R303" s="11"/>
      <c r="S303" s="11"/>
      <c r="T303" s="11"/>
      <c r="AB303" s="25"/>
      <c r="AC303" s="73"/>
      <c r="AD303" s="25"/>
      <c r="AE303" s="25"/>
      <c r="BG303" s="73"/>
      <c r="BH303" s="96"/>
      <c r="BI303" s="96"/>
      <c r="BJ303" s="96"/>
      <c r="BK303" s="96"/>
      <c r="BL303" s="96"/>
      <c r="BM303" s="96"/>
      <c r="BN303" s="96"/>
      <c r="BO303" s="96"/>
      <c r="BP303" s="96"/>
      <c r="BQ303" s="96"/>
      <c r="BR303" s="96"/>
      <c r="BS303" s="96"/>
      <c r="BT303" s="96"/>
      <c r="BU303" s="96"/>
      <c r="BV303" s="96"/>
      <c r="BW303" s="96"/>
      <c r="BX303" s="96"/>
      <c r="BY303" s="96"/>
      <c r="BZ303" s="96"/>
      <c r="CA303" s="96"/>
      <c r="CB303" s="96"/>
      <c r="CC303" s="96"/>
      <c r="CF303">
        <v>20</v>
      </c>
      <c r="CG303">
        <v>0.9</v>
      </c>
      <c r="CI303" s="180">
        <f t="shared" si="84"/>
        <v>10.857142857142858</v>
      </c>
      <c r="CJ303" s="67"/>
      <c r="CK303">
        <v>15</v>
      </c>
      <c r="CL303">
        <f>CG305+1.3*(CG306-CG305)/(CI306-CI305)</f>
        <v>0.16619999999999982</v>
      </c>
      <c r="CM303">
        <v>0.16619999999999982</v>
      </c>
    </row>
    <row r="304" spans="1:91" x14ac:dyDescent="0.15">
      <c r="A304" s="170"/>
      <c r="B304" s="25"/>
      <c r="D304" s="7"/>
      <c r="E304" s="7"/>
      <c r="F304" s="7"/>
      <c r="G304" s="7"/>
      <c r="I304"/>
      <c r="K304" s="11"/>
      <c r="L304" s="8"/>
      <c r="N304" s="11"/>
      <c r="O304" s="15"/>
      <c r="P304" s="11"/>
      <c r="Q304" s="11"/>
      <c r="R304" s="11"/>
      <c r="S304" s="11"/>
      <c r="T304" s="11"/>
      <c r="AB304" s="25"/>
      <c r="AC304" s="73"/>
      <c r="AD304" s="25"/>
      <c r="AE304" s="25"/>
      <c r="AO304" s="11"/>
      <c r="AP304" s="11"/>
      <c r="AQ304" s="11"/>
      <c r="AR304" s="11"/>
      <c r="AS304" s="11"/>
      <c r="AT304" s="11"/>
      <c r="AU304" s="11"/>
      <c r="AV304" s="11"/>
      <c r="AW304" s="11"/>
      <c r="AX304" s="11"/>
      <c r="AY304" s="11"/>
      <c r="AZ304" s="11"/>
      <c r="BA304" s="11"/>
      <c r="BB304" s="11"/>
      <c r="BG304" s="73"/>
      <c r="BH304" s="96"/>
      <c r="BI304" s="96"/>
      <c r="BJ304" s="96"/>
      <c r="BK304" s="96"/>
      <c r="BL304" s="96"/>
      <c r="BM304" s="96"/>
      <c r="BN304" s="96"/>
      <c r="BO304" s="96"/>
      <c r="BP304" s="96"/>
      <c r="BQ304" s="96"/>
      <c r="BR304" s="96"/>
      <c r="BS304" s="96"/>
      <c r="BT304" s="96"/>
      <c r="BU304" s="96"/>
      <c r="BV304" s="96"/>
      <c r="BW304" s="96"/>
      <c r="BX304" s="96"/>
      <c r="BY304" s="96"/>
      <c r="BZ304" s="96"/>
      <c r="CA304" s="96"/>
      <c r="CB304" s="96"/>
      <c r="CC304" s="96"/>
      <c r="CF304">
        <v>30</v>
      </c>
      <c r="CG304">
        <v>0.67</v>
      </c>
      <c r="CI304" s="180">
        <f t="shared" si="84"/>
        <v>12.285714285714285</v>
      </c>
      <c r="CK304">
        <v>16</v>
      </c>
      <c r="CL304">
        <f>CG306+0.9*(CG307-CG306)/(CI307-CI306)</f>
        <v>0.11849999999999997</v>
      </c>
      <c r="CM304">
        <v>0.11849999999999997</v>
      </c>
    </row>
    <row r="305" spans="1:91" x14ac:dyDescent="0.15">
      <c r="A305" s="170"/>
      <c r="B305" s="25"/>
      <c r="D305" s="7"/>
      <c r="E305" s="7"/>
      <c r="F305" s="7"/>
      <c r="G305" s="7"/>
      <c r="I305"/>
      <c r="K305" s="11"/>
      <c r="L305" s="8"/>
      <c r="N305" s="11"/>
      <c r="O305" s="15"/>
      <c r="P305" s="11"/>
      <c r="Q305" s="11"/>
      <c r="R305" s="11"/>
      <c r="S305" s="11"/>
      <c r="T305" s="11"/>
      <c r="AB305" s="25"/>
      <c r="AC305" s="73"/>
      <c r="AD305" s="25"/>
      <c r="AE305" s="25"/>
      <c r="AO305" s="11"/>
      <c r="AP305" s="11"/>
      <c r="AQ305" s="11"/>
      <c r="AR305" s="11"/>
      <c r="AS305" s="11"/>
      <c r="AT305" s="11"/>
      <c r="AU305" s="11"/>
      <c r="AV305" s="11"/>
      <c r="AW305" s="11"/>
      <c r="AX305" s="11"/>
      <c r="AY305" s="11"/>
      <c r="AZ305" s="11"/>
      <c r="BA305" s="11"/>
      <c r="BB305" s="11"/>
      <c r="BG305" s="73"/>
      <c r="BH305" s="96"/>
      <c r="BI305" s="96"/>
      <c r="BJ305" s="96"/>
      <c r="BK305" s="96"/>
      <c r="BL305" s="96"/>
      <c r="BM305" s="96"/>
      <c r="BN305" s="96"/>
      <c r="BO305" s="96"/>
      <c r="BP305" s="96"/>
      <c r="BQ305" s="96"/>
      <c r="BR305" s="96"/>
      <c r="BS305" s="96"/>
      <c r="BT305" s="96"/>
      <c r="BU305" s="96"/>
      <c r="BV305" s="96"/>
      <c r="BW305" s="96"/>
      <c r="BX305" s="96"/>
      <c r="BY305" s="96"/>
      <c r="BZ305" s="96"/>
      <c r="CA305" s="96"/>
      <c r="CB305" s="96"/>
      <c r="CC305" s="96"/>
      <c r="CF305" s="73">
        <v>40</v>
      </c>
      <c r="CG305" s="73">
        <v>0.33</v>
      </c>
      <c r="CI305" s="180">
        <f t="shared" si="84"/>
        <v>13.714285714285715</v>
      </c>
      <c r="CK305">
        <v>17</v>
      </c>
      <c r="CL305">
        <f>CG307+0.4*(CG308-CG307)/(CI308-CI307)</f>
        <v>8.6000000000000021E-2</v>
      </c>
      <c r="CM305">
        <v>8.6000000000000021E-2</v>
      </c>
    </row>
    <row r="306" spans="1:91" x14ac:dyDescent="0.15">
      <c r="A306" s="170"/>
      <c r="B306" s="25"/>
      <c r="D306" s="7"/>
      <c r="E306" s="7"/>
      <c r="F306" s="7"/>
      <c r="G306" s="7"/>
      <c r="I306"/>
      <c r="K306" s="11"/>
      <c r="L306" s="8"/>
      <c r="N306" s="11"/>
      <c r="O306" s="15"/>
      <c r="P306" s="11"/>
      <c r="Q306" s="11"/>
      <c r="R306" s="11"/>
      <c r="S306" s="11"/>
      <c r="T306" s="11"/>
      <c r="AB306" s="25"/>
      <c r="AC306" s="73"/>
      <c r="AD306" s="25"/>
      <c r="AE306" s="25"/>
      <c r="AO306" s="11"/>
      <c r="AP306" s="11"/>
      <c r="AQ306" s="11"/>
      <c r="AR306" s="11"/>
      <c r="AS306" s="11"/>
      <c r="AT306" s="11"/>
      <c r="AU306" s="11"/>
      <c r="AV306" s="11"/>
      <c r="AW306" s="11"/>
      <c r="AX306" s="11"/>
      <c r="AY306" s="11"/>
      <c r="AZ306" s="11"/>
      <c r="BA306" s="11"/>
      <c r="BB306" s="11"/>
      <c r="BG306" s="73"/>
      <c r="BH306" s="96"/>
      <c r="BI306" s="96"/>
      <c r="BJ306" s="96"/>
      <c r="BK306" s="96"/>
      <c r="BL306" s="96"/>
      <c r="BM306" s="96"/>
      <c r="BN306" s="96"/>
      <c r="BO306" s="96"/>
      <c r="BP306" s="96"/>
      <c r="BQ306" s="96"/>
      <c r="BR306" s="96"/>
      <c r="BS306" s="96"/>
      <c r="BT306" s="96"/>
      <c r="BU306" s="96"/>
      <c r="BV306" s="96"/>
      <c r="BW306" s="96"/>
      <c r="BX306" s="96"/>
      <c r="BY306" s="96"/>
      <c r="BZ306" s="96"/>
      <c r="CA306" s="96"/>
      <c r="CB306" s="96"/>
      <c r="CC306" s="96"/>
      <c r="CF306" s="96">
        <v>50</v>
      </c>
      <c r="CG306" s="96">
        <v>0.15</v>
      </c>
      <c r="CI306" s="180">
        <f t="shared" si="84"/>
        <v>15.142857142857142</v>
      </c>
      <c r="CK306">
        <v>18</v>
      </c>
      <c r="CL306">
        <v>0.05</v>
      </c>
      <c r="CM306">
        <v>0.05</v>
      </c>
    </row>
    <row r="307" spans="1:91" x14ac:dyDescent="0.15">
      <c r="A307" s="170"/>
      <c r="B307" s="25"/>
      <c r="D307" s="7"/>
      <c r="E307" s="7"/>
      <c r="F307" s="7"/>
      <c r="G307" s="7"/>
      <c r="I307"/>
      <c r="K307" s="11"/>
      <c r="L307" s="8"/>
      <c r="N307" s="11"/>
      <c r="O307" s="15"/>
      <c r="P307" s="11"/>
      <c r="Q307" s="11"/>
      <c r="R307" s="11"/>
      <c r="S307" s="11"/>
      <c r="T307" s="11"/>
      <c r="AB307" s="25"/>
      <c r="AC307" s="73"/>
      <c r="AD307" s="25"/>
      <c r="AE307" s="25"/>
      <c r="AO307" s="11"/>
      <c r="AP307" s="11"/>
      <c r="AQ307" s="11"/>
      <c r="AR307" s="11"/>
      <c r="AS307" s="11"/>
      <c r="AT307" s="11"/>
      <c r="AU307" s="11"/>
      <c r="AV307" s="11"/>
      <c r="AW307" s="11"/>
      <c r="AX307" s="11"/>
      <c r="AY307" s="11"/>
      <c r="AZ307" s="11"/>
      <c r="BA307" s="11"/>
      <c r="BB307" s="11"/>
      <c r="BG307" s="73"/>
      <c r="BH307" s="96"/>
      <c r="BI307" s="96"/>
      <c r="BJ307" s="96"/>
      <c r="BK307" s="96"/>
      <c r="BL307" s="96"/>
      <c r="BM307" s="96"/>
      <c r="BN307" s="96"/>
      <c r="BO307" s="96"/>
      <c r="BP307" s="96"/>
      <c r="BQ307" s="96"/>
      <c r="BR307" s="96"/>
      <c r="BS307" s="96"/>
      <c r="BT307" s="96"/>
      <c r="BU307" s="96"/>
      <c r="BV307" s="96"/>
      <c r="BW307" s="96"/>
      <c r="BX307" s="96"/>
      <c r="BY307" s="96"/>
      <c r="BZ307" s="96"/>
      <c r="CA307" s="96"/>
      <c r="CB307" s="96"/>
      <c r="CC307" s="96"/>
      <c r="CF307" s="96">
        <v>60</v>
      </c>
      <c r="CG307" s="96">
        <v>0.1</v>
      </c>
      <c r="CI307" s="180">
        <f t="shared" si="84"/>
        <v>16.571428571428569</v>
      </c>
    </row>
    <row r="308" spans="1:91" x14ac:dyDescent="0.15">
      <c r="A308" s="170"/>
      <c r="B308" s="25"/>
      <c r="D308" s="7"/>
      <c r="E308" s="7"/>
      <c r="F308" s="7"/>
      <c r="G308" s="7"/>
      <c r="I308"/>
      <c r="K308" s="11"/>
      <c r="L308" s="8"/>
      <c r="N308" s="11"/>
      <c r="O308" s="15"/>
      <c r="P308" s="11"/>
      <c r="Q308" s="11"/>
      <c r="R308" s="11"/>
      <c r="S308" s="11"/>
      <c r="T308" s="11"/>
      <c r="AB308" s="25"/>
      <c r="AC308" s="73"/>
      <c r="AD308" s="25"/>
      <c r="AE308" s="25"/>
      <c r="AO308" s="11"/>
      <c r="AP308" s="11"/>
      <c r="AQ308" s="11"/>
      <c r="AR308" s="11"/>
      <c r="AS308" s="11"/>
      <c r="AT308" s="11"/>
      <c r="AU308" s="11"/>
      <c r="AV308" s="11"/>
      <c r="AW308" s="11"/>
      <c r="AX308" s="11"/>
      <c r="AY308" s="11"/>
      <c r="AZ308" s="11"/>
      <c r="BA308" s="11"/>
      <c r="BB308" s="11"/>
      <c r="BG308" s="67"/>
      <c r="BH308" s="67"/>
      <c r="BI308" s="67"/>
      <c r="BJ308" s="67"/>
      <c r="BK308" s="73"/>
      <c r="BL308" s="73"/>
      <c r="BM308" s="73"/>
      <c r="BN308" s="67"/>
      <c r="BO308" s="73"/>
      <c r="BP308" s="73"/>
      <c r="BQ308" s="73"/>
      <c r="BR308" s="372"/>
      <c r="BS308" s="372"/>
      <c r="BT308" s="372"/>
      <c r="BU308" s="372"/>
      <c r="BV308" s="67"/>
      <c r="BW308" s="67"/>
      <c r="BX308" s="67"/>
      <c r="BY308" s="67"/>
      <c r="BZ308" s="67"/>
      <c r="CA308" s="67"/>
      <c r="CB308" s="67"/>
      <c r="CC308" s="67"/>
      <c r="CF308" s="96">
        <v>70</v>
      </c>
      <c r="CG308" s="96">
        <v>0.05</v>
      </c>
      <c r="CI308" s="180">
        <f t="shared" si="84"/>
        <v>18</v>
      </c>
    </row>
    <row r="309" spans="1:91" x14ac:dyDescent="0.15">
      <c r="A309" s="170"/>
      <c r="B309" s="25"/>
      <c r="D309" s="7"/>
      <c r="E309" s="7"/>
      <c r="F309" s="7"/>
      <c r="G309" s="7"/>
      <c r="I309"/>
      <c r="K309" s="11"/>
      <c r="L309" s="8"/>
      <c r="N309" s="11"/>
      <c r="O309" s="15"/>
      <c r="P309" s="11"/>
      <c r="Q309" s="11"/>
      <c r="R309" s="11"/>
      <c r="S309" s="11"/>
      <c r="T309" s="11"/>
      <c r="AB309" s="25"/>
      <c r="AC309" s="73"/>
      <c r="AD309" s="25"/>
      <c r="AE309" s="25"/>
      <c r="BG309" s="67"/>
      <c r="BH309" s="67"/>
      <c r="BI309" s="67"/>
      <c r="BJ309" s="67"/>
      <c r="BK309" s="73"/>
      <c r="BL309" s="73"/>
      <c r="BM309" s="73"/>
      <c r="BN309" s="67"/>
      <c r="BO309" s="73"/>
      <c r="BP309" s="73"/>
      <c r="BQ309" s="73"/>
      <c r="BR309" s="372"/>
      <c r="BS309" s="372"/>
      <c r="BT309" s="372"/>
      <c r="BU309" s="372"/>
      <c r="BV309" s="73"/>
      <c r="BW309" s="67"/>
      <c r="BX309" s="67"/>
      <c r="BY309" s="67"/>
      <c r="BZ309" s="67"/>
      <c r="CA309" s="67"/>
      <c r="CB309" s="67"/>
      <c r="CC309" s="67"/>
      <c r="CH309" s="96"/>
      <c r="CI309" s="96"/>
    </row>
    <row r="310" spans="1:91" x14ac:dyDescent="0.15">
      <c r="A310" s="170"/>
      <c r="B310" s="25"/>
      <c r="D310" s="7"/>
      <c r="E310" s="7"/>
      <c r="F310" s="7"/>
      <c r="G310" s="7"/>
      <c r="I310"/>
      <c r="K310" s="11"/>
      <c r="L310" s="8"/>
      <c r="N310" s="11"/>
      <c r="O310" s="15"/>
      <c r="P310" s="11"/>
      <c r="Q310" s="11"/>
      <c r="R310" s="11"/>
      <c r="S310" s="11"/>
      <c r="T310" s="11"/>
      <c r="AB310" s="25"/>
      <c r="AC310" s="73"/>
      <c r="AD310" s="25"/>
      <c r="AE310" s="25"/>
      <c r="BG310" s="67"/>
      <c r="BH310" s="67"/>
      <c r="BI310" s="67"/>
      <c r="BJ310" s="67"/>
      <c r="BK310" s="73"/>
      <c r="BL310" s="73"/>
      <c r="BM310" s="73"/>
      <c r="BN310" s="67"/>
      <c r="BO310" s="67"/>
      <c r="BP310" s="73"/>
      <c r="BQ310" s="73"/>
      <c r="BR310" s="372"/>
      <c r="BS310" s="372"/>
      <c r="BT310" s="67"/>
      <c r="BU310" s="73"/>
      <c r="BV310" s="73"/>
      <c r="BW310" s="67"/>
      <c r="BX310" s="67"/>
      <c r="BY310" s="67"/>
      <c r="BZ310" s="67"/>
      <c r="CA310" s="67"/>
      <c r="CB310" s="67"/>
      <c r="CC310" s="67"/>
    </row>
    <row r="311" spans="1:91" x14ac:dyDescent="0.15">
      <c r="A311" s="170"/>
      <c r="B311" s="25"/>
      <c r="D311" s="7"/>
      <c r="E311" s="7"/>
      <c r="F311" s="7"/>
      <c r="G311" s="7"/>
      <c r="I311"/>
      <c r="K311" s="11"/>
      <c r="L311" s="8"/>
      <c r="N311" s="11"/>
      <c r="O311" s="15"/>
      <c r="P311" s="11"/>
      <c r="Q311" s="11"/>
      <c r="R311" s="11"/>
      <c r="S311" s="11"/>
      <c r="T311" s="11"/>
      <c r="AB311" s="25"/>
      <c r="AC311" s="73"/>
      <c r="AD311" s="25"/>
      <c r="AE311" s="25"/>
      <c r="BG311" s="67"/>
      <c r="BH311" s="67"/>
      <c r="BI311" s="67"/>
      <c r="BJ311" s="67"/>
      <c r="BK311" s="67"/>
      <c r="BL311" s="73"/>
      <c r="BM311" s="67"/>
      <c r="BN311" s="67"/>
      <c r="BO311" s="67"/>
      <c r="BP311" s="73"/>
      <c r="BQ311" s="67"/>
      <c r="BR311" s="67"/>
      <c r="BS311" s="67"/>
      <c r="BT311" s="67"/>
      <c r="BU311" s="67"/>
      <c r="BV311" s="73"/>
      <c r="BW311" s="67"/>
      <c r="BX311" s="67"/>
      <c r="BY311" s="67"/>
      <c r="BZ311" s="67"/>
      <c r="CA311" s="67"/>
      <c r="CB311" s="67"/>
      <c r="CC311" s="67"/>
    </row>
    <row r="312" spans="1:91" x14ac:dyDescent="0.15">
      <c r="A312" s="170"/>
      <c r="B312" s="25"/>
      <c r="D312" s="7"/>
      <c r="E312" s="7"/>
      <c r="F312" s="7"/>
      <c r="G312" s="7"/>
      <c r="I312"/>
      <c r="K312" s="11"/>
      <c r="L312" s="8"/>
      <c r="N312" s="11"/>
      <c r="O312" s="15"/>
      <c r="P312" s="11"/>
      <c r="Q312" s="11"/>
      <c r="R312" s="11"/>
      <c r="S312" s="11"/>
      <c r="T312" s="11"/>
      <c r="AB312" s="25"/>
      <c r="AC312" s="73"/>
      <c r="AD312" s="25"/>
      <c r="AE312" s="25"/>
      <c r="AG312" s="11"/>
      <c r="AH312" s="11"/>
      <c r="AI312" s="11"/>
      <c r="AJ312" s="11"/>
      <c r="AK312" s="11"/>
      <c r="AL312" s="11"/>
      <c r="AM312" s="11"/>
      <c r="AN312" s="11"/>
      <c r="BG312" s="67"/>
      <c r="BH312" s="67"/>
      <c r="BI312" s="67"/>
      <c r="BJ312" s="67"/>
      <c r="BK312" s="67"/>
      <c r="BL312" s="73"/>
      <c r="BM312" s="67"/>
      <c r="BN312" s="67"/>
      <c r="BO312" s="67"/>
      <c r="BP312" s="73"/>
      <c r="BQ312" s="67"/>
      <c r="BR312" s="67"/>
      <c r="BS312" s="67"/>
      <c r="BT312" s="67"/>
      <c r="BU312" s="67"/>
      <c r="BV312" s="73"/>
      <c r="BW312" s="67"/>
      <c r="BX312" s="67"/>
      <c r="BY312" s="67"/>
      <c r="BZ312" s="67"/>
      <c r="CA312" s="67"/>
      <c r="CB312" s="67"/>
      <c r="CC312" s="67"/>
    </row>
    <row r="313" spans="1:91" x14ac:dyDescent="0.15">
      <c r="A313" s="170"/>
      <c r="B313" s="25"/>
      <c r="D313" s="7"/>
      <c r="E313" s="7"/>
      <c r="F313" s="7"/>
      <c r="G313" s="7"/>
      <c r="I313"/>
      <c r="K313" s="11"/>
      <c r="L313" s="8"/>
      <c r="M313" s="181"/>
      <c r="N313" s="11"/>
      <c r="O313" s="15"/>
      <c r="P313" s="11"/>
      <c r="Q313" s="11"/>
      <c r="R313" s="11"/>
      <c r="S313" s="11"/>
      <c r="T313" s="11"/>
      <c r="AB313" s="25"/>
      <c r="AC313" s="73"/>
      <c r="AD313" s="25"/>
      <c r="AE313" s="25"/>
      <c r="AG313" s="11"/>
      <c r="AH313" s="11"/>
      <c r="AI313" s="11"/>
      <c r="AJ313" s="11"/>
      <c r="AK313" s="11"/>
      <c r="AL313" s="11"/>
      <c r="AM313" s="11"/>
      <c r="AN313" s="11"/>
      <c r="BG313" s="182"/>
      <c r="BH313" s="67"/>
      <c r="BI313" s="67"/>
      <c r="BJ313" s="67"/>
      <c r="BK313" s="67"/>
      <c r="BL313" s="73"/>
      <c r="BM313" s="67"/>
      <c r="BN313" s="67"/>
      <c r="BO313" s="67"/>
      <c r="BP313" s="73"/>
      <c r="BQ313" s="67"/>
      <c r="BR313" s="67"/>
      <c r="BS313" s="67"/>
      <c r="BT313" s="67"/>
      <c r="BU313" s="67"/>
      <c r="BV313" s="73"/>
      <c r="BW313" s="67"/>
      <c r="BX313" s="67"/>
      <c r="BY313" s="67"/>
      <c r="BZ313" s="67"/>
      <c r="CA313" s="67"/>
      <c r="CB313" s="67"/>
      <c r="CC313" s="67"/>
    </row>
    <row r="314" spans="1:91" x14ac:dyDescent="0.15">
      <c r="A314" s="170"/>
      <c r="B314" s="25"/>
      <c r="D314" s="7"/>
      <c r="E314" s="7"/>
      <c r="F314" s="7"/>
      <c r="G314" s="7"/>
      <c r="I314"/>
      <c r="K314" s="11"/>
      <c r="L314" s="8"/>
      <c r="N314" s="11"/>
      <c r="O314" s="15"/>
      <c r="P314" s="11"/>
      <c r="Q314" s="11"/>
      <c r="R314" s="11"/>
      <c r="S314" s="11"/>
      <c r="T314" s="11"/>
      <c r="AB314" s="25"/>
      <c r="AC314" s="73"/>
      <c r="AD314" s="25"/>
      <c r="AE314" s="25"/>
      <c r="AG314" s="11"/>
      <c r="AH314" s="11"/>
      <c r="AI314" s="11"/>
      <c r="AJ314" s="11"/>
      <c r="AK314" s="11"/>
      <c r="AL314" s="11"/>
      <c r="AM314" s="11"/>
      <c r="AN314" s="11"/>
      <c r="BG314" s="67"/>
      <c r="BH314" s="67"/>
      <c r="BI314" s="67"/>
      <c r="BJ314" s="67"/>
      <c r="BK314" s="67"/>
      <c r="BL314" s="67"/>
      <c r="BM314" s="67"/>
      <c r="BN314" s="67"/>
      <c r="BO314" s="67"/>
      <c r="BP314" s="67"/>
      <c r="BQ314" s="67"/>
      <c r="BR314" s="67"/>
      <c r="BS314" s="67"/>
      <c r="BT314" s="67"/>
      <c r="BU314" s="67"/>
      <c r="BV314" s="67"/>
      <c r="BW314" s="67"/>
      <c r="BX314" s="67"/>
      <c r="BY314" s="67"/>
      <c r="BZ314" s="67"/>
      <c r="CA314" s="67"/>
      <c r="CB314" s="67"/>
      <c r="CC314" s="67"/>
    </row>
    <row r="315" spans="1:91" x14ac:dyDescent="0.15">
      <c r="A315" s="170"/>
      <c r="B315" s="25"/>
      <c r="D315" s="7"/>
      <c r="E315" s="7"/>
      <c r="F315" s="7"/>
      <c r="G315" s="7"/>
      <c r="I315"/>
      <c r="K315" s="11"/>
      <c r="L315" s="8"/>
      <c r="N315" s="11"/>
      <c r="O315" s="15"/>
      <c r="P315" s="11"/>
      <c r="Q315" s="11"/>
      <c r="R315" s="11"/>
      <c r="S315" s="11"/>
      <c r="T315" s="11"/>
      <c r="AB315" s="25"/>
      <c r="AC315" s="73"/>
      <c r="AD315" s="25"/>
      <c r="AE315" s="25"/>
      <c r="AG315" s="11"/>
      <c r="AH315" s="11"/>
      <c r="AI315" s="11"/>
      <c r="AJ315" s="11"/>
      <c r="AK315" s="11"/>
      <c r="AL315" s="11"/>
      <c r="AM315" s="11"/>
      <c r="AN315" s="11"/>
      <c r="BG315" s="67"/>
      <c r="BH315" s="67"/>
      <c r="BI315" s="67"/>
      <c r="BJ315" s="67"/>
      <c r="BK315" s="67"/>
      <c r="BL315" s="67"/>
      <c r="BM315" s="67"/>
      <c r="BN315" s="67"/>
      <c r="BO315" s="67"/>
      <c r="BP315" s="67"/>
      <c r="BQ315" s="67"/>
      <c r="BR315" s="67"/>
      <c r="BS315" s="67"/>
      <c r="BT315" s="67"/>
      <c r="BU315" s="67"/>
      <c r="BV315" s="67"/>
      <c r="BW315" s="67"/>
      <c r="BX315" s="67"/>
      <c r="BY315" s="67"/>
      <c r="BZ315" s="67"/>
      <c r="CA315" s="67"/>
      <c r="CB315" s="67"/>
      <c r="CC315" s="67"/>
    </row>
    <row r="316" spans="1:91" x14ac:dyDescent="0.15">
      <c r="A316" s="170"/>
      <c r="B316" s="25"/>
      <c r="D316" s="7"/>
      <c r="E316" s="7"/>
      <c r="F316" s="7"/>
      <c r="G316" s="7"/>
      <c r="I316"/>
      <c r="K316" s="11"/>
      <c r="L316" s="8"/>
      <c r="N316" s="11"/>
      <c r="O316" s="15"/>
      <c r="P316" s="11"/>
      <c r="Q316" s="11"/>
      <c r="R316" s="11"/>
      <c r="S316" s="11"/>
      <c r="T316" s="11"/>
      <c r="AB316" s="25"/>
      <c r="AC316" s="73"/>
      <c r="AD316" s="25"/>
      <c r="AE316" s="25"/>
      <c r="AG316" s="11"/>
      <c r="AH316" s="11"/>
      <c r="AI316" s="11"/>
      <c r="AJ316" s="11"/>
      <c r="AK316" s="11"/>
      <c r="AL316" s="11"/>
      <c r="AM316" s="11"/>
      <c r="AN316" s="11"/>
      <c r="BG316" s="73"/>
      <c r="BH316" s="372"/>
      <c r="BI316" s="372"/>
      <c r="BJ316" s="372"/>
      <c r="BK316" s="372"/>
      <c r="BL316" s="372"/>
      <c r="BM316" s="372"/>
      <c r="BN316" s="372"/>
      <c r="BO316" s="372"/>
      <c r="BP316" s="372"/>
      <c r="BQ316" s="372"/>
      <c r="BR316" s="372"/>
      <c r="BS316" s="372"/>
      <c r="BT316" s="372"/>
      <c r="BU316" s="372"/>
      <c r="BV316" s="372"/>
      <c r="BW316" s="372"/>
      <c r="BX316" s="372"/>
      <c r="BY316" s="372"/>
      <c r="BZ316" s="372"/>
      <c r="CA316" s="372"/>
      <c r="CB316" s="372"/>
      <c r="CC316" s="372"/>
    </row>
    <row r="317" spans="1:91" x14ac:dyDescent="0.15">
      <c r="A317" s="170"/>
      <c r="B317" s="25"/>
      <c r="D317" s="7"/>
      <c r="E317" s="7"/>
      <c r="F317" s="7"/>
      <c r="G317" s="7"/>
      <c r="I317"/>
      <c r="K317" s="11"/>
      <c r="L317" s="8"/>
      <c r="N317" s="11"/>
      <c r="O317" s="15"/>
      <c r="P317" s="11"/>
      <c r="Q317" s="11"/>
      <c r="R317" s="11"/>
      <c r="S317" s="11"/>
      <c r="T317" s="11"/>
      <c r="AB317" s="25"/>
      <c r="AC317" s="73"/>
      <c r="AD317" s="25"/>
      <c r="AE317" s="25"/>
      <c r="BG317" s="73"/>
      <c r="BH317" s="372"/>
      <c r="BI317" s="372"/>
      <c r="BJ317" s="372"/>
      <c r="BK317" s="372"/>
      <c r="BL317" s="372"/>
      <c r="BM317" s="372"/>
      <c r="BN317" s="372"/>
      <c r="BO317" s="372"/>
      <c r="BP317" s="372"/>
      <c r="BQ317" s="372"/>
      <c r="BR317" s="372"/>
      <c r="BS317" s="372"/>
      <c r="BT317" s="372"/>
      <c r="BU317" s="372"/>
      <c r="BV317" s="372"/>
      <c r="BW317" s="372"/>
      <c r="BX317" s="372"/>
      <c r="BY317" s="372"/>
      <c r="BZ317" s="372"/>
      <c r="CA317" s="372"/>
      <c r="CB317" s="372"/>
      <c r="CC317" s="372"/>
    </row>
    <row r="318" spans="1:91" x14ac:dyDescent="0.15">
      <c r="A318" s="170"/>
      <c r="B318" s="25"/>
      <c r="D318" s="7"/>
      <c r="E318" s="7"/>
      <c r="F318" s="7"/>
      <c r="G318" s="7"/>
      <c r="I318"/>
      <c r="K318" s="11"/>
      <c r="L318" s="8"/>
      <c r="N318" s="11"/>
      <c r="O318" s="15"/>
      <c r="P318" s="11"/>
      <c r="Q318" s="11"/>
      <c r="R318" s="11"/>
      <c r="S318" s="11"/>
      <c r="T318" s="11"/>
      <c r="AB318" s="25"/>
      <c r="AC318" s="73"/>
      <c r="AD318" s="25"/>
      <c r="AE318" s="25"/>
      <c r="BG318" s="73"/>
      <c r="BH318" s="73"/>
      <c r="BI318" s="73"/>
      <c r="BJ318" s="73"/>
      <c r="BK318" s="73"/>
      <c r="BL318" s="73"/>
      <c r="BM318" s="73"/>
      <c r="BN318" s="73"/>
      <c r="BO318" s="73"/>
      <c r="BP318" s="73"/>
      <c r="BQ318" s="73"/>
      <c r="BR318" s="73"/>
      <c r="BS318" s="73"/>
      <c r="BT318" s="73"/>
      <c r="BU318" s="73"/>
      <c r="BV318" s="73"/>
      <c r="BW318" s="73"/>
      <c r="BX318" s="73"/>
      <c r="BY318" s="73"/>
      <c r="BZ318" s="73"/>
      <c r="CA318" s="73"/>
      <c r="CB318" s="73"/>
      <c r="CC318" s="73"/>
    </row>
    <row r="319" spans="1:91" x14ac:dyDescent="0.15">
      <c r="A319" s="170"/>
      <c r="B319" s="25"/>
      <c r="D319" s="7"/>
      <c r="E319" s="7"/>
      <c r="F319" s="7"/>
      <c r="G319" s="7"/>
      <c r="I319"/>
      <c r="K319" s="11"/>
      <c r="L319" s="8"/>
      <c r="N319" s="11"/>
      <c r="O319" s="15"/>
      <c r="P319" s="11"/>
      <c r="Q319" s="11"/>
      <c r="R319" s="11"/>
      <c r="S319" s="11"/>
      <c r="T319" s="11"/>
      <c r="AB319" s="25"/>
      <c r="AC319" s="73"/>
      <c r="AD319" s="25"/>
      <c r="AE319" s="25"/>
      <c r="BG319" s="73"/>
      <c r="BH319" s="96"/>
      <c r="BI319" s="96"/>
      <c r="BJ319" s="96"/>
      <c r="BK319" s="96"/>
      <c r="BL319" s="96"/>
      <c r="BM319" s="96"/>
      <c r="BN319" s="96"/>
      <c r="BO319" s="96"/>
      <c r="BP319" s="96"/>
      <c r="BQ319" s="96"/>
      <c r="BR319" s="96"/>
      <c r="BS319" s="96"/>
      <c r="BT319" s="96"/>
      <c r="BU319" s="96"/>
      <c r="BV319" s="96"/>
      <c r="BW319" s="96"/>
      <c r="BX319" s="96"/>
      <c r="BY319" s="96"/>
      <c r="BZ319" s="96"/>
      <c r="CA319" s="96"/>
      <c r="CB319" s="96"/>
      <c r="CC319" s="96"/>
    </row>
    <row r="320" spans="1:91" x14ac:dyDescent="0.15">
      <c r="A320" s="170"/>
      <c r="B320" s="25"/>
      <c r="D320" s="7"/>
      <c r="E320" s="7"/>
      <c r="F320" s="7"/>
      <c r="G320" s="7"/>
      <c r="I320"/>
      <c r="K320" s="11"/>
      <c r="L320" s="8"/>
      <c r="N320" s="11"/>
      <c r="O320" s="15"/>
      <c r="P320" s="11"/>
      <c r="Q320" s="11"/>
      <c r="R320" s="11"/>
      <c r="S320" s="11"/>
      <c r="T320" s="11"/>
      <c r="AB320" s="25"/>
      <c r="AC320" s="73"/>
      <c r="AD320" s="25"/>
      <c r="AE320" s="25"/>
      <c r="AO320" s="11"/>
      <c r="AP320" s="11"/>
      <c r="AQ320" s="11"/>
      <c r="AR320" s="11"/>
      <c r="AS320" s="11"/>
      <c r="AT320" s="11"/>
      <c r="AU320" s="11"/>
      <c r="AV320" s="11"/>
      <c r="AW320" s="11"/>
      <c r="AX320" s="11"/>
      <c r="AY320" s="11"/>
      <c r="AZ320" s="11"/>
      <c r="BA320" s="11"/>
      <c r="BB320" s="11"/>
      <c r="BG320" s="73"/>
      <c r="BH320" s="96"/>
      <c r="BI320" s="96"/>
      <c r="BJ320" s="96"/>
      <c r="BK320" s="96"/>
      <c r="BL320" s="96"/>
      <c r="BM320" s="96"/>
      <c r="BN320" s="96"/>
      <c r="BO320" s="96"/>
      <c r="BP320" s="96"/>
      <c r="BQ320" s="96"/>
      <c r="BR320" s="96"/>
      <c r="BS320" s="96"/>
      <c r="BT320" s="96"/>
      <c r="BU320" s="96"/>
      <c r="BV320" s="96"/>
      <c r="BW320" s="96"/>
      <c r="BX320" s="96"/>
      <c r="BY320" s="96"/>
      <c r="BZ320" s="96"/>
      <c r="CA320" s="96"/>
      <c r="CB320" s="96"/>
      <c r="CC320" s="96"/>
    </row>
    <row r="321" spans="1:81" x14ac:dyDescent="0.15">
      <c r="A321" s="170"/>
      <c r="B321" s="25"/>
      <c r="D321" s="7"/>
      <c r="E321" s="7"/>
      <c r="F321" s="7"/>
      <c r="G321" s="7"/>
      <c r="I321"/>
      <c r="K321" s="11"/>
      <c r="L321" s="8"/>
      <c r="N321" s="11"/>
      <c r="O321" s="15"/>
      <c r="P321" s="11"/>
      <c r="Q321" s="11"/>
      <c r="R321" s="11"/>
      <c r="S321" s="11"/>
      <c r="T321" s="11"/>
      <c r="AB321" s="25"/>
      <c r="AC321" s="73"/>
      <c r="AD321" s="25"/>
      <c r="AE321" s="25"/>
      <c r="AO321" s="11"/>
      <c r="AP321" s="11"/>
      <c r="AQ321" s="11"/>
      <c r="AR321" s="11"/>
      <c r="AS321" s="11"/>
      <c r="AT321" s="11"/>
      <c r="AU321" s="11"/>
      <c r="AV321" s="11"/>
      <c r="AW321" s="11"/>
      <c r="AX321" s="11"/>
      <c r="AY321" s="11"/>
      <c r="AZ321" s="11"/>
      <c r="BA321" s="11"/>
      <c r="BB321" s="11"/>
      <c r="BG321" s="73"/>
      <c r="BH321" s="96"/>
      <c r="BI321" s="96"/>
      <c r="BJ321" s="96"/>
      <c r="BK321" s="96"/>
      <c r="BL321" s="96"/>
      <c r="BM321" s="96"/>
      <c r="BN321" s="96"/>
      <c r="BO321" s="96"/>
      <c r="BP321" s="96"/>
      <c r="BQ321" s="96"/>
      <c r="BR321" s="96"/>
      <c r="BS321" s="96"/>
      <c r="BT321" s="96"/>
      <c r="BU321" s="96"/>
      <c r="BV321" s="96"/>
      <c r="BW321" s="96"/>
      <c r="BX321" s="96"/>
      <c r="BY321" s="96"/>
      <c r="BZ321" s="96"/>
      <c r="CA321" s="96"/>
      <c r="CB321" s="96"/>
      <c r="CC321" s="96"/>
    </row>
    <row r="322" spans="1:81" x14ac:dyDescent="0.15">
      <c r="A322" s="170"/>
      <c r="B322" s="25"/>
      <c r="D322" s="7"/>
      <c r="E322" s="7"/>
      <c r="F322" s="7"/>
      <c r="G322" s="7"/>
      <c r="I322"/>
      <c r="K322" s="11"/>
      <c r="L322" s="8"/>
      <c r="N322" s="11"/>
      <c r="O322" s="15"/>
      <c r="P322" s="11"/>
      <c r="Q322" s="11"/>
      <c r="R322" s="11"/>
      <c r="S322" s="11"/>
      <c r="T322" s="11"/>
      <c r="AB322" s="25"/>
      <c r="AC322" s="73"/>
      <c r="AD322" s="25"/>
      <c r="AE322" s="25"/>
      <c r="AO322" s="11"/>
      <c r="AP322" s="11"/>
      <c r="AQ322" s="11"/>
      <c r="AR322" s="11"/>
      <c r="AS322" s="11"/>
      <c r="AT322" s="11"/>
      <c r="AU322" s="11"/>
      <c r="AV322" s="11"/>
      <c r="AW322" s="11"/>
      <c r="AX322" s="11"/>
      <c r="AY322" s="11"/>
      <c r="AZ322" s="11"/>
      <c r="BA322" s="11"/>
      <c r="BB322" s="11"/>
      <c r="BG322" s="73"/>
      <c r="BH322" s="96"/>
      <c r="BI322" s="96"/>
      <c r="BJ322" s="96"/>
      <c r="BK322" s="96"/>
      <c r="BL322" s="96"/>
      <c r="BM322" s="96"/>
      <c r="BN322" s="96"/>
      <c r="BO322" s="96"/>
      <c r="BP322" s="96"/>
      <c r="BQ322" s="96"/>
      <c r="BR322" s="96"/>
      <c r="BS322" s="96"/>
      <c r="BT322" s="96"/>
      <c r="BU322" s="96"/>
      <c r="BV322" s="96"/>
      <c r="BW322" s="96"/>
      <c r="BX322" s="96"/>
      <c r="BY322" s="96"/>
      <c r="BZ322" s="96"/>
      <c r="CA322" s="96"/>
      <c r="CB322" s="96"/>
      <c r="CC322" s="96"/>
    </row>
    <row r="323" spans="1:81" x14ac:dyDescent="0.15">
      <c r="A323" s="170"/>
      <c r="B323" s="25"/>
      <c r="D323" s="7"/>
      <c r="E323" s="7"/>
      <c r="F323" s="7"/>
      <c r="G323" s="7"/>
      <c r="I323"/>
      <c r="K323" s="11"/>
      <c r="L323" s="8"/>
      <c r="N323" s="11"/>
      <c r="O323" s="15"/>
      <c r="P323" s="11"/>
      <c r="Q323" s="11"/>
      <c r="R323" s="11"/>
      <c r="S323" s="11"/>
      <c r="T323" s="11"/>
      <c r="AB323" s="25"/>
      <c r="AC323" s="73"/>
      <c r="AD323" s="25"/>
      <c r="AE323" s="25"/>
      <c r="AO323" s="11"/>
      <c r="AP323" s="11"/>
      <c r="AQ323" s="11"/>
      <c r="AR323" s="11"/>
      <c r="AS323" s="11"/>
      <c r="AT323" s="11"/>
      <c r="AU323" s="11"/>
      <c r="AV323" s="11"/>
      <c r="AW323" s="11"/>
      <c r="AX323" s="11"/>
      <c r="AY323" s="11"/>
      <c r="AZ323" s="11"/>
      <c r="BA323" s="11"/>
      <c r="BB323" s="11"/>
      <c r="BG323" s="73"/>
      <c r="BH323" s="96"/>
      <c r="BI323" s="96"/>
      <c r="BJ323" s="96"/>
      <c r="BK323" s="96"/>
      <c r="BL323" s="96"/>
      <c r="BM323" s="96"/>
      <c r="BN323" s="96"/>
      <c r="BO323" s="96"/>
      <c r="BP323" s="96"/>
      <c r="BQ323" s="96"/>
      <c r="BR323" s="96"/>
      <c r="BS323" s="96"/>
      <c r="BT323" s="96"/>
      <c r="BU323" s="96"/>
      <c r="BV323" s="96"/>
      <c r="BW323" s="96"/>
      <c r="BX323" s="96"/>
      <c r="BY323" s="96"/>
      <c r="BZ323" s="96"/>
      <c r="CA323" s="96"/>
      <c r="CB323" s="96"/>
      <c r="CC323" s="96"/>
    </row>
    <row r="324" spans="1:81" x14ac:dyDescent="0.15">
      <c r="A324" s="170"/>
      <c r="B324" s="25"/>
      <c r="D324" s="7"/>
      <c r="E324" s="7"/>
      <c r="F324" s="7"/>
      <c r="G324" s="7"/>
      <c r="I324"/>
      <c r="K324" s="11"/>
      <c r="L324" s="8"/>
      <c r="N324" s="11"/>
      <c r="O324" s="15"/>
      <c r="P324" s="11"/>
      <c r="Q324" s="11"/>
      <c r="R324" s="11"/>
      <c r="S324" s="11"/>
      <c r="T324" s="11"/>
      <c r="AB324" s="25"/>
      <c r="AC324" s="73"/>
      <c r="AD324" s="25"/>
      <c r="AE324" s="25"/>
      <c r="AO324" s="11"/>
      <c r="AP324" s="11"/>
      <c r="AQ324" s="11"/>
      <c r="AR324" s="11"/>
      <c r="AS324" s="11"/>
      <c r="AT324" s="11"/>
      <c r="AU324" s="11"/>
      <c r="AV324" s="11"/>
      <c r="AW324" s="11"/>
      <c r="AX324" s="11"/>
      <c r="AY324" s="11"/>
      <c r="AZ324" s="11"/>
      <c r="BA324" s="11"/>
      <c r="BB324" s="11"/>
      <c r="BG324" s="73"/>
      <c r="BH324" s="96"/>
      <c r="BI324" s="96"/>
      <c r="BJ324" s="96"/>
      <c r="BK324" s="96"/>
      <c r="BL324" s="96"/>
      <c r="BM324" s="96"/>
      <c r="BN324" s="96"/>
      <c r="BO324" s="96"/>
      <c r="BP324" s="96"/>
      <c r="BQ324" s="96"/>
      <c r="BR324" s="96"/>
      <c r="BS324" s="96"/>
      <c r="BT324" s="96"/>
      <c r="BU324" s="96"/>
      <c r="BV324" s="96"/>
      <c r="BW324" s="96"/>
      <c r="BX324" s="96"/>
      <c r="BY324" s="96"/>
      <c r="BZ324" s="96"/>
      <c r="CA324" s="96"/>
      <c r="CB324" s="96"/>
      <c r="CC324" s="96"/>
    </row>
    <row r="325" spans="1:81" x14ac:dyDescent="0.15">
      <c r="A325" s="170"/>
      <c r="B325" s="25"/>
      <c r="D325" s="7"/>
      <c r="E325" s="7"/>
      <c r="F325" s="7"/>
      <c r="G325" s="7"/>
      <c r="I325"/>
      <c r="K325" s="11"/>
      <c r="L325" s="8"/>
      <c r="N325" s="11"/>
      <c r="O325" s="15"/>
      <c r="P325" s="11"/>
      <c r="Q325" s="11"/>
      <c r="R325" s="11"/>
      <c r="S325" s="11"/>
      <c r="T325" s="11"/>
      <c r="AB325" s="25"/>
      <c r="AC325" s="73"/>
      <c r="AD325" s="25"/>
      <c r="AE325" s="25"/>
      <c r="BG325" s="67"/>
      <c r="BH325" s="67"/>
      <c r="BI325" s="73"/>
      <c r="BJ325" s="67"/>
      <c r="BK325" s="372"/>
      <c r="BL325" s="372"/>
      <c r="BM325" s="372"/>
      <c r="BN325" s="372"/>
      <c r="BO325" s="73"/>
      <c r="BP325" s="73"/>
      <c r="BQ325" s="73"/>
      <c r="BR325" s="67"/>
      <c r="BS325" s="67"/>
      <c r="BT325" s="67"/>
      <c r="BU325" s="73"/>
      <c r="BV325" s="73"/>
      <c r="BW325" s="67"/>
      <c r="BX325" s="73"/>
      <c r="BY325" s="67"/>
      <c r="BZ325" s="67"/>
      <c r="CA325" s="67"/>
      <c r="CB325" s="67"/>
      <c r="CC325" s="67"/>
    </row>
    <row r="326" spans="1:81" x14ac:dyDescent="0.15">
      <c r="A326" s="170"/>
      <c r="B326" s="25"/>
      <c r="D326" s="7"/>
      <c r="E326" s="7"/>
      <c r="F326" s="7"/>
      <c r="G326" s="7"/>
      <c r="I326"/>
      <c r="K326" s="11"/>
      <c r="L326" s="8"/>
      <c r="N326" s="11"/>
      <c r="O326" s="15"/>
      <c r="P326" s="11"/>
      <c r="Q326" s="11"/>
      <c r="R326" s="11"/>
      <c r="S326" s="11"/>
      <c r="T326" s="11"/>
      <c r="AB326" s="25"/>
      <c r="AC326" s="73"/>
      <c r="AD326" s="25"/>
      <c r="AE326" s="25"/>
      <c r="BG326" s="67"/>
      <c r="BH326" s="67"/>
      <c r="BI326" s="73"/>
      <c r="BJ326" s="67"/>
      <c r="BK326" s="378"/>
      <c r="BL326" s="378"/>
      <c r="BM326" s="378"/>
      <c r="BN326" s="378"/>
      <c r="BO326" s="73"/>
      <c r="BP326" s="73"/>
      <c r="BQ326" s="73"/>
      <c r="BR326" s="67"/>
      <c r="BS326" s="67"/>
      <c r="BT326" s="67"/>
      <c r="BU326" s="73"/>
      <c r="BV326" s="73"/>
      <c r="BW326" s="67"/>
      <c r="BX326" s="73"/>
      <c r="BY326" s="67"/>
      <c r="BZ326" s="67"/>
      <c r="CA326" s="67"/>
      <c r="CB326" s="67"/>
      <c r="CC326" s="67"/>
    </row>
    <row r="327" spans="1:81" x14ac:dyDescent="0.15">
      <c r="A327" s="170"/>
      <c r="B327" s="25"/>
      <c r="D327" s="7"/>
      <c r="E327" s="7"/>
      <c r="F327" s="7"/>
      <c r="G327" s="7"/>
      <c r="I327"/>
      <c r="K327" s="11"/>
      <c r="L327" s="8"/>
      <c r="N327" s="11"/>
      <c r="O327" s="15"/>
      <c r="P327" s="11"/>
      <c r="Q327" s="11"/>
      <c r="R327" s="11"/>
      <c r="S327" s="11"/>
      <c r="T327" s="11"/>
      <c r="AB327" s="25"/>
      <c r="AC327" s="73"/>
      <c r="AD327" s="25"/>
      <c r="AE327" s="25"/>
      <c r="AG327" s="11"/>
      <c r="AH327" s="11"/>
      <c r="AI327" s="11"/>
      <c r="AJ327" s="11"/>
      <c r="AK327" s="11"/>
      <c r="AL327" s="11"/>
      <c r="AM327" s="11"/>
      <c r="AN327" s="11"/>
      <c r="BG327" s="67"/>
      <c r="BH327" s="67"/>
      <c r="BI327" s="73"/>
      <c r="BJ327" s="67"/>
      <c r="BK327" s="372"/>
      <c r="BL327" s="372"/>
      <c r="BM327" s="372"/>
      <c r="BN327" s="372"/>
      <c r="BO327" s="67"/>
      <c r="BP327" s="73"/>
      <c r="BQ327" s="73"/>
      <c r="BR327" s="67"/>
      <c r="BS327" s="67"/>
      <c r="BT327" s="67"/>
      <c r="BU327" s="73"/>
      <c r="BV327" s="73"/>
      <c r="BW327" s="67"/>
      <c r="BX327" s="73"/>
      <c r="BY327" s="67"/>
      <c r="BZ327" s="67"/>
      <c r="CA327" s="67"/>
      <c r="CB327" s="67"/>
      <c r="CC327" s="67"/>
    </row>
    <row r="328" spans="1:81" x14ac:dyDescent="0.15">
      <c r="A328" s="170"/>
      <c r="B328" s="25"/>
      <c r="D328" s="7"/>
      <c r="E328" s="7"/>
      <c r="F328" s="7"/>
      <c r="G328" s="7"/>
      <c r="I328"/>
      <c r="K328" s="11"/>
      <c r="L328" s="8"/>
      <c r="N328" s="11"/>
      <c r="O328" s="15"/>
      <c r="P328" s="11"/>
      <c r="Q328" s="11"/>
      <c r="R328" s="11"/>
      <c r="S328" s="11"/>
      <c r="T328" s="11"/>
      <c r="AB328" s="25"/>
      <c r="AC328" s="73"/>
      <c r="AD328" s="25"/>
      <c r="AE328" s="25"/>
      <c r="AG328" s="11"/>
      <c r="AH328" s="11"/>
      <c r="AI328" s="11"/>
      <c r="AJ328" s="11"/>
      <c r="AK328" s="11"/>
      <c r="AL328" s="11"/>
      <c r="AM328" s="11"/>
      <c r="AN328" s="11"/>
      <c r="BG328" s="182"/>
      <c r="BH328" s="67"/>
      <c r="BI328" s="73"/>
      <c r="BJ328" s="67"/>
      <c r="BK328" s="73"/>
      <c r="BL328" s="73"/>
      <c r="BM328" s="73"/>
      <c r="BN328" s="73"/>
      <c r="BO328" s="67"/>
      <c r="BP328" s="73"/>
      <c r="BQ328" s="73"/>
      <c r="BR328" s="67"/>
      <c r="BS328" s="67"/>
      <c r="BT328" s="67"/>
      <c r="BU328" s="73"/>
      <c r="BV328" s="73"/>
      <c r="BW328" s="67"/>
      <c r="BX328" s="73"/>
      <c r="BY328" s="67"/>
      <c r="BZ328" s="67"/>
      <c r="CA328" s="67"/>
      <c r="CB328" s="67"/>
      <c r="CC328" s="67"/>
    </row>
    <row r="329" spans="1:81" x14ac:dyDescent="0.15">
      <c r="A329" s="170"/>
      <c r="B329" s="25"/>
      <c r="D329" s="7"/>
      <c r="E329" s="7"/>
      <c r="F329" s="7"/>
      <c r="G329" s="7"/>
      <c r="I329"/>
      <c r="K329" s="11"/>
      <c r="L329" s="8"/>
      <c r="N329" s="11"/>
      <c r="O329" s="15"/>
      <c r="P329" s="11"/>
      <c r="Q329" s="11"/>
      <c r="R329" s="11"/>
      <c r="S329" s="11"/>
      <c r="T329" s="11"/>
      <c r="AB329" s="25"/>
      <c r="AC329" s="73"/>
      <c r="AD329" s="25"/>
      <c r="AE329" s="25"/>
      <c r="AG329" s="11"/>
      <c r="AH329" s="11"/>
      <c r="AI329" s="11"/>
      <c r="AJ329" s="11"/>
      <c r="AK329" s="11"/>
      <c r="AL329" s="11"/>
      <c r="AM329" s="11"/>
      <c r="AN329" s="11"/>
      <c r="BG329" s="67"/>
      <c r="BH329" s="67"/>
      <c r="BI329" s="67"/>
      <c r="BJ329" s="67"/>
      <c r="BK329" s="67"/>
      <c r="BL329" s="67"/>
      <c r="BM329" s="67"/>
      <c r="BN329" s="67"/>
      <c r="BO329" s="67"/>
      <c r="BP329" s="67"/>
      <c r="BQ329" s="67"/>
      <c r="BR329" s="67"/>
      <c r="BS329" s="67"/>
      <c r="BT329" s="67"/>
      <c r="BU329" s="67"/>
      <c r="BV329" s="67"/>
      <c r="BW329" s="67"/>
      <c r="BX329" s="67"/>
      <c r="BY329" s="67"/>
      <c r="BZ329" s="67"/>
      <c r="CA329" s="67"/>
      <c r="CB329" s="67"/>
      <c r="CC329" s="67"/>
    </row>
    <row r="330" spans="1:81" x14ac:dyDescent="0.15">
      <c r="A330" s="170"/>
      <c r="B330" s="25"/>
      <c r="D330" s="7"/>
      <c r="E330" s="7"/>
      <c r="F330" s="7"/>
      <c r="G330" s="7"/>
      <c r="I330"/>
      <c r="K330" s="11"/>
      <c r="L330" s="8"/>
      <c r="N330" s="11"/>
      <c r="O330" s="15"/>
      <c r="P330" s="11"/>
      <c r="Q330" s="11"/>
      <c r="R330" s="11"/>
      <c r="S330" s="11"/>
      <c r="T330" s="11"/>
      <c r="AB330" s="25"/>
      <c r="AC330" s="73"/>
      <c r="AD330" s="25"/>
      <c r="AE330" s="25"/>
      <c r="AG330" s="11"/>
      <c r="AH330" s="11"/>
      <c r="AI330" s="11"/>
      <c r="AJ330" s="11"/>
      <c r="AK330" s="11"/>
      <c r="AL330" s="11"/>
      <c r="AM330" s="11"/>
      <c r="AN330" s="11"/>
      <c r="BG330" s="67"/>
      <c r="BH330" s="67"/>
      <c r="BI330" s="67"/>
      <c r="BJ330" s="67"/>
      <c r="BK330" s="67"/>
      <c r="BL330" s="67"/>
      <c r="BM330" s="67"/>
      <c r="BN330" s="67"/>
      <c r="BO330" s="67"/>
      <c r="BP330" s="67"/>
      <c r="BQ330" s="67"/>
      <c r="BR330" s="67"/>
      <c r="BS330" s="67"/>
      <c r="BT330" s="67"/>
      <c r="BU330" s="67"/>
      <c r="BV330" s="67"/>
      <c r="BW330" s="67"/>
      <c r="BX330" s="67"/>
      <c r="BY330" s="67"/>
      <c r="BZ330" s="67"/>
      <c r="CA330" s="67"/>
      <c r="CB330" s="67"/>
      <c r="CC330" s="67"/>
    </row>
    <row r="331" spans="1:81" x14ac:dyDescent="0.15">
      <c r="A331" s="170"/>
      <c r="B331" s="25"/>
      <c r="D331" s="7"/>
      <c r="E331" s="7"/>
      <c r="F331" s="7"/>
      <c r="G331" s="7"/>
      <c r="I331"/>
      <c r="K331" s="11"/>
      <c r="L331" s="8"/>
      <c r="N331" s="11"/>
      <c r="O331" s="15"/>
      <c r="P331" s="11"/>
      <c r="Q331" s="11"/>
      <c r="R331" s="11"/>
      <c r="S331" s="11"/>
      <c r="T331" s="11"/>
      <c r="AB331" s="25"/>
      <c r="AC331" s="73"/>
      <c r="AD331" s="25"/>
      <c r="AE331" s="25"/>
      <c r="AG331" s="11"/>
      <c r="AH331" s="11"/>
      <c r="AI331" s="11"/>
      <c r="AJ331" s="11"/>
      <c r="AK331" s="11"/>
      <c r="AL331" s="11"/>
      <c r="AM331" s="11"/>
      <c r="AN331" s="11"/>
      <c r="BG331" s="73"/>
      <c r="BH331" s="372"/>
      <c r="BI331" s="372"/>
      <c r="BJ331" s="372"/>
      <c r="BK331" s="372"/>
      <c r="BL331" s="372"/>
      <c r="BM331" s="372"/>
      <c r="BN331" s="372"/>
      <c r="BO331" s="372"/>
      <c r="BP331" s="372"/>
      <c r="BQ331" s="372"/>
      <c r="BR331" s="372"/>
      <c r="BS331" s="372"/>
      <c r="BT331" s="372"/>
      <c r="BU331" s="372"/>
      <c r="BV331" s="372"/>
      <c r="BW331" s="372"/>
      <c r="BX331" s="372"/>
      <c r="BY331" s="372"/>
      <c r="BZ331" s="372"/>
      <c r="CA331" s="372"/>
      <c r="CB331" s="372"/>
      <c r="CC331" s="372"/>
    </row>
    <row r="332" spans="1:81" x14ac:dyDescent="0.15">
      <c r="A332" s="170"/>
      <c r="B332" s="25"/>
      <c r="D332" s="7"/>
      <c r="E332" s="7"/>
      <c r="F332" s="7"/>
      <c r="G332" s="7"/>
      <c r="I332"/>
      <c r="K332" s="11"/>
      <c r="L332" s="8"/>
      <c r="N332" s="11"/>
      <c r="O332" s="15"/>
      <c r="P332" s="11"/>
      <c r="Q332" s="11"/>
      <c r="R332" s="11"/>
      <c r="S332" s="11"/>
      <c r="T332" s="11"/>
      <c r="AB332" s="25"/>
      <c r="AC332" s="73"/>
      <c r="AD332" s="25"/>
      <c r="AE332" s="25"/>
      <c r="BG332" s="73"/>
      <c r="BH332" s="372"/>
      <c r="BI332" s="372"/>
      <c r="BJ332" s="372"/>
      <c r="BK332" s="372"/>
      <c r="BL332" s="372"/>
      <c r="BM332" s="372"/>
      <c r="BN332" s="372"/>
      <c r="BO332" s="372"/>
      <c r="BP332" s="372"/>
      <c r="BQ332" s="372"/>
      <c r="BR332" s="372"/>
      <c r="BS332" s="372"/>
      <c r="BT332" s="372"/>
      <c r="BU332" s="372"/>
      <c r="BV332" s="372"/>
      <c r="BW332" s="372"/>
      <c r="BX332" s="372"/>
      <c r="BY332" s="372"/>
      <c r="BZ332" s="372"/>
      <c r="CA332" s="372"/>
      <c r="CB332" s="372"/>
      <c r="CC332" s="372"/>
    </row>
    <row r="333" spans="1:81" x14ac:dyDescent="0.15">
      <c r="A333" s="170"/>
      <c r="B333" s="25"/>
      <c r="D333" s="7"/>
      <c r="E333" s="7"/>
      <c r="F333" s="7"/>
      <c r="G333" s="7"/>
      <c r="I333"/>
      <c r="K333" s="11"/>
      <c r="L333" s="8"/>
      <c r="N333" s="11"/>
      <c r="O333" s="15"/>
      <c r="P333" s="11"/>
      <c r="Q333" s="11"/>
      <c r="R333" s="11"/>
      <c r="S333" s="11"/>
      <c r="T333" s="11"/>
      <c r="AB333" s="25"/>
      <c r="AC333" s="73"/>
      <c r="AD333" s="25"/>
      <c r="AE333" s="25"/>
      <c r="BG333" s="73"/>
      <c r="BH333" s="73"/>
      <c r="BI333" s="73"/>
      <c r="BJ333" s="73"/>
      <c r="BK333" s="73"/>
      <c r="BL333" s="73"/>
      <c r="BM333" s="73"/>
      <c r="BN333" s="73"/>
      <c r="BO333" s="73"/>
      <c r="BP333" s="73"/>
      <c r="BQ333" s="73"/>
      <c r="BR333" s="73"/>
      <c r="BS333" s="73"/>
      <c r="BT333" s="73"/>
      <c r="BU333" s="73"/>
      <c r="BV333" s="73"/>
      <c r="BW333" s="73"/>
      <c r="BX333" s="73"/>
      <c r="BY333" s="73"/>
      <c r="BZ333" s="73"/>
      <c r="CA333" s="73"/>
      <c r="CB333" s="73"/>
      <c r="CC333" s="73"/>
    </row>
    <row r="334" spans="1:81" x14ac:dyDescent="0.15">
      <c r="A334" s="170"/>
      <c r="B334" s="25"/>
      <c r="D334" s="7"/>
      <c r="E334" s="7"/>
      <c r="F334" s="7"/>
      <c r="G334" s="7"/>
      <c r="I334"/>
      <c r="K334" s="11"/>
      <c r="L334" s="8"/>
      <c r="N334" s="11"/>
      <c r="O334" s="15"/>
      <c r="P334" s="11"/>
      <c r="Q334" s="11"/>
      <c r="R334" s="11"/>
      <c r="S334" s="11"/>
      <c r="T334" s="11"/>
      <c r="AB334" s="25"/>
      <c r="AC334" s="73"/>
      <c r="AD334" s="25"/>
      <c r="AE334" s="25"/>
      <c r="BG334" s="73"/>
      <c r="BH334" s="96"/>
      <c r="BI334" s="96"/>
      <c r="BJ334" s="96"/>
      <c r="BK334" s="96"/>
      <c r="BL334" s="96"/>
      <c r="BM334" s="96"/>
      <c r="BN334" s="96"/>
      <c r="BO334" s="96"/>
      <c r="BP334" s="96"/>
      <c r="BQ334" s="96"/>
      <c r="BR334" s="96"/>
      <c r="BS334" s="96"/>
      <c r="BT334" s="96"/>
      <c r="BU334" s="96"/>
      <c r="BV334" s="96"/>
      <c r="BW334" s="96"/>
      <c r="BX334" s="96"/>
      <c r="BY334" s="96"/>
      <c r="BZ334" s="96"/>
      <c r="CA334" s="96"/>
      <c r="CB334" s="96"/>
      <c r="CC334" s="96"/>
    </row>
    <row r="335" spans="1:81" x14ac:dyDescent="0.15">
      <c r="A335" s="170"/>
      <c r="B335" s="25"/>
      <c r="D335" s="7"/>
      <c r="E335" s="7"/>
      <c r="F335" s="7"/>
      <c r="G335" s="7"/>
      <c r="I335"/>
      <c r="K335" s="11"/>
      <c r="L335" s="8"/>
      <c r="N335" s="11"/>
      <c r="O335" s="15"/>
      <c r="P335" s="11"/>
      <c r="Q335" s="11"/>
      <c r="R335" s="11"/>
      <c r="S335" s="11"/>
      <c r="T335" s="11"/>
      <c r="AB335" s="25"/>
      <c r="AC335" s="73"/>
      <c r="AD335" s="25"/>
      <c r="AE335" s="25"/>
      <c r="AO335" s="11"/>
      <c r="AP335" s="11"/>
      <c r="AQ335" s="11"/>
      <c r="AR335" s="11"/>
      <c r="AS335" s="11"/>
      <c r="AT335" s="11"/>
      <c r="AU335" s="11"/>
      <c r="AV335" s="11"/>
      <c r="AW335" s="11"/>
      <c r="AX335" s="11"/>
      <c r="AY335" s="11"/>
      <c r="AZ335" s="11"/>
      <c r="BA335" s="11"/>
      <c r="BB335" s="11"/>
      <c r="BG335" s="73"/>
      <c r="BH335" s="96"/>
      <c r="BI335" s="96"/>
      <c r="BJ335" s="96"/>
      <c r="BK335" s="96"/>
      <c r="BL335" s="96"/>
      <c r="BM335" s="96"/>
      <c r="BN335" s="96"/>
      <c r="BO335" s="96"/>
      <c r="BP335" s="96"/>
      <c r="BQ335" s="96"/>
      <c r="BR335" s="96"/>
      <c r="BS335" s="96"/>
      <c r="BT335" s="96"/>
      <c r="BU335" s="96"/>
      <c r="BV335" s="96"/>
      <c r="BW335" s="96"/>
      <c r="BX335" s="96"/>
      <c r="BY335" s="96"/>
      <c r="BZ335" s="96"/>
      <c r="CA335" s="96"/>
      <c r="CB335" s="96"/>
      <c r="CC335" s="96"/>
    </row>
    <row r="336" spans="1:81" x14ac:dyDescent="0.15">
      <c r="A336" s="170"/>
      <c r="B336" s="25"/>
      <c r="D336" s="7"/>
      <c r="E336" s="7"/>
      <c r="F336" s="7"/>
      <c r="G336" s="7"/>
      <c r="I336"/>
      <c r="K336" s="11"/>
      <c r="L336" s="8"/>
      <c r="N336" s="11"/>
      <c r="O336" s="15"/>
      <c r="P336" s="11"/>
      <c r="Q336" s="11"/>
      <c r="R336" s="11"/>
      <c r="S336" s="11"/>
      <c r="T336" s="11"/>
      <c r="AB336" s="25"/>
      <c r="AC336" s="73"/>
      <c r="AD336" s="25"/>
      <c r="AE336" s="25"/>
      <c r="AO336" s="11"/>
      <c r="AP336" s="11"/>
      <c r="AQ336" s="11"/>
      <c r="AR336" s="11"/>
      <c r="AS336" s="11"/>
      <c r="AT336" s="11"/>
      <c r="AU336" s="11"/>
      <c r="AV336" s="11"/>
      <c r="AW336" s="11"/>
      <c r="AX336" s="11"/>
      <c r="AY336" s="11"/>
      <c r="AZ336" s="11"/>
      <c r="BA336" s="11"/>
      <c r="BB336" s="11"/>
      <c r="BG336" s="73"/>
      <c r="BH336" s="96"/>
      <c r="BI336" s="96"/>
      <c r="BJ336" s="96"/>
      <c r="BK336" s="96"/>
      <c r="BL336" s="96"/>
      <c r="BM336" s="96"/>
      <c r="BN336" s="96"/>
      <c r="BO336" s="96"/>
      <c r="BP336" s="96"/>
      <c r="BQ336" s="96"/>
      <c r="BR336" s="96"/>
      <c r="BS336" s="96"/>
      <c r="BT336" s="96"/>
      <c r="BU336" s="96"/>
      <c r="BV336" s="96"/>
      <c r="BW336" s="96"/>
      <c r="BX336" s="96"/>
      <c r="BY336" s="96"/>
      <c r="BZ336" s="96"/>
      <c r="CA336" s="96"/>
      <c r="CB336" s="96"/>
      <c r="CC336" s="96"/>
    </row>
    <row r="337" spans="1:81" x14ac:dyDescent="0.15">
      <c r="A337" s="170"/>
      <c r="B337" s="25"/>
      <c r="D337" s="7"/>
      <c r="E337" s="7"/>
      <c r="F337" s="7"/>
      <c r="G337" s="7"/>
      <c r="I337"/>
      <c r="K337" s="11"/>
      <c r="L337" s="8"/>
      <c r="N337" s="11"/>
      <c r="O337" s="15"/>
      <c r="P337" s="11"/>
      <c r="Q337" s="11"/>
      <c r="R337" s="11"/>
      <c r="S337" s="11"/>
      <c r="T337" s="11"/>
      <c r="AB337" s="25"/>
      <c r="AC337" s="73"/>
      <c r="AD337" s="25"/>
      <c r="AE337" s="25"/>
      <c r="AO337" s="11"/>
      <c r="AP337" s="11"/>
      <c r="AQ337" s="11"/>
      <c r="AR337" s="11"/>
      <c r="AS337" s="11"/>
      <c r="AT337" s="11"/>
      <c r="AU337" s="11"/>
      <c r="AV337" s="11"/>
      <c r="AW337" s="11"/>
      <c r="AX337" s="11"/>
      <c r="AY337" s="11"/>
      <c r="AZ337" s="11"/>
      <c r="BA337" s="11"/>
      <c r="BB337" s="11"/>
      <c r="BG337" s="73"/>
      <c r="BH337" s="96"/>
      <c r="BI337" s="96"/>
      <c r="BJ337" s="96"/>
      <c r="BK337" s="96"/>
      <c r="BL337" s="96"/>
      <c r="BM337" s="96"/>
      <c r="BN337" s="96"/>
      <c r="BO337" s="96"/>
      <c r="BP337" s="96"/>
      <c r="BQ337" s="96"/>
      <c r="BR337" s="96"/>
      <c r="BS337" s="96"/>
      <c r="BT337" s="96"/>
      <c r="BU337" s="96"/>
      <c r="BV337" s="96"/>
      <c r="BW337" s="96"/>
      <c r="BX337" s="96"/>
      <c r="BY337" s="96"/>
      <c r="BZ337" s="96"/>
      <c r="CA337" s="96"/>
      <c r="CB337" s="96"/>
      <c r="CC337" s="96"/>
    </row>
    <row r="338" spans="1:81" x14ac:dyDescent="0.15">
      <c r="A338" s="170"/>
      <c r="B338" s="25"/>
      <c r="D338" s="7"/>
      <c r="E338" s="7"/>
      <c r="F338" s="7"/>
      <c r="G338" s="7"/>
      <c r="I338"/>
      <c r="K338" s="11"/>
      <c r="L338" s="8"/>
      <c r="M338" s="181"/>
      <c r="N338" s="11"/>
      <c r="O338" s="15"/>
      <c r="P338" s="11"/>
      <c r="Q338" s="11"/>
      <c r="R338" s="11"/>
      <c r="S338" s="11"/>
      <c r="T338" s="11"/>
      <c r="AB338" s="25"/>
      <c r="AC338" s="73"/>
      <c r="AD338" s="25"/>
      <c r="AE338" s="25"/>
      <c r="AO338" s="11"/>
      <c r="AP338" s="11"/>
      <c r="AQ338" s="11"/>
      <c r="AR338" s="11"/>
      <c r="AS338" s="11"/>
      <c r="AT338" s="11"/>
      <c r="AU338" s="11"/>
      <c r="AV338" s="11"/>
      <c r="AW338" s="11"/>
      <c r="AX338" s="11"/>
      <c r="AY338" s="11"/>
      <c r="AZ338" s="11"/>
      <c r="BA338" s="11"/>
      <c r="BB338" s="11"/>
      <c r="BG338" s="73"/>
      <c r="BH338" s="96"/>
      <c r="BI338" s="96"/>
      <c r="BJ338" s="96"/>
      <c r="BK338" s="96"/>
      <c r="BL338" s="96"/>
      <c r="BM338" s="96"/>
      <c r="BN338" s="96"/>
      <c r="BO338" s="96"/>
      <c r="BP338" s="96"/>
      <c r="BQ338" s="96"/>
      <c r="BR338" s="96"/>
      <c r="BS338" s="96"/>
      <c r="BT338" s="96"/>
      <c r="BU338" s="96"/>
      <c r="BV338" s="96"/>
      <c r="BW338" s="96"/>
      <c r="BX338" s="96"/>
      <c r="BY338" s="96"/>
      <c r="BZ338" s="96"/>
      <c r="CA338" s="96"/>
      <c r="CB338" s="96"/>
      <c r="CC338" s="96"/>
    </row>
    <row r="339" spans="1:81" x14ac:dyDescent="0.15">
      <c r="A339" s="170"/>
      <c r="B339" s="25"/>
      <c r="D339" s="7"/>
      <c r="E339" s="7"/>
      <c r="F339" s="7"/>
      <c r="G339" s="7"/>
      <c r="I339"/>
      <c r="K339" s="11"/>
      <c r="L339" s="8"/>
      <c r="N339" s="11"/>
      <c r="O339" s="15"/>
      <c r="P339" s="11"/>
      <c r="Q339" s="11"/>
      <c r="R339" s="11"/>
      <c r="S339" s="11"/>
      <c r="T339" s="11"/>
      <c r="AB339" s="25"/>
      <c r="AC339" s="73"/>
      <c r="AD339" s="25"/>
      <c r="AE339" s="25"/>
      <c r="AO339" s="11"/>
      <c r="AP339" s="11"/>
      <c r="AQ339" s="11"/>
      <c r="AR339" s="11"/>
      <c r="AS339" s="11"/>
      <c r="AT339" s="11"/>
      <c r="AU339" s="11"/>
      <c r="AV339" s="11"/>
      <c r="AW339" s="11"/>
      <c r="AX339" s="11"/>
      <c r="AY339" s="11"/>
      <c r="AZ339" s="11"/>
      <c r="BA339" s="11"/>
      <c r="BB339" s="11"/>
      <c r="BG339" s="73"/>
      <c r="BH339" s="96"/>
      <c r="BI339" s="96"/>
      <c r="BJ339" s="96"/>
      <c r="BK339" s="96"/>
      <c r="BL339" s="96"/>
      <c r="BM339" s="96"/>
      <c r="BN339" s="96"/>
      <c r="BO339" s="96"/>
      <c r="BP339" s="96"/>
      <c r="BQ339" s="96"/>
      <c r="BR339" s="96"/>
      <c r="BS339" s="96"/>
      <c r="BT339" s="96"/>
      <c r="BU339" s="96"/>
      <c r="BV339" s="96"/>
      <c r="BW339" s="96"/>
      <c r="BX339" s="96"/>
      <c r="BY339" s="96"/>
      <c r="BZ339" s="96"/>
      <c r="CA339" s="96"/>
      <c r="CB339" s="96"/>
      <c r="CC339" s="96"/>
    </row>
    <row r="340" spans="1:81" x14ac:dyDescent="0.15">
      <c r="A340" s="170"/>
      <c r="B340" s="25"/>
      <c r="D340" s="7"/>
      <c r="E340" s="7"/>
      <c r="F340" s="7"/>
      <c r="G340" s="7"/>
      <c r="I340"/>
      <c r="K340" s="11"/>
      <c r="L340" s="8"/>
      <c r="N340" s="11"/>
      <c r="O340" s="15"/>
      <c r="P340" s="11"/>
      <c r="Q340" s="11"/>
      <c r="R340" s="11"/>
      <c r="S340" s="11"/>
      <c r="T340" s="11"/>
      <c r="AB340" s="25"/>
      <c r="AC340" s="73"/>
      <c r="AD340" s="25"/>
      <c r="AE340" s="25"/>
      <c r="BG340" s="67"/>
      <c r="BH340" s="67"/>
      <c r="BI340" s="67"/>
      <c r="BJ340" s="67"/>
      <c r="BK340" s="67"/>
      <c r="BL340" s="67"/>
      <c r="BM340" s="67"/>
      <c r="BN340" s="67"/>
      <c r="BO340" s="67"/>
      <c r="BP340" s="67"/>
      <c r="BQ340" s="67"/>
      <c r="BR340" s="67"/>
      <c r="BS340" s="67"/>
      <c r="BT340" s="67"/>
      <c r="BU340" s="67"/>
      <c r="BV340" s="67"/>
      <c r="BW340" s="67"/>
      <c r="BX340" s="67"/>
      <c r="BY340" s="67"/>
      <c r="BZ340" s="67"/>
      <c r="CA340" s="67"/>
      <c r="CB340" s="67"/>
      <c r="CC340" s="67"/>
    </row>
    <row r="341" spans="1:81" x14ac:dyDescent="0.15">
      <c r="A341" s="170"/>
      <c r="B341" s="25"/>
      <c r="D341" s="7"/>
      <c r="E341" s="7"/>
      <c r="F341" s="7"/>
      <c r="G341" s="7"/>
      <c r="I341"/>
      <c r="K341" s="11"/>
      <c r="L341" s="8"/>
      <c r="N341" s="11"/>
      <c r="O341" s="15"/>
      <c r="P341" s="11"/>
      <c r="Q341" s="11"/>
      <c r="R341" s="11"/>
      <c r="S341" s="11"/>
      <c r="T341" s="11"/>
      <c r="AB341" s="25"/>
      <c r="AC341" s="73"/>
      <c r="AD341" s="25"/>
      <c r="AE341" s="25"/>
      <c r="BG341" s="182"/>
      <c r="BH341" s="67"/>
      <c r="BI341" s="67"/>
      <c r="BJ341" s="67"/>
      <c r="BK341" s="67"/>
      <c r="BL341" s="67"/>
      <c r="BM341" s="67"/>
      <c r="BN341" s="67"/>
      <c r="BO341" s="67"/>
      <c r="BP341" s="67"/>
      <c r="BQ341" s="67"/>
      <c r="BR341" s="67"/>
      <c r="BS341" s="67"/>
      <c r="BT341" s="67"/>
      <c r="BU341" s="67"/>
      <c r="BV341" s="67"/>
      <c r="BW341" s="67"/>
      <c r="BX341" s="67"/>
      <c r="BY341" s="67"/>
      <c r="BZ341" s="67"/>
      <c r="CA341" s="67"/>
      <c r="CB341" s="67"/>
      <c r="CC341" s="67"/>
    </row>
    <row r="342" spans="1:81" x14ac:dyDescent="0.15">
      <c r="A342" s="170"/>
      <c r="B342" s="25"/>
      <c r="D342" s="7"/>
      <c r="E342" s="7"/>
      <c r="F342" s="7"/>
      <c r="G342" s="7"/>
      <c r="I342"/>
      <c r="K342" s="11"/>
      <c r="L342" s="8"/>
      <c r="N342" s="11"/>
      <c r="O342" s="15"/>
      <c r="P342" s="11"/>
      <c r="Q342" s="11"/>
      <c r="R342" s="11"/>
      <c r="S342" s="11"/>
      <c r="T342" s="11"/>
      <c r="AB342" s="25"/>
      <c r="AC342" s="73"/>
      <c r="AD342" s="25"/>
      <c r="AE342" s="25"/>
      <c r="BG342" s="67"/>
      <c r="BH342" s="67"/>
      <c r="BI342" s="67"/>
      <c r="BJ342" s="67"/>
      <c r="BK342" s="67"/>
      <c r="BL342" s="67"/>
      <c r="BM342" s="67"/>
      <c r="BN342" s="67"/>
      <c r="BO342" s="67"/>
      <c r="BP342" s="67"/>
      <c r="BQ342" s="67"/>
      <c r="BR342" s="67"/>
      <c r="BS342" s="67"/>
      <c r="BT342" s="67"/>
      <c r="BU342" s="67"/>
      <c r="BV342" s="67"/>
      <c r="BW342" s="67"/>
      <c r="BX342" s="67"/>
      <c r="BY342" s="67"/>
      <c r="BZ342" s="67"/>
      <c r="CA342" s="67"/>
      <c r="CB342" s="67"/>
      <c r="CC342" s="67"/>
    </row>
    <row r="343" spans="1:81" x14ac:dyDescent="0.15">
      <c r="A343" s="170"/>
      <c r="B343" s="25"/>
      <c r="D343" s="7"/>
      <c r="E343" s="7"/>
      <c r="F343" s="7"/>
      <c r="G343" s="7"/>
      <c r="I343"/>
      <c r="K343" s="11"/>
      <c r="L343" s="8"/>
      <c r="N343" s="11"/>
      <c r="O343" s="15"/>
      <c r="P343" s="11"/>
      <c r="Q343" s="11"/>
      <c r="R343" s="11"/>
      <c r="S343" s="11"/>
      <c r="T343" s="11"/>
      <c r="AB343" s="25"/>
      <c r="AC343" s="73"/>
      <c r="AD343" s="25"/>
      <c r="AE343" s="25"/>
      <c r="BG343" s="67"/>
      <c r="BH343" s="67"/>
      <c r="BI343" s="67"/>
      <c r="BJ343" s="67"/>
      <c r="BK343" s="67"/>
      <c r="BL343" s="67"/>
      <c r="BM343" s="67"/>
      <c r="BN343" s="67"/>
      <c r="BO343" s="67"/>
      <c r="BP343" s="67"/>
      <c r="BQ343" s="67"/>
      <c r="BR343" s="67"/>
      <c r="BS343" s="67"/>
      <c r="BT343" s="67"/>
      <c r="BU343" s="67"/>
      <c r="BV343" s="67"/>
      <c r="BW343" s="67"/>
      <c r="BX343" s="67"/>
      <c r="BY343" s="67"/>
      <c r="BZ343" s="67"/>
      <c r="CA343" s="67"/>
      <c r="CB343" s="67"/>
      <c r="CC343" s="67"/>
    </row>
    <row r="344" spans="1:81" x14ac:dyDescent="0.15">
      <c r="A344" s="170"/>
      <c r="B344" s="25"/>
      <c r="D344" s="7"/>
      <c r="E344" s="7"/>
      <c r="F344" s="7"/>
      <c r="G344" s="7"/>
      <c r="I344"/>
      <c r="K344" s="11"/>
      <c r="L344" s="8"/>
      <c r="M344" s="181"/>
      <c r="N344" s="11"/>
      <c r="O344" s="15"/>
      <c r="P344" s="11"/>
      <c r="Q344" s="11"/>
      <c r="R344" s="11"/>
      <c r="S344" s="11"/>
      <c r="T344" s="11"/>
      <c r="AB344" s="25"/>
      <c r="AC344" s="73"/>
      <c r="AD344" s="25"/>
      <c r="AE344" s="25"/>
      <c r="AG344" s="11"/>
      <c r="AH344" s="11"/>
      <c r="AI344" s="11"/>
      <c r="AJ344" s="11"/>
      <c r="AK344" s="11"/>
      <c r="AL344" s="11"/>
      <c r="AM344" s="11"/>
      <c r="AN344" s="11"/>
      <c r="BG344" s="67"/>
      <c r="BH344" s="67"/>
      <c r="BI344" s="67"/>
      <c r="BJ344" s="67"/>
      <c r="BK344" s="67"/>
      <c r="BL344" s="67"/>
      <c r="BM344" s="67"/>
      <c r="BN344" s="67"/>
      <c r="BO344" s="67"/>
      <c r="BP344" s="67"/>
      <c r="BQ344" s="67"/>
      <c r="BR344" s="67"/>
      <c r="BS344" s="67"/>
      <c r="BT344" s="67"/>
      <c r="BU344" s="67"/>
      <c r="BV344" s="67"/>
      <c r="BW344" s="67"/>
      <c r="BX344" s="67"/>
      <c r="BY344" s="67"/>
      <c r="BZ344" s="67"/>
      <c r="CA344" s="67"/>
      <c r="CB344" s="67"/>
      <c r="CC344" s="67"/>
    </row>
    <row r="345" spans="1:81" x14ac:dyDescent="0.15">
      <c r="A345" s="170"/>
      <c r="B345" s="25"/>
      <c r="D345" s="7"/>
      <c r="E345" s="7"/>
      <c r="F345" s="7"/>
      <c r="G345" s="7"/>
      <c r="I345"/>
      <c r="K345" s="11"/>
      <c r="L345" s="8"/>
      <c r="N345" s="11"/>
      <c r="O345" s="15"/>
      <c r="P345" s="11"/>
      <c r="Q345" s="11"/>
      <c r="R345" s="11"/>
      <c r="S345" s="11"/>
      <c r="T345" s="11"/>
      <c r="AB345" s="25"/>
      <c r="AC345" s="73"/>
      <c r="AD345" s="25"/>
      <c r="AE345" s="25"/>
      <c r="AG345" s="11"/>
      <c r="AH345" s="11"/>
      <c r="AI345" s="11"/>
      <c r="AJ345" s="11"/>
      <c r="AK345" s="11"/>
      <c r="AL345" s="11"/>
      <c r="AM345" s="11"/>
      <c r="AN345" s="11"/>
      <c r="BG345" s="67"/>
      <c r="BH345" s="67"/>
      <c r="BI345" s="67"/>
      <c r="BJ345" s="67"/>
      <c r="BK345" s="67"/>
      <c r="BL345" s="67"/>
      <c r="BM345" s="67"/>
      <c r="BN345" s="67"/>
      <c r="BO345" s="67"/>
      <c r="BP345" s="67"/>
      <c r="BQ345" s="67"/>
      <c r="BR345" s="67"/>
      <c r="BS345" s="67"/>
      <c r="BT345" s="67"/>
      <c r="BU345" s="67"/>
      <c r="BV345" s="67"/>
      <c r="BW345" s="67"/>
      <c r="BX345" s="67"/>
      <c r="BY345" s="67"/>
      <c r="BZ345" s="67"/>
      <c r="CA345" s="67"/>
      <c r="CB345" s="67"/>
      <c r="CC345" s="67"/>
    </row>
    <row r="346" spans="1:81" x14ac:dyDescent="0.15">
      <c r="A346" s="170"/>
      <c r="B346" s="25"/>
      <c r="D346" s="7"/>
      <c r="E346" s="7"/>
      <c r="F346" s="7"/>
      <c r="G346" s="7"/>
      <c r="I346"/>
      <c r="K346" s="11"/>
      <c r="L346" s="8"/>
      <c r="N346" s="11"/>
      <c r="O346" s="15"/>
      <c r="P346" s="11"/>
      <c r="Q346" s="11"/>
      <c r="R346" s="11"/>
      <c r="S346" s="11"/>
      <c r="T346" s="11"/>
      <c r="AB346" s="25"/>
      <c r="AC346" s="73"/>
      <c r="AD346" s="25"/>
      <c r="AE346" s="25"/>
      <c r="AG346" s="11"/>
      <c r="AH346" s="11"/>
      <c r="AI346" s="11"/>
      <c r="AJ346" s="11"/>
      <c r="AK346" s="11"/>
      <c r="AL346" s="11"/>
      <c r="AM346" s="11"/>
      <c r="AN346" s="11"/>
      <c r="BG346" s="67"/>
      <c r="BH346" s="67"/>
      <c r="BI346" s="67"/>
      <c r="BJ346" s="67"/>
      <c r="BK346" s="67"/>
      <c r="BL346" s="67"/>
      <c r="BM346" s="67"/>
      <c r="BN346" s="67"/>
      <c r="BO346" s="67"/>
      <c r="BP346" s="67"/>
      <c r="BQ346" s="67"/>
      <c r="BR346" s="67"/>
      <c r="BS346" s="67"/>
      <c r="BT346" s="67"/>
      <c r="BU346" s="67"/>
      <c r="BV346" s="67"/>
      <c r="BW346" s="67"/>
      <c r="BX346" s="67"/>
      <c r="BY346" s="67"/>
      <c r="BZ346" s="67"/>
      <c r="CA346" s="67"/>
      <c r="CB346" s="67"/>
      <c r="CC346" s="67"/>
    </row>
    <row r="347" spans="1:81" x14ac:dyDescent="0.15">
      <c r="A347" s="170"/>
      <c r="B347" s="25"/>
      <c r="D347" s="7"/>
      <c r="E347" s="7"/>
      <c r="F347" s="7"/>
      <c r="G347" s="7"/>
      <c r="I347"/>
      <c r="K347" s="11"/>
      <c r="L347" s="8"/>
      <c r="N347" s="11"/>
      <c r="O347" s="15"/>
      <c r="P347" s="11"/>
      <c r="Q347" s="11"/>
      <c r="R347" s="11"/>
      <c r="S347" s="11"/>
      <c r="T347" s="11"/>
      <c r="AB347" s="25"/>
      <c r="AC347" s="73"/>
      <c r="AD347" s="25"/>
      <c r="AE347" s="25"/>
      <c r="AG347" s="11"/>
      <c r="AH347" s="11"/>
      <c r="AI347" s="11"/>
      <c r="AJ347" s="11"/>
      <c r="AK347" s="11"/>
      <c r="AL347" s="11"/>
      <c r="AM347" s="11"/>
      <c r="AN347" s="11"/>
      <c r="BG347" s="67"/>
      <c r="BH347" s="67"/>
      <c r="BI347" s="67"/>
      <c r="BJ347" s="67"/>
      <c r="BK347" s="67"/>
      <c r="BL347" s="67"/>
      <c r="BM347" s="67"/>
      <c r="BN347" s="67"/>
      <c r="BO347" s="67"/>
      <c r="BP347" s="67"/>
      <c r="BQ347" s="67"/>
      <c r="BR347" s="67"/>
      <c r="BS347" s="67"/>
      <c r="BT347" s="67"/>
      <c r="BU347" s="67"/>
      <c r="BV347" s="67"/>
      <c r="BW347" s="67"/>
      <c r="BX347" s="67"/>
      <c r="BY347" s="67"/>
      <c r="BZ347" s="67"/>
      <c r="CA347" s="67"/>
      <c r="CB347" s="67"/>
      <c r="CC347" s="67"/>
    </row>
    <row r="348" spans="1:81" x14ac:dyDescent="0.15">
      <c r="A348" s="170"/>
      <c r="B348" s="25"/>
      <c r="D348" s="7"/>
      <c r="E348" s="7"/>
      <c r="F348" s="7"/>
      <c r="G348" s="7"/>
      <c r="I348"/>
      <c r="K348" s="11"/>
      <c r="L348" s="8"/>
      <c r="N348" s="11"/>
      <c r="O348" s="15"/>
      <c r="P348" s="11"/>
      <c r="Q348" s="11"/>
      <c r="R348" s="11"/>
      <c r="S348" s="11"/>
      <c r="T348" s="11"/>
      <c r="AB348" s="25"/>
      <c r="AC348" s="73"/>
      <c r="AD348" s="25"/>
      <c r="AE348" s="25"/>
      <c r="AG348" s="11"/>
      <c r="AH348" s="11"/>
      <c r="AI348" s="11"/>
      <c r="AJ348" s="11"/>
      <c r="AK348" s="11"/>
      <c r="AL348" s="11"/>
      <c r="AM348" s="11"/>
      <c r="AN348" s="11"/>
      <c r="BG348" s="67"/>
      <c r="BH348" s="67"/>
      <c r="BI348" s="67"/>
      <c r="BJ348" s="67"/>
      <c r="BK348" s="67"/>
      <c r="BL348" s="67"/>
      <c r="BM348" s="67"/>
      <c r="BN348" s="67"/>
      <c r="BO348" s="67"/>
      <c r="BP348" s="67"/>
      <c r="BQ348" s="67"/>
      <c r="BR348" s="67"/>
      <c r="BS348" s="67"/>
      <c r="BT348" s="67"/>
      <c r="BU348" s="67"/>
      <c r="BV348" s="67"/>
      <c r="BW348" s="67"/>
      <c r="BX348" s="67"/>
      <c r="BY348" s="67"/>
      <c r="BZ348" s="67"/>
      <c r="CA348" s="67"/>
      <c r="CB348" s="67"/>
      <c r="CC348" s="67"/>
    </row>
    <row r="349" spans="1:81" x14ac:dyDescent="0.15">
      <c r="A349" s="170"/>
      <c r="B349" s="25"/>
      <c r="D349" s="7"/>
      <c r="E349" s="7"/>
      <c r="F349" s="7"/>
      <c r="G349" s="7"/>
      <c r="I349"/>
      <c r="K349" s="11"/>
      <c r="L349" s="8"/>
      <c r="N349" s="11"/>
      <c r="O349" s="15"/>
      <c r="P349" s="11"/>
      <c r="Q349" s="11"/>
      <c r="R349" s="11"/>
      <c r="S349" s="11"/>
      <c r="T349" s="11"/>
      <c r="AB349" s="25"/>
      <c r="AC349" s="73"/>
      <c r="AD349" s="25"/>
      <c r="AE349" s="25"/>
      <c r="BG349" s="67"/>
      <c r="BH349" s="67"/>
      <c r="BI349" s="67"/>
      <c r="BJ349" s="67"/>
      <c r="BK349" s="67"/>
      <c r="BL349" s="67"/>
      <c r="BM349" s="67"/>
      <c r="BN349" s="67"/>
      <c r="BO349" s="67"/>
      <c r="BP349" s="67"/>
      <c r="BQ349" s="67"/>
      <c r="BR349" s="67"/>
      <c r="BS349" s="67"/>
      <c r="BT349" s="67"/>
      <c r="BU349" s="67"/>
      <c r="BV349" s="67"/>
      <c r="BW349" s="67"/>
      <c r="BX349" s="67"/>
      <c r="BY349" s="67"/>
      <c r="BZ349" s="67"/>
      <c r="CA349" s="67"/>
      <c r="CB349" s="67"/>
      <c r="CC349" s="67"/>
    </row>
    <row r="350" spans="1:81" x14ac:dyDescent="0.15">
      <c r="A350" s="170"/>
      <c r="B350" s="25"/>
      <c r="D350" s="7"/>
      <c r="E350" s="7"/>
      <c r="F350" s="7"/>
      <c r="G350" s="7"/>
      <c r="I350"/>
      <c r="K350" s="11"/>
      <c r="L350" s="8"/>
      <c r="N350" s="11"/>
      <c r="O350" s="15"/>
      <c r="P350" s="11"/>
      <c r="Q350" s="11"/>
      <c r="R350" s="11"/>
      <c r="S350" s="11"/>
      <c r="T350" s="11"/>
      <c r="AB350" s="25"/>
      <c r="AC350" s="73"/>
      <c r="AD350" s="25"/>
      <c r="AE350" s="25"/>
      <c r="BG350" s="67"/>
      <c r="BH350" s="67"/>
      <c r="BI350" s="67"/>
      <c r="BJ350" s="67"/>
      <c r="BK350" s="67"/>
      <c r="BL350" s="67"/>
      <c r="BM350" s="67"/>
      <c r="BN350" s="67"/>
      <c r="BO350" s="67"/>
      <c r="BP350" s="67"/>
      <c r="BQ350" s="67"/>
      <c r="BR350" s="67"/>
      <c r="BS350" s="67"/>
      <c r="BT350" s="67"/>
      <c r="BU350" s="67"/>
      <c r="BV350" s="67"/>
      <c r="BW350" s="67"/>
      <c r="BX350" s="67"/>
      <c r="BY350" s="67"/>
      <c r="BZ350" s="67"/>
      <c r="CA350" s="67"/>
      <c r="CB350" s="67"/>
      <c r="CC350" s="67"/>
    </row>
    <row r="351" spans="1:81" x14ac:dyDescent="0.15">
      <c r="A351" s="170"/>
      <c r="B351" s="25"/>
      <c r="D351" s="7"/>
      <c r="E351" s="7"/>
      <c r="F351" s="7"/>
      <c r="G351" s="7"/>
      <c r="I351"/>
      <c r="K351" s="11"/>
      <c r="L351" s="8"/>
      <c r="N351" s="11"/>
      <c r="O351" s="15"/>
      <c r="P351" s="11"/>
      <c r="Q351" s="11"/>
      <c r="R351" s="11"/>
      <c r="S351" s="11"/>
      <c r="T351" s="11"/>
      <c r="AB351" s="25"/>
      <c r="AC351" s="73"/>
      <c r="AD351" s="25"/>
      <c r="AE351" s="25"/>
      <c r="BG351" s="67"/>
      <c r="BH351" s="67"/>
      <c r="BI351" s="67"/>
      <c r="BJ351" s="67"/>
      <c r="BK351" s="67"/>
      <c r="BL351" s="67"/>
      <c r="BM351" s="67"/>
      <c r="BN351" s="67"/>
      <c r="BO351" s="67"/>
      <c r="BP351" s="67"/>
      <c r="BQ351" s="67"/>
      <c r="BR351" s="67"/>
      <c r="BS351" s="67"/>
      <c r="BT351" s="67"/>
      <c r="BU351" s="67"/>
      <c r="BV351" s="67"/>
      <c r="BW351" s="67"/>
      <c r="BX351" s="67"/>
      <c r="BY351" s="67"/>
      <c r="BZ351" s="67"/>
      <c r="CA351" s="67"/>
      <c r="CB351" s="67"/>
      <c r="CC351" s="67"/>
    </row>
    <row r="352" spans="1:81" x14ac:dyDescent="0.15">
      <c r="A352" s="170"/>
      <c r="B352" s="25"/>
      <c r="D352" s="7"/>
      <c r="E352" s="7"/>
      <c r="F352" s="7"/>
      <c r="G352" s="7"/>
      <c r="I352"/>
      <c r="K352" s="11"/>
      <c r="L352" s="8"/>
      <c r="N352" s="11"/>
      <c r="O352" s="15"/>
      <c r="P352" s="11"/>
      <c r="Q352" s="11"/>
      <c r="R352" s="11"/>
      <c r="S352" s="11"/>
      <c r="T352" s="11"/>
      <c r="AB352" s="25"/>
      <c r="AC352" s="73"/>
      <c r="AD352" s="25"/>
      <c r="AE352" s="25"/>
      <c r="AO352" s="11"/>
      <c r="AP352" s="11"/>
      <c r="AQ352" s="11"/>
      <c r="AR352" s="11"/>
      <c r="AS352" s="11"/>
      <c r="AT352" s="11"/>
      <c r="AU352" s="11"/>
      <c r="AV352" s="11"/>
      <c r="AW352" s="11"/>
      <c r="AX352" s="11"/>
      <c r="AY352" s="11"/>
      <c r="AZ352" s="11"/>
      <c r="BA352" s="11"/>
      <c r="BB352" s="11"/>
      <c r="BG352" s="67"/>
      <c r="BH352" s="67"/>
      <c r="BI352" s="67"/>
      <c r="BJ352" s="67"/>
      <c r="BK352" s="67"/>
      <c r="BL352" s="67"/>
      <c r="BM352" s="67"/>
      <c r="BN352" s="67"/>
      <c r="BO352" s="67"/>
      <c r="BP352" s="67"/>
      <c r="BQ352" s="67"/>
      <c r="BR352" s="67"/>
      <c r="BS352" s="67"/>
      <c r="BT352" s="67"/>
      <c r="BU352" s="67"/>
      <c r="BV352" s="67"/>
      <c r="BW352" s="67"/>
      <c r="BX352" s="67"/>
      <c r="BY352" s="67"/>
      <c r="BZ352" s="67"/>
      <c r="CA352" s="67"/>
      <c r="CB352" s="67"/>
      <c r="CC352" s="67"/>
    </row>
    <row r="353" spans="1:81" x14ac:dyDescent="0.15">
      <c r="A353" s="170"/>
      <c r="B353" s="25"/>
      <c r="D353" s="7"/>
      <c r="E353" s="7"/>
      <c r="F353" s="7"/>
      <c r="G353" s="7"/>
      <c r="I353"/>
      <c r="K353" s="11"/>
      <c r="L353" s="8"/>
      <c r="N353" s="11"/>
      <c r="O353" s="15"/>
      <c r="P353" s="11"/>
      <c r="Q353" s="11"/>
      <c r="R353" s="11"/>
      <c r="S353" s="11"/>
      <c r="T353" s="11"/>
      <c r="AB353" s="25"/>
      <c r="AC353" s="73"/>
      <c r="AD353" s="25"/>
      <c r="AE353" s="25"/>
      <c r="AO353" s="11"/>
      <c r="AP353" s="11"/>
      <c r="AQ353" s="11"/>
      <c r="AR353" s="11"/>
      <c r="AS353" s="11"/>
      <c r="AT353" s="11"/>
      <c r="AU353" s="11"/>
      <c r="AV353" s="11"/>
      <c r="AW353" s="11"/>
      <c r="AX353" s="11"/>
      <c r="AY353" s="11"/>
      <c r="AZ353" s="11"/>
      <c r="BA353" s="11"/>
      <c r="BB353" s="11"/>
      <c r="BG353" s="67"/>
      <c r="BH353" s="67"/>
      <c r="BI353" s="67"/>
      <c r="BJ353" s="67"/>
      <c r="BK353" s="67"/>
      <c r="BL353" s="67"/>
      <c r="BM353" s="67"/>
      <c r="BN353" s="67"/>
      <c r="BO353" s="67"/>
      <c r="BP353" s="67"/>
      <c r="BQ353" s="67"/>
      <c r="BR353" s="67"/>
      <c r="BS353" s="67"/>
      <c r="BT353" s="67"/>
      <c r="BU353" s="67"/>
      <c r="BV353" s="67"/>
      <c r="BW353" s="67"/>
      <c r="BX353" s="67"/>
      <c r="BY353" s="67"/>
      <c r="BZ353" s="67"/>
      <c r="CA353" s="67"/>
      <c r="CB353" s="67"/>
      <c r="CC353" s="67"/>
    </row>
    <row r="354" spans="1:81" x14ac:dyDescent="0.15">
      <c r="A354" s="170"/>
      <c r="B354" s="25"/>
      <c r="D354" s="7"/>
      <c r="E354" s="7"/>
      <c r="F354" s="7"/>
      <c r="G354" s="7"/>
      <c r="I354"/>
      <c r="K354" s="11"/>
      <c r="L354" s="8"/>
      <c r="N354" s="11"/>
      <c r="O354" s="15"/>
      <c r="P354" s="11"/>
      <c r="Q354" s="11"/>
      <c r="R354" s="11"/>
      <c r="S354" s="11"/>
      <c r="T354" s="11"/>
      <c r="AB354" s="25"/>
      <c r="AC354" s="73"/>
      <c r="AD354" s="25"/>
      <c r="AE354" s="25"/>
      <c r="AO354" s="11"/>
      <c r="AP354" s="11"/>
      <c r="AQ354" s="11"/>
      <c r="AR354" s="11"/>
      <c r="AS354" s="11"/>
      <c r="AT354" s="11"/>
      <c r="AU354" s="11"/>
      <c r="AV354" s="11"/>
      <c r="AW354" s="11"/>
      <c r="AX354" s="11"/>
      <c r="AY354" s="11"/>
      <c r="AZ354" s="11"/>
      <c r="BA354" s="11"/>
      <c r="BB354" s="11"/>
      <c r="BG354" s="67"/>
      <c r="BH354" s="67"/>
      <c r="BI354" s="67"/>
      <c r="BJ354" s="67"/>
      <c r="BK354" s="67"/>
      <c r="BL354" s="67"/>
      <c r="BM354" s="67"/>
      <c r="BN354" s="67"/>
      <c r="BO354" s="67"/>
      <c r="BP354" s="67"/>
      <c r="BQ354" s="67"/>
      <c r="BR354" s="67"/>
      <c r="BS354" s="67"/>
      <c r="BT354" s="67"/>
      <c r="BU354" s="67"/>
      <c r="BV354" s="67"/>
      <c r="BW354" s="67"/>
      <c r="BX354" s="67"/>
      <c r="BY354" s="67"/>
      <c r="BZ354" s="67"/>
      <c r="CA354" s="67"/>
      <c r="CB354" s="67"/>
      <c r="CC354" s="67"/>
    </row>
    <row r="355" spans="1:81" x14ac:dyDescent="0.15">
      <c r="A355" s="170"/>
      <c r="B355" s="25"/>
      <c r="D355" s="7"/>
      <c r="E355" s="7"/>
      <c r="F355" s="7"/>
      <c r="G355" s="7"/>
      <c r="I355"/>
      <c r="K355" s="11"/>
      <c r="L355" s="8"/>
      <c r="N355" s="11"/>
      <c r="O355" s="15"/>
      <c r="P355" s="11"/>
      <c r="Q355" s="11"/>
      <c r="R355" s="11"/>
      <c r="S355" s="11"/>
      <c r="T355" s="11"/>
      <c r="AB355" s="25"/>
      <c r="AC355" s="73"/>
      <c r="AD355" s="25"/>
      <c r="AE355" s="25"/>
      <c r="AO355" s="11"/>
      <c r="AP355" s="11"/>
      <c r="AQ355" s="11"/>
      <c r="AR355" s="11"/>
      <c r="AS355" s="11"/>
      <c r="AT355" s="11"/>
      <c r="AU355" s="11"/>
      <c r="AV355" s="11"/>
      <c r="AW355" s="11"/>
      <c r="AX355" s="11"/>
      <c r="AY355" s="11"/>
      <c r="AZ355" s="11"/>
      <c r="BA355" s="11"/>
      <c r="BB355" s="11"/>
      <c r="BG355" s="67"/>
      <c r="BH355" s="67"/>
      <c r="BI355" s="67"/>
      <c r="BJ355" s="67"/>
      <c r="BK355" s="67"/>
      <c r="BL355" s="67"/>
      <c r="BM355" s="67"/>
      <c r="BN355" s="67"/>
      <c r="BO355" s="67"/>
      <c r="BP355" s="67"/>
      <c r="BQ355" s="67"/>
      <c r="BR355" s="67"/>
      <c r="BS355" s="67"/>
      <c r="BT355" s="67"/>
      <c r="BU355" s="67"/>
      <c r="BV355" s="67"/>
      <c r="BW355" s="67"/>
      <c r="BX355" s="67"/>
      <c r="BY355" s="67"/>
      <c r="BZ355" s="67"/>
      <c r="CA355" s="67"/>
      <c r="CB355" s="67"/>
      <c r="CC355" s="67"/>
    </row>
    <row r="356" spans="1:81" x14ac:dyDescent="0.15">
      <c r="A356" s="170"/>
      <c r="B356" s="25"/>
      <c r="D356" s="7"/>
      <c r="E356" s="7"/>
      <c r="F356" s="7"/>
      <c r="G356" s="7"/>
      <c r="I356"/>
      <c r="K356" s="11"/>
      <c r="L356" s="8"/>
      <c r="N356" s="11"/>
      <c r="O356" s="15"/>
      <c r="P356" s="11"/>
      <c r="Q356" s="11"/>
      <c r="R356" s="11"/>
      <c r="S356" s="11"/>
      <c r="T356" s="11"/>
      <c r="AB356" s="25"/>
      <c r="AC356" s="73"/>
      <c r="AD356" s="25"/>
      <c r="AE356" s="25"/>
      <c r="AO356" s="11"/>
      <c r="AP356" s="11"/>
      <c r="AQ356" s="11"/>
      <c r="AR356" s="11"/>
      <c r="AS356" s="11"/>
      <c r="AT356" s="11"/>
      <c r="AU356" s="11"/>
      <c r="AV356" s="11"/>
      <c r="AW356" s="11"/>
      <c r="AX356" s="11"/>
      <c r="AY356" s="11"/>
      <c r="AZ356" s="11"/>
      <c r="BA356" s="11"/>
      <c r="BB356" s="11"/>
      <c r="BG356" s="67"/>
      <c r="BH356" s="67"/>
      <c r="BI356" s="67"/>
      <c r="BJ356" s="67"/>
      <c r="BK356" s="67"/>
      <c r="BL356" s="67"/>
      <c r="BM356" s="67"/>
      <c r="BN356" s="67"/>
      <c r="BO356" s="67"/>
      <c r="BP356" s="67"/>
      <c r="BQ356" s="67"/>
      <c r="BR356" s="67"/>
      <c r="BS356" s="67"/>
      <c r="BT356" s="67"/>
      <c r="BU356" s="67"/>
      <c r="BV356" s="67"/>
      <c r="BW356" s="67"/>
      <c r="BX356" s="67"/>
      <c r="BY356" s="67"/>
      <c r="BZ356" s="67"/>
      <c r="CA356" s="67"/>
      <c r="CB356" s="67"/>
      <c r="CC356" s="67"/>
    </row>
    <row r="357" spans="1:81" x14ac:dyDescent="0.15">
      <c r="A357" s="170"/>
      <c r="B357" s="25"/>
      <c r="D357" s="7"/>
      <c r="E357" s="7"/>
      <c r="F357" s="7"/>
      <c r="G357" s="7"/>
      <c r="I357"/>
      <c r="K357" s="11"/>
      <c r="L357" s="8"/>
      <c r="N357" s="11"/>
      <c r="O357" s="15"/>
      <c r="P357" s="11"/>
      <c r="Q357" s="11"/>
      <c r="R357" s="11"/>
      <c r="S357" s="11"/>
      <c r="T357" s="11"/>
      <c r="AB357" s="25"/>
      <c r="AC357" s="73"/>
      <c r="AD357" s="25"/>
      <c r="AE357" s="25"/>
      <c r="BG357" s="67"/>
      <c r="BH357" s="67"/>
      <c r="BI357" s="67"/>
      <c r="BJ357" s="67"/>
      <c r="BK357" s="67"/>
      <c r="BL357" s="67"/>
      <c r="BM357" s="67"/>
      <c r="BN357" s="67"/>
      <c r="BO357" s="67"/>
      <c r="BP357" s="67"/>
      <c r="BQ357" s="67"/>
      <c r="BR357" s="67"/>
      <c r="BS357" s="67"/>
      <c r="BT357" s="67"/>
      <c r="BU357" s="67"/>
      <c r="BV357" s="67"/>
      <c r="BW357" s="67"/>
      <c r="BX357" s="67"/>
      <c r="BY357" s="67"/>
      <c r="BZ357" s="67"/>
      <c r="CA357" s="67"/>
      <c r="CB357" s="67"/>
      <c r="CC357" s="67"/>
    </row>
    <row r="358" spans="1:81" x14ac:dyDescent="0.15">
      <c r="A358" s="170"/>
      <c r="B358" s="25"/>
      <c r="D358" s="7"/>
      <c r="E358" s="7"/>
      <c r="F358" s="7"/>
      <c r="G358" s="7"/>
      <c r="I358"/>
      <c r="K358" s="11"/>
      <c r="L358" s="8"/>
      <c r="N358" s="11"/>
      <c r="O358" s="15"/>
      <c r="P358" s="11"/>
      <c r="Q358" s="11"/>
      <c r="R358" s="11"/>
      <c r="S358" s="11"/>
      <c r="T358" s="11"/>
      <c r="AB358" s="25"/>
      <c r="AC358" s="73"/>
      <c r="AD358" s="25"/>
      <c r="AE358" s="25"/>
      <c r="BG358" s="67"/>
      <c r="BH358" s="67"/>
      <c r="BI358" s="67"/>
      <c r="BJ358" s="67"/>
      <c r="BK358" s="67"/>
      <c r="BL358" s="67"/>
      <c r="BM358" s="67"/>
      <c r="BN358" s="67"/>
      <c r="BO358" s="67"/>
      <c r="BP358" s="67"/>
      <c r="BQ358" s="67"/>
      <c r="BR358" s="67"/>
      <c r="BS358" s="67"/>
      <c r="BT358" s="67"/>
      <c r="BU358" s="67"/>
      <c r="BV358" s="67"/>
      <c r="BW358" s="67"/>
      <c r="BX358" s="67"/>
      <c r="BY358" s="67"/>
      <c r="BZ358" s="67"/>
      <c r="CA358" s="67"/>
      <c r="CB358" s="67"/>
      <c r="CC358" s="67"/>
    </row>
    <row r="359" spans="1:81" x14ac:dyDescent="0.15">
      <c r="A359" s="170"/>
      <c r="B359" s="25"/>
      <c r="D359" s="7"/>
      <c r="E359" s="7"/>
      <c r="F359" s="7"/>
      <c r="G359" s="7"/>
      <c r="I359"/>
      <c r="K359" s="11"/>
      <c r="L359" s="8"/>
      <c r="N359" s="11"/>
      <c r="O359" s="15"/>
      <c r="P359" s="11"/>
      <c r="Q359" s="11"/>
      <c r="R359" s="11"/>
      <c r="S359" s="11"/>
      <c r="T359" s="11"/>
      <c r="AB359" s="25"/>
      <c r="AC359" s="73"/>
      <c r="AD359" s="25"/>
      <c r="AE359" s="25"/>
      <c r="AG359" s="11"/>
      <c r="AH359" s="11"/>
      <c r="AI359" s="11"/>
      <c r="AJ359" s="11"/>
      <c r="AK359" s="11"/>
      <c r="AL359" s="11"/>
      <c r="AM359" s="11"/>
      <c r="AN359" s="11"/>
      <c r="BG359" s="67"/>
      <c r="BH359" s="67"/>
      <c r="BI359" s="67"/>
      <c r="BJ359" s="67"/>
      <c r="BK359" s="67"/>
      <c r="BL359" s="67"/>
      <c r="BM359" s="67"/>
      <c r="BO359" s="73"/>
      <c r="BP359" s="73"/>
      <c r="BQ359" s="67"/>
      <c r="BR359" s="67"/>
      <c r="BS359" s="67"/>
      <c r="BT359" s="67"/>
      <c r="BU359" s="67"/>
      <c r="BV359" s="73"/>
      <c r="BW359" s="67"/>
      <c r="BX359" s="67"/>
      <c r="BY359" s="67"/>
      <c r="BZ359" s="67"/>
      <c r="CA359" s="67"/>
      <c r="CB359" s="67"/>
      <c r="CC359" s="67"/>
    </row>
    <row r="360" spans="1:81" x14ac:dyDescent="0.15">
      <c r="A360" s="170"/>
      <c r="B360" s="25"/>
      <c r="D360" s="7"/>
      <c r="E360" s="7"/>
      <c r="F360" s="7"/>
      <c r="G360" s="7"/>
      <c r="I360"/>
      <c r="K360" s="11"/>
      <c r="L360" s="8"/>
      <c r="N360" s="11"/>
      <c r="O360" s="15"/>
      <c r="P360" s="11"/>
      <c r="Q360" s="11"/>
      <c r="R360" s="11"/>
      <c r="S360" s="11"/>
      <c r="T360" s="11"/>
      <c r="AB360" s="25"/>
      <c r="AC360" s="73"/>
      <c r="AD360" s="25"/>
      <c r="AE360" s="25"/>
      <c r="AG360" s="11"/>
      <c r="AH360" s="11"/>
      <c r="AI360" s="11"/>
      <c r="AJ360" s="11"/>
      <c r="AK360" s="11"/>
      <c r="AL360" s="11"/>
      <c r="AM360" s="11"/>
      <c r="AN360" s="11"/>
      <c r="BG360" s="67"/>
      <c r="BH360" s="67"/>
      <c r="BI360" s="67"/>
      <c r="BJ360" s="67"/>
      <c r="BK360" s="67"/>
      <c r="BL360" s="67"/>
      <c r="BM360" s="67"/>
      <c r="BN360" s="67"/>
      <c r="BO360" s="67"/>
      <c r="BP360" s="67"/>
      <c r="BQ360" s="67"/>
      <c r="BR360" s="67"/>
      <c r="BS360" s="67"/>
      <c r="BT360" s="67"/>
      <c r="BU360" s="67"/>
      <c r="BV360" s="67"/>
      <c r="BW360" s="67"/>
      <c r="BX360" s="67"/>
      <c r="BY360" s="67"/>
      <c r="BZ360" s="67"/>
      <c r="CA360" s="67"/>
      <c r="CB360" s="67"/>
      <c r="CC360" s="67"/>
    </row>
    <row r="361" spans="1:81" x14ac:dyDescent="0.15">
      <c r="A361" s="170"/>
      <c r="B361" s="25"/>
      <c r="D361" s="7"/>
      <c r="E361" s="7"/>
      <c r="F361" s="7"/>
      <c r="G361" s="7"/>
      <c r="I361"/>
      <c r="K361" s="11"/>
      <c r="L361" s="8"/>
      <c r="N361" s="11"/>
      <c r="O361" s="15"/>
      <c r="P361" s="11"/>
      <c r="Q361" s="11"/>
      <c r="R361" s="11"/>
      <c r="S361" s="11"/>
      <c r="T361" s="11"/>
      <c r="AB361" s="25"/>
      <c r="AC361" s="73"/>
      <c r="AD361" s="25"/>
      <c r="AE361" s="25"/>
      <c r="AG361" s="11"/>
      <c r="AH361" s="11"/>
      <c r="AI361" s="11"/>
      <c r="AJ361" s="11"/>
      <c r="AK361" s="11"/>
      <c r="AL361" s="11"/>
      <c r="AM361" s="11"/>
      <c r="AN361" s="11"/>
      <c r="BG361" s="27"/>
      <c r="BH361" s="67"/>
      <c r="BI361" s="67"/>
      <c r="BJ361" s="67"/>
      <c r="BK361" s="67"/>
      <c r="BL361" s="67"/>
      <c r="BM361" s="67"/>
      <c r="BN361" s="67"/>
      <c r="BO361" s="67"/>
      <c r="BP361" s="67"/>
      <c r="BQ361" s="67"/>
      <c r="BR361" s="67"/>
      <c r="BS361" s="67"/>
      <c r="BT361" s="67"/>
      <c r="BU361" s="67"/>
      <c r="BV361" s="67"/>
      <c r="BW361" s="67"/>
      <c r="BX361" s="67"/>
      <c r="BY361" s="67"/>
      <c r="BZ361" s="67"/>
      <c r="CA361" s="67"/>
      <c r="CB361" s="67"/>
      <c r="CC361" s="67"/>
    </row>
    <row r="362" spans="1:81" x14ac:dyDescent="0.15">
      <c r="A362" s="170"/>
      <c r="B362" s="25"/>
      <c r="D362" s="7"/>
      <c r="E362" s="7"/>
      <c r="F362" s="7"/>
      <c r="G362" s="7"/>
      <c r="I362"/>
      <c r="K362" s="11"/>
      <c r="L362" s="8"/>
      <c r="N362" s="11"/>
      <c r="O362" s="15"/>
      <c r="P362" s="11"/>
      <c r="Q362" s="11"/>
      <c r="R362" s="11"/>
      <c r="S362" s="11"/>
      <c r="T362" s="11"/>
      <c r="AB362" s="25"/>
      <c r="AC362" s="73"/>
      <c r="AD362" s="25"/>
      <c r="AE362" s="25"/>
      <c r="AG362" s="11"/>
      <c r="AH362" s="11"/>
      <c r="AI362" s="11"/>
      <c r="AJ362" s="11"/>
      <c r="AK362" s="11"/>
      <c r="AL362" s="11"/>
      <c r="AM362" s="11"/>
      <c r="AN362" s="11"/>
      <c r="BG362" s="27"/>
      <c r="BH362" s="67"/>
      <c r="BI362" s="67"/>
      <c r="BJ362" s="67"/>
      <c r="BK362" s="67"/>
      <c r="BL362" s="67"/>
      <c r="BM362" s="67"/>
      <c r="BN362" s="67"/>
      <c r="BO362" s="67"/>
      <c r="BP362" s="67"/>
      <c r="BQ362" s="67"/>
      <c r="BR362" s="67"/>
      <c r="BS362" s="67"/>
      <c r="BT362" s="67"/>
      <c r="BU362" s="67"/>
      <c r="BV362" s="67"/>
      <c r="BW362" s="67"/>
      <c r="BX362" s="67"/>
      <c r="BY362" s="67"/>
      <c r="BZ362" s="67"/>
      <c r="CA362" s="67"/>
      <c r="CB362" s="67"/>
      <c r="CC362" s="67"/>
    </row>
    <row r="363" spans="1:81" x14ac:dyDescent="0.15">
      <c r="A363" s="170"/>
      <c r="B363" s="25"/>
      <c r="D363" s="7"/>
      <c r="E363" s="7"/>
      <c r="F363" s="7"/>
      <c r="G363" s="7"/>
      <c r="I363"/>
      <c r="K363" s="11"/>
      <c r="L363" s="8"/>
      <c r="N363" s="11"/>
      <c r="O363" s="15"/>
      <c r="P363" s="11"/>
      <c r="Q363" s="11"/>
      <c r="R363" s="11"/>
      <c r="S363" s="11"/>
      <c r="T363" s="11"/>
      <c r="AB363" s="25"/>
      <c r="AC363" s="73"/>
      <c r="AD363" s="25"/>
      <c r="AE363" s="25"/>
      <c r="AG363" s="11"/>
      <c r="AH363" s="11"/>
      <c r="AI363" s="11"/>
      <c r="AJ363" s="11"/>
      <c r="AK363" s="11"/>
      <c r="AL363" s="11"/>
      <c r="AM363" s="11"/>
      <c r="AN363" s="11"/>
      <c r="BG363" s="27"/>
      <c r="BH363" s="67"/>
      <c r="BI363" s="67"/>
      <c r="BJ363" s="67"/>
      <c r="BK363" s="67"/>
      <c r="BL363" s="67"/>
      <c r="BM363" s="67"/>
      <c r="BN363" s="67"/>
      <c r="BO363" s="67"/>
      <c r="BP363" s="67"/>
      <c r="BQ363" s="67"/>
      <c r="BR363" s="67"/>
      <c r="BS363" s="67"/>
      <c r="BT363" s="67"/>
      <c r="BU363" s="67"/>
      <c r="BV363" s="67"/>
      <c r="BW363" s="67"/>
      <c r="BX363" s="67"/>
      <c r="BY363" s="67"/>
      <c r="BZ363" s="67"/>
      <c r="CA363" s="67"/>
      <c r="CB363" s="67"/>
      <c r="CC363" s="67"/>
    </row>
    <row r="364" spans="1:81" x14ac:dyDescent="0.15">
      <c r="A364" s="170"/>
      <c r="B364" s="25"/>
      <c r="D364" s="7"/>
      <c r="E364" s="7"/>
      <c r="F364" s="7"/>
      <c r="G364" s="7"/>
      <c r="I364"/>
      <c r="K364" s="11"/>
      <c r="L364" s="8"/>
      <c r="N364" s="11"/>
      <c r="O364" s="15"/>
      <c r="P364" s="11"/>
      <c r="Q364" s="11"/>
      <c r="R364" s="11"/>
      <c r="S364" s="11"/>
      <c r="T364" s="11"/>
      <c r="AB364" s="25"/>
      <c r="AC364" s="73"/>
      <c r="AD364" s="25"/>
      <c r="AE364" s="25"/>
      <c r="BG364" s="27"/>
      <c r="BH364" s="67"/>
      <c r="BI364" s="67"/>
      <c r="BJ364" s="67"/>
      <c r="BK364" s="67"/>
      <c r="BL364" s="67"/>
      <c r="BM364" s="67"/>
      <c r="BN364" s="67"/>
      <c r="BO364" s="67"/>
      <c r="BP364" s="67"/>
      <c r="BQ364" s="67"/>
      <c r="BR364" s="67"/>
      <c r="BS364" s="67"/>
      <c r="BT364" s="67"/>
      <c r="BU364" s="67"/>
      <c r="BV364" s="67"/>
      <c r="BW364" s="67"/>
      <c r="BX364" s="67"/>
      <c r="BY364" s="67"/>
      <c r="BZ364" s="67"/>
      <c r="CA364" s="67"/>
      <c r="CB364" s="67"/>
      <c r="CC364" s="67"/>
    </row>
    <row r="365" spans="1:81" x14ac:dyDescent="0.15">
      <c r="A365" s="170"/>
      <c r="B365" s="25"/>
      <c r="D365" s="7"/>
      <c r="E365" s="7"/>
      <c r="F365" s="7"/>
      <c r="G365" s="7"/>
      <c r="I365"/>
      <c r="K365" s="11"/>
      <c r="L365" s="8"/>
      <c r="N365" s="11"/>
      <c r="O365" s="15"/>
      <c r="P365" s="11"/>
      <c r="Q365" s="11"/>
      <c r="R365" s="11"/>
      <c r="S365" s="11"/>
      <c r="T365" s="11"/>
      <c r="AB365" s="25"/>
      <c r="AC365" s="73"/>
      <c r="AD365" s="25"/>
      <c r="AE365" s="25"/>
      <c r="BG365" s="27"/>
      <c r="BH365" s="67"/>
      <c r="BI365" s="67"/>
      <c r="BJ365" s="67"/>
      <c r="BK365" s="67"/>
      <c r="BL365" s="67"/>
      <c r="BM365" s="67"/>
      <c r="BN365" s="67"/>
      <c r="BO365" s="67"/>
      <c r="BP365" s="67"/>
      <c r="BQ365" s="67"/>
      <c r="BR365" s="67"/>
      <c r="BS365" s="67"/>
      <c r="BT365" s="67"/>
      <c r="BU365" s="67"/>
      <c r="BV365" s="67"/>
      <c r="BW365" s="67"/>
      <c r="BX365" s="67"/>
      <c r="BY365" s="67"/>
      <c r="BZ365" s="67"/>
      <c r="CA365" s="67"/>
      <c r="CB365" s="67"/>
      <c r="CC365" s="67"/>
    </row>
    <row r="366" spans="1:81" x14ac:dyDescent="0.15">
      <c r="A366" s="170"/>
      <c r="B366" s="25"/>
      <c r="D366" s="7"/>
      <c r="E366" s="7"/>
      <c r="F366" s="7"/>
      <c r="G366" s="7"/>
      <c r="I366"/>
      <c r="K366" s="11"/>
      <c r="L366" s="8"/>
      <c r="N366" s="11"/>
      <c r="O366" s="15"/>
      <c r="P366" s="11"/>
      <c r="Q366" s="11"/>
      <c r="R366" s="11"/>
      <c r="S366" s="11"/>
      <c r="T366" s="11"/>
      <c r="AB366" s="25"/>
      <c r="AC366" s="73"/>
      <c r="AD366" s="25"/>
      <c r="AE366" s="25"/>
      <c r="BG366" s="27"/>
      <c r="BH366" s="67"/>
      <c r="BI366" s="67"/>
      <c r="BJ366" s="67"/>
      <c r="BK366" s="67"/>
      <c r="BL366" s="67"/>
      <c r="BM366" s="67"/>
      <c r="BN366" s="67"/>
      <c r="BO366" s="67"/>
      <c r="BP366" s="67"/>
      <c r="BQ366" s="67"/>
      <c r="BR366" s="67"/>
      <c r="BS366" s="67"/>
      <c r="BT366" s="67"/>
      <c r="BU366" s="67"/>
      <c r="BV366" s="67"/>
      <c r="BW366" s="67"/>
      <c r="BX366" s="67"/>
      <c r="BY366" s="67"/>
      <c r="BZ366" s="67"/>
      <c r="CA366" s="67"/>
      <c r="CB366" s="67"/>
      <c r="CC366" s="67"/>
    </row>
    <row r="367" spans="1:81" x14ac:dyDescent="0.15">
      <c r="A367" s="170"/>
      <c r="B367" s="25"/>
      <c r="D367" s="7"/>
      <c r="E367" s="7"/>
      <c r="F367" s="7"/>
      <c r="G367" s="7"/>
      <c r="I367"/>
      <c r="K367" s="11"/>
      <c r="L367" s="8"/>
      <c r="N367" s="11"/>
      <c r="O367" s="15"/>
      <c r="P367" s="11"/>
      <c r="Q367" s="11"/>
      <c r="R367" s="11"/>
      <c r="S367" s="11"/>
      <c r="T367" s="11"/>
      <c r="AB367" s="25"/>
      <c r="AC367" s="73"/>
      <c r="AD367" s="25"/>
      <c r="AE367" s="25"/>
      <c r="AO367" s="11"/>
      <c r="AP367" s="11"/>
      <c r="AQ367" s="11"/>
      <c r="AR367" s="11"/>
      <c r="AS367" s="11"/>
      <c r="AT367" s="11"/>
      <c r="AU367" s="11"/>
      <c r="AV367" s="11"/>
      <c r="AW367" s="11"/>
      <c r="AX367" s="11"/>
      <c r="AY367" s="11"/>
      <c r="AZ367" s="11"/>
      <c r="BA367" s="11"/>
      <c r="BB367" s="11"/>
      <c r="BC367" s="11"/>
      <c r="BD367" s="11"/>
      <c r="BE367" s="11"/>
      <c r="BF367" s="11"/>
      <c r="BG367" s="27"/>
      <c r="BH367" s="67"/>
      <c r="BI367" s="67"/>
      <c r="BJ367" s="67"/>
      <c r="BK367" s="67"/>
      <c r="BL367" s="67"/>
      <c r="BM367" s="67"/>
      <c r="BN367" s="67"/>
      <c r="BO367" s="67"/>
      <c r="BP367" s="67"/>
      <c r="BQ367" s="67"/>
      <c r="BR367" s="67"/>
      <c r="BS367" s="67"/>
      <c r="BT367" s="67"/>
      <c r="BU367" s="67"/>
      <c r="BV367" s="67"/>
      <c r="BW367" s="67"/>
      <c r="BX367" s="67"/>
      <c r="BY367" s="67"/>
      <c r="BZ367" s="67"/>
      <c r="CA367" s="67"/>
      <c r="CB367" s="67"/>
      <c r="CC367" s="67"/>
    </row>
    <row r="368" spans="1:81" x14ac:dyDescent="0.15">
      <c r="A368" s="170"/>
      <c r="B368" s="25"/>
      <c r="D368" s="7"/>
      <c r="E368" s="7"/>
      <c r="F368" s="7"/>
      <c r="G368" s="7"/>
      <c r="I368"/>
      <c r="K368" s="11"/>
      <c r="L368" s="8"/>
      <c r="N368" s="11"/>
      <c r="O368" s="15"/>
      <c r="P368" s="11"/>
      <c r="Q368" s="11"/>
      <c r="R368" s="11"/>
      <c r="S368" s="11"/>
      <c r="T368" s="11"/>
      <c r="AB368" s="25"/>
      <c r="AC368" s="73"/>
      <c r="AD368" s="25"/>
      <c r="AE368" s="25"/>
      <c r="AO368" s="11"/>
      <c r="AP368" s="11"/>
      <c r="AQ368" s="11"/>
      <c r="AR368" s="11"/>
      <c r="AS368" s="11"/>
      <c r="AT368" s="11"/>
      <c r="AU368" s="11"/>
      <c r="AV368" s="11"/>
      <c r="AW368" s="11"/>
      <c r="AX368" s="11"/>
      <c r="AY368" s="11"/>
      <c r="AZ368" s="11"/>
      <c r="BA368" s="11"/>
      <c r="BB368" s="11"/>
      <c r="BC368" s="11"/>
      <c r="BD368" s="11"/>
      <c r="BE368" s="11"/>
      <c r="BF368" s="11"/>
      <c r="BG368" s="27"/>
      <c r="BH368" s="67"/>
      <c r="BI368" s="67"/>
      <c r="BJ368" s="67"/>
      <c r="BK368" s="67"/>
      <c r="BL368" s="67"/>
      <c r="BM368" s="67"/>
      <c r="BN368" s="67"/>
      <c r="BO368" s="67"/>
      <c r="BP368" s="67"/>
      <c r="BQ368" s="67"/>
      <c r="BR368" s="67"/>
      <c r="BS368" s="67"/>
      <c r="BT368" s="67"/>
      <c r="BU368" s="67"/>
      <c r="BV368" s="67"/>
      <c r="BW368" s="67"/>
      <c r="BX368" s="67"/>
      <c r="BY368" s="67"/>
      <c r="BZ368" s="67"/>
      <c r="CA368" s="67"/>
      <c r="CB368" s="67"/>
      <c r="CC368" s="67"/>
    </row>
    <row r="369" spans="1:82" x14ac:dyDescent="0.15">
      <c r="A369" s="170"/>
      <c r="B369" s="25"/>
      <c r="D369" s="7"/>
      <c r="E369" s="7"/>
      <c r="F369" s="7"/>
      <c r="G369" s="7"/>
      <c r="I369"/>
      <c r="K369" s="11"/>
      <c r="L369" s="8"/>
      <c r="N369" s="11"/>
      <c r="O369" s="15"/>
      <c r="P369" s="11"/>
      <c r="Q369" s="11"/>
      <c r="R369" s="11"/>
      <c r="S369" s="11"/>
      <c r="T369" s="11"/>
      <c r="AB369" s="25"/>
      <c r="AC369" s="73"/>
      <c r="AD369" s="25"/>
      <c r="AE369" s="25"/>
      <c r="AO369" s="11"/>
      <c r="AP369" s="11"/>
      <c r="AQ369" s="11"/>
      <c r="AR369" s="11"/>
      <c r="AS369" s="11"/>
      <c r="AT369" s="11"/>
      <c r="AU369" s="11"/>
      <c r="AV369" s="11"/>
      <c r="AW369" s="11"/>
      <c r="AX369" s="11"/>
      <c r="AY369" s="11"/>
      <c r="AZ369" s="11"/>
      <c r="BA369" s="11"/>
      <c r="BB369" s="11"/>
      <c r="BC369" s="11"/>
      <c r="BD369" s="11"/>
      <c r="BE369" s="11"/>
      <c r="BF369" s="11"/>
    </row>
    <row r="370" spans="1:82" x14ac:dyDescent="0.15">
      <c r="A370" s="170"/>
      <c r="B370" s="25"/>
      <c r="D370" s="7"/>
      <c r="E370" s="7"/>
      <c r="F370" s="7"/>
      <c r="G370" s="7"/>
      <c r="I370"/>
      <c r="K370" s="11"/>
      <c r="L370" s="8"/>
      <c r="N370" s="11"/>
      <c r="O370" s="15"/>
      <c r="P370" s="11"/>
      <c r="Q370" s="11"/>
      <c r="R370" s="11"/>
      <c r="S370" s="11"/>
      <c r="T370" s="11"/>
      <c r="AB370" s="25"/>
      <c r="AC370" s="73"/>
      <c r="AD370" s="25"/>
      <c r="AE370" s="25"/>
      <c r="AO370" s="11"/>
      <c r="AP370" s="11"/>
      <c r="AQ370" s="11"/>
      <c r="AR370" s="11"/>
      <c r="AS370" s="11"/>
      <c r="AT370" s="11"/>
      <c r="AU370" s="11"/>
      <c r="AV370" s="11"/>
      <c r="AW370" s="11"/>
      <c r="AX370" s="11"/>
      <c r="AY370" s="11"/>
      <c r="AZ370" s="11"/>
      <c r="BA370" s="11"/>
      <c r="BB370" s="11"/>
      <c r="BC370" s="11"/>
      <c r="BD370" s="11"/>
      <c r="BE370" s="11"/>
      <c r="BF370" s="11"/>
    </row>
    <row r="371" spans="1:82" x14ac:dyDescent="0.15">
      <c r="A371" s="170"/>
      <c r="B371" s="25"/>
      <c r="D371" s="7"/>
      <c r="E371" s="7"/>
      <c r="F371" s="7"/>
      <c r="G371" s="7"/>
      <c r="I371"/>
      <c r="K371" s="11"/>
      <c r="L371" s="8"/>
      <c r="N371" s="11"/>
      <c r="O371" s="15"/>
      <c r="P371" s="11"/>
      <c r="Q371" s="11"/>
      <c r="R371" s="11"/>
      <c r="S371" s="11"/>
      <c r="T371" s="11"/>
      <c r="AB371" s="25"/>
      <c r="AC371" s="73"/>
      <c r="AD371" s="25"/>
      <c r="AE371" s="25"/>
      <c r="AO371" s="11"/>
      <c r="AP371" s="11"/>
      <c r="AQ371" s="11"/>
      <c r="AR371" s="11"/>
      <c r="AS371" s="11"/>
      <c r="AT371" s="11"/>
      <c r="AU371" s="11"/>
      <c r="AV371" s="11"/>
      <c r="AW371" s="11"/>
      <c r="AX371" s="11"/>
      <c r="AY371" s="11"/>
      <c r="AZ371" s="11"/>
      <c r="BA371" s="11"/>
      <c r="BB371" s="11"/>
      <c r="BC371" s="11"/>
      <c r="BD371" s="11"/>
      <c r="BE371" s="11"/>
      <c r="BF371" s="11"/>
    </row>
    <row r="372" spans="1:82" x14ac:dyDescent="0.15">
      <c r="A372" s="170"/>
      <c r="B372" s="25"/>
      <c r="D372" s="7"/>
      <c r="E372" s="7"/>
      <c r="F372" s="7"/>
      <c r="G372" s="7"/>
      <c r="I372"/>
      <c r="K372" s="11"/>
      <c r="L372" s="8"/>
      <c r="N372" s="11"/>
      <c r="O372" s="15"/>
      <c r="P372" s="11"/>
      <c r="Q372" s="11"/>
      <c r="R372" s="11"/>
      <c r="S372" s="11"/>
      <c r="T372" s="11"/>
      <c r="AB372" s="25"/>
      <c r="AC372" s="73"/>
      <c r="AD372" s="25"/>
      <c r="AE372" s="25"/>
    </row>
    <row r="373" spans="1:82" x14ac:dyDescent="0.15">
      <c r="A373" s="170"/>
      <c r="B373" s="25"/>
      <c r="D373" s="7"/>
      <c r="E373" s="7"/>
      <c r="F373" s="7"/>
      <c r="G373" s="7"/>
      <c r="I373"/>
      <c r="K373" s="11"/>
      <c r="L373" s="8"/>
      <c r="N373" s="11"/>
      <c r="O373" s="15"/>
      <c r="P373" s="11"/>
      <c r="Q373" s="11"/>
      <c r="R373" s="11"/>
      <c r="S373" s="11"/>
      <c r="T373" s="11"/>
      <c r="AB373" s="25"/>
      <c r="AC373" s="73"/>
      <c r="AD373" s="25"/>
      <c r="AE373" s="25"/>
    </row>
    <row r="374" spans="1:82" x14ac:dyDescent="0.15">
      <c r="A374" s="170"/>
      <c r="B374" s="25"/>
      <c r="D374" s="7"/>
      <c r="E374" s="7"/>
      <c r="F374" s="7"/>
      <c r="G374" s="7"/>
      <c r="I374"/>
      <c r="K374" s="11"/>
      <c r="L374" s="8"/>
      <c r="N374" s="11"/>
      <c r="O374" s="15"/>
      <c r="P374" s="11"/>
      <c r="Q374" s="11"/>
      <c r="R374" s="11"/>
      <c r="S374" s="11"/>
      <c r="T374" s="11"/>
      <c r="AB374" s="25"/>
      <c r="AC374" s="73"/>
      <c r="AD374" s="25"/>
      <c r="AE374" s="25">
        <f>IF(V374&lt;Ds,'Rainfed Soy'!G374,IF(V374&gt;Dd,0,'Rainfed Soy'!G374*AD374))</f>
        <v>0</v>
      </c>
      <c r="CD374" s="67"/>
    </row>
    <row r="375" spans="1:82" x14ac:dyDescent="0.15">
      <c r="A375" s="170"/>
      <c r="B375" s="25"/>
      <c r="D375" s="7"/>
      <c r="E375" s="7"/>
      <c r="F375" s="7"/>
      <c r="G375" s="7"/>
      <c r="I375"/>
      <c r="K375" s="11"/>
      <c r="L375" s="8"/>
      <c r="N375" s="11"/>
      <c r="O375" s="15"/>
      <c r="P375" s="11"/>
      <c r="Q375" s="11"/>
      <c r="R375" s="11"/>
      <c r="S375" s="11"/>
      <c r="T375" s="11"/>
      <c r="AB375" s="25"/>
      <c r="AC375" s="73"/>
      <c r="AD375" s="25"/>
      <c r="AE375" s="25">
        <f>IF(V375&lt;Ds,'Rainfed Soy'!G375,IF(V375&gt;Dd,0,'Rainfed Soy'!G375*AD375))</f>
        <v>0</v>
      </c>
      <c r="CD375" s="67"/>
    </row>
    <row r="376" spans="1:82" x14ac:dyDescent="0.15">
      <c r="A376" s="170"/>
      <c r="B376" s="25"/>
      <c r="D376" s="7"/>
      <c r="E376" s="7"/>
      <c r="F376" s="7"/>
      <c r="G376" s="7"/>
      <c r="I376"/>
      <c r="K376" s="11"/>
      <c r="L376" s="8"/>
      <c r="N376" s="11"/>
      <c r="O376" s="15"/>
      <c r="P376" s="11"/>
      <c r="Q376" s="11"/>
      <c r="R376" s="11"/>
      <c r="S376" s="11"/>
      <c r="T376" s="11"/>
      <c r="AB376" s="25"/>
      <c r="AC376" s="73"/>
      <c r="AD376" s="25"/>
      <c r="AE376" s="25">
        <f>IF(V376&lt;Ds,'Rainfed Soy'!G376,IF(V376&gt;Dd,0,'Rainfed Soy'!G376*AD376))</f>
        <v>0</v>
      </c>
      <c r="CD376" s="67"/>
    </row>
    <row r="377" spans="1:82" x14ac:dyDescent="0.15">
      <c r="A377" s="170"/>
      <c r="B377" s="25"/>
      <c r="D377" s="7"/>
      <c r="E377" s="7"/>
      <c r="F377" s="7"/>
      <c r="G377" s="7"/>
      <c r="I377"/>
      <c r="K377" s="11"/>
      <c r="L377" s="8"/>
      <c r="N377" s="11"/>
      <c r="O377" s="15"/>
      <c r="P377" s="11"/>
      <c r="Q377" s="11"/>
      <c r="R377" s="11"/>
      <c r="S377" s="11"/>
      <c r="T377" s="11"/>
      <c r="AB377" s="25"/>
      <c r="AC377" s="73"/>
      <c r="AD377" s="25"/>
      <c r="AE377" s="25">
        <f>IF(V377&lt;Ds,'Rainfed Soy'!G377,IF(V377&gt;Dd,0,'Rainfed Soy'!G377*AD377))</f>
        <v>0</v>
      </c>
      <c r="CD377" s="67"/>
    </row>
    <row r="378" spans="1:82" x14ac:dyDescent="0.15">
      <c r="A378" s="170"/>
      <c r="B378" s="25"/>
      <c r="D378" s="7"/>
      <c r="E378" s="7"/>
      <c r="F378" s="7"/>
      <c r="G378" s="7"/>
      <c r="I378"/>
      <c r="K378" s="11"/>
      <c r="L378" s="8"/>
      <c r="N378" s="11"/>
      <c r="O378" s="15"/>
      <c r="P378" s="11"/>
      <c r="Q378" s="11"/>
      <c r="R378" s="11"/>
      <c r="S378" s="11"/>
      <c r="T378" s="11"/>
      <c r="AB378" s="25"/>
      <c r="AC378" s="73"/>
      <c r="AD378" s="25"/>
      <c r="AE378" s="25">
        <f>IF(V378&lt;Ds,'Rainfed Soy'!G378,IF(V378&gt;Dd,0,'Rainfed Soy'!G378*AD378))</f>
        <v>0</v>
      </c>
      <c r="CD378" s="67"/>
    </row>
    <row r="379" spans="1:82" x14ac:dyDescent="0.15">
      <c r="A379" s="170"/>
      <c r="B379" s="25"/>
      <c r="D379" s="7"/>
      <c r="E379" s="7"/>
      <c r="F379" s="7"/>
      <c r="G379" s="7"/>
      <c r="I379"/>
      <c r="K379" s="11"/>
      <c r="L379" s="8"/>
      <c r="N379" s="11"/>
      <c r="O379" s="15"/>
      <c r="P379" s="11"/>
      <c r="Q379" s="11"/>
      <c r="R379" s="11"/>
      <c r="S379" s="11"/>
      <c r="T379" s="11"/>
      <c r="AB379" s="25"/>
      <c r="AC379" s="73"/>
      <c r="AD379" s="25"/>
      <c r="AE379" s="25">
        <f>IF(V379&lt;Ds,'Rainfed Soy'!G379,IF(V379&gt;Dd,0,'Rainfed Soy'!G379*AD379))</f>
        <v>0</v>
      </c>
      <c r="CD379" s="67"/>
    </row>
    <row r="380" spans="1:82" x14ac:dyDescent="0.15">
      <c r="A380" s="170"/>
      <c r="B380" s="25"/>
      <c r="D380" s="7"/>
      <c r="E380" s="7"/>
      <c r="F380" s="7"/>
      <c r="G380" s="7"/>
      <c r="I380"/>
      <c r="K380" s="11"/>
      <c r="L380" s="8"/>
      <c r="N380" s="11"/>
      <c r="O380" s="15"/>
      <c r="P380" s="11"/>
      <c r="Q380" s="11"/>
      <c r="R380" s="11"/>
      <c r="S380" s="11"/>
      <c r="T380" s="11"/>
      <c r="AB380" s="25"/>
      <c r="AC380" s="73"/>
      <c r="AD380" s="25"/>
      <c r="AE380" s="25">
        <f>IF(V380&lt;Ds,'Rainfed Soy'!G380,IF(V380&gt;Dd,0,'Rainfed Soy'!G380*AD380))</f>
        <v>0</v>
      </c>
      <c r="CD380" s="67"/>
    </row>
    <row r="381" spans="1:82" x14ac:dyDescent="0.15">
      <c r="A381" s="170"/>
      <c r="B381" s="25"/>
      <c r="D381" s="7"/>
      <c r="E381" s="7"/>
      <c r="F381" s="7"/>
      <c r="G381" s="7"/>
      <c r="I381"/>
      <c r="K381" s="11"/>
      <c r="L381" s="8"/>
      <c r="N381" s="11"/>
      <c r="O381" s="15"/>
      <c r="P381" s="11"/>
      <c r="Q381" s="11"/>
      <c r="R381" s="11"/>
      <c r="S381" s="11"/>
      <c r="T381" s="11"/>
      <c r="AB381" s="25"/>
      <c r="AC381" s="73"/>
      <c r="AD381" s="25"/>
      <c r="AE381" s="25">
        <f>IF(V381&lt;Ds,'Rainfed Soy'!G381,IF(V381&gt;Dd,0,'Rainfed Soy'!G381*AD381))</f>
        <v>0</v>
      </c>
      <c r="CD381" s="67"/>
    </row>
    <row r="382" spans="1:82" x14ac:dyDescent="0.15">
      <c r="A382" s="170"/>
      <c r="B382" s="25"/>
      <c r="D382" s="7"/>
      <c r="E382" s="7"/>
      <c r="F382" s="7"/>
      <c r="G382" s="7"/>
      <c r="I382"/>
      <c r="K382" s="11"/>
      <c r="L382" s="8"/>
      <c r="N382" s="11"/>
      <c r="O382" s="15"/>
      <c r="P382" s="11"/>
      <c r="Q382" s="11"/>
      <c r="R382" s="11"/>
      <c r="S382" s="11"/>
      <c r="T382" s="11"/>
      <c r="AB382" s="25"/>
      <c r="AC382" s="73"/>
      <c r="AD382" s="25"/>
      <c r="AE382" s="25">
        <f>IF(V382&lt;Ds,'Rainfed Soy'!G382,IF(V382&gt;Dd,0,'Rainfed Soy'!G382*AD382))</f>
        <v>0</v>
      </c>
      <c r="CD382" s="67"/>
    </row>
    <row r="383" spans="1:82" x14ac:dyDescent="0.15">
      <c r="A383" s="170"/>
      <c r="B383" s="25"/>
      <c r="D383" s="7"/>
      <c r="E383" s="7"/>
      <c r="F383" s="7"/>
      <c r="G383" s="7"/>
      <c r="I383"/>
      <c r="K383" s="11"/>
      <c r="L383" s="8"/>
      <c r="N383" s="11"/>
      <c r="O383" s="15"/>
      <c r="P383" s="11"/>
      <c r="Q383" s="11"/>
      <c r="R383" s="11"/>
      <c r="S383" s="11"/>
      <c r="T383" s="11"/>
      <c r="AB383" s="25"/>
      <c r="AC383" s="73"/>
      <c r="AD383" s="25"/>
      <c r="AE383" s="25">
        <f>IF(V383&lt;Ds,'Rainfed Soy'!G383,IF(V383&gt;Dd,0,'Rainfed Soy'!G383*AD383))</f>
        <v>0</v>
      </c>
      <c r="CD383" s="67"/>
    </row>
    <row r="384" spans="1:82" x14ac:dyDescent="0.15">
      <c r="A384" s="170"/>
      <c r="B384" s="25"/>
      <c r="D384" s="7"/>
      <c r="E384" s="7"/>
      <c r="F384" s="7"/>
      <c r="G384" s="7"/>
      <c r="I384"/>
      <c r="K384" s="11"/>
      <c r="L384" s="8"/>
      <c r="N384" s="11"/>
      <c r="O384" s="15"/>
      <c r="P384" s="11"/>
      <c r="Q384" s="11"/>
      <c r="R384" s="11"/>
      <c r="S384" s="11"/>
      <c r="T384" s="11"/>
      <c r="AB384" s="25"/>
      <c r="AC384" s="73"/>
      <c r="AD384" s="25"/>
      <c r="AE384" s="25">
        <f>IF(V384&lt;Ds,'Rainfed Soy'!G384,IF(V384&gt;Dd,0,'Rainfed Soy'!G384*AD384))</f>
        <v>0</v>
      </c>
      <c r="CD384" s="67"/>
    </row>
    <row r="385" spans="1:82" x14ac:dyDescent="0.15">
      <c r="A385" s="170"/>
      <c r="B385" s="25"/>
      <c r="D385" s="7"/>
      <c r="E385" s="7"/>
      <c r="F385" s="7"/>
      <c r="G385" s="7"/>
      <c r="I385"/>
      <c r="K385" s="11"/>
      <c r="L385" s="8"/>
      <c r="N385" s="11"/>
      <c r="O385" s="15"/>
      <c r="P385" s="11"/>
      <c r="Q385" s="11"/>
      <c r="R385" s="11"/>
      <c r="S385" s="11"/>
      <c r="T385" s="11"/>
      <c r="AB385" s="25"/>
      <c r="AC385" s="73"/>
      <c r="AD385" s="25"/>
      <c r="AE385" s="25">
        <f>IF(V385&lt;Ds,'Rainfed Soy'!G385,IF(V385&gt;Dd,0,'Rainfed Soy'!G385*AD385))</f>
        <v>0</v>
      </c>
      <c r="CD385" s="67"/>
    </row>
    <row r="386" spans="1:82" x14ac:dyDescent="0.15">
      <c r="A386" s="170"/>
      <c r="B386" s="25"/>
      <c r="D386" s="7"/>
      <c r="E386" s="7"/>
      <c r="F386" s="7"/>
      <c r="G386" s="7"/>
      <c r="I386"/>
      <c r="K386" s="11"/>
      <c r="L386" s="8"/>
      <c r="N386" s="11"/>
      <c r="O386" s="15"/>
      <c r="P386" s="11"/>
      <c r="Q386" s="11"/>
      <c r="R386" s="11"/>
      <c r="S386" s="11"/>
      <c r="T386" s="11"/>
      <c r="AB386" s="25"/>
      <c r="AC386" s="73"/>
      <c r="AD386" s="25"/>
      <c r="AE386" s="25">
        <f>IF(V386&lt;Ds,'Rainfed Soy'!G386,IF(V386&gt;Dd,0,'Rainfed Soy'!G386*AD386))</f>
        <v>0</v>
      </c>
      <c r="CD386" s="67"/>
    </row>
    <row r="387" spans="1:82" x14ac:dyDescent="0.15">
      <c r="A387" s="170"/>
      <c r="B387" s="25"/>
      <c r="D387" s="7"/>
      <c r="E387" s="7"/>
      <c r="F387" s="7"/>
      <c r="G387" s="7"/>
      <c r="I387"/>
      <c r="K387" s="11"/>
      <c r="L387" s="8"/>
      <c r="N387" s="11"/>
      <c r="O387" s="15"/>
      <c r="P387" s="11"/>
      <c r="Q387" s="11"/>
      <c r="R387" s="11"/>
      <c r="S387" s="11"/>
      <c r="T387" s="11"/>
      <c r="AB387" s="25"/>
      <c r="AC387" s="73"/>
      <c r="AD387" s="25"/>
      <c r="AE387" s="25">
        <f>IF(V387&lt;Ds,'Rainfed Soy'!G387,IF(V387&gt;Dd,0,'Rainfed Soy'!G387*AD387))</f>
        <v>0</v>
      </c>
      <c r="CD387" s="67"/>
    </row>
    <row r="388" spans="1:82" x14ac:dyDescent="0.15">
      <c r="A388" s="170"/>
      <c r="B388" s="25"/>
      <c r="D388" s="7"/>
      <c r="E388" s="7"/>
      <c r="F388" s="7"/>
      <c r="G388" s="7"/>
      <c r="I388"/>
      <c r="K388" s="11"/>
      <c r="L388" s="8"/>
      <c r="N388" s="11"/>
      <c r="O388" s="15"/>
      <c r="P388" s="11"/>
      <c r="Q388" s="11"/>
      <c r="R388" s="11"/>
      <c r="S388" s="11"/>
      <c r="T388" s="11"/>
      <c r="AB388" s="25"/>
      <c r="AC388" s="73"/>
      <c r="AD388" s="25"/>
      <c r="AE388" s="25">
        <f>IF(V388&lt;Ds,'Rainfed Soy'!G388,IF(V388&gt;Dd,0,'Rainfed Soy'!G388*AD388))</f>
        <v>0</v>
      </c>
      <c r="CD388" s="67"/>
    </row>
    <row r="389" spans="1:82" x14ac:dyDescent="0.15">
      <c r="A389" s="170"/>
      <c r="B389" s="25"/>
      <c r="D389" s="7"/>
      <c r="E389" s="7"/>
      <c r="F389" s="7"/>
      <c r="G389" s="7"/>
      <c r="I389"/>
      <c r="K389" s="11"/>
      <c r="L389" s="8"/>
      <c r="N389" s="11"/>
      <c r="O389" s="15"/>
      <c r="P389" s="11"/>
      <c r="Q389" s="11"/>
      <c r="R389" s="11"/>
      <c r="S389" s="11"/>
      <c r="T389" s="11"/>
      <c r="AB389" s="25"/>
      <c r="AC389" s="73"/>
      <c r="AD389" s="25"/>
      <c r="AE389" s="25">
        <f>IF(V389&lt;Ds,'Rainfed Soy'!G389,IF(V389&gt;Dd,0,'Rainfed Soy'!G389*AD389))</f>
        <v>0</v>
      </c>
      <c r="CD389" s="67"/>
    </row>
    <row r="390" spans="1:82" x14ac:dyDescent="0.15">
      <c r="A390" s="170"/>
      <c r="B390" s="25"/>
      <c r="D390" s="7"/>
      <c r="E390" s="7"/>
      <c r="F390" s="7"/>
      <c r="G390" s="7"/>
      <c r="I390"/>
      <c r="K390" s="11"/>
      <c r="L390" s="8"/>
      <c r="N390" s="11"/>
      <c r="O390" s="15"/>
      <c r="P390" s="11"/>
      <c r="Q390" s="11"/>
      <c r="R390" s="11"/>
      <c r="S390" s="11"/>
      <c r="T390" s="11"/>
      <c r="AB390" s="25"/>
      <c r="AC390" s="73"/>
      <c r="AD390" s="25"/>
      <c r="AE390" s="25">
        <f>IF(V390&lt;Ds,'Rainfed Soy'!G390,IF(V390&gt;Dd,0,'Rainfed Soy'!G390*AD390))</f>
        <v>0</v>
      </c>
      <c r="CD390" s="67"/>
    </row>
    <row r="391" spans="1:82" x14ac:dyDescent="0.15">
      <c r="A391" s="170"/>
      <c r="B391" s="25"/>
      <c r="D391" s="7"/>
      <c r="E391" s="7"/>
      <c r="F391" s="7"/>
      <c r="G391" s="7"/>
      <c r="I391"/>
      <c r="K391" s="11"/>
      <c r="L391" s="8"/>
      <c r="N391" s="11"/>
      <c r="O391" s="15"/>
      <c r="P391" s="11"/>
      <c r="Q391" s="11"/>
      <c r="R391" s="11"/>
      <c r="S391" s="11"/>
      <c r="T391" s="11"/>
      <c r="AB391" s="25"/>
      <c r="AC391" s="73"/>
      <c r="AD391" s="25"/>
      <c r="AE391" s="25">
        <f>IF(V391&lt;Ds,'Rainfed Soy'!G391,IF(V391&gt;Dd,0,'Rainfed Soy'!G391*AD391))</f>
        <v>0</v>
      </c>
    </row>
    <row r="392" spans="1:82" x14ac:dyDescent="0.15">
      <c r="A392" s="170"/>
      <c r="B392" s="25"/>
      <c r="D392" s="7"/>
      <c r="E392" s="7"/>
      <c r="F392" s="7"/>
      <c r="G392" s="7"/>
      <c r="I392"/>
      <c r="K392" s="11"/>
      <c r="L392" s="8"/>
      <c r="N392" s="11"/>
      <c r="O392" s="15"/>
      <c r="P392" s="11"/>
      <c r="Q392" s="11"/>
      <c r="R392" s="11"/>
      <c r="S392" s="11"/>
      <c r="T392" s="11"/>
      <c r="AB392" s="25"/>
      <c r="AC392" s="73"/>
      <c r="AD392" s="25"/>
      <c r="AE392" s="25">
        <f>IF(V392&lt;Ds,'Rainfed Soy'!G392,IF(V392&gt;Dd,0,'Rainfed Soy'!G392*AD392))</f>
        <v>0</v>
      </c>
    </row>
    <row r="393" spans="1:82" x14ac:dyDescent="0.15">
      <c r="A393" s="170"/>
      <c r="B393" s="25"/>
      <c r="D393" s="7"/>
      <c r="E393" s="7"/>
      <c r="F393" s="7"/>
      <c r="G393" s="7"/>
      <c r="I393"/>
      <c r="K393" s="11"/>
      <c r="L393" s="8"/>
      <c r="N393" s="11"/>
      <c r="O393" s="15"/>
      <c r="P393" s="11"/>
      <c r="Q393" s="11"/>
      <c r="R393" s="11"/>
      <c r="S393" s="11"/>
      <c r="T393" s="11"/>
      <c r="AB393" s="25"/>
      <c r="AC393" s="73"/>
      <c r="AD393" s="25"/>
      <c r="AE393" s="25">
        <f>IF(V393&lt;Ds,'Rainfed Soy'!G393,IF(V393&gt;Dd,0,'Rainfed Soy'!G393*AD393))</f>
        <v>0</v>
      </c>
    </row>
    <row r="394" spans="1:82" x14ac:dyDescent="0.15">
      <c r="A394" s="170"/>
      <c r="B394" s="25"/>
      <c r="D394" s="7"/>
      <c r="E394" s="7"/>
      <c r="F394" s="7"/>
      <c r="G394" s="7"/>
      <c r="I394"/>
      <c r="K394" s="11"/>
      <c r="L394" s="8"/>
      <c r="N394" s="11"/>
      <c r="O394" s="15"/>
      <c r="P394" s="11"/>
      <c r="Q394" s="11"/>
      <c r="R394" s="11"/>
      <c r="S394" s="11"/>
      <c r="T394" s="11"/>
      <c r="AB394" s="25"/>
      <c r="AC394" s="73"/>
      <c r="AD394" s="25"/>
      <c r="AE394" s="25">
        <f>IF(V394&lt;Ds,'Rainfed Soy'!G394,IF(V394&gt;Dd,0,'Rainfed Soy'!G394*AD394))</f>
        <v>0</v>
      </c>
    </row>
    <row r="395" spans="1:82" x14ac:dyDescent="0.15">
      <c r="A395" s="170"/>
      <c r="B395" s="25"/>
      <c r="D395" s="7"/>
      <c r="E395" s="7"/>
      <c r="F395" s="7"/>
      <c r="G395" s="7"/>
      <c r="I395"/>
      <c r="K395" s="11"/>
      <c r="L395" s="8"/>
      <c r="N395" s="11"/>
      <c r="O395" s="15"/>
      <c r="P395" s="11"/>
      <c r="Q395" s="11"/>
      <c r="R395" s="11"/>
      <c r="S395" s="11"/>
      <c r="T395" s="11"/>
      <c r="AB395" s="25"/>
      <c r="AC395" s="73"/>
      <c r="AD395" s="25"/>
      <c r="AE395" s="25">
        <f>IF(V395&lt;Ds,'Rainfed Soy'!G395,IF(V395&gt;Dd,0,'Rainfed Soy'!G395*AD395))</f>
        <v>0</v>
      </c>
    </row>
    <row r="396" spans="1:82" x14ac:dyDescent="0.15">
      <c r="A396" s="170"/>
      <c r="B396" s="25"/>
      <c r="D396" s="7"/>
      <c r="E396" s="7"/>
      <c r="F396" s="7"/>
      <c r="G396" s="7"/>
      <c r="I396"/>
      <c r="K396" s="11"/>
      <c r="L396" s="8"/>
      <c r="N396" s="11"/>
      <c r="O396" s="15"/>
      <c r="P396" s="11"/>
      <c r="Q396" s="11"/>
      <c r="R396" s="11"/>
      <c r="S396" s="11"/>
      <c r="T396" s="11"/>
      <c r="AB396" s="25"/>
      <c r="AC396" s="73"/>
      <c r="AD396" s="25"/>
      <c r="AE396" s="25">
        <f>IF(V396&lt;Ds,'Rainfed Soy'!G396,IF(V396&gt;Dd,0,'Rainfed Soy'!G396*AD396))</f>
        <v>0</v>
      </c>
    </row>
    <row r="397" spans="1:82" x14ac:dyDescent="0.15">
      <c r="A397" s="170"/>
      <c r="B397" s="25"/>
      <c r="D397" s="7"/>
      <c r="E397" s="7"/>
      <c r="F397" s="7"/>
      <c r="G397" s="7"/>
      <c r="I397"/>
      <c r="K397" s="11"/>
      <c r="L397" s="8"/>
      <c r="N397" s="11"/>
      <c r="O397" s="15"/>
      <c r="P397" s="11"/>
      <c r="Q397" s="11"/>
      <c r="R397" s="11"/>
      <c r="S397" s="11"/>
      <c r="T397" s="11"/>
      <c r="AB397" s="25"/>
      <c r="AC397" s="73"/>
      <c r="AD397" s="25"/>
      <c r="AE397" s="25">
        <f>IF(V397&lt;Ds,'Rainfed Soy'!G397,IF(V397&gt;Dd,0,'Rainfed Soy'!G397*AD397))</f>
        <v>0</v>
      </c>
    </row>
    <row r="398" spans="1:82" x14ac:dyDescent="0.15">
      <c r="A398" s="170"/>
      <c r="B398" s="25"/>
      <c r="D398" s="7"/>
      <c r="E398" s="7"/>
      <c r="F398" s="7"/>
      <c r="G398" s="7"/>
      <c r="I398"/>
      <c r="K398" s="11"/>
      <c r="L398" s="8"/>
      <c r="N398" s="11"/>
      <c r="O398" s="15"/>
      <c r="P398" s="11"/>
      <c r="Q398" s="11"/>
      <c r="R398" s="11"/>
      <c r="S398" s="11"/>
      <c r="T398" s="11"/>
      <c r="AB398" s="25"/>
      <c r="AC398" s="73"/>
      <c r="AD398" s="25"/>
      <c r="AE398" s="25">
        <f>IF(V398&lt;Ds,'Rainfed Soy'!G398,IF(V398&gt;Dd,0,'Rainfed Soy'!G398*AD398))</f>
        <v>0</v>
      </c>
    </row>
    <row r="399" spans="1:82" x14ac:dyDescent="0.15">
      <c r="A399" s="170"/>
      <c r="B399" s="25"/>
      <c r="D399" s="7"/>
      <c r="E399" s="7"/>
      <c r="F399" s="7"/>
      <c r="G399" s="7"/>
      <c r="I399"/>
      <c r="K399" s="11"/>
      <c r="L399" s="8"/>
      <c r="N399" s="11"/>
      <c r="O399" s="15"/>
      <c r="P399" s="11"/>
      <c r="Q399" s="11"/>
      <c r="R399" s="11"/>
      <c r="S399" s="11"/>
      <c r="T399" s="11"/>
      <c r="AB399" s="25"/>
      <c r="AC399" s="73"/>
      <c r="AD399" s="25"/>
      <c r="AE399" s="25">
        <f>IF(V399&lt;Ds,'Rainfed Soy'!G399,IF(V399&gt;Dd,0,'Rainfed Soy'!G399*AD399))</f>
        <v>0</v>
      </c>
    </row>
    <row r="400" spans="1:82" x14ac:dyDescent="0.15">
      <c r="A400" s="170"/>
      <c r="B400" s="25"/>
      <c r="D400" s="7"/>
      <c r="E400" s="7"/>
      <c r="F400" s="7"/>
      <c r="G400" s="7"/>
      <c r="I400"/>
      <c r="K400" s="11"/>
      <c r="L400" s="8"/>
      <c r="N400" s="11"/>
      <c r="O400" s="15"/>
      <c r="P400" s="11"/>
      <c r="Q400" s="11"/>
      <c r="R400" s="11"/>
      <c r="S400" s="11"/>
      <c r="T400" s="11"/>
      <c r="AB400" s="25"/>
      <c r="AC400" s="73"/>
      <c r="AD400" s="25"/>
      <c r="AE400" s="25">
        <f>IF(V400&lt;Ds,'Rainfed Soy'!G400,IF(V400&gt;Dd,0,'Rainfed Soy'!G400*AD400))</f>
        <v>0</v>
      </c>
    </row>
    <row r="401" spans="1:99" x14ac:dyDescent="0.15">
      <c r="A401" s="170"/>
      <c r="B401" s="25"/>
      <c r="D401" s="7"/>
      <c r="E401" s="7"/>
      <c r="F401" s="7"/>
      <c r="G401" s="7"/>
      <c r="I401"/>
      <c r="K401" s="11"/>
      <c r="L401" s="8"/>
      <c r="N401" s="11"/>
      <c r="O401" s="15"/>
      <c r="P401" s="11"/>
      <c r="Q401" s="11"/>
      <c r="R401" s="11"/>
      <c r="S401" s="11"/>
      <c r="T401" s="11"/>
      <c r="AB401" s="25"/>
      <c r="AC401" s="73"/>
      <c r="AD401" s="25"/>
      <c r="AE401" s="25">
        <f>IF(V401&lt;Ds,'Rainfed Soy'!G401,IF(V401&gt;Dd,0,'Rainfed Soy'!G401*AD401))</f>
        <v>0</v>
      </c>
      <c r="CG401" s="67"/>
      <c r="CH401" s="27"/>
      <c r="CI401" s="11"/>
      <c r="CJ401" s="11"/>
      <c r="CK401" s="11"/>
      <c r="CL401" s="11"/>
      <c r="CM401" s="11"/>
      <c r="CN401" s="11"/>
      <c r="CO401" s="11"/>
      <c r="CP401" s="11"/>
      <c r="CQ401" s="11"/>
      <c r="CR401" s="11"/>
      <c r="CS401" s="11"/>
      <c r="CT401" s="11"/>
      <c r="CU401" s="11"/>
    </row>
    <row r="402" spans="1:99" x14ac:dyDescent="0.15">
      <c r="A402" s="170"/>
      <c r="B402" s="25"/>
      <c r="D402" s="7"/>
      <c r="E402" s="7"/>
      <c r="F402" s="7"/>
      <c r="G402" s="7"/>
      <c r="I402"/>
      <c r="K402" s="11"/>
      <c r="L402" s="8"/>
      <c r="N402" s="11"/>
      <c r="O402" s="15"/>
      <c r="P402" s="11"/>
      <c r="Q402" s="11"/>
      <c r="R402" s="11"/>
      <c r="S402" s="11"/>
      <c r="T402" s="11"/>
      <c r="AB402" s="25"/>
      <c r="AC402" s="73"/>
      <c r="AD402" s="25"/>
      <c r="AE402" s="25">
        <f>IF(V402&lt;Ds,'Rainfed Soy'!G402,IF(V402&gt;Dd,0,'Rainfed Soy'!G402*AD402))</f>
        <v>0</v>
      </c>
      <c r="CH402" s="11"/>
      <c r="CI402" s="11"/>
      <c r="CJ402" s="11"/>
      <c r="CK402" s="11"/>
      <c r="CL402" s="11"/>
      <c r="CM402" s="11"/>
      <c r="CN402" s="11"/>
      <c r="CO402" s="11"/>
      <c r="CP402" s="11"/>
      <c r="CQ402" s="11"/>
      <c r="CR402" s="11"/>
      <c r="CS402" s="11"/>
      <c r="CT402" s="11"/>
      <c r="CU402" s="11"/>
    </row>
    <row r="403" spans="1:99" x14ac:dyDescent="0.15">
      <c r="A403" s="170"/>
      <c r="B403" s="25"/>
      <c r="D403" s="7"/>
      <c r="E403" s="7"/>
      <c r="F403" s="7"/>
      <c r="G403" s="7"/>
      <c r="I403"/>
      <c r="K403" s="11"/>
      <c r="L403" s="8"/>
      <c r="N403" s="11"/>
      <c r="O403" s="15"/>
      <c r="P403" s="11"/>
      <c r="Q403" s="11"/>
      <c r="R403" s="11"/>
      <c r="S403" s="11"/>
      <c r="T403" s="11"/>
      <c r="AB403" s="25"/>
      <c r="AC403" s="73"/>
      <c r="AD403" s="25"/>
      <c r="AE403" s="25">
        <f>IF(V403&lt;Ds,'Rainfed Soy'!G403,IF(V403&gt;Dd,0,'Rainfed Soy'!G403*AD403))</f>
        <v>0</v>
      </c>
      <c r="CH403" s="11"/>
      <c r="CI403" s="11"/>
      <c r="CJ403" s="11"/>
      <c r="CK403" s="11"/>
      <c r="CL403" s="11"/>
      <c r="CM403" s="11"/>
      <c r="CN403" s="11"/>
      <c r="CO403" s="11"/>
      <c r="CP403" s="11"/>
      <c r="CQ403" s="11"/>
      <c r="CR403" s="11"/>
      <c r="CS403" s="11"/>
      <c r="CT403" s="11"/>
      <c r="CU403" s="11"/>
    </row>
    <row r="404" spans="1:99" x14ac:dyDescent="0.15">
      <c r="A404" s="170"/>
      <c r="B404" s="25"/>
      <c r="D404" s="7"/>
      <c r="E404" s="7"/>
      <c r="F404" s="7"/>
      <c r="G404" s="7"/>
      <c r="I404"/>
      <c r="K404" s="11"/>
      <c r="L404" s="8"/>
      <c r="N404" s="11"/>
      <c r="O404" s="15"/>
      <c r="P404" s="11"/>
      <c r="Q404" s="11"/>
      <c r="R404" s="11"/>
      <c r="S404" s="11"/>
      <c r="T404" s="11"/>
      <c r="AB404" s="25"/>
      <c r="AC404" s="73"/>
      <c r="AD404" s="25"/>
      <c r="AE404" s="25">
        <f>IF(V404&lt;Ds,'Rainfed Soy'!G404,IF(V404&gt;Dd,0,'Rainfed Soy'!G404*AD404))</f>
        <v>0</v>
      </c>
      <c r="CH404" s="11"/>
      <c r="CI404" s="11"/>
      <c r="CJ404" s="11"/>
      <c r="CK404" s="11"/>
      <c r="CL404" s="11"/>
      <c r="CM404" s="11"/>
      <c r="CN404" s="11"/>
      <c r="CO404" s="11"/>
      <c r="CP404" s="11"/>
      <c r="CQ404" s="11"/>
      <c r="CR404" s="11"/>
      <c r="CS404" s="11"/>
      <c r="CT404" s="11"/>
      <c r="CU404" s="11"/>
    </row>
    <row r="405" spans="1:99" x14ac:dyDescent="0.15">
      <c r="A405" s="170"/>
      <c r="B405" s="25"/>
      <c r="D405" s="7"/>
      <c r="E405" s="7"/>
      <c r="F405" s="7"/>
      <c r="G405" s="7"/>
      <c r="I405"/>
      <c r="K405" s="11"/>
      <c r="L405" s="8"/>
      <c r="N405" s="11"/>
      <c r="O405" s="15"/>
      <c r="P405" s="11"/>
      <c r="Q405" s="11"/>
      <c r="R405" s="11"/>
      <c r="S405" s="11"/>
      <c r="T405" s="11"/>
      <c r="AB405" s="25"/>
      <c r="AC405" s="73"/>
      <c r="AD405" s="25"/>
      <c r="AE405" s="25">
        <f>IF(V405&lt;Ds,'Rainfed Soy'!G405,IF(V405&gt;Dd,0,'Rainfed Soy'!G405*AD405))</f>
        <v>0</v>
      </c>
      <c r="CH405" s="11"/>
      <c r="CI405" s="11"/>
      <c r="CJ405" s="11"/>
      <c r="CK405" s="11"/>
      <c r="CL405" s="11"/>
      <c r="CM405" s="11"/>
      <c r="CN405" s="11"/>
      <c r="CO405" s="11"/>
      <c r="CP405" s="11"/>
      <c r="CQ405" s="11"/>
      <c r="CR405" s="11"/>
      <c r="CS405" s="11"/>
      <c r="CT405" s="11"/>
      <c r="CU405" s="11"/>
    </row>
    <row r="406" spans="1:99" x14ac:dyDescent="0.15">
      <c r="A406" s="170"/>
      <c r="B406" s="25"/>
      <c r="D406" s="7"/>
      <c r="E406" s="7"/>
      <c r="F406" s="7"/>
      <c r="G406" s="7"/>
      <c r="I406"/>
      <c r="K406" s="11"/>
      <c r="L406" s="8"/>
      <c r="N406" s="11"/>
      <c r="O406" s="15"/>
      <c r="P406" s="11"/>
      <c r="Q406" s="11"/>
      <c r="R406" s="11"/>
      <c r="S406" s="11"/>
      <c r="T406" s="11"/>
      <c r="AB406" s="25"/>
      <c r="AC406" s="73"/>
      <c r="AD406" s="25"/>
      <c r="AE406" s="25">
        <f>IF(V406&lt;Ds,'Rainfed Soy'!G406,IF(V406&gt;Dd,0,'Rainfed Soy'!G406*AD406))</f>
        <v>0</v>
      </c>
      <c r="CH406" s="11"/>
      <c r="CI406" s="11"/>
      <c r="CJ406" s="11"/>
      <c r="CK406" s="11"/>
      <c r="CL406" s="11"/>
      <c r="CM406" s="11"/>
      <c r="CN406" s="11"/>
      <c r="CO406" s="11"/>
      <c r="CP406" s="11"/>
      <c r="CQ406" s="11"/>
      <c r="CR406" s="11"/>
      <c r="CS406" s="11"/>
      <c r="CT406" s="11"/>
      <c r="CU406" s="11"/>
    </row>
    <row r="407" spans="1:99" x14ac:dyDescent="0.15">
      <c r="A407" s="170"/>
      <c r="B407" s="25"/>
      <c r="D407" s="7"/>
      <c r="E407" s="7"/>
      <c r="F407" s="7"/>
      <c r="G407" s="7"/>
      <c r="I407"/>
      <c r="K407" s="11"/>
      <c r="L407" s="8"/>
      <c r="N407" s="11"/>
      <c r="O407" s="15"/>
      <c r="P407" s="11"/>
      <c r="Q407" s="11"/>
      <c r="R407" s="11"/>
      <c r="S407" s="11"/>
      <c r="T407" s="11"/>
      <c r="AB407" s="25"/>
      <c r="AC407" s="73"/>
      <c r="AD407" s="25"/>
      <c r="AE407" s="25">
        <f>IF(V407&lt;Ds,'Rainfed Soy'!G407,IF(V407&gt;Dd,0,'Rainfed Soy'!G407*AD407))</f>
        <v>0</v>
      </c>
      <c r="CH407" s="11"/>
      <c r="CI407" s="11"/>
      <c r="CJ407" s="11"/>
      <c r="CK407" s="11"/>
      <c r="CL407" s="11"/>
      <c r="CM407" s="11"/>
      <c r="CN407" s="11"/>
      <c r="CO407" s="11"/>
      <c r="CP407" s="11"/>
      <c r="CQ407" s="11"/>
      <c r="CR407" s="11"/>
      <c r="CS407" s="11"/>
      <c r="CT407" s="11"/>
      <c r="CU407" s="11"/>
    </row>
    <row r="408" spans="1:99" x14ac:dyDescent="0.15">
      <c r="A408" s="170"/>
      <c r="B408" s="25"/>
      <c r="D408" s="7"/>
      <c r="E408" s="7"/>
      <c r="F408" s="7"/>
      <c r="G408" s="7"/>
      <c r="I408"/>
      <c r="K408" s="11"/>
      <c r="L408" s="8"/>
      <c r="N408" s="11"/>
      <c r="O408" s="15"/>
      <c r="P408" s="11"/>
      <c r="Q408" s="11"/>
      <c r="R408" s="11"/>
      <c r="S408" s="11"/>
      <c r="T408" s="11"/>
      <c r="AB408" s="25"/>
      <c r="AC408" s="73"/>
      <c r="AD408" s="25"/>
      <c r="AE408" s="25">
        <f>IF(V408&lt;Ds,'Rainfed Soy'!G408,IF(V408&gt;Dd,0,'Rainfed Soy'!G408*AD408))</f>
        <v>0</v>
      </c>
      <c r="CH408" s="11"/>
      <c r="CI408" s="11"/>
      <c r="CJ408" s="11"/>
      <c r="CK408" s="11"/>
      <c r="CL408" s="11"/>
      <c r="CM408" s="11"/>
      <c r="CN408" s="11"/>
      <c r="CO408" s="11"/>
      <c r="CP408" s="11"/>
      <c r="CQ408" s="11"/>
      <c r="CR408" s="11"/>
      <c r="CS408" s="11"/>
      <c r="CT408" s="11"/>
      <c r="CU408" s="11"/>
    </row>
    <row r="409" spans="1:99" x14ac:dyDescent="0.15">
      <c r="A409" s="170"/>
      <c r="B409" s="25"/>
      <c r="D409" s="7"/>
      <c r="E409" s="7"/>
      <c r="F409" s="7"/>
      <c r="G409" s="7"/>
      <c r="I409"/>
      <c r="K409" s="11"/>
      <c r="L409" s="8"/>
      <c r="N409" s="11"/>
      <c r="O409" s="15"/>
      <c r="P409" s="11"/>
      <c r="Q409" s="11"/>
      <c r="R409" s="11"/>
      <c r="S409" s="11"/>
      <c r="T409" s="11"/>
      <c r="AB409" s="25"/>
      <c r="AC409" s="73"/>
      <c r="AD409" s="25"/>
      <c r="AE409" s="25">
        <f>IF(V409&lt;Ds,'Rainfed Soy'!G409,IF(V409&gt;Dd,0,'Rainfed Soy'!G409*AD409))</f>
        <v>0</v>
      </c>
    </row>
    <row r="410" spans="1:99" x14ac:dyDescent="0.15">
      <c r="A410" s="170"/>
      <c r="B410" s="25"/>
      <c r="D410" s="7"/>
      <c r="E410" s="7"/>
      <c r="F410" s="7"/>
      <c r="G410" s="7"/>
      <c r="I410"/>
      <c r="K410" s="11"/>
      <c r="L410" s="8"/>
      <c r="N410" s="11"/>
      <c r="O410" s="15"/>
      <c r="P410" s="11"/>
      <c r="Q410" s="11"/>
      <c r="R410" s="11"/>
      <c r="S410" s="11"/>
      <c r="T410" s="11"/>
      <c r="AB410" s="25"/>
      <c r="AC410" s="73"/>
      <c r="AD410" s="25"/>
      <c r="AE410" s="25">
        <f>IF(V410&lt;Ds,'Rainfed Soy'!G410,IF(V410&gt;Dd,0,'Rainfed Soy'!G410*AD410))</f>
        <v>0</v>
      </c>
    </row>
    <row r="411" spans="1:99" x14ac:dyDescent="0.15">
      <c r="A411" s="170"/>
      <c r="B411" s="25"/>
      <c r="D411" s="7"/>
      <c r="E411" s="7"/>
      <c r="F411" s="7"/>
      <c r="G411" s="7"/>
      <c r="I411"/>
      <c r="K411" s="11"/>
      <c r="L411" s="8"/>
      <c r="N411" s="11"/>
      <c r="O411" s="15"/>
      <c r="P411" s="11"/>
      <c r="Q411" s="11"/>
      <c r="R411" s="11"/>
      <c r="S411" s="11"/>
      <c r="T411" s="11"/>
      <c r="AB411" s="25"/>
      <c r="AC411" s="73"/>
      <c r="AD411" s="25"/>
      <c r="AE411" s="25">
        <f>IF(V411&lt;Ds,'Rainfed Soy'!G411,IF(V411&gt;Dd,0,'Rainfed Soy'!G411*AD411))</f>
        <v>0</v>
      </c>
    </row>
    <row r="412" spans="1:99" x14ac:dyDescent="0.15">
      <c r="A412" s="170"/>
      <c r="B412" s="25"/>
      <c r="D412" s="7"/>
      <c r="E412" s="7"/>
      <c r="F412" s="7"/>
      <c r="G412" s="7"/>
      <c r="I412"/>
      <c r="K412" s="11"/>
      <c r="L412" s="8"/>
      <c r="N412" s="11"/>
      <c r="O412" s="15"/>
      <c r="P412" s="11"/>
      <c r="Q412" s="11"/>
      <c r="R412" s="11"/>
      <c r="S412" s="11"/>
      <c r="T412" s="11"/>
      <c r="AB412" s="25"/>
      <c r="AC412" s="73"/>
      <c r="AD412" s="25"/>
      <c r="AE412" s="25">
        <f>IF(V412&lt;Ds,'Rainfed Soy'!G412,IF(V412&gt;Dd,0,'Rainfed Soy'!G412*AD412))</f>
        <v>0</v>
      </c>
    </row>
    <row r="413" spans="1:99" x14ac:dyDescent="0.15">
      <c r="A413" s="170"/>
      <c r="B413" s="25"/>
      <c r="D413" s="7"/>
      <c r="E413" s="7"/>
      <c r="F413" s="7"/>
      <c r="G413" s="7"/>
      <c r="I413"/>
      <c r="K413" s="11"/>
      <c r="L413" s="8"/>
      <c r="N413" s="11"/>
      <c r="O413" s="15"/>
      <c r="P413" s="11"/>
      <c r="Q413" s="11"/>
      <c r="R413" s="11"/>
      <c r="S413" s="11"/>
      <c r="T413" s="11"/>
      <c r="AB413" s="25"/>
      <c r="AC413" s="73"/>
      <c r="AD413" s="25"/>
      <c r="AE413" s="25">
        <f>IF(V413&lt;Ds,'Rainfed Soy'!G413,IF(V413&gt;Dd,0,'Rainfed Soy'!G413*AD413))</f>
        <v>0</v>
      </c>
    </row>
    <row r="414" spans="1:99" x14ac:dyDescent="0.15">
      <c r="A414" s="170"/>
      <c r="B414" s="25"/>
      <c r="D414" s="7"/>
      <c r="E414" s="7"/>
      <c r="F414" s="7"/>
      <c r="G414" s="7"/>
      <c r="I414"/>
      <c r="K414" s="11"/>
      <c r="L414" s="8"/>
      <c r="N414" s="11"/>
      <c r="O414" s="15"/>
      <c r="P414" s="11"/>
      <c r="Q414" s="11"/>
      <c r="R414" s="11"/>
      <c r="S414" s="11"/>
      <c r="T414" s="11"/>
      <c r="AB414" s="25"/>
      <c r="AC414" s="73"/>
      <c r="AD414" s="25"/>
      <c r="AE414" s="25">
        <f>IF(V414&lt;Ds,'Rainfed Soy'!G414,IF(V414&gt;Dd,0,'Rainfed Soy'!G414*AD414))</f>
        <v>0</v>
      </c>
    </row>
    <row r="415" spans="1:99" x14ac:dyDescent="0.15">
      <c r="A415" s="170"/>
      <c r="B415" s="25"/>
      <c r="D415" s="7"/>
      <c r="E415" s="7"/>
      <c r="F415" s="7"/>
      <c r="G415" s="7"/>
      <c r="I415"/>
      <c r="K415" s="11"/>
      <c r="L415" s="8"/>
      <c r="N415" s="11"/>
      <c r="O415" s="15"/>
      <c r="P415" s="11"/>
      <c r="Q415" s="11"/>
      <c r="R415" s="11"/>
      <c r="S415" s="11"/>
      <c r="T415" s="11"/>
      <c r="AB415" s="25"/>
      <c r="AC415" s="73"/>
      <c r="AD415" s="25"/>
      <c r="AE415" s="25">
        <f>IF(V415&lt;Ds,'Rainfed Soy'!G415,IF(V415&gt;Dd,0,'Rainfed Soy'!G415*AD415))</f>
        <v>0</v>
      </c>
    </row>
    <row r="416" spans="1:99" x14ac:dyDescent="0.15">
      <c r="A416" s="170"/>
      <c r="B416" s="25"/>
      <c r="D416" s="7"/>
      <c r="E416" s="7"/>
      <c r="F416" s="7"/>
      <c r="G416" s="7"/>
      <c r="I416"/>
      <c r="K416" s="11"/>
      <c r="L416" s="8"/>
      <c r="N416" s="11"/>
      <c r="O416" s="15"/>
      <c r="P416" s="11"/>
      <c r="Q416" s="11"/>
      <c r="R416" s="11"/>
      <c r="S416" s="11"/>
      <c r="T416" s="11"/>
      <c r="AB416" s="25"/>
      <c r="AC416" s="73"/>
      <c r="AD416" s="25"/>
      <c r="AE416" s="25">
        <f>IF(V416&lt;Ds,'Rainfed Soy'!G416,IF(V416&gt;Dd,0,'Rainfed Soy'!G416*AD416))</f>
        <v>0</v>
      </c>
    </row>
    <row r="417" spans="1:31" x14ac:dyDescent="0.15">
      <c r="A417" s="170"/>
      <c r="B417" s="25"/>
      <c r="D417" s="7"/>
      <c r="E417" s="7"/>
      <c r="F417" s="7"/>
      <c r="G417" s="7"/>
      <c r="I417"/>
      <c r="K417" s="11"/>
      <c r="L417" s="8"/>
      <c r="N417" s="11"/>
      <c r="O417" s="15"/>
      <c r="P417" s="11"/>
      <c r="Q417" s="11"/>
      <c r="R417" s="11"/>
      <c r="S417" s="11"/>
      <c r="T417" s="11"/>
      <c r="AB417" s="25"/>
      <c r="AC417" s="73"/>
      <c r="AD417" s="25"/>
      <c r="AE417" s="25">
        <f>IF(V417&lt;Ds,'Rainfed Soy'!G417,IF(V417&gt;Dd,0,'Rainfed Soy'!G417*AD417))</f>
        <v>0</v>
      </c>
    </row>
    <row r="418" spans="1:31" x14ac:dyDescent="0.15">
      <c r="A418" s="170"/>
      <c r="B418" s="25"/>
      <c r="D418" s="7"/>
      <c r="E418" s="7"/>
      <c r="F418" s="7"/>
      <c r="G418" s="7"/>
      <c r="I418"/>
      <c r="K418" s="11"/>
      <c r="L418" s="8"/>
      <c r="N418" s="11"/>
      <c r="O418" s="15"/>
      <c r="P418" s="11"/>
      <c r="Q418" s="11"/>
      <c r="R418" s="11"/>
      <c r="S418" s="11"/>
      <c r="T418" s="11"/>
      <c r="AB418" s="25"/>
      <c r="AC418" s="73"/>
      <c r="AD418" s="25"/>
      <c r="AE418" s="25">
        <f>IF(V418&lt;Ds,'Rainfed Soy'!G418,IF(V418&gt;Dd,0,'Rainfed Soy'!G418*AD418))</f>
        <v>0</v>
      </c>
    </row>
    <row r="419" spans="1:31" x14ac:dyDescent="0.15">
      <c r="A419" s="170"/>
      <c r="B419" s="25"/>
      <c r="D419" s="7"/>
      <c r="E419" s="7"/>
      <c r="F419" s="7"/>
      <c r="G419" s="7"/>
      <c r="I419"/>
      <c r="K419" s="11"/>
      <c r="L419" s="8"/>
      <c r="N419" s="11"/>
      <c r="O419" s="15"/>
      <c r="P419" s="11"/>
      <c r="Q419" s="11"/>
      <c r="R419" s="11"/>
      <c r="S419" s="11"/>
      <c r="T419" s="11"/>
      <c r="AB419" s="25"/>
      <c r="AC419" s="73"/>
      <c r="AD419" s="25"/>
      <c r="AE419" s="25">
        <f>IF(V419&lt;Ds,'Rainfed Soy'!G419,IF(V419&gt;Dd,0,'Rainfed Soy'!G419*AD419))</f>
        <v>0</v>
      </c>
    </row>
    <row r="420" spans="1:31" x14ac:dyDescent="0.15">
      <c r="A420" s="170"/>
      <c r="B420" s="25"/>
      <c r="D420" s="7"/>
      <c r="E420" s="7"/>
      <c r="F420" s="7"/>
      <c r="G420" s="7"/>
      <c r="I420"/>
      <c r="K420" s="11"/>
      <c r="L420" s="8"/>
      <c r="N420" s="11"/>
      <c r="O420" s="15"/>
      <c r="P420" s="11"/>
      <c r="Q420" s="11"/>
      <c r="R420" s="11"/>
      <c r="S420" s="11"/>
      <c r="T420" s="11"/>
      <c r="AB420" s="25"/>
      <c r="AC420" s="73"/>
      <c r="AD420" s="25"/>
      <c r="AE420" s="25">
        <f>IF(V420&lt;Ds,'Rainfed Soy'!G420,IF(V420&gt;Dd,0,'Rainfed Soy'!G420*AD420))</f>
        <v>0</v>
      </c>
    </row>
    <row r="421" spans="1:31" x14ac:dyDescent="0.15">
      <c r="A421" s="170"/>
      <c r="B421" s="25"/>
      <c r="D421" s="7"/>
      <c r="E421" s="7"/>
      <c r="F421" s="7"/>
      <c r="G421" s="7"/>
      <c r="I421"/>
      <c r="K421" s="11"/>
      <c r="L421" s="8"/>
      <c r="N421" s="11"/>
      <c r="O421" s="15"/>
      <c r="P421" s="11"/>
      <c r="Q421" s="11"/>
      <c r="R421" s="11"/>
      <c r="S421" s="11"/>
      <c r="T421" s="11"/>
      <c r="AB421" s="25"/>
      <c r="AC421" s="73"/>
      <c r="AD421" s="25"/>
      <c r="AE421" s="25">
        <f>IF(V421&lt;Ds,'Rainfed Soy'!G421,IF(V421&gt;Dd,0,'Rainfed Soy'!G421*AD421))</f>
        <v>0</v>
      </c>
    </row>
    <row r="422" spans="1:31" x14ac:dyDescent="0.15">
      <c r="A422" s="170"/>
      <c r="B422" s="25"/>
      <c r="D422" s="7"/>
      <c r="E422" s="7"/>
      <c r="F422" s="7"/>
      <c r="G422" s="7"/>
      <c r="I422"/>
      <c r="K422" s="11"/>
      <c r="L422" s="8"/>
      <c r="N422" s="11"/>
      <c r="O422" s="15"/>
      <c r="P422" s="11"/>
      <c r="Q422" s="11"/>
      <c r="R422" s="11"/>
      <c r="S422" s="11"/>
      <c r="T422" s="11"/>
      <c r="AB422" s="25"/>
      <c r="AC422" s="73"/>
      <c r="AD422" s="25"/>
      <c r="AE422" s="25">
        <f>IF(V422&lt;Ds,'Rainfed Soy'!G422,IF(V422&gt;Dd,0,'Rainfed Soy'!G422*AD422))</f>
        <v>0</v>
      </c>
    </row>
    <row r="423" spans="1:31" x14ac:dyDescent="0.15">
      <c r="A423" s="170"/>
      <c r="B423" s="25"/>
      <c r="D423" s="7"/>
      <c r="E423" s="7"/>
      <c r="F423" s="7"/>
      <c r="G423" s="7"/>
      <c r="I423"/>
      <c r="K423" s="11"/>
      <c r="L423" s="8"/>
      <c r="N423" s="11"/>
      <c r="O423" s="15"/>
      <c r="P423" s="11"/>
      <c r="Q423" s="11"/>
      <c r="R423" s="11"/>
      <c r="S423" s="11"/>
      <c r="T423" s="11"/>
      <c r="AB423" s="25"/>
      <c r="AC423" s="73"/>
      <c r="AD423" s="25"/>
      <c r="AE423" s="25">
        <f>IF(V423&lt;Ds,'Rainfed Soy'!G423,IF(V423&gt;Dd,0,'Rainfed Soy'!G423*AD423))</f>
        <v>0</v>
      </c>
    </row>
    <row r="424" spans="1:31" x14ac:dyDescent="0.15">
      <c r="A424" s="170"/>
      <c r="B424" s="25"/>
      <c r="D424" s="7"/>
      <c r="E424" s="7"/>
      <c r="F424" s="7"/>
      <c r="G424" s="7"/>
      <c r="I424"/>
      <c r="K424" s="11"/>
      <c r="L424" s="8"/>
      <c r="N424" s="11"/>
      <c r="O424" s="15"/>
      <c r="P424" s="11"/>
      <c r="Q424" s="11"/>
      <c r="R424" s="11"/>
      <c r="S424" s="11"/>
      <c r="T424" s="11"/>
      <c r="AB424" s="25"/>
      <c r="AC424" s="73"/>
      <c r="AD424" s="25"/>
      <c r="AE424" s="25">
        <f>IF(V424&lt;Ds,'Rainfed Soy'!G424,IF(V424&gt;Dd,0,'Rainfed Soy'!G424*AD424))</f>
        <v>0</v>
      </c>
    </row>
    <row r="425" spans="1:31" x14ac:dyDescent="0.15">
      <c r="A425" s="170"/>
      <c r="B425" s="25"/>
      <c r="D425" s="7"/>
      <c r="E425" s="7"/>
      <c r="F425" s="7"/>
      <c r="G425" s="7"/>
      <c r="I425"/>
      <c r="K425" s="11"/>
      <c r="L425" s="8"/>
      <c r="N425" s="11"/>
      <c r="O425" s="15"/>
      <c r="P425" s="11"/>
      <c r="Q425" s="11"/>
      <c r="R425" s="11"/>
      <c r="S425" s="11"/>
      <c r="T425" s="11"/>
      <c r="AB425" s="25"/>
      <c r="AC425" s="73"/>
      <c r="AD425" s="25"/>
      <c r="AE425" s="25">
        <f>IF(V425&lt;Ds,'Rainfed Soy'!G425,IF(V425&gt;Dd,0,'Rainfed Soy'!G425*AD425))</f>
        <v>0</v>
      </c>
    </row>
    <row r="426" spans="1:31" x14ac:dyDescent="0.15">
      <c r="A426" s="170"/>
      <c r="B426" s="25"/>
      <c r="D426" s="7"/>
      <c r="E426" s="7"/>
      <c r="F426" s="7"/>
      <c r="G426" s="7"/>
      <c r="I426"/>
      <c r="K426" s="11"/>
      <c r="L426" s="8"/>
      <c r="N426" s="11"/>
      <c r="O426" s="15"/>
      <c r="P426" s="11"/>
      <c r="Q426" s="11"/>
      <c r="R426" s="11"/>
      <c r="S426" s="11"/>
      <c r="T426" s="11"/>
      <c r="AB426" s="25"/>
      <c r="AC426" s="73"/>
      <c r="AD426" s="25"/>
      <c r="AE426" s="25">
        <f>IF(V426&lt;Ds,'Rainfed Soy'!G426,IF(V426&gt;Dd,0,'Rainfed Soy'!G426*AD426))</f>
        <v>0</v>
      </c>
    </row>
    <row r="427" spans="1:31" x14ac:dyDescent="0.15">
      <c r="A427" s="170"/>
      <c r="B427" s="25"/>
      <c r="D427" s="7"/>
      <c r="E427" s="7"/>
      <c r="F427" s="7"/>
      <c r="G427" s="7"/>
      <c r="I427"/>
      <c r="K427" s="11"/>
      <c r="L427" s="8"/>
      <c r="N427" s="11"/>
      <c r="O427" s="15"/>
      <c r="P427" s="11"/>
      <c r="Q427" s="11"/>
      <c r="R427" s="11"/>
      <c r="S427" s="11"/>
      <c r="T427" s="11"/>
      <c r="AB427" s="25"/>
      <c r="AC427" s="73"/>
      <c r="AD427" s="25"/>
      <c r="AE427" s="25">
        <f>IF(V427&lt;Ds,'Rainfed Soy'!G427,IF(V427&gt;Dd,0,'Rainfed Soy'!G427*AD427))</f>
        <v>0</v>
      </c>
    </row>
    <row r="428" spans="1:31" x14ac:dyDescent="0.15">
      <c r="A428" s="170"/>
      <c r="B428" s="25"/>
      <c r="D428" s="7"/>
      <c r="E428" s="7"/>
      <c r="F428" s="7"/>
      <c r="G428" s="7"/>
      <c r="I428"/>
      <c r="K428" s="11"/>
      <c r="L428" s="8"/>
      <c r="N428" s="11"/>
      <c r="O428" s="15"/>
      <c r="P428" s="11"/>
      <c r="Q428" s="11"/>
      <c r="R428" s="11"/>
      <c r="S428" s="11"/>
      <c r="T428" s="11"/>
      <c r="AB428" s="25"/>
      <c r="AC428" s="73"/>
      <c r="AD428" s="25"/>
      <c r="AE428" s="25">
        <f>IF(V428&lt;Ds,'Rainfed Soy'!G428,IF(V428&gt;Dd,0,'Rainfed Soy'!G428*AD428))</f>
        <v>0</v>
      </c>
    </row>
    <row r="429" spans="1:31" x14ac:dyDescent="0.15">
      <c r="A429" s="170"/>
      <c r="B429" s="25"/>
      <c r="D429" s="7"/>
      <c r="E429" s="7"/>
      <c r="F429" s="7"/>
      <c r="G429" s="7"/>
      <c r="I429"/>
      <c r="K429" s="11"/>
      <c r="L429" s="8"/>
      <c r="N429" s="11"/>
      <c r="O429" s="15"/>
      <c r="P429" s="11"/>
      <c r="Q429" s="11"/>
      <c r="R429" s="11"/>
      <c r="S429" s="11"/>
      <c r="T429" s="11"/>
      <c r="AB429" s="25"/>
      <c r="AC429" s="73"/>
      <c r="AD429" s="25"/>
      <c r="AE429" s="25">
        <f>IF(V429&lt;Ds,'Rainfed Soy'!G429,IF(V429&gt;Dd,0,'Rainfed Soy'!G429*AD429))</f>
        <v>0</v>
      </c>
    </row>
    <row r="430" spans="1:31" x14ac:dyDescent="0.15">
      <c r="A430" s="170"/>
      <c r="B430" s="25"/>
      <c r="D430" s="7"/>
      <c r="E430" s="7"/>
      <c r="F430" s="7"/>
      <c r="G430" s="7"/>
      <c r="I430"/>
      <c r="K430" s="11"/>
      <c r="L430" s="8"/>
      <c r="N430" s="11"/>
      <c r="O430" s="15"/>
      <c r="P430" s="11"/>
      <c r="Q430" s="11"/>
      <c r="R430" s="11"/>
      <c r="S430" s="11"/>
      <c r="T430" s="11"/>
      <c r="AB430" s="25"/>
      <c r="AC430" s="73"/>
      <c r="AD430" s="25"/>
      <c r="AE430" s="25">
        <f>IF(V430&lt;Ds,'Rainfed Soy'!G430,IF(V430&gt;Dd,0,'Rainfed Soy'!G430*AD430))</f>
        <v>0</v>
      </c>
    </row>
    <row r="431" spans="1:31" x14ac:dyDescent="0.15">
      <c r="A431" s="170"/>
      <c r="B431" s="25"/>
      <c r="D431" s="7"/>
      <c r="E431" s="7"/>
      <c r="F431" s="7"/>
      <c r="G431" s="7"/>
      <c r="I431"/>
      <c r="K431" s="11"/>
      <c r="L431" s="8"/>
      <c r="N431" s="11"/>
      <c r="O431" s="15"/>
      <c r="P431" s="11"/>
      <c r="Q431" s="11"/>
      <c r="R431" s="11"/>
      <c r="S431" s="11"/>
      <c r="T431" s="11"/>
      <c r="AB431" s="25"/>
      <c r="AC431" s="73"/>
      <c r="AD431" s="25"/>
      <c r="AE431" s="25">
        <f>IF(V431&lt;Ds,'Rainfed Soy'!G431,IF(V431&gt;Dd,0,'Rainfed Soy'!G431*AD431))</f>
        <v>0</v>
      </c>
    </row>
    <row r="432" spans="1:31" x14ac:dyDescent="0.15">
      <c r="A432" s="170"/>
      <c r="B432" s="25"/>
      <c r="D432" s="7"/>
      <c r="E432" s="7"/>
      <c r="F432" s="7"/>
      <c r="G432" s="7"/>
      <c r="I432"/>
      <c r="K432" s="11"/>
      <c r="L432" s="8"/>
      <c r="N432" s="11"/>
      <c r="O432" s="15"/>
      <c r="P432" s="11"/>
      <c r="Q432" s="11"/>
      <c r="R432" s="11"/>
      <c r="S432" s="11"/>
      <c r="T432" s="11"/>
      <c r="AB432" s="25"/>
      <c r="AC432" s="73"/>
      <c r="AD432" s="25"/>
      <c r="AE432" s="25">
        <f>IF(V432&lt;Ds,'Rainfed Soy'!G432,IF(V432&gt;Dd,0,'Rainfed Soy'!G432*AD432))</f>
        <v>0</v>
      </c>
    </row>
    <row r="433" spans="1:85" x14ac:dyDescent="0.15">
      <c r="A433" s="170"/>
      <c r="B433" s="25"/>
      <c r="D433" s="7"/>
      <c r="E433" s="7"/>
      <c r="F433" s="7"/>
      <c r="G433" s="7"/>
      <c r="I433"/>
      <c r="K433" s="11"/>
      <c r="L433" s="8"/>
      <c r="N433" s="11"/>
      <c r="O433" s="15"/>
      <c r="P433" s="11"/>
      <c r="Q433" s="11"/>
      <c r="R433" s="11"/>
      <c r="S433" s="11"/>
      <c r="T433" s="11"/>
      <c r="AB433" s="25"/>
      <c r="AC433" s="73"/>
      <c r="AD433" s="25"/>
      <c r="AE433" s="25">
        <f>IF(V433&lt;Ds,'Rainfed Soy'!G433,IF(V433&gt;Dd,0,'Rainfed Soy'!G433*AD433))</f>
        <v>0</v>
      </c>
    </row>
    <row r="434" spans="1:85" x14ac:dyDescent="0.15">
      <c r="A434" s="170"/>
      <c r="B434" s="25"/>
      <c r="D434" s="7"/>
      <c r="E434" s="7"/>
      <c r="F434" s="7"/>
      <c r="G434" s="7"/>
      <c r="I434"/>
      <c r="K434" s="11"/>
      <c r="L434" s="8"/>
      <c r="N434" s="11"/>
      <c r="O434" s="15"/>
      <c r="P434" s="11"/>
      <c r="Q434" s="11"/>
      <c r="R434" s="11"/>
      <c r="S434" s="11"/>
      <c r="T434" s="11"/>
      <c r="AB434" s="25"/>
      <c r="AC434" s="73"/>
      <c r="AD434" s="25"/>
      <c r="AE434" s="25">
        <f>IF(V434&lt;Ds,'Rainfed Soy'!G434,IF(V434&gt;Dd,0,'Rainfed Soy'!G434*AD434))</f>
        <v>0</v>
      </c>
    </row>
    <row r="435" spans="1:85" x14ac:dyDescent="0.15">
      <c r="A435" s="170"/>
      <c r="B435" s="25"/>
      <c r="D435" s="7"/>
      <c r="E435" s="7"/>
      <c r="F435" s="7"/>
      <c r="G435" s="7"/>
      <c r="I435"/>
      <c r="K435" s="11"/>
      <c r="L435" s="8"/>
      <c r="N435" s="11"/>
      <c r="O435" s="15"/>
      <c r="P435" s="11"/>
      <c r="Q435" s="11"/>
      <c r="R435" s="11"/>
      <c r="S435" s="11"/>
      <c r="T435" s="11"/>
      <c r="AB435" s="25"/>
      <c r="AC435" s="73"/>
      <c r="AD435" s="25"/>
      <c r="AE435" s="25">
        <f>IF(V435&lt;Ds,'Rainfed Soy'!G435,IF(V435&gt;Dd,0,'Rainfed Soy'!G435*AD435))</f>
        <v>0</v>
      </c>
    </row>
    <row r="436" spans="1:85" x14ac:dyDescent="0.15">
      <c r="A436" s="170"/>
      <c r="B436" s="25"/>
      <c r="D436" s="7"/>
      <c r="E436" s="7"/>
      <c r="F436" s="7"/>
      <c r="G436" s="7"/>
      <c r="I436"/>
      <c r="K436" s="11"/>
      <c r="L436" s="8"/>
      <c r="N436" s="11"/>
      <c r="O436" s="15"/>
      <c r="P436" s="11"/>
      <c r="Q436" s="11"/>
      <c r="R436" s="11"/>
      <c r="S436" s="11"/>
      <c r="T436" s="11"/>
      <c r="AB436" s="25"/>
      <c r="AC436" s="73"/>
      <c r="AD436" s="25"/>
      <c r="AE436" s="25">
        <f>IF(V436&lt;Ds,'Rainfed Soy'!G436,IF(V436&gt;Dd,0,'Rainfed Soy'!G436*AD436))</f>
        <v>0</v>
      </c>
    </row>
    <row r="437" spans="1:85" x14ac:dyDescent="0.15">
      <c r="A437" s="170"/>
      <c r="B437" s="25"/>
      <c r="D437" s="7"/>
      <c r="E437" s="7"/>
      <c r="F437" s="7"/>
      <c r="G437" s="7"/>
      <c r="I437"/>
      <c r="K437" s="11"/>
      <c r="L437" s="8"/>
      <c r="N437" s="11"/>
      <c r="O437" s="15"/>
      <c r="P437" s="11"/>
      <c r="Q437" s="11"/>
      <c r="R437" s="11"/>
      <c r="S437" s="11"/>
      <c r="T437" s="11"/>
      <c r="AB437" s="25"/>
      <c r="AC437" s="73"/>
      <c r="AD437" s="25"/>
      <c r="AE437" s="25">
        <f>IF(V437&lt;Ds,'Rainfed Soy'!G437,IF(V437&gt;Dd,0,'Rainfed Soy'!G437*AD437))</f>
        <v>0</v>
      </c>
    </row>
    <row r="438" spans="1:85" x14ac:dyDescent="0.15">
      <c r="A438" s="170"/>
      <c r="B438" s="25"/>
      <c r="D438" s="7"/>
      <c r="E438" s="7"/>
      <c r="F438" s="7"/>
      <c r="G438" s="7"/>
      <c r="I438"/>
      <c r="K438" s="11"/>
      <c r="L438" s="8"/>
      <c r="N438" s="11"/>
      <c r="O438" s="15"/>
      <c r="P438" s="11"/>
      <c r="Q438" s="11"/>
      <c r="R438" s="11"/>
      <c r="S438" s="11"/>
      <c r="T438" s="11"/>
      <c r="AB438" s="25"/>
      <c r="AC438" s="73"/>
      <c r="AD438" s="25"/>
      <c r="AE438" s="25">
        <f>IF(V438&lt;Ds,'Rainfed Soy'!G438,IF(V438&gt;Dd,0,'Rainfed Soy'!G438*AD438))</f>
        <v>0</v>
      </c>
      <c r="CG438" s="27"/>
    </row>
    <row r="439" spans="1:85" x14ac:dyDescent="0.15">
      <c r="A439" s="170"/>
      <c r="B439" s="25"/>
      <c r="D439" s="7"/>
      <c r="E439" s="7"/>
      <c r="F439" s="7"/>
      <c r="G439" s="7"/>
      <c r="I439"/>
      <c r="K439" s="11"/>
      <c r="L439" s="8"/>
      <c r="N439" s="11"/>
      <c r="O439" s="15"/>
      <c r="P439" s="11"/>
      <c r="Q439" s="11"/>
      <c r="R439" s="11"/>
      <c r="S439" s="11"/>
      <c r="T439" s="11"/>
      <c r="AB439" s="25"/>
      <c r="AC439" s="73"/>
      <c r="AD439" s="25"/>
      <c r="AE439" s="25">
        <f>IF(V439&lt;Ds,'Rainfed Soy'!G439,IF(V439&gt;Dd,0,'Rainfed Soy'!G439*AD439))</f>
        <v>0</v>
      </c>
    </row>
    <row r="440" spans="1:85" x14ac:dyDescent="0.15">
      <c r="A440" s="170"/>
      <c r="B440" s="25"/>
      <c r="D440" s="7"/>
      <c r="E440" s="7"/>
      <c r="F440" s="7"/>
      <c r="G440" s="7"/>
      <c r="I440"/>
      <c r="K440" s="11"/>
      <c r="L440" s="8"/>
      <c r="N440" s="11"/>
      <c r="O440" s="15"/>
      <c r="P440" s="11"/>
      <c r="Q440" s="11"/>
      <c r="R440" s="11"/>
      <c r="S440" s="11"/>
      <c r="T440" s="11"/>
      <c r="AB440" s="25"/>
      <c r="AC440" s="73"/>
      <c r="AD440" s="25"/>
      <c r="AE440" s="25">
        <f>IF(V440&lt;Ds,'Rainfed Soy'!G440,IF(V440&gt;Dd,0,'Rainfed Soy'!G440*AD440))</f>
        <v>0</v>
      </c>
    </row>
    <row r="441" spans="1:85" x14ac:dyDescent="0.15">
      <c r="A441" s="170"/>
      <c r="B441" s="25"/>
      <c r="D441" s="7"/>
      <c r="E441" s="7"/>
      <c r="F441" s="7"/>
      <c r="G441" s="7"/>
      <c r="I441"/>
      <c r="K441" s="11"/>
      <c r="L441" s="8"/>
      <c r="N441" s="11"/>
      <c r="O441" s="15"/>
      <c r="P441" s="11"/>
      <c r="Q441" s="11"/>
      <c r="R441" s="11"/>
      <c r="S441" s="11"/>
      <c r="T441" s="11"/>
      <c r="AB441" s="25"/>
      <c r="AC441" s="73"/>
      <c r="AD441" s="25"/>
      <c r="AE441" s="25">
        <f>IF(V441&lt;Ds,'Rainfed Soy'!G441,IF(V441&gt;Dd,0,'Rainfed Soy'!G441*AD441))</f>
        <v>0</v>
      </c>
    </row>
    <row r="442" spans="1:85" x14ac:dyDescent="0.15">
      <c r="A442" s="170"/>
      <c r="B442" s="25"/>
      <c r="D442" s="7"/>
      <c r="E442" s="7"/>
      <c r="F442" s="7"/>
      <c r="G442" s="7"/>
      <c r="I442"/>
      <c r="K442" s="11"/>
      <c r="L442" s="8"/>
      <c r="N442" s="11"/>
      <c r="O442" s="15"/>
      <c r="P442" s="11"/>
      <c r="Q442" s="11"/>
      <c r="R442" s="11"/>
      <c r="S442" s="11"/>
      <c r="T442" s="11"/>
      <c r="AB442" s="25"/>
      <c r="AC442" s="73"/>
      <c r="AD442" s="25"/>
      <c r="AE442" s="25">
        <f>IF(V442&lt;Ds,'Rainfed Soy'!G442,IF(V442&gt;Dd,0,'Rainfed Soy'!G442*AD442))</f>
        <v>0</v>
      </c>
    </row>
    <row r="443" spans="1:85" x14ac:dyDescent="0.15">
      <c r="A443" s="170"/>
      <c r="B443" s="25"/>
      <c r="D443" s="7"/>
      <c r="E443" s="7"/>
      <c r="F443" s="7"/>
      <c r="G443" s="7"/>
      <c r="I443"/>
      <c r="K443" s="11"/>
      <c r="L443" s="8"/>
      <c r="N443" s="11"/>
      <c r="O443" s="15"/>
      <c r="P443" s="11"/>
      <c r="Q443" s="11"/>
      <c r="R443" s="11"/>
      <c r="S443" s="11"/>
      <c r="T443" s="11"/>
      <c r="AB443" s="25"/>
      <c r="AC443" s="73"/>
      <c r="AD443" s="25"/>
      <c r="AE443" s="25">
        <f>IF(V443&lt;Ds,'Rainfed Soy'!G443,IF(V443&gt;Dd,0,'Rainfed Soy'!G443*AD443))</f>
        <v>0</v>
      </c>
    </row>
    <row r="444" spans="1:85" x14ac:dyDescent="0.15">
      <c r="A444" s="170"/>
      <c r="B444" s="25"/>
      <c r="D444" s="7"/>
      <c r="E444" s="7"/>
      <c r="F444" s="7"/>
      <c r="G444" s="7"/>
      <c r="I444"/>
      <c r="K444" s="11"/>
      <c r="L444" s="8"/>
      <c r="N444" s="11"/>
      <c r="O444" s="15"/>
      <c r="P444" s="11"/>
      <c r="Q444" s="11"/>
      <c r="R444" s="11"/>
      <c r="S444" s="11"/>
      <c r="T444" s="11"/>
      <c r="AB444" s="25"/>
      <c r="AC444" s="73"/>
      <c r="AD444" s="25"/>
      <c r="AE444" s="25">
        <f>IF(V444&lt;Ds,'Rainfed Soy'!G444,IF(V444&gt;Dd,0,'Rainfed Soy'!G444*AD444))</f>
        <v>0</v>
      </c>
    </row>
    <row r="445" spans="1:85" x14ac:dyDescent="0.15">
      <c r="A445" s="170"/>
      <c r="B445" s="25"/>
      <c r="D445" s="7"/>
      <c r="E445" s="7"/>
      <c r="F445" s="7"/>
      <c r="G445" s="7"/>
      <c r="I445"/>
      <c r="K445" s="11"/>
      <c r="L445" s="8"/>
      <c r="N445" s="11"/>
      <c r="O445" s="15"/>
      <c r="P445" s="11"/>
      <c r="Q445" s="11"/>
      <c r="R445" s="11"/>
      <c r="S445" s="11"/>
      <c r="T445" s="11"/>
      <c r="AB445" s="25"/>
      <c r="AC445" s="73"/>
      <c r="AD445" s="25"/>
      <c r="AE445" s="25">
        <f>IF(V445&lt;Ds,'Rainfed Soy'!G445,IF(V445&gt;Dd,0,'Rainfed Soy'!G445*AD445))</f>
        <v>0</v>
      </c>
    </row>
    <row r="446" spans="1:85" x14ac:dyDescent="0.15">
      <c r="A446" s="170"/>
      <c r="B446" s="25"/>
      <c r="D446" s="7"/>
      <c r="E446" s="7"/>
      <c r="F446" s="7"/>
      <c r="G446" s="7"/>
      <c r="I446"/>
      <c r="K446" s="11"/>
      <c r="L446" s="8"/>
      <c r="N446" s="11"/>
      <c r="O446" s="15"/>
      <c r="P446" s="11"/>
      <c r="Q446" s="11"/>
      <c r="R446" s="11"/>
      <c r="S446" s="11"/>
      <c r="T446" s="11"/>
      <c r="AB446" s="25"/>
      <c r="AC446" s="73"/>
      <c r="AD446" s="25"/>
      <c r="AE446" s="25">
        <f>IF(V446&lt;Ds,'Rainfed Soy'!G446,IF(V446&gt;Dd,0,'Rainfed Soy'!G446*AD446))</f>
        <v>0</v>
      </c>
    </row>
    <row r="447" spans="1:85" x14ac:dyDescent="0.15">
      <c r="A447" s="170"/>
      <c r="B447" s="25"/>
      <c r="D447" s="7"/>
      <c r="E447" s="7"/>
      <c r="F447" s="7"/>
      <c r="G447" s="7"/>
      <c r="I447"/>
      <c r="K447" s="11"/>
      <c r="L447" s="8"/>
      <c r="N447" s="11"/>
      <c r="O447" s="15"/>
      <c r="P447" s="11"/>
      <c r="Q447" s="11"/>
      <c r="R447" s="11"/>
      <c r="S447" s="11"/>
      <c r="T447" s="11"/>
      <c r="AB447" s="25"/>
      <c r="AC447" s="73"/>
      <c r="AD447" s="25"/>
      <c r="AE447" s="25">
        <f>IF(V447&lt;Ds,'Rainfed Soy'!G447,IF(V447&gt;Dd,0,'Rainfed Soy'!G447*AD447))</f>
        <v>0</v>
      </c>
    </row>
    <row r="448" spans="1:85" x14ac:dyDescent="0.15">
      <c r="A448" s="170"/>
      <c r="B448" s="25"/>
      <c r="D448" s="7"/>
      <c r="E448" s="7"/>
      <c r="F448" s="7"/>
      <c r="G448" s="7"/>
      <c r="I448"/>
      <c r="K448" s="11"/>
      <c r="L448" s="8"/>
      <c r="N448" s="11"/>
      <c r="O448" s="15"/>
      <c r="P448" s="11"/>
      <c r="Q448" s="11"/>
      <c r="R448" s="11"/>
      <c r="S448" s="11"/>
      <c r="T448" s="11"/>
      <c r="AB448" s="25"/>
      <c r="AC448" s="73"/>
      <c r="AD448" s="25"/>
      <c r="AE448" s="25">
        <f>IF(V448&lt;Ds,'Rainfed Soy'!G448,IF(V448&gt;Dd,0,'Rainfed Soy'!G448*AD448))</f>
        <v>0</v>
      </c>
    </row>
    <row r="449" spans="1:31" x14ac:dyDescent="0.15">
      <c r="A449" s="170"/>
      <c r="B449" s="25"/>
      <c r="D449" s="7"/>
      <c r="E449" s="7"/>
      <c r="F449" s="7"/>
      <c r="G449" s="7"/>
      <c r="I449"/>
      <c r="K449" s="11"/>
      <c r="L449" s="8"/>
      <c r="N449" s="11"/>
      <c r="O449" s="15"/>
      <c r="P449" s="11"/>
      <c r="Q449" s="11"/>
      <c r="R449" s="11"/>
      <c r="S449" s="11"/>
      <c r="T449" s="11"/>
      <c r="AB449" s="25"/>
      <c r="AC449" s="73"/>
      <c r="AD449" s="25"/>
      <c r="AE449" s="25">
        <f>IF(V449&lt;Ds,'Rainfed Soy'!G449,IF(V449&gt;Dd,0,'Rainfed Soy'!G449*AD449))</f>
        <v>0</v>
      </c>
    </row>
    <row r="450" spans="1:31" x14ac:dyDescent="0.15">
      <c r="A450" s="170"/>
      <c r="B450" s="25"/>
      <c r="D450" s="7"/>
      <c r="E450" s="7"/>
      <c r="F450" s="7"/>
      <c r="G450" s="7"/>
      <c r="I450"/>
      <c r="K450" s="11"/>
      <c r="L450" s="8"/>
      <c r="N450" s="11"/>
      <c r="O450" s="15"/>
      <c r="P450" s="11"/>
      <c r="Q450" s="11"/>
      <c r="R450" s="11"/>
      <c r="S450" s="11"/>
      <c r="T450" s="11"/>
      <c r="AB450" s="25"/>
      <c r="AC450" s="73"/>
      <c r="AD450" s="25"/>
      <c r="AE450" s="25">
        <f>IF(V450&lt;Ds,'Rainfed Soy'!G450,IF(V450&gt;Dd,0,'Rainfed Soy'!G450*AD450))</f>
        <v>0</v>
      </c>
    </row>
    <row r="451" spans="1:31" x14ac:dyDescent="0.15">
      <c r="A451" s="170"/>
      <c r="B451" s="25"/>
      <c r="D451" s="7"/>
      <c r="E451" s="7"/>
      <c r="F451" s="7"/>
      <c r="G451" s="7"/>
      <c r="I451"/>
      <c r="K451" s="11"/>
      <c r="L451" s="8"/>
      <c r="N451" s="11"/>
      <c r="O451" s="15"/>
      <c r="P451" s="11"/>
      <c r="Q451" s="11"/>
      <c r="R451" s="11"/>
      <c r="S451" s="11"/>
      <c r="T451" s="11"/>
      <c r="AB451" s="25"/>
      <c r="AC451" s="73"/>
      <c r="AD451" s="25"/>
      <c r="AE451" s="25">
        <f>IF(V451&lt;Ds,'Rainfed Soy'!G451,IF(V451&gt;Dd,0,'Rainfed Soy'!G451*AD451))</f>
        <v>0</v>
      </c>
    </row>
    <row r="452" spans="1:31" x14ac:dyDescent="0.15">
      <c r="A452" s="170"/>
      <c r="B452" s="25"/>
      <c r="D452" s="7"/>
      <c r="E452" s="7"/>
      <c r="F452" s="7"/>
      <c r="G452" s="7"/>
      <c r="I452"/>
      <c r="K452" s="11"/>
      <c r="L452" s="8"/>
      <c r="N452" s="11"/>
      <c r="O452" s="15"/>
      <c r="P452" s="11"/>
      <c r="Q452" s="11"/>
      <c r="R452" s="11"/>
      <c r="S452" s="11"/>
      <c r="T452" s="11"/>
      <c r="AB452" s="25"/>
      <c r="AC452" s="73"/>
      <c r="AD452" s="25"/>
      <c r="AE452" s="25">
        <f>IF(V452&lt;Ds,'Rainfed Soy'!G452,IF(V452&gt;Dd,0,'Rainfed Soy'!G452*AD452))</f>
        <v>0</v>
      </c>
    </row>
    <row r="453" spans="1:31" x14ac:dyDescent="0.15">
      <c r="A453" s="170"/>
      <c r="B453" s="25"/>
      <c r="D453" s="7"/>
      <c r="E453" s="7"/>
      <c r="F453" s="7"/>
      <c r="G453" s="7"/>
      <c r="I453"/>
      <c r="K453" s="11"/>
      <c r="L453" s="8"/>
      <c r="N453" s="11"/>
      <c r="O453" s="15"/>
      <c r="P453" s="11"/>
      <c r="Q453" s="11"/>
      <c r="R453" s="11"/>
      <c r="S453" s="11"/>
      <c r="T453" s="11"/>
      <c r="AB453" s="25"/>
      <c r="AC453" s="73"/>
      <c r="AD453" s="25"/>
      <c r="AE453" s="25">
        <f>IF(V453&lt;Ds,'Rainfed Soy'!G453,IF(V453&gt;Dd,0,'Rainfed Soy'!G453*AD453))</f>
        <v>0</v>
      </c>
    </row>
    <row r="454" spans="1:31" x14ac:dyDescent="0.15">
      <c r="A454" s="170"/>
      <c r="B454" s="25"/>
      <c r="D454" s="7"/>
      <c r="E454" s="7"/>
      <c r="F454" s="7"/>
      <c r="G454" s="7"/>
      <c r="I454"/>
      <c r="K454" s="11"/>
      <c r="L454" s="8"/>
      <c r="N454" s="11"/>
      <c r="O454" s="15"/>
      <c r="P454" s="11"/>
      <c r="Q454" s="11"/>
      <c r="R454" s="11"/>
      <c r="S454" s="11"/>
      <c r="T454" s="11"/>
      <c r="AB454" s="25"/>
      <c r="AC454" s="73"/>
      <c r="AD454" s="25"/>
      <c r="AE454" s="25">
        <f>IF(V454&lt;Ds,'Rainfed Soy'!G454,IF(V454&gt;Dd,0,'Rainfed Soy'!G454*AD454))</f>
        <v>0</v>
      </c>
    </row>
    <row r="455" spans="1:31" x14ac:dyDescent="0.15">
      <c r="A455" s="170"/>
      <c r="B455" s="25"/>
      <c r="D455" s="7"/>
      <c r="E455" s="7"/>
      <c r="F455" s="7"/>
      <c r="G455" s="7"/>
      <c r="I455"/>
      <c r="K455" s="11"/>
      <c r="L455" s="8"/>
      <c r="N455" s="11"/>
      <c r="O455" s="15"/>
      <c r="P455" s="11"/>
      <c r="Q455" s="11"/>
      <c r="R455" s="11"/>
      <c r="S455" s="11"/>
      <c r="T455" s="11"/>
      <c r="AB455" s="25"/>
      <c r="AC455" s="73"/>
      <c r="AD455" s="25"/>
      <c r="AE455" s="25">
        <f>IF(V455&lt;Ds,'Rainfed Soy'!G455,IF(V455&gt;Dd,0,'Rainfed Soy'!G455*AD455))</f>
        <v>0</v>
      </c>
    </row>
    <row r="456" spans="1:31" x14ac:dyDescent="0.15">
      <c r="A456" s="170"/>
      <c r="B456" s="25"/>
      <c r="D456" s="7"/>
      <c r="E456" s="7"/>
      <c r="F456" s="7"/>
      <c r="G456" s="7"/>
      <c r="I456"/>
      <c r="K456" s="11"/>
      <c r="L456" s="8"/>
      <c r="N456" s="11"/>
      <c r="O456" s="15"/>
      <c r="P456" s="11"/>
      <c r="Q456" s="11"/>
      <c r="R456" s="11"/>
      <c r="S456" s="11"/>
      <c r="T456" s="11"/>
      <c r="AB456" s="25"/>
      <c r="AC456" s="73"/>
      <c r="AD456" s="25"/>
      <c r="AE456" s="25">
        <f>IF(V456&lt;Ds,'Rainfed Soy'!G456,IF(V456&gt;Dd,0,'Rainfed Soy'!G456*AD456))</f>
        <v>0</v>
      </c>
    </row>
    <row r="457" spans="1:31" x14ac:dyDescent="0.15">
      <c r="A457" s="170"/>
      <c r="B457" s="25"/>
      <c r="D457" s="7"/>
      <c r="E457" s="7"/>
      <c r="F457" s="7"/>
      <c r="G457" s="7"/>
      <c r="I457"/>
      <c r="K457" s="11"/>
      <c r="L457" s="8"/>
      <c r="N457" s="11"/>
      <c r="O457" s="15"/>
      <c r="P457" s="11"/>
      <c r="Q457" s="11"/>
      <c r="R457" s="11"/>
      <c r="S457" s="11"/>
      <c r="T457" s="11"/>
      <c r="AB457" s="25"/>
      <c r="AC457" s="73"/>
      <c r="AD457" s="25"/>
      <c r="AE457" s="25">
        <f>IF(V457&lt;Ds,'Rainfed Soy'!G457,IF(V457&gt;Dd,0,'Rainfed Soy'!G457*AD457))</f>
        <v>0</v>
      </c>
    </row>
    <row r="458" spans="1:31" x14ac:dyDescent="0.15">
      <c r="A458" s="170"/>
      <c r="B458" s="25"/>
      <c r="D458" s="7"/>
      <c r="E458" s="7"/>
      <c r="F458" s="7"/>
      <c r="G458" s="7"/>
      <c r="I458"/>
      <c r="K458" s="11"/>
      <c r="L458" s="8"/>
      <c r="N458" s="11"/>
      <c r="O458" s="15"/>
      <c r="P458" s="11"/>
      <c r="Q458" s="11"/>
      <c r="R458" s="11"/>
      <c r="S458" s="11"/>
      <c r="T458" s="11"/>
      <c r="AB458" s="25"/>
      <c r="AC458" s="73"/>
      <c r="AD458" s="25"/>
      <c r="AE458" s="25">
        <f>IF(V458&lt;Ds,'Rainfed Soy'!G458,IF(V458&gt;Dd,0,'Rainfed Soy'!G458*AD458))</f>
        <v>0</v>
      </c>
    </row>
    <row r="459" spans="1:31" x14ac:dyDescent="0.15">
      <c r="A459" s="170"/>
      <c r="B459" s="25"/>
      <c r="D459" s="7"/>
      <c r="E459" s="7"/>
      <c r="F459" s="7"/>
      <c r="G459" s="7"/>
      <c r="I459"/>
      <c r="K459" s="11"/>
      <c r="L459" s="8"/>
      <c r="N459" s="11"/>
      <c r="O459" s="15"/>
      <c r="P459" s="11"/>
      <c r="Q459" s="11"/>
      <c r="R459" s="11"/>
      <c r="S459" s="11"/>
      <c r="T459" s="11"/>
      <c r="AB459" s="25"/>
      <c r="AC459" s="73"/>
      <c r="AD459" s="25"/>
      <c r="AE459" s="25">
        <f>IF(V459&lt;Ds,'Rainfed Soy'!G459,IF(V459&gt;Dd,0,'Rainfed Soy'!G459*AD459))</f>
        <v>0</v>
      </c>
    </row>
    <row r="460" spans="1:31" x14ac:dyDescent="0.15">
      <c r="A460" s="170"/>
      <c r="B460" s="25"/>
      <c r="D460" s="7"/>
      <c r="E460" s="7"/>
      <c r="F460" s="7"/>
      <c r="G460" s="7"/>
      <c r="I460"/>
      <c r="K460" s="11"/>
      <c r="L460" s="8"/>
      <c r="N460" s="11"/>
      <c r="O460" s="15"/>
      <c r="P460" s="11"/>
      <c r="Q460" s="11"/>
      <c r="R460" s="11"/>
      <c r="S460" s="11"/>
      <c r="T460" s="11"/>
      <c r="AB460" s="25"/>
      <c r="AC460" s="73"/>
      <c r="AD460" s="25"/>
      <c r="AE460" s="25">
        <f>IF(V460&lt;Ds,'Rainfed Soy'!G460,IF(V460&gt;Dd,0,'Rainfed Soy'!G460*AD460))</f>
        <v>0</v>
      </c>
    </row>
    <row r="461" spans="1:31" x14ac:dyDescent="0.15">
      <c r="A461" s="170"/>
      <c r="B461" s="25"/>
      <c r="D461" s="7"/>
      <c r="E461" s="7"/>
      <c r="F461" s="7"/>
      <c r="G461" s="7"/>
      <c r="I461"/>
      <c r="K461" s="11"/>
      <c r="L461" s="8"/>
      <c r="N461" s="11"/>
      <c r="O461" s="15"/>
      <c r="P461" s="11"/>
      <c r="Q461" s="11"/>
      <c r="R461" s="11"/>
      <c r="S461" s="11"/>
      <c r="T461" s="11"/>
      <c r="AB461" s="25"/>
      <c r="AC461" s="73"/>
      <c r="AD461" s="25"/>
      <c r="AE461" s="25">
        <f>IF(V461&lt;Ds,'Rainfed Soy'!G461,IF(V461&gt;Dd,0,'Rainfed Soy'!G461*AD461))</f>
        <v>0</v>
      </c>
    </row>
    <row r="462" spans="1:31" x14ac:dyDescent="0.15">
      <c r="A462" s="170"/>
      <c r="B462" s="25"/>
      <c r="D462" s="7"/>
      <c r="E462" s="7"/>
      <c r="F462" s="7"/>
      <c r="G462" s="7"/>
      <c r="I462"/>
      <c r="K462" s="11"/>
      <c r="L462" s="8"/>
      <c r="N462" s="11"/>
      <c r="O462" s="15"/>
      <c r="P462" s="11"/>
      <c r="Q462" s="11"/>
      <c r="R462" s="11"/>
      <c r="S462" s="11"/>
      <c r="T462" s="11"/>
      <c r="AB462" s="25"/>
      <c r="AC462" s="73"/>
      <c r="AD462" s="25"/>
      <c r="AE462" s="25">
        <f>IF(V462&lt;Ds,'Rainfed Soy'!G462,IF(V462&gt;Dd,0,'Rainfed Soy'!G462*AD462))</f>
        <v>0</v>
      </c>
    </row>
    <row r="463" spans="1:31" x14ac:dyDescent="0.15">
      <c r="A463" s="170"/>
      <c r="B463" s="25"/>
      <c r="D463" s="7"/>
      <c r="E463" s="7"/>
      <c r="F463" s="7"/>
      <c r="G463" s="7"/>
      <c r="I463"/>
      <c r="K463" s="11"/>
      <c r="L463" s="8"/>
      <c r="N463" s="11"/>
      <c r="O463" s="15"/>
      <c r="P463" s="11"/>
      <c r="Q463" s="11"/>
      <c r="R463" s="11"/>
      <c r="S463" s="11"/>
      <c r="T463" s="11"/>
      <c r="AB463" s="25"/>
      <c r="AC463" s="73"/>
      <c r="AD463" s="25"/>
      <c r="AE463" s="25">
        <f>IF(V463&lt;Ds,'Rainfed Soy'!G463,IF(V463&gt;Dd,0,'Rainfed Soy'!G463*AD463))</f>
        <v>0</v>
      </c>
    </row>
    <row r="464" spans="1:31" x14ac:dyDescent="0.15">
      <c r="A464" s="170"/>
      <c r="B464" s="25"/>
      <c r="D464" s="7"/>
      <c r="E464" s="7"/>
      <c r="F464" s="7"/>
      <c r="G464" s="7"/>
      <c r="I464"/>
      <c r="K464" s="11"/>
      <c r="L464" s="8"/>
      <c r="N464" s="11"/>
      <c r="O464" s="15"/>
      <c r="P464" s="11"/>
      <c r="Q464" s="11"/>
      <c r="R464" s="11"/>
      <c r="S464" s="11"/>
      <c r="T464" s="11"/>
      <c r="AB464" s="25"/>
      <c r="AC464" s="73"/>
      <c r="AD464" s="25"/>
      <c r="AE464" s="25">
        <f>IF(V464&lt;Ds,'Rainfed Soy'!G464,IF(V464&gt;Dd,0,'Rainfed Soy'!G464*AD464))</f>
        <v>0</v>
      </c>
    </row>
    <row r="465" spans="1:94" x14ac:dyDescent="0.15">
      <c r="A465" s="170"/>
      <c r="B465" s="25"/>
      <c r="D465" s="7"/>
      <c r="E465" s="7"/>
      <c r="F465" s="7"/>
      <c r="G465" s="7"/>
      <c r="I465"/>
      <c r="K465" s="11"/>
      <c r="L465" s="8"/>
      <c r="N465" s="11"/>
      <c r="O465" s="15"/>
      <c r="P465" s="11"/>
      <c r="Q465" s="11"/>
      <c r="R465" s="11"/>
      <c r="S465" s="11"/>
      <c r="T465" s="11"/>
      <c r="AB465" s="25"/>
      <c r="AC465" s="73"/>
      <c r="AD465" s="25"/>
      <c r="AE465" s="25">
        <f>IF(V465&lt;Ds,'Rainfed Soy'!G465,IF(V465&gt;Dd,0,'Rainfed Soy'!G465*AD465))</f>
        <v>0</v>
      </c>
    </row>
    <row r="466" spans="1:94" x14ac:dyDescent="0.15">
      <c r="A466" s="170"/>
      <c r="B466" s="25"/>
      <c r="D466" s="7"/>
      <c r="E466" s="7"/>
      <c r="F466" s="7"/>
      <c r="G466" s="7"/>
      <c r="I466"/>
      <c r="K466" s="11"/>
      <c r="L466" s="8"/>
      <c r="N466" s="11"/>
      <c r="O466" s="15"/>
      <c r="P466" s="11"/>
      <c r="Q466" s="11"/>
      <c r="R466" s="11"/>
      <c r="S466" s="11"/>
      <c r="T466" s="11"/>
      <c r="AB466" s="25"/>
      <c r="AC466" s="73"/>
      <c r="AD466" s="25"/>
      <c r="AE466" s="25">
        <f>IF(V466&lt;Ds,'Rainfed Soy'!G466,IF(V466&gt;Dd,0,'Rainfed Soy'!G466*AD466))</f>
        <v>0</v>
      </c>
    </row>
    <row r="467" spans="1:94" x14ac:dyDescent="0.15">
      <c r="A467" s="170"/>
      <c r="B467" s="25"/>
      <c r="D467" s="7"/>
      <c r="E467" s="7"/>
      <c r="F467" s="7"/>
      <c r="G467" s="7"/>
      <c r="I467"/>
      <c r="K467" s="11"/>
      <c r="L467" s="8"/>
      <c r="N467" s="11"/>
      <c r="O467" s="15"/>
      <c r="P467" s="11"/>
      <c r="Q467" s="11"/>
      <c r="R467" s="11"/>
      <c r="S467" s="11"/>
      <c r="T467" s="11"/>
      <c r="AB467" s="25"/>
      <c r="AC467" s="73"/>
      <c r="AD467" s="25"/>
      <c r="AE467" s="25">
        <f>IF(V467&lt;Ds,'Rainfed Soy'!G467,IF(V467&gt;Dd,0,'Rainfed Soy'!G467*AD467))</f>
        <v>0</v>
      </c>
    </row>
    <row r="468" spans="1:94" x14ac:dyDescent="0.15">
      <c r="A468" s="170"/>
      <c r="B468" s="25"/>
      <c r="D468" s="7"/>
      <c r="E468" s="7"/>
      <c r="F468" s="7"/>
      <c r="G468" s="7"/>
      <c r="I468"/>
      <c r="K468" s="11"/>
      <c r="L468" s="8"/>
      <c r="N468" s="11"/>
      <c r="O468" s="15"/>
      <c r="P468" s="11"/>
      <c r="Q468" s="11"/>
      <c r="R468" s="11"/>
      <c r="S468" s="11"/>
      <c r="T468" s="11"/>
      <c r="AB468" s="25"/>
      <c r="AC468" s="73"/>
      <c r="AD468" s="25"/>
      <c r="AE468" s="25">
        <f>IF(V468&lt;Ds,'Rainfed Soy'!G468,IF(V468&gt;Dd,0,'Rainfed Soy'!G468*AD468))</f>
        <v>0</v>
      </c>
    </row>
    <row r="469" spans="1:94" x14ac:dyDescent="0.15">
      <c r="A469" s="170"/>
      <c r="B469" s="25"/>
      <c r="D469" s="7"/>
      <c r="E469" s="7"/>
      <c r="F469" s="7"/>
      <c r="G469" s="7"/>
      <c r="I469"/>
      <c r="K469" s="11"/>
      <c r="L469" s="8"/>
      <c r="N469" s="11"/>
      <c r="O469" s="15"/>
      <c r="P469" s="11"/>
      <c r="Q469" s="11"/>
      <c r="R469" s="11"/>
      <c r="S469" s="11"/>
      <c r="T469" s="11"/>
      <c r="AB469" s="25"/>
      <c r="AC469" s="73"/>
      <c r="AD469" s="25"/>
      <c r="AE469" s="25">
        <f>IF(V469&lt;Ds,'Rainfed Soy'!G469,IF(V469&gt;Dd,0,'Rainfed Soy'!G469*AD469))</f>
        <v>0</v>
      </c>
    </row>
    <row r="470" spans="1:94" x14ac:dyDescent="0.15">
      <c r="A470" s="170"/>
      <c r="B470" s="25"/>
      <c r="D470" s="7"/>
      <c r="E470" s="7"/>
      <c r="F470" s="7"/>
      <c r="G470" s="7"/>
      <c r="I470"/>
      <c r="K470" s="11"/>
      <c r="L470" s="8"/>
      <c r="N470" s="11"/>
      <c r="O470" s="15"/>
      <c r="P470" s="11"/>
      <c r="Q470" s="11"/>
      <c r="R470" s="11"/>
      <c r="S470" s="11"/>
      <c r="T470" s="11"/>
      <c r="AB470" s="25"/>
      <c r="AC470" s="73"/>
      <c r="AD470" s="25"/>
      <c r="AE470" s="25">
        <f>IF(V470&lt;Ds,'Rainfed Soy'!G470,IF(V470&gt;Dd,0,'Rainfed Soy'!G470*AD470))</f>
        <v>0</v>
      </c>
    </row>
    <row r="471" spans="1:94" x14ac:dyDescent="0.15">
      <c r="A471" s="170"/>
      <c r="B471" s="25"/>
      <c r="D471" s="7"/>
      <c r="E471" s="7"/>
      <c r="F471" s="7"/>
      <c r="G471" s="7"/>
      <c r="I471"/>
      <c r="K471" s="11"/>
      <c r="L471" s="8"/>
      <c r="N471" s="11"/>
      <c r="O471" s="15"/>
      <c r="P471" s="11"/>
      <c r="Q471" s="11"/>
      <c r="R471" s="11"/>
      <c r="S471" s="11"/>
      <c r="T471" s="11"/>
      <c r="AB471" s="25"/>
      <c r="AC471" s="73"/>
      <c r="AD471" s="25"/>
      <c r="AE471" s="25">
        <f>IF(V471&lt;Ds,'Rainfed Soy'!G471,IF(V471&gt;Dd,0,'Rainfed Soy'!G471*AD471))</f>
        <v>0</v>
      </c>
    </row>
    <row r="472" spans="1:94" x14ac:dyDescent="0.15">
      <c r="A472" s="170"/>
      <c r="B472" s="25"/>
      <c r="D472" s="7"/>
      <c r="E472" s="7"/>
      <c r="F472" s="7"/>
      <c r="G472" s="7"/>
      <c r="I472"/>
      <c r="K472" s="11"/>
      <c r="L472" s="8"/>
      <c r="N472" s="11"/>
      <c r="O472" s="15"/>
      <c r="P472" s="11"/>
      <c r="Q472" s="11"/>
      <c r="R472" s="11"/>
      <c r="S472" s="11"/>
      <c r="T472" s="11"/>
      <c r="AB472" s="25"/>
      <c r="AC472" s="73"/>
      <c r="AD472" s="25"/>
      <c r="AE472" s="25">
        <f>IF(V472&lt;Ds,'Rainfed Soy'!G472,IF(V472&gt;Dd,0,'Rainfed Soy'!G472*AD472))</f>
        <v>0</v>
      </c>
    </row>
    <row r="473" spans="1:94" x14ac:dyDescent="0.15">
      <c r="A473" s="170"/>
      <c r="B473" s="25"/>
      <c r="D473" s="7"/>
      <c r="E473" s="7"/>
      <c r="F473" s="7"/>
      <c r="G473" s="7"/>
      <c r="I473"/>
      <c r="K473" s="11"/>
      <c r="L473" s="8"/>
      <c r="N473" s="11"/>
      <c r="O473" s="15"/>
      <c r="P473" s="11"/>
      <c r="Q473" s="11"/>
      <c r="R473" s="11"/>
      <c r="S473" s="11"/>
      <c r="T473" s="11"/>
      <c r="AB473" s="25"/>
      <c r="AC473" s="73"/>
      <c r="AD473" s="25"/>
      <c r="AE473" s="25">
        <f>IF(V473&lt;Ds,'Rainfed Soy'!G473,IF(V473&gt;Dd,0,'Rainfed Soy'!G473*AD473))</f>
        <v>0</v>
      </c>
    </row>
    <row r="474" spans="1:94" x14ac:dyDescent="0.15">
      <c r="A474" s="170"/>
      <c r="B474" s="25"/>
      <c r="D474" s="7"/>
      <c r="E474" s="7"/>
      <c r="F474" s="7"/>
      <c r="G474" s="7"/>
      <c r="I474"/>
      <c r="K474" s="11"/>
      <c r="L474" s="8"/>
      <c r="N474" s="11"/>
      <c r="O474" s="15"/>
      <c r="P474" s="11"/>
      <c r="Q474" s="11"/>
      <c r="R474" s="11"/>
      <c r="S474" s="11"/>
      <c r="T474" s="11"/>
      <c r="AB474" s="25"/>
      <c r="AC474" s="73"/>
      <c r="AD474" s="25"/>
      <c r="AE474" s="25">
        <f>IF(V474&lt;Ds,'Rainfed Soy'!G474,IF(V474&gt;Dd,0,'Rainfed Soy'!G474*AD474))</f>
        <v>0</v>
      </c>
    </row>
    <row r="475" spans="1:94" x14ac:dyDescent="0.15">
      <c r="A475" s="170"/>
      <c r="B475" s="25"/>
      <c r="D475" s="7"/>
      <c r="E475" s="7"/>
      <c r="F475" s="7"/>
      <c r="G475" s="7"/>
      <c r="I475"/>
      <c r="K475" s="11"/>
      <c r="L475" s="8"/>
      <c r="N475" s="11"/>
      <c r="O475" s="15"/>
      <c r="P475" s="11"/>
      <c r="Q475" s="11"/>
      <c r="R475" s="11"/>
      <c r="S475" s="11"/>
      <c r="T475" s="11"/>
      <c r="AB475" s="25"/>
      <c r="AC475" s="73"/>
      <c r="AD475" s="25"/>
      <c r="AE475" s="25">
        <f>IF(V475&lt;Ds,'Rainfed Soy'!G475,IF(V475&gt;Dd,0,'Rainfed Soy'!G475*AD475))</f>
        <v>0</v>
      </c>
      <c r="CG475" s="67"/>
      <c r="CN475" s="67"/>
      <c r="CP475" s="4"/>
    </row>
    <row r="476" spans="1:94" x14ac:dyDescent="0.15">
      <c r="A476" s="170"/>
      <c r="B476" s="25"/>
      <c r="D476" s="7"/>
      <c r="E476" s="7"/>
      <c r="F476" s="7"/>
      <c r="G476" s="7"/>
      <c r="I476"/>
      <c r="K476" s="11"/>
      <c r="L476" s="8"/>
      <c r="N476" s="11"/>
      <c r="O476" s="15"/>
      <c r="P476" s="11"/>
      <c r="Q476" s="11"/>
      <c r="R476" s="11"/>
      <c r="S476" s="11"/>
      <c r="T476" s="11"/>
      <c r="AB476" s="25"/>
      <c r="AC476" s="73"/>
      <c r="AD476" s="25"/>
      <c r="AE476" s="25">
        <f>IF(V476&lt;Ds,'Rainfed Soy'!G476,IF(V476&gt;Dd,0,'Rainfed Soy'!G476*AD476))</f>
        <v>0</v>
      </c>
    </row>
    <row r="477" spans="1:94" x14ac:dyDescent="0.15">
      <c r="A477" s="170"/>
      <c r="B477" s="25"/>
      <c r="D477" s="7"/>
      <c r="E477" s="7"/>
      <c r="F477" s="7"/>
      <c r="G477" s="7"/>
      <c r="I477"/>
      <c r="K477" s="11"/>
      <c r="L477" s="8"/>
      <c r="N477" s="11"/>
      <c r="O477" s="15"/>
      <c r="P477" s="11"/>
      <c r="Q477" s="11"/>
      <c r="R477" s="11"/>
      <c r="S477" s="11"/>
      <c r="T477" s="11"/>
      <c r="AB477" s="25"/>
      <c r="AC477" s="73"/>
      <c r="AD477" s="25"/>
      <c r="AE477" s="25">
        <f>IF(V477&lt;Ds,'Rainfed Soy'!G477,IF(V477&gt;Dd,0,'Rainfed Soy'!G477*AD477))</f>
        <v>0</v>
      </c>
      <c r="CG477" s="27"/>
    </row>
    <row r="478" spans="1:94" x14ac:dyDescent="0.15">
      <c r="A478" s="170"/>
      <c r="B478" s="25"/>
      <c r="D478" s="7"/>
      <c r="E478" s="7"/>
      <c r="F478" s="7"/>
      <c r="G478" s="7"/>
      <c r="I478"/>
      <c r="K478" s="11"/>
      <c r="L478" s="8"/>
      <c r="N478" s="11"/>
      <c r="O478" s="15"/>
      <c r="P478" s="11"/>
      <c r="Q478" s="11"/>
      <c r="R478" s="11"/>
      <c r="S478" s="11"/>
      <c r="T478" s="11"/>
      <c r="AB478" s="25"/>
      <c r="AC478" s="73"/>
      <c r="AD478" s="25"/>
      <c r="AE478" s="25">
        <f>IF(V478&lt;Ds,'Rainfed Soy'!G478,IF(V478&gt;Dd,0,'Rainfed Soy'!G478*AD478))</f>
        <v>0</v>
      </c>
    </row>
    <row r="479" spans="1:94" x14ac:dyDescent="0.15">
      <c r="A479" s="170"/>
      <c r="B479" s="25"/>
      <c r="D479" s="7"/>
      <c r="E479" s="7"/>
      <c r="F479" s="7"/>
      <c r="G479" s="7"/>
      <c r="I479"/>
      <c r="K479" s="11"/>
      <c r="L479" s="8"/>
      <c r="N479" s="11"/>
      <c r="O479" s="15"/>
      <c r="P479" s="11"/>
      <c r="Q479" s="11"/>
      <c r="R479" s="11"/>
      <c r="S479" s="11"/>
      <c r="T479" s="11"/>
      <c r="AB479" s="25"/>
      <c r="AC479" s="73"/>
      <c r="AD479" s="25"/>
      <c r="AE479" s="25">
        <f>IF(V479&lt;Ds,'Rainfed Soy'!G479,IF(V479&gt;Dd,0,'Rainfed Soy'!G479*AD479))</f>
        <v>0</v>
      </c>
    </row>
    <row r="480" spans="1:94" x14ac:dyDescent="0.15">
      <c r="A480" s="170"/>
      <c r="B480" s="25"/>
      <c r="D480" s="7"/>
      <c r="E480" s="7"/>
      <c r="F480" s="7"/>
      <c r="G480" s="7"/>
      <c r="I480"/>
      <c r="K480" s="11"/>
      <c r="L480" s="8"/>
      <c r="N480" s="11"/>
      <c r="O480" s="15"/>
      <c r="P480" s="11"/>
      <c r="Q480" s="11"/>
      <c r="R480" s="11"/>
      <c r="S480" s="11"/>
      <c r="T480" s="11"/>
      <c r="AB480" s="25"/>
      <c r="AC480" s="73"/>
      <c r="AD480" s="25"/>
      <c r="AE480" s="25">
        <f>IF(V480&lt;Ds,'Rainfed Soy'!G480,IF(V480&gt;Dd,0,'Rainfed Soy'!G480*AD480))</f>
        <v>0</v>
      </c>
    </row>
    <row r="481" spans="1:31" x14ac:dyDescent="0.15">
      <c r="A481" s="170"/>
      <c r="B481" s="25"/>
      <c r="D481" s="7"/>
      <c r="E481" s="7"/>
      <c r="F481" s="7"/>
      <c r="G481" s="7"/>
      <c r="I481"/>
      <c r="K481" s="11"/>
      <c r="L481" s="8"/>
      <c r="N481" s="11"/>
      <c r="O481" s="15"/>
      <c r="P481" s="11"/>
      <c r="Q481" s="11"/>
      <c r="R481" s="11"/>
      <c r="S481" s="11"/>
      <c r="T481" s="11"/>
      <c r="AB481" s="25"/>
      <c r="AC481" s="73"/>
      <c r="AD481" s="25"/>
      <c r="AE481" s="25">
        <f>IF(V481&lt;Ds,'Rainfed Soy'!G481,IF(V481&gt;Dd,0,'Rainfed Soy'!G481*AD481))</f>
        <v>0</v>
      </c>
    </row>
    <row r="482" spans="1:31" x14ac:dyDescent="0.15">
      <c r="A482" s="170"/>
      <c r="B482" s="25"/>
      <c r="D482" s="7"/>
      <c r="E482" s="7"/>
      <c r="F482" s="7"/>
      <c r="G482" s="7"/>
      <c r="I482"/>
      <c r="K482" s="11"/>
      <c r="L482" s="8"/>
      <c r="N482" s="11"/>
      <c r="O482" s="15"/>
      <c r="P482" s="11"/>
      <c r="Q482" s="11"/>
      <c r="R482" s="11"/>
      <c r="S482" s="11"/>
      <c r="T482" s="11"/>
      <c r="AB482" s="25"/>
      <c r="AC482" s="73"/>
      <c r="AD482" s="25"/>
      <c r="AE482" s="25">
        <f>IF(V482&lt;Ds,'Rainfed Soy'!G482,IF(V482&gt;Dd,0,'Rainfed Soy'!G482*AD482))</f>
        <v>0</v>
      </c>
    </row>
    <row r="483" spans="1:31" x14ac:dyDescent="0.15">
      <c r="A483" s="170"/>
      <c r="B483" s="25"/>
      <c r="D483" s="7"/>
      <c r="E483" s="7"/>
      <c r="F483" s="7"/>
      <c r="G483" s="7"/>
      <c r="I483"/>
      <c r="K483" s="11"/>
      <c r="L483" s="8"/>
      <c r="N483" s="11"/>
      <c r="O483" s="15"/>
      <c r="P483" s="11"/>
      <c r="Q483" s="11"/>
      <c r="R483" s="11"/>
      <c r="S483" s="11"/>
      <c r="T483" s="11"/>
      <c r="AB483" s="25"/>
      <c r="AC483" s="73"/>
      <c r="AD483" s="25"/>
      <c r="AE483" s="25">
        <f>IF(V483&lt;Ds,'Rainfed Soy'!G483,IF(V483&gt;Dd,0,'Rainfed Soy'!G483*AD483))</f>
        <v>0</v>
      </c>
    </row>
    <row r="484" spans="1:31" x14ac:dyDescent="0.15">
      <c r="A484" s="170"/>
      <c r="B484" s="25"/>
      <c r="D484" s="7"/>
      <c r="E484" s="7"/>
      <c r="F484" s="7"/>
      <c r="G484" s="7"/>
      <c r="I484"/>
      <c r="K484" s="11"/>
      <c r="L484" s="8"/>
      <c r="N484" s="11"/>
      <c r="O484" s="15"/>
      <c r="P484" s="11"/>
      <c r="Q484" s="11"/>
      <c r="R484" s="11"/>
      <c r="S484" s="11"/>
      <c r="T484" s="11"/>
      <c r="AB484" s="25"/>
      <c r="AC484" s="73"/>
      <c r="AD484" s="25"/>
      <c r="AE484" s="25">
        <f>IF(V484&lt;Ds,'Rainfed Soy'!G484,IF(V484&gt;Dd,0,'Rainfed Soy'!G484*AD484))</f>
        <v>0</v>
      </c>
    </row>
    <row r="485" spans="1:31" x14ac:dyDescent="0.15">
      <c r="A485" s="170"/>
      <c r="B485" s="25"/>
      <c r="D485" s="7"/>
      <c r="E485" s="7"/>
      <c r="F485" s="7"/>
      <c r="G485" s="7"/>
      <c r="I485"/>
      <c r="K485" s="11"/>
      <c r="L485" s="8"/>
      <c r="N485" s="11"/>
      <c r="O485" s="15"/>
      <c r="P485" s="11"/>
      <c r="Q485" s="11"/>
      <c r="R485" s="11"/>
      <c r="S485" s="11"/>
      <c r="T485" s="11"/>
      <c r="AB485" s="25"/>
      <c r="AC485" s="73"/>
      <c r="AD485" s="25"/>
      <c r="AE485" s="25">
        <f>IF(V485&lt;Ds,'Rainfed Soy'!G485,IF(V485&gt;Dd,0,'Rainfed Soy'!G485*AD485))</f>
        <v>0</v>
      </c>
    </row>
    <row r="486" spans="1:31" x14ac:dyDescent="0.15">
      <c r="A486" s="170"/>
      <c r="B486" s="25"/>
      <c r="D486" s="7"/>
      <c r="E486" s="7"/>
      <c r="F486" s="7"/>
      <c r="G486" s="7"/>
      <c r="I486"/>
      <c r="K486" s="11"/>
      <c r="L486" s="8"/>
      <c r="N486" s="11"/>
      <c r="O486" s="15"/>
      <c r="P486" s="11"/>
      <c r="Q486" s="11"/>
      <c r="R486" s="11"/>
      <c r="S486" s="11"/>
      <c r="T486" s="11"/>
      <c r="AB486" s="25"/>
      <c r="AC486" s="73"/>
      <c r="AD486" s="25"/>
      <c r="AE486" s="25">
        <f>IF(V486&lt;Ds,'Rainfed Soy'!G486,IF(V486&gt;Dd,0,'Rainfed Soy'!G486*AD486))</f>
        <v>0</v>
      </c>
    </row>
    <row r="487" spans="1:31" x14ac:dyDescent="0.15">
      <c r="A487" s="170"/>
      <c r="B487" s="25"/>
      <c r="D487" s="7"/>
      <c r="E487" s="7"/>
      <c r="F487" s="7"/>
      <c r="G487" s="7"/>
      <c r="I487"/>
      <c r="K487" s="11"/>
      <c r="L487" s="8"/>
      <c r="N487" s="11"/>
      <c r="O487" s="15"/>
      <c r="P487" s="11"/>
      <c r="Q487" s="11"/>
      <c r="R487" s="11"/>
      <c r="S487" s="11"/>
      <c r="T487" s="11"/>
      <c r="AB487" s="25"/>
      <c r="AC487" s="73"/>
      <c r="AD487" s="25"/>
      <c r="AE487" s="25">
        <f>IF(V487&lt;Ds,'Rainfed Soy'!G487,IF(V487&gt;Dd,0,'Rainfed Soy'!G487*AD487))</f>
        <v>0</v>
      </c>
    </row>
    <row r="488" spans="1:31" x14ac:dyDescent="0.15">
      <c r="A488" s="170"/>
      <c r="B488" s="25"/>
      <c r="D488" s="7"/>
      <c r="E488" s="7"/>
      <c r="F488" s="7"/>
      <c r="G488" s="7"/>
      <c r="I488"/>
      <c r="K488" s="11"/>
      <c r="L488" s="8"/>
      <c r="N488" s="11"/>
      <c r="O488" s="15"/>
      <c r="P488" s="11"/>
      <c r="Q488" s="11"/>
      <c r="R488" s="11"/>
      <c r="S488" s="11"/>
      <c r="T488" s="11"/>
      <c r="AB488" s="25"/>
      <c r="AC488" s="73"/>
      <c r="AD488" s="25"/>
      <c r="AE488" s="25">
        <f>IF(V488&lt;Ds,'Rainfed Soy'!G488,IF(V488&gt;Dd,0,'Rainfed Soy'!G488*AD488))</f>
        <v>0</v>
      </c>
    </row>
    <row r="489" spans="1:31" x14ac:dyDescent="0.15">
      <c r="A489" s="170"/>
      <c r="B489" s="25"/>
      <c r="D489" s="7"/>
      <c r="E489" s="7"/>
      <c r="F489" s="7"/>
      <c r="G489" s="7"/>
      <c r="I489"/>
      <c r="K489" s="11"/>
      <c r="L489" s="8"/>
      <c r="N489" s="11"/>
      <c r="O489" s="15"/>
      <c r="P489" s="11"/>
      <c r="Q489" s="11"/>
      <c r="R489" s="11"/>
      <c r="S489" s="11"/>
      <c r="T489" s="11"/>
      <c r="AB489" s="25"/>
      <c r="AC489" s="73"/>
      <c r="AD489" s="25"/>
      <c r="AE489" s="25">
        <f>IF(V489&lt;Ds,'Rainfed Soy'!G489,IF(V489&gt;Dd,0,'Rainfed Soy'!G489*AD489))</f>
        <v>0</v>
      </c>
    </row>
    <row r="490" spans="1:31" x14ac:dyDescent="0.15">
      <c r="A490" s="170"/>
      <c r="B490" s="25"/>
      <c r="D490" s="7"/>
      <c r="E490" s="7"/>
      <c r="F490" s="7"/>
      <c r="G490" s="7"/>
      <c r="I490"/>
      <c r="K490" s="11"/>
      <c r="L490" s="8"/>
      <c r="N490" s="11"/>
      <c r="O490" s="15"/>
      <c r="P490" s="11"/>
      <c r="Q490" s="11"/>
      <c r="R490" s="11"/>
      <c r="S490" s="11"/>
      <c r="T490" s="11"/>
      <c r="AB490" s="25"/>
      <c r="AC490" s="73"/>
      <c r="AD490" s="25"/>
      <c r="AE490" s="25">
        <f>IF(V490&lt;Ds,'Rainfed Soy'!G490,IF(V490&gt;Dd,0,'Rainfed Soy'!G490*AD490))</f>
        <v>0</v>
      </c>
    </row>
    <row r="491" spans="1:31" x14ac:dyDescent="0.15">
      <c r="A491" s="170"/>
      <c r="B491" s="25"/>
      <c r="D491" s="7"/>
      <c r="E491" s="7"/>
      <c r="F491" s="7"/>
      <c r="G491" s="7"/>
      <c r="I491"/>
      <c r="K491" s="11"/>
      <c r="L491" s="8"/>
      <c r="N491" s="11"/>
      <c r="O491" s="15"/>
      <c r="P491" s="11"/>
      <c r="Q491" s="11"/>
      <c r="R491" s="11"/>
      <c r="S491" s="11"/>
      <c r="T491" s="11"/>
      <c r="AB491" s="25"/>
      <c r="AC491" s="73"/>
      <c r="AD491" s="25"/>
      <c r="AE491" s="25">
        <f>IF(V491&lt;Ds,'Rainfed Soy'!G491,IF(V491&gt;Dd,0,'Rainfed Soy'!G491*AD491))</f>
        <v>0</v>
      </c>
    </row>
    <row r="492" spans="1:31" x14ac:dyDescent="0.15">
      <c r="A492" s="170"/>
      <c r="B492" s="25"/>
      <c r="D492" s="7"/>
      <c r="E492" s="7"/>
      <c r="F492" s="7"/>
      <c r="G492" s="7"/>
      <c r="I492"/>
      <c r="K492" s="11"/>
      <c r="L492" s="8"/>
      <c r="N492" s="11"/>
      <c r="O492" s="15"/>
      <c r="P492" s="11"/>
      <c r="Q492" s="11"/>
      <c r="R492" s="11"/>
      <c r="S492" s="11"/>
      <c r="T492" s="11"/>
      <c r="AB492" s="25"/>
      <c r="AC492" s="73"/>
      <c r="AD492" s="25"/>
      <c r="AE492" s="25">
        <f>IF(V492&lt;Ds,'Rainfed Soy'!G492,IF(V492&gt;Dd,0,'Rainfed Soy'!G492*AD492))</f>
        <v>0</v>
      </c>
    </row>
    <row r="493" spans="1:31" x14ac:dyDescent="0.15">
      <c r="A493" s="170"/>
      <c r="B493" s="25"/>
      <c r="D493" s="7"/>
      <c r="E493" s="7"/>
      <c r="F493" s="7"/>
      <c r="G493" s="7"/>
      <c r="I493"/>
      <c r="K493" s="11"/>
      <c r="L493" s="8"/>
      <c r="N493" s="11"/>
      <c r="O493" s="15"/>
      <c r="P493" s="11"/>
      <c r="Q493" s="11"/>
      <c r="R493" s="11"/>
      <c r="S493" s="11"/>
      <c r="T493" s="11"/>
      <c r="AB493" s="25"/>
      <c r="AC493" s="73"/>
      <c r="AD493" s="25"/>
      <c r="AE493" s="25">
        <f>IF(V493&lt;Ds,'Rainfed Soy'!G493,IF(V493&gt;Dd,0,'Rainfed Soy'!G493*AD493))</f>
        <v>0</v>
      </c>
    </row>
    <row r="494" spans="1:31" x14ac:dyDescent="0.15">
      <c r="A494" s="170"/>
      <c r="B494" s="25"/>
      <c r="D494" s="7"/>
      <c r="E494" s="7"/>
      <c r="F494" s="7"/>
      <c r="G494" s="7"/>
      <c r="I494"/>
      <c r="K494" s="11"/>
      <c r="L494" s="8"/>
      <c r="N494" s="11"/>
      <c r="O494" s="15"/>
      <c r="P494" s="11"/>
      <c r="Q494" s="11"/>
      <c r="R494" s="11"/>
      <c r="S494" s="11"/>
      <c r="T494" s="11"/>
      <c r="AB494" s="25"/>
      <c r="AC494" s="73"/>
      <c r="AD494" s="25"/>
      <c r="AE494" s="25">
        <f>IF(V494&lt;Ds,'Rainfed Soy'!G494,IF(V494&gt;Dd,0,'Rainfed Soy'!G494*AD494))</f>
        <v>0</v>
      </c>
    </row>
    <row r="495" spans="1:31" x14ac:dyDescent="0.15">
      <c r="A495" s="170"/>
      <c r="B495" s="25"/>
      <c r="D495" s="7"/>
      <c r="E495" s="7"/>
      <c r="F495" s="7"/>
      <c r="G495" s="7"/>
      <c r="I495"/>
      <c r="K495" s="11"/>
      <c r="L495" s="8"/>
      <c r="N495" s="11"/>
      <c r="O495" s="15"/>
      <c r="P495" s="11"/>
      <c r="Q495" s="11"/>
      <c r="R495" s="11"/>
      <c r="S495" s="11"/>
      <c r="T495" s="11"/>
      <c r="AB495" s="25"/>
      <c r="AC495" s="73"/>
      <c r="AD495" s="25"/>
      <c r="AE495" s="25">
        <f>IF(V495&lt;Ds,'Rainfed Soy'!G495,IF(V495&gt;Dd,0,'Rainfed Soy'!G495*AD495))</f>
        <v>0</v>
      </c>
    </row>
    <row r="496" spans="1:31" x14ac:dyDescent="0.15">
      <c r="A496" s="170"/>
      <c r="B496" s="25"/>
      <c r="D496" s="7"/>
      <c r="E496" s="7"/>
      <c r="F496" s="7"/>
      <c r="G496" s="7"/>
      <c r="I496"/>
      <c r="K496" s="11"/>
      <c r="L496" s="8"/>
      <c r="N496" s="11"/>
      <c r="O496" s="15"/>
      <c r="P496" s="11"/>
      <c r="Q496" s="11"/>
      <c r="R496" s="11"/>
      <c r="S496" s="11"/>
      <c r="T496" s="11"/>
      <c r="AB496" s="25"/>
      <c r="AC496" s="73"/>
      <c r="AD496" s="25"/>
      <c r="AE496" s="25">
        <f>IF(V496&lt;Ds,'Rainfed Soy'!G496,IF(V496&gt;Dd,0,'Rainfed Soy'!G496*AD496))</f>
        <v>0</v>
      </c>
    </row>
    <row r="497" spans="1:31" x14ac:dyDescent="0.15">
      <c r="A497" s="170"/>
      <c r="B497" s="25"/>
      <c r="D497" s="7"/>
      <c r="E497" s="7"/>
      <c r="F497" s="7"/>
      <c r="G497" s="7"/>
      <c r="I497"/>
      <c r="K497" s="11"/>
      <c r="L497" s="8"/>
      <c r="N497" s="11"/>
      <c r="O497" s="15"/>
      <c r="P497" s="11"/>
      <c r="Q497" s="11"/>
      <c r="R497" s="11"/>
      <c r="S497" s="11"/>
      <c r="T497" s="11"/>
      <c r="AB497" s="25"/>
      <c r="AC497" s="73"/>
      <c r="AD497" s="25"/>
      <c r="AE497" s="25">
        <f>IF(V497&lt;Ds,'Rainfed Soy'!G497,IF(V497&gt;Dd,0,'Rainfed Soy'!G497*AD497))</f>
        <v>0</v>
      </c>
    </row>
    <row r="498" spans="1:31" x14ac:dyDescent="0.15">
      <c r="A498" s="170"/>
      <c r="B498" s="25"/>
      <c r="D498" s="7"/>
      <c r="E498" s="7"/>
      <c r="F498" s="7"/>
      <c r="G498" s="7"/>
      <c r="I498"/>
      <c r="K498" s="11"/>
      <c r="L498" s="8"/>
      <c r="N498" s="11"/>
      <c r="O498" s="15"/>
      <c r="P498" s="11"/>
      <c r="Q498" s="11"/>
      <c r="R498" s="11"/>
      <c r="S498" s="11"/>
      <c r="T498" s="11"/>
      <c r="AB498" s="25"/>
      <c r="AC498" s="73"/>
      <c r="AD498" s="25"/>
      <c r="AE498" s="25">
        <f>IF(V498&lt;Ds,'Rainfed Soy'!G498,IF(V498&gt;Dd,0,'Rainfed Soy'!G498*AD498))</f>
        <v>0</v>
      </c>
    </row>
    <row r="499" spans="1:31" x14ac:dyDescent="0.15">
      <c r="A499" s="170"/>
      <c r="B499" s="25"/>
      <c r="D499" s="7"/>
      <c r="E499" s="7"/>
      <c r="F499" s="7"/>
      <c r="G499" s="7"/>
      <c r="I499"/>
      <c r="K499" s="11"/>
      <c r="L499" s="8"/>
      <c r="N499" s="11"/>
      <c r="O499" s="15"/>
      <c r="P499" s="11"/>
      <c r="Q499" s="11"/>
      <c r="R499" s="11"/>
      <c r="S499" s="11"/>
      <c r="T499" s="11"/>
      <c r="AB499" s="25"/>
      <c r="AC499" s="73"/>
      <c r="AD499" s="25"/>
      <c r="AE499" s="25">
        <f>IF(V499&lt;Ds,'Rainfed Soy'!G499,IF(V499&gt;Dd,0,'Rainfed Soy'!G499*AD499))</f>
        <v>0</v>
      </c>
    </row>
    <row r="500" spans="1:31" x14ac:dyDescent="0.15">
      <c r="A500" s="170"/>
      <c r="B500" s="25"/>
      <c r="D500" s="7"/>
      <c r="E500" s="7"/>
      <c r="F500" s="7"/>
      <c r="G500" s="7"/>
      <c r="I500"/>
      <c r="K500" s="11"/>
      <c r="L500" s="8"/>
      <c r="N500" s="11"/>
      <c r="O500" s="15"/>
      <c r="P500" s="11"/>
      <c r="Q500" s="11"/>
      <c r="R500" s="11"/>
      <c r="S500" s="11"/>
      <c r="T500" s="11"/>
      <c r="AB500" s="25"/>
      <c r="AC500" s="73"/>
      <c r="AD500" s="25"/>
      <c r="AE500" s="25">
        <f>IF(V500&lt;Ds,'Rainfed Soy'!G500,IF(V500&gt;Dd,0,'Rainfed Soy'!G500*AD500))</f>
        <v>0</v>
      </c>
    </row>
    <row r="501" spans="1:31" x14ac:dyDescent="0.15">
      <c r="A501" s="170"/>
      <c r="B501" s="25"/>
      <c r="D501" s="7"/>
      <c r="E501" s="7"/>
      <c r="F501" s="7"/>
      <c r="G501" s="7"/>
      <c r="I501"/>
      <c r="K501" s="11"/>
      <c r="L501" s="8"/>
      <c r="N501" s="11"/>
      <c r="O501" s="15"/>
      <c r="P501" s="11"/>
      <c r="Q501" s="11"/>
      <c r="R501" s="11"/>
      <c r="S501" s="11"/>
      <c r="T501" s="11"/>
      <c r="AB501" s="25"/>
      <c r="AC501" s="73"/>
      <c r="AD501" s="25"/>
      <c r="AE501" s="25">
        <f>IF(V501&lt;Ds,'Rainfed Soy'!G501,IF(V501&gt;Dd,0,'Rainfed Soy'!G501*AD501))</f>
        <v>0</v>
      </c>
    </row>
    <row r="502" spans="1:31" x14ac:dyDescent="0.15">
      <c r="A502" s="170"/>
      <c r="B502" s="25"/>
      <c r="D502" s="7"/>
      <c r="E502" s="7"/>
      <c r="F502" s="7"/>
      <c r="G502" s="7"/>
      <c r="I502"/>
      <c r="K502" s="11"/>
      <c r="L502" s="8"/>
      <c r="N502" s="11"/>
      <c r="O502" s="15"/>
      <c r="P502" s="11"/>
      <c r="Q502" s="11"/>
      <c r="R502" s="11"/>
      <c r="S502" s="11"/>
      <c r="T502" s="11"/>
      <c r="AB502" s="25"/>
      <c r="AC502" s="73"/>
      <c r="AD502" s="25"/>
      <c r="AE502" s="25">
        <f>IF(V502&lt;Ds,'Rainfed Soy'!G502,IF(V502&gt;Dd,0,'Rainfed Soy'!G502*AD502))</f>
        <v>0</v>
      </c>
    </row>
    <row r="503" spans="1:31" x14ac:dyDescent="0.15">
      <c r="A503" s="170"/>
      <c r="B503" s="25"/>
      <c r="D503" s="7"/>
      <c r="E503" s="7"/>
      <c r="F503" s="7"/>
      <c r="G503" s="7"/>
      <c r="I503"/>
      <c r="K503" s="11"/>
      <c r="L503" s="8"/>
      <c r="N503" s="11"/>
      <c r="O503" s="15"/>
      <c r="P503" s="11"/>
      <c r="Q503" s="11"/>
      <c r="R503" s="11"/>
      <c r="S503" s="11"/>
      <c r="T503" s="11"/>
      <c r="AB503" s="25"/>
      <c r="AC503" s="73"/>
      <c r="AD503" s="25"/>
      <c r="AE503" s="25">
        <f>IF(V503&lt;Ds,'Rainfed Soy'!G503,IF(V503&gt;Dd,0,'Rainfed Soy'!G503*AD503))</f>
        <v>0</v>
      </c>
    </row>
    <row r="504" spans="1:31" x14ac:dyDescent="0.15">
      <c r="A504" s="170"/>
      <c r="B504" s="25"/>
      <c r="D504" s="7"/>
      <c r="E504" s="7"/>
      <c r="F504" s="7"/>
      <c r="G504" s="7"/>
      <c r="I504"/>
      <c r="K504" s="11"/>
      <c r="L504" s="8"/>
      <c r="N504" s="11"/>
      <c r="O504" s="15"/>
      <c r="P504" s="11"/>
      <c r="Q504" s="11"/>
      <c r="R504" s="11"/>
      <c r="S504" s="11"/>
      <c r="T504" s="11"/>
      <c r="AB504" s="25"/>
      <c r="AC504" s="73"/>
      <c r="AD504" s="25"/>
      <c r="AE504" s="25">
        <f>IF(V504&lt;Ds,'Rainfed Soy'!G504,IF(V504&gt;Dd,0,'Rainfed Soy'!G504*AD504))</f>
        <v>0</v>
      </c>
    </row>
    <row r="505" spans="1:31" x14ac:dyDescent="0.15">
      <c r="A505" s="170"/>
      <c r="B505" s="25"/>
      <c r="D505" s="7"/>
      <c r="E505" s="7"/>
      <c r="F505" s="7"/>
      <c r="G505" s="7"/>
      <c r="I505"/>
      <c r="K505" s="11"/>
      <c r="L505" s="8"/>
      <c r="N505" s="11"/>
      <c r="O505" s="15"/>
      <c r="P505" s="11"/>
      <c r="Q505" s="11"/>
      <c r="R505" s="11"/>
      <c r="S505" s="11"/>
      <c r="T505" s="11"/>
      <c r="AB505" s="25"/>
      <c r="AC505" s="73"/>
      <c r="AD505" s="25"/>
      <c r="AE505" s="25">
        <f>IF(V505&lt;Ds,'Rainfed Soy'!G505,IF(V505&gt;Dd,0,'Rainfed Soy'!G505*AD505))</f>
        <v>0</v>
      </c>
    </row>
    <row r="506" spans="1:31" x14ac:dyDescent="0.15">
      <c r="A506" s="170"/>
      <c r="B506" s="25"/>
      <c r="D506" s="7"/>
      <c r="E506" s="7"/>
      <c r="F506" s="7"/>
      <c r="G506" s="7"/>
      <c r="I506"/>
      <c r="K506" s="11"/>
      <c r="L506" s="8"/>
      <c r="N506" s="11"/>
      <c r="O506" s="15"/>
      <c r="P506" s="11"/>
      <c r="Q506" s="11"/>
      <c r="R506" s="11"/>
      <c r="S506" s="11"/>
      <c r="T506" s="11"/>
      <c r="AB506" s="25"/>
      <c r="AC506" s="73"/>
      <c r="AD506" s="25"/>
      <c r="AE506" s="25">
        <f>IF(V506&lt;Ds,'Rainfed Soy'!G506,IF(V506&gt;Dd,0,'Rainfed Soy'!G506*AD506))</f>
        <v>0</v>
      </c>
    </row>
    <row r="507" spans="1:31" x14ac:dyDescent="0.15">
      <c r="A507" s="170"/>
      <c r="B507" s="25"/>
      <c r="D507" s="7"/>
      <c r="E507" s="7"/>
      <c r="F507" s="7"/>
      <c r="G507" s="7"/>
      <c r="I507"/>
      <c r="K507" s="11"/>
      <c r="L507" s="8"/>
      <c r="N507" s="11"/>
      <c r="O507" s="15"/>
      <c r="P507" s="11"/>
      <c r="Q507" s="11"/>
      <c r="R507" s="11"/>
      <c r="S507" s="11"/>
      <c r="T507" s="11"/>
      <c r="AB507" s="25"/>
      <c r="AC507" s="73"/>
      <c r="AD507" s="25"/>
      <c r="AE507" s="25">
        <f>IF(V507&lt;Ds,'Rainfed Soy'!G507,IF(V507&gt;Dd,0,'Rainfed Soy'!G507*AD507))</f>
        <v>0</v>
      </c>
    </row>
    <row r="508" spans="1:31" x14ac:dyDescent="0.15">
      <c r="A508" s="170"/>
      <c r="B508" s="25"/>
      <c r="D508" s="7"/>
      <c r="E508" s="7"/>
      <c r="F508" s="7"/>
      <c r="G508" s="7"/>
      <c r="I508"/>
      <c r="K508" s="11"/>
      <c r="L508" s="8"/>
      <c r="N508" s="11"/>
      <c r="O508" s="15"/>
      <c r="P508" s="11"/>
      <c r="Q508" s="11"/>
      <c r="R508" s="11"/>
      <c r="S508" s="11"/>
      <c r="T508" s="11"/>
      <c r="AB508" s="25"/>
      <c r="AC508" s="73"/>
      <c r="AD508" s="25"/>
      <c r="AE508" s="25">
        <f>IF(V508&lt;Ds,'Rainfed Soy'!G508,IF(V508&gt;Dd,0,'Rainfed Soy'!G508*AD508))</f>
        <v>0</v>
      </c>
    </row>
    <row r="509" spans="1:31" x14ac:dyDescent="0.15">
      <c r="A509" s="170"/>
      <c r="B509" s="25"/>
      <c r="D509" s="7"/>
      <c r="E509" s="7"/>
      <c r="F509" s="7"/>
      <c r="G509" s="7"/>
      <c r="I509"/>
      <c r="K509" s="11"/>
      <c r="L509" s="8"/>
      <c r="N509" s="11"/>
      <c r="O509" s="15"/>
      <c r="P509" s="11"/>
      <c r="Q509" s="11"/>
      <c r="R509" s="11"/>
      <c r="S509" s="11"/>
      <c r="T509" s="11"/>
      <c r="AB509" s="25"/>
      <c r="AC509" s="73"/>
      <c r="AD509" s="25"/>
      <c r="AE509" s="25">
        <f>IF(V509&lt;Ds,'Rainfed Soy'!G509,IF(V509&gt;Dd,0,'Rainfed Soy'!G509*AD509))</f>
        <v>0</v>
      </c>
    </row>
    <row r="510" spans="1:31" x14ac:dyDescent="0.15">
      <c r="A510" s="170"/>
      <c r="B510" s="25"/>
      <c r="D510" s="7"/>
      <c r="E510" s="7"/>
      <c r="F510" s="7"/>
      <c r="G510" s="7"/>
      <c r="I510"/>
      <c r="K510" s="11"/>
      <c r="L510" s="8"/>
      <c r="N510" s="11"/>
      <c r="O510" s="15"/>
      <c r="P510" s="11"/>
      <c r="Q510" s="11"/>
      <c r="R510" s="11"/>
      <c r="S510" s="11"/>
      <c r="T510" s="11"/>
      <c r="AB510" s="25"/>
      <c r="AC510" s="73"/>
      <c r="AD510" s="25"/>
      <c r="AE510" s="25">
        <f>IF(V510&lt;Ds,'Rainfed Soy'!G510,IF(V510&gt;Dd,0,'Rainfed Soy'!G510*AD510))</f>
        <v>0</v>
      </c>
    </row>
    <row r="511" spans="1:31" x14ac:dyDescent="0.15">
      <c r="A511" s="170"/>
      <c r="B511" s="25"/>
      <c r="D511" s="7"/>
      <c r="E511" s="7"/>
      <c r="F511" s="7"/>
      <c r="G511" s="7"/>
      <c r="I511"/>
      <c r="K511" s="11"/>
      <c r="L511" s="8"/>
      <c r="N511" s="11"/>
      <c r="O511" s="15"/>
      <c r="P511" s="11"/>
      <c r="Q511" s="11"/>
      <c r="R511" s="11"/>
      <c r="S511" s="11"/>
      <c r="T511" s="11"/>
      <c r="AB511" s="25"/>
      <c r="AC511" s="73"/>
      <c r="AD511" s="25"/>
      <c r="AE511" s="25">
        <f>IF(V511&lt;Ds,'Rainfed Soy'!G511,IF(V511&gt;Dd,0,'Rainfed Soy'!G511*AD511))</f>
        <v>0</v>
      </c>
    </row>
    <row r="512" spans="1:31" x14ac:dyDescent="0.15">
      <c r="A512" s="170"/>
      <c r="B512" s="25"/>
      <c r="D512" s="7"/>
      <c r="E512" s="7"/>
      <c r="F512" s="7"/>
      <c r="G512" s="7"/>
      <c r="I512"/>
      <c r="K512" s="11"/>
      <c r="L512" s="8"/>
      <c r="N512" s="11"/>
      <c r="O512" s="15"/>
      <c r="P512" s="11"/>
      <c r="Q512" s="11"/>
      <c r="R512" s="11"/>
      <c r="S512" s="11"/>
      <c r="T512" s="11"/>
      <c r="AB512" s="25"/>
      <c r="AC512" s="73"/>
      <c r="AD512" s="25"/>
      <c r="AE512" s="25">
        <f>IF(V512&lt;Ds,'Rainfed Soy'!G512,IF(V512&gt;Dd,0,'Rainfed Soy'!G512*AD512))</f>
        <v>0</v>
      </c>
    </row>
    <row r="513" spans="1:31" x14ac:dyDescent="0.15">
      <c r="A513" s="170"/>
      <c r="B513" s="25"/>
      <c r="D513" s="7"/>
      <c r="E513" s="7"/>
      <c r="F513" s="7"/>
      <c r="G513" s="7"/>
      <c r="I513"/>
      <c r="K513" s="11"/>
      <c r="L513" s="8"/>
      <c r="N513" s="11"/>
      <c r="O513" s="15"/>
      <c r="P513" s="11"/>
      <c r="Q513" s="11"/>
      <c r="R513" s="11"/>
      <c r="S513" s="11"/>
      <c r="T513" s="11"/>
      <c r="AB513" s="25"/>
      <c r="AC513" s="73"/>
      <c r="AD513" s="25"/>
      <c r="AE513" s="25">
        <f>IF(V513&lt;Ds,'Rainfed Soy'!G513,IF(V513&gt;Dd,0,'Rainfed Soy'!G513*AD513))</f>
        <v>0</v>
      </c>
    </row>
    <row r="514" spans="1:31" x14ac:dyDescent="0.15">
      <c r="A514" s="170"/>
      <c r="B514" s="25"/>
      <c r="D514" s="7"/>
      <c r="E514" s="7"/>
      <c r="F514" s="7"/>
      <c r="G514" s="7"/>
      <c r="I514"/>
      <c r="K514" s="11"/>
      <c r="L514" s="8"/>
      <c r="N514" s="11"/>
      <c r="O514" s="15"/>
      <c r="P514" s="11"/>
      <c r="Q514" s="11"/>
      <c r="R514" s="11"/>
      <c r="S514" s="11"/>
      <c r="T514" s="11"/>
      <c r="AB514" s="25"/>
      <c r="AC514" s="73"/>
      <c r="AD514" s="25"/>
      <c r="AE514" s="25">
        <f>IF(V514&lt;Ds,'Rainfed Soy'!G514,IF(V514&gt;Dd,0,'Rainfed Soy'!G514*AD514))</f>
        <v>0</v>
      </c>
    </row>
    <row r="515" spans="1:31" x14ac:dyDescent="0.15">
      <c r="A515" s="170"/>
      <c r="B515" s="25"/>
      <c r="D515" s="7"/>
      <c r="E515" s="7"/>
      <c r="F515" s="7"/>
      <c r="G515" s="7"/>
      <c r="I515"/>
      <c r="K515" s="11"/>
      <c r="L515" s="8"/>
      <c r="N515" s="11"/>
      <c r="O515" s="15"/>
      <c r="P515" s="11"/>
      <c r="Q515" s="11"/>
      <c r="R515" s="11"/>
      <c r="S515" s="11"/>
      <c r="T515" s="11"/>
      <c r="AB515" s="25"/>
      <c r="AC515" s="73"/>
      <c r="AD515" s="25"/>
      <c r="AE515" s="25">
        <f>IF(V515&lt;Ds,'Rainfed Soy'!G515,IF(V515&gt;Dd,0,'Rainfed Soy'!G515*AD515))</f>
        <v>0</v>
      </c>
    </row>
    <row r="516" spans="1:31" x14ac:dyDescent="0.15">
      <c r="A516" s="170"/>
      <c r="B516" s="25"/>
      <c r="D516" s="7"/>
      <c r="E516" s="7"/>
      <c r="F516" s="7"/>
      <c r="G516" s="7"/>
      <c r="I516"/>
      <c r="K516" s="11"/>
      <c r="L516" s="8"/>
      <c r="N516" s="11"/>
      <c r="O516" s="15"/>
      <c r="P516" s="11"/>
      <c r="Q516" s="11"/>
      <c r="R516" s="11"/>
      <c r="S516" s="11"/>
      <c r="T516" s="11"/>
      <c r="AB516" s="25"/>
      <c r="AC516" s="73"/>
      <c r="AD516" s="25"/>
      <c r="AE516" s="25">
        <f>IF(V516&lt;Ds,'Rainfed Soy'!G516,IF(V516&gt;Dd,0,'Rainfed Soy'!G516*AD516))</f>
        <v>0</v>
      </c>
    </row>
    <row r="517" spans="1:31" x14ac:dyDescent="0.15">
      <c r="A517" s="170"/>
      <c r="B517" s="25"/>
      <c r="D517" s="7"/>
      <c r="E517" s="7"/>
      <c r="F517" s="7"/>
      <c r="G517" s="7"/>
      <c r="I517"/>
      <c r="K517" s="11"/>
      <c r="L517" s="8"/>
      <c r="N517" s="11"/>
      <c r="O517" s="15"/>
      <c r="P517" s="11"/>
      <c r="Q517" s="11"/>
      <c r="R517" s="11"/>
      <c r="S517" s="11"/>
      <c r="T517" s="11"/>
      <c r="AB517" s="25"/>
      <c r="AC517" s="73"/>
      <c r="AD517" s="25"/>
      <c r="AE517" s="25">
        <f>IF(V517&lt;Ds,'Rainfed Soy'!G517,IF(V517&gt;Dd,0,'Rainfed Soy'!G517*AD517))</f>
        <v>0</v>
      </c>
    </row>
    <row r="518" spans="1:31" x14ac:dyDescent="0.15">
      <c r="A518" s="170"/>
      <c r="B518" s="25"/>
      <c r="D518" s="7"/>
      <c r="E518" s="7"/>
      <c r="F518" s="7"/>
      <c r="G518" s="7"/>
      <c r="I518"/>
      <c r="K518" s="11"/>
      <c r="L518" s="8"/>
      <c r="N518" s="11"/>
      <c r="O518" s="15"/>
      <c r="P518" s="11"/>
      <c r="Q518" s="11"/>
      <c r="R518" s="11"/>
      <c r="S518" s="11"/>
      <c r="T518" s="11"/>
      <c r="AB518" s="25"/>
      <c r="AC518" s="73"/>
      <c r="AD518" s="25"/>
      <c r="AE518" s="25">
        <f>IF(V518&lt;Ds,'Rainfed Soy'!G518,IF(V518&gt;Dd,0,'Rainfed Soy'!G518*AD518))</f>
        <v>0</v>
      </c>
    </row>
    <row r="519" spans="1:31" x14ac:dyDescent="0.15">
      <c r="A519" s="170"/>
      <c r="B519" s="25"/>
      <c r="D519" s="7"/>
      <c r="E519" s="7"/>
      <c r="F519" s="7"/>
      <c r="G519" s="7"/>
      <c r="I519"/>
      <c r="K519" s="11"/>
      <c r="L519" s="8"/>
      <c r="N519" s="11"/>
      <c r="O519" s="15"/>
      <c r="P519" s="11"/>
      <c r="Q519" s="11"/>
      <c r="R519" s="11"/>
      <c r="S519" s="11"/>
      <c r="T519" s="11"/>
      <c r="AB519" s="25"/>
      <c r="AC519" s="73"/>
      <c r="AD519" s="25"/>
      <c r="AE519" s="25">
        <f>IF(V519&lt;Ds,'Rainfed Soy'!G519,IF(V519&gt;Dd,0,'Rainfed Soy'!G519*AD519))</f>
        <v>0</v>
      </c>
    </row>
    <row r="520" spans="1:31" x14ac:dyDescent="0.15">
      <c r="A520" s="170"/>
      <c r="B520" s="25"/>
      <c r="D520" s="7"/>
      <c r="E520" s="7"/>
      <c r="F520" s="7"/>
      <c r="G520" s="7"/>
      <c r="I520"/>
      <c r="K520" s="11"/>
      <c r="L520" s="8"/>
      <c r="N520" s="11"/>
      <c r="O520" s="15"/>
      <c r="P520" s="11"/>
      <c r="Q520" s="11"/>
      <c r="R520" s="11"/>
      <c r="S520" s="11"/>
      <c r="T520" s="11"/>
      <c r="AB520" s="25"/>
      <c r="AC520" s="73"/>
      <c r="AD520" s="25"/>
      <c r="AE520" s="25">
        <f>IF(V520&lt;Ds,'Rainfed Soy'!G520,IF(V520&gt;Dd,0,'Rainfed Soy'!G520*AD520))</f>
        <v>0</v>
      </c>
    </row>
    <row r="521" spans="1:31" x14ac:dyDescent="0.15">
      <c r="A521" s="170"/>
      <c r="B521" s="25"/>
      <c r="D521" s="7"/>
      <c r="E521" s="7"/>
      <c r="F521" s="7"/>
      <c r="G521" s="7"/>
      <c r="I521"/>
      <c r="K521" s="11"/>
      <c r="L521" s="8"/>
      <c r="N521" s="11"/>
      <c r="O521" s="15"/>
      <c r="P521" s="11"/>
      <c r="Q521" s="11"/>
      <c r="R521" s="11"/>
      <c r="S521" s="11"/>
      <c r="T521" s="11"/>
      <c r="AB521" s="25"/>
      <c r="AC521" s="73"/>
      <c r="AD521" s="25"/>
      <c r="AE521" s="25">
        <f>IF(V521&lt;Ds,'Rainfed Soy'!G521,IF(V521&gt;Dd,0,'Rainfed Soy'!G521*AD521))</f>
        <v>0</v>
      </c>
    </row>
    <row r="522" spans="1:31" x14ac:dyDescent="0.15">
      <c r="A522" s="170"/>
      <c r="B522" s="25"/>
      <c r="D522" s="7"/>
      <c r="E522" s="7"/>
      <c r="F522" s="7"/>
      <c r="G522" s="7"/>
      <c r="I522"/>
      <c r="K522" s="11"/>
      <c r="L522" s="8"/>
      <c r="N522" s="11"/>
      <c r="O522" s="15"/>
      <c r="P522" s="11"/>
      <c r="Q522" s="11"/>
      <c r="R522" s="11"/>
      <c r="S522" s="11"/>
      <c r="T522" s="11"/>
      <c r="AB522" s="25"/>
      <c r="AC522" s="73"/>
      <c r="AD522" s="25"/>
      <c r="AE522" s="25">
        <f>IF(V522&lt;Ds,'Rainfed Soy'!G522,IF(V522&gt;Dd,0,'Rainfed Soy'!G522*AD522))</f>
        <v>0</v>
      </c>
    </row>
    <row r="523" spans="1:31" x14ac:dyDescent="0.15">
      <c r="A523" s="170"/>
      <c r="B523" s="25"/>
      <c r="D523" s="7"/>
      <c r="E523" s="7"/>
      <c r="F523" s="7"/>
      <c r="G523" s="7"/>
      <c r="I523"/>
      <c r="K523" s="11"/>
      <c r="L523" s="8"/>
      <c r="N523" s="11"/>
      <c r="O523" s="15"/>
      <c r="P523" s="11"/>
      <c r="Q523" s="11"/>
      <c r="R523" s="11"/>
      <c r="S523" s="11"/>
      <c r="T523" s="11"/>
      <c r="AB523" s="25"/>
      <c r="AC523" s="73"/>
      <c r="AD523" s="25"/>
      <c r="AE523" s="25">
        <f>IF(V523&lt;Ds,'Rainfed Soy'!G523,IF(V523&gt;Dd,0,'Rainfed Soy'!G523*AD523))</f>
        <v>0</v>
      </c>
    </row>
    <row r="524" spans="1:31" x14ac:dyDescent="0.15">
      <c r="A524" s="170"/>
      <c r="B524" s="25"/>
      <c r="D524" s="7"/>
      <c r="E524" s="7"/>
      <c r="F524" s="7"/>
      <c r="G524" s="7"/>
      <c r="I524"/>
      <c r="K524" s="11"/>
      <c r="L524" s="8"/>
      <c r="N524" s="11"/>
      <c r="O524" s="15"/>
      <c r="P524" s="11"/>
      <c r="Q524" s="11"/>
      <c r="R524" s="11"/>
      <c r="S524" s="11"/>
      <c r="T524" s="11"/>
      <c r="AB524" s="25"/>
      <c r="AC524" s="73"/>
      <c r="AD524" s="25"/>
      <c r="AE524" s="25">
        <f>IF(V524&lt;Ds,'Rainfed Soy'!G524,IF(V524&gt;Dd,0,'Rainfed Soy'!G524*AD524))</f>
        <v>0</v>
      </c>
    </row>
    <row r="525" spans="1:31" x14ac:dyDescent="0.15">
      <c r="A525" s="170"/>
      <c r="B525" s="25"/>
      <c r="D525" s="7"/>
      <c r="E525" s="7"/>
      <c r="F525" s="7"/>
      <c r="G525" s="7"/>
      <c r="I525"/>
      <c r="K525" s="11"/>
      <c r="L525" s="8"/>
      <c r="N525" s="11"/>
      <c r="O525" s="15"/>
      <c r="P525" s="11"/>
      <c r="Q525" s="11"/>
      <c r="R525" s="11"/>
      <c r="S525" s="11"/>
      <c r="T525" s="11"/>
      <c r="AB525" s="25"/>
      <c r="AC525" s="73"/>
      <c r="AD525" s="25"/>
      <c r="AE525" s="25">
        <f>IF(V525&lt;Ds,'Rainfed Soy'!G525,IF(V525&gt;Dd,0,'Rainfed Soy'!G525*AD525))</f>
        <v>0</v>
      </c>
    </row>
    <row r="526" spans="1:31" x14ac:dyDescent="0.15">
      <c r="A526" s="170"/>
      <c r="B526" s="25"/>
      <c r="D526" s="7"/>
      <c r="E526" s="7"/>
      <c r="F526" s="7"/>
      <c r="G526" s="7"/>
      <c r="I526"/>
      <c r="K526" s="11"/>
      <c r="L526" s="8"/>
      <c r="N526" s="11"/>
      <c r="O526" s="15"/>
      <c r="P526" s="11"/>
      <c r="Q526" s="11"/>
      <c r="R526" s="11"/>
      <c r="S526" s="11"/>
      <c r="T526" s="11"/>
      <c r="AB526" s="25"/>
      <c r="AC526" s="73"/>
      <c r="AD526" s="25"/>
      <c r="AE526" s="25">
        <f>IF(V526&lt;Ds,'Rainfed Soy'!G526,IF(V526&gt;Dd,0,'Rainfed Soy'!G526*AD526))</f>
        <v>0</v>
      </c>
    </row>
    <row r="527" spans="1:31" x14ac:dyDescent="0.15">
      <c r="A527" s="170"/>
      <c r="B527" s="25"/>
      <c r="D527" s="7"/>
      <c r="E527" s="7"/>
      <c r="F527" s="7"/>
      <c r="G527" s="7"/>
      <c r="I527"/>
      <c r="K527" s="11"/>
      <c r="L527" s="8"/>
      <c r="N527" s="11"/>
      <c r="O527" s="15"/>
      <c r="P527" s="11"/>
      <c r="Q527" s="11"/>
      <c r="R527" s="11"/>
      <c r="S527" s="11"/>
      <c r="T527" s="11"/>
      <c r="AB527" s="25"/>
      <c r="AC527" s="73"/>
      <c r="AD527" s="25"/>
      <c r="AE527" s="25">
        <f>IF(V527&lt;Ds,'Rainfed Soy'!G527,IF(V527&gt;Dd,0,'Rainfed Soy'!G527*AD527))</f>
        <v>0</v>
      </c>
    </row>
    <row r="528" spans="1:31" x14ac:dyDescent="0.15">
      <c r="A528" s="170"/>
      <c r="B528" s="25"/>
      <c r="D528" s="7"/>
      <c r="E528" s="7"/>
      <c r="F528" s="7"/>
      <c r="G528" s="7"/>
      <c r="I528"/>
      <c r="K528" s="11"/>
      <c r="L528" s="8"/>
      <c r="N528" s="11"/>
      <c r="O528" s="15"/>
      <c r="P528" s="11"/>
      <c r="Q528" s="11"/>
      <c r="R528" s="11"/>
      <c r="S528" s="11"/>
      <c r="T528" s="11"/>
      <c r="AB528" s="25"/>
      <c r="AC528" s="73"/>
      <c r="AD528" s="25"/>
      <c r="AE528" s="25">
        <f>IF(V528&lt;Ds,'Rainfed Soy'!G528,IF(V528&gt;Dd,0,'Rainfed Soy'!G528*AD528))</f>
        <v>0</v>
      </c>
    </row>
    <row r="529" spans="1:31" x14ac:dyDescent="0.15">
      <c r="A529" s="170"/>
      <c r="B529" s="25"/>
      <c r="D529" s="7"/>
      <c r="E529" s="7"/>
      <c r="F529" s="7"/>
      <c r="G529" s="7"/>
      <c r="I529"/>
      <c r="K529" s="11"/>
      <c r="L529" s="8"/>
      <c r="N529" s="11"/>
      <c r="O529" s="15"/>
      <c r="P529" s="11"/>
      <c r="Q529" s="11"/>
      <c r="R529" s="11"/>
      <c r="S529" s="11"/>
      <c r="T529" s="11"/>
      <c r="AB529" s="25"/>
      <c r="AC529" s="73"/>
      <c r="AD529" s="25"/>
      <c r="AE529" s="25">
        <f>IF(V529&lt;Ds,'Rainfed Soy'!G529,IF(V529&gt;Dd,0,'Rainfed Soy'!G529*AD529))</f>
        <v>0</v>
      </c>
    </row>
    <row r="530" spans="1:31" x14ac:dyDescent="0.15">
      <c r="A530" s="170"/>
      <c r="B530" s="25"/>
      <c r="D530" s="7"/>
      <c r="E530" s="7"/>
      <c r="F530" s="7"/>
      <c r="G530" s="7"/>
      <c r="I530"/>
      <c r="K530" s="11"/>
      <c r="L530" s="8"/>
      <c r="N530" s="11"/>
      <c r="O530" s="15"/>
      <c r="P530" s="11"/>
      <c r="Q530" s="11"/>
      <c r="R530" s="11"/>
      <c r="S530" s="11"/>
      <c r="T530" s="11"/>
      <c r="AB530" s="25"/>
      <c r="AC530" s="73"/>
      <c r="AD530" s="25"/>
      <c r="AE530" s="25">
        <f>IF(V530&lt;Ds,'Rainfed Soy'!G530,IF(V530&gt;Dd,0,'Rainfed Soy'!G530*AD530))</f>
        <v>0</v>
      </c>
    </row>
    <row r="531" spans="1:31" x14ac:dyDescent="0.15">
      <c r="A531" s="170"/>
      <c r="B531" s="25"/>
      <c r="D531" s="7"/>
      <c r="E531" s="7"/>
      <c r="F531" s="7"/>
      <c r="G531" s="7"/>
      <c r="I531"/>
      <c r="K531" s="11"/>
      <c r="L531" s="8"/>
      <c r="N531" s="11"/>
      <c r="O531" s="15"/>
      <c r="P531" s="11"/>
      <c r="Q531" s="11"/>
      <c r="R531" s="11"/>
      <c r="S531" s="11"/>
      <c r="T531" s="11"/>
      <c r="AB531" s="25"/>
      <c r="AC531" s="73"/>
      <c r="AD531" s="25"/>
      <c r="AE531" s="25">
        <f>IF(V531&lt;Ds,'Rainfed Soy'!G531,IF(V531&gt;Dd,0,'Rainfed Soy'!G531*AD531))</f>
        <v>0</v>
      </c>
    </row>
    <row r="532" spans="1:31" x14ac:dyDescent="0.15">
      <c r="A532" s="170"/>
      <c r="B532" s="25"/>
      <c r="D532" s="7"/>
      <c r="E532" s="7"/>
      <c r="F532" s="7"/>
      <c r="G532" s="7"/>
      <c r="I532"/>
      <c r="K532" s="11"/>
      <c r="L532" s="8"/>
      <c r="N532" s="11"/>
      <c r="O532" s="15"/>
      <c r="P532" s="11"/>
      <c r="Q532" s="11"/>
      <c r="R532" s="11"/>
      <c r="S532" s="11"/>
      <c r="T532" s="11"/>
      <c r="AB532" s="25"/>
      <c r="AC532" s="73"/>
      <c r="AD532" s="25"/>
      <c r="AE532" s="25">
        <f>IF(V532&lt;Ds,'Rainfed Soy'!G532,IF(V532&gt;Dd,0,'Rainfed Soy'!G532*AD532))</f>
        <v>0</v>
      </c>
    </row>
    <row r="533" spans="1:31" x14ac:dyDescent="0.15">
      <c r="A533" s="170"/>
      <c r="B533" s="25"/>
      <c r="D533" s="7"/>
      <c r="E533" s="7"/>
      <c r="F533" s="7"/>
      <c r="G533" s="7"/>
      <c r="I533"/>
      <c r="K533" s="11"/>
      <c r="L533" s="8"/>
      <c r="N533" s="11"/>
      <c r="O533" s="15"/>
      <c r="P533" s="11"/>
      <c r="Q533" s="11"/>
      <c r="R533" s="11"/>
      <c r="S533" s="11"/>
      <c r="T533" s="11"/>
      <c r="AB533" s="25"/>
      <c r="AC533" s="73"/>
      <c r="AD533" s="25"/>
      <c r="AE533" s="25">
        <f>IF(V533&lt;Ds,'Rainfed Soy'!G533,IF(V533&gt;Dd,0,'Rainfed Soy'!G533*AD533))</f>
        <v>0</v>
      </c>
    </row>
    <row r="534" spans="1:31" x14ac:dyDescent="0.15">
      <c r="A534" s="170"/>
      <c r="B534" s="25"/>
      <c r="D534" s="7"/>
      <c r="E534" s="7"/>
      <c r="F534" s="7"/>
      <c r="G534" s="7"/>
      <c r="I534"/>
      <c r="K534" s="11"/>
      <c r="L534" s="8"/>
      <c r="N534" s="11"/>
      <c r="O534" s="15"/>
      <c r="P534" s="11"/>
      <c r="Q534" s="11"/>
      <c r="R534" s="11"/>
      <c r="S534" s="11"/>
      <c r="T534" s="11"/>
      <c r="AB534" s="25"/>
      <c r="AC534" s="73"/>
      <c r="AD534" s="25"/>
      <c r="AE534" s="25">
        <f>IF(V534&lt;Ds,'Rainfed Soy'!G534,IF(V534&gt;Dd,0,'Rainfed Soy'!G534*AD534))</f>
        <v>0</v>
      </c>
    </row>
    <row r="535" spans="1:31" x14ac:dyDescent="0.15">
      <c r="A535" s="170"/>
      <c r="B535" s="25"/>
      <c r="D535" s="7"/>
      <c r="E535" s="7"/>
      <c r="F535" s="7"/>
      <c r="G535" s="7"/>
      <c r="I535"/>
      <c r="K535" s="11"/>
      <c r="L535" s="8"/>
      <c r="N535" s="11"/>
      <c r="O535" s="15"/>
      <c r="P535" s="11"/>
      <c r="Q535" s="11"/>
      <c r="R535" s="11"/>
      <c r="S535" s="11"/>
      <c r="T535" s="11"/>
      <c r="AB535" s="25"/>
      <c r="AC535" s="73"/>
      <c r="AD535" s="25"/>
      <c r="AE535" s="25">
        <f>IF(V535&lt;Ds,'Rainfed Soy'!G535,IF(V535&gt;Dd,0,'Rainfed Soy'!G535*AD535))</f>
        <v>0</v>
      </c>
    </row>
    <row r="536" spans="1:31" x14ac:dyDescent="0.15">
      <c r="A536" s="170"/>
      <c r="B536" s="25"/>
      <c r="D536" s="7"/>
      <c r="E536" s="7"/>
      <c r="F536" s="7"/>
      <c r="G536" s="7"/>
      <c r="I536"/>
      <c r="K536" s="11"/>
      <c r="L536" s="8"/>
      <c r="N536" s="11"/>
      <c r="O536" s="15"/>
      <c r="P536" s="11"/>
      <c r="Q536" s="11"/>
      <c r="R536" s="11"/>
      <c r="S536" s="11"/>
      <c r="T536" s="11"/>
      <c r="AB536" s="25"/>
      <c r="AC536" s="73"/>
      <c r="AD536" s="25"/>
      <c r="AE536" s="25">
        <f>IF(V536&lt;Ds,'Rainfed Soy'!G536,IF(V536&gt;Dd,0,'Rainfed Soy'!G536*AD536))</f>
        <v>0</v>
      </c>
    </row>
    <row r="537" spans="1:31" x14ac:dyDescent="0.15">
      <c r="A537" s="170"/>
      <c r="B537" s="25"/>
      <c r="D537" s="7"/>
      <c r="E537" s="7"/>
      <c r="F537" s="7"/>
      <c r="G537" s="7"/>
      <c r="I537"/>
      <c r="K537" s="11"/>
      <c r="L537" s="8"/>
      <c r="N537" s="11"/>
      <c r="O537" s="15"/>
      <c r="P537" s="11"/>
      <c r="Q537" s="11"/>
      <c r="R537" s="11"/>
      <c r="S537" s="11"/>
      <c r="T537" s="11"/>
      <c r="AB537" s="25"/>
      <c r="AC537" s="73"/>
      <c r="AD537" s="25"/>
      <c r="AE537" s="25">
        <f>IF(V537&lt;Ds,'Rainfed Soy'!G537,IF(V537&gt;Dd,0,'Rainfed Soy'!G537*AD537))</f>
        <v>0</v>
      </c>
    </row>
    <row r="538" spans="1:31" x14ac:dyDescent="0.15">
      <c r="A538" s="170"/>
      <c r="B538" s="25"/>
      <c r="D538" s="7"/>
      <c r="E538" s="7"/>
      <c r="F538" s="7"/>
      <c r="G538" s="7"/>
      <c r="I538"/>
      <c r="K538" s="11"/>
      <c r="L538" s="8"/>
      <c r="N538" s="11"/>
      <c r="O538" s="15"/>
      <c r="P538" s="11"/>
      <c r="Q538" s="11"/>
      <c r="R538" s="11"/>
      <c r="S538" s="11"/>
      <c r="T538" s="11"/>
      <c r="AB538" s="25"/>
      <c r="AC538" s="73"/>
      <c r="AD538" s="25"/>
      <c r="AE538" s="25">
        <f>IF(V538&lt;Ds,'Rainfed Soy'!G538,IF(V538&gt;Dd,0,'Rainfed Soy'!G538*AD538))</f>
        <v>0</v>
      </c>
    </row>
    <row r="539" spans="1:31" x14ac:dyDescent="0.15">
      <c r="A539" s="170"/>
      <c r="B539" s="25"/>
      <c r="D539" s="7"/>
      <c r="E539" s="7"/>
      <c r="F539" s="7"/>
      <c r="G539" s="7"/>
      <c r="I539"/>
      <c r="K539" s="11"/>
      <c r="L539" s="8"/>
      <c r="N539" s="11"/>
      <c r="O539" s="15"/>
      <c r="P539" s="11"/>
      <c r="Q539" s="11"/>
      <c r="R539" s="11"/>
      <c r="S539" s="11"/>
      <c r="T539" s="11"/>
      <c r="AB539" s="25"/>
      <c r="AC539" s="73"/>
      <c r="AD539" s="25"/>
      <c r="AE539" s="25">
        <f>IF(V539&lt;Ds,'Rainfed Soy'!G539,IF(V539&gt;Dd,0,'Rainfed Soy'!G539*AD539))</f>
        <v>0</v>
      </c>
    </row>
    <row r="540" spans="1:31" x14ac:dyDescent="0.15">
      <c r="A540" s="170"/>
      <c r="B540" s="25"/>
      <c r="D540" s="7"/>
      <c r="E540" s="7"/>
      <c r="F540" s="7"/>
      <c r="G540" s="7"/>
      <c r="I540"/>
      <c r="K540" s="11"/>
      <c r="L540" s="8"/>
      <c r="N540" s="11"/>
      <c r="O540" s="15"/>
      <c r="P540" s="11"/>
      <c r="Q540" s="11"/>
      <c r="R540" s="11"/>
      <c r="S540" s="11"/>
      <c r="T540" s="11"/>
      <c r="AB540" s="25"/>
      <c r="AC540" s="73"/>
      <c r="AD540" s="25"/>
      <c r="AE540" s="25">
        <f>IF(V540&lt;Ds,'Rainfed Soy'!G540,IF(V540&gt;Dd,0,'Rainfed Soy'!G540*AD540))</f>
        <v>0</v>
      </c>
    </row>
    <row r="541" spans="1:31" x14ac:dyDescent="0.15">
      <c r="A541" s="170"/>
      <c r="B541" s="25"/>
      <c r="D541" s="7"/>
      <c r="E541" s="7"/>
      <c r="F541" s="7"/>
      <c r="G541" s="7"/>
      <c r="I541"/>
      <c r="K541" s="11"/>
      <c r="L541" s="8"/>
      <c r="N541" s="11"/>
      <c r="O541" s="15"/>
      <c r="P541" s="11"/>
      <c r="Q541" s="11"/>
      <c r="R541" s="11"/>
      <c r="S541" s="11"/>
      <c r="T541" s="11"/>
      <c r="AB541" s="25"/>
      <c r="AC541" s="73"/>
      <c r="AD541" s="25"/>
      <c r="AE541" s="25">
        <f>IF(V541&lt;Ds,'Rainfed Soy'!G541,IF(V541&gt;Dd,0,'Rainfed Soy'!G541*AD541))</f>
        <v>0</v>
      </c>
    </row>
    <row r="542" spans="1:31" x14ac:dyDescent="0.15">
      <c r="A542" s="170"/>
      <c r="B542" s="25"/>
      <c r="D542" s="7"/>
      <c r="E542" s="7"/>
      <c r="F542" s="7"/>
      <c r="G542" s="7"/>
      <c r="I542"/>
      <c r="K542" s="11"/>
      <c r="L542" s="8"/>
      <c r="N542" s="11"/>
      <c r="O542" s="15"/>
      <c r="P542" s="11"/>
      <c r="Q542" s="11"/>
      <c r="R542" s="11"/>
      <c r="S542" s="11"/>
      <c r="T542" s="11"/>
      <c r="AB542" s="25"/>
      <c r="AC542" s="73"/>
      <c r="AD542" s="25"/>
      <c r="AE542" s="25">
        <f>IF(V542&lt;Ds,'Rainfed Soy'!G542,IF(V542&gt;Dd,0,'Rainfed Soy'!G542*AD542))</f>
        <v>0</v>
      </c>
    </row>
    <row r="543" spans="1:31" x14ac:dyDescent="0.15">
      <c r="A543" s="170"/>
      <c r="B543" s="25"/>
      <c r="D543" s="7"/>
      <c r="E543" s="7"/>
      <c r="F543" s="7"/>
      <c r="G543" s="7"/>
      <c r="I543"/>
      <c r="K543" s="11"/>
      <c r="L543" s="8"/>
      <c r="N543" s="11"/>
      <c r="O543" s="15"/>
      <c r="P543" s="11"/>
      <c r="Q543" s="11"/>
      <c r="R543" s="11"/>
      <c r="S543" s="11"/>
      <c r="T543" s="11"/>
      <c r="AB543" s="25"/>
      <c r="AC543" s="73"/>
      <c r="AD543" s="25"/>
      <c r="AE543" s="25">
        <f>IF(V543&lt;Ds,'Rainfed Soy'!G543,IF(V543&gt;Dd,0,'Rainfed Soy'!G543*AD543))</f>
        <v>0</v>
      </c>
    </row>
    <row r="544" spans="1:31" x14ac:dyDescent="0.15">
      <c r="A544" s="170"/>
      <c r="B544" s="25"/>
      <c r="D544" s="7"/>
      <c r="E544" s="7"/>
      <c r="F544" s="7"/>
      <c r="G544" s="7"/>
      <c r="I544"/>
      <c r="K544" s="11"/>
      <c r="L544" s="8"/>
      <c r="N544" s="11"/>
      <c r="O544" s="15"/>
      <c r="P544" s="11"/>
      <c r="Q544" s="11"/>
      <c r="R544" s="11"/>
      <c r="S544" s="11"/>
      <c r="T544" s="11"/>
      <c r="AB544" s="25"/>
      <c r="AC544" s="73"/>
      <c r="AD544" s="25"/>
      <c r="AE544" s="25">
        <f>IF(V544&lt;Ds,'Rainfed Soy'!G544,IF(V544&gt;Dd,0,'Rainfed Soy'!G544*AD544))</f>
        <v>0</v>
      </c>
    </row>
    <row r="545" spans="1:31" x14ac:dyDescent="0.15">
      <c r="A545" s="170"/>
      <c r="B545" s="25"/>
      <c r="D545" s="7"/>
      <c r="E545" s="7"/>
      <c r="F545" s="7"/>
      <c r="G545" s="7"/>
      <c r="I545"/>
      <c r="K545" s="11"/>
      <c r="L545" s="8"/>
      <c r="N545" s="11"/>
      <c r="O545" s="15"/>
      <c r="P545" s="11"/>
      <c r="Q545" s="11"/>
      <c r="R545" s="11"/>
      <c r="S545" s="11"/>
      <c r="T545" s="11"/>
      <c r="AB545" s="25"/>
      <c r="AC545" s="73"/>
      <c r="AD545" s="25"/>
      <c r="AE545" s="25">
        <f>IF(V545&lt;Ds,'Rainfed Soy'!G545,IF(V545&gt;Dd,0,'Rainfed Soy'!G545*AD545))</f>
        <v>0</v>
      </c>
    </row>
    <row r="546" spans="1:31" x14ac:dyDescent="0.15">
      <c r="A546" s="170"/>
      <c r="B546" s="25"/>
      <c r="D546" s="7"/>
      <c r="E546" s="7"/>
      <c r="F546" s="7"/>
      <c r="G546" s="7"/>
      <c r="I546"/>
      <c r="K546" s="11"/>
      <c r="L546" s="8"/>
      <c r="N546" s="11"/>
      <c r="O546" s="15"/>
      <c r="P546" s="11"/>
      <c r="Q546" s="11"/>
      <c r="R546" s="11"/>
      <c r="S546" s="11"/>
      <c r="T546" s="11"/>
      <c r="AB546" s="25"/>
      <c r="AC546" s="73"/>
      <c r="AD546" s="25"/>
      <c r="AE546" s="25">
        <f>IF(V546&lt;Ds,'Rainfed Soy'!G546,IF(V546&gt;Dd,0,'Rainfed Soy'!G546*AD546))</f>
        <v>0</v>
      </c>
    </row>
    <row r="547" spans="1:31" x14ac:dyDescent="0.15">
      <c r="A547" s="170"/>
      <c r="B547" s="25"/>
      <c r="D547" s="7"/>
      <c r="E547" s="7"/>
      <c r="F547" s="7"/>
      <c r="G547" s="7"/>
      <c r="I547"/>
      <c r="K547" s="11"/>
      <c r="L547" s="8"/>
      <c r="N547" s="11"/>
      <c r="O547" s="15"/>
      <c r="P547" s="11"/>
      <c r="Q547" s="11"/>
      <c r="R547" s="11"/>
      <c r="S547" s="11"/>
      <c r="T547" s="11"/>
      <c r="AB547" s="25"/>
      <c r="AC547" s="73"/>
      <c r="AD547" s="25"/>
      <c r="AE547" s="25">
        <f>IF(V547&lt;Ds,'Rainfed Soy'!G547,IF(V547&gt;Dd,0,'Rainfed Soy'!G547*AD547))</f>
        <v>0</v>
      </c>
    </row>
    <row r="548" spans="1:31" x14ac:dyDescent="0.15">
      <c r="A548" s="170"/>
      <c r="B548" s="25"/>
      <c r="D548" s="7"/>
      <c r="E548" s="7"/>
      <c r="F548" s="7"/>
      <c r="G548" s="7"/>
      <c r="I548"/>
      <c r="K548" s="11"/>
      <c r="L548" s="8"/>
      <c r="N548" s="11"/>
      <c r="O548" s="15"/>
      <c r="P548" s="11"/>
      <c r="Q548" s="11"/>
      <c r="R548" s="11"/>
      <c r="S548" s="11"/>
      <c r="T548" s="11"/>
      <c r="AB548" s="25"/>
      <c r="AC548" s="73"/>
      <c r="AD548" s="25"/>
      <c r="AE548" s="25">
        <f>IF(V548&lt;Ds,'Rainfed Soy'!G548,IF(V548&gt;Dd,0,'Rainfed Soy'!G548*AD548))</f>
        <v>0</v>
      </c>
    </row>
    <row r="549" spans="1:31" x14ac:dyDescent="0.15">
      <c r="A549" s="170"/>
      <c r="B549" s="25"/>
      <c r="D549" s="7"/>
      <c r="E549" s="7"/>
      <c r="F549" s="7"/>
      <c r="G549" s="7"/>
      <c r="I549"/>
      <c r="K549" s="11"/>
      <c r="L549" s="8"/>
      <c r="N549" s="11"/>
      <c r="O549" s="15"/>
      <c r="P549" s="11"/>
      <c r="Q549" s="11"/>
      <c r="R549" s="11"/>
      <c r="S549" s="11"/>
      <c r="T549" s="11"/>
      <c r="AB549" s="25"/>
      <c r="AC549" s="73"/>
      <c r="AD549" s="25"/>
      <c r="AE549" s="25">
        <f>IF(V549&lt;Ds,'Rainfed Soy'!G549,IF(V549&gt;Dd,0,'Rainfed Soy'!G549*AD549))</f>
        <v>0</v>
      </c>
    </row>
    <row r="550" spans="1:31" x14ac:dyDescent="0.15">
      <c r="A550" s="170"/>
      <c r="B550" s="25"/>
      <c r="D550" s="7"/>
      <c r="E550" s="7"/>
      <c r="F550" s="7"/>
      <c r="G550" s="7"/>
      <c r="I550"/>
      <c r="K550" s="11"/>
      <c r="L550" s="8"/>
      <c r="N550" s="11"/>
      <c r="O550" s="15"/>
      <c r="P550" s="11"/>
      <c r="Q550" s="11"/>
      <c r="R550" s="11"/>
      <c r="S550" s="11"/>
      <c r="T550" s="11"/>
      <c r="AB550" s="25"/>
      <c r="AC550" s="73"/>
      <c r="AD550" s="25"/>
      <c r="AE550" s="25">
        <f>IF(V550&lt;Ds,'Rainfed Soy'!G550,IF(V550&gt;Dd,0,'Rainfed Soy'!G550*AD550))</f>
        <v>0</v>
      </c>
    </row>
    <row r="551" spans="1:31" x14ac:dyDescent="0.15">
      <c r="A551" s="170"/>
      <c r="B551" s="25"/>
      <c r="D551" s="7"/>
      <c r="E551" s="7"/>
      <c r="F551" s="7"/>
      <c r="G551" s="7"/>
      <c r="I551"/>
      <c r="K551" s="11"/>
      <c r="L551" s="8"/>
      <c r="N551" s="11"/>
      <c r="O551" s="15"/>
      <c r="P551" s="11"/>
      <c r="Q551" s="11"/>
      <c r="R551" s="11"/>
      <c r="S551" s="11"/>
      <c r="T551" s="11"/>
      <c r="AB551" s="25"/>
      <c r="AC551" s="73"/>
      <c r="AD551" s="25"/>
      <c r="AE551" s="25">
        <f>IF(V551&lt;Ds,'Rainfed Soy'!G551,IF(V551&gt;Dd,0,'Rainfed Soy'!G551*AD551))</f>
        <v>0</v>
      </c>
    </row>
    <row r="552" spans="1:31" x14ac:dyDescent="0.15">
      <c r="A552" s="170"/>
      <c r="B552" s="25"/>
      <c r="D552" s="7"/>
      <c r="E552" s="7"/>
      <c r="F552" s="7"/>
      <c r="G552" s="7"/>
      <c r="I552"/>
      <c r="K552" s="11"/>
      <c r="L552" s="8"/>
      <c r="N552" s="11"/>
      <c r="O552" s="15"/>
      <c r="P552" s="11"/>
      <c r="Q552" s="11"/>
      <c r="R552" s="11"/>
      <c r="S552" s="11"/>
      <c r="T552" s="11"/>
      <c r="AB552" s="25"/>
      <c r="AC552" s="73"/>
      <c r="AD552" s="25"/>
      <c r="AE552" s="25">
        <f>IF(V552&lt;Ds,'Rainfed Soy'!G552,IF(V552&gt;Dd,0,'Rainfed Soy'!G552*AD552))</f>
        <v>0</v>
      </c>
    </row>
    <row r="553" spans="1:31" x14ac:dyDescent="0.15">
      <c r="A553" s="170"/>
      <c r="B553" s="25"/>
      <c r="D553" s="7"/>
      <c r="E553" s="7"/>
      <c r="F553" s="7"/>
      <c r="G553" s="7"/>
      <c r="I553"/>
      <c r="K553" s="11"/>
      <c r="L553" s="8"/>
      <c r="N553" s="11"/>
      <c r="O553" s="15"/>
      <c r="P553" s="11"/>
      <c r="Q553" s="11"/>
      <c r="R553" s="11"/>
      <c r="S553" s="11"/>
      <c r="T553" s="11"/>
      <c r="AB553" s="25"/>
      <c r="AC553" s="73"/>
      <c r="AD553" s="25"/>
      <c r="AE553" s="25">
        <f>IF(V553&lt;Ds,'Rainfed Soy'!G553,IF(V553&gt;Dd,0,'Rainfed Soy'!G553*AD553))</f>
        <v>0</v>
      </c>
    </row>
    <row r="554" spans="1:31" x14ac:dyDescent="0.15">
      <c r="A554" s="170"/>
      <c r="B554" s="25"/>
      <c r="D554" s="7"/>
      <c r="E554" s="7"/>
      <c r="F554" s="7"/>
      <c r="G554" s="7"/>
      <c r="I554"/>
      <c r="K554" s="11"/>
      <c r="L554" s="8"/>
      <c r="N554" s="11"/>
      <c r="O554" s="15"/>
      <c r="P554" s="11"/>
      <c r="Q554" s="11"/>
      <c r="R554" s="11"/>
      <c r="S554" s="11"/>
      <c r="T554" s="11"/>
      <c r="AB554" s="25"/>
      <c r="AC554" s="73"/>
      <c r="AD554" s="25"/>
      <c r="AE554" s="25">
        <f>IF(V554&lt;Ds,'Rainfed Soy'!G554,IF(V554&gt;Dd,0,'Rainfed Soy'!G554*AD554))</f>
        <v>0</v>
      </c>
    </row>
    <row r="555" spans="1:31" x14ac:dyDescent="0.15">
      <c r="A555" s="170"/>
      <c r="B555" s="25"/>
      <c r="D555" s="7"/>
      <c r="E555" s="7"/>
      <c r="F555" s="7"/>
      <c r="G555" s="7"/>
      <c r="I555"/>
      <c r="K555" s="11"/>
      <c r="L555" s="8"/>
      <c r="N555" s="11"/>
      <c r="O555" s="15"/>
      <c r="P555" s="11"/>
      <c r="Q555" s="11"/>
      <c r="R555" s="11"/>
      <c r="S555" s="11"/>
      <c r="T555" s="11"/>
      <c r="AB555" s="25"/>
      <c r="AC555" s="73"/>
      <c r="AD555" s="25"/>
      <c r="AE555" s="25">
        <f>IF(V555&lt;Ds,'Rainfed Soy'!G555,IF(V555&gt;Dd,0,'Rainfed Soy'!G555*AD555))</f>
        <v>0</v>
      </c>
    </row>
    <row r="556" spans="1:31" x14ac:dyDescent="0.15">
      <c r="A556" s="170"/>
      <c r="B556" s="25"/>
      <c r="D556" s="7"/>
      <c r="E556" s="7"/>
      <c r="F556" s="7"/>
      <c r="G556" s="7"/>
      <c r="I556"/>
      <c r="K556" s="11"/>
      <c r="L556" s="8"/>
      <c r="N556" s="11"/>
      <c r="O556" s="15"/>
      <c r="P556" s="11"/>
      <c r="Q556" s="11"/>
      <c r="R556" s="11"/>
      <c r="S556" s="11"/>
      <c r="T556" s="11"/>
      <c r="AB556" s="25"/>
      <c r="AC556" s="73"/>
      <c r="AD556" s="25"/>
      <c r="AE556" s="25">
        <f>IF(V556&lt;Ds,'Rainfed Soy'!G556,IF(V556&gt;Dd,0,'Rainfed Soy'!G556*AD556))</f>
        <v>0</v>
      </c>
    </row>
    <row r="557" spans="1:31" x14ac:dyDescent="0.15">
      <c r="A557" s="170"/>
      <c r="B557" s="25"/>
      <c r="D557" s="7"/>
      <c r="E557" s="7"/>
      <c r="F557" s="7"/>
      <c r="G557" s="7"/>
      <c r="I557"/>
      <c r="K557" s="11"/>
      <c r="L557" s="8"/>
      <c r="N557" s="11"/>
      <c r="O557" s="15"/>
      <c r="P557" s="11"/>
      <c r="Q557" s="11"/>
      <c r="R557" s="11"/>
      <c r="S557" s="11"/>
      <c r="T557" s="11"/>
      <c r="AB557" s="25"/>
      <c r="AC557" s="73"/>
      <c r="AD557" s="25"/>
      <c r="AE557" s="25">
        <f>IF(V557&lt;Ds,'Rainfed Soy'!G557,IF(V557&gt;Dd,0,'Rainfed Soy'!G557*AD557))</f>
        <v>0</v>
      </c>
    </row>
    <row r="558" spans="1:31" x14ac:dyDescent="0.15">
      <c r="A558" s="170"/>
      <c r="B558" s="25"/>
      <c r="D558" s="7"/>
      <c r="E558" s="7"/>
      <c r="F558" s="7"/>
      <c r="G558" s="7"/>
      <c r="I558"/>
      <c r="K558" s="11"/>
      <c r="L558" s="8"/>
      <c r="N558" s="11"/>
      <c r="O558" s="15"/>
      <c r="P558" s="11"/>
      <c r="Q558" s="11"/>
      <c r="R558" s="11"/>
      <c r="S558" s="11"/>
      <c r="T558" s="11"/>
      <c r="AB558" s="25"/>
      <c r="AC558" s="73"/>
      <c r="AD558" s="25"/>
      <c r="AE558" s="25">
        <f>IF(V558&lt;Ds,'Rainfed Soy'!G558,IF(V558&gt;Dd,0,'Rainfed Soy'!G558*AD558))</f>
        <v>0</v>
      </c>
    </row>
    <row r="559" spans="1:31" x14ac:dyDescent="0.15">
      <c r="A559" s="170"/>
      <c r="B559" s="25"/>
      <c r="D559" s="7"/>
      <c r="E559" s="7"/>
      <c r="F559" s="7"/>
      <c r="G559" s="7"/>
      <c r="I559"/>
      <c r="K559" s="11"/>
      <c r="L559" s="8"/>
      <c r="N559" s="11"/>
      <c r="O559" s="15"/>
      <c r="P559" s="11"/>
      <c r="Q559" s="11"/>
      <c r="R559" s="11"/>
      <c r="S559" s="11"/>
      <c r="T559" s="11"/>
      <c r="AB559" s="25"/>
      <c r="AC559" s="73"/>
      <c r="AD559" s="25"/>
      <c r="AE559" s="25">
        <f>IF(V559&lt;Ds,'Rainfed Soy'!G559,IF(V559&gt;Dd,0,'Rainfed Soy'!G559*AD559))</f>
        <v>0</v>
      </c>
    </row>
    <row r="560" spans="1:31" x14ac:dyDescent="0.15">
      <c r="A560" s="170"/>
      <c r="B560" s="25"/>
      <c r="D560" s="7"/>
      <c r="E560" s="7"/>
      <c r="F560" s="7"/>
      <c r="G560" s="7"/>
      <c r="I560"/>
      <c r="K560" s="11"/>
      <c r="L560" s="8"/>
      <c r="N560" s="11"/>
      <c r="O560" s="15"/>
      <c r="P560" s="11"/>
      <c r="Q560" s="11"/>
      <c r="R560" s="11"/>
      <c r="S560" s="11"/>
      <c r="T560" s="11"/>
      <c r="AB560" s="25"/>
      <c r="AC560" s="73"/>
      <c r="AD560" s="25"/>
      <c r="AE560" s="25">
        <f>IF(V560&lt;Ds,'Rainfed Soy'!G560,IF(V560&gt;Dd,0,'Rainfed Soy'!G560*AD560))</f>
        <v>0</v>
      </c>
    </row>
    <row r="561" spans="1:31" x14ac:dyDescent="0.15">
      <c r="A561" s="170"/>
      <c r="B561" s="25"/>
      <c r="D561" s="7"/>
      <c r="E561" s="7"/>
      <c r="F561" s="7"/>
      <c r="G561" s="7"/>
      <c r="I561"/>
      <c r="K561" s="11"/>
      <c r="L561" s="8"/>
      <c r="N561" s="11"/>
      <c r="O561" s="15"/>
      <c r="P561" s="11"/>
      <c r="Q561" s="11"/>
      <c r="R561" s="11"/>
      <c r="S561" s="11"/>
      <c r="T561" s="11"/>
      <c r="AB561" s="25"/>
      <c r="AC561" s="73"/>
      <c r="AD561" s="25"/>
      <c r="AE561" s="25">
        <f>IF(V561&lt;Ds,'Rainfed Soy'!G561,IF(V561&gt;Dd,0,'Rainfed Soy'!G561*AD561))</f>
        <v>0</v>
      </c>
    </row>
    <row r="562" spans="1:31" x14ac:dyDescent="0.15">
      <c r="A562" s="170"/>
      <c r="B562" s="25"/>
      <c r="D562" s="7"/>
      <c r="E562" s="7"/>
      <c r="F562" s="7"/>
      <c r="G562" s="7"/>
      <c r="I562"/>
      <c r="K562" s="11"/>
      <c r="L562" s="8"/>
      <c r="N562" s="11"/>
      <c r="O562" s="15"/>
      <c r="P562" s="11"/>
      <c r="Q562" s="11"/>
      <c r="R562" s="11"/>
      <c r="S562" s="11"/>
      <c r="T562" s="11"/>
      <c r="AB562" s="25"/>
      <c r="AC562" s="73"/>
      <c r="AD562" s="25"/>
      <c r="AE562" s="25">
        <f>IF(V562&lt;Ds,'Rainfed Soy'!G562,IF(V562&gt;Dd,0,'Rainfed Soy'!G562*AD562))</f>
        <v>0</v>
      </c>
    </row>
    <row r="563" spans="1:31" x14ac:dyDescent="0.15">
      <c r="A563" s="170"/>
      <c r="B563" s="25"/>
      <c r="D563" s="7"/>
      <c r="E563" s="7"/>
      <c r="F563" s="7"/>
      <c r="G563" s="7"/>
      <c r="I563"/>
      <c r="K563" s="11"/>
      <c r="L563" s="8"/>
      <c r="N563" s="11"/>
      <c r="O563" s="15"/>
      <c r="P563" s="11"/>
      <c r="Q563" s="11"/>
      <c r="R563" s="11"/>
      <c r="S563" s="11"/>
      <c r="T563" s="11"/>
      <c r="AB563" s="25"/>
      <c r="AC563" s="73"/>
      <c r="AD563" s="25"/>
      <c r="AE563" s="25">
        <f>IF(V563&lt;Ds,'Rainfed Soy'!G563,IF(V563&gt;Dd,0,'Rainfed Soy'!G563*AD563))</f>
        <v>0</v>
      </c>
    </row>
    <row r="564" spans="1:31" x14ac:dyDescent="0.15">
      <c r="A564" s="170"/>
      <c r="B564" s="25"/>
      <c r="D564" s="7"/>
      <c r="E564" s="7"/>
      <c r="F564" s="7"/>
      <c r="G564" s="7"/>
      <c r="I564"/>
      <c r="K564" s="11"/>
      <c r="L564" s="8"/>
      <c r="N564" s="11"/>
      <c r="O564" s="15"/>
      <c r="P564" s="11"/>
      <c r="Q564" s="11"/>
      <c r="R564" s="11"/>
      <c r="S564" s="11"/>
      <c r="T564" s="11"/>
      <c r="AB564" s="25"/>
      <c r="AC564" s="73"/>
      <c r="AD564" s="25"/>
      <c r="AE564" s="25">
        <f>IF(V564&lt;Ds,'Rainfed Soy'!G564,IF(V564&gt;Dd,0,'Rainfed Soy'!G564*AD564))</f>
        <v>0</v>
      </c>
    </row>
    <row r="565" spans="1:31" x14ac:dyDescent="0.15">
      <c r="A565" s="170"/>
      <c r="B565" s="25"/>
      <c r="D565" s="7"/>
      <c r="E565" s="7"/>
      <c r="F565" s="7"/>
      <c r="G565" s="7"/>
      <c r="I565"/>
      <c r="K565" s="11"/>
      <c r="L565" s="8"/>
      <c r="N565" s="11"/>
      <c r="O565" s="15"/>
      <c r="P565" s="11"/>
      <c r="Q565" s="11"/>
      <c r="R565" s="11"/>
      <c r="S565" s="11"/>
      <c r="T565" s="11"/>
      <c r="AB565" s="25"/>
      <c r="AC565" s="73"/>
      <c r="AD565" s="25"/>
      <c r="AE565" s="25">
        <f>IF(V565&lt;Ds,'Rainfed Soy'!G565,IF(V565&gt;Dd,0,'Rainfed Soy'!G565*AD565))</f>
        <v>0</v>
      </c>
    </row>
    <row r="566" spans="1:31" x14ac:dyDescent="0.15">
      <c r="A566" s="170"/>
      <c r="B566" s="25"/>
      <c r="D566" s="7"/>
      <c r="E566" s="7"/>
      <c r="F566" s="7"/>
      <c r="G566" s="7"/>
      <c r="I566"/>
      <c r="K566" s="11"/>
      <c r="L566" s="8"/>
      <c r="N566" s="11"/>
      <c r="O566" s="15"/>
      <c r="P566" s="11"/>
      <c r="Q566" s="11"/>
      <c r="R566" s="11"/>
      <c r="S566" s="11"/>
      <c r="T566" s="11"/>
      <c r="AB566" s="25"/>
      <c r="AC566" s="73"/>
      <c r="AD566" s="25"/>
      <c r="AE566" s="25">
        <f>IF(V566&lt;Ds,'Rainfed Soy'!G566,IF(V566&gt;Dd,0,'Rainfed Soy'!G566*AD566))</f>
        <v>0</v>
      </c>
    </row>
    <row r="567" spans="1:31" x14ac:dyDescent="0.15">
      <c r="A567" s="170"/>
      <c r="B567" s="25"/>
      <c r="D567" s="7"/>
      <c r="E567" s="7"/>
      <c r="F567" s="7"/>
      <c r="G567" s="7"/>
      <c r="I567"/>
      <c r="K567" s="11"/>
      <c r="L567" s="8"/>
      <c r="N567" s="11"/>
      <c r="O567" s="15"/>
      <c r="P567" s="11"/>
      <c r="Q567" s="11"/>
      <c r="R567" s="11"/>
      <c r="S567" s="11"/>
      <c r="T567" s="11"/>
      <c r="AB567" s="25"/>
      <c r="AC567" s="73"/>
      <c r="AD567" s="25"/>
      <c r="AE567" s="25">
        <f>IF(V567&lt;Ds,'Rainfed Soy'!G567,IF(V567&gt;Dd,0,'Rainfed Soy'!G567*AD567))</f>
        <v>0</v>
      </c>
    </row>
    <row r="568" spans="1:31" x14ac:dyDescent="0.15">
      <c r="A568" s="170"/>
      <c r="B568" s="25"/>
      <c r="D568" s="7"/>
      <c r="E568" s="7"/>
      <c r="F568" s="7"/>
      <c r="G568" s="7"/>
      <c r="I568"/>
      <c r="K568" s="11"/>
      <c r="L568" s="8"/>
      <c r="N568" s="11"/>
      <c r="O568" s="15"/>
      <c r="P568" s="11"/>
      <c r="Q568" s="11"/>
      <c r="R568" s="11"/>
      <c r="S568" s="11"/>
      <c r="T568" s="11"/>
      <c r="AB568" s="25"/>
      <c r="AC568" s="73"/>
      <c r="AD568" s="25"/>
      <c r="AE568" s="25">
        <f>IF(V568&lt;Ds,'Rainfed Soy'!G568,IF(V568&gt;Dd,0,'Rainfed Soy'!G568*AD568))</f>
        <v>0</v>
      </c>
    </row>
    <row r="569" spans="1:31" x14ac:dyDescent="0.15">
      <c r="A569" s="170"/>
      <c r="B569" s="25"/>
      <c r="D569" s="7"/>
      <c r="E569" s="7"/>
      <c r="F569" s="7"/>
      <c r="G569" s="7"/>
      <c r="I569"/>
      <c r="K569" s="11"/>
      <c r="L569" s="8"/>
      <c r="N569" s="11"/>
      <c r="O569" s="15"/>
      <c r="P569" s="11"/>
      <c r="Q569" s="11"/>
      <c r="R569" s="11"/>
      <c r="S569" s="11"/>
      <c r="T569" s="11"/>
      <c r="AB569" s="25"/>
      <c r="AC569" s="73"/>
      <c r="AD569" s="25"/>
      <c r="AE569" s="25">
        <f>IF(V569&lt;Ds,'Rainfed Soy'!G569,IF(V569&gt;Dd,0,'Rainfed Soy'!G569*AD569))</f>
        <v>0</v>
      </c>
    </row>
    <row r="570" spans="1:31" x14ac:dyDescent="0.15">
      <c r="A570" s="170"/>
      <c r="B570" s="25"/>
      <c r="D570" s="7"/>
      <c r="E570" s="7"/>
      <c r="F570" s="7"/>
      <c r="G570" s="7"/>
      <c r="I570"/>
      <c r="K570" s="11"/>
      <c r="L570" s="8"/>
      <c r="N570" s="11"/>
      <c r="O570" s="15"/>
      <c r="P570" s="11"/>
      <c r="Q570" s="11"/>
      <c r="R570" s="11"/>
      <c r="S570" s="11"/>
      <c r="T570" s="11"/>
      <c r="AB570" s="25"/>
      <c r="AC570" s="73"/>
      <c r="AD570" s="25"/>
      <c r="AE570" s="25">
        <f>IF(V570&lt;Ds,'Rainfed Soy'!G570,IF(V570&gt;Dd,0,'Rainfed Soy'!G570*AD570))</f>
        <v>0</v>
      </c>
    </row>
    <row r="571" spans="1:31" x14ac:dyDescent="0.15">
      <c r="A571" s="170"/>
      <c r="B571" s="25"/>
      <c r="D571" s="7"/>
      <c r="E571" s="7"/>
      <c r="F571" s="7"/>
      <c r="G571" s="7"/>
      <c r="I571"/>
      <c r="K571" s="11"/>
      <c r="L571" s="8"/>
      <c r="N571" s="11"/>
      <c r="O571" s="15"/>
      <c r="P571" s="11"/>
      <c r="Q571" s="11"/>
      <c r="R571" s="11"/>
      <c r="S571" s="11"/>
      <c r="T571" s="11"/>
      <c r="AB571" s="25"/>
      <c r="AC571" s="73"/>
      <c r="AD571" s="25"/>
      <c r="AE571" s="25">
        <f>IF(V571&lt;Ds,'Rainfed Soy'!G571,IF(V571&gt;Dd,0,'Rainfed Soy'!G571*AD571))</f>
        <v>0</v>
      </c>
    </row>
    <row r="572" spans="1:31" x14ac:dyDescent="0.15">
      <c r="A572" s="170"/>
      <c r="B572" s="25"/>
      <c r="D572" s="7"/>
      <c r="E572" s="7"/>
      <c r="F572" s="7"/>
      <c r="G572" s="7"/>
      <c r="I572"/>
      <c r="K572" s="11"/>
      <c r="L572" s="8"/>
      <c r="N572" s="11"/>
      <c r="O572" s="15"/>
      <c r="P572" s="11"/>
      <c r="Q572" s="11"/>
      <c r="R572" s="11"/>
      <c r="S572" s="11"/>
      <c r="T572" s="11"/>
      <c r="AB572" s="25"/>
      <c r="AC572" s="73"/>
      <c r="AD572" s="25"/>
      <c r="AE572" s="25">
        <f>IF(V572&lt;Ds,'Rainfed Soy'!G572,IF(V572&gt;Dd,0,'Rainfed Soy'!G572*AD572))</f>
        <v>0</v>
      </c>
    </row>
    <row r="573" spans="1:31" x14ac:dyDescent="0.15">
      <c r="A573" s="170"/>
      <c r="B573" s="25"/>
      <c r="D573" s="7"/>
      <c r="E573" s="7"/>
      <c r="F573" s="7"/>
      <c r="G573" s="7"/>
      <c r="I573"/>
      <c r="K573" s="11"/>
      <c r="L573" s="8"/>
      <c r="N573" s="11"/>
      <c r="O573" s="15"/>
      <c r="P573" s="11"/>
      <c r="Q573" s="11"/>
      <c r="R573" s="11"/>
      <c r="S573" s="11"/>
      <c r="T573" s="11"/>
      <c r="AB573" s="25"/>
      <c r="AC573" s="73"/>
      <c r="AD573" s="25"/>
      <c r="AE573" s="25">
        <f>IF(V573&lt;Ds,'Rainfed Soy'!G573,IF(V573&gt;Dd,0,'Rainfed Soy'!G573*AD573))</f>
        <v>0</v>
      </c>
    </row>
    <row r="574" spans="1:31" x14ac:dyDescent="0.15">
      <c r="A574" s="170"/>
      <c r="B574" s="25"/>
      <c r="D574" s="7"/>
      <c r="E574" s="7"/>
      <c r="F574" s="7"/>
      <c r="G574" s="7"/>
      <c r="I574"/>
      <c r="K574" s="11"/>
      <c r="L574" s="8"/>
      <c r="N574" s="11"/>
      <c r="O574" s="15"/>
      <c r="P574" s="11"/>
      <c r="Q574" s="11"/>
      <c r="R574" s="11"/>
      <c r="S574" s="11"/>
      <c r="T574" s="11"/>
      <c r="AB574" s="25"/>
      <c r="AC574" s="73"/>
      <c r="AD574" s="25"/>
      <c r="AE574" s="25">
        <f>IF(V574&lt;Ds,'Rainfed Soy'!G574,IF(V574&gt;Dd,0,'Rainfed Soy'!G574*AD574))</f>
        <v>0</v>
      </c>
    </row>
    <row r="575" spans="1:31" x14ac:dyDescent="0.15">
      <c r="A575" s="170"/>
      <c r="B575" s="25"/>
      <c r="D575" s="7"/>
      <c r="E575" s="7"/>
      <c r="F575" s="7"/>
      <c r="G575" s="7"/>
      <c r="I575"/>
      <c r="K575" s="11"/>
      <c r="L575" s="8"/>
      <c r="N575" s="11"/>
      <c r="O575" s="15"/>
      <c r="P575" s="11"/>
      <c r="Q575" s="11"/>
      <c r="R575" s="11"/>
      <c r="S575" s="11"/>
      <c r="T575" s="11"/>
      <c r="AB575" s="25"/>
      <c r="AC575" s="73"/>
      <c r="AD575" s="25"/>
      <c r="AE575" s="25">
        <f>IF(V575&lt;Ds,'Rainfed Soy'!G575,IF(V575&gt;Dd,0,'Rainfed Soy'!G575*AD575))</f>
        <v>0</v>
      </c>
    </row>
    <row r="576" spans="1:31" x14ac:dyDescent="0.15">
      <c r="A576" s="170"/>
      <c r="B576" s="25"/>
      <c r="D576" s="7"/>
      <c r="E576" s="7"/>
      <c r="F576" s="7"/>
      <c r="G576" s="7"/>
      <c r="I576"/>
      <c r="K576" s="11"/>
      <c r="L576" s="8"/>
      <c r="N576" s="11"/>
      <c r="O576" s="15"/>
      <c r="P576" s="11"/>
      <c r="Q576" s="11"/>
      <c r="R576" s="11"/>
      <c r="S576" s="11"/>
      <c r="T576" s="11"/>
      <c r="AB576" s="25"/>
      <c r="AC576" s="73"/>
      <c r="AD576" s="25"/>
      <c r="AE576" s="25">
        <f>IF(V576&lt;Ds,'Rainfed Soy'!G576,IF(V576&gt;Dd,0,'Rainfed Soy'!G576*AD576))</f>
        <v>0</v>
      </c>
    </row>
    <row r="577" spans="1:31" x14ac:dyDescent="0.15">
      <c r="A577" s="170"/>
      <c r="B577" s="25"/>
      <c r="D577" s="7"/>
      <c r="E577" s="7"/>
      <c r="F577" s="7"/>
      <c r="G577" s="7"/>
      <c r="I577"/>
      <c r="K577" s="11"/>
      <c r="L577" s="8"/>
      <c r="N577" s="11"/>
      <c r="O577" s="15"/>
      <c r="P577" s="11"/>
      <c r="Q577" s="11"/>
      <c r="R577" s="11"/>
      <c r="S577" s="11"/>
      <c r="T577" s="11"/>
      <c r="AB577" s="25"/>
      <c r="AC577" s="73"/>
      <c r="AD577" s="25"/>
      <c r="AE577" s="25">
        <f>IF(V577&lt;Ds,'Rainfed Soy'!G577,IF(V577&gt;Dd,0,'Rainfed Soy'!G577*AD577))</f>
        <v>0</v>
      </c>
    </row>
    <row r="578" spans="1:31" x14ac:dyDescent="0.15">
      <c r="A578" s="170"/>
      <c r="B578" s="25"/>
      <c r="D578" s="7"/>
      <c r="E578" s="7"/>
      <c r="F578" s="7"/>
      <c r="G578" s="7"/>
      <c r="I578"/>
      <c r="K578" s="11"/>
      <c r="L578" s="8"/>
      <c r="N578" s="11"/>
      <c r="O578" s="15"/>
      <c r="P578" s="11"/>
      <c r="Q578" s="11"/>
      <c r="R578" s="11"/>
      <c r="S578" s="11"/>
      <c r="T578" s="11"/>
      <c r="AB578" s="25"/>
      <c r="AC578" s="73"/>
      <c r="AD578" s="25"/>
      <c r="AE578" s="25">
        <f>IF(V578&lt;Ds,'Rainfed Soy'!G578,IF(V578&gt;Dd,0,'Rainfed Soy'!G578*AD578))</f>
        <v>0</v>
      </c>
    </row>
    <row r="579" spans="1:31" x14ac:dyDescent="0.15">
      <c r="A579" s="170"/>
      <c r="B579" s="25"/>
      <c r="D579" s="7"/>
      <c r="E579" s="7"/>
      <c r="F579" s="7"/>
      <c r="G579" s="7"/>
      <c r="I579"/>
      <c r="K579" s="11"/>
      <c r="L579" s="8"/>
      <c r="N579" s="11"/>
      <c r="O579" s="15"/>
      <c r="P579" s="11"/>
      <c r="Q579" s="11"/>
      <c r="R579" s="11"/>
      <c r="S579" s="11"/>
      <c r="T579" s="11"/>
      <c r="AB579" s="25"/>
      <c r="AC579" s="73"/>
      <c r="AD579" s="25"/>
      <c r="AE579" s="25">
        <f>IF(V579&lt;Ds,'Rainfed Soy'!G579,IF(V579&gt;Dd,0,'Rainfed Soy'!G579*AD579))</f>
        <v>0</v>
      </c>
    </row>
    <row r="580" spans="1:31" x14ac:dyDescent="0.15">
      <c r="A580" s="170"/>
      <c r="B580" s="25"/>
      <c r="D580" s="7"/>
      <c r="E580" s="7"/>
      <c r="F580" s="7"/>
      <c r="G580" s="7"/>
      <c r="I580"/>
      <c r="K580" s="11"/>
      <c r="L580" s="8"/>
      <c r="N580" s="11"/>
      <c r="O580" s="15"/>
      <c r="P580" s="11"/>
      <c r="Q580" s="11"/>
      <c r="R580" s="11"/>
      <c r="S580" s="11"/>
      <c r="T580" s="11"/>
      <c r="AB580" s="25"/>
      <c r="AC580" s="73"/>
      <c r="AD580" s="25"/>
      <c r="AE580" s="25">
        <f>IF(V580&lt;Ds,'Rainfed Soy'!G580,IF(V580&gt;Dd,0,'Rainfed Soy'!G580*AD580))</f>
        <v>0</v>
      </c>
    </row>
    <row r="581" spans="1:31" x14ac:dyDescent="0.15">
      <c r="A581" s="170"/>
      <c r="B581" s="25"/>
      <c r="D581" s="7"/>
      <c r="E581" s="7"/>
      <c r="F581" s="7"/>
      <c r="G581" s="7"/>
      <c r="I581"/>
      <c r="K581" s="11"/>
      <c r="L581" s="8"/>
      <c r="N581" s="11"/>
      <c r="O581" s="15"/>
      <c r="P581" s="11"/>
      <c r="Q581" s="11"/>
      <c r="R581" s="11"/>
      <c r="S581" s="11"/>
      <c r="T581" s="11"/>
      <c r="AB581" s="25"/>
      <c r="AC581" s="73"/>
      <c r="AD581" s="25"/>
      <c r="AE581" s="25">
        <f>IF(V581&lt;Ds,'Rainfed Soy'!G581,IF(V581&gt;Dd,0,'Rainfed Soy'!G581*AD581))</f>
        <v>0</v>
      </c>
    </row>
    <row r="582" spans="1:31" x14ac:dyDescent="0.15">
      <c r="A582" s="170"/>
      <c r="B582" s="25"/>
      <c r="D582" s="7"/>
      <c r="E582" s="7"/>
      <c r="F582" s="7"/>
      <c r="G582" s="7"/>
      <c r="I582"/>
      <c r="K582" s="11"/>
      <c r="L582" s="8"/>
      <c r="N582" s="11"/>
      <c r="O582" s="15"/>
      <c r="P582" s="11"/>
      <c r="Q582" s="11"/>
      <c r="R582" s="11"/>
      <c r="S582" s="11"/>
      <c r="T582" s="11"/>
      <c r="AB582" s="25"/>
      <c r="AC582" s="73"/>
      <c r="AD582" s="25"/>
      <c r="AE582" s="25">
        <f>IF(V582&lt;Ds,'Rainfed Soy'!G582,IF(V582&gt;Dd,0,'Rainfed Soy'!G582*AD582))</f>
        <v>0</v>
      </c>
    </row>
    <row r="583" spans="1:31" x14ac:dyDescent="0.15">
      <c r="A583" s="170"/>
      <c r="B583" s="25"/>
      <c r="D583" s="7"/>
      <c r="E583" s="7"/>
      <c r="F583" s="7"/>
      <c r="G583" s="7"/>
      <c r="I583"/>
      <c r="K583" s="11"/>
      <c r="L583" s="8"/>
      <c r="N583" s="11"/>
      <c r="O583" s="15"/>
      <c r="P583" s="11"/>
      <c r="Q583" s="11"/>
      <c r="R583" s="11"/>
      <c r="S583" s="11"/>
      <c r="T583" s="11"/>
      <c r="AB583" s="25"/>
      <c r="AC583" s="73"/>
      <c r="AD583" s="25"/>
      <c r="AE583" s="25">
        <f>IF(V583&lt;Ds,'Rainfed Soy'!G583,IF(V583&gt;Dd,0,'Rainfed Soy'!G583*AD583))</f>
        <v>0</v>
      </c>
    </row>
    <row r="584" spans="1:31" x14ac:dyDescent="0.15">
      <c r="A584" s="170"/>
      <c r="B584" s="25"/>
      <c r="D584" s="7"/>
      <c r="E584" s="7"/>
      <c r="F584" s="7"/>
      <c r="G584" s="7"/>
      <c r="I584"/>
      <c r="K584" s="11"/>
      <c r="L584" s="8"/>
      <c r="N584" s="11"/>
      <c r="O584" s="15"/>
      <c r="P584" s="11"/>
      <c r="Q584" s="11"/>
      <c r="R584" s="11"/>
      <c r="S584" s="11"/>
      <c r="T584" s="11"/>
      <c r="AB584" s="25"/>
      <c r="AC584" s="73"/>
      <c r="AD584" s="25"/>
      <c r="AE584" s="25">
        <f>IF(V584&lt;Ds,'Rainfed Soy'!G584,IF(V584&gt;Dd,0,'Rainfed Soy'!G584*AD584))</f>
        <v>0</v>
      </c>
    </row>
    <row r="585" spans="1:31" x14ac:dyDescent="0.15">
      <c r="A585" s="170"/>
      <c r="B585" s="25"/>
      <c r="D585" s="7"/>
      <c r="E585" s="7"/>
      <c r="F585" s="7"/>
      <c r="G585" s="7"/>
      <c r="I585"/>
      <c r="K585" s="11"/>
      <c r="L585" s="8"/>
      <c r="N585" s="11"/>
      <c r="O585" s="15"/>
      <c r="P585" s="11"/>
      <c r="Q585" s="11"/>
      <c r="R585" s="11"/>
      <c r="S585" s="11"/>
      <c r="T585" s="11"/>
      <c r="AB585" s="25"/>
      <c r="AC585" s="73"/>
      <c r="AD585" s="25"/>
      <c r="AE585" s="25">
        <f>IF(V585&lt;Ds,'Rainfed Soy'!G585,IF(V585&gt;Dd,0,'Rainfed Soy'!G585*AD585))</f>
        <v>0</v>
      </c>
    </row>
    <row r="586" spans="1:31" x14ac:dyDescent="0.15">
      <c r="A586" s="170"/>
      <c r="B586" s="25"/>
      <c r="D586" s="7"/>
      <c r="E586" s="7"/>
      <c r="F586" s="7"/>
      <c r="G586" s="7"/>
      <c r="I586"/>
      <c r="K586" s="11"/>
      <c r="L586" s="8"/>
      <c r="N586" s="11"/>
      <c r="O586" s="15"/>
      <c r="P586" s="11"/>
      <c r="Q586" s="11"/>
      <c r="R586" s="11"/>
      <c r="S586" s="11"/>
      <c r="T586" s="11"/>
      <c r="AB586" s="25"/>
      <c r="AC586" s="73"/>
      <c r="AD586" s="25"/>
      <c r="AE586" s="25">
        <f>IF(V586&lt;Ds,'Rainfed Soy'!G586,IF(V586&gt;Dd,0,'Rainfed Soy'!G586*AD586))</f>
        <v>0</v>
      </c>
    </row>
    <row r="587" spans="1:31" x14ac:dyDescent="0.15">
      <c r="A587" s="170"/>
      <c r="B587" s="25"/>
      <c r="D587" s="7"/>
      <c r="E587" s="7"/>
      <c r="F587" s="7"/>
      <c r="G587" s="7"/>
      <c r="I587"/>
      <c r="K587" s="11"/>
      <c r="L587" s="8"/>
      <c r="N587" s="11"/>
      <c r="O587" s="15"/>
      <c r="P587" s="11"/>
      <c r="Q587" s="11"/>
      <c r="R587" s="11"/>
      <c r="S587" s="11"/>
      <c r="T587" s="11"/>
      <c r="AB587" s="25"/>
      <c r="AC587" s="73"/>
      <c r="AD587" s="25"/>
      <c r="AE587" s="25">
        <f>IF(V587&lt;Ds,'Rainfed Soy'!G587,IF(V587&gt;Dd,0,'Rainfed Soy'!G587*AD587))</f>
        <v>0</v>
      </c>
    </row>
    <row r="588" spans="1:31" x14ac:dyDescent="0.15">
      <c r="A588" s="170"/>
      <c r="B588" s="25"/>
      <c r="D588" s="7"/>
      <c r="E588" s="7"/>
      <c r="F588" s="7"/>
      <c r="G588" s="7"/>
      <c r="I588"/>
      <c r="K588" s="11"/>
      <c r="L588" s="8"/>
      <c r="N588" s="11"/>
      <c r="O588" s="15"/>
      <c r="P588" s="11"/>
      <c r="Q588" s="11"/>
      <c r="R588" s="11"/>
      <c r="S588" s="11"/>
      <c r="T588" s="11"/>
      <c r="AB588" s="25"/>
      <c r="AC588" s="73"/>
      <c r="AD588" s="25"/>
      <c r="AE588" s="25">
        <f>IF(V588&lt;Ds,'Rainfed Soy'!G588,IF(V588&gt;Dd,0,'Rainfed Soy'!G588*AD588))</f>
        <v>0</v>
      </c>
    </row>
    <row r="589" spans="1:31" x14ac:dyDescent="0.15">
      <c r="A589" s="170"/>
      <c r="B589" s="25"/>
      <c r="D589" s="7"/>
      <c r="E589" s="7"/>
      <c r="F589" s="7"/>
      <c r="G589" s="7"/>
      <c r="I589"/>
      <c r="K589" s="11"/>
      <c r="L589" s="8"/>
      <c r="N589" s="11"/>
      <c r="O589" s="15"/>
      <c r="P589" s="11"/>
      <c r="Q589" s="11"/>
      <c r="R589" s="11"/>
      <c r="S589" s="11"/>
      <c r="T589" s="11"/>
      <c r="AB589" s="25"/>
      <c r="AC589" s="73"/>
      <c r="AD589" s="25"/>
      <c r="AE589" s="25">
        <f>IF(V589&lt;Ds,'Rainfed Soy'!G589,IF(V589&gt;Dd,0,'Rainfed Soy'!G589*AD589))</f>
        <v>0</v>
      </c>
    </row>
    <row r="590" spans="1:31" x14ac:dyDescent="0.15">
      <c r="A590" s="170"/>
      <c r="B590" s="25"/>
      <c r="D590" s="7"/>
      <c r="E590" s="7"/>
      <c r="F590" s="7"/>
      <c r="G590" s="7"/>
      <c r="I590"/>
      <c r="K590" s="11"/>
      <c r="L590" s="8"/>
      <c r="N590" s="11"/>
      <c r="O590" s="15"/>
      <c r="P590" s="11"/>
      <c r="Q590" s="11"/>
      <c r="R590" s="11"/>
      <c r="S590" s="11"/>
      <c r="T590" s="11"/>
      <c r="AB590" s="25"/>
      <c r="AC590" s="73"/>
      <c r="AD590" s="25"/>
      <c r="AE590" s="25">
        <f>IF(V590&lt;Ds,'Rainfed Soy'!G590,IF(V590&gt;Dd,0,'Rainfed Soy'!G590*AD590))</f>
        <v>0</v>
      </c>
    </row>
    <row r="591" spans="1:31" x14ac:dyDescent="0.15">
      <c r="A591" s="170"/>
      <c r="B591" s="25"/>
      <c r="D591" s="7"/>
      <c r="E591" s="7"/>
      <c r="F591" s="7"/>
      <c r="G591" s="7"/>
      <c r="I591"/>
      <c r="K591" s="11"/>
      <c r="L591" s="8"/>
      <c r="N591" s="11"/>
      <c r="O591" s="15"/>
      <c r="P591" s="11"/>
      <c r="Q591" s="11"/>
      <c r="R591" s="11"/>
      <c r="S591" s="11"/>
      <c r="T591" s="11"/>
      <c r="AB591" s="25"/>
      <c r="AC591" s="73"/>
      <c r="AD591" s="25"/>
      <c r="AE591" s="25">
        <f>IF(V591&lt;Ds,'Rainfed Soy'!G591,IF(V591&gt;Dd,0,'Rainfed Soy'!G591*AD591))</f>
        <v>0</v>
      </c>
    </row>
    <row r="592" spans="1:31" x14ac:dyDescent="0.15">
      <c r="A592" s="170"/>
      <c r="B592" s="25"/>
      <c r="D592" s="7"/>
      <c r="E592" s="7"/>
      <c r="F592" s="7"/>
      <c r="G592" s="7"/>
      <c r="I592"/>
      <c r="K592" s="11"/>
      <c r="L592" s="8"/>
      <c r="N592" s="11"/>
      <c r="O592" s="15"/>
      <c r="P592" s="11"/>
      <c r="Q592" s="11"/>
      <c r="R592" s="11"/>
      <c r="S592" s="11"/>
      <c r="T592" s="11"/>
      <c r="AB592" s="25"/>
      <c r="AC592" s="73"/>
      <c r="AD592" s="25"/>
      <c r="AE592" s="25">
        <f>IF(V592&lt;Ds,'Rainfed Soy'!G592,IF(V592&gt;Dd,0,'Rainfed Soy'!G592*AD592))</f>
        <v>0</v>
      </c>
    </row>
    <row r="593" spans="1:31" x14ac:dyDescent="0.15">
      <c r="A593" s="170"/>
      <c r="B593" s="25"/>
      <c r="D593" s="7"/>
      <c r="E593" s="7"/>
      <c r="F593" s="7"/>
      <c r="G593" s="7"/>
      <c r="I593"/>
      <c r="K593" s="11"/>
      <c r="L593" s="8"/>
      <c r="N593" s="11"/>
      <c r="O593" s="15"/>
      <c r="P593" s="11"/>
      <c r="Q593" s="11"/>
      <c r="R593" s="11"/>
      <c r="S593" s="11"/>
      <c r="T593" s="11"/>
      <c r="AB593" s="25"/>
      <c r="AC593" s="73"/>
      <c r="AD593" s="25"/>
      <c r="AE593" s="25">
        <f>IF(V593&lt;Ds,'Rainfed Soy'!G593,IF(V593&gt;Dd,0,'Rainfed Soy'!G593*AD593))</f>
        <v>0</v>
      </c>
    </row>
    <row r="594" spans="1:31" x14ac:dyDescent="0.15">
      <c r="A594" s="170"/>
      <c r="B594" s="25"/>
      <c r="D594" s="7"/>
      <c r="E594" s="7"/>
      <c r="F594" s="7"/>
      <c r="G594" s="7"/>
      <c r="I594"/>
      <c r="K594" s="11"/>
      <c r="L594" s="8"/>
      <c r="N594" s="11"/>
      <c r="O594" s="15"/>
      <c r="P594" s="11"/>
      <c r="Q594" s="11"/>
      <c r="R594" s="11"/>
      <c r="S594" s="11"/>
      <c r="T594" s="11"/>
      <c r="AB594" s="25"/>
      <c r="AC594" s="73"/>
      <c r="AD594" s="25"/>
      <c r="AE594" s="25">
        <f>IF(V594&lt;Ds,'Rainfed Soy'!G594,IF(V594&gt;Dd,0,'Rainfed Soy'!G594*AD594))</f>
        <v>0</v>
      </c>
    </row>
    <row r="595" spans="1:31" x14ac:dyDescent="0.15">
      <c r="A595" s="170"/>
      <c r="B595" s="25"/>
      <c r="D595" s="7"/>
      <c r="E595" s="7"/>
      <c r="F595" s="7"/>
      <c r="G595" s="7"/>
      <c r="I595"/>
      <c r="K595" s="11"/>
      <c r="L595" s="8"/>
      <c r="N595" s="11"/>
      <c r="O595" s="15"/>
      <c r="P595" s="11"/>
      <c r="Q595" s="11"/>
      <c r="R595" s="11"/>
      <c r="S595" s="11"/>
      <c r="T595" s="11"/>
      <c r="AB595" s="25"/>
      <c r="AC595" s="73"/>
      <c r="AD595" s="25"/>
      <c r="AE595" s="25">
        <f>IF(V595&lt;Ds,'Rainfed Soy'!G595,IF(V595&gt;Dd,0,'Rainfed Soy'!G595*AD595))</f>
        <v>0</v>
      </c>
    </row>
    <row r="596" spans="1:31" x14ac:dyDescent="0.15">
      <c r="A596" s="170"/>
      <c r="B596" s="25"/>
      <c r="D596" s="7"/>
      <c r="E596" s="7"/>
      <c r="F596" s="7"/>
      <c r="G596" s="7"/>
      <c r="I596"/>
      <c r="K596" s="11"/>
      <c r="L596" s="8"/>
      <c r="N596" s="11"/>
      <c r="O596" s="15"/>
      <c r="P596" s="11"/>
      <c r="Q596" s="11"/>
      <c r="R596" s="11"/>
      <c r="S596" s="11"/>
      <c r="T596" s="11"/>
      <c r="AB596" s="25"/>
      <c r="AC596" s="73"/>
      <c r="AD596" s="25"/>
      <c r="AE596" s="25">
        <f>IF(V596&lt;Ds,'Rainfed Soy'!G596,IF(V596&gt;Dd,0,'Rainfed Soy'!G596*AD596))</f>
        <v>0</v>
      </c>
    </row>
    <row r="597" spans="1:31" x14ac:dyDescent="0.15">
      <c r="A597" s="170"/>
      <c r="B597" s="25"/>
      <c r="D597" s="7"/>
      <c r="E597" s="7"/>
      <c r="F597" s="7"/>
      <c r="G597" s="7"/>
      <c r="I597"/>
      <c r="K597" s="11"/>
      <c r="L597" s="8"/>
      <c r="N597" s="11"/>
      <c r="O597" s="15"/>
      <c r="P597" s="11"/>
      <c r="Q597" s="11"/>
      <c r="R597" s="11"/>
      <c r="S597" s="11"/>
      <c r="T597" s="11"/>
      <c r="AB597" s="25"/>
      <c r="AC597" s="73"/>
      <c r="AD597" s="25"/>
      <c r="AE597" s="25">
        <f>IF(V597&lt;Ds,'Rainfed Soy'!G597,IF(V597&gt;Dd,0,'Rainfed Soy'!G597*AD597))</f>
        <v>0</v>
      </c>
    </row>
    <row r="598" spans="1:31" x14ac:dyDescent="0.15">
      <c r="A598" s="170"/>
      <c r="B598" s="25"/>
      <c r="D598" s="7"/>
      <c r="E598" s="7"/>
      <c r="F598" s="7"/>
      <c r="G598" s="7"/>
      <c r="I598"/>
      <c r="K598" s="11"/>
      <c r="L598" s="8"/>
      <c r="N598" s="11"/>
      <c r="O598" s="15"/>
      <c r="P598" s="11"/>
      <c r="Q598" s="11"/>
      <c r="R598" s="11"/>
      <c r="S598" s="11"/>
      <c r="T598" s="11"/>
      <c r="AB598" s="25"/>
      <c r="AC598" s="73"/>
      <c r="AD598" s="25"/>
      <c r="AE598" s="25">
        <f>IF(V598&lt;Ds,'Rainfed Soy'!G598,IF(V598&gt;Dd,0,'Rainfed Soy'!G598*AD598))</f>
        <v>0</v>
      </c>
    </row>
    <row r="599" spans="1:31" x14ac:dyDescent="0.15">
      <c r="A599" s="170"/>
      <c r="B599" s="25"/>
      <c r="D599" s="7"/>
      <c r="E599" s="7"/>
      <c r="F599" s="7"/>
      <c r="G599" s="7"/>
      <c r="I599"/>
      <c r="K599" s="11"/>
      <c r="L599" s="8"/>
      <c r="N599" s="11"/>
      <c r="O599" s="15"/>
      <c r="P599" s="11"/>
      <c r="Q599" s="11"/>
      <c r="R599" s="11"/>
      <c r="S599" s="11"/>
      <c r="T599" s="11"/>
      <c r="AB599" s="25"/>
      <c r="AC599" s="73"/>
      <c r="AD599" s="25"/>
      <c r="AE599" s="25">
        <f>IF(V599&lt;Ds,'Rainfed Soy'!G599,IF(V599&gt;Dd,0,'Rainfed Soy'!G599*AD599))</f>
        <v>0</v>
      </c>
    </row>
    <row r="600" spans="1:31" x14ac:dyDescent="0.15">
      <c r="A600" s="170"/>
      <c r="B600" s="25"/>
      <c r="D600" s="7"/>
      <c r="E600" s="7"/>
      <c r="F600" s="7"/>
      <c r="G600" s="7"/>
      <c r="I600"/>
      <c r="K600" s="11"/>
      <c r="L600" s="8"/>
      <c r="N600" s="11"/>
      <c r="O600" s="15"/>
      <c r="P600" s="11"/>
      <c r="Q600" s="11"/>
      <c r="R600" s="11"/>
      <c r="S600" s="11"/>
      <c r="T600" s="11"/>
      <c r="AB600" s="25"/>
      <c r="AC600" s="73"/>
      <c r="AD600" s="25"/>
      <c r="AE600" s="25">
        <f>IF(V600&lt;Ds,'Rainfed Soy'!G600,IF(V600&gt;Dd,0,'Rainfed Soy'!G600*AD600))</f>
        <v>0</v>
      </c>
    </row>
    <row r="601" spans="1:31" x14ac:dyDescent="0.15">
      <c r="A601" s="170"/>
      <c r="B601" s="25"/>
      <c r="D601" s="7"/>
      <c r="E601" s="7"/>
      <c r="F601" s="7"/>
      <c r="G601" s="7"/>
      <c r="I601"/>
      <c r="K601" s="11"/>
      <c r="L601" s="8"/>
      <c r="N601" s="11"/>
      <c r="O601" s="15"/>
      <c r="P601" s="11"/>
      <c r="Q601" s="11"/>
      <c r="R601" s="11"/>
      <c r="S601" s="11"/>
      <c r="T601" s="11"/>
      <c r="AB601" s="25"/>
      <c r="AC601" s="73"/>
      <c r="AD601" s="25"/>
      <c r="AE601" s="25">
        <f>IF(V601&lt;Ds,'Rainfed Soy'!G601,IF(V601&gt;Dd,0,'Rainfed Soy'!G601*AD601))</f>
        <v>0</v>
      </c>
    </row>
    <row r="602" spans="1:31" x14ac:dyDescent="0.15">
      <c r="A602" s="170"/>
      <c r="B602" s="25"/>
      <c r="D602" s="7"/>
      <c r="E602" s="7"/>
      <c r="F602" s="7"/>
      <c r="G602" s="7"/>
      <c r="I602"/>
      <c r="K602" s="11"/>
      <c r="L602" s="8"/>
      <c r="N602" s="11"/>
      <c r="O602" s="15"/>
      <c r="P602" s="11"/>
      <c r="Q602" s="11"/>
      <c r="R602" s="11"/>
      <c r="S602" s="11"/>
      <c r="T602" s="11"/>
      <c r="AB602" s="25"/>
      <c r="AC602" s="73"/>
      <c r="AD602" s="25"/>
      <c r="AE602" s="25">
        <f>IF(V602&lt;Ds,'Rainfed Soy'!G602,IF(V602&gt;Dd,0,'Rainfed Soy'!G602*AD602))</f>
        <v>0</v>
      </c>
    </row>
    <row r="603" spans="1:31" x14ac:dyDescent="0.15">
      <c r="A603" s="170"/>
      <c r="B603" s="25"/>
      <c r="D603" s="7"/>
      <c r="E603" s="7"/>
      <c r="F603" s="7"/>
      <c r="G603" s="7"/>
      <c r="I603"/>
      <c r="K603" s="11"/>
      <c r="L603" s="8"/>
      <c r="N603" s="11"/>
      <c r="O603" s="15"/>
      <c r="P603" s="11"/>
      <c r="Q603" s="11"/>
      <c r="R603" s="11"/>
      <c r="S603" s="11"/>
      <c r="T603" s="11"/>
      <c r="AB603" s="25"/>
      <c r="AC603" s="73"/>
      <c r="AD603" s="25"/>
      <c r="AE603" s="25">
        <f>IF(V603&lt;Ds,'Rainfed Soy'!G603,IF(V603&gt;Dd,0,'Rainfed Soy'!G603*AD603))</f>
        <v>0</v>
      </c>
    </row>
    <row r="604" spans="1:31" x14ac:dyDescent="0.15">
      <c r="A604" s="170"/>
      <c r="B604" s="25"/>
      <c r="D604" s="7"/>
      <c r="E604" s="7"/>
      <c r="F604" s="7"/>
      <c r="G604" s="7"/>
      <c r="I604"/>
      <c r="K604" s="11"/>
      <c r="L604" s="8"/>
      <c r="N604" s="11"/>
      <c r="O604" s="15"/>
      <c r="P604" s="11"/>
      <c r="Q604" s="11"/>
      <c r="R604" s="11"/>
      <c r="S604" s="11"/>
      <c r="T604" s="11"/>
      <c r="AB604" s="25"/>
      <c r="AC604" s="73"/>
      <c r="AD604" s="25"/>
      <c r="AE604" s="25">
        <f>IF(V604&lt;Ds,'Rainfed Soy'!G604,IF(V604&gt;Dd,0,'Rainfed Soy'!G604*AD604))</f>
        <v>0</v>
      </c>
    </row>
    <row r="605" spans="1:31" x14ac:dyDescent="0.15">
      <c r="A605" s="170"/>
      <c r="B605" s="25"/>
      <c r="D605" s="7"/>
      <c r="E605" s="7"/>
      <c r="F605" s="7"/>
      <c r="G605" s="7"/>
      <c r="I605"/>
      <c r="K605" s="11"/>
      <c r="L605" s="8"/>
      <c r="N605" s="11"/>
      <c r="O605" s="15"/>
      <c r="P605" s="11"/>
      <c r="Q605" s="11"/>
      <c r="R605" s="11"/>
      <c r="S605" s="11"/>
      <c r="T605" s="11"/>
      <c r="AB605" s="25"/>
      <c r="AC605" s="73"/>
      <c r="AD605" s="25"/>
      <c r="AE605" s="25">
        <f>IF(V605&lt;Ds,'Rainfed Soy'!G605,IF(V605&gt;Dd,0,'Rainfed Soy'!G605*AD605))</f>
        <v>0</v>
      </c>
    </row>
    <row r="606" spans="1:31" x14ac:dyDescent="0.15">
      <c r="A606" s="170"/>
      <c r="B606" s="25"/>
      <c r="D606" s="7"/>
      <c r="E606" s="7"/>
      <c r="F606" s="7"/>
      <c r="G606" s="7"/>
      <c r="I606"/>
      <c r="K606" s="11"/>
      <c r="L606" s="8"/>
      <c r="N606" s="11"/>
      <c r="O606" s="15"/>
      <c r="P606" s="11"/>
      <c r="Q606" s="11"/>
      <c r="R606" s="11"/>
      <c r="S606" s="11"/>
      <c r="T606" s="11"/>
      <c r="AB606" s="25"/>
      <c r="AC606" s="73"/>
      <c r="AD606" s="25"/>
      <c r="AE606" s="25">
        <f>IF(V606&lt;Ds,'Rainfed Soy'!G606,IF(V606&gt;Dd,0,'Rainfed Soy'!G606*AD606))</f>
        <v>0</v>
      </c>
    </row>
    <row r="607" spans="1:31" x14ac:dyDescent="0.15">
      <c r="A607" s="170"/>
      <c r="B607" s="25"/>
      <c r="D607" s="7"/>
      <c r="E607" s="7"/>
      <c r="F607" s="7"/>
      <c r="G607" s="7"/>
      <c r="I607"/>
      <c r="K607" s="11"/>
      <c r="L607" s="8"/>
      <c r="N607" s="11"/>
      <c r="O607" s="15"/>
      <c r="P607" s="11"/>
      <c r="Q607" s="11"/>
      <c r="R607" s="11"/>
      <c r="S607" s="11"/>
      <c r="T607" s="11"/>
      <c r="AB607" s="25"/>
      <c r="AC607" s="73"/>
      <c r="AD607" s="25"/>
      <c r="AE607" s="25">
        <f>IF(V607&lt;Ds,'Rainfed Soy'!G607,IF(V607&gt;Dd,0,'Rainfed Soy'!G607*AD607))</f>
        <v>0</v>
      </c>
    </row>
    <row r="608" spans="1:31" x14ac:dyDescent="0.15">
      <c r="A608" s="170"/>
      <c r="B608" s="25"/>
      <c r="D608" s="7"/>
      <c r="E608" s="7"/>
      <c r="F608" s="7"/>
      <c r="G608" s="7"/>
      <c r="I608"/>
      <c r="K608" s="11"/>
      <c r="L608" s="8"/>
      <c r="N608" s="11"/>
      <c r="O608" s="15"/>
      <c r="P608" s="11"/>
      <c r="Q608" s="11"/>
      <c r="R608" s="11"/>
      <c r="S608" s="11"/>
      <c r="T608" s="11"/>
      <c r="AB608" s="25"/>
      <c r="AC608" s="73"/>
      <c r="AD608" s="25"/>
      <c r="AE608" s="25">
        <f>IF(V608&lt;Ds,'Rainfed Soy'!G608,IF(V608&gt;Dd,0,'Rainfed Soy'!G608*AD608))</f>
        <v>0</v>
      </c>
    </row>
    <row r="609" spans="1:31" x14ac:dyDescent="0.15">
      <c r="A609" s="170"/>
      <c r="B609" s="25"/>
      <c r="D609" s="7"/>
      <c r="E609" s="7"/>
      <c r="F609" s="7"/>
      <c r="G609" s="7"/>
      <c r="I609"/>
      <c r="K609" s="11"/>
      <c r="L609" s="8"/>
      <c r="N609" s="11"/>
      <c r="O609" s="15"/>
      <c r="P609" s="11"/>
      <c r="Q609" s="11"/>
      <c r="R609" s="11"/>
      <c r="S609" s="11"/>
      <c r="T609" s="11"/>
      <c r="AB609" s="25"/>
      <c r="AC609" s="73"/>
      <c r="AD609" s="25"/>
      <c r="AE609" s="25">
        <f>IF(V609&lt;Ds,'Rainfed Soy'!G609,IF(V609&gt;Dd,0,'Rainfed Soy'!G609*AD609))</f>
        <v>0</v>
      </c>
    </row>
    <row r="610" spans="1:31" x14ac:dyDescent="0.15">
      <c r="A610" s="170"/>
      <c r="B610" s="25"/>
      <c r="D610" s="7"/>
      <c r="E610" s="7"/>
      <c r="F610" s="7"/>
      <c r="G610" s="7"/>
      <c r="I610"/>
      <c r="K610" s="11"/>
      <c r="L610" s="8"/>
      <c r="N610" s="11"/>
      <c r="O610" s="15"/>
      <c r="P610" s="11"/>
      <c r="Q610" s="11"/>
      <c r="R610" s="11"/>
      <c r="S610" s="11"/>
      <c r="T610" s="11"/>
      <c r="AB610" s="25"/>
      <c r="AC610" s="73"/>
      <c r="AD610" s="25"/>
      <c r="AE610" s="25">
        <f>IF(V610&lt;Ds,'Rainfed Soy'!G610,IF(V610&gt;Dd,0,'Rainfed Soy'!G610*AD610))</f>
        <v>0</v>
      </c>
    </row>
    <row r="611" spans="1:31" x14ac:dyDescent="0.15">
      <c r="A611" s="170"/>
      <c r="B611" s="25"/>
      <c r="D611" s="7"/>
      <c r="E611" s="7"/>
      <c r="F611" s="7"/>
      <c r="G611" s="7"/>
      <c r="I611"/>
      <c r="K611" s="11"/>
      <c r="L611" s="8"/>
      <c r="N611" s="11"/>
      <c r="O611" s="15"/>
      <c r="P611" s="11"/>
      <c r="Q611" s="11"/>
      <c r="R611" s="11"/>
      <c r="S611" s="11"/>
      <c r="T611" s="11"/>
      <c r="AB611" s="25"/>
      <c r="AC611" s="73"/>
      <c r="AD611" s="25"/>
      <c r="AE611" s="25">
        <f>IF(V611&lt;Ds,'Rainfed Soy'!G611,IF(V611&gt;Dd,0,'Rainfed Soy'!G611*AD611))</f>
        <v>0</v>
      </c>
    </row>
    <row r="612" spans="1:31" x14ac:dyDescent="0.15">
      <c r="A612" s="170"/>
      <c r="B612" s="25"/>
      <c r="D612" s="7"/>
      <c r="E612" s="7"/>
      <c r="F612" s="7"/>
      <c r="G612" s="7"/>
      <c r="I612"/>
      <c r="K612" s="11"/>
      <c r="L612" s="8"/>
      <c r="N612" s="11"/>
      <c r="O612" s="15"/>
      <c r="P612" s="11"/>
      <c r="Q612" s="11"/>
      <c r="R612" s="11"/>
      <c r="S612" s="11"/>
      <c r="T612" s="11"/>
      <c r="AB612" s="25"/>
      <c r="AC612" s="73"/>
      <c r="AD612" s="25"/>
      <c r="AE612" s="25">
        <f>IF(V612&lt;Ds,'Rainfed Soy'!G612,IF(V612&gt;Dd,0,'Rainfed Soy'!G612*AD612))</f>
        <v>0</v>
      </c>
    </row>
    <row r="613" spans="1:31" x14ac:dyDescent="0.15">
      <c r="A613" s="170"/>
      <c r="B613" s="25"/>
      <c r="D613" s="7"/>
      <c r="E613" s="7"/>
      <c r="F613" s="7"/>
      <c r="G613" s="7"/>
      <c r="I613"/>
      <c r="K613" s="11"/>
      <c r="L613" s="8"/>
      <c r="N613" s="11"/>
      <c r="O613" s="15"/>
      <c r="P613" s="11"/>
      <c r="Q613" s="11"/>
      <c r="R613" s="11"/>
      <c r="S613" s="11"/>
      <c r="T613" s="11"/>
      <c r="AB613" s="25"/>
      <c r="AC613" s="73"/>
      <c r="AD613" s="25"/>
      <c r="AE613" s="25">
        <f>IF(V613&lt;Ds,'Rainfed Soy'!G613,IF(V613&gt;Dd,0,'Rainfed Soy'!G613*AD613))</f>
        <v>0</v>
      </c>
    </row>
    <row r="614" spans="1:31" x14ac:dyDescent="0.15">
      <c r="A614" s="170"/>
      <c r="B614" s="25"/>
      <c r="D614" s="7"/>
      <c r="E614" s="7"/>
      <c r="F614" s="7"/>
      <c r="G614" s="7"/>
      <c r="I614"/>
      <c r="K614" s="11"/>
      <c r="L614" s="8"/>
      <c r="N614" s="11"/>
      <c r="O614" s="15"/>
      <c r="P614" s="11"/>
      <c r="Q614" s="11"/>
      <c r="R614" s="11"/>
      <c r="S614" s="11"/>
      <c r="T614" s="11"/>
      <c r="AB614" s="25"/>
      <c r="AC614" s="73"/>
      <c r="AD614" s="25"/>
      <c r="AE614" s="25">
        <f>IF(V614&lt;Ds,'Rainfed Soy'!G614,IF(V614&gt;Dd,0,'Rainfed Soy'!G614*AD614))</f>
        <v>0</v>
      </c>
    </row>
    <row r="615" spans="1:31" x14ac:dyDescent="0.15">
      <c r="A615" s="170"/>
      <c r="B615" s="25"/>
      <c r="D615" s="7"/>
      <c r="E615" s="7"/>
      <c r="F615" s="7"/>
      <c r="G615" s="7"/>
      <c r="I615"/>
      <c r="K615" s="11"/>
      <c r="L615" s="8"/>
      <c r="N615" s="11"/>
      <c r="O615" s="15"/>
      <c r="P615" s="11"/>
      <c r="Q615" s="11"/>
      <c r="R615" s="11"/>
      <c r="S615" s="11"/>
      <c r="T615" s="11"/>
      <c r="AB615" s="25"/>
      <c r="AC615" s="73"/>
      <c r="AD615" s="25"/>
      <c r="AE615" s="25">
        <f>IF(V615&lt;Ds,'Rainfed Soy'!G615,IF(V615&gt;Dd,0,'Rainfed Soy'!G615*AD615))</f>
        <v>0</v>
      </c>
    </row>
    <row r="616" spans="1:31" x14ac:dyDescent="0.15">
      <c r="A616" s="170"/>
      <c r="B616" s="25"/>
      <c r="D616" s="7"/>
      <c r="E616" s="7"/>
      <c r="F616" s="7"/>
      <c r="G616" s="7"/>
      <c r="I616"/>
      <c r="K616" s="11"/>
      <c r="L616" s="8"/>
      <c r="N616" s="11"/>
      <c r="O616" s="15"/>
      <c r="P616" s="11"/>
      <c r="Q616" s="11"/>
      <c r="R616" s="11"/>
      <c r="S616" s="11"/>
      <c r="T616" s="11"/>
      <c r="AB616" s="25"/>
      <c r="AC616" s="73"/>
      <c r="AD616" s="25"/>
      <c r="AE616" s="25">
        <f>IF(V616&lt;Ds,'Rainfed Soy'!G616,IF(V616&gt;Dd,0,'Rainfed Soy'!G616*AD616))</f>
        <v>0</v>
      </c>
    </row>
    <row r="617" spans="1:31" x14ac:dyDescent="0.15">
      <c r="A617" s="170"/>
      <c r="B617" s="25"/>
      <c r="D617" s="7"/>
      <c r="E617" s="7"/>
      <c r="F617" s="7"/>
      <c r="G617" s="7"/>
      <c r="I617"/>
      <c r="K617" s="11"/>
      <c r="L617" s="8"/>
      <c r="N617" s="11"/>
      <c r="O617" s="15"/>
      <c r="P617" s="11"/>
      <c r="Q617" s="11"/>
      <c r="R617" s="11"/>
      <c r="S617" s="11"/>
      <c r="T617" s="11"/>
      <c r="AB617" s="25"/>
      <c r="AC617" s="73"/>
      <c r="AD617" s="25"/>
      <c r="AE617" s="25">
        <f>IF(V617&lt;Ds,'Rainfed Soy'!G617,IF(V617&gt;Dd,0,'Rainfed Soy'!G617*AD617))</f>
        <v>0</v>
      </c>
    </row>
    <row r="618" spans="1:31" x14ac:dyDescent="0.15">
      <c r="A618" s="170"/>
      <c r="B618" s="25"/>
      <c r="D618" s="7"/>
      <c r="E618" s="7"/>
      <c r="F618" s="7"/>
      <c r="G618" s="7"/>
      <c r="I618"/>
      <c r="K618" s="11"/>
      <c r="L618" s="8"/>
      <c r="N618" s="11"/>
      <c r="O618" s="15"/>
      <c r="P618" s="11"/>
      <c r="Q618" s="11"/>
      <c r="R618" s="11"/>
      <c r="S618" s="11"/>
      <c r="T618" s="11"/>
      <c r="AB618" s="25"/>
      <c r="AC618" s="73"/>
      <c r="AD618" s="25"/>
      <c r="AE618" s="25">
        <f>IF(V618&lt;Ds,'Rainfed Soy'!G618,IF(V618&gt;Dd,0,'Rainfed Soy'!G618*AD618))</f>
        <v>0</v>
      </c>
    </row>
    <row r="619" spans="1:31" x14ac:dyDescent="0.15">
      <c r="A619" s="170"/>
      <c r="B619" s="25"/>
      <c r="D619" s="7"/>
      <c r="E619" s="7"/>
      <c r="F619" s="7"/>
      <c r="G619" s="7"/>
      <c r="I619"/>
      <c r="K619" s="11"/>
      <c r="L619" s="8"/>
      <c r="N619" s="11"/>
      <c r="O619" s="15"/>
      <c r="P619" s="11"/>
      <c r="Q619" s="11"/>
      <c r="R619" s="11"/>
      <c r="S619" s="11"/>
      <c r="T619" s="11"/>
      <c r="AB619" s="25"/>
      <c r="AC619" s="73"/>
      <c r="AD619" s="25"/>
      <c r="AE619" s="25">
        <f>IF(V619&lt;Ds,'Rainfed Soy'!G619,IF(V619&gt;Dd,0,'Rainfed Soy'!G619*AD619))</f>
        <v>0</v>
      </c>
    </row>
    <row r="620" spans="1:31" x14ac:dyDescent="0.15">
      <c r="A620" s="170"/>
      <c r="B620" s="25"/>
      <c r="D620" s="7"/>
      <c r="E620" s="7"/>
      <c r="F620" s="7"/>
      <c r="G620" s="7"/>
      <c r="I620"/>
      <c r="K620" s="11"/>
      <c r="L620" s="8"/>
      <c r="N620" s="11"/>
      <c r="O620" s="15"/>
      <c r="P620" s="11"/>
      <c r="Q620" s="11"/>
      <c r="R620" s="11"/>
      <c r="S620" s="11"/>
      <c r="T620" s="11"/>
      <c r="AB620" s="25"/>
      <c r="AC620" s="73"/>
      <c r="AD620" s="25"/>
      <c r="AE620" s="25">
        <f>IF(V620&lt;Ds,'Rainfed Soy'!G620,IF(V620&gt;Dd,0,'Rainfed Soy'!G620*AD620))</f>
        <v>0</v>
      </c>
    </row>
    <row r="621" spans="1:31" x14ac:dyDescent="0.15">
      <c r="A621" s="170"/>
      <c r="B621" s="25"/>
      <c r="D621" s="7"/>
      <c r="E621" s="7"/>
      <c r="F621" s="7"/>
      <c r="G621" s="7"/>
      <c r="I621"/>
      <c r="K621" s="11"/>
      <c r="L621" s="8"/>
      <c r="N621" s="11"/>
      <c r="O621" s="15"/>
      <c r="P621" s="11"/>
      <c r="Q621" s="11"/>
      <c r="R621" s="11"/>
      <c r="S621" s="11"/>
      <c r="T621" s="11"/>
      <c r="AB621" s="25"/>
      <c r="AC621" s="73"/>
      <c r="AD621" s="25"/>
      <c r="AE621" s="25">
        <f>IF(V621&lt;Ds,'Rainfed Soy'!G621,IF(V621&gt;Dd,0,'Rainfed Soy'!G621*AD621))</f>
        <v>0</v>
      </c>
    </row>
    <row r="622" spans="1:31" x14ac:dyDescent="0.15">
      <c r="A622" s="170"/>
      <c r="B622" s="25"/>
      <c r="D622" s="7"/>
      <c r="E622" s="7"/>
      <c r="F622" s="7"/>
      <c r="G622" s="7"/>
      <c r="I622"/>
      <c r="K622" s="11"/>
      <c r="L622" s="8"/>
      <c r="N622" s="11"/>
      <c r="O622" s="15"/>
      <c r="P622" s="11"/>
      <c r="Q622" s="11"/>
      <c r="R622" s="11"/>
      <c r="S622" s="11"/>
      <c r="T622" s="11"/>
      <c r="AB622" s="25"/>
      <c r="AC622" s="73"/>
      <c r="AD622" s="25"/>
      <c r="AE622" s="25">
        <f>IF(V622&lt;Ds,'Rainfed Soy'!G622,IF(V622&gt;Dd,0,'Rainfed Soy'!G622*AD622))</f>
        <v>0</v>
      </c>
    </row>
    <row r="623" spans="1:31" x14ac:dyDescent="0.15">
      <c r="A623" s="170"/>
      <c r="B623" s="25"/>
      <c r="D623" s="7"/>
      <c r="E623" s="7"/>
      <c r="F623" s="7"/>
      <c r="G623" s="7"/>
      <c r="I623"/>
      <c r="K623" s="11"/>
      <c r="L623" s="8"/>
      <c r="N623" s="11"/>
      <c r="O623" s="15"/>
      <c r="P623" s="11"/>
      <c r="Q623" s="11"/>
      <c r="R623" s="11"/>
      <c r="S623" s="11"/>
      <c r="T623" s="11"/>
      <c r="AB623" s="25"/>
      <c r="AC623" s="73"/>
      <c r="AD623" s="25"/>
      <c r="AE623" s="25">
        <f>IF(V623&lt;Ds,'Rainfed Soy'!G623,IF(V623&gt;Dd,0,'Rainfed Soy'!G623*AD623))</f>
        <v>0</v>
      </c>
    </row>
    <row r="624" spans="1:31" x14ac:dyDescent="0.15">
      <c r="A624" s="170"/>
      <c r="B624" s="25"/>
      <c r="D624" s="7"/>
      <c r="E624" s="7"/>
      <c r="F624" s="7"/>
      <c r="G624" s="7"/>
      <c r="I624"/>
      <c r="K624" s="11"/>
      <c r="L624" s="8"/>
      <c r="N624" s="11"/>
      <c r="O624" s="15"/>
      <c r="P624" s="11"/>
      <c r="Q624" s="11"/>
      <c r="R624" s="11"/>
      <c r="S624" s="11"/>
      <c r="T624" s="11"/>
      <c r="AB624" s="25"/>
      <c r="AC624" s="73"/>
      <c r="AD624" s="25"/>
      <c r="AE624" s="25">
        <f>IF(V624&lt;Ds,'Rainfed Soy'!G624,IF(V624&gt;Dd,0,'Rainfed Soy'!G624*AD624))</f>
        <v>0</v>
      </c>
    </row>
    <row r="625" spans="1:31" x14ac:dyDescent="0.15">
      <c r="A625" s="170"/>
      <c r="B625" s="25"/>
      <c r="D625" s="7"/>
      <c r="E625" s="7"/>
      <c r="F625" s="7"/>
      <c r="G625" s="7"/>
      <c r="I625"/>
      <c r="K625" s="11"/>
      <c r="L625" s="8"/>
      <c r="N625" s="11"/>
      <c r="O625" s="15"/>
      <c r="P625" s="11"/>
      <c r="Q625" s="11"/>
      <c r="R625" s="11"/>
      <c r="S625" s="11"/>
      <c r="T625" s="11"/>
      <c r="AB625" s="25"/>
      <c r="AC625" s="73"/>
      <c r="AD625" s="25"/>
      <c r="AE625" s="25">
        <f>IF(V625&lt;Ds,'Rainfed Soy'!G625,IF(V625&gt;Dd,0,'Rainfed Soy'!G625*AD625))</f>
        <v>0</v>
      </c>
    </row>
    <row r="626" spans="1:31" x14ac:dyDescent="0.15">
      <c r="A626" s="170"/>
      <c r="B626" s="25"/>
      <c r="D626" s="7"/>
      <c r="E626" s="7"/>
      <c r="F626" s="7"/>
      <c r="G626" s="7"/>
      <c r="I626"/>
      <c r="K626" s="11"/>
      <c r="L626" s="8"/>
      <c r="N626" s="11"/>
      <c r="O626" s="15"/>
      <c r="P626" s="11"/>
      <c r="Q626" s="11"/>
      <c r="R626" s="11"/>
      <c r="S626" s="11"/>
      <c r="T626" s="11"/>
      <c r="AB626" s="25"/>
      <c r="AC626" s="73"/>
      <c r="AD626" s="25"/>
      <c r="AE626" s="25">
        <f>IF(V626&lt;Ds,'Rainfed Soy'!G626,IF(V626&gt;Dd,0,'Rainfed Soy'!G626*AD626))</f>
        <v>0</v>
      </c>
    </row>
    <row r="627" spans="1:31" x14ac:dyDescent="0.15">
      <c r="A627" s="170"/>
      <c r="B627" s="25"/>
      <c r="D627" s="7"/>
      <c r="E627" s="7"/>
      <c r="F627" s="7"/>
      <c r="G627" s="7"/>
      <c r="I627"/>
      <c r="K627" s="11"/>
      <c r="L627" s="8"/>
      <c r="N627" s="11"/>
      <c r="O627" s="15"/>
      <c r="P627" s="11"/>
      <c r="Q627" s="11"/>
      <c r="R627" s="11"/>
      <c r="S627" s="11"/>
      <c r="T627" s="11"/>
      <c r="AB627" s="25"/>
      <c r="AC627" s="73"/>
      <c r="AD627" s="25"/>
      <c r="AE627" s="25">
        <f>IF(V627&lt;Ds,'Rainfed Soy'!G627,IF(V627&gt;Dd,0,'Rainfed Soy'!G627*AD627))</f>
        <v>0</v>
      </c>
    </row>
    <row r="628" spans="1:31" x14ac:dyDescent="0.15">
      <c r="A628" s="170"/>
      <c r="B628" s="25"/>
      <c r="D628" s="7"/>
      <c r="E628" s="7"/>
      <c r="F628" s="7"/>
      <c r="G628" s="7"/>
      <c r="I628"/>
      <c r="K628" s="11"/>
      <c r="L628" s="8"/>
      <c r="N628" s="11"/>
      <c r="O628" s="15"/>
      <c r="P628" s="11"/>
      <c r="Q628" s="11"/>
      <c r="R628" s="11"/>
      <c r="S628" s="11"/>
      <c r="T628" s="11"/>
      <c r="AB628" s="25"/>
      <c r="AC628" s="73"/>
      <c r="AD628" s="25"/>
      <c r="AE628" s="25">
        <f>IF(V628&lt;Ds,'Rainfed Soy'!G628,IF(V628&gt;Dd,0,'Rainfed Soy'!G628*AD628))</f>
        <v>0</v>
      </c>
    </row>
    <row r="629" spans="1:31" x14ac:dyDescent="0.15">
      <c r="A629" s="170"/>
      <c r="B629" s="25"/>
      <c r="D629" s="7"/>
      <c r="E629" s="7"/>
      <c r="F629" s="7"/>
      <c r="G629" s="7"/>
      <c r="I629"/>
      <c r="K629" s="11"/>
      <c r="L629" s="8"/>
      <c r="N629" s="11"/>
      <c r="O629" s="15"/>
      <c r="P629" s="11"/>
      <c r="Q629" s="11"/>
      <c r="R629" s="11"/>
      <c r="S629" s="11"/>
      <c r="T629" s="11"/>
      <c r="AB629" s="25"/>
      <c r="AC629" s="73"/>
      <c r="AD629" s="25"/>
      <c r="AE629" s="25">
        <f>IF(V629&lt;Ds,'Rainfed Soy'!G629,IF(V629&gt;Dd,0,'Rainfed Soy'!G629*AD629))</f>
        <v>0</v>
      </c>
    </row>
    <row r="630" spans="1:31" x14ac:dyDescent="0.15">
      <c r="A630" s="170"/>
      <c r="B630" s="25"/>
      <c r="D630" s="7"/>
      <c r="E630" s="7"/>
      <c r="F630" s="7"/>
      <c r="G630" s="7"/>
      <c r="I630"/>
      <c r="K630" s="11"/>
      <c r="L630" s="8"/>
      <c r="N630" s="11"/>
      <c r="O630" s="15"/>
      <c r="P630" s="11"/>
      <c r="Q630" s="11"/>
      <c r="R630" s="11"/>
      <c r="S630" s="11"/>
      <c r="T630" s="11"/>
      <c r="AB630" s="25"/>
      <c r="AC630" s="73"/>
      <c r="AD630" s="25"/>
      <c r="AE630" s="25">
        <f>IF(V630&lt;Ds,'Rainfed Soy'!G630,IF(V630&gt;Dd,0,'Rainfed Soy'!G630*AD630))</f>
        <v>0</v>
      </c>
    </row>
    <row r="631" spans="1:31" x14ac:dyDescent="0.15">
      <c r="A631" s="170"/>
      <c r="B631" s="25"/>
      <c r="D631" s="7"/>
      <c r="E631" s="7"/>
      <c r="F631" s="7"/>
      <c r="G631" s="7"/>
      <c r="I631"/>
      <c r="K631" s="11"/>
      <c r="L631" s="8"/>
      <c r="N631" s="11"/>
      <c r="O631" s="15"/>
      <c r="P631" s="11"/>
      <c r="Q631" s="11"/>
      <c r="R631" s="11"/>
      <c r="S631" s="11"/>
      <c r="T631" s="11"/>
      <c r="AB631" s="25"/>
      <c r="AC631" s="73"/>
      <c r="AD631" s="25"/>
      <c r="AE631" s="25">
        <f>IF(V631&lt;Ds,'Rainfed Soy'!G631,IF(V631&gt;Dd,0,'Rainfed Soy'!G631*AD631))</f>
        <v>0</v>
      </c>
    </row>
    <row r="632" spans="1:31" x14ac:dyDescent="0.15">
      <c r="A632" s="170"/>
      <c r="B632" s="25"/>
      <c r="D632" s="7"/>
      <c r="E632" s="7"/>
      <c r="F632" s="7"/>
      <c r="G632" s="7"/>
      <c r="I632"/>
      <c r="K632" s="11"/>
      <c r="L632" s="8"/>
      <c r="N632" s="11"/>
      <c r="O632" s="15"/>
      <c r="P632" s="11"/>
      <c r="Q632" s="11"/>
      <c r="R632" s="11"/>
      <c r="S632" s="11"/>
      <c r="T632" s="11"/>
      <c r="AB632" s="25"/>
      <c r="AC632" s="73"/>
      <c r="AD632" s="25"/>
      <c r="AE632" s="25">
        <f>IF(V632&lt;Ds,'Rainfed Soy'!G632,IF(V632&gt;Dd,0,'Rainfed Soy'!G632*AD632))</f>
        <v>0</v>
      </c>
    </row>
    <row r="633" spans="1:31" x14ac:dyDescent="0.15">
      <c r="A633" s="170"/>
      <c r="B633" s="25"/>
      <c r="D633" s="7"/>
      <c r="E633" s="7"/>
      <c r="F633" s="7"/>
      <c r="G633" s="7"/>
      <c r="I633"/>
      <c r="K633" s="11"/>
      <c r="L633" s="8"/>
      <c r="N633" s="11"/>
      <c r="O633" s="15"/>
      <c r="P633" s="11"/>
      <c r="Q633" s="11"/>
      <c r="R633" s="11"/>
      <c r="S633" s="11"/>
      <c r="T633" s="11"/>
      <c r="AB633" s="25"/>
      <c r="AC633" s="73"/>
      <c r="AD633" s="25"/>
      <c r="AE633" s="25">
        <f>IF(V633&lt;Ds,'Rainfed Soy'!G633,IF(V633&gt;Dd,0,'Rainfed Soy'!G633*AD633))</f>
        <v>0</v>
      </c>
    </row>
    <row r="634" spans="1:31" x14ac:dyDescent="0.15">
      <c r="A634" s="170"/>
      <c r="B634" s="25"/>
      <c r="D634" s="7"/>
      <c r="E634" s="7"/>
      <c r="F634" s="7"/>
      <c r="G634" s="7"/>
      <c r="I634"/>
      <c r="K634" s="11"/>
      <c r="L634" s="8"/>
      <c r="N634" s="11"/>
      <c r="O634" s="15"/>
      <c r="P634" s="11"/>
      <c r="Q634" s="11"/>
      <c r="R634" s="11"/>
      <c r="S634" s="11"/>
      <c r="T634" s="11"/>
      <c r="AB634" s="25"/>
      <c r="AC634" s="73"/>
      <c r="AD634" s="25"/>
      <c r="AE634" s="25">
        <f>IF(V634&lt;Ds,'Rainfed Soy'!G634,IF(V634&gt;Dd,0,'Rainfed Soy'!G634*AD634))</f>
        <v>0</v>
      </c>
    </row>
    <row r="635" spans="1:31" x14ac:dyDescent="0.15">
      <c r="A635" s="170"/>
      <c r="B635" s="25"/>
      <c r="D635" s="7"/>
      <c r="E635" s="7"/>
      <c r="F635" s="7"/>
      <c r="G635" s="7"/>
      <c r="I635"/>
      <c r="K635" s="11"/>
      <c r="L635" s="8"/>
      <c r="N635" s="11"/>
      <c r="O635" s="15"/>
      <c r="P635" s="11"/>
      <c r="Q635" s="11"/>
      <c r="R635" s="11"/>
      <c r="S635" s="11"/>
      <c r="T635" s="11"/>
      <c r="AB635" s="25"/>
      <c r="AC635" s="73"/>
      <c r="AD635" s="25"/>
      <c r="AE635" s="25">
        <f>IF(V635&lt;Ds,'Rainfed Soy'!G635,IF(V635&gt;Dd,0,'Rainfed Soy'!G635*AD635))</f>
        <v>0</v>
      </c>
    </row>
    <row r="636" spans="1:31" x14ac:dyDescent="0.15">
      <c r="A636" s="170"/>
      <c r="B636" s="25"/>
      <c r="D636" s="7"/>
      <c r="E636" s="7"/>
      <c r="F636" s="7"/>
      <c r="G636" s="7"/>
      <c r="I636"/>
      <c r="K636" s="11"/>
      <c r="L636" s="8"/>
      <c r="N636" s="11"/>
      <c r="O636" s="15"/>
      <c r="P636" s="11"/>
      <c r="Q636" s="11"/>
      <c r="R636" s="11"/>
      <c r="S636" s="11"/>
      <c r="T636" s="11"/>
      <c r="AB636" s="25"/>
      <c r="AC636" s="73"/>
      <c r="AD636" s="25"/>
      <c r="AE636" s="25">
        <f>IF(V636&lt;Ds,'Rainfed Soy'!G636,IF(V636&gt;Dd,0,'Rainfed Soy'!G636*AD636))</f>
        <v>0</v>
      </c>
    </row>
    <row r="637" spans="1:31" x14ac:dyDescent="0.15">
      <c r="A637" s="170"/>
      <c r="B637" s="25"/>
      <c r="D637" s="7"/>
      <c r="E637" s="7"/>
      <c r="F637" s="7"/>
      <c r="G637" s="7"/>
      <c r="I637"/>
      <c r="K637" s="11"/>
      <c r="L637" s="8"/>
      <c r="N637" s="11"/>
      <c r="O637" s="15"/>
      <c r="P637" s="11"/>
      <c r="Q637" s="11"/>
      <c r="R637" s="11"/>
      <c r="S637" s="11"/>
      <c r="T637" s="11"/>
      <c r="AB637" s="25"/>
      <c r="AC637" s="73"/>
      <c r="AD637" s="25"/>
      <c r="AE637" s="25">
        <f>IF(V637&lt;Ds,'Rainfed Soy'!G637,IF(V637&gt;Dd,0,'Rainfed Soy'!G637*AD637))</f>
        <v>0</v>
      </c>
    </row>
    <row r="638" spans="1:31" x14ac:dyDescent="0.15">
      <c r="A638" s="170"/>
      <c r="B638" s="25"/>
      <c r="D638" s="7"/>
      <c r="E638" s="7"/>
      <c r="F638" s="7"/>
      <c r="G638" s="7"/>
      <c r="I638"/>
      <c r="K638" s="11"/>
      <c r="L638" s="8"/>
      <c r="N638" s="11"/>
      <c r="O638" s="15"/>
      <c r="P638" s="11"/>
      <c r="Q638" s="11"/>
      <c r="R638" s="11"/>
      <c r="S638" s="11"/>
      <c r="T638" s="11"/>
      <c r="AB638" s="25"/>
      <c r="AC638" s="73"/>
      <c r="AD638" s="25"/>
      <c r="AE638" s="25">
        <f>IF(V638&lt;Ds,'Rainfed Soy'!G638,IF(V638&gt;Dd,0,'Rainfed Soy'!G638*AD638))</f>
        <v>0</v>
      </c>
    </row>
    <row r="639" spans="1:31" x14ac:dyDescent="0.15">
      <c r="A639" s="170"/>
      <c r="B639" s="25"/>
      <c r="D639" s="7"/>
      <c r="E639" s="7"/>
      <c r="F639" s="7"/>
      <c r="G639" s="7"/>
      <c r="I639"/>
      <c r="K639" s="11"/>
      <c r="L639" s="8"/>
      <c r="N639" s="11"/>
      <c r="O639" s="15"/>
      <c r="P639" s="11"/>
      <c r="Q639" s="11"/>
      <c r="R639" s="11"/>
      <c r="S639" s="11"/>
      <c r="T639" s="11"/>
      <c r="AB639" s="25"/>
      <c r="AC639" s="73"/>
      <c r="AD639" s="25"/>
      <c r="AE639" s="25">
        <f>IF(V639&lt;Ds,'Rainfed Soy'!G639,IF(V639&gt;Dd,0,'Rainfed Soy'!G639*AD639))</f>
        <v>0</v>
      </c>
    </row>
    <row r="640" spans="1:31" x14ac:dyDescent="0.15">
      <c r="A640" s="170"/>
      <c r="B640" s="25"/>
      <c r="D640" s="7"/>
      <c r="E640" s="7"/>
      <c r="F640" s="7"/>
      <c r="G640" s="7"/>
      <c r="I640"/>
      <c r="K640" s="11"/>
      <c r="L640" s="8"/>
      <c r="N640" s="11"/>
      <c r="O640" s="15"/>
      <c r="P640" s="11"/>
      <c r="Q640" s="11"/>
      <c r="R640" s="11"/>
      <c r="S640" s="11"/>
      <c r="T640" s="11"/>
      <c r="AB640" s="25"/>
      <c r="AC640" s="73"/>
      <c r="AD640" s="25"/>
      <c r="AE640" s="25">
        <f>IF(V640&lt;Ds,'Rainfed Soy'!G640,IF(V640&gt;Dd,0,'Rainfed Soy'!G640*AD640))</f>
        <v>0</v>
      </c>
    </row>
    <row r="641" spans="1:31" x14ac:dyDescent="0.15">
      <c r="A641" s="170"/>
      <c r="B641" s="25"/>
      <c r="D641" s="7"/>
      <c r="E641" s="7"/>
      <c r="F641" s="7"/>
      <c r="G641" s="7"/>
      <c r="I641"/>
      <c r="K641" s="11"/>
      <c r="L641" s="8"/>
      <c r="N641" s="11"/>
      <c r="O641" s="15"/>
      <c r="P641" s="11"/>
      <c r="Q641" s="11"/>
      <c r="R641" s="11"/>
      <c r="S641" s="11"/>
      <c r="T641" s="11"/>
      <c r="AB641" s="25"/>
      <c r="AC641" s="73"/>
      <c r="AD641" s="25"/>
      <c r="AE641" s="25">
        <f>IF(V641&lt;Ds,'Rainfed Soy'!G641,IF(V641&gt;Dd,0,'Rainfed Soy'!G641*AD641))</f>
        <v>0</v>
      </c>
    </row>
    <row r="642" spans="1:31" x14ac:dyDescent="0.15">
      <c r="A642" s="170"/>
      <c r="B642" s="25"/>
      <c r="D642" s="7"/>
      <c r="E642" s="7"/>
      <c r="F642" s="7"/>
      <c r="G642" s="7"/>
      <c r="I642"/>
      <c r="K642" s="11"/>
      <c r="L642" s="8"/>
      <c r="N642" s="11"/>
      <c r="O642" s="15"/>
      <c r="P642" s="11"/>
      <c r="Q642" s="11"/>
      <c r="R642" s="11"/>
      <c r="S642" s="11"/>
      <c r="T642" s="11"/>
      <c r="AB642" s="25"/>
      <c r="AC642" s="73"/>
      <c r="AD642" s="25"/>
      <c r="AE642" s="25">
        <f>IF(V642&lt;Ds,'Rainfed Soy'!G642,IF(V642&gt;Dd,0,'Rainfed Soy'!G642*AD642))</f>
        <v>0</v>
      </c>
    </row>
    <row r="643" spans="1:31" x14ac:dyDescent="0.15">
      <c r="A643" s="170"/>
      <c r="B643" s="25"/>
      <c r="D643" s="7"/>
      <c r="E643" s="7"/>
      <c r="F643" s="7"/>
      <c r="G643" s="7"/>
      <c r="I643"/>
      <c r="K643" s="11"/>
      <c r="L643" s="8"/>
      <c r="N643" s="11"/>
      <c r="O643" s="15"/>
      <c r="P643" s="11"/>
      <c r="Q643" s="11"/>
      <c r="R643" s="11"/>
      <c r="S643" s="11"/>
      <c r="T643" s="11"/>
      <c r="AB643" s="25"/>
      <c r="AC643" s="73"/>
      <c r="AD643" s="25"/>
      <c r="AE643" s="25">
        <f>IF(V643&lt;Ds,'Rainfed Soy'!G643,IF(V643&gt;Dd,0,'Rainfed Soy'!G643*AD643))</f>
        <v>0</v>
      </c>
    </row>
    <row r="644" spans="1:31" x14ac:dyDescent="0.15">
      <c r="A644" s="170"/>
      <c r="B644" s="25"/>
      <c r="D644" s="7"/>
      <c r="E644" s="7"/>
      <c r="F644" s="7"/>
      <c r="G644" s="7"/>
      <c r="I644"/>
      <c r="K644" s="11"/>
      <c r="L644" s="8"/>
      <c r="N644" s="11"/>
      <c r="O644" s="15"/>
      <c r="P644" s="11"/>
      <c r="Q644" s="11"/>
      <c r="R644" s="11"/>
      <c r="S644" s="11"/>
      <c r="T644" s="11"/>
      <c r="AB644" s="25"/>
      <c r="AC644" s="73"/>
      <c r="AD644" s="25"/>
      <c r="AE644" s="25">
        <f>IF(V644&lt;Ds,'Rainfed Soy'!G644,IF(V644&gt;Dd,0,'Rainfed Soy'!G644*AD644))</f>
        <v>0</v>
      </c>
    </row>
    <row r="645" spans="1:31" x14ac:dyDescent="0.15">
      <c r="A645" s="170"/>
      <c r="B645" s="25"/>
      <c r="D645" s="7"/>
      <c r="E645" s="7"/>
      <c r="F645" s="7"/>
      <c r="G645" s="7"/>
      <c r="I645"/>
      <c r="K645" s="11"/>
      <c r="L645" s="8"/>
      <c r="N645" s="11"/>
      <c r="O645" s="15"/>
      <c r="P645" s="11"/>
      <c r="Q645" s="11"/>
      <c r="R645" s="11"/>
      <c r="S645" s="11"/>
      <c r="T645" s="11"/>
      <c r="AB645" s="25"/>
      <c r="AC645" s="73"/>
      <c r="AD645" s="25"/>
      <c r="AE645" s="25">
        <f>IF(V645&lt;Ds,'Rainfed Soy'!G645,IF(V645&gt;Dd,0,'Rainfed Soy'!G645*AD645))</f>
        <v>0</v>
      </c>
    </row>
    <row r="646" spans="1:31" x14ac:dyDescent="0.15">
      <c r="A646" s="170"/>
      <c r="B646" s="25"/>
      <c r="D646" s="7"/>
      <c r="E646" s="7"/>
      <c r="F646" s="7"/>
      <c r="G646" s="7"/>
      <c r="I646"/>
      <c r="K646" s="11"/>
      <c r="L646" s="8"/>
      <c r="N646" s="11"/>
      <c r="O646" s="15"/>
      <c r="P646" s="11"/>
      <c r="Q646" s="11"/>
      <c r="R646" s="11"/>
      <c r="S646" s="11"/>
      <c r="T646" s="11"/>
      <c r="AB646" s="25"/>
      <c r="AC646" s="73"/>
      <c r="AD646" s="25"/>
      <c r="AE646" s="25">
        <f>IF(V646&lt;Ds,'Rainfed Soy'!G646,IF(V646&gt;Dd,0,'Rainfed Soy'!G646*AD646))</f>
        <v>0</v>
      </c>
    </row>
    <row r="647" spans="1:31" x14ac:dyDescent="0.15">
      <c r="A647" s="170"/>
      <c r="B647" s="25"/>
      <c r="D647" s="7"/>
      <c r="E647" s="7"/>
      <c r="F647" s="7"/>
      <c r="G647" s="7"/>
      <c r="I647"/>
      <c r="K647" s="11"/>
      <c r="L647" s="8"/>
      <c r="N647" s="11"/>
      <c r="O647" s="15"/>
      <c r="P647" s="11"/>
      <c r="Q647" s="11"/>
      <c r="R647" s="11"/>
      <c r="S647" s="11"/>
      <c r="T647" s="11"/>
      <c r="AB647" s="25"/>
      <c r="AC647" s="73"/>
      <c r="AD647" s="25"/>
      <c r="AE647" s="25">
        <f>IF(V647&lt;Ds,'Rainfed Soy'!G647,IF(V647&gt;Dd,0,'Rainfed Soy'!G647*AD647))</f>
        <v>0</v>
      </c>
    </row>
    <row r="648" spans="1:31" x14ac:dyDescent="0.15">
      <c r="A648" s="170"/>
      <c r="B648" s="25"/>
      <c r="D648" s="7"/>
      <c r="E648" s="7"/>
      <c r="F648" s="7"/>
      <c r="G648" s="7"/>
      <c r="I648"/>
      <c r="K648" s="11"/>
      <c r="L648" s="8"/>
      <c r="N648" s="11"/>
      <c r="O648" s="15"/>
      <c r="P648" s="11"/>
      <c r="Q648" s="11"/>
      <c r="R648" s="11"/>
      <c r="S648" s="11"/>
      <c r="T648" s="11"/>
      <c r="AB648" s="25"/>
      <c r="AC648" s="73"/>
      <c r="AD648" s="25"/>
      <c r="AE648" s="25">
        <f>IF(V648&lt;Ds,'Rainfed Soy'!G648,IF(V648&gt;Dd,0,'Rainfed Soy'!G648*AD648))</f>
        <v>0</v>
      </c>
    </row>
    <row r="649" spans="1:31" x14ac:dyDescent="0.15">
      <c r="A649" s="170"/>
      <c r="B649" s="25"/>
      <c r="D649" s="7"/>
      <c r="E649" s="7"/>
      <c r="F649" s="7"/>
      <c r="G649" s="7"/>
      <c r="I649"/>
      <c r="K649" s="11"/>
      <c r="L649" s="8"/>
      <c r="N649" s="11"/>
      <c r="O649" s="15"/>
      <c r="P649" s="11"/>
      <c r="Q649" s="11"/>
      <c r="R649" s="11"/>
      <c r="S649" s="11"/>
      <c r="T649" s="11"/>
      <c r="AB649" s="25"/>
      <c r="AC649" s="73"/>
      <c r="AD649" s="25"/>
      <c r="AE649" s="25">
        <f>IF(V649&lt;Ds,'Rainfed Soy'!G649,IF(V649&gt;Dd,0,'Rainfed Soy'!G649*AD649))</f>
        <v>0</v>
      </c>
    </row>
    <row r="650" spans="1:31" x14ac:dyDescent="0.15">
      <c r="A650" s="170"/>
      <c r="B650" s="25"/>
      <c r="D650" s="7"/>
      <c r="E650" s="7"/>
      <c r="F650" s="7"/>
      <c r="G650" s="7"/>
      <c r="I650"/>
      <c r="K650" s="11"/>
      <c r="L650" s="8"/>
      <c r="N650" s="11"/>
      <c r="O650" s="15"/>
      <c r="P650" s="11"/>
      <c r="Q650" s="11"/>
      <c r="R650" s="11"/>
      <c r="S650" s="11"/>
      <c r="T650" s="11"/>
      <c r="AB650" s="25"/>
      <c r="AC650" s="73"/>
      <c r="AD650" s="25"/>
      <c r="AE650" s="25">
        <f>IF(V650&lt;Ds,'Rainfed Soy'!G650,IF(V650&gt;Dd,0,'Rainfed Soy'!G650*AD650))</f>
        <v>0</v>
      </c>
    </row>
    <row r="651" spans="1:31" x14ac:dyDescent="0.15">
      <c r="A651" s="170"/>
      <c r="B651" s="25"/>
      <c r="D651" s="7"/>
      <c r="E651" s="7"/>
      <c r="F651" s="7"/>
      <c r="G651" s="7"/>
      <c r="I651"/>
      <c r="K651" s="11"/>
      <c r="L651" s="8"/>
      <c r="N651" s="11"/>
      <c r="O651" s="15"/>
      <c r="P651" s="11"/>
      <c r="Q651" s="11"/>
      <c r="R651" s="11"/>
      <c r="S651" s="11"/>
      <c r="T651" s="11"/>
      <c r="AB651" s="25"/>
      <c r="AC651" s="73"/>
      <c r="AD651" s="25"/>
      <c r="AE651" s="25">
        <f>IF(V651&lt;Ds,'Rainfed Soy'!G651,IF(V651&gt;Dd,0,'Rainfed Soy'!G651*AD651))</f>
        <v>0</v>
      </c>
    </row>
    <row r="652" spans="1:31" x14ac:dyDescent="0.15">
      <c r="A652" s="170"/>
      <c r="B652" s="25"/>
      <c r="D652" s="7"/>
      <c r="E652" s="7"/>
      <c r="F652" s="7"/>
      <c r="G652" s="7"/>
      <c r="I652"/>
      <c r="K652" s="11"/>
      <c r="L652" s="8"/>
      <c r="N652" s="11"/>
      <c r="O652" s="15"/>
      <c r="P652" s="11"/>
      <c r="Q652" s="11"/>
      <c r="R652" s="11"/>
      <c r="S652" s="11"/>
      <c r="T652" s="11"/>
      <c r="AB652" s="25"/>
      <c r="AC652" s="73"/>
      <c r="AD652" s="25"/>
      <c r="AE652" s="25">
        <f>IF(V652&lt;Ds,'Rainfed Soy'!G652,IF(V652&gt;Dd,0,'Rainfed Soy'!G652*AD652))</f>
        <v>0</v>
      </c>
    </row>
    <row r="653" spans="1:31" x14ac:dyDescent="0.15">
      <c r="A653" s="170"/>
      <c r="B653" s="25"/>
      <c r="D653" s="7"/>
      <c r="E653" s="7"/>
      <c r="F653" s="7"/>
      <c r="G653" s="7"/>
      <c r="I653"/>
      <c r="K653" s="11"/>
      <c r="L653" s="8"/>
      <c r="N653" s="11"/>
      <c r="O653" s="15"/>
      <c r="P653" s="11"/>
      <c r="Q653" s="11"/>
      <c r="R653" s="11"/>
      <c r="S653" s="11"/>
      <c r="T653" s="11"/>
      <c r="AB653" s="25"/>
      <c r="AC653" s="73"/>
      <c r="AD653" s="25"/>
      <c r="AE653" s="25">
        <f>IF(V653&lt;Ds,'Rainfed Soy'!G653,IF(V653&gt;Dd,0,'Rainfed Soy'!G653*AD653))</f>
        <v>0</v>
      </c>
    </row>
    <row r="654" spans="1:31" x14ac:dyDescent="0.15">
      <c r="A654" s="170"/>
      <c r="B654" s="25"/>
      <c r="D654" s="7"/>
      <c r="E654" s="7"/>
      <c r="F654" s="7"/>
      <c r="G654" s="7"/>
      <c r="I654"/>
      <c r="K654" s="11"/>
      <c r="L654" s="8"/>
      <c r="N654" s="11"/>
      <c r="O654" s="15"/>
      <c r="P654" s="11"/>
      <c r="Q654" s="11"/>
      <c r="R654" s="11"/>
      <c r="S654" s="11"/>
      <c r="T654" s="11"/>
      <c r="AB654" s="25"/>
      <c r="AC654" s="73"/>
      <c r="AD654" s="25"/>
      <c r="AE654" s="25">
        <f>IF(V654&lt;Ds,'Rainfed Soy'!G654,IF(V654&gt;Dd,0,'Rainfed Soy'!G654*AD654))</f>
        <v>0</v>
      </c>
    </row>
    <row r="655" spans="1:31" x14ac:dyDescent="0.15">
      <c r="A655" s="170"/>
      <c r="B655" s="25"/>
      <c r="D655" s="7"/>
      <c r="E655" s="7"/>
      <c r="F655" s="7"/>
      <c r="G655" s="7"/>
      <c r="I655"/>
      <c r="K655" s="11"/>
      <c r="L655" s="8"/>
      <c r="N655" s="11"/>
      <c r="O655" s="15"/>
      <c r="P655" s="11"/>
      <c r="Q655" s="11"/>
      <c r="R655" s="11"/>
      <c r="S655" s="11"/>
      <c r="T655" s="11"/>
      <c r="AB655" s="25"/>
      <c r="AC655" s="73"/>
      <c r="AD655" s="25"/>
      <c r="AE655" s="25">
        <f>IF(V655&lt;Ds,'Rainfed Soy'!G655,IF(V655&gt;Dd,0,'Rainfed Soy'!G655*AD655))</f>
        <v>0</v>
      </c>
    </row>
    <row r="656" spans="1:31" x14ac:dyDescent="0.15">
      <c r="A656" s="170"/>
      <c r="B656" s="25"/>
      <c r="D656" s="7"/>
      <c r="E656" s="7"/>
      <c r="F656" s="7"/>
      <c r="G656" s="7"/>
      <c r="I656"/>
      <c r="K656" s="11"/>
      <c r="L656" s="8"/>
      <c r="N656" s="11"/>
      <c r="O656" s="15"/>
      <c r="P656" s="11"/>
      <c r="Q656" s="11"/>
      <c r="R656" s="11"/>
      <c r="S656" s="11"/>
      <c r="T656" s="11"/>
      <c r="AB656" s="25"/>
      <c r="AC656" s="73"/>
      <c r="AD656" s="25"/>
      <c r="AE656" s="25">
        <f>IF(V656&lt;Ds,'Rainfed Soy'!G656,IF(V656&gt;Dd,0,'Rainfed Soy'!G656*AD656))</f>
        <v>0</v>
      </c>
    </row>
    <row r="657" spans="1:31" x14ac:dyDescent="0.15">
      <c r="A657" s="170"/>
      <c r="B657" s="25"/>
      <c r="D657" s="7"/>
      <c r="E657" s="7"/>
      <c r="F657" s="7"/>
      <c r="G657" s="7"/>
      <c r="I657"/>
      <c r="K657" s="11"/>
      <c r="L657" s="8"/>
      <c r="N657" s="11"/>
      <c r="O657" s="15"/>
      <c r="P657" s="11"/>
      <c r="Q657" s="11"/>
      <c r="R657" s="11"/>
      <c r="S657" s="11"/>
      <c r="T657" s="11"/>
      <c r="AB657" s="25"/>
      <c r="AC657" s="73"/>
      <c r="AD657" s="25"/>
      <c r="AE657" s="25">
        <f>IF(V657&lt;Ds,'Rainfed Soy'!G657,IF(V657&gt;Dd,0,'Rainfed Soy'!G657*AD657))</f>
        <v>0</v>
      </c>
    </row>
    <row r="658" spans="1:31" x14ac:dyDescent="0.15">
      <c r="A658" s="170"/>
      <c r="B658" s="25"/>
      <c r="D658" s="7"/>
      <c r="E658" s="7"/>
      <c r="F658" s="7"/>
      <c r="G658" s="7"/>
      <c r="I658"/>
      <c r="K658" s="11"/>
      <c r="L658" s="8"/>
      <c r="N658" s="11"/>
      <c r="O658" s="15"/>
      <c r="P658" s="11"/>
      <c r="Q658" s="11"/>
      <c r="R658" s="11"/>
      <c r="S658" s="11"/>
      <c r="T658" s="11"/>
      <c r="AB658" s="25"/>
      <c r="AC658" s="73"/>
      <c r="AD658" s="25"/>
      <c r="AE658" s="25">
        <f>IF(V658&lt;Ds,'Rainfed Soy'!G658,IF(V658&gt;Dd,0,'Rainfed Soy'!G658*AD658))</f>
        <v>0</v>
      </c>
    </row>
    <row r="659" spans="1:31" x14ac:dyDescent="0.15">
      <c r="A659" s="170"/>
      <c r="B659" s="25"/>
      <c r="D659" s="7"/>
      <c r="E659" s="7"/>
      <c r="F659" s="7"/>
      <c r="G659" s="7"/>
      <c r="I659"/>
      <c r="K659" s="11"/>
      <c r="L659" s="8"/>
      <c r="N659" s="11"/>
      <c r="O659" s="15"/>
      <c r="P659" s="11"/>
      <c r="Q659" s="11"/>
      <c r="R659" s="11"/>
      <c r="S659" s="11"/>
      <c r="T659" s="11"/>
      <c r="AB659" s="25"/>
      <c r="AC659" s="73"/>
      <c r="AD659" s="25"/>
      <c r="AE659" s="25">
        <f>IF(V659&lt;Ds,'Rainfed Soy'!G659,IF(V659&gt;Dd,0,'Rainfed Soy'!G659*AD659))</f>
        <v>0</v>
      </c>
    </row>
    <row r="660" spans="1:31" x14ac:dyDescent="0.15">
      <c r="A660" s="170"/>
      <c r="B660" s="25"/>
      <c r="D660" s="7"/>
      <c r="E660" s="7"/>
      <c r="F660" s="7"/>
      <c r="G660" s="7"/>
      <c r="I660"/>
      <c r="K660" s="11"/>
      <c r="L660" s="8"/>
      <c r="N660" s="11"/>
      <c r="O660" s="15"/>
      <c r="P660" s="11"/>
      <c r="Q660" s="11"/>
      <c r="R660" s="11"/>
      <c r="S660" s="11"/>
      <c r="T660" s="11"/>
      <c r="AB660" s="25"/>
      <c r="AC660" s="73"/>
      <c r="AD660" s="25"/>
      <c r="AE660" s="25">
        <f>IF(V660&lt;Ds,'Rainfed Soy'!G660,IF(V660&gt;Dd,0,'Rainfed Soy'!G660*AD660))</f>
        <v>0</v>
      </c>
    </row>
    <row r="661" spans="1:31" x14ac:dyDescent="0.15">
      <c r="A661" s="170"/>
      <c r="B661" s="25"/>
      <c r="D661" s="7"/>
      <c r="E661" s="7"/>
      <c r="F661" s="7"/>
      <c r="G661" s="7"/>
      <c r="I661"/>
      <c r="K661" s="11"/>
      <c r="L661" s="8"/>
      <c r="N661" s="11"/>
      <c r="O661" s="15"/>
      <c r="P661" s="11"/>
      <c r="Q661" s="11"/>
      <c r="R661" s="11"/>
      <c r="S661" s="11"/>
      <c r="T661" s="11"/>
      <c r="AB661" s="25"/>
      <c r="AC661" s="73"/>
      <c r="AD661" s="25"/>
      <c r="AE661" s="25">
        <f>IF(V661&lt;Ds,'Rainfed Soy'!G661,IF(V661&gt;Dd,0,'Rainfed Soy'!G661*AD661))</f>
        <v>0</v>
      </c>
    </row>
    <row r="662" spans="1:31" x14ac:dyDescent="0.15">
      <c r="A662" s="170"/>
      <c r="B662" s="25"/>
      <c r="D662" s="7"/>
      <c r="E662" s="7"/>
      <c r="F662" s="7"/>
      <c r="G662" s="7"/>
      <c r="I662"/>
      <c r="K662" s="11"/>
      <c r="L662" s="8"/>
      <c r="N662" s="11"/>
      <c r="O662" s="15"/>
      <c r="P662" s="11"/>
      <c r="Q662" s="11"/>
      <c r="R662" s="11"/>
      <c r="S662" s="11"/>
      <c r="T662" s="11"/>
      <c r="AB662" s="25"/>
      <c r="AC662" s="73"/>
      <c r="AD662" s="25"/>
      <c r="AE662" s="25">
        <f>IF(V662&lt;Ds,'Rainfed Soy'!G662,IF(V662&gt;Dd,0,'Rainfed Soy'!G662*AD662))</f>
        <v>0</v>
      </c>
    </row>
    <row r="663" spans="1:31" x14ac:dyDescent="0.15">
      <c r="A663" s="170"/>
      <c r="B663" s="25"/>
      <c r="D663" s="7"/>
      <c r="E663" s="7"/>
      <c r="F663" s="7"/>
      <c r="G663" s="7"/>
      <c r="I663"/>
      <c r="K663" s="11"/>
      <c r="L663" s="8"/>
      <c r="N663" s="11"/>
      <c r="O663" s="15"/>
      <c r="P663" s="11"/>
      <c r="Q663" s="11"/>
      <c r="R663" s="11"/>
      <c r="S663" s="11"/>
      <c r="T663" s="11"/>
      <c r="AB663" s="25"/>
      <c r="AC663" s="73"/>
      <c r="AD663" s="25"/>
      <c r="AE663" s="25">
        <f>IF(V663&lt;Ds,'Rainfed Soy'!G663,IF(V663&gt;Dd,0,'Rainfed Soy'!G663*AD663))</f>
        <v>0</v>
      </c>
    </row>
    <row r="664" spans="1:31" x14ac:dyDescent="0.15">
      <c r="A664" s="170"/>
      <c r="B664" s="25"/>
      <c r="D664" s="7"/>
      <c r="E664" s="7"/>
      <c r="F664" s="7"/>
      <c r="G664" s="7"/>
      <c r="I664"/>
      <c r="K664" s="11"/>
      <c r="L664" s="8"/>
      <c r="N664" s="11"/>
      <c r="O664" s="15"/>
      <c r="P664" s="11"/>
      <c r="Q664" s="11"/>
      <c r="R664" s="11"/>
      <c r="S664" s="11"/>
      <c r="T664" s="11"/>
      <c r="AB664" s="25"/>
      <c r="AC664" s="73"/>
      <c r="AD664" s="25"/>
      <c r="AE664" s="25">
        <f>IF(V664&lt;Ds,'Rainfed Soy'!G664,IF(V664&gt;Dd,0,'Rainfed Soy'!G664*AD664))</f>
        <v>0</v>
      </c>
    </row>
    <row r="665" spans="1:31" x14ac:dyDescent="0.15">
      <c r="A665" s="170"/>
      <c r="B665" s="25"/>
      <c r="D665" s="7"/>
      <c r="E665" s="7"/>
      <c r="F665" s="7"/>
      <c r="G665" s="7"/>
      <c r="I665"/>
      <c r="K665" s="11"/>
      <c r="L665" s="8"/>
      <c r="N665" s="11"/>
      <c r="O665" s="15"/>
      <c r="P665" s="11"/>
      <c r="Q665" s="11"/>
      <c r="R665" s="11"/>
      <c r="S665" s="11"/>
      <c r="T665" s="11"/>
      <c r="AB665" s="25"/>
      <c r="AC665" s="73"/>
      <c r="AD665" s="25"/>
      <c r="AE665" s="25">
        <f>IF(V665&lt;Ds,'Rainfed Soy'!G665,IF(V665&gt;Dd,0,'Rainfed Soy'!G665*AD665))</f>
        <v>0</v>
      </c>
    </row>
    <row r="666" spans="1:31" x14ac:dyDescent="0.15">
      <c r="A666" s="170"/>
      <c r="B666" s="25"/>
      <c r="D666" s="7"/>
      <c r="E666" s="7"/>
      <c r="F666" s="7"/>
      <c r="G666" s="7"/>
      <c r="I666"/>
      <c r="K666" s="11"/>
      <c r="L666" s="8"/>
      <c r="N666" s="11"/>
      <c r="O666" s="15"/>
      <c r="P666" s="11"/>
      <c r="Q666" s="11"/>
      <c r="R666" s="11"/>
      <c r="S666" s="11"/>
      <c r="T666" s="11"/>
      <c r="AB666" s="25"/>
      <c r="AC666" s="73"/>
      <c r="AD666" s="25"/>
      <c r="AE666" s="25">
        <f>IF(V666&lt;Ds,'Rainfed Soy'!G666,IF(V666&gt;Dd,0,'Rainfed Soy'!G666*AD666))</f>
        <v>0</v>
      </c>
    </row>
    <row r="667" spans="1:31" x14ac:dyDescent="0.15">
      <c r="A667" s="170"/>
      <c r="B667" s="25"/>
      <c r="D667" s="7"/>
      <c r="E667" s="7"/>
      <c r="F667" s="7"/>
      <c r="G667" s="7"/>
      <c r="I667"/>
      <c r="K667" s="11"/>
      <c r="L667" s="8"/>
      <c r="N667" s="11"/>
      <c r="O667" s="15"/>
      <c r="P667" s="11"/>
      <c r="Q667" s="11"/>
      <c r="R667" s="11"/>
      <c r="S667" s="11"/>
      <c r="T667" s="11"/>
      <c r="AB667" s="25"/>
      <c r="AC667" s="73"/>
      <c r="AD667" s="25"/>
      <c r="AE667" s="25">
        <f>IF(V667&lt;Ds,'Rainfed Soy'!G667,IF(V667&gt;Dd,0,'Rainfed Soy'!G667*AD667))</f>
        <v>0</v>
      </c>
    </row>
    <row r="668" spans="1:31" x14ac:dyDescent="0.15">
      <c r="A668" s="170"/>
      <c r="B668" s="25"/>
      <c r="D668" s="7"/>
      <c r="E668" s="7"/>
      <c r="F668" s="7"/>
      <c r="G668" s="7"/>
      <c r="I668"/>
      <c r="K668" s="11"/>
      <c r="L668" s="8"/>
      <c r="N668" s="11"/>
      <c r="O668" s="15"/>
      <c r="P668" s="11"/>
      <c r="Q668" s="11"/>
      <c r="R668" s="11"/>
      <c r="S668" s="11"/>
      <c r="T668" s="11"/>
      <c r="AB668" s="25"/>
      <c r="AC668" s="73"/>
      <c r="AD668" s="25"/>
      <c r="AE668" s="25">
        <f>IF(V668&lt;Ds,'Rainfed Soy'!G668,IF(V668&gt;Dd,0,'Rainfed Soy'!G668*AD668))</f>
        <v>0</v>
      </c>
    </row>
    <row r="669" spans="1:31" x14ac:dyDescent="0.15">
      <c r="A669" s="170"/>
      <c r="B669" s="25"/>
      <c r="D669" s="7"/>
      <c r="E669" s="7"/>
      <c r="F669" s="7"/>
      <c r="G669" s="7"/>
      <c r="I669"/>
      <c r="K669" s="11"/>
      <c r="L669" s="8"/>
      <c r="N669" s="11"/>
      <c r="O669" s="15"/>
      <c r="P669" s="11"/>
      <c r="Q669" s="11"/>
      <c r="R669" s="11"/>
      <c r="S669" s="11"/>
      <c r="T669" s="11"/>
      <c r="AB669" s="25"/>
      <c r="AC669" s="73"/>
      <c r="AD669" s="25"/>
      <c r="AE669" s="25">
        <f>IF(V669&lt;Ds,'Rainfed Soy'!G669,IF(V669&gt;Dd,0,'Rainfed Soy'!G669*AD669))</f>
        <v>0</v>
      </c>
    </row>
    <row r="670" spans="1:31" x14ac:dyDescent="0.15">
      <c r="A670" s="170"/>
      <c r="B670" s="25"/>
      <c r="D670" s="7"/>
      <c r="E670" s="7"/>
      <c r="F670" s="7"/>
      <c r="G670" s="7"/>
      <c r="I670"/>
      <c r="K670" s="11"/>
      <c r="L670" s="8"/>
      <c r="N670" s="11"/>
      <c r="O670" s="15"/>
      <c r="P670" s="11"/>
      <c r="Q670" s="11"/>
      <c r="R670" s="11"/>
      <c r="S670" s="11"/>
      <c r="T670" s="11"/>
      <c r="AB670" s="25"/>
      <c r="AC670" s="73"/>
      <c r="AD670" s="25"/>
      <c r="AE670" s="25">
        <f>IF(V670&lt;Ds,'Rainfed Soy'!G670,IF(V670&gt;Dd,0,'Rainfed Soy'!G670*AD670))</f>
        <v>0</v>
      </c>
    </row>
    <row r="671" spans="1:31" x14ac:dyDescent="0.15">
      <c r="A671" s="170"/>
      <c r="B671" s="25"/>
      <c r="D671" s="7"/>
      <c r="E671" s="7"/>
      <c r="F671" s="7"/>
      <c r="G671" s="7"/>
      <c r="I671"/>
      <c r="K671" s="11"/>
      <c r="L671" s="8"/>
      <c r="N671" s="11"/>
      <c r="O671" s="15"/>
      <c r="P671" s="11"/>
      <c r="Q671" s="11"/>
      <c r="R671" s="11"/>
      <c r="S671" s="11"/>
      <c r="T671" s="11"/>
      <c r="AB671" s="25"/>
      <c r="AC671" s="73"/>
      <c r="AD671" s="25"/>
      <c r="AE671" s="25">
        <f>IF(V671&lt;Ds,'Rainfed Soy'!G671,IF(V671&gt;Dd,0,'Rainfed Soy'!G671*AD671))</f>
        <v>0</v>
      </c>
    </row>
    <row r="672" spans="1:31" x14ac:dyDescent="0.15">
      <c r="A672" s="170"/>
      <c r="B672" s="25"/>
      <c r="D672" s="7"/>
      <c r="E672" s="7"/>
      <c r="F672" s="7"/>
      <c r="G672" s="7"/>
      <c r="I672"/>
      <c r="K672" s="11"/>
      <c r="L672" s="8"/>
      <c r="N672" s="11"/>
      <c r="O672" s="15"/>
      <c r="P672" s="11"/>
      <c r="Q672" s="11"/>
      <c r="R672" s="11"/>
      <c r="S672" s="11"/>
      <c r="T672" s="11"/>
      <c r="AB672" s="25"/>
      <c r="AC672" s="73"/>
      <c r="AD672" s="25"/>
      <c r="AE672" s="25">
        <f>IF(V672&lt;Ds,'Rainfed Soy'!G672,IF(V672&gt;Dd,0,'Rainfed Soy'!G672*AD672))</f>
        <v>0</v>
      </c>
    </row>
    <row r="673" spans="1:31" ht="16" x14ac:dyDescent="0.2">
      <c r="A673" s="170"/>
      <c r="B673" s="25"/>
      <c r="D673" s="7"/>
      <c r="E673" s="7"/>
      <c r="F673" s="7"/>
      <c r="G673" s="7"/>
      <c r="I673"/>
      <c r="K673" s="11"/>
      <c r="L673" s="8"/>
      <c r="N673" s="11"/>
      <c r="O673" s="15"/>
      <c r="P673" s="11"/>
      <c r="Q673" s="11"/>
      <c r="R673" s="11"/>
      <c r="S673" s="11"/>
      <c r="T673" s="11"/>
      <c r="X673" s="179"/>
      <c r="AB673" s="25"/>
      <c r="AC673" s="73"/>
      <c r="AD673" s="25"/>
      <c r="AE673" s="25">
        <f>IF(V673&lt;Ds,'Rainfed Soy'!G673,IF(V673&gt;Dd,0,'Rainfed Soy'!G673*AD673))</f>
        <v>0</v>
      </c>
    </row>
    <row r="674" spans="1:31" ht="16" x14ac:dyDescent="0.2">
      <c r="A674" s="170"/>
      <c r="B674" s="25"/>
      <c r="D674" s="7"/>
      <c r="E674" s="7"/>
      <c r="F674" s="7"/>
      <c r="G674" s="7"/>
      <c r="I674"/>
      <c r="K674" s="11"/>
      <c r="L674" s="8"/>
      <c r="N674" s="11"/>
      <c r="O674" s="15"/>
      <c r="P674" s="11"/>
      <c r="Q674" s="11"/>
      <c r="R674" s="11"/>
      <c r="S674" s="11"/>
      <c r="T674" s="11"/>
      <c r="X674" s="179"/>
      <c r="AB674" s="25"/>
      <c r="AC674" s="73"/>
      <c r="AD674" s="25"/>
      <c r="AE674" s="25">
        <f>IF(V674&lt;Ds,'Rainfed Soy'!G674,IF(V674&gt;Dd,0,'Rainfed Soy'!G674*AD674))</f>
        <v>0</v>
      </c>
    </row>
    <row r="675" spans="1:31" ht="16" x14ac:dyDescent="0.2">
      <c r="A675" s="170"/>
      <c r="B675" s="25"/>
      <c r="D675" s="7"/>
      <c r="E675" s="7"/>
      <c r="F675" s="7"/>
      <c r="G675" s="7"/>
      <c r="I675"/>
      <c r="K675" s="11"/>
      <c r="L675" s="8"/>
      <c r="N675" s="11"/>
      <c r="O675" s="15"/>
      <c r="P675" s="11"/>
      <c r="Q675" s="11"/>
      <c r="R675" s="11"/>
      <c r="S675" s="11"/>
      <c r="T675" s="11"/>
      <c r="X675" s="179"/>
      <c r="AB675" s="25"/>
      <c r="AC675" s="73"/>
      <c r="AD675" s="25"/>
      <c r="AE675" s="25">
        <f>IF(V675&lt;Ds,'Rainfed Soy'!G675,IF(V675&gt;Dd,0,'Rainfed Soy'!G675*AD675))</f>
        <v>0</v>
      </c>
    </row>
    <row r="676" spans="1:31" ht="16" x14ac:dyDescent="0.2">
      <c r="A676" s="170"/>
      <c r="B676" s="25"/>
      <c r="D676" s="7"/>
      <c r="E676" s="7"/>
      <c r="F676" s="7"/>
      <c r="G676" s="7"/>
      <c r="I676"/>
      <c r="K676" s="11"/>
      <c r="L676" s="8"/>
      <c r="N676" s="11"/>
      <c r="O676" s="15"/>
      <c r="P676" s="11"/>
      <c r="Q676" s="11"/>
      <c r="R676" s="11"/>
      <c r="S676" s="11"/>
      <c r="T676" s="11"/>
      <c r="X676" s="179"/>
      <c r="AB676" s="25"/>
      <c r="AC676" s="73"/>
      <c r="AD676" s="25"/>
      <c r="AE676" s="25">
        <f>IF(V676&lt;Ds,'Rainfed Soy'!G676,IF(V676&gt;Dd,0,'Rainfed Soy'!G676*AD676))</f>
        <v>0</v>
      </c>
    </row>
    <row r="677" spans="1:31" x14ac:dyDescent="0.15">
      <c r="A677" s="170"/>
      <c r="B677" s="25"/>
      <c r="D677" s="7"/>
      <c r="E677" s="7"/>
      <c r="F677" s="7"/>
      <c r="G677" s="7"/>
      <c r="I677"/>
      <c r="K677" s="11"/>
      <c r="L677" s="8"/>
      <c r="N677" s="11"/>
      <c r="O677" s="15"/>
      <c r="P677" s="11"/>
      <c r="Q677" s="11"/>
      <c r="R677" s="11"/>
      <c r="S677" s="11"/>
      <c r="T677" s="11"/>
      <c r="AB677" s="25"/>
      <c r="AC677" s="73"/>
      <c r="AD677" s="25"/>
      <c r="AE677" s="25">
        <f>IF(V677&lt;Ds,'Rainfed Soy'!G677,IF(V677&gt;Dd,0,'Rainfed Soy'!G677*AD677))</f>
        <v>0</v>
      </c>
    </row>
    <row r="678" spans="1:31" ht="16" x14ac:dyDescent="0.2">
      <c r="A678" s="170"/>
      <c r="B678" s="25"/>
      <c r="D678" s="7"/>
      <c r="E678" s="7"/>
      <c r="F678" s="7"/>
      <c r="G678" s="7"/>
      <c r="I678"/>
      <c r="K678" s="11"/>
      <c r="L678" s="8"/>
      <c r="N678" s="11"/>
      <c r="O678" s="15"/>
      <c r="P678" s="11"/>
      <c r="Q678" s="11"/>
      <c r="R678" s="11"/>
      <c r="S678" s="11"/>
      <c r="T678" s="11"/>
      <c r="X678" s="179"/>
      <c r="AB678" s="25"/>
      <c r="AC678" s="73"/>
      <c r="AD678" s="25"/>
      <c r="AE678" s="25">
        <f>IF(V678&lt;Ds,'Rainfed Soy'!G678,IF(V678&gt;Dd,0,'Rainfed Soy'!G678*AD678))</f>
        <v>0</v>
      </c>
    </row>
    <row r="679" spans="1:31" ht="16" x14ac:dyDescent="0.2">
      <c r="A679" s="170"/>
      <c r="B679" s="25"/>
      <c r="D679" s="7"/>
      <c r="E679" s="7"/>
      <c r="F679" s="7"/>
      <c r="G679" s="7"/>
      <c r="I679"/>
      <c r="K679" s="11"/>
      <c r="L679" s="8"/>
      <c r="N679" s="11"/>
      <c r="O679" s="15"/>
      <c r="P679" s="11"/>
      <c r="Q679" s="11"/>
      <c r="R679" s="11"/>
      <c r="S679" s="11"/>
      <c r="T679" s="11"/>
      <c r="X679" s="179"/>
      <c r="AB679" s="25"/>
      <c r="AC679" s="73"/>
      <c r="AD679" s="25"/>
      <c r="AE679" s="25">
        <f>IF(V679&lt;Ds,'Rainfed Soy'!G679,IF(V679&gt;Dd,0,'Rainfed Soy'!G679*AD679))</f>
        <v>0</v>
      </c>
    </row>
    <row r="680" spans="1:31" ht="16" x14ac:dyDescent="0.2">
      <c r="A680" s="170"/>
      <c r="B680" s="25"/>
      <c r="D680" s="7"/>
      <c r="E680" s="7"/>
      <c r="F680" s="7"/>
      <c r="G680" s="7"/>
      <c r="I680"/>
      <c r="K680" s="11"/>
      <c r="L680" s="8"/>
      <c r="N680" s="11"/>
      <c r="O680" s="15"/>
      <c r="P680" s="11"/>
      <c r="Q680" s="11"/>
      <c r="R680" s="11"/>
      <c r="S680" s="11"/>
      <c r="T680" s="11"/>
      <c r="X680" s="179"/>
      <c r="AB680" s="25"/>
      <c r="AC680" s="73"/>
      <c r="AD680" s="25"/>
      <c r="AE680" s="25">
        <f>IF(V680&lt;Ds,'Rainfed Soy'!G680,IF(V680&gt;Dd,0,'Rainfed Soy'!G680*AD680))</f>
        <v>0</v>
      </c>
    </row>
    <row r="681" spans="1:31" ht="16" x14ac:dyDescent="0.2">
      <c r="A681" s="170"/>
      <c r="B681" s="25"/>
      <c r="D681" s="7"/>
      <c r="E681" s="7"/>
      <c r="F681" s="7"/>
      <c r="G681" s="7"/>
      <c r="I681"/>
      <c r="K681" s="11"/>
      <c r="L681" s="8"/>
      <c r="N681" s="11"/>
      <c r="O681" s="15"/>
      <c r="P681" s="11"/>
      <c r="Q681" s="11"/>
      <c r="R681" s="11"/>
      <c r="S681" s="11"/>
      <c r="T681" s="11"/>
      <c r="X681" s="179"/>
      <c r="AB681" s="25"/>
      <c r="AC681" s="73"/>
      <c r="AD681" s="25"/>
      <c r="AE681" s="25">
        <f>IF(V681&lt;Ds,'Rainfed Soy'!G681,IF(V681&gt;Dd,0,'Rainfed Soy'!G681*AD681))</f>
        <v>0</v>
      </c>
    </row>
    <row r="682" spans="1:31" ht="16" x14ac:dyDescent="0.2">
      <c r="A682" s="170"/>
      <c r="B682" s="25"/>
      <c r="D682" s="7"/>
      <c r="E682" s="7"/>
      <c r="F682" s="7"/>
      <c r="G682" s="7"/>
      <c r="I682"/>
      <c r="K682" s="11"/>
      <c r="L682" s="8"/>
      <c r="N682" s="11"/>
      <c r="O682" s="15"/>
      <c r="P682" s="11"/>
      <c r="Q682" s="11"/>
      <c r="R682" s="11"/>
      <c r="S682" s="11"/>
      <c r="T682" s="11"/>
      <c r="X682" s="179"/>
      <c r="AB682" s="25"/>
      <c r="AC682" s="73"/>
      <c r="AD682" s="25"/>
      <c r="AE682" s="25">
        <f>IF(V682&lt;Ds,'Rainfed Soy'!G682,IF(V682&gt;Dd,0,'Rainfed Soy'!G682*AD682))</f>
        <v>0</v>
      </c>
    </row>
    <row r="683" spans="1:31" x14ac:dyDescent="0.15">
      <c r="A683" s="170"/>
      <c r="B683" s="25"/>
      <c r="D683" s="7"/>
      <c r="E683" s="7"/>
      <c r="F683" s="7"/>
      <c r="G683" s="7"/>
      <c r="I683"/>
      <c r="K683" s="11"/>
      <c r="L683" s="8"/>
      <c r="N683" s="11"/>
      <c r="O683" s="15"/>
      <c r="P683" s="11"/>
      <c r="Q683" s="11"/>
      <c r="R683" s="11"/>
      <c r="S683" s="11"/>
      <c r="T683" s="11"/>
      <c r="AB683" s="25"/>
      <c r="AC683" s="73"/>
      <c r="AD683" s="25"/>
      <c r="AE683" s="25">
        <f>IF(V683&lt;Ds,'Rainfed Soy'!G683,IF(V683&gt;Dd,0,'Rainfed Soy'!G683*AD683))</f>
        <v>0</v>
      </c>
    </row>
    <row r="684" spans="1:31" x14ac:dyDescent="0.15">
      <c r="A684" s="170"/>
      <c r="B684" s="25"/>
      <c r="D684" s="7"/>
      <c r="E684" s="7"/>
      <c r="F684" s="7"/>
      <c r="G684" s="7"/>
      <c r="I684"/>
      <c r="K684" s="11"/>
      <c r="L684" s="8"/>
      <c r="N684" s="11"/>
      <c r="O684" s="15"/>
      <c r="P684" s="11"/>
      <c r="Q684" s="11"/>
      <c r="R684" s="11"/>
      <c r="S684" s="11"/>
      <c r="T684" s="11"/>
      <c r="AB684" s="25"/>
      <c r="AC684" s="73"/>
      <c r="AD684" s="25"/>
      <c r="AE684" s="25">
        <f>IF(V684&lt;Ds,'Rainfed Soy'!G684,IF(V684&gt;Dd,0,'Rainfed Soy'!G684*AD684))</f>
        <v>0</v>
      </c>
    </row>
    <row r="685" spans="1:31" x14ac:dyDescent="0.15">
      <c r="A685" s="170"/>
      <c r="B685" s="25"/>
      <c r="D685" s="7"/>
      <c r="E685" s="7"/>
      <c r="F685" s="7"/>
      <c r="G685" s="7"/>
      <c r="I685"/>
      <c r="K685" s="11"/>
      <c r="L685" s="8"/>
      <c r="N685" s="11"/>
      <c r="O685" s="15"/>
      <c r="P685" s="11"/>
      <c r="Q685" s="11"/>
      <c r="R685" s="11"/>
      <c r="S685" s="11"/>
      <c r="T685" s="11"/>
      <c r="AB685" s="25"/>
      <c r="AC685" s="73"/>
      <c r="AD685" s="25"/>
      <c r="AE685" s="25">
        <f>IF(V685&lt;Ds,'Rainfed Soy'!G685,IF(V685&gt;Dd,0,'Rainfed Soy'!G685*AD685))</f>
        <v>0</v>
      </c>
    </row>
    <row r="686" spans="1:31" x14ac:dyDescent="0.15">
      <c r="A686" s="170"/>
      <c r="B686" s="25"/>
      <c r="D686" s="7"/>
      <c r="E686" s="7"/>
      <c r="F686" s="7"/>
      <c r="G686" s="7"/>
      <c r="I686"/>
      <c r="K686" s="11"/>
      <c r="L686" s="8"/>
      <c r="N686" s="11"/>
      <c r="O686" s="15"/>
      <c r="P686" s="11"/>
      <c r="Q686" s="11"/>
      <c r="R686" s="11"/>
      <c r="S686" s="11"/>
      <c r="T686" s="11"/>
      <c r="AB686" s="25"/>
      <c r="AC686" s="73"/>
      <c r="AD686" s="25"/>
      <c r="AE686" s="25">
        <f>IF(V686&lt;Ds,'Rainfed Soy'!G686,IF(V686&gt;Dd,0,'Rainfed Soy'!G686*AD686))</f>
        <v>0</v>
      </c>
    </row>
    <row r="687" spans="1:31" x14ac:dyDescent="0.15">
      <c r="A687" s="170"/>
      <c r="B687" s="25"/>
      <c r="D687" s="7"/>
      <c r="E687" s="7"/>
      <c r="F687" s="7"/>
      <c r="G687" s="7"/>
      <c r="I687"/>
      <c r="K687" s="11"/>
      <c r="L687" s="8"/>
      <c r="N687" s="11"/>
      <c r="O687" s="15"/>
      <c r="P687" s="11"/>
      <c r="Q687" s="11"/>
      <c r="R687" s="11"/>
      <c r="S687" s="11"/>
      <c r="T687" s="11"/>
      <c r="AB687" s="25"/>
      <c r="AC687" s="73"/>
      <c r="AD687" s="25"/>
      <c r="AE687" s="25">
        <f>IF(V687&lt;Ds,'Rainfed Soy'!G687,IF(V687&gt;Dd,0,'Rainfed Soy'!G687*AD687))</f>
        <v>0</v>
      </c>
    </row>
    <row r="688" spans="1:31" x14ac:dyDescent="0.15">
      <c r="A688" s="170"/>
      <c r="B688" s="25"/>
      <c r="D688" s="7"/>
      <c r="E688" s="7"/>
      <c r="F688" s="7"/>
      <c r="G688" s="7"/>
      <c r="I688"/>
      <c r="K688" s="11"/>
      <c r="L688" s="8"/>
      <c r="N688" s="11"/>
      <c r="O688" s="15"/>
      <c r="P688" s="11"/>
      <c r="Q688" s="11"/>
      <c r="R688" s="11"/>
      <c r="S688" s="11"/>
      <c r="T688" s="11"/>
      <c r="AB688" s="25"/>
      <c r="AC688" s="73"/>
      <c r="AD688" s="25"/>
      <c r="AE688" s="25">
        <f>IF(V688&lt;Ds,'Rainfed Soy'!G688,IF(V688&gt;Dd,0,'Rainfed Soy'!G688*AD688))</f>
        <v>0</v>
      </c>
    </row>
    <row r="689" spans="1:31" x14ac:dyDescent="0.15">
      <c r="A689" s="170"/>
      <c r="B689" s="25"/>
      <c r="D689" s="7"/>
      <c r="E689" s="7"/>
      <c r="F689" s="7"/>
      <c r="G689" s="7"/>
      <c r="I689"/>
      <c r="K689" s="11"/>
      <c r="L689" s="8"/>
      <c r="N689" s="11"/>
      <c r="O689" s="15"/>
      <c r="P689" s="11"/>
      <c r="Q689" s="11"/>
      <c r="R689" s="11"/>
      <c r="S689" s="11"/>
      <c r="T689" s="11"/>
      <c r="AB689" s="25"/>
      <c r="AC689" s="73"/>
      <c r="AD689" s="25"/>
      <c r="AE689" s="25">
        <f>IF(V689&lt;Ds,'Rainfed Soy'!G689,IF(V689&gt;Dd,0,'Rainfed Soy'!G689*AD689))</f>
        <v>0</v>
      </c>
    </row>
    <row r="690" spans="1:31" x14ac:dyDescent="0.15">
      <c r="A690" s="170"/>
      <c r="B690" s="25"/>
      <c r="D690" s="7"/>
      <c r="E690" s="7"/>
      <c r="F690" s="7"/>
      <c r="G690" s="7"/>
      <c r="I690"/>
      <c r="K690" s="11"/>
      <c r="L690" s="8"/>
      <c r="N690" s="11"/>
      <c r="O690" s="15"/>
      <c r="P690" s="11"/>
      <c r="Q690" s="11"/>
      <c r="R690" s="11"/>
      <c r="S690" s="11"/>
      <c r="T690" s="11"/>
      <c r="AB690" s="25"/>
      <c r="AC690" s="73"/>
      <c r="AD690" s="25"/>
      <c r="AE690" s="25">
        <f>IF(V690&lt;Ds,'Rainfed Soy'!G690,IF(V690&gt;Dd,0,'Rainfed Soy'!G690*AD690))</f>
        <v>0</v>
      </c>
    </row>
    <row r="691" spans="1:31" x14ac:dyDescent="0.15">
      <c r="A691" s="170"/>
      <c r="B691" s="25"/>
      <c r="D691" s="7"/>
      <c r="E691" s="7"/>
      <c r="F691" s="7"/>
      <c r="G691" s="7"/>
      <c r="I691"/>
      <c r="K691" s="11"/>
      <c r="L691" s="8"/>
      <c r="N691" s="11"/>
      <c r="O691" s="15"/>
      <c r="P691" s="11"/>
      <c r="Q691" s="11"/>
      <c r="R691" s="11"/>
      <c r="S691" s="11"/>
      <c r="T691" s="11"/>
      <c r="AB691" s="25"/>
      <c r="AC691" s="73"/>
      <c r="AD691" s="25"/>
      <c r="AE691" s="25">
        <f>IF(V691&lt;Ds,'Rainfed Soy'!G691,IF(V691&gt;Dd,0,'Rainfed Soy'!G691*AD691))</f>
        <v>0</v>
      </c>
    </row>
    <row r="692" spans="1:31" x14ac:dyDescent="0.15">
      <c r="A692" s="170"/>
      <c r="B692" s="25"/>
      <c r="D692" s="7"/>
      <c r="E692" s="7"/>
      <c r="F692" s="7"/>
      <c r="G692" s="7"/>
      <c r="I692"/>
      <c r="K692" s="11"/>
      <c r="L692" s="8"/>
      <c r="N692" s="11"/>
      <c r="O692" s="15"/>
      <c r="P692" s="11"/>
      <c r="Q692" s="11"/>
      <c r="R692" s="11"/>
      <c r="S692" s="11"/>
      <c r="T692" s="11"/>
      <c r="AB692" s="25"/>
      <c r="AC692" s="73"/>
      <c r="AD692" s="25"/>
      <c r="AE692" s="25">
        <f>IF(V692&lt;Ds,'Rainfed Soy'!G692,IF(V692&gt;Dd,0,'Rainfed Soy'!G692*AD692))</f>
        <v>0</v>
      </c>
    </row>
    <row r="693" spans="1:31" x14ac:dyDescent="0.15">
      <c r="A693" s="170"/>
      <c r="B693" s="25"/>
      <c r="D693" s="7"/>
      <c r="E693" s="7"/>
      <c r="F693" s="7"/>
      <c r="G693" s="7"/>
      <c r="I693"/>
      <c r="K693" s="11"/>
      <c r="L693" s="8"/>
      <c r="N693" s="11"/>
      <c r="O693" s="15"/>
      <c r="P693" s="11"/>
      <c r="Q693" s="11"/>
      <c r="R693" s="11"/>
      <c r="S693" s="11"/>
      <c r="T693" s="11"/>
      <c r="AB693" s="25"/>
      <c r="AC693" s="73"/>
      <c r="AD693" s="25"/>
      <c r="AE693" s="25">
        <f>IF(V693&lt;Ds,'Rainfed Soy'!G693,IF(V693&gt;Dd,0,'Rainfed Soy'!G693*AD693))</f>
        <v>0</v>
      </c>
    </row>
    <row r="694" spans="1:31" x14ac:dyDescent="0.15">
      <c r="A694" s="170"/>
      <c r="B694" s="25"/>
      <c r="D694" s="7"/>
      <c r="E694" s="7"/>
      <c r="F694" s="7"/>
      <c r="G694" s="7"/>
      <c r="I694"/>
      <c r="K694" s="11"/>
      <c r="L694" s="8"/>
      <c r="N694" s="11"/>
      <c r="O694" s="15"/>
      <c r="P694" s="11"/>
      <c r="Q694" s="11"/>
      <c r="R694" s="11"/>
      <c r="S694" s="11"/>
      <c r="T694" s="11"/>
      <c r="AB694" s="25"/>
      <c r="AC694" s="73"/>
      <c r="AD694" s="25"/>
      <c r="AE694" s="25">
        <f>IF(V694&lt;Ds,'Rainfed Soy'!G694,IF(V694&gt;Dd,0,'Rainfed Soy'!G694*AD694))</f>
        <v>0</v>
      </c>
    </row>
    <row r="695" spans="1:31" x14ac:dyDescent="0.15">
      <c r="A695" s="170"/>
      <c r="B695" s="25"/>
      <c r="D695" s="7"/>
      <c r="E695" s="7"/>
      <c r="F695" s="7"/>
      <c r="G695" s="7"/>
      <c r="I695"/>
      <c r="K695" s="11"/>
      <c r="L695" s="8"/>
      <c r="N695" s="11"/>
      <c r="O695" s="15"/>
      <c r="P695" s="11"/>
      <c r="Q695" s="11"/>
      <c r="R695" s="11"/>
      <c r="S695" s="11"/>
      <c r="T695" s="11"/>
      <c r="AB695" s="25"/>
      <c r="AC695" s="73"/>
      <c r="AD695" s="25"/>
      <c r="AE695" s="25">
        <f>IF(V695&lt;Ds,'Rainfed Soy'!G695,IF(V695&gt;Dd,0,'Rainfed Soy'!G695*AD695))</f>
        <v>0</v>
      </c>
    </row>
    <row r="696" spans="1:31" x14ac:dyDescent="0.15">
      <c r="A696" s="170"/>
      <c r="B696" s="25"/>
      <c r="D696" s="7"/>
      <c r="E696" s="7"/>
      <c r="F696" s="7"/>
      <c r="G696" s="7"/>
      <c r="I696"/>
      <c r="K696" s="11"/>
      <c r="L696" s="8"/>
      <c r="N696" s="11"/>
      <c r="O696" s="15"/>
      <c r="P696" s="11"/>
      <c r="Q696" s="11"/>
      <c r="R696" s="11"/>
      <c r="S696" s="11"/>
      <c r="T696" s="11"/>
      <c r="AB696" s="25"/>
      <c r="AC696" s="73"/>
      <c r="AD696" s="25"/>
      <c r="AE696" s="25">
        <f>IF(V696&lt;Ds,'Rainfed Soy'!G696,IF(V696&gt;Dd,0,'Rainfed Soy'!G696*AD696))</f>
        <v>0</v>
      </c>
    </row>
    <row r="697" spans="1:31" x14ac:dyDescent="0.15">
      <c r="A697" s="170"/>
      <c r="B697" s="25"/>
      <c r="D697" s="7"/>
      <c r="E697" s="7"/>
      <c r="F697" s="7"/>
      <c r="G697" s="7"/>
      <c r="I697"/>
      <c r="K697" s="11"/>
      <c r="L697" s="8"/>
      <c r="N697" s="11"/>
      <c r="O697" s="15"/>
      <c r="P697" s="11"/>
      <c r="Q697" s="11"/>
      <c r="R697" s="11"/>
      <c r="S697" s="11"/>
      <c r="T697" s="11"/>
      <c r="AB697" s="25"/>
      <c r="AC697" s="73"/>
      <c r="AD697" s="25"/>
      <c r="AE697" s="25">
        <f>IF(V697&lt;Ds,'Rainfed Soy'!G697,IF(V697&gt;Dd,0,'Rainfed Soy'!G697*AD697))</f>
        <v>0</v>
      </c>
    </row>
    <row r="698" spans="1:31" x14ac:dyDescent="0.15">
      <c r="A698" s="170"/>
      <c r="B698" s="25"/>
      <c r="D698" s="7"/>
      <c r="E698" s="7"/>
      <c r="F698" s="7"/>
      <c r="G698" s="7"/>
      <c r="I698"/>
      <c r="K698" s="11"/>
      <c r="L698" s="8"/>
      <c r="N698" s="11"/>
      <c r="O698" s="15"/>
      <c r="P698" s="11"/>
      <c r="Q698" s="11"/>
      <c r="R698" s="11"/>
      <c r="S698" s="11"/>
      <c r="T698" s="11"/>
      <c r="AB698" s="25"/>
      <c r="AC698" s="73"/>
      <c r="AD698" s="25"/>
      <c r="AE698" s="25">
        <f>IF(V698&lt;Ds,'Rainfed Soy'!G698,IF(V698&gt;Dd,0,'Rainfed Soy'!G698*AD698))</f>
        <v>0</v>
      </c>
    </row>
    <row r="699" spans="1:31" x14ac:dyDescent="0.15">
      <c r="A699" s="170"/>
      <c r="B699" s="25"/>
      <c r="D699" s="7"/>
      <c r="E699" s="7"/>
      <c r="F699" s="7"/>
      <c r="G699" s="7"/>
      <c r="I699"/>
      <c r="K699" s="11"/>
      <c r="L699" s="8"/>
      <c r="N699" s="11"/>
      <c r="O699" s="15"/>
      <c r="P699" s="11"/>
      <c r="Q699" s="11"/>
      <c r="R699" s="11"/>
      <c r="S699" s="11"/>
      <c r="T699" s="11"/>
      <c r="AB699" s="25"/>
      <c r="AC699" s="73"/>
      <c r="AD699" s="25"/>
      <c r="AE699" s="25">
        <f>IF(V699&lt;Ds,'Rainfed Soy'!G699,IF(V699&gt;Dd,0,'Rainfed Soy'!G699*AD699))</f>
        <v>0</v>
      </c>
    </row>
    <row r="700" spans="1:31" x14ac:dyDescent="0.15">
      <c r="A700" s="170"/>
      <c r="B700" s="25"/>
      <c r="D700" s="7"/>
      <c r="E700" s="7"/>
      <c r="F700" s="7"/>
      <c r="G700" s="7"/>
      <c r="I700"/>
      <c r="K700" s="11"/>
      <c r="L700" s="8"/>
      <c r="N700" s="11"/>
      <c r="O700" s="15"/>
      <c r="P700" s="11"/>
      <c r="Q700" s="11"/>
      <c r="R700" s="11"/>
      <c r="S700" s="11"/>
      <c r="T700" s="11"/>
      <c r="AB700" s="25"/>
      <c r="AC700" s="73"/>
      <c r="AD700" s="25"/>
      <c r="AE700" s="25">
        <f>IF(V700&lt;Ds,'Rainfed Soy'!G700,IF(V700&gt;Dd,0,'Rainfed Soy'!G700*AD700))</f>
        <v>0</v>
      </c>
    </row>
    <row r="701" spans="1:31" x14ac:dyDescent="0.15">
      <c r="A701" s="170"/>
      <c r="B701" s="25"/>
      <c r="D701" s="7"/>
      <c r="E701" s="7"/>
      <c r="F701" s="7"/>
      <c r="G701" s="7"/>
      <c r="I701"/>
      <c r="K701" s="11"/>
      <c r="L701" s="8"/>
      <c r="N701" s="11"/>
      <c r="O701" s="15"/>
      <c r="P701" s="11"/>
      <c r="Q701" s="11"/>
      <c r="R701" s="11"/>
      <c r="S701" s="11"/>
      <c r="T701" s="11"/>
      <c r="AB701" s="25"/>
      <c r="AC701" s="73"/>
      <c r="AD701" s="25"/>
      <c r="AE701" s="25">
        <f>IF(V701&lt;Ds,'Rainfed Soy'!G701,IF(V701&gt;Dd,0,'Rainfed Soy'!G701*AD701))</f>
        <v>0</v>
      </c>
    </row>
    <row r="702" spans="1:31" x14ac:dyDescent="0.15">
      <c r="A702" s="170"/>
      <c r="B702" s="25"/>
      <c r="D702" s="7"/>
      <c r="E702" s="7"/>
      <c r="F702" s="7"/>
      <c r="G702" s="7"/>
      <c r="I702"/>
      <c r="K702" s="11"/>
      <c r="L702" s="8"/>
      <c r="N702" s="11"/>
      <c r="O702" s="15"/>
      <c r="P702" s="11"/>
      <c r="Q702" s="11"/>
      <c r="R702" s="11"/>
      <c r="S702" s="11"/>
      <c r="T702" s="11"/>
      <c r="AB702" s="25"/>
      <c r="AC702" s="73"/>
      <c r="AD702" s="25"/>
      <c r="AE702" s="25">
        <f>IF(V702&lt;Ds,'Rainfed Soy'!G702,IF(V702&gt;Dd,0,'Rainfed Soy'!G702*AD702))</f>
        <v>0</v>
      </c>
    </row>
    <row r="703" spans="1:31" x14ac:dyDescent="0.15">
      <c r="A703" s="170"/>
      <c r="B703" s="25"/>
      <c r="D703" s="7"/>
      <c r="E703" s="7"/>
      <c r="F703" s="7"/>
      <c r="G703" s="7"/>
      <c r="I703"/>
      <c r="K703" s="11"/>
      <c r="L703" s="8"/>
      <c r="N703" s="11"/>
      <c r="O703" s="15"/>
      <c r="P703" s="11"/>
      <c r="Q703" s="11"/>
      <c r="R703" s="11"/>
      <c r="S703" s="11"/>
      <c r="T703" s="11"/>
      <c r="AB703" s="25"/>
      <c r="AC703" s="73"/>
      <c r="AD703" s="25"/>
      <c r="AE703" s="25">
        <f>IF(V703&lt;Ds,'Rainfed Soy'!G703,IF(V703&gt;Dd,0,'Rainfed Soy'!G703*AD703))</f>
        <v>0</v>
      </c>
    </row>
    <row r="704" spans="1:31" x14ac:dyDescent="0.15">
      <c r="A704" s="170"/>
      <c r="B704" s="25"/>
      <c r="D704" s="7"/>
      <c r="E704" s="7"/>
      <c r="F704" s="7"/>
      <c r="G704" s="7"/>
      <c r="I704"/>
      <c r="K704" s="11"/>
      <c r="L704" s="8"/>
      <c r="N704" s="11"/>
      <c r="O704" s="15"/>
      <c r="P704" s="11"/>
      <c r="Q704" s="11"/>
      <c r="R704" s="11"/>
      <c r="S704" s="11"/>
      <c r="T704" s="11"/>
      <c r="AB704" s="25"/>
      <c r="AC704" s="73"/>
      <c r="AD704" s="25"/>
      <c r="AE704" s="25">
        <f>IF(V704&lt;Ds,'Rainfed Soy'!G704,IF(V704&gt;Dd,0,'Rainfed Soy'!G704*AD704))</f>
        <v>0</v>
      </c>
    </row>
    <row r="705" spans="1:31" x14ac:dyDescent="0.15">
      <c r="A705" s="170"/>
      <c r="B705" s="25"/>
      <c r="D705" s="7"/>
      <c r="E705" s="7"/>
      <c r="F705" s="7"/>
      <c r="G705" s="7"/>
      <c r="I705"/>
      <c r="K705" s="11"/>
      <c r="L705" s="8"/>
      <c r="N705" s="11"/>
      <c r="O705" s="15"/>
      <c r="P705" s="11"/>
      <c r="Q705" s="11"/>
      <c r="R705" s="11"/>
      <c r="S705" s="11"/>
      <c r="T705" s="11"/>
      <c r="AB705" s="25"/>
      <c r="AC705" s="73"/>
      <c r="AD705" s="25"/>
      <c r="AE705" s="25">
        <f>IF(V705&lt;Ds,'Rainfed Soy'!G705,IF(V705&gt;Dd,0,'Rainfed Soy'!G705*AD705))</f>
        <v>0</v>
      </c>
    </row>
    <row r="706" spans="1:31" x14ac:dyDescent="0.15">
      <c r="A706" s="170"/>
      <c r="B706" s="25"/>
      <c r="D706" s="7"/>
      <c r="E706" s="7"/>
      <c r="F706" s="7"/>
      <c r="G706" s="7"/>
      <c r="I706"/>
      <c r="K706" s="11"/>
      <c r="L706" s="8"/>
      <c r="N706" s="11"/>
      <c r="O706" s="15"/>
      <c r="P706" s="11"/>
      <c r="Q706" s="11"/>
      <c r="R706" s="11"/>
      <c r="S706" s="11"/>
      <c r="T706" s="11"/>
      <c r="AB706" s="25"/>
      <c r="AC706" s="73"/>
      <c r="AD706" s="25"/>
      <c r="AE706" s="25">
        <f>IF(V706&lt;Ds,'Rainfed Soy'!G706,IF(V706&gt;Dd,0,'Rainfed Soy'!G706*AD706))</f>
        <v>0</v>
      </c>
    </row>
    <row r="707" spans="1:31" x14ac:dyDescent="0.15">
      <c r="A707" s="170"/>
      <c r="B707" s="25"/>
      <c r="D707" s="7"/>
      <c r="E707" s="7"/>
      <c r="F707" s="7"/>
      <c r="G707" s="7"/>
      <c r="I707"/>
      <c r="K707" s="11"/>
      <c r="L707" s="8"/>
      <c r="N707" s="11"/>
      <c r="O707" s="15"/>
      <c r="P707" s="11"/>
      <c r="Q707" s="11"/>
      <c r="R707" s="11"/>
      <c r="S707" s="11"/>
      <c r="T707" s="11"/>
      <c r="AB707" s="25"/>
      <c r="AC707" s="73"/>
      <c r="AD707" s="25"/>
      <c r="AE707" s="25">
        <f>IF(V707&lt;Ds,'Rainfed Soy'!G707,IF(V707&gt;Dd,0,'Rainfed Soy'!G707*AD707))</f>
        <v>0</v>
      </c>
    </row>
    <row r="708" spans="1:31" x14ac:dyDescent="0.15">
      <c r="A708" s="170"/>
      <c r="B708" s="25"/>
      <c r="D708" s="7"/>
      <c r="E708" s="7"/>
      <c r="F708" s="7"/>
      <c r="G708" s="7"/>
      <c r="I708"/>
      <c r="K708" s="11"/>
      <c r="L708" s="8"/>
      <c r="N708" s="11"/>
      <c r="O708" s="15"/>
      <c r="P708" s="11"/>
      <c r="Q708" s="11"/>
      <c r="R708" s="11"/>
      <c r="S708" s="11"/>
      <c r="T708" s="11"/>
      <c r="AB708" s="25"/>
      <c r="AC708" s="73"/>
      <c r="AD708" s="25"/>
      <c r="AE708" s="25">
        <f>IF(V708&lt;Ds,'Rainfed Soy'!G708,IF(V708&gt;Dd,0,'Rainfed Soy'!G708*AD708))</f>
        <v>0</v>
      </c>
    </row>
    <row r="709" spans="1:31" x14ac:dyDescent="0.15">
      <c r="A709" s="170"/>
      <c r="B709" s="25"/>
      <c r="D709" s="7"/>
      <c r="E709" s="7"/>
      <c r="F709" s="7"/>
      <c r="G709" s="7"/>
      <c r="I709"/>
      <c r="K709" s="11"/>
      <c r="L709" s="8"/>
      <c r="N709" s="11"/>
      <c r="O709" s="15"/>
      <c r="P709" s="11"/>
      <c r="Q709" s="11"/>
      <c r="R709" s="11"/>
      <c r="S709" s="11"/>
      <c r="T709" s="11"/>
      <c r="AB709" s="25"/>
      <c r="AC709" s="73"/>
      <c r="AD709" s="25"/>
      <c r="AE709" s="25">
        <f>IF(V709&lt;Ds,'Rainfed Soy'!G709,IF(V709&gt;Dd,0,'Rainfed Soy'!G709*AD709))</f>
        <v>0</v>
      </c>
    </row>
    <row r="710" spans="1:31" x14ac:dyDescent="0.15">
      <c r="A710" s="170"/>
      <c r="B710" s="25"/>
      <c r="D710" s="7"/>
      <c r="E710" s="7"/>
      <c r="F710" s="7"/>
      <c r="G710" s="7"/>
      <c r="I710"/>
      <c r="K710" s="11"/>
      <c r="L710" s="8"/>
      <c r="N710" s="11"/>
      <c r="O710" s="15"/>
      <c r="P710" s="11"/>
      <c r="Q710" s="11"/>
      <c r="R710" s="11"/>
      <c r="S710" s="11"/>
      <c r="T710" s="11"/>
      <c r="AB710" s="25"/>
      <c r="AC710" s="73"/>
      <c r="AD710" s="25"/>
      <c r="AE710" s="25">
        <f>IF(V710&lt;Ds,'Rainfed Soy'!G710,IF(V710&gt;Dd,0,'Rainfed Soy'!G710*AD710))</f>
        <v>0</v>
      </c>
    </row>
    <row r="711" spans="1:31" x14ac:dyDescent="0.15">
      <c r="A711" s="170"/>
      <c r="B711" s="25"/>
      <c r="D711" s="7"/>
      <c r="E711" s="7"/>
      <c r="F711" s="7"/>
      <c r="G711" s="7"/>
      <c r="I711"/>
      <c r="K711" s="11"/>
      <c r="L711" s="8"/>
      <c r="N711" s="11"/>
      <c r="O711" s="15"/>
      <c r="P711" s="11"/>
      <c r="Q711" s="11"/>
      <c r="R711" s="11"/>
      <c r="S711" s="11"/>
      <c r="T711" s="11"/>
      <c r="AB711" s="25"/>
      <c r="AC711" s="73"/>
      <c r="AD711" s="25"/>
      <c r="AE711" s="25">
        <f>IF(V711&lt;Ds,'Rainfed Soy'!G711,IF(V711&gt;Dd,0,'Rainfed Soy'!G711*AD711))</f>
        <v>0</v>
      </c>
    </row>
    <row r="712" spans="1:31" x14ac:dyDescent="0.15">
      <c r="A712" s="170"/>
      <c r="B712" s="25"/>
      <c r="D712" s="7"/>
      <c r="E712" s="7"/>
      <c r="F712" s="7"/>
      <c r="G712" s="7"/>
      <c r="I712"/>
      <c r="K712" s="11"/>
      <c r="L712" s="8"/>
      <c r="N712" s="11"/>
      <c r="O712" s="15"/>
      <c r="P712" s="11"/>
      <c r="Q712" s="11"/>
      <c r="R712" s="11"/>
      <c r="S712" s="11"/>
      <c r="T712" s="11"/>
      <c r="AB712" s="25"/>
      <c r="AC712" s="73"/>
      <c r="AD712" s="25"/>
      <c r="AE712" s="25">
        <f>IF(V712&lt;Ds,'Rainfed Soy'!G712,IF(V712&gt;Dd,0,'Rainfed Soy'!G712*AD712))</f>
        <v>0</v>
      </c>
    </row>
    <row r="713" spans="1:31" x14ac:dyDescent="0.15">
      <c r="A713" s="170"/>
      <c r="B713" s="25"/>
      <c r="D713" s="7"/>
      <c r="E713" s="7"/>
      <c r="F713" s="7"/>
      <c r="G713" s="7"/>
      <c r="I713"/>
      <c r="K713" s="11"/>
      <c r="L713" s="8"/>
      <c r="N713" s="11"/>
      <c r="O713" s="15"/>
      <c r="P713" s="11"/>
      <c r="Q713" s="11"/>
      <c r="R713" s="11"/>
      <c r="S713" s="11"/>
      <c r="T713" s="11"/>
      <c r="AB713" s="25"/>
      <c r="AC713" s="73"/>
      <c r="AD713" s="25"/>
      <c r="AE713" s="25">
        <f>IF(V713&lt;Ds,'Rainfed Soy'!G713,IF(V713&gt;Dd,0,'Rainfed Soy'!G713*AD713))</f>
        <v>0</v>
      </c>
    </row>
    <row r="714" spans="1:31" x14ac:dyDescent="0.15">
      <c r="A714" s="170"/>
      <c r="B714" s="25"/>
      <c r="D714" s="7"/>
      <c r="E714" s="7"/>
      <c r="F714" s="7"/>
      <c r="G714" s="7"/>
      <c r="I714"/>
      <c r="K714" s="11"/>
      <c r="L714" s="8"/>
      <c r="N714" s="11"/>
      <c r="O714" s="15"/>
      <c r="P714" s="11"/>
      <c r="Q714" s="11"/>
      <c r="R714" s="11"/>
      <c r="S714" s="11"/>
      <c r="T714" s="11"/>
      <c r="AB714" s="25"/>
      <c r="AC714" s="73"/>
      <c r="AD714" s="25"/>
      <c r="AE714" s="25">
        <f>IF(V714&lt;Ds,'Rainfed Soy'!G714,IF(V714&gt;Dd,0,'Rainfed Soy'!G714*AD714))</f>
        <v>0</v>
      </c>
    </row>
    <row r="715" spans="1:31" x14ac:dyDescent="0.15">
      <c r="A715" s="170"/>
      <c r="B715" s="25"/>
      <c r="D715" s="7"/>
      <c r="E715" s="7"/>
      <c r="F715" s="7"/>
      <c r="G715" s="7"/>
      <c r="I715"/>
      <c r="K715" s="11"/>
      <c r="L715" s="8"/>
      <c r="N715" s="11"/>
      <c r="O715" s="15"/>
      <c r="P715" s="11"/>
      <c r="Q715" s="11"/>
      <c r="R715" s="11"/>
      <c r="S715" s="11"/>
      <c r="T715" s="11"/>
      <c r="AB715" s="25"/>
      <c r="AC715" s="73"/>
      <c r="AD715" s="25"/>
      <c r="AE715" s="25">
        <f>IF(V715&lt;Ds,'Rainfed Soy'!G715,IF(V715&gt;Dd,0,'Rainfed Soy'!G715*AD715))</f>
        <v>0</v>
      </c>
    </row>
    <row r="716" spans="1:31" x14ac:dyDescent="0.15">
      <c r="A716" s="170"/>
      <c r="B716" s="25"/>
      <c r="D716" s="7"/>
      <c r="E716" s="7"/>
      <c r="F716" s="7"/>
      <c r="G716" s="7"/>
      <c r="I716"/>
      <c r="K716" s="11"/>
      <c r="L716" s="8"/>
      <c r="N716" s="11"/>
      <c r="O716" s="15"/>
      <c r="P716" s="11"/>
      <c r="Q716" s="11"/>
      <c r="R716" s="11"/>
      <c r="S716" s="11"/>
      <c r="T716" s="11"/>
      <c r="AB716" s="25"/>
      <c r="AC716" s="73"/>
      <c r="AD716" s="25"/>
      <c r="AE716" s="25">
        <f>IF(V716&lt;Ds,'Rainfed Soy'!G716,IF(V716&gt;Dd,0,'Rainfed Soy'!G716*AD716))</f>
        <v>0</v>
      </c>
    </row>
    <row r="717" spans="1:31" x14ac:dyDescent="0.15">
      <c r="A717" s="170"/>
      <c r="B717" s="25"/>
      <c r="D717" s="7"/>
      <c r="E717" s="7"/>
      <c r="F717" s="7"/>
      <c r="G717" s="7"/>
      <c r="I717"/>
      <c r="K717" s="11"/>
      <c r="L717" s="8"/>
      <c r="N717" s="11"/>
      <c r="O717" s="15"/>
      <c r="P717" s="11"/>
      <c r="Q717" s="11"/>
      <c r="R717" s="11"/>
      <c r="S717" s="11"/>
      <c r="T717" s="11"/>
      <c r="AB717" s="25"/>
      <c r="AC717" s="73"/>
      <c r="AD717" s="25"/>
      <c r="AE717" s="25">
        <f>IF(V717&lt;Ds,'Rainfed Soy'!G717,IF(V717&gt;Dd,0,'Rainfed Soy'!G717*AD717))</f>
        <v>0</v>
      </c>
    </row>
    <row r="718" spans="1:31" x14ac:dyDescent="0.15">
      <c r="A718" s="170"/>
      <c r="B718" s="25"/>
      <c r="D718" s="7"/>
      <c r="E718" s="7"/>
      <c r="F718" s="7"/>
      <c r="G718" s="7"/>
      <c r="I718"/>
      <c r="K718" s="11"/>
      <c r="L718" s="8"/>
      <c r="N718" s="11"/>
      <c r="O718" s="15"/>
      <c r="P718" s="11"/>
      <c r="Q718" s="11"/>
      <c r="R718" s="11"/>
      <c r="S718" s="11"/>
      <c r="T718" s="11"/>
      <c r="AB718" s="25"/>
      <c r="AC718" s="73"/>
      <c r="AD718" s="25"/>
      <c r="AE718" s="25">
        <f>IF(V718&lt;Ds,'Rainfed Soy'!G718,IF(V718&gt;Dd,0,'Rainfed Soy'!G718*AD718))</f>
        <v>0</v>
      </c>
    </row>
    <row r="719" spans="1:31" x14ac:dyDescent="0.15">
      <c r="A719" s="170"/>
      <c r="B719" s="25"/>
      <c r="D719" s="7"/>
      <c r="E719" s="7"/>
      <c r="F719" s="7"/>
      <c r="G719" s="7"/>
      <c r="I719"/>
      <c r="K719" s="11"/>
      <c r="L719" s="8"/>
      <c r="N719" s="11"/>
      <c r="O719" s="15"/>
      <c r="P719" s="11"/>
      <c r="Q719" s="11"/>
      <c r="R719" s="11"/>
      <c r="S719" s="11"/>
      <c r="T719" s="11"/>
      <c r="AB719" s="25"/>
      <c r="AC719" s="73"/>
      <c r="AD719" s="25"/>
      <c r="AE719" s="25">
        <f>IF(V719&lt;Ds,'Rainfed Soy'!G719,IF(V719&gt;Dd,0,'Rainfed Soy'!G719*AD719))</f>
        <v>0</v>
      </c>
    </row>
    <row r="720" spans="1:31" x14ac:dyDescent="0.15">
      <c r="A720" s="170"/>
      <c r="B720" s="25"/>
      <c r="D720" s="7"/>
      <c r="E720" s="7"/>
      <c r="F720" s="7"/>
      <c r="G720" s="7"/>
      <c r="I720"/>
      <c r="K720" s="11"/>
      <c r="L720" s="8"/>
      <c r="N720" s="11"/>
      <c r="O720" s="15"/>
      <c r="P720" s="11"/>
      <c r="Q720" s="11"/>
      <c r="R720" s="11"/>
      <c r="S720" s="11"/>
      <c r="T720" s="11"/>
      <c r="AB720" s="25"/>
      <c r="AC720" s="73"/>
      <c r="AD720" s="25"/>
      <c r="AE720" s="25">
        <f>IF(V720&lt;Ds,'Rainfed Soy'!G720,IF(V720&gt;Dd,0,'Rainfed Soy'!G720*AD720))</f>
        <v>0</v>
      </c>
    </row>
    <row r="721" spans="1:31" x14ac:dyDescent="0.15">
      <c r="A721" s="170"/>
      <c r="B721" s="25"/>
      <c r="D721" s="7"/>
      <c r="E721" s="7"/>
      <c r="F721" s="7"/>
      <c r="G721" s="7"/>
      <c r="I721"/>
      <c r="K721" s="11"/>
      <c r="L721" s="8"/>
      <c r="N721" s="11"/>
      <c r="O721" s="15"/>
      <c r="P721" s="11"/>
      <c r="Q721" s="11"/>
      <c r="R721" s="11"/>
      <c r="S721" s="11"/>
      <c r="T721" s="11"/>
      <c r="AB721" s="25"/>
      <c r="AC721" s="73"/>
      <c r="AD721" s="25"/>
      <c r="AE721" s="25">
        <f>IF(V721&lt;Ds,'Rainfed Soy'!G721,IF(V721&gt;Dd,0,'Rainfed Soy'!G721*AD721))</f>
        <v>0</v>
      </c>
    </row>
    <row r="722" spans="1:31" x14ac:dyDescent="0.15">
      <c r="A722" s="170"/>
      <c r="B722" s="25"/>
      <c r="D722" s="7"/>
      <c r="E722" s="7"/>
      <c r="F722" s="7"/>
      <c r="G722" s="7"/>
      <c r="I722"/>
      <c r="K722" s="11"/>
      <c r="L722" s="8"/>
      <c r="N722" s="11"/>
      <c r="O722" s="15"/>
      <c r="P722" s="11"/>
      <c r="Q722" s="11"/>
      <c r="R722" s="11"/>
      <c r="S722" s="11"/>
      <c r="T722" s="11"/>
      <c r="AB722" s="25"/>
      <c r="AC722" s="73"/>
      <c r="AD722" s="25"/>
      <c r="AE722" s="25">
        <f>IF(V722&lt;Ds,'Rainfed Soy'!G722,IF(V722&gt;Dd,0,'Rainfed Soy'!G722*AD722))</f>
        <v>0</v>
      </c>
    </row>
    <row r="723" spans="1:31" x14ac:dyDescent="0.15">
      <c r="A723" s="170"/>
      <c r="B723" s="25"/>
      <c r="D723" s="7"/>
      <c r="E723" s="7"/>
      <c r="F723" s="7"/>
      <c r="G723" s="7"/>
      <c r="I723"/>
      <c r="K723" s="11"/>
      <c r="L723" s="8"/>
      <c r="N723" s="11"/>
      <c r="O723" s="15"/>
      <c r="P723" s="11"/>
      <c r="Q723" s="11"/>
      <c r="R723" s="11"/>
      <c r="S723" s="11"/>
      <c r="T723" s="11"/>
      <c r="AB723" s="25"/>
      <c r="AC723" s="73"/>
      <c r="AD723" s="25"/>
      <c r="AE723" s="25">
        <f>IF(V723&lt;Ds,'Rainfed Soy'!G723,IF(V723&gt;Dd,0,'Rainfed Soy'!G723*AD723))</f>
        <v>0</v>
      </c>
    </row>
    <row r="724" spans="1:31" x14ac:dyDescent="0.15">
      <c r="A724" s="170"/>
      <c r="B724" s="25"/>
      <c r="D724" s="7"/>
      <c r="E724" s="7"/>
      <c r="F724" s="7"/>
      <c r="G724" s="7"/>
      <c r="I724"/>
      <c r="K724" s="11"/>
      <c r="L724" s="8"/>
      <c r="N724" s="11"/>
      <c r="O724" s="15"/>
      <c r="P724" s="11"/>
      <c r="Q724" s="11"/>
      <c r="R724" s="11"/>
      <c r="S724" s="11"/>
      <c r="T724" s="11"/>
      <c r="AB724" s="25"/>
      <c r="AC724" s="73"/>
      <c r="AD724" s="25"/>
      <c r="AE724" s="25">
        <f>IF(V724&lt;Ds,'Rainfed Soy'!G724,IF(V724&gt;Dd,0,'Rainfed Soy'!G724*AD724))</f>
        <v>0</v>
      </c>
    </row>
    <row r="725" spans="1:31" x14ac:dyDescent="0.15">
      <c r="A725" s="170"/>
      <c r="B725" s="25"/>
      <c r="D725" s="7"/>
      <c r="E725" s="7"/>
      <c r="F725" s="7"/>
      <c r="G725" s="7"/>
      <c r="I725"/>
      <c r="K725" s="11"/>
      <c r="L725" s="8"/>
      <c r="N725" s="11"/>
      <c r="O725" s="15"/>
      <c r="P725" s="11"/>
      <c r="Q725" s="11"/>
      <c r="R725" s="11"/>
      <c r="S725" s="11"/>
      <c r="T725" s="11"/>
      <c r="AB725" s="25"/>
      <c r="AC725" s="73"/>
      <c r="AD725" s="25"/>
      <c r="AE725" s="25">
        <f>IF(V725&lt;Ds,'Rainfed Soy'!G725,IF(V725&gt;Dd,0,'Rainfed Soy'!G725*AD725))</f>
        <v>0</v>
      </c>
    </row>
    <row r="726" spans="1:31" x14ac:dyDescent="0.15">
      <c r="A726" s="170"/>
      <c r="B726" s="25"/>
      <c r="D726" s="7"/>
      <c r="E726" s="7"/>
      <c r="F726" s="7"/>
      <c r="G726" s="7"/>
      <c r="I726"/>
      <c r="K726" s="11"/>
      <c r="L726" s="8"/>
      <c r="N726" s="11"/>
      <c r="O726" s="15"/>
      <c r="P726" s="11"/>
      <c r="Q726" s="11"/>
      <c r="R726" s="11"/>
      <c r="S726" s="11"/>
      <c r="T726" s="11"/>
      <c r="AB726" s="25"/>
      <c r="AC726" s="73"/>
      <c r="AD726" s="25"/>
      <c r="AE726" s="25">
        <f>IF(V726&lt;Ds,'Rainfed Soy'!G726,IF(V726&gt;Dd,0,'Rainfed Soy'!G726*AD726))</f>
        <v>0</v>
      </c>
    </row>
    <row r="727" spans="1:31" x14ac:dyDescent="0.15">
      <c r="A727" s="170"/>
      <c r="B727" s="25"/>
      <c r="D727" s="7"/>
      <c r="E727" s="7"/>
      <c r="F727" s="7"/>
      <c r="G727" s="7"/>
      <c r="I727"/>
      <c r="K727" s="11"/>
      <c r="L727" s="8"/>
      <c r="N727" s="11"/>
      <c r="O727" s="15"/>
      <c r="P727" s="11"/>
      <c r="Q727" s="11"/>
      <c r="R727" s="11"/>
      <c r="S727" s="11"/>
      <c r="T727" s="11"/>
      <c r="AB727" s="25"/>
      <c r="AC727" s="73"/>
      <c r="AD727" s="25"/>
      <c r="AE727" s="25">
        <f>IF(V727&lt;Ds,'Rainfed Soy'!G727,IF(V727&gt;Dd,0,'Rainfed Soy'!G727*AD727))</f>
        <v>0</v>
      </c>
    </row>
    <row r="728" spans="1:31" x14ac:dyDescent="0.15">
      <c r="A728" s="170"/>
      <c r="B728" s="25"/>
      <c r="D728" s="7"/>
      <c r="E728" s="7"/>
      <c r="F728" s="7"/>
      <c r="G728" s="7"/>
      <c r="I728"/>
      <c r="K728" s="11"/>
      <c r="L728" s="8"/>
      <c r="N728" s="11"/>
      <c r="O728" s="15"/>
      <c r="P728" s="11"/>
      <c r="Q728" s="11"/>
      <c r="R728" s="11"/>
      <c r="S728" s="11"/>
      <c r="T728" s="11"/>
      <c r="AB728" s="25"/>
      <c r="AC728" s="73"/>
      <c r="AD728" s="25"/>
      <c r="AE728" s="25">
        <f>IF(V728&lt;Ds,'Rainfed Soy'!G728,IF(V728&gt;Dd,0,'Rainfed Soy'!G728*AD728))</f>
        <v>0</v>
      </c>
    </row>
    <row r="729" spans="1:31" x14ac:dyDescent="0.15">
      <c r="A729" s="170"/>
      <c r="B729" s="25"/>
      <c r="D729" s="7"/>
      <c r="E729" s="7"/>
      <c r="F729" s="7"/>
      <c r="G729" s="7"/>
      <c r="I729"/>
      <c r="K729" s="11"/>
      <c r="L729" s="8"/>
      <c r="N729" s="11"/>
      <c r="O729" s="15"/>
      <c r="P729" s="11"/>
      <c r="Q729" s="11"/>
      <c r="R729" s="11"/>
      <c r="S729" s="11"/>
      <c r="T729" s="11"/>
      <c r="AB729" s="25"/>
      <c r="AC729" s="73"/>
      <c r="AD729" s="25"/>
      <c r="AE729" s="25">
        <f>IF(V729&lt;Ds,'Rainfed Soy'!G729,IF(V729&gt;Dd,0,'Rainfed Soy'!G729*AD729))</f>
        <v>0</v>
      </c>
    </row>
    <row r="730" spans="1:31" x14ac:dyDescent="0.15">
      <c r="A730" s="170"/>
      <c r="B730" s="25"/>
      <c r="D730" s="7"/>
      <c r="E730" s="7"/>
      <c r="F730" s="7"/>
      <c r="G730" s="7"/>
      <c r="I730"/>
      <c r="K730" s="11"/>
      <c r="L730" s="8"/>
      <c r="N730" s="11"/>
      <c r="O730" s="15"/>
      <c r="P730" s="11"/>
      <c r="Q730" s="11"/>
      <c r="R730" s="11"/>
      <c r="S730" s="11"/>
      <c r="T730" s="11"/>
      <c r="AB730" s="25"/>
      <c r="AC730" s="73"/>
      <c r="AD730" s="25"/>
      <c r="AE730" s="25">
        <f>IF(V730&lt;Ds,'Rainfed Soy'!G730,IF(V730&gt;Dd,0,'Rainfed Soy'!G730*AD730))</f>
        <v>0</v>
      </c>
    </row>
    <row r="731" spans="1:31" x14ac:dyDescent="0.15">
      <c r="A731" s="170"/>
      <c r="B731" s="25"/>
      <c r="D731" s="7"/>
      <c r="E731" s="7"/>
      <c r="F731" s="7"/>
      <c r="G731" s="7"/>
      <c r="I731"/>
      <c r="K731" s="11"/>
      <c r="L731" s="8"/>
      <c r="N731" s="11"/>
      <c r="O731" s="15"/>
      <c r="P731" s="11"/>
      <c r="Q731" s="11"/>
      <c r="R731" s="11"/>
      <c r="S731" s="11"/>
      <c r="T731" s="11"/>
      <c r="AB731" s="25"/>
      <c r="AC731" s="73"/>
      <c r="AD731" s="25"/>
      <c r="AE731" s="25">
        <f>IF(V731&lt;Ds,'Rainfed Soy'!G731,IF(V731&gt;Dd,0,'Rainfed Soy'!G731*AD731))</f>
        <v>0</v>
      </c>
    </row>
    <row r="732" spans="1:31" x14ac:dyDescent="0.15">
      <c r="A732" s="170"/>
      <c r="B732" s="25"/>
      <c r="D732" s="7"/>
      <c r="E732" s="7"/>
      <c r="F732" s="7"/>
      <c r="G732" s="7"/>
      <c r="I732"/>
      <c r="K732" s="11"/>
      <c r="L732" s="8"/>
      <c r="N732" s="11"/>
      <c r="O732" s="15"/>
      <c r="P732" s="11"/>
      <c r="Q732" s="11"/>
      <c r="R732" s="11"/>
      <c r="S732" s="11"/>
      <c r="T732" s="11"/>
      <c r="AB732" s="25"/>
      <c r="AC732" s="73"/>
      <c r="AD732" s="25"/>
      <c r="AE732" s="25">
        <f>IF(V732&lt;Ds,'Rainfed Soy'!G732,IF(V732&gt;Dd,0,'Rainfed Soy'!G732*AD732))</f>
        <v>0</v>
      </c>
    </row>
    <row r="733" spans="1:31" x14ac:dyDescent="0.15">
      <c r="A733" s="170"/>
      <c r="B733" s="25"/>
      <c r="D733" s="7"/>
      <c r="E733" s="7"/>
      <c r="F733" s="7"/>
      <c r="G733" s="7"/>
      <c r="I733"/>
      <c r="K733" s="11"/>
      <c r="L733" s="8"/>
      <c r="N733" s="11"/>
      <c r="O733" s="15"/>
      <c r="P733" s="11"/>
      <c r="Q733" s="11"/>
      <c r="R733" s="11"/>
      <c r="S733" s="11"/>
      <c r="T733" s="11"/>
      <c r="AB733" s="25"/>
      <c r="AC733" s="73"/>
      <c r="AD733" s="25"/>
      <c r="AE733" s="25">
        <f>IF(V733&lt;Ds,'Rainfed Soy'!G733,IF(V733&gt;Dd,0,'Rainfed Soy'!G733*AD733))</f>
        <v>0</v>
      </c>
    </row>
    <row r="734" spans="1:31" x14ac:dyDescent="0.15">
      <c r="A734" s="170"/>
      <c r="B734" s="25"/>
      <c r="D734" s="7"/>
      <c r="E734" s="7"/>
      <c r="F734" s="7"/>
      <c r="G734" s="7"/>
      <c r="I734"/>
      <c r="K734" s="11"/>
      <c r="L734" s="8"/>
      <c r="N734" s="11"/>
      <c r="O734" s="15"/>
      <c r="P734" s="11"/>
      <c r="Q734" s="11"/>
      <c r="R734" s="11"/>
      <c r="S734" s="11"/>
      <c r="T734" s="11"/>
      <c r="AB734" s="25"/>
      <c r="AC734" s="73"/>
      <c r="AD734" s="25"/>
      <c r="AE734" s="25">
        <f>IF(V734&lt;Ds,'Rainfed Soy'!G734,IF(V734&gt;Dd,0,'Rainfed Soy'!G734*AD734))</f>
        <v>0</v>
      </c>
    </row>
    <row r="735" spans="1:31" x14ac:dyDescent="0.15">
      <c r="A735" s="170"/>
      <c r="B735" s="25"/>
      <c r="D735" s="7"/>
      <c r="E735" s="7"/>
      <c r="F735" s="7"/>
      <c r="G735" s="7"/>
      <c r="I735"/>
      <c r="K735" s="11"/>
      <c r="L735" s="8"/>
      <c r="N735" s="11"/>
      <c r="O735" s="15"/>
      <c r="P735" s="11"/>
      <c r="Q735" s="11"/>
      <c r="R735" s="11"/>
      <c r="S735" s="11"/>
      <c r="T735" s="11"/>
      <c r="AB735" s="25"/>
      <c r="AC735" s="73"/>
      <c r="AD735" s="25"/>
      <c r="AE735" s="25">
        <f>IF(V735&lt;Ds,'Rainfed Soy'!G735,IF(V735&gt;Dd,0,'Rainfed Soy'!G735*AD735))</f>
        <v>0</v>
      </c>
    </row>
    <row r="736" spans="1:31" x14ac:dyDescent="0.15">
      <c r="A736" s="170"/>
      <c r="B736" s="25"/>
      <c r="D736" s="7"/>
      <c r="E736" s="7"/>
      <c r="F736" s="7"/>
      <c r="G736" s="7"/>
      <c r="I736"/>
      <c r="K736" s="11"/>
      <c r="L736" s="8"/>
      <c r="N736" s="11"/>
      <c r="O736" s="15"/>
      <c r="P736" s="11"/>
      <c r="Q736" s="11"/>
      <c r="R736" s="11"/>
      <c r="S736" s="11"/>
      <c r="T736" s="11"/>
      <c r="AB736" s="25"/>
      <c r="AC736" s="73"/>
      <c r="AD736" s="25"/>
      <c r="AE736" s="25">
        <f>IF(V736&lt;Ds,'Rainfed Soy'!G736,IF(V736&gt;Dd,0,'Rainfed Soy'!G736*AD736))</f>
        <v>0</v>
      </c>
    </row>
    <row r="737" spans="1:31" x14ac:dyDescent="0.15">
      <c r="A737" s="170"/>
      <c r="B737" s="25"/>
      <c r="D737" s="7"/>
      <c r="E737" s="7"/>
      <c r="F737" s="7"/>
      <c r="G737" s="7"/>
      <c r="I737"/>
      <c r="K737" s="11"/>
      <c r="L737" s="8"/>
      <c r="N737" s="11"/>
      <c r="O737" s="15"/>
      <c r="P737" s="11"/>
      <c r="Q737" s="11"/>
      <c r="R737" s="11"/>
      <c r="S737" s="11"/>
      <c r="T737" s="11"/>
      <c r="AB737" s="25"/>
      <c r="AC737" s="73"/>
      <c r="AD737" s="25"/>
      <c r="AE737" s="25">
        <f>IF(V737&lt;Ds,'Rainfed Soy'!G737,IF(V737&gt;Dd,0,'Rainfed Soy'!G737*AD737))</f>
        <v>0</v>
      </c>
    </row>
    <row r="738" spans="1:31" x14ac:dyDescent="0.15">
      <c r="A738" s="170"/>
      <c r="B738" s="25"/>
      <c r="D738" s="7"/>
      <c r="E738" s="7"/>
      <c r="F738" s="7"/>
      <c r="G738" s="7"/>
      <c r="I738"/>
      <c r="K738" s="11"/>
      <c r="L738" s="8"/>
      <c r="N738" s="11"/>
      <c r="O738" s="15"/>
      <c r="P738" s="11"/>
      <c r="Q738" s="11"/>
      <c r="R738" s="11"/>
      <c r="S738" s="11"/>
      <c r="T738" s="11"/>
      <c r="AB738" s="25"/>
      <c r="AC738" s="73"/>
      <c r="AD738" s="25"/>
      <c r="AE738" s="25">
        <f>IF(V738&lt;Ds,'Rainfed Soy'!G738,IF(V738&gt;Dd,0,'Rainfed Soy'!G738*AD738))</f>
        <v>0</v>
      </c>
    </row>
    <row r="739" spans="1:31" x14ac:dyDescent="0.15">
      <c r="A739" s="170"/>
      <c r="B739" s="25"/>
      <c r="D739" s="7"/>
      <c r="E739" s="7"/>
      <c r="F739" s="7"/>
      <c r="G739" s="7"/>
      <c r="I739"/>
      <c r="K739" s="11"/>
      <c r="L739" s="8"/>
      <c r="N739" s="11"/>
      <c r="O739" s="15"/>
      <c r="P739" s="11"/>
      <c r="Q739" s="11"/>
      <c r="R739" s="11"/>
      <c r="S739" s="11"/>
      <c r="T739" s="11"/>
      <c r="AB739" s="25"/>
      <c r="AC739" s="73"/>
      <c r="AD739" s="25"/>
      <c r="AE739" s="25">
        <f>IF(V739&lt;Ds,'Rainfed Soy'!G739,IF(V739&gt;Dd,0,'Rainfed Soy'!G739*AD739))</f>
        <v>0</v>
      </c>
    </row>
    <row r="740" spans="1:31" x14ac:dyDescent="0.15">
      <c r="A740" s="170"/>
      <c r="B740" s="25"/>
      <c r="D740" s="7"/>
      <c r="E740" s="7"/>
      <c r="F740" s="7"/>
      <c r="G740" s="7"/>
      <c r="I740"/>
      <c r="K740" s="11"/>
      <c r="L740" s="8"/>
      <c r="N740" s="11"/>
      <c r="O740" s="15"/>
      <c r="P740" s="11"/>
      <c r="Q740" s="11"/>
      <c r="R740" s="11"/>
      <c r="S740" s="11"/>
      <c r="T740" s="11"/>
      <c r="AB740" s="25"/>
      <c r="AC740" s="73"/>
      <c r="AD740" s="25"/>
      <c r="AE740" s="25">
        <f>IF(V740&lt;Ds,'Rainfed Soy'!G740,IF(V740&gt;Dd,0,'Rainfed Soy'!G740*AD740))</f>
        <v>0</v>
      </c>
    </row>
    <row r="741" spans="1:31" x14ac:dyDescent="0.15">
      <c r="A741" s="170"/>
      <c r="B741" s="25"/>
      <c r="D741" s="7"/>
      <c r="E741" s="7"/>
      <c r="F741" s="7"/>
      <c r="G741" s="7"/>
      <c r="I741"/>
      <c r="K741" s="11"/>
      <c r="L741" s="8"/>
      <c r="N741" s="11"/>
      <c r="O741" s="15"/>
      <c r="P741" s="11"/>
      <c r="Q741" s="11"/>
      <c r="R741" s="11"/>
      <c r="S741" s="11"/>
      <c r="T741" s="11"/>
      <c r="AB741" s="25"/>
      <c r="AC741" s="73"/>
      <c r="AD741" s="25"/>
      <c r="AE741" s="25">
        <f>IF(V741&lt;Ds,'Rainfed Soy'!G741,IF(V741&gt;Dd,0,'Rainfed Soy'!G741*AD741))</f>
        <v>0</v>
      </c>
    </row>
    <row r="742" spans="1:31" x14ac:dyDescent="0.15">
      <c r="A742" s="170"/>
      <c r="B742" s="25"/>
      <c r="D742" s="7"/>
      <c r="E742" s="7"/>
      <c r="F742" s="7"/>
      <c r="G742" s="7"/>
      <c r="I742"/>
      <c r="K742" s="11"/>
      <c r="L742" s="8"/>
      <c r="N742" s="11"/>
      <c r="O742" s="15"/>
      <c r="P742" s="11"/>
      <c r="Q742" s="11"/>
      <c r="R742" s="11"/>
      <c r="S742" s="11"/>
      <c r="T742" s="11"/>
      <c r="AB742" s="25"/>
      <c r="AC742" s="73"/>
      <c r="AD742" s="25"/>
      <c r="AE742" s="25">
        <f>IF(V742&lt;Ds,'Rainfed Soy'!G742,IF(V742&gt;Dd,0,'Rainfed Soy'!G742*AD742))</f>
        <v>0</v>
      </c>
    </row>
    <row r="743" spans="1:31" x14ac:dyDescent="0.15">
      <c r="A743" s="170"/>
      <c r="B743" s="25"/>
      <c r="D743" s="7"/>
      <c r="E743" s="7"/>
      <c r="F743" s="7"/>
      <c r="G743" s="7"/>
      <c r="I743"/>
      <c r="K743" s="11"/>
      <c r="L743" s="8"/>
      <c r="N743" s="11"/>
      <c r="O743" s="15"/>
      <c r="P743" s="11"/>
      <c r="Q743" s="11"/>
      <c r="R743" s="11"/>
      <c r="S743" s="11"/>
      <c r="T743" s="11"/>
      <c r="AB743" s="25"/>
      <c r="AC743" s="73"/>
      <c r="AD743" s="25"/>
      <c r="AE743" s="25">
        <f>IF(V743&lt;Ds,'Rainfed Soy'!G743,IF(V743&gt;Dd,0,'Rainfed Soy'!G743*AD743))</f>
        <v>0</v>
      </c>
    </row>
    <row r="744" spans="1:31" x14ac:dyDescent="0.15">
      <c r="A744" s="170"/>
      <c r="B744" s="25"/>
      <c r="D744" s="7"/>
      <c r="E744" s="7"/>
      <c r="F744" s="7"/>
      <c r="G744" s="7"/>
      <c r="I744"/>
      <c r="K744" s="11"/>
      <c r="L744" s="8"/>
      <c r="N744" s="11"/>
      <c r="O744" s="15"/>
      <c r="P744" s="11"/>
      <c r="Q744" s="11"/>
      <c r="R744" s="11"/>
      <c r="S744" s="11"/>
      <c r="T744" s="11"/>
      <c r="AB744" s="25"/>
      <c r="AC744" s="73"/>
      <c r="AD744" s="25"/>
      <c r="AE744" s="25">
        <f>IF(V744&lt;Ds,'Rainfed Soy'!G744,IF(V744&gt;Dd,0,'Rainfed Soy'!G744*AD744))</f>
        <v>0</v>
      </c>
    </row>
    <row r="745" spans="1:31" x14ac:dyDescent="0.15">
      <c r="A745" s="170"/>
      <c r="B745" s="25"/>
      <c r="D745" s="7"/>
      <c r="E745" s="7"/>
      <c r="F745" s="7"/>
      <c r="G745" s="7"/>
      <c r="I745"/>
      <c r="K745" s="11"/>
      <c r="L745" s="8"/>
      <c r="N745" s="11"/>
      <c r="O745" s="15"/>
      <c r="P745" s="11"/>
      <c r="Q745" s="11"/>
      <c r="R745" s="11"/>
      <c r="S745" s="11"/>
      <c r="T745" s="11"/>
      <c r="AB745" s="25"/>
      <c r="AC745" s="73"/>
      <c r="AD745" s="25"/>
      <c r="AE745" s="25">
        <f>IF(V745&lt;Ds,'Rainfed Soy'!G745,IF(V745&gt;Dd,0,'Rainfed Soy'!G745*AD745))</f>
        <v>0</v>
      </c>
    </row>
    <row r="746" spans="1:31" x14ac:dyDescent="0.15">
      <c r="A746" s="170"/>
      <c r="B746" s="25"/>
      <c r="D746" s="7"/>
      <c r="E746" s="7"/>
      <c r="F746" s="7"/>
      <c r="G746" s="7"/>
      <c r="I746"/>
      <c r="K746" s="11"/>
      <c r="L746" s="8"/>
      <c r="N746" s="11"/>
      <c r="O746" s="15"/>
      <c r="P746" s="11"/>
      <c r="Q746" s="11"/>
      <c r="R746" s="11"/>
      <c r="S746" s="11"/>
      <c r="T746" s="11"/>
      <c r="AB746" s="25"/>
      <c r="AC746" s="73"/>
      <c r="AD746" s="25"/>
      <c r="AE746" s="25">
        <f>IF(V746&lt;Ds,'Rainfed Soy'!G746,IF(V746&gt;Dd,0,'Rainfed Soy'!G746*AD746))</f>
        <v>0</v>
      </c>
    </row>
    <row r="747" spans="1:31" x14ac:dyDescent="0.15">
      <c r="A747" s="170"/>
      <c r="B747" s="25"/>
      <c r="D747" s="7"/>
      <c r="E747" s="7"/>
      <c r="F747" s="7"/>
      <c r="G747" s="7"/>
      <c r="I747"/>
      <c r="K747" s="11"/>
      <c r="L747" s="8"/>
      <c r="N747" s="11"/>
      <c r="O747" s="15"/>
      <c r="P747" s="11"/>
      <c r="Q747" s="11"/>
      <c r="R747" s="11"/>
      <c r="S747" s="11"/>
      <c r="T747" s="11"/>
      <c r="AB747" s="25"/>
      <c r="AC747" s="73"/>
      <c r="AD747" s="25"/>
      <c r="AE747" s="25">
        <f>IF(V747&lt;Ds,'Rainfed Soy'!G747,IF(V747&gt;Dd,0,'Rainfed Soy'!G747*AD747))</f>
        <v>0</v>
      </c>
    </row>
    <row r="748" spans="1:31" x14ac:dyDescent="0.15">
      <c r="A748" s="170"/>
      <c r="B748" s="25"/>
      <c r="D748" s="7"/>
      <c r="E748" s="7"/>
      <c r="F748" s="7"/>
      <c r="G748" s="7"/>
      <c r="I748"/>
      <c r="K748" s="11"/>
      <c r="L748" s="8"/>
      <c r="N748" s="11"/>
      <c r="O748" s="15"/>
      <c r="P748" s="11"/>
      <c r="Q748" s="11"/>
      <c r="R748" s="11"/>
      <c r="S748" s="11"/>
      <c r="T748" s="11"/>
      <c r="AB748" s="25"/>
      <c r="AC748" s="73"/>
      <c r="AD748" s="25"/>
      <c r="AE748" s="25">
        <f>IF(V748&lt;Ds,'Rainfed Soy'!G748,IF(V748&gt;Dd,0,'Rainfed Soy'!G748*AD748))</f>
        <v>0</v>
      </c>
    </row>
    <row r="749" spans="1:31" x14ac:dyDescent="0.15">
      <c r="A749" s="170"/>
      <c r="B749" s="25"/>
      <c r="D749" s="7"/>
      <c r="E749" s="7"/>
      <c r="F749" s="7"/>
      <c r="G749" s="7"/>
      <c r="I749"/>
      <c r="K749" s="11"/>
      <c r="L749" s="8"/>
      <c r="N749" s="11"/>
      <c r="O749" s="15"/>
      <c r="P749" s="11"/>
      <c r="Q749" s="11"/>
      <c r="R749" s="11"/>
      <c r="S749" s="11"/>
      <c r="T749" s="11"/>
      <c r="AB749" s="25"/>
      <c r="AC749" s="73"/>
      <c r="AD749" s="25"/>
      <c r="AE749" s="25">
        <f>IF(V749&lt;Ds,'Rainfed Soy'!G749,IF(V749&gt;Dd,0,'Rainfed Soy'!G749*AD749))</f>
        <v>0</v>
      </c>
    </row>
    <row r="750" spans="1:31" x14ac:dyDescent="0.15">
      <c r="A750" s="170"/>
      <c r="B750" s="25"/>
      <c r="D750" s="7"/>
      <c r="E750" s="7"/>
      <c r="F750" s="7"/>
      <c r="G750" s="7"/>
      <c r="I750"/>
      <c r="K750" s="11"/>
      <c r="L750" s="8"/>
      <c r="N750" s="11"/>
      <c r="O750" s="15"/>
      <c r="P750" s="11"/>
      <c r="Q750" s="11"/>
      <c r="R750" s="11"/>
      <c r="S750" s="11"/>
      <c r="T750" s="11"/>
      <c r="AB750" s="25"/>
      <c r="AC750" s="73"/>
      <c r="AD750" s="25"/>
      <c r="AE750" s="25">
        <f>IF(V750&lt;Ds,'Rainfed Soy'!G750,IF(V750&gt;Dd,0,'Rainfed Soy'!G750*AD750))</f>
        <v>0</v>
      </c>
    </row>
    <row r="751" spans="1:31" x14ac:dyDescent="0.15">
      <c r="A751" s="170"/>
      <c r="B751" s="25"/>
      <c r="D751" s="7"/>
      <c r="E751" s="7"/>
      <c r="F751" s="7"/>
      <c r="G751" s="7"/>
      <c r="I751"/>
      <c r="K751" s="11"/>
      <c r="L751" s="8"/>
      <c r="N751" s="11"/>
      <c r="O751" s="15"/>
      <c r="P751" s="11"/>
      <c r="Q751" s="11"/>
      <c r="R751" s="11"/>
      <c r="S751" s="11"/>
      <c r="T751" s="11"/>
      <c r="AB751" s="25"/>
      <c r="AC751" s="73"/>
      <c r="AD751" s="25"/>
      <c r="AE751" s="25">
        <f>IF(V751&lt;Ds,'Rainfed Soy'!G751,IF(V751&gt;Dd,0,'Rainfed Soy'!G751*AD751))</f>
        <v>0</v>
      </c>
    </row>
    <row r="752" spans="1:31" x14ac:dyDescent="0.15">
      <c r="A752" s="170"/>
      <c r="B752" s="25"/>
      <c r="D752" s="7"/>
      <c r="E752" s="7"/>
      <c r="F752" s="7"/>
      <c r="G752" s="7"/>
      <c r="I752"/>
      <c r="K752" s="11"/>
      <c r="L752" s="8"/>
      <c r="N752" s="11"/>
      <c r="O752" s="15"/>
      <c r="P752" s="11"/>
      <c r="Q752" s="11"/>
      <c r="R752" s="11"/>
      <c r="S752" s="11"/>
      <c r="T752" s="11"/>
      <c r="AB752" s="25"/>
      <c r="AC752" s="73"/>
      <c r="AD752" s="25"/>
      <c r="AE752" s="25">
        <f>IF(V752&lt;Ds,'Rainfed Soy'!G752,IF(V752&gt;Dd,0,'Rainfed Soy'!G752*AD752))</f>
        <v>0</v>
      </c>
    </row>
    <row r="753" spans="1:31" x14ac:dyDescent="0.15">
      <c r="A753" s="170"/>
      <c r="B753" s="25"/>
      <c r="D753" s="7"/>
      <c r="E753" s="7"/>
      <c r="F753" s="7"/>
      <c r="G753" s="7"/>
      <c r="I753"/>
      <c r="K753" s="11"/>
      <c r="L753" s="8"/>
      <c r="N753" s="11"/>
      <c r="O753" s="15"/>
      <c r="P753" s="11"/>
      <c r="Q753" s="11"/>
      <c r="R753" s="11"/>
      <c r="S753" s="11"/>
      <c r="T753" s="11"/>
      <c r="AB753" s="25"/>
      <c r="AC753" s="73"/>
      <c r="AD753" s="25"/>
      <c r="AE753" s="25">
        <f>IF(V753&lt;Ds,'Rainfed Soy'!G753,IF(V753&gt;Dd,0,'Rainfed Soy'!G753*AD753))</f>
        <v>0</v>
      </c>
    </row>
    <row r="754" spans="1:31" x14ac:dyDescent="0.15">
      <c r="A754" s="170"/>
      <c r="B754" s="25"/>
      <c r="D754" s="7"/>
      <c r="E754" s="7"/>
      <c r="F754" s="7"/>
      <c r="G754" s="7"/>
      <c r="I754"/>
      <c r="K754" s="11"/>
      <c r="L754" s="8"/>
      <c r="N754" s="11"/>
      <c r="O754" s="15"/>
      <c r="P754" s="11"/>
      <c r="Q754" s="11"/>
      <c r="R754" s="11"/>
      <c r="S754" s="11"/>
      <c r="T754" s="11"/>
      <c r="AB754" s="25"/>
      <c r="AC754" s="73"/>
      <c r="AD754" s="25"/>
      <c r="AE754" s="25">
        <f>IF(V754&lt;Ds,'Rainfed Soy'!G754,IF(V754&gt;Dd,0,'Rainfed Soy'!G754*AD754))</f>
        <v>0</v>
      </c>
    </row>
    <row r="755" spans="1:31" x14ac:dyDescent="0.15">
      <c r="A755" s="170"/>
      <c r="B755" s="25"/>
      <c r="D755" s="7"/>
      <c r="E755" s="7"/>
      <c r="F755" s="7"/>
      <c r="G755" s="7"/>
      <c r="I755"/>
      <c r="K755" s="11"/>
      <c r="L755" s="8"/>
      <c r="N755" s="11"/>
      <c r="O755" s="15"/>
      <c r="P755" s="11"/>
      <c r="Q755" s="11"/>
      <c r="R755" s="11"/>
      <c r="S755" s="11"/>
      <c r="T755" s="11"/>
      <c r="AB755" s="25"/>
      <c r="AC755" s="73"/>
      <c r="AD755" s="25"/>
      <c r="AE755" s="25">
        <f>IF(V755&lt;Ds,'Rainfed Soy'!G755,IF(V755&gt;Dd,0,'Rainfed Soy'!G755*AD755))</f>
        <v>0</v>
      </c>
    </row>
    <row r="756" spans="1:31" x14ac:dyDescent="0.15">
      <c r="A756" s="170"/>
      <c r="B756" s="25"/>
      <c r="D756" s="7"/>
      <c r="E756" s="7"/>
      <c r="F756" s="7"/>
      <c r="G756" s="7"/>
      <c r="I756"/>
      <c r="K756" s="11"/>
      <c r="L756" s="8"/>
      <c r="N756" s="11"/>
      <c r="O756" s="15"/>
      <c r="P756" s="11"/>
      <c r="Q756" s="11"/>
      <c r="R756" s="11"/>
      <c r="S756" s="11"/>
      <c r="T756" s="11"/>
      <c r="AB756" s="25"/>
      <c r="AC756" s="73"/>
      <c r="AD756" s="25"/>
      <c r="AE756" s="25">
        <f>IF(V756&lt;Ds,'Rainfed Soy'!G756,IF(V756&gt;Dd,0,'Rainfed Soy'!G756*AD756))</f>
        <v>0</v>
      </c>
    </row>
    <row r="757" spans="1:31" x14ac:dyDescent="0.15">
      <c r="A757" s="170"/>
      <c r="B757" s="25"/>
      <c r="D757" s="7"/>
      <c r="E757" s="7"/>
      <c r="F757" s="7"/>
      <c r="G757" s="7"/>
      <c r="I757"/>
      <c r="K757" s="11"/>
      <c r="L757" s="8"/>
      <c r="N757" s="11"/>
      <c r="O757" s="15"/>
      <c r="P757" s="11"/>
      <c r="Q757" s="11"/>
      <c r="R757" s="11"/>
      <c r="S757" s="11"/>
      <c r="T757" s="11"/>
      <c r="AB757" s="25"/>
      <c r="AC757" s="73"/>
      <c r="AD757" s="25"/>
      <c r="AE757" s="25">
        <f>IF(V757&lt;Ds,'Rainfed Soy'!G757,IF(V757&gt;Dd,0,'Rainfed Soy'!G757*AD757))</f>
        <v>0</v>
      </c>
    </row>
    <row r="758" spans="1:31" x14ac:dyDescent="0.15">
      <c r="A758" s="170"/>
      <c r="B758" s="25"/>
      <c r="D758" s="7"/>
      <c r="E758" s="7"/>
      <c r="F758" s="7"/>
      <c r="G758" s="7"/>
      <c r="I758"/>
      <c r="K758" s="11"/>
      <c r="L758" s="8"/>
      <c r="N758" s="11"/>
      <c r="O758" s="15"/>
      <c r="P758" s="11"/>
      <c r="Q758" s="11"/>
      <c r="R758" s="11"/>
      <c r="S758" s="11"/>
      <c r="T758" s="11"/>
      <c r="AB758" s="25"/>
      <c r="AC758" s="73"/>
      <c r="AD758" s="25"/>
      <c r="AE758" s="25">
        <f>IF(V758&lt;Ds,'Rainfed Soy'!G758,IF(V758&gt;Dd,0,'Rainfed Soy'!G758*AD758))</f>
        <v>0</v>
      </c>
    </row>
    <row r="759" spans="1:31" x14ac:dyDescent="0.15">
      <c r="A759" s="170"/>
      <c r="B759" s="25"/>
      <c r="D759" s="7"/>
      <c r="E759" s="7"/>
      <c r="F759" s="7"/>
      <c r="G759" s="7"/>
      <c r="I759"/>
      <c r="K759" s="11"/>
      <c r="L759" s="8"/>
      <c r="N759" s="11"/>
      <c r="O759" s="15"/>
      <c r="P759" s="11"/>
      <c r="Q759" s="11"/>
      <c r="R759" s="11"/>
      <c r="S759" s="11"/>
      <c r="T759" s="11"/>
      <c r="AB759" s="25"/>
      <c r="AC759" s="73"/>
      <c r="AD759" s="25"/>
      <c r="AE759" s="25">
        <f>IF(V759&lt;Ds,'Rainfed Soy'!G759,IF(V759&gt;Dd,0,'Rainfed Soy'!G759*AD759))</f>
        <v>0</v>
      </c>
    </row>
    <row r="760" spans="1:31" x14ac:dyDescent="0.15">
      <c r="A760" s="170"/>
      <c r="B760" s="25"/>
      <c r="D760" s="7"/>
      <c r="E760" s="7"/>
      <c r="F760" s="7"/>
      <c r="G760" s="7"/>
      <c r="I760"/>
      <c r="K760" s="11"/>
      <c r="L760" s="8"/>
      <c r="N760" s="11"/>
      <c r="O760" s="15"/>
      <c r="P760" s="11"/>
      <c r="Q760" s="11"/>
      <c r="R760" s="11"/>
      <c r="S760" s="11"/>
      <c r="T760" s="11"/>
      <c r="AB760" s="25"/>
      <c r="AC760" s="73"/>
      <c r="AD760" s="25"/>
      <c r="AE760" s="25">
        <f>IF(V760&lt;Ds,'Rainfed Soy'!G760,IF(V760&gt;Dd,0,'Rainfed Soy'!G760*AD760))</f>
        <v>0</v>
      </c>
    </row>
    <row r="761" spans="1:31" x14ac:dyDescent="0.15">
      <c r="A761" s="170"/>
      <c r="B761" s="25"/>
      <c r="D761" s="7"/>
      <c r="E761" s="7"/>
      <c r="F761" s="7"/>
      <c r="G761" s="7"/>
      <c r="I761"/>
      <c r="K761" s="11"/>
      <c r="L761" s="8"/>
      <c r="N761" s="11"/>
      <c r="O761" s="15"/>
      <c r="P761" s="11"/>
      <c r="Q761" s="11"/>
      <c r="R761" s="11"/>
      <c r="S761" s="11"/>
      <c r="T761" s="11"/>
      <c r="AB761" s="25"/>
      <c r="AC761" s="73"/>
      <c r="AD761" s="25"/>
      <c r="AE761" s="25">
        <f>IF(V761&lt;Ds,'Rainfed Soy'!G761,IF(V761&gt;Dd,0,'Rainfed Soy'!G761*AD761))</f>
        <v>0</v>
      </c>
    </row>
    <row r="762" spans="1:31" x14ac:dyDescent="0.15">
      <c r="A762" s="170"/>
      <c r="B762" s="25"/>
      <c r="D762" s="7"/>
      <c r="E762" s="7"/>
      <c r="F762" s="7"/>
      <c r="G762" s="7"/>
      <c r="I762"/>
      <c r="K762" s="11"/>
      <c r="L762" s="8"/>
      <c r="N762" s="11"/>
      <c r="O762" s="15"/>
      <c r="P762" s="11"/>
      <c r="Q762" s="11"/>
      <c r="R762" s="11"/>
      <c r="S762" s="11"/>
      <c r="T762" s="11"/>
      <c r="AB762" s="25"/>
      <c r="AC762" s="73"/>
      <c r="AD762" s="25"/>
      <c r="AE762" s="25">
        <f>IF(V762&lt;Ds,'Rainfed Soy'!G762,IF(V762&gt;Dd,0,'Rainfed Soy'!G762*AD762))</f>
        <v>0</v>
      </c>
    </row>
    <row r="763" spans="1:31" x14ac:dyDescent="0.15">
      <c r="A763" s="170"/>
      <c r="B763" s="25"/>
      <c r="D763" s="7"/>
      <c r="E763" s="7"/>
      <c r="F763" s="7"/>
      <c r="G763" s="7"/>
      <c r="I763"/>
      <c r="K763" s="11"/>
      <c r="L763" s="8"/>
      <c r="N763" s="11"/>
      <c r="O763" s="15"/>
      <c r="P763" s="11"/>
      <c r="Q763" s="11"/>
      <c r="R763" s="11"/>
      <c r="S763" s="11"/>
      <c r="T763" s="11"/>
      <c r="AB763" s="25"/>
      <c r="AC763" s="73"/>
      <c r="AD763" s="25"/>
      <c r="AE763" s="25">
        <f>IF(V763&lt;Ds,'Rainfed Soy'!G763,IF(V763&gt;Dd,0,'Rainfed Soy'!G763*AD763))</f>
        <v>0</v>
      </c>
    </row>
    <row r="764" spans="1:31" x14ac:dyDescent="0.15">
      <c r="A764" s="170"/>
      <c r="B764" s="25"/>
      <c r="D764" s="7"/>
      <c r="E764" s="7"/>
      <c r="F764" s="7"/>
      <c r="G764" s="7"/>
      <c r="I764"/>
      <c r="K764" s="11"/>
      <c r="L764" s="8"/>
      <c r="N764" s="11"/>
      <c r="O764" s="15"/>
      <c r="P764" s="11"/>
      <c r="Q764" s="11"/>
      <c r="R764" s="11"/>
      <c r="S764" s="11"/>
      <c r="T764" s="11"/>
      <c r="AB764" s="25"/>
      <c r="AC764" s="73"/>
      <c r="AD764" s="25"/>
      <c r="AE764" s="25">
        <f>IF(V764&lt;Ds,'Rainfed Soy'!G764,IF(V764&gt;Dd,0,'Rainfed Soy'!G764*AD764))</f>
        <v>0</v>
      </c>
    </row>
    <row r="765" spans="1:31" x14ac:dyDescent="0.15">
      <c r="A765" s="170"/>
      <c r="B765" s="25"/>
      <c r="D765" s="7"/>
      <c r="E765" s="7"/>
      <c r="F765" s="7"/>
      <c r="G765" s="7"/>
      <c r="I765"/>
      <c r="K765" s="11"/>
      <c r="L765" s="8"/>
      <c r="N765" s="11"/>
      <c r="O765" s="15"/>
      <c r="P765" s="11"/>
      <c r="Q765" s="11"/>
      <c r="R765" s="11"/>
      <c r="S765" s="11"/>
      <c r="T765" s="11"/>
      <c r="AB765" s="25"/>
      <c r="AC765" s="73"/>
      <c r="AD765" s="25"/>
      <c r="AE765" s="25">
        <f>IF(V765&lt;Ds,'Rainfed Soy'!G765,IF(V765&gt;Dd,0,'Rainfed Soy'!G765*AD765))</f>
        <v>0</v>
      </c>
    </row>
    <row r="766" spans="1:31" x14ac:dyDescent="0.15">
      <c r="A766" s="170"/>
      <c r="B766" s="25"/>
      <c r="D766" s="7"/>
      <c r="E766" s="7"/>
      <c r="F766" s="7"/>
      <c r="G766" s="7"/>
      <c r="I766"/>
      <c r="K766" s="11"/>
      <c r="L766" s="8"/>
      <c r="N766" s="11"/>
      <c r="O766" s="15"/>
      <c r="P766" s="11"/>
      <c r="Q766" s="11"/>
      <c r="R766" s="11"/>
      <c r="S766" s="11"/>
      <c r="T766" s="11"/>
      <c r="AB766" s="25"/>
      <c r="AC766" s="73"/>
      <c r="AD766" s="25"/>
      <c r="AE766" s="25">
        <f>IF(V766&lt;Ds,'Rainfed Soy'!G766,IF(V766&gt;Dd,0,'Rainfed Soy'!G766*AD766))</f>
        <v>0</v>
      </c>
    </row>
    <row r="767" spans="1:31" x14ac:dyDescent="0.15">
      <c r="A767" s="170"/>
      <c r="B767" s="25"/>
      <c r="D767" s="7"/>
      <c r="E767" s="7"/>
      <c r="F767" s="7"/>
      <c r="G767" s="7"/>
      <c r="I767"/>
      <c r="K767" s="11"/>
      <c r="L767" s="8"/>
      <c r="N767" s="11"/>
      <c r="O767" s="15"/>
      <c r="P767" s="11"/>
      <c r="Q767" s="11"/>
      <c r="R767" s="11"/>
      <c r="S767" s="11"/>
      <c r="T767" s="11"/>
      <c r="AB767" s="25"/>
      <c r="AC767" s="73"/>
      <c r="AD767" s="25"/>
      <c r="AE767" s="25">
        <f>IF(V767&lt;Ds,'Rainfed Soy'!G767,IF(V767&gt;Dd,0,'Rainfed Soy'!G767*AD767))</f>
        <v>0</v>
      </c>
    </row>
    <row r="768" spans="1:31" x14ac:dyDescent="0.15">
      <c r="A768" s="170"/>
      <c r="B768" s="25"/>
      <c r="D768" s="7"/>
      <c r="E768" s="7"/>
      <c r="F768" s="7"/>
      <c r="G768" s="7"/>
      <c r="I768"/>
      <c r="K768" s="11"/>
      <c r="L768" s="8"/>
      <c r="N768" s="11"/>
      <c r="O768" s="15"/>
      <c r="P768" s="11"/>
      <c r="Q768" s="11"/>
      <c r="R768" s="11"/>
      <c r="S768" s="11"/>
      <c r="T768" s="11"/>
      <c r="AB768" s="25"/>
      <c r="AC768" s="73"/>
      <c r="AD768" s="25"/>
      <c r="AE768" s="25">
        <f>IF(V768&lt;Ds,'Rainfed Soy'!G768,IF(V768&gt;Dd,0,'Rainfed Soy'!G768*AD768))</f>
        <v>0</v>
      </c>
    </row>
    <row r="769" spans="1:31" x14ac:dyDescent="0.15">
      <c r="A769" s="170"/>
      <c r="B769" s="25"/>
      <c r="D769" s="7"/>
      <c r="E769" s="7"/>
      <c r="F769" s="7"/>
      <c r="G769" s="7"/>
      <c r="I769"/>
      <c r="K769" s="11"/>
      <c r="L769" s="8"/>
      <c r="N769" s="11"/>
      <c r="O769" s="15"/>
      <c r="P769" s="11"/>
      <c r="Q769" s="11"/>
      <c r="R769" s="11"/>
      <c r="S769" s="11"/>
      <c r="T769" s="11"/>
      <c r="AB769" s="25"/>
      <c r="AC769" s="73"/>
      <c r="AD769" s="25"/>
      <c r="AE769" s="25">
        <f>IF(V769&lt;Ds,'Rainfed Soy'!G769,IF(V769&gt;Dd,0,'Rainfed Soy'!G769*AD769))</f>
        <v>0</v>
      </c>
    </row>
    <row r="770" spans="1:31" x14ac:dyDescent="0.15">
      <c r="A770" s="170"/>
      <c r="B770" s="25"/>
      <c r="D770" s="7"/>
      <c r="E770" s="7"/>
      <c r="F770" s="7"/>
      <c r="G770" s="7"/>
      <c r="I770"/>
      <c r="K770" s="11"/>
      <c r="L770" s="8"/>
      <c r="N770" s="11"/>
      <c r="O770" s="15"/>
      <c r="P770" s="11"/>
      <c r="Q770" s="11"/>
      <c r="R770" s="11"/>
      <c r="S770" s="11"/>
      <c r="T770" s="11"/>
      <c r="AB770" s="25"/>
      <c r="AC770" s="73"/>
      <c r="AD770" s="25"/>
      <c r="AE770" s="25">
        <f>IF(V770&lt;Ds,'Rainfed Soy'!G770,IF(V770&gt;Dd,0,'Rainfed Soy'!G770*AD770))</f>
        <v>0</v>
      </c>
    </row>
    <row r="771" spans="1:31" x14ac:dyDescent="0.15">
      <c r="A771" s="170"/>
      <c r="B771" s="25"/>
      <c r="D771" s="7"/>
      <c r="E771" s="7"/>
      <c r="F771" s="7"/>
      <c r="G771" s="7"/>
      <c r="I771"/>
      <c r="K771" s="11"/>
      <c r="L771" s="8"/>
      <c r="N771" s="11"/>
      <c r="O771" s="15"/>
      <c r="P771" s="11"/>
      <c r="Q771" s="11"/>
      <c r="R771" s="11"/>
      <c r="S771" s="11"/>
      <c r="T771" s="11"/>
      <c r="AB771" s="25"/>
      <c r="AC771" s="73"/>
      <c r="AD771" s="25"/>
      <c r="AE771" s="25">
        <f>IF(V771&lt;Ds,'Rainfed Soy'!G771,IF(V771&gt;Dd,0,'Rainfed Soy'!G771*AD771))</f>
        <v>0</v>
      </c>
    </row>
    <row r="772" spans="1:31" x14ac:dyDescent="0.15">
      <c r="A772" s="170"/>
      <c r="B772" s="25"/>
      <c r="D772" s="7"/>
      <c r="E772" s="7"/>
      <c r="F772" s="7"/>
      <c r="G772" s="7"/>
      <c r="I772"/>
      <c r="K772" s="11"/>
      <c r="L772" s="8"/>
      <c r="N772" s="11"/>
      <c r="O772" s="15"/>
      <c r="P772" s="11"/>
      <c r="Q772" s="11"/>
      <c r="R772" s="11"/>
      <c r="S772" s="11"/>
      <c r="T772" s="11"/>
      <c r="AB772" s="25"/>
      <c r="AC772" s="73"/>
      <c r="AD772" s="25"/>
      <c r="AE772" s="25">
        <f>IF(V772&lt;Ds,'Rainfed Soy'!G772,IF(V772&gt;Dd,0,'Rainfed Soy'!G772*AD772))</f>
        <v>0</v>
      </c>
    </row>
    <row r="773" spans="1:31" x14ac:dyDescent="0.15">
      <c r="A773" s="170"/>
      <c r="B773" s="25"/>
      <c r="D773" s="7"/>
      <c r="E773" s="7"/>
      <c r="F773" s="7"/>
      <c r="G773" s="7"/>
      <c r="I773"/>
      <c r="K773" s="11"/>
      <c r="L773" s="8"/>
      <c r="N773" s="11"/>
      <c r="O773" s="15"/>
      <c r="P773" s="11"/>
      <c r="Q773" s="11"/>
      <c r="R773" s="11"/>
      <c r="S773" s="11"/>
      <c r="T773" s="11"/>
      <c r="AB773" s="25"/>
      <c r="AC773" s="73"/>
      <c r="AD773" s="25"/>
      <c r="AE773" s="25">
        <f>IF(V773&lt;Ds,'Rainfed Soy'!G773,IF(V773&gt;Dd,0,'Rainfed Soy'!G773*AD773))</f>
        <v>0</v>
      </c>
    </row>
    <row r="774" spans="1:31" x14ac:dyDescent="0.15">
      <c r="A774" s="170"/>
      <c r="B774" s="25"/>
      <c r="D774" s="7"/>
      <c r="E774" s="7"/>
      <c r="F774" s="7"/>
      <c r="G774" s="7"/>
      <c r="I774"/>
      <c r="K774" s="11"/>
      <c r="L774" s="8"/>
      <c r="N774" s="11"/>
      <c r="O774" s="15"/>
      <c r="P774" s="11"/>
      <c r="Q774" s="11"/>
      <c r="R774" s="11"/>
      <c r="S774" s="11"/>
      <c r="T774" s="11"/>
      <c r="AB774" s="25"/>
      <c r="AC774" s="73"/>
      <c r="AD774" s="25"/>
      <c r="AE774" s="25">
        <f>IF(V774&lt;Ds,'Rainfed Soy'!G774,IF(V774&gt;Dd,0,'Rainfed Soy'!G774*AD774))</f>
        <v>0</v>
      </c>
    </row>
    <row r="775" spans="1:31" x14ac:dyDescent="0.15">
      <c r="A775" s="170"/>
      <c r="B775" s="25"/>
      <c r="D775" s="7"/>
      <c r="E775" s="7"/>
      <c r="F775" s="7"/>
      <c r="G775" s="7"/>
      <c r="I775"/>
      <c r="K775" s="11"/>
      <c r="L775" s="8"/>
      <c r="N775" s="11"/>
      <c r="O775" s="15"/>
      <c r="P775" s="11"/>
      <c r="Q775" s="11"/>
      <c r="R775" s="11"/>
      <c r="S775" s="11"/>
      <c r="T775" s="11"/>
      <c r="AB775" s="25"/>
      <c r="AC775" s="73"/>
      <c r="AD775" s="25"/>
      <c r="AE775" s="25">
        <f>IF(V775&lt;Ds,'Rainfed Soy'!G775,IF(V775&gt;Dd,0,'Rainfed Soy'!G775*AD775))</f>
        <v>0</v>
      </c>
    </row>
    <row r="776" spans="1:31" x14ac:dyDescent="0.15">
      <c r="A776" s="170"/>
      <c r="B776" s="25"/>
      <c r="D776" s="7"/>
      <c r="E776" s="7"/>
      <c r="F776" s="7"/>
      <c r="G776" s="7"/>
      <c r="I776"/>
      <c r="K776" s="11"/>
      <c r="L776" s="8"/>
      <c r="N776" s="11"/>
      <c r="O776" s="15"/>
      <c r="P776" s="11"/>
      <c r="Q776" s="11"/>
      <c r="R776" s="11"/>
      <c r="S776" s="11"/>
      <c r="T776" s="11"/>
      <c r="AB776" s="25"/>
      <c r="AC776" s="73"/>
      <c r="AD776" s="25"/>
      <c r="AE776" s="25">
        <f>IF(V776&lt;Ds,'Rainfed Soy'!G776,IF(V776&gt;Dd,0,'Rainfed Soy'!G776*AD776))</f>
        <v>0</v>
      </c>
    </row>
    <row r="777" spans="1:31" x14ac:dyDescent="0.15">
      <c r="A777" s="170"/>
      <c r="B777" s="25"/>
      <c r="D777" s="7"/>
      <c r="E777" s="7"/>
      <c r="F777" s="7"/>
      <c r="G777" s="7"/>
      <c r="I777"/>
      <c r="K777" s="11"/>
      <c r="L777" s="8"/>
      <c r="N777" s="11"/>
      <c r="O777" s="15"/>
      <c r="P777" s="11"/>
      <c r="Q777" s="11"/>
      <c r="R777" s="11"/>
      <c r="S777" s="11"/>
      <c r="T777" s="11"/>
      <c r="AB777" s="25"/>
      <c r="AC777" s="73"/>
      <c r="AD777" s="25"/>
      <c r="AE777" s="25">
        <f>IF(V777&lt;Ds,'Rainfed Soy'!G777,IF(V777&gt;Dd,0,'Rainfed Soy'!G777*AD777))</f>
        <v>0</v>
      </c>
    </row>
    <row r="778" spans="1:31" x14ac:dyDescent="0.15">
      <c r="A778" s="170"/>
      <c r="B778" s="25"/>
      <c r="D778" s="7"/>
      <c r="E778" s="7"/>
      <c r="F778" s="7"/>
      <c r="G778" s="7"/>
      <c r="I778"/>
      <c r="K778" s="11"/>
      <c r="L778" s="8"/>
      <c r="N778" s="11"/>
      <c r="O778" s="15"/>
      <c r="P778" s="11"/>
      <c r="Q778" s="11"/>
      <c r="R778" s="11"/>
      <c r="S778" s="11"/>
      <c r="T778" s="11"/>
      <c r="AB778" s="25"/>
      <c r="AC778" s="73"/>
      <c r="AD778" s="25"/>
      <c r="AE778" s="25">
        <f>IF(V778&lt;Ds,'Rainfed Soy'!G778,IF(V778&gt;Dd,0,'Rainfed Soy'!G778*AD778))</f>
        <v>0</v>
      </c>
    </row>
    <row r="779" spans="1:31" x14ac:dyDescent="0.15">
      <c r="A779" s="170"/>
      <c r="B779" s="25"/>
      <c r="D779" s="7"/>
      <c r="E779" s="7"/>
      <c r="F779" s="7"/>
      <c r="G779" s="7"/>
      <c r="I779"/>
      <c r="K779" s="11"/>
      <c r="L779" s="8"/>
      <c r="N779" s="11"/>
      <c r="O779" s="15"/>
      <c r="P779" s="11"/>
      <c r="Q779" s="11"/>
      <c r="R779" s="11"/>
      <c r="S779" s="11"/>
      <c r="T779" s="11"/>
      <c r="AB779" s="25"/>
      <c r="AC779" s="73"/>
      <c r="AD779" s="25"/>
      <c r="AE779" s="25">
        <f>IF(V779&lt;Ds,'Rainfed Soy'!G779,IF(V779&gt;Dd,0,'Rainfed Soy'!G779*AD779))</f>
        <v>0</v>
      </c>
    </row>
    <row r="780" spans="1:31" x14ac:dyDescent="0.15">
      <c r="A780" s="170"/>
      <c r="B780" s="25"/>
      <c r="D780" s="7"/>
      <c r="E780" s="7"/>
      <c r="F780" s="7"/>
      <c r="G780" s="7"/>
      <c r="I780"/>
      <c r="K780" s="11"/>
      <c r="L780" s="8"/>
      <c r="N780" s="11"/>
      <c r="O780" s="15"/>
      <c r="P780" s="11"/>
      <c r="Q780" s="11"/>
      <c r="R780" s="11"/>
      <c r="S780" s="11"/>
      <c r="T780" s="11"/>
      <c r="AB780" s="25"/>
      <c r="AC780" s="73"/>
      <c r="AD780" s="25"/>
      <c r="AE780" s="25">
        <f>IF(V780&lt;Ds,'Rainfed Soy'!G780,IF(V780&gt;Dd,0,'Rainfed Soy'!G780*AD780))</f>
        <v>0</v>
      </c>
    </row>
    <row r="781" spans="1:31" x14ac:dyDescent="0.15">
      <c r="A781" s="170"/>
      <c r="B781" s="25"/>
      <c r="D781" s="7"/>
      <c r="E781" s="7"/>
      <c r="F781" s="7"/>
      <c r="G781" s="7"/>
      <c r="I781"/>
      <c r="K781" s="11"/>
      <c r="L781" s="8"/>
      <c r="N781" s="11"/>
      <c r="O781" s="15"/>
      <c r="P781" s="11"/>
      <c r="Q781" s="11"/>
      <c r="R781" s="11"/>
      <c r="S781" s="11"/>
      <c r="T781" s="11"/>
      <c r="AB781" s="25"/>
      <c r="AC781" s="73"/>
      <c r="AD781" s="25"/>
      <c r="AE781" s="25">
        <f>IF(V781&lt;Ds,'Rainfed Soy'!G781,IF(V781&gt;Dd,0,'Rainfed Soy'!G781*AD781))</f>
        <v>0</v>
      </c>
    </row>
    <row r="782" spans="1:31" x14ac:dyDescent="0.15">
      <c r="A782" s="170"/>
      <c r="B782" s="25"/>
      <c r="D782" s="7"/>
      <c r="E782" s="7"/>
      <c r="F782" s="7"/>
      <c r="G782" s="7"/>
      <c r="I782"/>
      <c r="K782" s="11"/>
      <c r="L782" s="8"/>
      <c r="N782" s="11"/>
      <c r="O782" s="15"/>
      <c r="P782" s="11"/>
      <c r="Q782" s="11"/>
      <c r="R782" s="11"/>
      <c r="S782" s="11"/>
      <c r="T782" s="11"/>
      <c r="AB782" s="25"/>
      <c r="AC782" s="73"/>
      <c r="AD782" s="25"/>
      <c r="AE782" s="25">
        <f>IF(V782&lt;Ds,'Rainfed Soy'!G782,IF(V782&gt;Dd,0,'Rainfed Soy'!G782*AD782))</f>
        <v>0</v>
      </c>
    </row>
    <row r="783" spans="1:31" x14ac:dyDescent="0.15">
      <c r="A783" s="170"/>
      <c r="B783" s="25"/>
      <c r="D783" s="7"/>
      <c r="E783" s="7"/>
      <c r="F783" s="7"/>
      <c r="G783" s="7"/>
      <c r="I783"/>
      <c r="K783" s="11"/>
      <c r="L783" s="8"/>
      <c r="N783" s="11"/>
      <c r="O783" s="15"/>
      <c r="P783" s="11"/>
      <c r="Q783" s="11"/>
      <c r="R783" s="11"/>
      <c r="S783" s="11"/>
      <c r="T783" s="11"/>
      <c r="AB783" s="25"/>
      <c r="AC783" s="73"/>
      <c r="AD783" s="25"/>
      <c r="AE783" s="25">
        <f>IF(V783&lt;Ds,'Rainfed Soy'!G783,IF(V783&gt;Dd,0,'Rainfed Soy'!G783*AD783))</f>
        <v>0</v>
      </c>
    </row>
    <row r="784" spans="1:31" x14ac:dyDescent="0.15">
      <c r="A784" s="170"/>
      <c r="B784" s="25"/>
      <c r="D784" s="7"/>
      <c r="E784" s="7"/>
      <c r="F784" s="7"/>
      <c r="G784" s="7"/>
      <c r="I784"/>
      <c r="K784" s="11"/>
      <c r="L784" s="8"/>
      <c r="N784" s="11"/>
      <c r="O784" s="15"/>
      <c r="P784" s="11"/>
      <c r="Q784" s="11"/>
      <c r="R784" s="11"/>
      <c r="S784" s="11"/>
      <c r="T784" s="11"/>
      <c r="AB784" s="25"/>
      <c r="AC784" s="73"/>
      <c r="AD784" s="25"/>
      <c r="AE784" s="25">
        <f>IF(V784&lt;Ds,'Rainfed Soy'!G784,IF(V784&gt;Dd,0,'Rainfed Soy'!G784*AD784))</f>
        <v>0</v>
      </c>
    </row>
    <row r="785" spans="1:31" x14ac:dyDescent="0.15">
      <c r="A785" s="170"/>
      <c r="B785" s="25"/>
      <c r="D785" s="7"/>
      <c r="E785" s="7"/>
      <c r="F785" s="7"/>
      <c r="G785" s="7"/>
      <c r="I785"/>
      <c r="K785" s="11"/>
      <c r="L785" s="8"/>
      <c r="N785" s="11"/>
      <c r="O785" s="15"/>
      <c r="P785" s="11"/>
      <c r="Q785" s="11"/>
      <c r="R785" s="11"/>
      <c r="S785" s="11"/>
      <c r="T785" s="11"/>
      <c r="AB785" s="25"/>
      <c r="AC785" s="73"/>
      <c r="AD785" s="25"/>
      <c r="AE785" s="25">
        <f>IF(V785&lt;Ds,'Rainfed Soy'!G785,IF(V785&gt;Dd,0,'Rainfed Soy'!G785*AD785))</f>
        <v>0</v>
      </c>
    </row>
    <row r="786" spans="1:31" x14ac:dyDescent="0.15">
      <c r="A786" s="170"/>
      <c r="B786" s="25"/>
      <c r="D786" s="7"/>
      <c r="E786" s="7"/>
      <c r="F786" s="7"/>
      <c r="G786" s="7"/>
      <c r="I786"/>
      <c r="K786" s="11"/>
      <c r="L786" s="8"/>
      <c r="N786" s="11"/>
      <c r="O786" s="15"/>
      <c r="P786" s="11"/>
      <c r="Q786" s="11"/>
      <c r="R786" s="11"/>
      <c r="S786" s="11"/>
      <c r="T786" s="11"/>
      <c r="AB786" s="25"/>
      <c r="AC786" s="73"/>
      <c r="AD786" s="25"/>
      <c r="AE786" s="25">
        <f>IF(V786&lt;Ds,'Rainfed Soy'!G786,IF(V786&gt;Dd,0,'Rainfed Soy'!G786*AD786))</f>
        <v>0</v>
      </c>
    </row>
    <row r="787" spans="1:31" x14ac:dyDescent="0.15">
      <c r="A787" s="170"/>
      <c r="B787" s="25"/>
      <c r="D787" s="7"/>
      <c r="E787" s="7"/>
      <c r="F787" s="7"/>
      <c r="G787" s="7"/>
      <c r="I787"/>
      <c r="K787" s="11"/>
      <c r="L787" s="8"/>
      <c r="N787" s="11"/>
      <c r="O787" s="15"/>
      <c r="P787" s="11"/>
      <c r="Q787" s="11"/>
      <c r="R787" s="11"/>
      <c r="S787" s="11"/>
      <c r="T787" s="11"/>
      <c r="AB787" s="25"/>
      <c r="AC787" s="73"/>
      <c r="AD787" s="25"/>
      <c r="AE787" s="25">
        <f>IF(V787&lt;Ds,'Rainfed Soy'!G787,IF(V787&gt;Dd,0,'Rainfed Soy'!G787*AD787))</f>
        <v>0</v>
      </c>
    </row>
    <row r="788" spans="1:31" x14ac:dyDescent="0.15">
      <c r="A788" s="170"/>
      <c r="B788" s="25"/>
      <c r="D788" s="7"/>
      <c r="E788" s="7"/>
      <c r="F788" s="7"/>
      <c r="G788" s="7"/>
      <c r="I788"/>
      <c r="K788" s="11"/>
      <c r="L788" s="8"/>
      <c r="N788" s="11"/>
      <c r="O788" s="15"/>
      <c r="P788" s="11"/>
      <c r="Q788" s="11"/>
      <c r="R788" s="11"/>
      <c r="S788" s="11"/>
      <c r="T788" s="11"/>
      <c r="AB788" s="25"/>
      <c r="AC788" s="73"/>
      <c r="AD788" s="25"/>
      <c r="AE788" s="25">
        <f>IF(V788&lt;Ds,'Rainfed Soy'!G788,IF(V788&gt;Dd,0,'Rainfed Soy'!G788*AD788))</f>
        <v>0</v>
      </c>
    </row>
    <row r="789" spans="1:31" x14ac:dyDescent="0.15">
      <c r="A789" s="170"/>
      <c r="B789" s="25"/>
      <c r="D789" s="7"/>
      <c r="E789" s="7"/>
      <c r="F789" s="7"/>
      <c r="G789" s="7"/>
      <c r="I789"/>
      <c r="K789" s="11"/>
      <c r="L789" s="8"/>
      <c r="N789" s="11"/>
      <c r="O789" s="15"/>
      <c r="P789" s="11"/>
      <c r="Q789" s="11"/>
      <c r="R789" s="11"/>
      <c r="S789" s="11"/>
      <c r="T789" s="11"/>
      <c r="AB789" s="25"/>
      <c r="AC789" s="73"/>
      <c r="AD789" s="25"/>
      <c r="AE789" s="25">
        <f>IF(V789&lt;Ds,'Rainfed Soy'!G789,IF(V789&gt;Dd,0,'Rainfed Soy'!G789*AD789))</f>
        <v>0</v>
      </c>
    </row>
    <row r="790" spans="1:31" x14ac:dyDescent="0.15">
      <c r="A790" s="170"/>
      <c r="B790" s="25"/>
      <c r="D790" s="7"/>
      <c r="E790" s="7"/>
      <c r="F790" s="7"/>
      <c r="G790" s="7"/>
      <c r="I790"/>
      <c r="K790" s="11"/>
      <c r="L790" s="8"/>
      <c r="N790" s="11"/>
      <c r="O790" s="15"/>
      <c r="P790" s="11"/>
      <c r="Q790" s="11"/>
      <c r="R790" s="11"/>
      <c r="S790" s="11"/>
      <c r="T790" s="11"/>
      <c r="AB790" s="25"/>
      <c r="AC790" s="73"/>
      <c r="AD790" s="25"/>
      <c r="AE790" s="25">
        <f>IF(V790&lt;Ds,'Rainfed Soy'!G790,IF(V790&gt;Dd,0,'Rainfed Soy'!G790*AD790))</f>
        <v>0</v>
      </c>
    </row>
    <row r="791" spans="1:31" x14ac:dyDescent="0.15">
      <c r="A791" s="170"/>
      <c r="B791" s="25"/>
      <c r="D791" s="7"/>
      <c r="E791" s="7"/>
      <c r="F791" s="7"/>
      <c r="G791" s="7"/>
      <c r="I791"/>
      <c r="K791" s="11"/>
      <c r="L791" s="8"/>
      <c r="N791" s="11"/>
      <c r="O791" s="15"/>
      <c r="P791" s="11"/>
      <c r="Q791" s="11"/>
      <c r="R791" s="11"/>
      <c r="S791" s="11"/>
      <c r="T791" s="11"/>
      <c r="AB791" s="25"/>
      <c r="AC791" s="73"/>
      <c r="AD791" s="25"/>
      <c r="AE791" s="25">
        <f>IF(V791&lt;Ds,'Rainfed Soy'!G791,IF(V791&gt;Dd,0,'Rainfed Soy'!G791*AD791))</f>
        <v>0</v>
      </c>
    </row>
    <row r="792" spans="1:31" x14ac:dyDescent="0.15">
      <c r="A792" s="170"/>
      <c r="B792" s="25"/>
      <c r="D792" s="7"/>
      <c r="E792" s="7"/>
      <c r="F792" s="7"/>
      <c r="G792" s="7"/>
      <c r="I792"/>
      <c r="K792" s="11"/>
      <c r="L792" s="8"/>
      <c r="N792" s="11"/>
      <c r="O792" s="15"/>
      <c r="P792" s="11"/>
      <c r="Q792" s="11"/>
      <c r="R792" s="11"/>
      <c r="S792" s="11"/>
      <c r="T792" s="11"/>
      <c r="AB792" s="25"/>
      <c r="AC792" s="73"/>
      <c r="AD792" s="25"/>
      <c r="AE792" s="25">
        <f>IF(V792&lt;Ds,'Rainfed Soy'!G792,IF(V792&gt;Dd,0,'Rainfed Soy'!G792*AD792))</f>
        <v>0</v>
      </c>
    </row>
    <row r="793" spans="1:31" x14ac:dyDescent="0.15">
      <c r="A793" s="170"/>
      <c r="B793" s="25"/>
      <c r="D793" s="7"/>
      <c r="E793" s="7"/>
      <c r="F793" s="7"/>
      <c r="G793" s="7"/>
      <c r="I793"/>
      <c r="K793" s="11"/>
      <c r="L793" s="8"/>
      <c r="N793" s="11"/>
      <c r="O793" s="15"/>
      <c r="P793" s="11"/>
      <c r="Q793" s="11"/>
      <c r="R793" s="11"/>
      <c r="S793" s="11"/>
      <c r="T793" s="11"/>
      <c r="AB793" s="25"/>
      <c r="AC793" s="73"/>
      <c r="AD793" s="25"/>
      <c r="AE793" s="25">
        <f>IF(V793&lt;Ds,'Rainfed Soy'!G793,IF(V793&gt;Dd,0,'Rainfed Soy'!G793*AD793))</f>
        <v>0</v>
      </c>
    </row>
    <row r="794" spans="1:31" x14ac:dyDescent="0.15">
      <c r="A794" s="170"/>
      <c r="B794" s="25"/>
      <c r="D794" s="7"/>
      <c r="E794" s="7"/>
      <c r="F794" s="7"/>
      <c r="G794" s="7"/>
      <c r="I794"/>
      <c r="K794" s="11"/>
      <c r="L794" s="8"/>
      <c r="N794" s="11"/>
      <c r="O794" s="15"/>
      <c r="P794" s="11"/>
      <c r="Q794" s="11"/>
      <c r="R794" s="11"/>
      <c r="S794" s="11"/>
      <c r="T794" s="11"/>
      <c r="AB794" s="25"/>
      <c r="AC794" s="73"/>
      <c r="AD794" s="25"/>
      <c r="AE794" s="25">
        <f>IF(V794&lt;Ds,'Rainfed Soy'!G794,IF(V794&gt;Dd,0,'Rainfed Soy'!G794*AD794))</f>
        <v>0</v>
      </c>
    </row>
    <row r="795" spans="1:31" x14ac:dyDescent="0.15">
      <c r="A795" s="170"/>
      <c r="B795" s="25"/>
      <c r="D795" s="7"/>
      <c r="E795" s="7"/>
      <c r="F795" s="7"/>
      <c r="G795" s="7"/>
      <c r="I795"/>
      <c r="K795" s="11"/>
      <c r="L795" s="8"/>
      <c r="N795" s="11"/>
      <c r="O795" s="15"/>
      <c r="P795" s="11"/>
      <c r="Q795" s="11"/>
      <c r="R795" s="11"/>
      <c r="S795" s="11"/>
      <c r="T795" s="11"/>
      <c r="AB795" s="25"/>
      <c r="AC795" s="73"/>
      <c r="AD795" s="25"/>
      <c r="AE795" s="25">
        <f>IF(V795&lt;Ds,'Rainfed Soy'!G795,IF(V795&gt;Dd,0,'Rainfed Soy'!G795*AD795))</f>
        <v>0</v>
      </c>
    </row>
    <row r="796" spans="1:31" x14ac:dyDescent="0.15">
      <c r="A796" s="170"/>
      <c r="B796" s="25"/>
      <c r="D796" s="7"/>
      <c r="E796" s="7"/>
      <c r="F796" s="7"/>
      <c r="G796" s="7"/>
      <c r="I796"/>
      <c r="K796" s="11"/>
      <c r="L796" s="8"/>
      <c r="N796" s="11"/>
      <c r="O796" s="15"/>
      <c r="P796" s="11"/>
      <c r="Q796" s="11"/>
      <c r="R796" s="11"/>
      <c r="S796" s="11"/>
      <c r="T796" s="11"/>
      <c r="AB796" s="25"/>
      <c r="AC796" s="73"/>
      <c r="AD796" s="25"/>
      <c r="AE796" s="25">
        <f>IF(V796&lt;Ds,'Rainfed Soy'!G796,IF(V796&gt;Dd,0,'Rainfed Soy'!G796*AD796))</f>
        <v>0</v>
      </c>
    </row>
    <row r="797" spans="1:31" x14ac:dyDescent="0.15">
      <c r="A797" s="170"/>
      <c r="B797" s="25"/>
      <c r="D797" s="7"/>
      <c r="E797" s="7"/>
      <c r="F797" s="7"/>
      <c r="G797" s="7"/>
      <c r="I797"/>
      <c r="K797" s="11"/>
      <c r="L797" s="8"/>
      <c r="N797" s="11"/>
      <c r="O797" s="15"/>
      <c r="P797" s="11"/>
      <c r="Q797" s="11"/>
      <c r="R797" s="11"/>
      <c r="S797" s="11"/>
      <c r="T797" s="11"/>
      <c r="AB797" s="25"/>
      <c r="AC797" s="73"/>
      <c r="AD797" s="25"/>
      <c r="AE797" s="25">
        <f>IF(V797&lt;Ds,'Rainfed Soy'!G797,IF(V797&gt;Dd,0,'Rainfed Soy'!G797*AD797))</f>
        <v>0</v>
      </c>
    </row>
    <row r="798" spans="1:31" x14ac:dyDescent="0.15">
      <c r="A798" s="170"/>
      <c r="B798" s="25"/>
      <c r="D798" s="7"/>
      <c r="E798" s="7"/>
      <c r="F798" s="7"/>
      <c r="G798" s="7"/>
      <c r="I798"/>
      <c r="K798" s="11"/>
      <c r="L798" s="8"/>
      <c r="N798" s="11"/>
      <c r="O798" s="15"/>
      <c r="P798" s="11"/>
      <c r="Q798" s="11"/>
      <c r="R798" s="11"/>
      <c r="S798" s="11"/>
      <c r="T798" s="11"/>
      <c r="AB798" s="25"/>
      <c r="AC798" s="73"/>
      <c r="AD798" s="25"/>
      <c r="AE798" s="25">
        <f>IF(V798&lt;Ds,'Rainfed Soy'!G798,IF(V798&gt;Dd,0,'Rainfed Soy'!G798*AD798))</f>
        <v>0</v>
      </c>
    </row>
    <row r="799" spans="1:31" x14ac:dyDescent="0.15">
      <c r="A799" s="170"/>
      <c r="B799" s="25"/>
      <c r="D799" s="7"/>
      <c r="E799" s="7"/>
      <c r="F799" s="7"/>
      <c r="G799" s="7"/>
      <c r="I799"/>
      <c r="K799" s="11"/>
      <c r="L799" s="8"/>
      <c r="N799" s="11"/>
      <c r="O799" s="15"/>
      <c r="P799" s="11"/>
      <c r="Q799" s="11"/>
      <c r="R799" s="11"/>
      <c r="S799" s="11"/>
      <c r="T799" s="11"/>
      <c r="AB799" s="25"/>
      <c r="AC799" s="73"/>
      <c r="AD799" s="25"/>
      <c r="AE799" s="25">
        <f>IF(V799&lt;Ds,'Rainfed Soy'!G799,IF(V799&gt;Dd,0,'Rainfed Soy'!G799*AD799))</f>
        <v>0</v>
      </c>
    </row>
    <row r="800" spans="1:31" x14ac:dyDescent="0.15">
      <c r="A800" s="170"/>
      <c r="B800" s="25"/>
      <c r="D800" s="7"/>
      <c r="E800" s="7"/>
      <c r="F800" s="7"/>
      <c r="G800" s="7"/>
      <c r="I800"/>
      <c r="K800" s="11"/>
      <c r="L800" s="8"/>
      <c r="N800" s="11"/>
      <c r="O800" s="15"/>
      <c r="P800" s="11"/>
      <c r="Q800" s="11"/>
      <c r="R800" s="11"/>
      <c r="S800" s="11"/>
      <c r="T800" s="11"/>
      <c r="AB800" s="25"/>
      <c r="AC800" s="73"/>
      <c r="AD800" s="25"/>
      <c r="AE800" s="25">
        <f>IF(V800&lt;Ds,'Rainfed Soy'!G800,IF(V800&gt;Dd,0,'Rainfed Soy'!G800*AD800))</f>
        <v>0</v>
      </c>
    </row>
    <row r="801" spans="1:31" x14ac:dyDescent="0.15">
      <c r="A801" s="170"/>
      <c r="B801" s="25"/>
      <c r="D801" s="7"/>
      <c r="E801" s="7"/>
      <c r="F801" s="7"/>
      <c r="G801" s="7"/>
      <c r="I801"/>
      <c r="K801" s="11"/>
      <c r="L801" s="8"/>
      <c r="N801" s="11"/>
      <c r="O801" s="15"/>
      <c r="P801" s="11"/>
      <c r="Q801" s="11"/>
      <c r="R801" s="11"/>
      <c r="S801" s="11"/>
      <c r="T801" s="11"/>
      <c r="AB801" s="25"/>
      <c r="AC801" s="73"/>
      <c r="AD801" s="25"/>
      <c r="AE801" s="25">
        <f>IF(V801&lt;Ds,'Rainfed Soy'!G801,IF(V801&gt;Dd,0,'Rainfed Soy'!G801*AD801))</f>
        <v>0</v>
      </c>
    </row>
    <row r="802" spans="1:31" x14ac:dyDescent="0.15">
      <c r="A802" s="170"/>
      <c r="B802" s="25"/>
      <c r="D802" s="7"/>
      <c r="E802" s="7"/>
      <c r="F802" s="7"/>
      <c r="G802" s="7"/>
      <c r="I802"/>
      <c r="K802" s="11"/>
      <c r="L802" s="8"/>
      <c r="N802" s="11"/>
      <c r="O802" s="15"/>
      <c r="P802" s="11"/>
      <c r="Q802" s="11"/>
      <c r="R802" s="11"/>
      <c r="S802" s="11"/>
      <c r="T802" s="11"/>
      <c r="AB802" s="25"/>
      <c r="AC802" s="73"/>
      <c r="AD802" s="25"/>
      <c r="AE802" s="25">
        <f>IF(V802&lt;Ds,'Rainfed Soy'!G802,IF(V802&gt;Dd,0,'Rainfed Soy'!G802*AD802))</f>
        <v>0</v>
      </c>
    </row>
    <row r="803" spans="1:31" x14ac:dyDescent="0.15">
      <c r="A803" s="170"/>
      <c r="B803" s="25"/>
      <c r="D803" s="7"/>
      <c r="E803" s="7"/>
      <c r="F803" s="7"/>
      <c r="G803" s="7"/>
      <c r="I803"/>
      <c r="K803" s="11"/>
      <c r="L803" s="8"/>
      <c r="N803" s="11"/>
      <c r="O803" s="15"/>
      <c r="P803" s="11"/>
      <c r="Q803" s="11"/>
      <c r="R803" s="11"/>
      <c r="S803" s="11"/>
      <c r="T803" s="11"/>
      <c r="AB803" s="25"/>
      <c r="AC803" s="73"/>
      <c r="AD803" s="25"/>
      <c r="AE803" s="25">
        <f>IF(V803&lt;Ds,'Rainfed Soy'!G803,IF(V803&gt;Dd,0,'Rainfed Soy'!G803*AD803))</f>
        <v>0</v>
      </c>
    </row>
    <row r="804" spans="1:31" x14ac:dyDescent="0.15">
      <c r="A804" s="170"/>
      <c r="B804" s="25"/>
      <c r="D804" s="7"/>
      <c r="E804" s="7"/>
      <c r="F804" s="7"/>
      <c r="G804" s="7"/>
      <c r="I804"/>
      <c r="K804" s="11"/>
      <c r="L804" s="8"/>
      <c r="N804" s="11"/>
      <c r="O804" s="15"/>
      <c r="P804" s="11"/>
      <c r="Q804" s="11"/>
      <c r="R804" s="11"/>
      <c r="S804" s="11"/>
      <c r="T804" s="11"/>
      <c r="AB804" s="25"/>
      <c r="AC804" s="73"/>
      <c r="AD804" s="25"/>
      <c r="AE804" s="25">
        <f>IF(V804&lt;Ds,'Rainfed Soy'!G804,IF(V804&gt;Dd,0,'Rainfed Soy'!G804*AD804))</f>
        <v>0</v>
      </c>
    </row>
    <row r="805" spans="1:31" x14ac:dyDescent="0.15">
      <c r="A805" s="170"/>
      <c r="B805" s="25"/>
      <c r="D805" s="7"/>
      <c r="E805" s="7"/>
      <c r="F805" s="7"/>
      <c r="G805" s="7"/>
      <c r="I805"/>
      <c r="K805" s="11"/>
      <c r="L805" s="8"/>
      <c r="N805" s="11"/>
      <c r="O805" s="15"/>
      <c r="P805" s="11"/>
      <c r="Q805" s="11"/>
      <c r="R805" s="11"/>
      <c r="S805" s="11"/>
      <c r="T805" s="11"/>
      <c r="AB805" s="25"/>
      <c r="AC805" s="73"/>
      <c r="AD805" s="25"/>
      <c r="AE805" s="25">
        <f>IF(V805&lt;Ds,'Rainfed Soy'!G805,IF(V805&gt;Dd,0,'Rainfed Soy'!G805*AD805))</f>
        <v>0</v>
      </c>
    </row>
    <row r="806" spans="1:31" x14ac:dyDescent="0.15">
      <c r="A806" s="170"/>
      <c r="B806" s="25"/>
      <c r="D806" s="7"/>
      <c r="E806" s="7"/>
      <c r="F806" s="7"/>
      <c r="G806" s="7"/>
      <c r="I806"/>
      <c r="K806" s="11"/>
      <c r="L806" s="8"/>
      <c r="N806" s="11"/>
      <c r="O806" s="15"/>
      <c r="P806" s="11"/>
      <c r="Q806" s="11"/>
      <c r="R806" s="11"/>
      <c r="S806" s="11"/>
      <c r="T806" s="11"/>
      <c r="AB806" s="25"/>
      <c r="AC806" s="73"/>
      <c r="AD806" s="25"/>
      <c r="AE806" s="25">
        <f>IF(V806&lt;Ds,'Rainfed Soy'!G806,IF(V806&gt;Dd,0,'Rainfed Soy'!G806*AD806))</f>
        <v>0</v>
      </c>
    </row>
    <row r="807" spans="1:31" x14ac:dyDescent="0.15">
      <c r="A807" s="170"/>
      <c r="B807" s="25"/>
      <c r="D807" s="7"/>
      <c r="E807" s="7"/>
      <c r="F807" s="7"/>
      <c r="G807" s="7"/>
      <c r="I807"/>
      <c r="K807" s="11"/>
      <c r="L807" s="8"/>
      <c r="N807" s="11"/>
      <c r="O807" s="15"/>
      <c r="P807" s="11"/>
      <c r="Q807" s="11"/>
      <c r="R807" s="11"/>
      <c r="S807" s="11"/>
      <c r="T807" s="11"/>
      <c r="AB807" s="25"/>
      <c r="AC807" s="73"/>
      <c r="AD807" s="25"/>
      <c r="AE807" s="25">
        <f>IF(V807&lt;Ds,'Rainfed Soy'!G807,IF(V807&gt;Dd,0,'Rainfed Soy'!G807*AD807))</f>
        <v>0</v>
      </c>
    </row>
    <row r="808" spans="1:31" x14ac:dyDescent="0.15">
      <c r="A808" s="170"/>
      <c r="B808" s="25"/>
      <c r="D808" s="7"/>
      <c r="E808" s="7"/>
      <c r="F808" s="7"/>
      <c r="G808" s="7"/>
      <c r="I808"/>
      <c r="K808" s="11"/>
      <c r="L808" s="8"/>
      <c r="N808" s="11"/>
      <c r="O808" s="15"/>
      <c r="P808" s="11"/>
      <c r="Q808" s="11"/>
      <c r="R808" s="11"/>
      <c r="S808" s="11"/>
      <c r="T808" s="11"/>
      <c r="AB808" s="25"/>
      <c r="AC808" s="73"/>
      <c r="AD808" s="25"/>
      <c r="AE808" s="25">
        <f>IF(V808&lt;Ds,'Rainfed Soy'!G808,IF(V808&gt;Dd,0,'Rainfed Soy'!G808*AD808))</f>
        <v>0</v>
      </c>
    </row>
    <row r="809" spans="1:31" x14ac:dyDescent="0.15">
      <c r="A809" s="170"/>
      <c r="B809" s="25"/>
      <c r="D809" s="7"/>
      <c r="E809" s="7"/>
      <c r="F809" s="7"/>
      <c r="G809" s="7"/>
      <c r="I809"/>
      <c r="K809" s="11"/>
      <c r="L809" s="8"/>
      <c r="N809" s="11"/>
      <c r="O809" s="15"/>
      <c r="P809" s="11"/>
      <c r="Q809" s="11"/>
      <c r="R809" s="11"/>
      <c r="S809" s="11"/>
      <c r="T809" s="11"/>
      <c r="AB809" s="25"/>
      <c r="AC809" s="73"/>
      <c r="AD809" s="25"/>
      <c r="AE809" s="25">
        <f>IF(V809&lt;Ds,'Rainfed Soy'!G809,IF(V809&gt;Dd,0,'Rainfed Soy'!G809*AD809))</f>
        <v>0</v>
      </c>
    </row>
    <row r="810" spans="1:31" x14ac:dyDescent="0.15">
      <c r="A810" s="170"/>
      <c r="B810" s="25"/>
      <c r="D810" s="7"/>
      <c r="E810" s="7"/>
      <c r="F810" s="7"/>
      <c r="G810" s="7"/>
      <c r="I810"/>
      <c r="K810" s="11"/>
      <c r="L810" s="8"/>
      <c r="N810" s="11"/>
      <c r="O810" s="15"/>
      <c r="P810" s="11"/>
      <c r="Q810" s="11"/>
      <c r="R810" s="11"/>
      <c r="S810" s="11"/>
      <c r="T810" s="11"/>
      <c r="AB810" s="25"/>
      <c r="AC810" s="73"/>
      <c r="AD810" s="25"/>
      <c r="AE810" s="25">
        <f>IF(V810&lt;Ds,'Rainfed Soy'!G810,IF(V810&gt;Dd,0,'Rainfed Soy'!G810*AD810))</f>
        <v>0</v>
      </c>
    </row>
    <row r="811" spans="1:31" x14ac:dyDescent="0.15">
      <c r="A811" s="170"/>
      <c r="B811" s="25"/>
      <c r="D811" s="7"/>
      <c r="E811" s="7"/>
      <c r="F811" s="7"/>
      <c r="G811" s="7"/>
      <c r="I811"/>
      <c r="K811" s="11"/>
      <c r="L811" s="8"/>
      <c r="N811" s="11"/>
      <c r="O811" s="15"/>
      <c r="P811" s="11"/>
      <c r="Q811" s="11"/>
      <c r="R811" s="11"/>
      <c r="S811" s="11"/>
      <c r="T811" s="11"/>
    </row>
    <row r="812" spans="1:31" x14ac:dyDescent="0.15">
      <c r="A812" s="170"/>
      <c r="B812" s="25"/>
      <c r="D812" s="7"/>
      <c r="E812" s="7"/>
      <c r="F812" s="7"/>
      <c r="G812" s="7"/>
      <c r="I812"/>
      <c r="K812" s="11"/>
      <c r="L812" s="8"/>
      <c r="N812" s="11"/>
      <c r="O812" s="15"/>
      <c r="P812" s="11"/>
      <c r="Q812" s="11"/>
      <c r="R812" s="11"/>
      <c r="S812" s="11"/>
      <c r="T812" s="11"/>
    </row>
    <row r="813" spans="1:31" x14ac:dyDescent="0.15">
      <c r="A813" s="170"/>
      <c r="B813" s="25"/>
      <c r="D813" s="7"/>
      <c r="E813" s="7"/>
      <c r="F813" s="7"/>
      <c r="G813" s="7"/>
      <c r="I813"/>
      <c r="K813" s="11"/>
      <c r="L813" s="8"/>
      <c r="N813" s="11"/>
      <c r="O813" s="15"/>
      <c r="P813" s="11"/>
      <c r="Q813" s="11"/>
      <c r="R813" s="11"/>
      <c r="S813" s="11"/>
      <c r="T813" s="11"/>
    </row>
    <row r="814" spans="1:31" x14ac:dyDescent="0.15">
      <c r="A814" s="170"/>
      <c r="B814" s="25"/>
      <c r="D814" s="7"/>
      <c r="E814" s="7"/>
      <c r="F814" s="7"/>
      <c r="G814" s="7"/>
      <c r="I814"/>
      <c r="K814" s="11"/>
      <c r="L814" s="8"/>
      <c r="N814" s="11"/>
      <c r="O814" s="15"/>
      <c r="P814" s="11"/>
      <c r="Q814" s="11"/>
      <c r="R814" s="11"/>
      <c r="S814" s="11"/>
      <c r="T814" s="11"/>
    </row>
    <row r="815" spans="1:31" x14ac:dyDescent="0.15">
      <c r="A815" s="170"/>
      <c r="B815" s="25"/>
      <c r="D815" s="7"/>
      <c r="E815" s="7"/>
      <c r="F815" s="7"/>
      <c r="G815" s="7"/>
      <c r="I815"/>
      <c r="K815" s="11"/>
      <c r="L815" s="8"/>
      <c r="N815" s="11"/>
      <c r="O815" s="15"/>
      <c r="P815" s="11"/>
      <c r="Q815" s="11"/>
      <c r="R815" s="11"/>
      <c r="S815" s="11"/>
      <c r="T815" s="11"/>
    </row>
    <row r="816" spans="1:31" x14ac:dyDescent="0.15">
      <c r="A816" s="170"/>
      <c r="B816" s="25"/>
      <c r="D816" s="7"/>
      <c r="E816" s="7"/>
      <c r="F816" s="7"/>
      <c r="G816" s="7"/>
      <c r="I816"/>
      <c r="K816" s="11"/>
      <c r="L816" s="8"/>
      <c r="N816" s="11"/>
      <c r="O816" s="15"/>
      <c r="P816" s="11"/>
      <c r="Q816" s="11"/>
      <c r="R816" s="11"/>
      <c r="S816" s="11"/>
      <c r="T816" s="11"/>
    </row>
    <row r="817" spans="1:20" x14ac:dyDescent="0.15">
      <c r="A817" s="170"/>
      <c r="B817" s="25"/>
      <c r="D817" s="7"/>
      <c r="E817" s="7"/>
      <c r="F817" s="7"/>
      <c r="G817" s="7"/>
      <c r="I817"/>
      <c r="K817" s="11"/>
      <c r="L817" s="8"/>
      <c r="N817" s="11"/>
      <c r="O817" s="15"/>
      <c r="P817" s="11"/>
      <c r="Q817" s="11"/>
      <c r="R817" s="11"/>
      <c r="S817" s="11"/>
      <c r="T817" s="11"/>
    </row>
    <row r="818" spans="1:20" x14ac:dyDescent="0.15">
      <c r="A818" s="170"/>
      <c r="B818" s="25"/>
      <c r="D818" s="7"/>
      <c r="E818" s="7"/>
      <c r="F818" s="7"/>
      <c r="G818" s="7"/>
      <c r="I818"/>
      <c r="K818" s="11"/>
      <c r="L818" s="8"/>
      <c r="N818" s="11"/>
      <c r="O818" s="15"/>
      <c r="P818" s="11"/>
      <c r="Q818" s="11"/>
      <c r="R818" s="11"/>
      <c r="S818" s="11"/>
      <c r="T818" s="11"/>
    </row>
    <row r="819" spans="1:20" x14ac:dyDescent="0.15">
      <c r="A819" s="170"/>
      <c r="B819" s="25"/>
      <c r="D819" s="7"/>
      <c r="E819" s="7"/>
      <c r="F819" s="7"/>
      <c r="G819" s="7"/>
      <c r="I819"/>
      <c r="K819" s="11"/>
      <c r="L819" s="8"/>
      <c r="N819" s="11"/>
      <c r="O819" s="15"/>
      <c r="P819" s="11"/>
      <c r="Q819" s="11"/>
      <c r="R819" s="11"/>
      <c r="S819" s="11"/>
      <c r="T819" s="11"/>
    </row>
    <row r="820" spans="1:20" x14ac:dyDescent="0.15">
      <c r="A820" s="170"/>
      <c r="B820" s="25"/>
      <c r="D820" s="7"/>
      <c r="E820" s="7"/>
      <c r="F820" s="7"/>
      <c r="G820" s="7"/>
      <c r="I820"/>
      <c r="K820" s="11"/>
      <c r="L820" s="8"/>
      <c r="N820" s="11"/>
      <c r="O820" s="15"/>
      <c r="P820" s="11"/>
      <c r="Q820" s="11"/>
      <c r="R820" s="11"/>
      <c r="S820" s="11"/>
      <c r="T820" s="11"/>
    </row>
    <row r="821" spans="1:20" x14ac:dyDescent="0.15">
      <c r="A821" s="170"/>
      <c r="B821" s="25"/>
      <c r="D821" s="7"/>
      <c r="E821" s="7"/>
      <c r="F821" s="7"/>
      <c r="G821" s="7"/>
      <c r="I821"/>
      <c r="K821" s="11"/>
      <c r="L821" s="8"/>
      <c r="N821" s="11"/>
      <c r="O821" s="15"/>
      <c r="P821" s="11"/>
      <c r="Q821" s="11"/>
      <c r="R821" s="11"/>
      <c r="S821" s="11"/>
      <c r="T821" s="11"/>
    </row>
    <row r="822" spans="1:20" x14ac:dyDescent="0.15">
      <c r="A822" s="170"/>
      <c r="B822" s="25"/>
      <c r="D822" s="7"/>
      <c r="E822" s="7"/>
      <c r="F822" s="7"/>
      <c r="G822" s="7"/>
      <c r="I822"/>
      <c r="K822" s="11"/>
      <c r="L822" s="8"/>
      <c r="N822" s="11"/>
      <c r="O822" s="15"/>
      <c r="P822" s="11"/>
      <c r="Q822" s="11"/>
      <c r="R822" s="11"/>
      <c r="S822" s="11"/>
      <c r="T822" s="11"/>
    </row>
    <row r="823" spans="1:20" x14ac:dyDescent="0.15">
      <c r="A823" s="170"/>
      <c r="B823" s="25"/>
      <c r="D823" s="7"/>
      <c r="E823" s="7"/>
      <c r="F823" s="7"/>
      <c r="G823" s="7"/>
      <c r="I823"/>
      <c r="K823" s="11"/>
      <c r="L823" s="8"/>
      <c r="N823" s="11"/>
      <c r="O823" s="15"/>
      <c r="P823" s="11"/>
      <c r="Q823" s="11"/>
      <c r="R823" s="11"/>
      <c r="S823" s="11"/>
      <c r="T823" s="11"/>
    </row>
    <row r="824" spans="1:20" x14ac:dyDescent="0.15">
      <c r="A824" s="170"/>
      <c r="B824" s="25"/>
      <c r="D824" s="7"/>
      <c r="E824" s="7"/>
      <c r="F824" s="7"/>
      <c r="G824" s="7"/>
      <c r="I824"/>
      <c r="K824" s="11"/>
      <c r="L824" s="8"/>
      <c r="N824" s="11"/>
      <c r="O824" s="15"/>
      <c r="P824" s="11"/>
      <c r="Q824" s="11"/>
      <c r="R824" s="11"/>
      <c r="S824" s="11"/>
      <c r="T824" s="11"/>
    </row>
    <row r="825" spans="1:20" x14ac:dyDescent="0.15">
      <c r="A825" s="170"/>
      <c r="B825" s="25"/>
      <c r="D825" s="7"/>
      <c r="E825" s="7"/>
      <c r="F825" s="7"/>
      <c r="G825" s="7"/>
      <c r="I825"/>
      <c r="K825" s="11"/>
      <c r="L825" s="8"/>
      <c r="N825" s="11"/>
      <c r="O825" s="15"/>
      <c r="P825" s="11"/>
      <c r="Q825" s="11"/>
      <c r="R825" s="11"/>
      <c r="S825" s="11"/>
      <c r="T825" s="11"/>
    </row>
    <row r="826" spans="1:20" x14ac:dyDescent="0.15">
      <c r="A826" s="170"/>
      <c r="B826" s="25"/>
      <c r="D826" s="7"/>
      <c r="E826" s="7"/>
      <c r="F826" s="7"/>
      <c r="G826" s="7"/>
      <c r="I826"/>
      <c r="K826" s="11"/>
      <c r="L826" s="8"/>
      <c r="N826" s="11"/>
      <c r="O826" s="15"/>
      <c r="P826" s="11"/>
      <c r="Q826" s="11"/>
      <c r="R826" s="11"/>
      <c r="S826" s="11"/>
      <c r="T826" s="11"/>
    </row>
    <row r="827" spans="1:20" x14ac:dyDescent="0.15">
      <c r="A827" s="170"/>
      <c r="B827" s="25"/>
      <c r="D827" s="7"/>
      <c r="E827" s="7"/>
      <c r="F827" s="7"/>
      <c r="G827" s="7"/>
      <c r="I827"/>
      <c r="K827" s="11"/>
      <c r="L827" s="8"/>
      <c r="N827" s="11"/>
      <c r="O827" s="15"/>
      <c r="P827" s="11"/>
      <c r="Q827" s="11"/>
      <c r="R827" s="11"/>
      <c r="S827" s="11"/>
      <c r="T827" s="11"/>
    </row>
    <row r="828" spans="1:20" x14ac:dyDescent="0.15">
      <c r="A828" s="170"/>
      <c r="B828" s="25"/>
      <c r="D828" s="7"/>
      <c r="E828" s="7"/>
      <c r="F828" s="7"/>
      <c r="G828" s="7"/>
      <c r="I828"/>
      <c r="K828" s="11"/>
      <c r="L828" s="8"/>
      <c r="N828" s="11"/>
      <c r="O828" s="15"/>
      <c r="P828" s="11"/>
      <c r="Q828" s="11"/>
      <c r="R828" s="11"/>
      <c r="S828" s="11"/>
      <c r="T828" s="11"/>
    </row>
    <row r="829" spans="1:20" x14ac:dyDescent="0.15">
      <c r="A829" s="170"/>
      <c r="B829" s="25"/>
      <c r="D829" s="7"/>
      <c r="E829" s="7"/>
      <c r="F829" s="7"/>
      <c r="G829" s="7"/>
      <c r="I829"/>
      <c r="K829" s="11"/>
      <c r="L829" s="8"/>
      <c r="N829" s="11"/>
      <c r="O829" s="15"/>
      <c r="P829" s="11"/>
      <c r="Q829" s="11"/>
      <c r="R829" s="11"/>
      <c r="S829" s="11"/>
      <c r="T829" s="11"/>
    </row>
    <row r="830" spans="1:20" x14ac:dyDescent="0.15">
      <c r="A830" s="170"/>
      <c r="B830" s="25"/>
      <c r="D830" s="7"/>
      <c r="E830" s="7"/>
      <c r="F830" s="7"/>
      <c r="G830" s="7"/>
      <c r="I830"/>
      <c r="K830" s="11"/>
      <c r="L830" s="8"/>
      <c r="N830" s="11"/>
      <c r="O830" s="15"/>
      <c r="P830" s="11"/>
      <c r="Q830" s="11"/>
      <c r="R830" s="11"/>
      <c r="S830" s="11"/>
      <c r="T830" s="11"/>
    </row>
    <row r="831" spans="1:20" x14ac:dyDescent="0.15">
      <c r="A831" s="170"/>
      <c r="B831" s="25"/>
      <c r="D831" s="7"/>
      <c r="E831" s="7"/>
      <c r="F831" s="7"/>
      <c r="G831" s="7"/>
      <c r="I831"/>
      <c r="K831" s="11"/>
      <c r="L831" s="8"/>
      <c r="N831" s="11"/>
      <c r="O831" s="15"/>
      <c r="P831" s="11"/>
      <c r="Q831" s="11"/>
      <c r="R831" s="11"/>
      <c r="S831" s="11"/>
      <c r="T831" s="11"/>
    </row>
  </sheetData>
  <mergeCells count="42">
    <mergeCell ref="BK327:BL327"/>
    <mergeCell ref="BM327:BN327"/>
    <mergeCell ref="BH331:CC331"/>
    <mergeCell ref="BH332:CC332"/>
    <mergeCell ref="BH317:CA317"/>
    <mergeCell ref="CB317:CC317"/>
    <mergeCell ref="BK325:BL325"/>
    <mergeCell ref="BM325:BN325"/>
    <mergeCell ref="BK326:BL326"/>
    <mergeCell ref="BM326:BN326"/>
    <mergeCell ref="BH316:CC316"/>
    <mergeCell ref="BH285:BV285"/>
    <mergeCell ref="BW285:CC285"/>
    <mergeCell ref="BI293:BJ293"/>
    <mergeCell ref="BI294:BJ294"/>
    <mergeCell ref="BH299:CC299"/>
    <mergeCell ref="BH300:BT300"/>
    <mergeCell ref="BU300:CC300"/>
    <mergeCell ref="BR308:BS308"/>
    <mergeCell ref="BT308:BU308"/>
    <mergeCell ref="BR309:BS309"/>
    <mergeCell ref="BT309:BU309"/>
    <mergeCell ref="BR310:BS310"/>
    <mergeCell ref="BH284:CC284"/>
    <mergeCell ref="BH253:CC253"/>
    <mergeCell ref="BH254:BW254"/>
    <mergeCell ref="BX254:CC254"/>
    <mergeCell ref="BH268:CC268"/>
    <mergeCell ref="BH269:BV269"/>
    <mergeCell ref="BW269:CC269"/>
    <mergeCell ref="BL277:BM277"/>
    <mergeCell ref="BN277:BO277"/>
    <mergeCell ref="BL278:BM278"/>
    <mergeCell ref="BN278:BO278"/>
    <mergeCell ref="BN279:BO279"/>
    <mergeCell ref="BH239:BX239"/>
    <mergeCell ref="BY239:CC239"/>
    <mergeCell ref="V1:AA2"/>
    <mergeCell ref="AB1:AE2"/>
    <mergeCell ref="AK176:AN184"/>
    <mergeCell ref="AR195:AS195"/>
    <mergeCell ref="BH238:CC238"/>
  </mergeCells>
  <conditionalFormatting sqref="F9:F175">
    <cfRule type="cellIs" dxfId="6" priority="1" operator="greaterThan">
      <formula>0</formula>
    </cfRule>
  </conditionalFormatting>
  <conditionalFormatting sqref="L9:L831">
    <cfRule type="expression" dxfId="5" priority="3">
      <formula>L9&gt;MAD</formula>
    </cfRule>
  </conditionalFormatting>
  <dataValidations count="25">
    <dataValidation type="whole" allowBlank="1" showInputMessage="1" showErrorMessage="1" errorTitle="Bottom of soil horizon 2." error="Enter a whole number greater than or equal to the bottom of the layer above and less than the maximum of RZmax listed below." promptTitle="Bottom of soil horizon 2." prompt="Enter a whole number greater than or equal to the bottom of the layer above and less than the maximum of RZmax listed below." sqref="AI200" xr:uid="{C3E80F0E-C6CB-2C48-A866-231826B4DB3C}">
      <formula1>AI199</formula1>
      <formula2>$AI$206</formula2>
    </dataValidation>
    <dataValidation type="whole" allowBlank="1" showInputMessage="1" showErrorMessage="1" errorTitle="Bottom of soil horizon 1." error="Enter a whole number greater than or equal to the bottom of the layer above and less than the maximum of RZmax listed below." promptTitle="Bottom of soil horizon 1." prompt="Enter a whole number greater than or equal to the bottom of the layer above and less than the maximum of RZmax listed below." sqref="AI199" xr:uid="{F6FE9176-0B05-D14D-920C-CC4F1E137B1A}">
      <formula1>AI198</formula1>
      <formula2>$AI$206</formula2>
    </dataValidation>
    <dataValidation type="whole" allowBlank="1" showInputMessage="1" showErrorMessage="1" errorTitle="Bottom of soil horizon 3." error="Enter a whole number greater than or equal to the bottom of the layer above and less than the maximum of RZmax listed below." promptTitle="Bottom of soil horizon 3." prompt="Enter a whole number greater than or equal to the bottom of the layer above and less than the maximum of RZmax listed below." sqref="AI201" xr:uid="{A2279A00-1297-124A-BA6B-4DA3BDF80CF1}">
      <formula1>AI200</formula1>
      <formula2>$AI$206</formula2>
    </dataValidation>
    <dataValidation type="whole" allowBlank="1" showInputMessage="1" showErrorMessage="1" errorTitle="Bottom of soil horizon 4." error="Enter a whole number greater than or equal to the bottom of the layer above and less than the maximum of RZmax listed below." promptTitle="Bottom of soil horizon 4." prompt="Enter a whole number greater than or equal to the bottom of the layer above and less than the maximum of RZmax listed below." sqref="AI202" xr:uid="{DA12EBAB-A2A9-874C-8E83-617BCBDE96AB}">
      <formula1>AI201</formula1>
      <formula2>$AI$206</formula2>
    </dataValidation>
    <dataValidation type="whole" allowBlank="1" showInputMessage="1" showErrorMessage="1" errorTitle="Bottom of soil horizon 5." error="Enter a whole number greater than or equal to the bottom of the layer above and less than the maximum of RZmax listed below." promptTitle="Bottom of soil horizon 5." prompt="Enter a whole number greater than or equal to the bottom of the layer above and less than the maximum of RZmax listed below." sqref="AI203" xr:uid="{EBBCAA31-5AED-5F41-A71F-56037CF74CDC}">
      <formula1>AI202</formula1>
      <formula2>$AI$206</formula2>
    </dataValidation>
    <dataValidation type="list" showInputMessage="1" showErrorMessage="1" errorTitle="Soil Type" error="Choose a soil type for the first soil horizon." promptTitle="Soil Type" prompt="Choose a soil type for the first soil horizon." sqref="AJ199" xr:uid="{60B67922-EB4E-3A4E-A7D4-0907A8FBC620}">
      <formula1>$AG$213:$AG$221</formula1>
    </dataValidation>
    <dataValidation type="list" allowBlank="1" showInputMessage="1" showErrorMessage="1" errorTitle="Soil Type" error="Choose a soil type for the second soil horizon." promptTitle="Soil Type" prompt="Choose a soil type for the second soil horizon." sqref="AJ200" xr:uid="{7B82A005-BE8C-9C4D-81AF-62E9CA35E725}">
      <formula1>$AG$213:$AG$221</formula1>
    </dataValidation>
    <dataValidation type="list" allowBlank="1" showInputMessage="1" showErrorMessage="1" errorTitle="Soil Type" error="Choose a soil type for the third soil horizon." promptTitle="Soil Type" prompt="Choose a soil type for the third soil horizon." sqref="AJ201:AJ202" xr:uid="{BF2E28BA-8408-5D47-BC0F-F35EA1CF7BDA}">
      <formula1>$AG$213:$AG$221</formula1>
    </dataValidation>
    <dataValidation type="whole" operator="equal" allowBlank="1" showInputMessage="1" showErrorMessage="1" errorTitle="Bottom of Root Zone (48&quot;)" error="This value is fixed at 48&quot;. Use Data Validation to change it." promptTitle="Bottom of Root Zone (48&quot;)" prompt="This value is fixed at 48&quot;. Use Data Validation to change it." sqref="AI205" xr:uid="{3919B3A8-FCEB-3D4B-AED0-3714FA248C43}">
      <formula1>48</formula1>
    </dataValidation>
    <dataValidation type="whole" operator="equal" allowBlank="1" showInputMessage="1" showErrorMessage="1" errorTitle="RZmax = Bottom of Root Zone" error="This value is fixed at 48&quot;. Use Data Validation to change it." promptTitle="RZmax = Bottom of Root Zone" prompt="This value is fixed at 48&quot;. Use Data Validation to change it." sqref="AI204" xr:uid="{EE3B335F-5B4C-4E43-8F73-3FD19D8C3457}">
      <formula1>48</formula1>
    </dataValidation>
    <dataValidation type="whole" allowBlank="1" showInputMessage="1" showErrorMessage="1" errorTitle="Start Date" error="Enter a whole number between 1 and 153 (inclusive)." promptTitle="Start Date" prompt="Enter a whole number between 1 and 153 (inclusive)." sqref="CP476" xr:uid="{68715BDF-1D68-114D-97DA-8CD0A04D90C0}">
      <formula1>1</formula1>
      <formula2>153</formula2>
    </dataValidation>
    <dataValidation type="whole" allowBlank="1" showInputMessage="1" showErrorMessage="1" errorTitle="Interval Width" error="Enter a whole number between 1 and 153 (inclusive)." promptTitle="Interval Width" prompt="Enter a whole number between 1 and 153 (inclusive)." sqref="CI475" xr:uid="{528FD6B7-EDB5-3148-A068-6B27C7CB7572}">
      <formula1>1</formula1>
      <formula2>153</formula2>
    </dataValidation>
    <dataValidation type="decimal" allowBlank="1" showInputMessage="1" showErrorMessage="1" errorTitle="Management Allowed Depletion" error="Enter the management allowed depletion (MAD), which is the target value of the soil-water deficit (SWDP) at the time of irrigation._x000a__x000a_The value must be between 0% and 100%." promptTitle="Management Allowed Depletion" prompt="Enter the management allowed depletion (MAD), which is the target value of the soil-water deficit (SWDP) at the time of irrigation._x000a__x000a_The value must be between 0% and 100%." sqref="AK191" xr:uid="{498FB035-4A44-334D-952F-5057B37204E9}">
      <formula1>0</formula1>
      <formula2>1</formula2>
    </dataValidation>
    <dataValidation type="decimal" allowBlank="1" showInputMessage="1" showErrorMessage="1" errorTitle="SWDPcritical" error="Enter the critical value of soil-water deficit (SWDP) above which ET becomes limiting. A value of 50% is recommended but other values between 0 and 1 (0% and 100%) are valid." promptTitle="SWDPcritical" prompt="Enter the critical value of soil-water deficit (SWDP) above which ET becomes limiting. A value of 50% is recommended but other values between 0 and 1 (0% and 100%) are valid." sqref="AK188" xr:uid="{597CBD34-8D5E-A946-86D1-C476C95DA5F7}">
      <formula1>0</formula1>
      <formula2>1</formula2>
    </dataValidation>
    <dataValidation type="whole" allowBlank="1" showInputMessage="1" showErrorMessage="1" errorTitle="Root Zone Maximum" error="Enter a whole number (no decimals) such as those from Table 2 of Lundstrom and Stegman's (1988) &quot;Irrigation Scheduling by the Checkbook Method.&quot;_x000a__x000a_The value must be between 0 and 48 inches." promptTitle="Root Zone Maximum" prompt="Enter a whole number (no decimals) such as those from Table 2 of Lundstrom and Stegman's (1988) &quot;Irrigation Scheduling by the Checkbook Method.&quot;_x000a__x000a_The value must be between 0 and 48 inches." sqref="AI176:AI184" xr:uid="{73FFCF2D-A4F4-134E-8B40-B4ECF466938C}">
      <formula1>RZinitial</formula1>
      <formula2>48</formula2>
    </dataValidation>
    <dataValidation type="decimal" allowBlank="1" showInputMessage="1" showErrorMessage="1" errorTitle="Week of Root Zone Maximum" error="A value of 7 is recommended for crops other than alfalfa._x000a__x000a_Values less than 1 or greater than 22 are out of limits for this spreadsheet and most North Dakota growing conditions." promptTitle="Week of Root Zone Maximum" prompt="A value of 7 is recommended for crops other than alfalfa._x000a__x000a_Values less than 1 or greater than 22 are out of limits for this spreadsheet and most North Dakota growing conditions." sqref="AJ177:AJ184" xr:uid="{905E8082-69ED-864B-A337-9067C4AEB32B}">
      <formula1>1</formula1>
      <formula2>22</formula2>
    </dataValidation>
    <dataValidation type="decimal" allowBlank="1" showInputMessage="1" showErrorMessage="1" errorTitle="Week of Root Zone Maximum" error="A value of 7 is recommended for newly-seeded alfalfa or 1 for established alfalfa._x000a__x000a_Values less than 1 or greater than 22 are out of limits for this spreadsheet and most North Dakota growing conditions." promptTitle="Week of Root Zone Maximum" prompt="A value of 7 is recommended for newly-seeded alfalfa or 1 for established alfalfa._x000a__x000a_Values less than 1 or greater than 22 are out of limits for this spreadsheet and most North Dakota growing conditions." sqref="AJ176" xr:uid="{62F3E78D-451D-2542-9F06-E44FD8D02D25}">
      <formula1>1</formula1>
      <formula2>22</formula2>
    </dataValidation>
    <dataValidation type="whole" operator="equal" allowBlank="1" showInputMessage="1" showErrorMessage="1" errorTitle="Top of soil" error="This value must be left at zero (0) to represent the soil surface with zero depth." promptTitle="Top of soil" prompt="This value must be left at zero (0) to represent the soil surface with zero depth." sqref="AI198" xr:uid="{6C53A488-EECD-5F45-8D4F-625A0B3E0727}">
      <formula1>0</formula1>
    </dataValidation>
    <dataValidation type="whole" allowBlank="1" showInputMessage="1" showErrorMessage="1" errorTitle="Alfalfa Cut ET Recovery Period" error="Enter the time in days for alfalfa ET to recover to full ET during the cut &amp; regrowth period._x000a__x000a_The value must be at least 0 and not more than 35 days." promptTitle="Alfalfa Cut ET Recovery Period" prompt="Enter the time in days for alfalfa ET to recover to full ET during the cut &amp; regrowth period._x000a__x000a_The value must be at least 0 and not more than 35 days." sqref="AK190" xr:uid="{4F2EE7AC-ADF2-614A-B76C-3654DE383D8E}">
      <formula1>0</formula1>
      <formula2>35</formula2>
    </dataValidation>
    <dataValidation type="decimal" allowBlank="1" showInputMessage="1" showErrorMessage="1" errorTitle="Alfalfa Cut ET Factor" error="Enter a number between 0 and 1 to represent the fraction of ET remaining on the day of alfalfa cutting. For example, if alfalfa ET is 60% of its normal value due to cutting, enter 0.6." promptTitle="Alfalfa Cut ET Factor" prompt="Enter a number between 0 and 1 to represent the fraction of ET remaining on the day of alfalfa cutting. For example, if alfalfa ET is 60% of its normal value due to cutting, enter 0.6." sqref="AK189" xr:uid="{693652AD-B663-5A41-B381-98F87F90AA54}">
      <formula1>0</formula1>
      <formula2>1</formula2>
    </dataValidation>
    <dataValidation type="date" showInputMessage="1" showErrorMessage="1" errorTitle="Emergence Date" error="The emergence date must not be earlier than 5/1 nor later than 9/30 for a given year." promptTitle="Emergence Date" prompt="Enter the crop emergence date in mm/dd/yyyy format. _x000a__x000a_Example: May 7, 2006 would be entered as 5/7/2006._x000a__x000a_For established alfalfa, use 5/1/yyyy, where yyyy is the appropriate year." sqref="M4:M5" xr:uid="{24948FE1-A683-B548-8CB9-F6A97743F716}">
      <formula1>122</formula1>
      <formula2>73323</formula2>
    </dataValidation>
    <dataValidation type="list" allowBlank="1" showInputMessage="1" showErrorMessage="1" errorTitle="Crop" error="Choose a crop type from the list. To activate the list, select the drop-down arrow at the right of the cell. " promptTitle="Crop" prompt="Choose a crop type from the list. To activate the list, select the drop-down arrow at the right of the cell. " sqref="M3" xr:uid="{4A2B13F0-068D-A846-B6FB-D61B00AC2B9F}">
      <formula1>$AG$176:$AG$184</formula1>
    </dataValidation>
    <dataValidation type="decimal" allowBlank="1" showInputMessage="1" showErrorMessage="1" errorTitle="RZinitial" error="Enter a value between zero and the maximum root zone depth allowed for any crop." promptTitle="RZinitial" prompt="Enter a value between zero and the maximum root zone depth allowed for any crop." sqref="AK187" xr:uid="{05BA4F53-6C0B-1445-B6C2-0F8E3AF5DD26}">
      <formula1>0</formula1>
      <formula2>MAX(AI176:AI184)</formula2>
    </dataValidation>
    <dataValidation type="decimal" operator="greaterThanOrEqual" allowBlank="1" showInputMessage="1" showErrorMessage="1" errorTitle="Rain Entry" error="Leave blank (computed as zero) or enter a value greater than or equal to zero." promptTitle="Rain Entry" prompt="Leave blank (computed as zero) or enter a value greater than or equal to zero." sqref="I9:I831" xr:uid="{ED1B70CA-00F4-2F40-89E0-36ED7D7F1E55}">
      <formula1>0</formula1>
    </dataValidation>
    <dataValidation type="decimal" errorStyle="warning" allowBlank="1" showInputMessage="1" showErrorMessage="1" errorTitle="SWD" error="Your input must be between 0 and 1 (0% and 100%)." promptTitle="SWD" prompt="Enter a soil-water deficit (SWD) as a percentage." sqref="M9" xr:uid="{62257126-22A9-554A-AC95-C3E716DCF5D0}">
      <formula1>0</formula1>
      <formula2>1</formula2>
    </dataValidation>
  </dataValidations>
  <hyperlinks>
    <hyperlink ref="P2" r:id="rId1" display="Click for NDAWN" xr:uid="{28C6FA18-65DC-6A48-9F32-D43C49BEA674}"/>
    <hyperlink ref="P3" r:id="rId2" xr:uid="{767C80ED-7EC3-0D48-811F-3C82AD9DF0D6}"/>
    <hyperlink ref="BI235" r:id="rId3" xr:uid="{37E8CD42-1483-7545-AE7D-A38E3F50A316}"/>
  </hyperlinks>
  <printOptions headings="1" gridLines="1"/>
  <pageMargins left="0.5" right="0.5" top="0.5" bottom="0.5" header="0.25" footer="0.25"/>
  <pageSetup scale="80" fitToHeight="6" orientation="landscape" cellComments="asDisplayed" r:id="rId4"/>
  <headerFooter alignWithMargins="0">
    <oddHeader>&amp;R&amp;P of &amp;N</oddHeader>
    <oddFooter>&amp;L&amp;Z&amp;F &amp;A&amp;R&amp;D &amp;T</oddFooter>
  </headerFooter>
  <drawing r:id="rId5"/>
  <legacyDrawing r:id="rId6"/>
  <mc:AlternateContent xmlns:mc="http://schemas.openxmlformats.org/markup-compatibility/2006">
    <mc:Choice Requires="x14">
      <controls>
        <mc:AlternateContent xmlns:mc="http://schemas.openxmlformats.org/markup-compatibility/2006">
          <mc:Choice Requires="x14">
            <control shapeId="99329" r:id="rId7" name="Scroll Bar 1">
              <controlPr defaultSize="0" autoPict="0">
                <anchor moveWithCells="1">
                  <from>
                    <xdr:col>87</xdr:col>
                    <xdr:colOff>38100</xdr:colOff>
                    <xdr:row>474</xdr:row>
                    <xdr:rowOff>25400</xdr:rowOff>
                  </from>
                  <to>
                    <xdr:col>90</xdr:col>
                    <xdr:colOff>177800</xdr:colOff>
                    <xdr:row>475</xdr:row>
                    <xdr:rowOff>139700</xdr:rowOff>
                  </to>
                </anchor>
              </controlPr>
            </control>
          </mc:Choice>
        </mc:AlternateContent>
        <mc:AlternateContent xmlns:mc="http://schemas.openxmlformats.org/markup-compatibility/2006">
          <mc:Choice Requires="x14">
            <control shapeId="99330" r:id="rId8" name="Scroll Bar 2">
              <controlPr defaultSize="0" autoPict="0">
                <anchor moveWithCells="1">
                  <from>
                    <xdr:col>94</xdr:col>
                    <xdr:colOff>63500</xdr:colOff>
                    <xdr:row>474</xdr:row>
                    <xdr:rowOff>25400</xdr:rowOff>
                  </from>
                  <to>
                    <xdr:col>97</xdr:col>
                    <xdr:colOff>228600</xdr:colOff>
                    <xdr:row>475</xdr:row>
                    <xdr:rowOff>139700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B68A5-E72B-A445-A343-3CEAD9A7D09D}">
  <dimension ref="A1:XEI831"/>
  <sheetViews>
    <sheetView tabSelected="1" zoomScaleNormal="100" workbookViewId="0">
      <pane xSplit="1" ySplit="8" topLeftCell="B132" activePane="bottomRight" state="frozen"/>
      <selection pane="topRight" activeCell="B1" sqref="B1"/>
      <selection pane="bottomLeft" activeCell="A8" sqref="A8"/>
      <selection pane="bottomRight" activeCell="J148" sqref="J148"/>
    </sheetView>
  </sheetViews>
  <sheetFormatPr baseColWidth="10" defaultColWidth="8.83203125" defaultRowHeight="13" x14ac:dyDescent="0.15"/>
  <cols>
    <col min="1" max="1" width="12.33203125" customWidth="1"/>
    <col min="2" max="2" width="6.6640625" customWidth="1"/>
    <col min="3" max="3" width="8.5" customWidth="1"/>
    <col min="4" max="4" width="6.6640625" customWidth="1"/>
    <col min="5" max="6" width="11.6640625" customWidth="1"/>
    <col min="7" max="7" width="9.6640625" customWidth="1"/>
    <col min="8" max="8" width="7.6640625" style="48" customWidth="1"/>
    <col min="9" max="9" width="10.5" style="48" customWidth="1"/>
    <col min="10" max="10" width="9" customWidth="1"/>
    <col min="11" max="12" width="8.6640625" customWidth="1"/>
    <col min="13" max="13" width="10.33203125" customWidth="1"/>
    <col min="14" max="14" width="10.6640625" customWidth="1"/>
    <col min="15" max="15" width="6.6640625" customWidth="1"/>
    <col min="16" max="16" width="9.83203125" customWidth="1"/>
    <col min="17" max="18" width="6.6640625" customWidth="1"/>
    <col min="19" max="19" width="10.1640625" customWidth="1"/>
    <col min="20" max="20" width="6.6640625" customWidth="1"/>
    <col min="21" max="21" width="20.6640625" customWidth="1"/>
    <col min="31" max="31" width="12.33203125" bestFit="1" customWidth="1"/>
    <col min="33" max="33" width="26.5" customWidth="1"/>
    <col min="34" max="34" width="11.6640625" customWidth="1"/>
    <col min="35" max="35" width="12" customWidth="1"/>
    <col min="36" max="36" width="36.1640625" customWidth="1"/>
    <col min="37" max="40" width="10.6640625" customWidth="1"/>
    <col min="41" max="41" width="8.5" customWidth="1"/>
    <col min="42" max="42" width="11.1640625" bestFit="1" customWidth="1"/>
    <col min="43" max="43" width="7.6640625" customWidth="1"/>
    <col min="44" max="44" width="6.83203125" bestFit="1" customWidth="1"/>
    <col min="45" max="45" width="5.5" bestFit="1" customWidth="1"/>
    <col min="46" max="58" width="9.33203125" bestFit="1" customWidth="1"/>
    <col min="59" max="81" width="5.6640625" customWidth="1"/>
    <col min="94" max="94" width="10.5" bestFit="1" customWidth="1"/>
  </cols>
  <sheetData>
    <row r="1" spans="1:59" ht="16" customHeight="1" x14ac:dyDescent="0.15">
      <c r="A1" s="1" t="s">
        <v>0</v>
      </c>
      <c r="H1" s="225"/>
      <c r="I1" s="225"/>
      <c r="J1" s="219"/>
      <c r="K1" s="219"/>
      <c r="M1" s="140" t="s">
        <v>1</v>
      </c>
      <c r="N1" s="100" t="s">
        <v>2</v>
      </c>
      <c r="P1" s="100" t="s">
        <v>3</v>
      </c>
      <c r="S1" s="110" t="s">
        <v>4</v>
      </c>
      <c r="V1" s="381" t="s">
        <v>310</v>
      </c>
      <c r="W1" s="382"/>
      <c r="X1" s="382"/>
      <c r="Y1" s="382"/>
      <c r="Z1" s="382"/>
      <c r="AA1" s="382"/>
      <c r="AB1" s="381" t="s">
        <v>311</v>
      </c>
      <c r="AC1" s="382"/>
      <c r="AD1" s="382"/>
      <c r="AE1" s="382"/>
    </row>
    <row r="2" spans="1:59" ht="16" customHeight="1" x14ac:dyDescent="0.15">
      <c r="A2" s="67" t="s">
        <v>312</v>
      </c>
      <c r="H2" s="225"/>
      <c r="I2" s="225"/>
      <c r="J2" s="219"/>
      <c r="K2" s="219"/>
      <c r="N2" s="27" t="str">
        <f ca="1">HYPERLINK("#"&amp;MID(CELL("filename",A1),FIND("]",CELL("filename",A1))+1,256)&amp;"!"&amp;ADDRESS(ROW(Crops_and_Soils),COLUMN(Crops_and_Soils),1,TRUE),"Crops &amp; Soils")</f>
        <v>Crops &amp; Soils</v>
      </c>
      <c r="P2" s="27" t="s">
        <v>7</v>
      </c>
      <c r="S2" s="110" t="s">
        <v>8</v>
      </c>
      <c r="T2" s="67"/>
      <c r="V2" s="382"/>
      <c r="W2" s="382"/>
      <c r="X2" s="382"/>
      <c r="Y2" s="382"/>
      <c r="Z2" s="382"/>
      <c r="AA2" s="382"/>
      <c r="AB2" s="382"/>
      <c r="AC2" s="382"/>
      <c r="AD2" s="382"/>
      <c r="AE2" s="382"/>
    </row>
    <row r="3" spans="1:59" ht="16" customHeight="1" x14ac:dyDescent="0.15">
      <c r="B3" s="2"/>
      <c r="C3" s="2"/>
      <c r="D3" s="2"/>
      <c r="E3" s="2"/>
      <c r="F3" s="259"/>
      <c r="H3" s="168" t="str">
        <f>IF(Crop="Alfalfa","Show hidden columns","")</f>
        <v/>
      </c>
      <c r="I3" s="168"/>
      <c r="L3" s="3" t="s">
        <v>12</v>
      </c>
      <c r="M3" s="23" t="s">
        <v>63</v>
      </c>
      <c r="N3" s="27" t="str">
        <f ca="1">HYPERLINK("#"&amp;MID(CELL("filename",A1),FIND("]",CELL("filename",A1))+1,256)&amp;"!"&amp;ADDRESS(ROW(ET_Tables),COLUMN(ET_Tables),1,TRUE),"ET Tables")</f>
        <v>ET Tables</v>
      </c>
      <c r="P3" s="27" t="s">
        <v>14</v>
      </c>
      <c r="Q3" s="20"/>
      <c r="R3" s="25"/>
      <c r="S3" s="110" t="s">
        <v>15</v>
      </c>
      <c r="T3" s="25"/>
      <c r="AG3" s="25"/>
      <c r="AH3" s="10"/>
      <c r="AI3" s="10"/>
      <c r="AJ3" s="10"/>
      <c r="AK3" s="10"/>
      <c r="AL3" s="10"/>
      <c r="AM3" s="10"/>
      <c r="AN3" s="10"/>
      <c r="AO3" s="10"/>
      <c r="AP3" s="25"/>
      <c r="AQ3" s="25"/>
    </row>
    <row r="4" spans="1:59" ht="16" customHeight="1" x14ac:dyDescent="0.15">
      <c r="A4" t="s">
        <v>16</v>
      </c>
      <c r="H4" s="229"/>
      <c r="I4" s="168"/>
      <c r="L4" s="3" t="s">
        <v>18</v>
      </c>
      <c r="M4" s="28">
        <v>45062</v>
      </c>
      <c r="N4" s="27" t="str">
        <f ca="1">HYPERLINK("#"&amp;MID(CELL("filename",A1),FIND("]",CELL("filename",A1))+1,256)&amp;"!"&amp;ADDRESS(ROW(Charts),COLUMN(Charts),1,TRUE),"Charts")</f>
        <v>Charts</v>
      </c>
      <c r="Q4" s="20"/>
      <c r="R4" s="25"/>
      <c r="S4" s="110" t="s">
        <v>19</v>
      </c>
      <c r="T4" s="25"/>
      <c r="AG4" s="25"/>
      <c r="AH4" s="10"/>
      <c r="AI4" s="10"/>
      <c r="AJ4" s="10"/>
      <c r="AK4" s="10"/>
      <c r="AL4" s="10"/>
      <c r="AM4" s="10"/>
      <c r="AN4" s="10"/>
      <c r="AO4" s="10"/>
      <c r="AP4" s="25"/>
      <c r="AQ4" s="25"/>
      <c r="AR4" s="25"/>
      <c r="AS4" s="25"/>
      <c r="AT4" s="25"/>
      <c r="AU4" s="25"/>
      <c r="AV4" s="25"/>
    </row>
    <row r="5" spans="1:59" ht="16" customHeight="1" x14ac:dyDescent="0.15">
      <c r="G5" s="6"/>
      <c r="H5" s="168"/>
      <c r="I5" s="168"/>
      <c r="L5" s="110" t="s">
        <v>313</v>
      </c>
      <c r="M5" s="28">
        <v>45200</v>
      </c>
      <c r="N5" s="27" t="s">
        <v>314</v>
      </c>
      <c r="O5">
        <f>'Irrigation Rate'!B17</f>
        <v>4.5632798573975036E-2</v>
      </c>
      <c r="P5" s="67" t="s">
        <v>305</v>
      </c>
      <c r="Q5" s="20"/>
      <c r="R5" s="25"/>
      <c r="S5" s="110"/>
      <c r="T5" s="25"/>
      <c r="AG5" s="25"/>
      <c r="AH5" s="10"/>
      <c r="AI5" s="10"/>
      <c r="AJ5" s="10"/>
      <c r="AK5" s="10"/>
      <c r="AL5" s="10"/>
      <c r="AM5" s="10"/>
      <c r="AN5" s="10"/>
      <c r="AO5" s="10"/>
      <c r="AP5" s="25"/>
      <c r="AQ5" s="25"/>
      <c r="AR5" s="25"/>
      <c r="AS5" s="25"/>
      <c r="AT5" s="25"/>
      <c r="AU5" s="25"/>
      <c r="AV5" s="25"/>
    </row>
    <row r="6" spans="1:59" ht="16" customHeight="1" x14ac:dyDescent="0.15">
      <c r="G6" s="6"/>
      <c r="H6" s="225"/>
      <c r="I6" s="225"/>
      <c r="J6" s="219"/>
      <c r="K6" s="219"/>
      <c r="Q6" s="221"/>
      <c r="R6" s="113" t="s">
        <v>20</v>
      </c>
      <c r="S6" s="113"/>
      <c r="T6" s="222"/>
      <c r="U6" s="25"/>
      <c r="AG6" s="25"/>
      <c r="AH6" s="25"/>
      <c r="AI6" s="25"/>
      <c r="AJ6" s="25"/>
      <c r="AK6" s="25"/>
      <c r="AL6" s="25"/>
      <c r="AM6" s="25"/>
      <c r="AN6" s="25"/>
      <c r="AO6" s="25"/>
      <c r="AP6" s="25"/>
      <c r="AQ6" s="25"/>
      <c r="AR6" s="25"/>
      <c r="AS6" s="25"/>
      <c r="AT6" s="25"/>
      <c r="AU6" s="25"/>
      <c r="AV6" s="25"/>
      <c r="AW6" s="25"/>
    </row>
    <row r="7" spans="1:59" ht="40" customHeight="1" x14ac:dyDescent="0.15">
      <c r="A7" s="223" t="s">
        <v>21</v>
      </c>
      <c r="B7" s="111" t="s">
        <v>23</v>
      </c>
      <c r="C7" s="111" t="s">
        <v>315</v>
      </c>
      <c r="D7" s="111" t="s">
        <v>316</v>
      </c>
      <c r="E7" s="111" t="s">
        <v>317</v>
      </c>
      <c r="F7" s="111" t="s">
        <v>318</v>
      </c>
      <c r="G7" s="111" t="s">
        <v>319</v>
      </c>
      <c r="H7" s="169" t="s">
        <v>320</v>
      </c>
      <c r="I7" s="169" t="s">
        <v>321</v>
      </c>
      <c r="J7" s="111" t="s">
        <v>29</v>
      </c>
      <c r="K7" s="111" t="s">
        <v>30</v>
      </c>
      <c r="L7" s="111" t="s">
        <v>31</v>
      </c>
      <c r="M7" s="111" t="s">
        <v>32</v>
      </c>
      <c r="N7" s="111" t="s">
        <v>33</v>
      </c>
      <c r="O7" s="111" t="s">
        <v>34</v>
      </c>
      <c r="P7" s="111" t="s">
        <v>35</v>
      </c>
      <c r="Q7" s="111" t="s">
        <v>36</v>
      </c>
      <c r="R7" s="111" t="s">
        <v>37</v>
      </c>
      <c r="S7" s="111" t="s">
        <v>38</v>
      </c>
      <c r="T7" s="111" t="s">
        <v>39</v>
      </c>
      <c r="U7" s="223" t="s">
        <v>40</v>
      </c>
      <c r="V7" t="s">
        <v>322</v>
      </c>
      <c r="W7" s="67" t="s">
        <v>323</v>
      </c>
      <c r="X7" s="67" t="s">
        <v>324</v>
      </c>
      <c r="Y7" s="67" t="s">
        <v>325</v>
      </c>
      <c r="Z7" s="67" t="s">
        <v>326</v>
      </c>
      <c r="AA7" s="67" t="s">
        <v>327</v>
      </c>
      <c r="AB7" s="144" t="s">
        <v>328</v>
      </c>
      <c r="AC7" s="144" t="s">
        <v>329</v>
      </c>
      <c r="AD7" s="144" t="s">
        <v>330</v>
      </c>
      <c r="AE7" s="144" t="s">
        <v>331</v>
      </c>
      <c r="AF7" s="67"/>
      <c r="AG7" s="25"/>
      <c r="AH7" s="25"/>
      <c r="AI7" s="25"/>
      <c r="AJ7" s="25"/>
      <c r="AK7" s="25"/>
      <c r="AL7" s="25"/>
      <c r="AM7" s="25"/>
      <c r="AN7" s="25"/>
      <c r="AO7" s="25"/>
      <c r="AP7" s="25"/>
      <c r="AQ7" s="25"/>
      <c r="AS7" s="25"/>
      <c r="AT7" s="25"/>
      <c r="AU7" s="25"/>
      <c r="AV7" s="25"/>
      <c r="AW7" s="25"/>
    </row>
    <row r="8" spans="1:59" ht="28" customHeight="1" x14ac:dyDescent="0.15">
      <c r="A8" s="171" t="s">
        <v>42</v>
      </c>
      <c r="B8" s="171" t="s">
        <v>42</v>
      </c>
      <c r="C8" s="171" t="s">
        <v>308</v>
      </c>
      <c r="D8" s="171"/>
      <c r="E8" s="171" t="s">
        <v>308</v>
      </c>
      <c r="F8" s="171" t="s">
        <v>332</v>
      </c>
      <c r="G8" s="114" t="s">
        <v>284</v>
      </c>
      <c r="H8" s="177" t="s">
        <v>284</v>
      </c>
      <c r="I8" s="177" t="s">
        <v>284</v>
      </c>
      <c r="J8" s="114" t="s">
        <v>284</v>
      </c>
      <c r="K8" s="114" t="s">
        <v>284</v>
      </c>
      <c r="L8" s="114" t="s">
        <v>46</v>
      </c>
      <c r="M8" s="114" t="s">
        <v>46</v>
      </c>
      <c r="N8" s="114" t="s">
        <v>284</v>
      </c>
      <c r="O8" s="114" t="s">
        <v>284</v>
      </c>
      <c r="P8" s="114" t="s">
        <v>284</v>
      </c>
      <c r="Q8" s="114" t="s">
        <v>284</v>
      </c>
      <c r="R8" s="114" t="s">
        <v>284</v>
      </c>
      <c r="S8" s="114" t="s">
        <v>284</v>
      </c>
      <c r="T8" s="114" t="s">
        <v>284</v>
      </c>
      <c r="U8" s="34"/>
      <c r="V8" s="178" t="s">
        <v>333</v>
      </c>
      <c r="W8" s="178" t="s">
        <v>334</v>
      </c>
      <c r="X8" s="178" t="s">
        <v>334</v>
      </c>
      <c r="Y8" s="178" t="s">
        <v>334</v>
      </c>
      <c r="Z8" s="178" t="s">
        <v>334</v>
      </c>
      <c r="AA8" s="178" t="s">
        <v>335</v>
      </c>
      <c r="AB8" s="73" t="s">
        <v>336</v>
      </c>
      <c r="AC8" s="73" t="s">
        <v>336</v>
      </c>
      <c r="AD8" s="73" t="s">
        <v>336</v>
      </c>
      <c r="AE8" s="73" t="s">
        <v>337</v>
      </c>
      <c r="AF8" s="178"/>
      <c r="AG8" s="25"/>
      <c r="AH8" s="25"/>
      <c r="AI8" s="25"/>
      <c r="AJ8" s="25"/>
      <c r="AK8" s="25"/>
      <c r="AL8" s="25"/>
      <c r="AM8" s="25"/>
      <c r="AN8" s="25"/>
      <c r="AO8" s="25"/>
      <c r="AP8" s="25"/>
      <c r="AQ8" s="25"/>
      <c r="AR8" s="25"/>
      <c r="AS8" s="25"/>
      <c r="AT8" s="25"/>
      <c r="AU8" s="25"/>
      <c r="AV8" s="25"/>
      <c r="AW8" s="25"/>
      <c r="AX8" s="25"/>
      <c r="AY8" s="25"/>
      <c r="AZ8" s="25"/>
      <c r="BA8" s="25"/>
      <c r="BB8" s="25"/>
      <c r="BC8" s="25"/>
      <c r="BD8" s="25"/>
      <c r="BE8" s="25"/>
      <c r="BF8" s="25"/>
      <c r="BG8" s="25"/>
    </row>
    <row r="9" spans="1:59" ht="15" x14ac:dyDescent="0.2">
      <c r="A9" s="218">
        <v>45047.999305555553</v>
      </c>
      <c r="B9" s="25">
        <f t="shared" ref="B9:B40" si="0">IF(A9&lt;Emergence,0,IF(A9&gt;Harvest,0,INT((A9-Emergence)/7)+1))</f>
        <v>0</v>
      </c>
      <c r="C9" s="6">
        <f>Penman!Z4</f>
        <v>3.8428256956384556E-2</v>
      </c>
      <c r="D9" s="7">
        <f ca="1">IF(B9&gt;0,IF(#REF!&lt;=SWDPcritical,1,((1-#REF!)/(1-SWDPcritical)))*VLOOKUP(1,INDIRECT(Crop),B9+1),0.2)</f>
        <v>0.2</v>
      </c>
      <c r="E9" s="7">
        <f ca="1">D9*C9</f>
        <v>7.6856513912769119E-3</v>
      </c>
      <c r="F9" s="131">
        <f>IF(L9&gt;0.3,E9/'Irrigation Rate'!$B$17,0)</f>
        <v>0</v>
      </c>
      <c r="G9" s="7">
        <f t="shared" ref="G9:G72" ca="1" si="1">D9*C9</f>
        <v>7.6856513912769119E-3</v>
      </c>
      <c r="H9" s="11">
        <f>'Table (Dly)'!C3</f>
        <v>0.23</v>
      </c>
      <c r="I9" s="16">
        <f>AE9</f>
        <v>4.5102559846940523E-3</v>
      </c>
      <c r="K9" s="11">
        <f>IF(M9&lt;&gt;"",M9*P9,#REF!+G9+N9-H9-I9-J9)</f>
        <v>0</v>
      </c>
      <c r="L9" s="8">
        <f>M9</f>
        <v>0</v>
      </c>
      <c r="M9" s="9">
        <v>0</v>
      </c>
      <c r="N9" s="7">
        <v>0</v>
      </c>
      <c r="O9" s="15">
        <f t="shared" ref="O9:O40" si="2">IF(VLOOKUP(Crop,CropInfo,4,FALSE)=1,VLOOKUP(Crop,CropInfo,3,FALSE),IF(A9&lt;=Emergence,RZinitial,IF(A9&gt;Harvest,RZinitial,IF(AND(A9&gt;Emergence,B9&lt;VLOOKUP(Crop,CropInfo,4,FALSE)),O8+(VLOOKUP(Crop,CropInfo,3,FALSE)-RZinitial)/((VLOOKUP(Crop,CropInfo,4,FALSE)-1)*7),VLOOKUP(Crop,CropInfo,3,FALSE)))))</f>
        <v>4</v>
      </c>
      <c r="P9" s="11">
        <f>IF(O9=MAX(Zbj),VLOOKUP(O9,AWHCsite,7,TRUE),((O9-VLOOKUP((MATCH(O9,Zbj,1)-1),SoilProp,3))/(VLOOKUP(MATCH(O9,Zbj,1),SoilProp,3)-VLOOKUP((MATCH(O9,Zbj,1)-1),SoilProp,3)))*(VLOOKUP(MATCH(O9,Zbj,1),SoilProp,8)-VLOOKUP((MATCH(O9,Zbj,1)-1),SoilProp,8))+VLOOKUP((MATCH(O9,Zbj,1)-1),SoilProp,8))</f>
        <v>0.92</v>
      </c>
      <c r="Q9" s="11">
        <f ca="1">G9</f>
        <v>7.6856513912769119E-3</v>
      </c>
      <c r="R9" s="11">
        <f>H9</f>
        <v>0.23</v>
      </c>
      <c r="S9" s="11">
        <f>J9</f>
        <v>0</v>
      </c>
      <c r="T9" s="11">
        <f>N9</f>
        <v>0</v>
      </c>
      <c r="V9">
        <v>1.2</v>
      </c>
      <c r="W9" s="210">
        <v>0.19533333333333336</v>
      </c>
      <c r="X9" s="210">
        <v>0.29366666666666669</v>
      </c>
      <c r="Y9" s="210">
        <v>0.36633333333333334</v>
      </c>
      <c r="Z9" s="210">
        <v>0.39733333333333332</v>
      </c>
      <c r="AA9">
        <f t="shared" ref="AA9:AA65" si="3">W9*6+X9*6+Y9*6+Z9*6</f>
        <v>7.516</v>
      </c>
      <c r="AB9" s="25" cm="1">
        <f t="array" ref="AB9">IF(AA9&gt;0,(AA9-θr)/(θs-θr),-999)</f>
        <v>0.14871323529411765</v>
      </c>
      <c r="AC9" s="73">
        <f t="shared" ref="AC9:AC40" si="4">(Ds-V9)/(Ds-Dd)</f>
        <v>0.89999999999999991</v>
      </c>
      <c r="AD9" s="25">
        <f t="shared" ref="AD9:AD40" si="5">IF(AB9&gt;0,POWER((1-AC9),k*SIN(AB9*(PI()/2))),POWER((1-AC9),k*SIN(1*(PI()/2))))</f>
        <v>0.58684108282781589</v>
      </c>
      <c r="AE9" s="25">
        <f>IF(V9&lt;Ds,'Rainfed corn'!E9,IF(V9&gt;Dd,0,'Rainfed corn'!E9*AD9))</f>
        <v>4.5102559846940523E-3</v>
      </c>
      <c r="AH9" s="25"/>
      <c r="AI9" s="25"/>
      <c r="AJ9" s="25"/>
      <c r="AK9" s="25"/>
      <c r="AL9" s="25"/>
      <c r="AM9" s="25"/>
      <c r="AN9" s="25"/>
      <c r="AO9" s="25"/>
      <c r="AP9" s="25"/>
      <c r="AQ9" s="25"/>
      <c r="AR9" s="25"/>
      <c r="AS9" s="25"/>
      <c r="AT9" s="25"/>
      <c r="AU9" s="25"/>
      <c r="AV9" s="25"/>
      <c r="AW9" s="25"/>
    </row>
    <row r="10" spans="1:59" ht="15" x14ac:dyDescent="0.2">
      <c r="A10" s="212">
        <f>A9+1</f>
        <v>45048.999305555553</v>
      </c>
      <c r="B10" s="25">
        <f t="shared" si="0"/>
        <v>0</v>
      </c>
      <c r="C10" s="6">
        <f>Penman!Z5</f>
        <v>4.9236439444362144E-2</v>
      </c>
      <c r="D10" s="7">
        <f t="shared" ref="D10:D41" ca="1" si="6">IF(B10&gt;0,IF(L9&lt;=SWDPcritical,1,((1-L9)/(1-SWDPcritical)))*VLOOKUP(1,INDIRECT(Crop),B10+1),0.2)</f>
        <v>0.2</v>
      </c>
      <c r="E10" s="7">
        <f t="shared" ref="E10:E41" ca="1" si="7">IF(B10&gt;0,VLOOKUP(1,INDIRECT(Crop),B10+1),0.2)*C10</f>
        <v>9.8472878888724302E-3</v>
      </c>
      <c r="F10" s="131">
        <f>IF(L9&gt;0.3,E10/'Irrigation Rate'!$B$17,0)</f>
        <v>0</v>
      </c>
      <c r="G10" s="7">
        <f t="shared" ca="1" si="1"/>
        <v>9.8472878888724302E-3</v>
      </c>
      <c r="H10" s="11">
        <f>'Table (Dly)'!C4</f>
        <v>0</v>
      </c>
      <c r="I10" s="16">
        <f t="shared" ref="I10:I73" si="8">AE10</f>
        <v>5.7787930876231344E-3</v>
      </c>
      <c r="K10" s="11">
        <f t="shared" ref="K10:K73" ca="1" si="9">IF(M10&lt;&gt;"",M10*P10,K9+G10+N10-H10-I10-J10)</f>
        <v>4.0684948012492958E-3</v>
      </c>
      <c r="L10" s="8">
        <f ca="1">IF(K10/P10 &lt;1,K10/P10,1)</f>
        <v>4.422276957879669E-3</v>
      </c>
      <c r="N10" s="11">
        <f t="shared" ref="N10:N73" ca="1" si="10">IF((K9+G10-H10-I10-J10)&lt;0,-K9-G10+H10+I10+J10,0)</f>
        <v>0</v>
      </c>
      <c r="O10" s="15">
        <f t="shared" si="2"/>
        <v>4</v>
      </c>
      <c r="P10" s="11">
        <f>IF(O10=MAX(Zbj),VLOOKUP(O10,AWHCsite,6),((O10-VLOOKUP((MATCH(O10,Zbj,1)-1),SoilProp,3))/(VLOOKUP(MATCH(O10,Zbj,1),SoilProp,3)-VLOOKUP((MATCH(O10,Zbj,1)-1),SoilProp,3)))*(VLOOKUP(MATCH(O10,Zbj,1),SoilProp,8)-VLOOKUP((MATCH(O10,Zbj,1)-1),SoilProp,8))+VLOOKUP((MATCH(O10,Zbj,1)-1),SoilProp,8))</f>
        <v>0.92</v>
      </c>
      <c r="Q10" s="11">
        <f t="shared" ref="Q10:R25" ca="1" si="11">Q9+G10</f>
        <v>1.7532939280149342E-2</v>
      </c>
      <c r="R10" s="11">
        <f t="shared" si="11"/>
        <v>0.23</v>
      </c>
      <c r="S10" s="11">
        <f t="shared" ref="S10:S73" si="12">S9+J10</f>
        <v>0</v>
      </c>
      <c r="T10" s="11">
        <f t="shared" ref="T10:T73" ca="1" si="13">T9+N10</f>
        <v>0</v>
      </c>
      <c r="V10">
        <v>1.2</v>
      </c>
      <c r="W10" s="210">
        <v>0.19533333333333336</v>
      </c>
      <c r="X10" s="210">
        <v>0.29366666666666669</v>
      </c>
      <c r="Y10" s="210">
        <v>0.36633333333333334</v>
      </c>
      <c r="Z10" s="210">
        <v>0.39733333333333332</v>
      </c>
      <c r="AA10">
        <f t="shared" si="3"/>
        <v>7.516</v>
      </c>
      <c r="AB10" s="25" cm="1">
        <f t="array" ref="AB10">IF(AA10&gt;0,(AA10-θr)/(θs-θr),-999)</f>
        <v>0.14871323529411765</v>
      </c>
      <c r="AC10" s="73">
        <f t="shared" si="4"/>
        <v>0.89999999999999991</v>
      </c>
      <c r="AD10" s="25">
        <f t="shared" si="5"/>
        <v>0.58684108282781589</v>
      </c>
      <c r="AE10" s="25">
        <f>IF(V10&lt;Ds,'Rainfed corn'!E10,IF(V10&gt;Dd,0,'Rainfed corn'!E10*AD10))</f>
        <v>5.7787930876231344E-3</v>
      </c>
      <c r="AG10" s="25"/>
      <c r="AH10" s="25"/>
      <c r="AI10" s="25"/>
      <c r="AJ10" s="25"/>
      <c r="AK10" s="25"/>
      <c r="AL10" s="25"/>
      <c r="AM10" s="25"/>
      <c r="AN10" s="25"/>
      <c r="AO10" s="25"/>
      <c r="AP10" s="25"/>
      <c r="AQ10" s="25"/>
      <c r="AR10" s="25"/>
      <c r="AS10" s="25"/>
      <c r="AT10" s="25"/>
      <c r="AU10" s="25"/>
      <c r="AV10" s="25"/>
      <c r="AW10" s="25"/>
    </row>
    <row r="11" spans="1:59" ht="15" x14ac:dyDescent="0.2">
      <c r="A11" s="212">
        <f t="shared" ref="A11:A74" si="14">A10+1</f>
        <v>45049.999305555553</v>
      </c>
      <c r="B11" s="25">
        <f t="shared" si="0"/>
        <v>0</v>
      </c>
      <c r="C11" s="6">
        <f>Penman!Z6</f>
        <v>0.11406189323473154</v>
      </c>
      <c r="D11" s="7">
        <f t="shared" ca="1" si="6"/>
        <v>0.2</v>
      </c>
      <c r="E11" s="7">
        <f t="shared" ca="1" si="7"/>
        <v>2.281237864694631E-2</v>
      </c>
      <c r="F11" s="131">
        <f ca="1">IF(L10&gt;0.3,E11/'Irrigation Rate'!$B$17,0)</f>
        <v>0</v>
      </c>
      <c r="G11" s="7">
        <f t="shared" ca="1" si="1"/>
        <v>2.281237864694631E-2</v>
      </c>
      <c r="H11" s="11">
        <f>'Table (Dly)'!C5</f>
        <v>0</v>
      </c>
      <c r="I11" s="16">
        <f t="shared" si="8"/>
        <v>1.3387240987052119E-2</v>
      </c>
      <c r="K11" s="11">
        <f t="shared" ca="1" si="9"/>
        <v>1.3493632461143486E-2</v>
      </c>
      <c r="L11" s="8">
        <f ca="1">IF(K11/P11 &lt;1,K11/P11,1)</f>
        <v>1.4666991805590746E-2</v>
      </c>
      <c r="N11" s="11">
        <f t="shared" ca="1" si="10"/>
        <v>0</v>
      </c>
      <c r="O11" s="15">
        <f t="shared" si="2"/>
        <v>4</v>
      </c>
      <c r="P11" s="11">
        <f>IF(O11=MAX(Zbj),VLOOKUP(O11,AWHCsite,7,TRUE),((O11-VLOOKUP((MATCH(O11,Zbj,1)-1),SoilProp,3))/(VLOOKUP(MATCH(O11,Zbj,1),SoilProp,3)-VLOOKUP((MATCH(O11,Zbj,1)-1),SoilProp,3)))*(VLOOKUP(MATCH(O11,Zbj,1),SoilProp,8)-VLOOKUP((MATCH(O11,Zbj,1)-1),SoilProp,8))+VLOOKUP((MATCH(O11,Zbj,1)-1),SoilProp,8))</f>
        <v>0.92</v>
      </c>
      <c r="Q11" s="11">
        <f t="shared" ca="1" si="11"/>
        <v>4.0345317927095656E-2</v>
      </c>
      <c r="R11" s="11">
        <f t="shared" si="11"/>
        <v>0.23</v>
      </c>
      <c r="S11" s="11">
        <f t="shared" si="12"/>
        <v>0</v>
      </c>
      <c r="T11" s="11">
        <f t="shared" ca="1" si="13"/>
        <v>0</v>
      </c>
      <c r="V11">
        <v>1.2</v>
      </c>
      <c r="W11" s="210">
        <v>0.19533333333333336</v>
      </c>
      <c r="X11" s="210">
        <v>0.29366666666666669</v>
      </c>
      <c r="Y11" s="210">
        <v>0.36633333333333334</v>
      </c>
      <c r="Z11" s="210">
        <v>0.39733333333333332</v>
      </c>
      <c r="AA11">
        <f t="shared" si="3"/>
        <v>7.516</v>
      </c>
      <c r="AB11" s="25" cm="1">
        <f t="array" ref="AB11">IF(AA11&gt;0,(AA11-θr)/(θs-θr),-999)</f>
        <v>0.14871323529411765</v>
      </c>
      <c r="AC11" s="73">
        <f t="shared" si="4"/>
        <v>0.89999999999999991</v>
      </c>
      <c r="AD11" s="25">
        <f t="shared" si="5"/>
        <v>0.58684108282781589</v>
      </c>
      <c r="AE11" s="25">
        <f>IF(V11&lt;Ds,'Rainfed corn'!E11,IF(V11&gt;Dd,0,'Rainfed corn'!E11*AD11))</f>
        <v>1.3387240987052119E-2</v>
      </c>
      <c r="AG11" s="25"/>
      <c r="AH11" s="25"/>
      <c r="AI11" s="25"/>
      <c r="AJ11" s="25"/>
      <c r="AK11" s="25"/>
      <c r="AL11" s="25"/>
      <c r="AM11" s="25"/>
      <c r="AN11" s="25"/>
      <c r="AO11" s="25"/>
      <c r="AP11" s="25"/>
      <c r="AQ11" s="25"/>
      <c r="AR11" s="25"/>
      <c r="AS11" s="25"/>
      <c r="AT11" s="25"/>
      <c r="AU11" s="25"/>
      <c r="AV11" s="25"/>
      <c r="AW11" s="25"/>
    </row>
    <row r="12" spans="1:59" ht="15" x14ac:dyDescent="0.2">
      <c r="A12" s="212">
        <f t="shared" si="14"/>
        <v>45050.999305555553</v>
      </c>
      <c r="B12" s="25">
        <f t="shared" si="0"/>
        <v>0</v>
      </c>
      <c r="C12" s="6">
        <f>Penman!Z7</f>
        <v>0.1806628134603549</v>
      </c>
      <c r="D12" s="7">
        <f t="shared" ca="1" si="6"/>
        <v>0.2</v>
      </c>
      <c r="E12" s="7">
        <f t="shared" ca="1" si="7"/>
        <v>3.6132562692070984E-2</v>
      </c>
      <c r="F12" s="131">
        <f ca="1">IF(L11&gt;0.3,E12/'Irrigation Rate'!$B$17,0)</f>
        <v>0</v>
      </c>
      <c r="G12" s="7">
        <f t="shared" ca="1" si="1"/>
        <v>3.6132562692070984E-2</v>
      </c>
      <c r="H12" s="11">
        <f>'Table (Dly)'!C6</f>
        <v>0</v>
      </c>
      <c r="I12" s="16">
        <f t="shared" si="8"/>
        <v>2.1204072215558877E-2</v>
      </c>
      <c r="K12" s="11">
        <f t="shared" ca="1" si="9"/>
        <v>2.842212293765559E-2</v>
      </c>
      <c r="L12" s="8">
        <f t="shared" ref="L12:L75" ca="1" si="15">IF(K12/P12 &lt;1,K12/P12,1)</f>
        <v>3.0893611888756074E-2</v>
      </c>
      <c r="N12" s="11">
        <f t="shared" ca="1" si="10"/>
        <v>0</v>
      </c>
      <c r="O12" s="15">
        <f t="shared" si="2"/>
        <v>4</v>
      </c>
      <c r="P12" s="11">
        <f t="shared" ref="P12:P43" si="16">IF(O12=MAX(Zbj),VLOOKUP(O12,AWHCsite,6),((O12-VLOOKUP((MATCH(O12,Zbj,1)-1),SoilProp,3))/(VLOOKUP(MATCH(O12,Zbj,1),SoilProp,3)-VLOOKUP((MATCH(O12,Zbj,1)-1),SoilProp,3)))*(VLOOKUP(MATCH(O12,Zbj,1),SoilProp,8)-VLOOKUP((MATCH(O12,Zbj,1)-1),SoilProp,8))+VLOOKUP((MATCH(O12,Zbj,1)-1),SoilProp,8))</f>
        <v>0.92</v>
      </c>
      <c r="Q12" s="11">
        <f t="shared" ca="1" si="11"/>
        <v>7.6477880619166633E-2</v>
      </c>
      <c r="R12" s="11">
        <f t="shared" si="11"/>
        <v>0.23</v>
      </c>
      <c r="S12" s="11">
        <f t="shared" si="12"/>
        <v>0</v>
      </c>
      <c r="T12" s="11">
        <f t="shared" ca="1" si="13"/>
        <v>0</v>
      </c>
      <c r="V12">
        <v>1.2</v>
      </c>
      <c r="W12" s="210">
        <v>0.19533333333333336</v>
      </c>
      <c r="X12" s="210">
        <v>0.29366666666666669</v>
      </c>
      <c r="Y12" s="210">
        <v>0.36633333333333334</v>
      </c>
      <c r="Z12" s="210">
        <v>0.39733333333333332</v>
      </c>
      <c r="AA12">
        <f t="shared" si="3"/>
        <v>7.516</v>
      </c>
      <c r="AB12" s="25" cm="1">
        <f t="array" ref="AB12">IF(AA12&gt;0,(AA12-θr)/(θs-θr),-999)</f>
        <v>0.14871323529411765</v>
      </c>
      <c r="AC12" s="73">
        <f t="shared" si="4"/>
        <v>0.89999999999999991</v>
      </c>
      <c r="AD12" s="25">
        <f t="shared" si="5"/>
        <v>0.58684108282781589</v>
      </c>
      <c r="AE12" s="25">
        <f>IF(V12&lt;Ds,'Rainfed corn'!E12,IF(V12&gt;Dd,0,'Rainfed corn'!E12*AD12))</f>
        <v>2.1204072215558877E-2</v>
      </c>
      <c r="AG12" s="25"/>
      <c r="AH12" s="25"/>
      <c r="AI12" s="25"/>
      <c r="AJ12" s="25"/>
      <c r="AK12" s="25"/>
      <c r="AL12" s="25"/>
      <c r="AM12" s="25"/>
      <c r="AN12" s="25"/>
      <c r="AO12" s="25"/>
      <c r="AP12" s="25"/>
      <c r="AQ12" s="25"/>
      <c r="AR12" s="25"/>
      <c r="AS12" s="25"/>
      <c r="AT12" s="25"/>
      <c r="AU12" s="25"/>
      <c r="AV12" s="25"/>
      <c r="AW12" s="25"/>
    </row>
    <row r="13" spans="1:59" ht="15" x14ac:dyDescent="0.2">
      <c r="A13" s="212">
        <f t="shared" si="14"/>
        <v>45051.999305555553</v>
      </c>
      <c r="B13" s="25">
        <f t="shared" si="0"/>
        <v>0</v>
      </c>
      <c r="C13" s="6">
        <f>Penman!Z8</f>
        <v>0.18420629642016245</v>
      </c>
      <c r="D13" s="7">
        <f t="shared" ca="1" si="6"/>
        <v>0.2</v>
      </c>
      <c r="E13" s="7">
        <f t="shared" ca="1" si="7"/>
        <v>3.6841259284032493E-2</v>
      </c>
      <c r="F13" s="131">
        <f ca="1">IF(L12&gt;0.3,E13/'Irrigation Rate'!$B$17,0)</f>
        <v>0</v>
      </c>
      <c r="G13" s="7">
        <f t="shared" ca="1" si="1"/>
        <v>3.6841259284032493E-2</v>
      </c>
      <c r="H13" s="11">
        <f>'Table (Dly)'!C7</f>
        <v>0</v>
      </c>
      <c r="I13" s="16">
        <f t="shared" si="8"/>
        <v>2.1619964490981955E-2</v>
      </c>
      <c r="K13" s="11">
        <f t="shared" ca="1" si="9"/>
        <v>4.3643417730706124E-2</v>
      </c>
      <c r="L13" s="8">
        <f t="shared" ca="1" si="15"/>
        <v>4.7438497533376221E-2</v>
      </c>
      <c r="N13" s="11">
        <f t="shared" ca="1" si="10"/>
        <v>0</v>
      </c>
      <c r="O13" s="15">
        <f t="shared" si="2"/>
        <v>4</v>
      </c>
      <c r="P13" s="11">
        <f t="shared" si="16"/>
        <v>0.92</v>
      </c>
      <c r="Q13" s="11">
        <f t="shared" ca="1" si="11"/>
        <v>0.11331913990319913</v>
      </c>
      <c r="R13" s="11">
        <f t="shared" si="11"/>
        <v>0.23</v>
      </c>
      <c r="S13" s="11">
        <f t="shared" si="12"/>
        <v>0</v>
      </c>
      <c r="T13" s="11">
        <f t="shared" ca="1" si="13"/>
        <v>0</v>
      </c>
      <c r="V13">
        <v>1.2</v>
      </c>
      <c r="W13" s="210">
        <v>0.19533333333333336</v>
      </c>
      <c r="X13" s="210">
        <v>0.29366666666666669</v>
      </c>
      <c r="Y13" s="210">
        <v>0.36633333333333334</v>
      </c>
      <c r="Z13" s="210">
        <v>0.39733333333333332</v>
      </c>
      <c r="AA13">
        <f t="shared" si="3"/>
        <v>7.516</v>
      </c>
      <c r="AB13" s="25" cm="1">
        <f t="array" ref="AB13">IF(AA13&gt;0,(AA13-θr)/(θs-θr),-999)</f>
        <v>0.14871323529411765</v>
      </c>
      <c r="AC13" s="73">
        <f t="shared" si="4"/>
        <v>0.89999999999999991</v>
      </c>
      <c r="AD13" s="25">
        <f t="shared" si="5"/>
        <v>0.58684108282781589</v>
      </c>
      <c r="AE13" s="25">
        <f>IF(V13&lt;Ds,'Rainfed corn'!E13,IF(V13&gt;Dd,0,'Rainfed corn'!E13*AD13))</f>
        <v>2.1619964490981955E-2</v>
      </c>
      <c r="AG13" s="25"/>
      <c r="AH13" s="25"/>
      <c r="AI13" s="25"/>
      <c r="AJ13" s="25"/>
      <c r="AK13" s="25"/>
      <c r="AL13" s="25"/>
      <c r="AM13" s="25"/>
      <c r="AN13" s="25"/>
      <c r="AO13" s="25"/>
      <c r="AP13" s="25"/>
      <c r="AQ13" s="25"/>
      <c r="AR13" s="25"/>
      <c r="AS13" s="25"/>
      <c r="AT13" s="25"/>
      <c r="AU13" s="25"/>
      <c r="AV13" s="25"/>
      <c r="AW13" s="25"/>
    </row>
    <row r="14" spans="1:59" ht="15" x14ac:dyDescent="0.2">
      <c r="A14" s="212">
        <f t="shared" si="14"/>
        <v>45052.999305555553</v>
      </c>
      <c r="B14" s="25">
        <f t="shared" si="0"/>
        <v>0</v>
      </c>
      <c r="C14" s="6">
        <f>Penman!Z9</f>
        <v>9.7487524997748237E-2</v>
      </c>
      <c r="D14" s="7">
        <f t="shared" ca="1" si="6"/>
        <v>0.2</v>
      </c>
      <c r="E14" s="7">
        <f t="shared" ca="1" si="7"/>
        <v>1.949750499954965E-2</v>
      </c>
      <c r="F14" s="131">
        <f ca="1">IF(L13&gt;0.3,E14/'Irrigation Rate'!$B$17,0)</f>
        <v>0</v>
      </c>
      <c r="G14" s="7">
        <f t="shared" ca="1" si="1"/>
        <v>1.949750499954965E-2</v>
      </c>
      <c r="H14" s="11">
        <f>'Table (Dly)'!C8</f>
        <v>0.01</v>
      </c>
      <c r="I14" s="16">
        <f t="shared" si="8"/>
        <v>1.144193694637647E-2</v>
      </c>
      <c r="K14" s="11">
        <f t="shared" ca="1" si="9"/>
        <v>4.1698985783879303E-2</v>
      </c>
      <c r="L14" s="8">
        <f t="shared" ca="1" si="15"/>
        <v>4.5324984547694895E-2</v>
      </c>
      <c r="N14" s="11">
        <f t="shared" ca="1" si="10"/>
        <v>0</v>
      </c>
      <c r="O14" s="15">
        <f t="shared" si="2"/>
        <v>4</v>
      </c>
      <c r="P14" s="11">
        <f t="shared" si="16"/>
        <v>0.92</v>
      </c>
      <c r="Q14" s="11">
        <f t="shared" ca="1" si="11"/>
        <v>0.13281664490274878</v>
      </c>
      <c r="R14" s="11">
        <f t="shared" si="11"/>
        <v>0.24000000000000002</v>
      </c>
      <c r="S14" s="11">
        <f t="shared" si="12"/>
        <v>0</v>
      </c>
      <c r="T14" s="11">
        <f t="shared" ca="1" si="13"/>
        <v>0</v>
      </c>
      <c r="V14">
        <v>1.2</v>
      </c>
      <c r="W14" s="210">
        <v>0.19533333333333336</v>
      </c>
      <c r="X14" s="210">
        <v>0.29366666666666669</v>
      </c>
      <c r="Y14" s="210">
        <v>0.36633333333333334</v>
      </c>
      <c r="Z14" s="210">
        <v>0.39733333333333332</v>
      </c>
      <c r="AA14">
        <f t="shared" si="3"/>
        <v>7.516</v>
      </c>
      <c r="AB14" s="25" cm="1">
        <f t="array" ref="AB14">IF(AA14&gt;0,(AA14-θr)/(θs-θr),-999)</f>
        <v>0.14871323529411765</v>
      </c>
      <c r="AC14" s="73">
        <f t="shared" si="4"/>
        <v>0.89999999999999991</v>
      </c>
      <c r="AD14" s="25">
        <f t="shared" si="5"/>
        <v>0.58684108282781589</v>
      </c>
      <c r="AE14" s="25">
        <f>IF(V14&lt;Ds,'Rainfed corn'!E14,IF(V14&gt;Dd,0,'Rainfed corn'!E14*AD14))</f>
        <v>1.144193694637647E-2</v>
      </c>
      <c r="AG14" s="25"/>
      <c r="AH14" s="25"/>
      <c r="AI14" s="25"/>
      <c r="AJ14" s="25"/>
      <c r="AK14" s="25"/>
      <c r="AL14" s="25"/>
      <c r="AM14" s="25"/>
      <c r="AN14" s="25"/>
      <c r="AO14" s="25"/>
      <c r="AP14" s="25"/>
      <c r="AQ14" s="25"/>
      <c r="AR14" s="25"/>
      <c r="AS14" s="25"/>
      <c r="AT14" s="25"/>
      <c r="AU14" s="25"/>
      <c r="AV14" s="25"/>
      <c r="AW14" s="25"/>
    </row>
    <row r="15" spans="1:59" ht="15" x14ac:dyDescent="0.2">
      <c r="A15" s="212">
        <f t="shared" si="14"/>
        <v>45053.999305555553</v>
      </c>
      <c r="B15" s="25">
        <f t="shared" si="0"/>
        <v>0</v>
      </c>
      <c r="C15" s="6">
        <f>Penman!Z10</f>
        <v>0.12233888405715877</v>
      </c>
      <c r="D15" s="7">
        <f t="shared" ca="1" si="6"/>
        <v>0.2</v>
      </c>
      <c r="E15" s="7">
        <f t="shared" ca="1" si="7"/>
        <v>2.4467776811431755E-2</v>
      </c>
      <c r="F15" s="131">
        <f ca="1">IF(L14&gt;0.3,E15/'Irrigation Rate'!$B$17,0)</f>
        <v>0</v>
      </c>
      <c r="G15" s="7">
        <f t="shared" ca="1" si="1"/>
        <v>2.4467776811431755E-2</v>
      </c>
      <c r="H15" s="11">
        <f>'Table (Dly)'!C9</f>
        <v>0.42007874015748031</v>
      </c>
      <c r="I15" s="16">
        <f t="shared" si="8"/>
        <v>1.4358696638409935E-2</v>
      </c>
      <c r="K15" s="11">
        <f t="shared" ca="1" si="9"/>
        <v>5.2041704279304213E-18</v>
      </c>
      <c r="L15" s="8">
        <f t="shared" ca="1" si="15"/>
        <v>5.6567069868808924E-18</v>
      </c>
      <c r="N15" s="11">
        <f t="shared" ca="1" si="10"/>
        <v>0.36827067420057918</v>
      </c>
      <c r="O15" s="15">
        <f t="shared" si="2"/>
        <v>4</v>
      </c>
      <c r="P15" s="11">
        <f t="shared" si="16"/>
        <v>0.92</v>
      </c>
      <c r="Q15" s="11">
        <f t="shared" ca="1" si="11"/>
        <v>0.15728442171418053</v>
      </c>
      <c r="R15" s="11">
        <f t="shared" si="11"/>
        <v>0.66007874015748036</v>
      </c>
      <c r="S15" s="11">
        <f t="shared" si="12"/>
        <v>0</v>
      </c>
      <c r="T15" s="11">
        <f t="shared" ca="1" si="13"/>
        <v>0.36827067420057918</v>
      </c>
      <c r="V15">
        <v>1.2</v>
      </c>
      <c r="W15" s="210">
        <v>0.19533333333333336</v>
      </c>
      <c r="X15" s="210">
        <v>0.29366666666666669</v>
      </c>
      <c r="Y15" s="210">
        <v>0.36633333333333334</v>
      </c>
      <c r="Z15" s="210">
        <v>0.39733333333333332</v>
      </c>
      <c r="AA15">
        <f t="shared" si="3"/>
        <v>7.516</v>
      </c>
      <c r="AB15" s="25" cm="1">
        <f t="array" ref="AB15">IF(AA15&gt;0,(AA15-θr)/(θs-θr),-999)</f>
        <v>0.14871323529411765</v>
      </c>
      <c r="AC15" s="73">
        <f t="shared" si="4"/>
        <v>0.89999999999999991</v>
      </c>
      <c r="AD15" s="25">
        <f t="shared" si="5"/>
        <v>0.58684108282781589</v>
      </c>
      <c r="AE15" s="25">
        <f>IF(V15&lt;Ds,'Rainfed corn'!E15,IF(V15&gt;Dd,0,'Rainfed corn'!E15*AD15))</f>
        <v>1.4358696638409935E-2</v>
      </c>
      <c r="AG15" s="25"/>
      <c r="AH15" s="25"/>
      <c r="AI15" s="25"/>
      <c r="AJ15" s="25"/>
      <c r="AK15" s="25"/>
      <c r="AL15" s="25"/>
      <c r="AM15" s="25"/>
      <c r="AN15" s="25"/>
      <c r="AO15" s="25"/>
      <c r="AP15" s="25"/>
      <c r="AQ15" s="25"/>
      <c r="AR15" s="25"/>
      <c r="AS15" s="25"/>
      <c r="AT15" s="25"/>
      <c r="AU15" s="25"/>
      <c r="AV15" s="25"/>
      <c r="AW15" s="25"/>
    </row>
    <row r="16" spans="1:59" ht="15" x14ac:dyDescent="0.2">
      <c r="A16" s="212">
        <f t="shared" si="14"/>
        <v>45054.999305555553</v>
      </c>
      <c r="B16" s="25">
        <f t="shared" si="0"/>
        <v>0</v>
      </c>
      <c r="C16" s="6">
        <f>Penman!Z11</f>
        <v>0.17815340469006166</v>
      </c>
      <c r="D16" s="7">
        <f t="shared" ca="1" si="6"/>
        <v>0.2</v>
      </c>
      <c r="E16" s="7">
        <f t="shared" ca="1" si="7"/>
        <v>3.5630680938012332E-2</v>
      </c>
      <c r="F16" s="131">
        <f ca="1">IF(L15&gt;0.3,E16/'Irrigation Rate'!$B$17,0)</f>
        <v>0</v>
      </c>
      <c r="G16" s="7">
        <f t="shared" ca="1" si="1"/>
        <v>3.5630680938012332E-2</v>
      </c>
      <c r="H16" s="11">
        <f>'Table (Dly)'!C10</f>
        <v>0</v>
      </c>
      <c r="I16" s="16">
        <f t="shared" si="8"/>
        <v>2.0909547383555577E-2</v>
      </c>
      <c r="K16" s="11">
        <f t="shared" ca="1" si="9"/>
        <v>1.4721133554456763E-2</v>
      </c>
      <c r="L16" s="8">
        <f t="shared" ca="1" si="15"/>
        <v>1.6001232124409525E-2</v>
      </c>
      <c r="N16" s="11">
        <f t="shared" ca="1" si="10"/>
        <v>0</v>
      </c>
      <c r="O16" s="15">
        <f t="shared" si="2"/>
        <v>4</v>
      </c>
      <c r="P16" s="11">
        <f t="shared" si="16"/>
        <v>0.92</v>
      </c>
      <c r="Q16" s="11">
        <f t="shared" ca="1" si="11"/>
        <v>0.19291510265219286</v>
      </c>
      <c r="R16" s="11">
        <f t="shared" si="11"/>
        <v>0.66007874015748036</v>
      </c>
      <c r="S16" s="11">
        <f t="shared" si="12"/>
        <v>0</v>
      </c>
      <c r="T16" s="11">
        <f t="shared" ca="1" si="13"/>
        <v>0.36827067420057918</v>
      </c>
      <c r="V16">
        <v>1.2</v>
      </c>
      <c r="W16" s="210">
        <v>0.19533333333333336</v>
      </c>
      <c r="X16" s="210">
        <v>0.29366666666666669</v>
      </c>
      <c r="Y16" s="210">
        <v>0.36633333333333334</v>
      </c>
      <c r="Z16" s="210">
        <v>0.39733333333333332</v>
      </c>
      <c r="AA16">
        <f t="shared" si="3"/>
        <v>7.516</v>
      </c>
      <c r="AB16" s="25" cm="1">
        <f t="array" ref="AB16">IF(AA16&gt;0,(AA16-θr)/(θs-θr),-999)</f>
        <v>0.14871323529411765</v>
      </c>
      <c r="AC16" s="73">
        <f t="shared" si="4"/>
        <v>0.89999999999999991</v>
      </c>
      <c r="AD16" s="25">
        <f t="shared" si="5"/>
        <v>0.58684108282781589</v>
      </c>
      <c r="AE16" s="25">
        <f>IF(V16&lt;Ds,'Rainfed corn'!E16,IF(V16&gt;Dd,0,'Rainfed corn'!E16*AD16))</f>
        <v>2.0909547383555577E-2</v>
      </c>
      <c r="AG16" s="25"/>
      <c r="AH16" s="25"/>
      <c r="AI16" s="25"/>
      <c r="AJ16" s="25"/>
      <c r="AK16" s="25"/>
      <c r="AL16" s="25"/>
      <c r="AM16" s="25"/>
      <c r="AN16" s="25"/>
      <c r="AO16" s="25"/>
      <c r="AP16" s="25"/>
      <c r="AQ16" s="25"/>
      <c r="AR16" s="25"/>
      <c r="AS16" s="25"/>
      <c r="AT16" s="25"/>
      <c r="AU16" s="25"/>
      <c r="AV16" s="25"/>
      <c r="AW16" s="25"/>
    </row>
    <row r="17" spans="1:49" ht="15" x14ac:dyDescent="0.2">
      <c r="A17" s="212">
        <f t="shared" si="14"/>
        <v>45055.999305555553</v>
      </c>
      <c r="B17" s="25">
        <f t="shared" si="0"/>
        <v>0</v>
      </c>
      <c r="C17" s="6">
        <f>Penman!Z12</f>
        <v>0.16829008994319078</v>
      </c>
      <c r="D17" s="7">
        <f t="shared" ca="1" si="6"/>
        <v>0.2</v>
      </c>
      <c r="E17" s="7">
        <f t="shared" ca="1" si="7"/>
        <v>3.3658017988638156E-2</v>
      </c>
      <c r="F17" s="131">
        <f ca="1">IF(L16&gt;0.3,E17/'Irrigation Rate'!$B$17,0)</f>
        <v>0</v>
      </c>
      <c r="G17" s="7">
        <f t="shared" ca="1" si="1"/>
        <v>3.3658017988638156E-2</v>
      </c>
      <c r="H17" s="11">
        <f>'Table (Dly)'!C11</f>
        <v>0</v>
      </c>
      <c r="I17" s="16">
        <f t="shared" si="8"/>
        <v>1.9751907722290522E-2</v>
      </c>
      <c r="K17" s="11">
        <f t="shared" ca="1" si="9"/>
        <v>2.8627243820804397E-2</v>
      </c>
      <c r="L17" s="8">
        <f t="shared" ca="1" si="15"/>
        <v>3.1116569370439561E-2</v>
      </c>
      <c r="N17" s="11">
        <f t="shared" ca="1" si="10"/>
        <v>0</v>
      </c>
      <c r="O17" s="15">
        <f t="shared" si="2"/>
        <v>4</v>
      </c>
      <c r="P17" s="11">
        <f t="shared" si="16"/>
        <v>0.92</v>
      </c>
      <c r="Q17" s="11">
        <f t="shared" ca="1" si="11"/>
        <v>0.22657312064083102</v>
      </c>
      <c r="R17" s="11">
        <f t="shared" si="11"/>
        <v>0.66007874015748036</v>
      </c>
      <c r="S17" s="11">
        <f t="shared" si="12"/>
        <v>0</v>
      </c>
      <c r="T17" s="11">
        <f t="shared" ca="1" si="13"/>
        <v>0.36827067420057918</v>
      </c>
      <c r="V17">
        <v>1.2</v>
      </c>
      <c r="W17" s="210">
        <v>0.19533333333333336</v>
      </c>
      <c r="X17" s="210">
        <v>0.29366666666666669</v>
      </c>
      <c r="Y17" s="210">
        <v>0.36633333333333334</v>
      </c>
      <c r="Z17" s="210">
        <v>0.39733333333333332</v>
      </c>
      <c r="AA17">
        <f t="shared" si="3"/>
        <v>7.516</v>
      </c>
      <c r="AB17" s="25" cm="1">
        <f t="array" ref="AB17">IF(AA17&gt;0,(AA17-θr)/(θs-θr),-999)</f>
        <v>0.14871323529411765</v>
      </c>
      <c r="AC17" s="73">
        <f t="shared" si="4"/>
        <v>0.89999999999999991</v>
      </c>
      <c r="AD17" s="25">
        <f t="shared" si="5"/>
        <v>0.58684108282781589</v>
      </c>
      <c r="AE17" s="25">
        <f>IF(V17&lt;Ds,'Rainfed corn'!E17,IF(V17&gt;Dd,0,'Rainfed corn'!E17*AD17))</f>
        <v>1.9751907722290522E-2</v>
      </c>
      <c r="AG17" s="25"/>
      <c r="AH17" s="25"/>
      <c r="AI17" s="25"/>
      <c r="AJ17" s="25"/>
      <c r="AK17" s="25"/>
      <c r="AL17" s="25"/>
      <c r="AM17" s="25"/>
      <c r="AN17" s="25"/>
      <c r="AO17" s="25"/>
      <c r="AP17" s="25"/>
      <c r="AQ17" s="25"/>
      <c r="AR17" s="25"/>
      <c r="AS17" s="25"/>
      <c r="AT17" s="25"/>
      <c r="AU17" s="25"/>
      <c r="AV17" s="25"/>
      <c r="AW17" s="25"/>
    </row>
    <row r="18" spans="1:49" ht="15" x14ac:dyDescent="0.2">
      <c r="A18" s="212">
        <f t="shared" si="14"/>
        <v>45056.999305555553</v>
      </c>
      <c r="B18" s="25">
        <f t="shared" si="0"/>
        <v>0</v>
      </c>
      <c r="C18" s="6">
        <f>Penman!Z13</f>
        <v>0.18155277576139059</v>
      </c>
      <c r="D18" s="7">
        <f t="shared" ca="1" si="6"/>
        <v>0.2</v>
      </c>
      <c r="E18" s="7">
        <f t="shared" ca="1" si="7"/>
        <v>3.6310555152278122E-2</v>
      </c>
      <c r="F18" s="131">
        <f ca="1">IF(L17&gt;0.3,E18/'Irrigation Rate'!$B$17,0)</f>
        <v>0</v>
      </c>
      <c r="G18" s="7">
        <f t="shared" ca="1" si="1"/>
        <v>3.6310555152278122E-2</v>
      </c>
      <c r="H18" s="11">
        <f>'Table (Dly)'!C12</f>
        <v>0</v>
      </c>
      <c r="I18" s="16">
        <f t="shared" si="8"/>
        <v>2.1308525503642022E-2</v>
      </c>
      <c r="K18" s="11">
        <f t="shared" ca="1" si="9"/>
        <v>4.3629273469440497E-2</v>
      </c>
      <c r="L18" s="8">
        <f t="shared" ca="1" si="15"/>
        <v>4.7423123336348363E-2</v>
      </c>
      <c r="N18" s="11">
        <f t="shared" ca="1" si="10"/>
        <v>0</v>
      </c>
      <c r="O18" s="15">
        <f t="shared" si="2"/>
        <v>4</v>
      </c>
      <c r="P18" s="11">
        <f t="shared" si="16"/>
        <v>0.92</v>
      </c>
      <c r="Q18" s="11">
        <f t="shared" ca="1" si="11"/>
        <v>0.26288367579310912</v>
      </c>
      <c r="R18" s="11">
        <f t="shared" si="11"/>
        <v>0.66007874015748036</v>
      </c>
      <c r="S18" s="11">
        <f t="shared" si="12"/>
        <v>0</v>
      </c>
      <c r="T18" s="11">
        <f t="shared" ca="1" si="13"/>
        <v>0.36827067420057918</v>
      </c>
      <c r="V18">
        <v>1.2</v>
      </c>
      <c r="W18" s="210">
        <v>0.19533333333333336</v>
      </c>
      <c r="X18" s="210">
        <v>0.29366666666666669</v>
      </c>
      <c r="Y18" s="210">
        <v>0.36633333333333334</v>
      </c>
      <c r="Z18" s="210">
        <v>0.39733333333333332</v>
      </c>
      <c r="AA18">
        <f t="shared" si="3"/>
        <v>7.516</v>
      </c>
      <c r="AB18" s="25" cm="1">
        <f t="array" ref="AB18">IF(AA18&gt;0,(AA18-θr)/(θs-θr),-999)</f>
        <v>0.14871323529411765</v>
      </c>
      <c r="AC18" s="73">
        <f t="shared" si="4"/>
        <v>0.89999999999999991</v>
      </c>
      <c r="AD18" s="25">
        <f t="shared" si="5"/>
        <v>0.58684108282781589</v>
      </c>
      <c r="AE18" s="25">
        <f>IF(V18&lt;Ds,'Rainfed corn'!E18,IF(V18&gt;Dd,0,'Rainfed corn'!E18*AD18))</f>
        <v>2.1308525503642022E-2</v>
      </c>
      <c r="AG18" s="25"/>
      <c r="AH18" s="25"/>
      <c r="AI18" s="25"/>
      <c r="AJ18" s="25"/>
      <c r="AK18" s="25"/>
      <c r="AL18" s="25"/>
      <c r="AM18" s="25"/>
      <c r="AN18" s="25"/>
      <c r="AO18" s="25"/>
      <c r="AP18" s="25"/>
      <c r="AQ18" s="25"/>
      <c r="AR18" s="25"/>
      <c r="AS18" s="25"/>
      <c r="AT18" s="25"/>
      <c r="AU18" s="25"/>
      <c r="AV18" s="25"/>
      <c r="AW18" s="25"/>
    </row>
    <row r="19" spans="1:49" ht="15" x14ac:dyDescent="0.2">
      <c r="A19" s="212">
        <f t="shared" si="14"/>
        <v>45057.999305555553</v>
      </c>
      <c r="B19" s="25">
        <f t="shared" si="0"/>
        <v>0</v>
      </c>
      <c r="C19" s="6">
        <f>Penman!Z14</f>
        <v>0.19919552664319398</v>
      </c>
      <c r="D19" s="7">
        <f t="shared" ca="1" si="6"/>
        <v>0.2</v>
      </c>
      <c r="E19" s="7">
        <f t="shared" ca="1" si="7"/>
        <v>3.9839105328638796E-2</v>
      </c>
      <c r="F19" s="131">
        <f ca="1">IF(L18&gt;0.3,E19/'Irrigation Rate'!$B$17,0)</f>
        <v>0</v>
      </c>
      <c r="G19" s="7">
        <f t="shared" ca="1" si="1"/>
        <v>3.9839105328638796E-2</v>
      </c>
      <c r="H19" s="11">
        <f>'Table (Dly)'!C13</f>
        <v>0</v>
      </c>
      <c r="I19" s="16">
        <f t="shared" si="8"/>
        <v>2.3379223709949801E-2</v>
      </c>
      <c r="K19" s="11">
        <f t="shared" ca="1" si="9"/>
        <v>6.0089155088129495E-2</v>
      </c>
      <c r="L19" s="8">
        <f t="shared" ca="1" si="15"/>
        <v>6.531429900883641E-2</v>
      </c>
      <c r="N19" s="11">
        <f t="shared" ca="1" si="10"/>
        <v>0</v>
      </c>
      <c r="O19" s="15">
        <f t="shared" si="2"/>
        <v>4</v>
      </c>
      <c r="P19" s="11">
        <f t="shared" si="16"/>
        <v>0.92</v>
      </c>
      <c r="Q19" s="11">
        <f t="shared" ca="1" si="11"/>
        <v>0.30272278112174789</v>
      </c>
      <c r="R19" s="11">
        <f t="shared" si="11"/>
        <v>0.66007874015748036</v>
      </c>
      <c r="S19" s="11">
        <f t="shared" si="12"/>
        <v>0</v>
      </c>
      <c r="T19" s="11">
        <f t="shared" ca="1" si="13"/>
        <v>0.36827067420057918</v>
      </c>
      <c r="V19">
        <v>1.2</v>
      </c>
      <c r="W19" s="210">
        <v>0.19533333333333336</v>
      </c>
      <c r="X19" s="210">
        <v>0.29366666666666669</v>
      </c>
      <c r="Y19" s="210">
        <v>0.36633333333333334</v>
      </c>
      <c r="Z19" s="210">
        <v>0.39733333333333332</v>
      </c>
      <c r="AA19">
        <f t="shared" si="3"/>
        <v>7.516</v>
      </c>
      <c r="AB19" s="25" cm="1">
        <f t="array" ref="AB19">IF(AA19&gt;0,(AA19-θr)/(θs-θr),-999)</f>
        <v>0.14871323529411765</v>
      </c>
      <c r="AC19" s="73">
        <f t="shared" si="4"/>
        <v>0.89999999999999991</v>
      </c>
      <c r="AD19" s="25">
        <f t="shared" si="5"/>
        <v>0.58684108282781589</v>
      </c>
      <c r="AE19" s="25">
        <f>IF(V19&lt;Ds,'Rainfed corn'!E19,IF(V19&gt;Dd,0,'Rainfed corn'!E19*AD19))</f>
        <v>2.3379223709949801E-2</v>
      </c>
      <c r="AG19" s="25"/>
      <c r="AH19" s="25"/>
      <c r="AI19" s="25"/>
      <c r="AJ19" s="25"/>
      <c r="AK19" s="25"/>
      <c r="AL19" s="25"/>
      <c r="AM19" s="25"/>
      <c r="AN19" s="25"/>
      <c r="AO19" s="25"/>
      <c r="AP19" s="25"/>
      <c r="AQ19" s="25"/>
      <c r="AR19" s="25"/>
      <c r="AS19" s="25"/>
      <c r="AT19" s="25"/>
      <c r="AU19" s="25"/>
      <c r="AV19" s="25"/>
      <c r="AW19" s="25"/>
    </row>
    <row r="20" spans="1:49" ht="15" x14ac:dyDescent="0.2">
      <c r="A20" s="212">
        <f t="shared" si="14"/>
        <v>45058.999305555553</v>
      </c>
      <c r="B20" s="25">
        <f t="shared" si="0"/>
        <v>0</v>
      </c>
      <c r="C20" s="6">
        <f>Penman!Z15</f>
        <v>0.14487852813524624</v>
      </c>
      <c r="D20" s="7">
        <f t="shared" ca="1" si="6"/>
        <v>0.2</v>
      </c>
      <c r="E20" s="7">
        <f t="shared" ca="1" si="7"/>
        <v>2.897570562704925E-2</v>
      </c>
      <c r="F20" s="131">
        <f ca="1">IF(L19&gt;0.3,E20/'Irrigation Rate'!$B$17,0)</f>
        <v>0</v>
      </c>
      <c r="G20" s="7">
        <f t="shared" ca="1" si="1"/>
        <v>2.897570562704925E-2</v>
      </c>
      <c r="H20" s="11">
        <f>'Table (Dly)'!C14</f>
        <v>0</v>
      </c>
      <c r="I20" s="16">
        <f t="shared" si="8"/>
        <v>1.7004134465877618E-2</v>
      </c>
      <c r="K20" s="11">
        <f t="shared" ca="1" si="9"/>
        <v>7.2060726249301127E-2</v>
      </c>
      <c r="L20" s="8">
        <f t="shared" ca="1" si="15"/>
        <v>7.8326876357936004E-2</v>
      </c>
      <c r="N20" s="11">
        <f t="shared" ca="1" si="10"/>
        <v>0</v>
      </c>
      <c r="O20" s="15">
        <f t="shared" si="2"/>
        <v>4</v>
      </c>
      <c r="P20" s="11">
        <f t="shared" si="16"/>
        <v>0.92</v>
      </c>
      <c r="Q20" s="11">
        <f t="shared" ca="1" si="11"/>
        <v>0.33169848674879715</v>
      </c>
      <c r="R20" s="11">
        <f t="shared" si="11"/>
        <v>0.66007874015748036</v>
      </c>
      <c r="S20" s="11">
        <f t="shared" si="12"/>
        <v>0</v>
      </c>
      <c r="T20" s="11">
        <f t="shared" ca="1" si="13"/>
        <v>0.36827067420057918</v>
      </c>
      <c r="V20">
        <v>1.2</v>
      </c>
      <c r="W20" s="210">
        <v>0.19533333333333336</v>
      </c>
      <c r="X20" s="210">
        <v>0.29366666666666669</v>
      </c>
      <c r="Y20" s="210">
        <v>0.36633333333333334</v>
      </c>
      <c r="Z20" s="210">
        <v>0.39733333333333332</v>
      </c>
      <c r="AA20">
        <f t="shared" si="3"/>
        <v>7.516</v>
      </c>
      <c r="AB20" s="25" cm="1">
        <f t="array" ref="AB20">IF(AA20&gt;0,(AA20-θr)/(θs-θr),-999)</f>
        <v>0.14871323529411765</v>
      </c>
      <c r="AC20" s="73">
        <f t="shared" si="4"/>
        <v>0.89999999999999991</v>
      </c>
      <c r="AD20" s="25">
        <f t="shared" si="5"/>
        <v>0.58684108282781589</v>
      </c>
      <c r="AE20" s="25">
        <f>IF(V20&lt;Ds,'Rainfed corn'!E20,IF(V20&gt;Dd,0,'Rainfed corn'!E20*AD20))</f>
        <v>1.7004134465877618E-2</v>
      </c>
      <c r="AG20" s="25"/>
      <c r="AH20" s="25"/>
      <c r="AI20" s="25"/>
      <c r="AJ20" s="25"/>
      <c r="AK20" s="25"/>
      <c r="AL20" s="25"/>
      <c r="AM20" s="25"/>
      <c r="AN20" s="25"/>
      <c r="AO20" s="25"/>
      <c r="AP20" s="25"/>
      <c r="AQ20" s="25"/>
      <c r="AR20" s="25"/>
      <c r="AS20" s="25"/>
      <c r="AT20" s="25"/>
      <c r="AU20" s="25"/>
      <c r="AV20" s="25"/>
      <c r="AW20" s="25"/>
    </row>
    <row r="21" spans="1:49" ht="15" x14ac:dyDescent="0.2">
      <c r="A21" s="212">
        <f t="shared" si="14"/>
        <v>45059.999305555553</v>
      </c>
      <c r="B21" s="25">
        <f t="shared" si="0"/>
        <v>0</v>
      </c>
      <c r="C21" s="6">
        <f>Penman!Z16</f>
        <v>0.1123604049217274</v>
      </c>
      <c r="D21" s="7">
        <f t="shared" ca="1" si="6"/>
        <v>0.2</v>
      </c>
      <c r="E21" s="7">
        <f t="shared" ca="1" si="7"/>
        <v>2.2472080984345482E-2</v>
      </c>
      <c r="F21" s="131">
        <f ca="1">IF(L20&gt;0.3,E21/'Irrigation Rate'!$B$17,0)</f>
        <v>0</v>
      </c>
      <c r="G21" s="7">
        <f t="shared" ca="1" si="1"/>
        <v>2.2472080984345482E-2</v>
      </c>
      <c r="H21" s="11">
        <f>'Table (Dly)'!C15</f>
        <v>1.47992125984252</v>
      </c>
      <c r="I21" s="16">
        <f t="shared" si="8"/>
        <v>2.1539649219137865E-2</v>
      </c>
      <c r="K21" s="11">
        <f t="shared" ca="1" si="9"/>
        <v>-1.0755285551056204E-16</v>
      </c>
      <c r="L21" s="8">
        <f t="shared" ca="1" si="15"/>
        <v>-1.1690527772887177E-16</v>
      </c>
      <c r="N21" s="11">
        <f t="shared" ca="1" si="10"/>
        <v>1.4069281018280111</v>
      </c>
      <c r="O21" s="15">
        <f t="shared" si="2"/>
        <v>4</v>
      </c>
      <c r="P21" s="11">
        <f t="shared" si="16"/>
        <v>0.92</v>
      </c>
      <c r="Q21" s="11">
        <f t="shared" ca="1" si="11"/>
        <v>0.35417056773314265</v>
      </c>
      <c r="R21" s="11">
        <f t="shared" si="11"/>
        <v>2.1400000000000006</v>
      </c>
      <c r="S21" s="11">
        <f t="shared" si="12"/>
        <v>0</v>
      </c>
      <c r="T21" s="11">
        <f t="shared" ca="1" si="13"/>
        <v>1.7751987760285903</v>
      </c>
      <c r="V21">
        <v>1.2</v>
      </c>
      <c r="W21" s="210">
        <v>0.19533333333333336</v>
      </c>
      <c r="X21" s="210">
        <v>0.29366666666666669</v>
      </c>
      <c r="Y21" s="210">
        <v>0.36633333333333334</v>
      </c>
      <c r="Z21" s="210">
        <v>0.39733333333333332</v>
      </c>
      <c r="AA21">
        <f t="shared" si="3"/>
        <v>7.516</v>
      </c>
      <c r="AB21" s="25" cm="1">
        <f t="array" ref="AB21">IF(AA21&gt;0,(AA21-θr)/(θs-θr),-999)</f>
        <v>0.14871323529411765</v>
      </c>
      <c r="AC21" s="73">
        <f t="shared" si="4"/>
        <v>0.89999999999999991</v>
      </c>
      <c r="AD21" s="25">
        <f t="shared" si="5"/>
        <v>0.58684108282781589</v>
      </c>
      <c r="AE21" s="25">
        <f>IF(V21&lt;Ds,'Rainfed corn'!E21,IF(V21&gt;Dd,0,'Rainfed corn'!E21*AD21))</f>
        <v>2.1539649219137865E-2</v>
      </c>
      <c r="AG21" s="25"/>
      <c r="AH21" s="25"/>
      <c r="AI21" s="25"/>
      <c r="AJ21" s="25"/>
      <c r="AK21" s="25"/>
      <c r="AL21" s="25"/>
      <c r="AM21" s="25"/>
      <c r="AN21" s="25"/>
      <c r="AO21" s="25"/>
      <c r="AP21" s="25"/>
      <c r="AQ21" s="25"/>
      <c r="AR21" s="25"/>
      <c r="AS21" s="25"/>
      <c r="AT21" s="25"/>
      <c r="AU21" s="25"/>
      <c r="AV21" s="25"/>
      <c r="AW21" s="25"/>
    </row>
    <row r="22" spans="1:49" ht="15" x14ac:dyDescent="0.2">
      <c r="A22" s="212">
        <f t="shared" si="14"/>
        <v>45060.999305555553</v>
      </c>
      <c r="B22" s="25">
        <f t="shared" si="0"/>
        <v>0</v>
      </c>
      <c r="C22" s="6">
        <f>Penman!Z17</f>
        <v>0.15560954211040759</v>
      </c>
      <c r="D22" s="7">
        <f t="shared" ca="1" si="6"/>
        <v>0.2</v>
      </c>
      <c r="E22" s="7">
        <f t="shared" ca="1" si="7"/>
        <v>3.1121908422081519E-2</v>
      </c>
      <c r="F22" s="131">
        <f ca="1">IF(L21&gt;0.3,E22/'Irrigation Rate'!$B$17,0)</f>
        <v>0</v>
      </c>
      <c r="G22" s="7">
        <f t="shared" ca="1" si="1"/>
        <v>3.1121908422081519E-2</v>
      </c>
      <c r="H22" s="11">
        <f>'Table (Dly)'!C16</f>
        <v>0.08</v>
      </c>
      <c r="I22" s="16">
        <f t="shared" si="8"/>
        <v>-2.6728468950656233E-2</v>
      </c>
      <c r="K22" s="11">
        <f t="shared" ca="1" si="9"/>
        <v>-6.9388939039072284E-18</v>
      </c>
      <c r="L22" s="8">
        <f t="shared" ca="1" si="15"/>
        <v>-7.5422759825078565E-18</v>
      </c>
      <c r="N22" s="11">
        <f t="shared" ca="1" si="10"/>
        <v>2.2149622627262354E-2</v>
      </c>
      <c r="O22" s="15">
        <f t="shared" si="2"/>
        <v>4</v>
      </c>
      <c r="P22" s="11">
        <f t="shared" si="16"/>
        <v>0.92</v>
      </c>
      <c r="Q22" s="11">
        <f t="shared" ca="1" si="11"/>
        <v>0.38529247615522416</v>
      </c>
      <c r="R22" s="11">
        <f t="shared" si="11"/>
        <v>2.2200000000000006</v>
      </c>
      <c r="S22" s="11">
        <f t="shared" si="12"/>
        <v>0</v>
      </c>
      <c r="T22" s="11">
        <f t="shared" ca="1" si="13"/>
        <v>1.7973483986558527</v>
      </c>
      <c r="V22">
        <v>1.2</v>
      </c>
      <c r="W22" s="210">
        <v>0.19533333333333336</v>
      </c>
      <c r="X22" s="210">
        <v>0.29366666666666669</v>
      </c>
      <c r="Y22" s="210">
        <v>0.36633333333333334</v>
      </c>
      <c r="Z22" s="210">
        <v>0.39733333333333332</v>
      </c>
      <c r="AA22">
        <f t="shared" si="3"/>
        <v>7.516</v>
      </c>
      <c r="AB22" s="25" cm="1">
        <f t="array" ref="AB22">IF(AA22&gt;0,(AA22-θr)/(θs-θr),-999)</f>
        <v>0.14871323529411765</v>
      </c>
      <c r="AC22" s="73">
        <f t="shared" si="4"/>
        <v>0.89999999999999991</v>
      </c>
      <c r="AD22" s="25">
        <f t="shared" si="5"/>
        <v>0.58684108282781589</v>
      </c>
      <c r="AE22" s="25">
        <f>IF(V22&lt;Ds,'Rainfed corn'!E22,IF(V22&gt;Dd,0,'Rainfed corn'!E22*AD22))</f>
        <v>-2.6728468950656233E-2</v>
      </c>
      <c r="AG22" s="25"/>
      <c r="AH22" s="25"/>
      <c r="AI22" s="25"/>
      <c r="AJ22" s="25"/>
      <c r="AK22" s="25"/>
      <c r="AL22" s="25"/>
      <c r="AM22" s="25"/>
      <c r="AN22" s="25"/>
      <c r="AO22" s="25"/>
      <c r="AP22" s="25"/>
      <c r="AQ22" s="25"/>
      <c r="AR22" s="25"/>
      <c r="AS22" s="25"/>
      <c r="AT22" s="25"/>
      <c r="AU22" s="25"/>
      <c r="AV22" s="25"/>
      <c r="AW22" s="25"/>
    </row>
    <row r="23" spans="1:49" ht="15" x14ac:dyDescent="0.2">
      <c r="A23" s="212">
        <f t="shared" si="14"/>
        <v>45061.999305555553</v>
      </c>
      <c r="B23" s="25">
        <f t="shared" si="0"/>
        <v>0</v>
      </c>
      <c r="C23" s="6">
        <f>Penman!Z18</f>
        <v>0.15816804832805073</v>
      </c>
      <c r="D23" s="7">
        <f t="shared" ca="1" si="6"/>
        <v>0.2</v>
      </c>
      <c r="E23" s="7">
        <f t="shared" ca="1" si="7"/>
        <v>3.163360966561015E-2</v>
      </c>
      <c r="F23" s="131">
        <f ca="1">IF(L22&gt;0.3,E23/'Irrigation Rate'!$B$17,0)</f>
        <v>0</v>
      </c>
      <c r="G23" s="7">
        <f t="shared" ca="1" si="1"/>
        <v>3.163360966561015E-2</v>
      </c>
      <c r="H23" s="11">
        <f>'Table (Dly)'!C17</f>
        <v>0</v>
      </c>
      <c r="I23" s="16">
        <f t="shared" si="8"/>
        <v>3.03210395248679E-2</v>
      </c>
      <c r="K23" s="11">
        <f t="shared" ca="1" si="9"/>
        <v>1.3125701407422433E-3</v>
      </c>
      <c r="L23" s="8">
        <f t="shared" ca="1" si="15"/>
        <v>1.4267066747198295E-3</v>
      </c>
      <c r="N23" s="11">
        <f t="shared" ca="1" si="10"/>
        <v>0</v>
      </c>
      <c r="O23" s="15">
        <f t="shared" si="2"/>
        <v>4</v>
      </c>
      <c r="P23" s="11">
        <f t="shared" si="16"/>
        <v>0.92</v>
      </c>
      <c r="Q23" s="11">
        <f t="shared" ca="1" si="11"/>
        <v>0.41692608582083429</v>
      </c>
      <c r="R23" s="11">
        <f t="shared" si="11"/>
        <v>2.2200000000000006</v>
      </c>
      <c r="S23" s="11">
        <f t="shared" si="12"/>
        <v>0</v>
      </c>
      <c r="T23" s="11">
        <f t="shared" ca="1" si="13"/>
        <v>1.7973483986558527</v>
      </c>
      <c r="V23">
        <v>1.2</v>
      </c>
      <c r="W23" s="210">
        <v>0.19533333333333336</v>
      </c>
      <c r="X23" s="210">
        <v>0.29366666666666669</v>
      </c>
      <c r="Y23" s="210">
        <v>0.36633333333333334</v>
      </c>
      <c r="Z23" s="210">
        <v>0.39733333333333332</v>
      </c>
      <c r="AA23">
        <f t="shared" si="3"/>
        <v>7.516</v>
      </c>
      <c r="AB23" s="25" cm="1">
        <f t="array" ref="AB23">IF(AA23&gt;0,(AA23-θr)/(θs-θr),-999)</f>
        <v>0.14871323529411765</v>
      </c>
      <c r="AC23" s="73">
        <f t="shared" si="4"/>
        <v>0.89999999999999991</v>
      </c>
      <c r="AD23" s="25">
        <f t="shared" si="5"/>
        <v>0.58684108282781589</v>
      </c>
      <c r="AE23" s="25">
        <f>IF(V23&lt;Ds,'Rainfed corn'!E23,IF(V23&gt;Dd,0,'Rainfed corn'!E23*AD23))</f>
        <v>3.03210395248679E-2</v>
      </c>
      <c r="AG23" s="25"/>
      <c r="AH23" s="25"/>
      <c r="AI23" s="25"/>
      <c r="AJ23" s="25"/>
      <c r="AK23" s="25"/>
      <c r="AL23" s="25"/>
      <c r="AM23" s="25"/>
      <c r="AN23" s="25"/>
      <c r="AO23" s="25"/>
      <c r="AP23" s="25"/>
      <c r="AQ23" s="25"/>
      <c r="AR23" s="25"/>
      <c r="AS23" s="25"/>
      <c r="AT23" s="25"/>
      <c r="AU23" s="25"/>
      <c r="AV23" s="25"/>
      <c r="AW23" s="25"/>
    </row>
    <row r="24" spans="1:49" ht="15" x14ac:dyDescent="0.2">
      <c r="A24" s="212">
        <f t="shared" si="14"/>
        <v>45062.999305555553</v>
      </c>
      <c r="B24" s="25">
        <f t="shared" si="0"/>
        <v>1</v>
      </c>
      <c r="C24" s="6">
        <f>Penman!Z19</f>
        <v>0.14021976121264479</v>
      </c>
      <c r="D24" s="7">
        <f t="shared" ca="1" si="6"/>
        <v>0.1388888888888889</v>
      </c>
      <c r="E24" s="7">
        <f t="shared" ca="1" si="7"/>
        <v>1.9474966835089556E-2</v>
      </c>
      <c r="F24" s="131">
        <f ca="1">IF(L23&gt;0.3,E24/'Irrigation Rate'!$B$17,0)</f>
        <v>0</v>
      </c>
      <c r="G24" s="7">
        <f t="shared" ca="1" si="1"/>
        <v>1.9474966835089556E-2</v>
      </c>
      <c r="H24" s="11">
        <f>'Table (Dly)'!C18</f>
        <v>0</v>
      </c>
      <c r="I24" s="16">
        <f t="shared" si="8"/>
        <v>2.6880327391269509E-2</v>
      </c>
      <c r="K24" s="11">
        <f t="shared" ca="1" si="9"/>
        <v>0</v>
      </c>
      <c r="L24" s="8">
        <f t="shared" ca="1" si="15"/>
        <v>0</v>
      </c>
      <c r="N24" s="11">
        <f t="shared" ca="1" si="10"/>
        <v>6.0927904154377092E-3</v>
      </c>
      <c r="O24" s="15">
        <f t="shared" si="2"/>
        <v>4.4761904761904763</v>
      </c>
      <c r="P24" s="11">
        <f t="shared" si="16"/>
        <v>1.0295238095238097</v>
      </c>
      <c r="Q24" s="11">
        <f t="shared" ca="1" si="11"/>
        <v>0.43640105265592383</v>
      </c>
      <c r="R24" s="11">
        <f t="shared" si="11"/>
        <v>2.2200000000000006</v>
      </c>
      <c r="S24" s="11">
        <f t="shared" si="12"/>
        <v>0</v>
      </c>
      <c r="T24" s="11">
        <f t="shared" ca="1" si="13"/>
        <v>1.8034411890712905</v>
      </c>
      <c r="V24">
        <v>1.2</v>
      </c>
      <c r="W24" s="210">
        <v>0.19533333333333336</v>
      </c>
      <c r="X24" s="210">
        <v>0.29366666666666669</v>
      </c>
      <c r="Y24" s="210">
        <v>0.36633333333333334</v>
      </c>
      <c r="Z24" s="210">
        <v>0.39733333333333332</v>
      </c>
      <c r="AA24">
        <f t="shared" si="3"/>
        <v>7.516</v>
      </c>
      <c r="AB24" s="25" cm="1">
        <f t="array" ref="AB24">IF(AA24&gt;0,(AA24-θr)/(θs-θr),-999)</f>
        <v>0.14871323529411765</v>
      </c>
      <c r="AC24" s="73">
        <f t="shared" si="4"/>
        <v>0.89999999999999991</v>
      </c>
      <c r="AD24" s="25">
        <f t="shared" si="5"/>
        <v>0.58684108282781589</v>
      </c>
      <c r="AE24" s="25">
        <f>IF(V24&lt;Ds,'Rainfed corn'!E24,IF(V24&gt;Dd,0,'Rainfed corn'!E24*AD24))</f>
        <v>2.6880327391269509E-2</v>
      </c>
      <c r="AG24" s="25"/>
      <c r="AH24" s="25"/>
      <c r="AI24" s="25"/>
      <c r="AJ24" s="25"/>
      <c r="AK24" s="25"/>
      <c r="AL24" s="25"/>
      <c r="AM24" s="25"/>
      <c r="AN24" s="25"/>
      <c r="AO24" s="25"/>
      <c r="AP24" s="25"/>
      <c r="AQ24" s="25"/>
      <c r="AR24" s="25"/>
      <c r="AS24" s="25"/>
      <c r="AT24" s="25"/>
      <c r="AU24" s="25"/>
      <c r="AV24" s="25"/>
      <c r="AW24" s="25"/>
    </row>
    <row r="25" spans="1:49" ht="15" x14ac:dyDescent="0.2">
      <c r="A25" s="212">
        <f t="shared" si="14"/>
        <v>45063.999305555553</v>
      </c>
      <c r="B25" s="25">
        <f t="shared" si="0"/>
        <v>1</v>
      </c>
      <c r="C25" s="6">
        <f>Penman!Z20</f>
        <v>0.17964209750934218</v>
      </c>
      <c r="D25" s="7">
        <f t="shared" ca="1" si="6"/>
        <v>0.1388888888888889</v>
      </c>
      <c r="E25" s="7">
        <f t="shared" ca="1" si="7"/>
        <v>2.4950291320741971E-2</v>
      </c>
      <c r="F25" s="131">
        <f ca="1">IF(L24&gt;0.3,E25/'Irrigation Rate'!$B$17,0)</f>
        <v>0</v>
      </c>
      <c r="G25" s="7">
        <f t="shared" ca="1" si="1"/>
        <v>2.4950291320741971E-2</v>
      </c>
      <c r="H25" s="11">
        <f>'Table (Dly)'!C19</f>
        <v>0</v>
      </c>
      <c r="I25" s="16">
        <f t="shared" si="8"/>
        <v>3.4437645254455203E-2</v>
      </c>
      <c r="K25" s="11">
        <f t="shared" ca="1" si="9"/>
        <v>0</v>
      </c>
      <c r="L25" s="8">
        <f t="shared" ca="1" si="15"/>
        <v>0</v>
      </c>
      <c r="N25" s="11">
        <f t="shared" ca="1" si="10"/>
        <v>9.4873539337132322E-3</v>
      </c>
      <c r="O25" s="15">
        <f t="shared" si="2"/>
        <v>4.9523809523809526</v>
      </c>
      <c r="P25" s="11">
        <f t="shared" si="16"/>
        <v>1.1390476190476193</v>
      </c>
      <c r="Q25" s="11">
        <f t="shared" ca="1" si="11"/>
        <v>0.46135134397666577</v>
      </c>
      <c r="R25" s="11">
        <f t="shared" si="11"/>
        <v>2.2200000000000006</v>
      </c>
      <c r="S25" s="11">
        <f t="shared" si="12"/>
        <v>0</v>
      </c>
      <c r="T25" s="11">
        <f t="shared" ca="1" si="13"/>
        <v>1.8129285430050037</v>
      </c>
      <c r="V25">
        <v>1.2</v>
      </c>
      <c r="W25" s="210">
        <v>0.19533333333333336</v>
      </c>
      <c r="X25" s="210">
        <v>0.29366666666666669</v>
      </c>
      <c r="Y25" s="210">
        <v>0.36633333333333334</v>
      </c>
      <c r="Z25" s="210">
        <v>0.39733333333333332</v>
      </c>
      <c r="AA25">
        <f t="shared" si="3"/>
        <v>7.516</v>
      </c>
      <c r="AB25" s="25" cm="1">
        <f t="array" ref="AB25">IF(AA25&gt;0,(AA25-θr)/(θs-θr),-999)</f>
        <v>0.14871323529411765</v>
      </c>
      <c r="AC25" s="73">
        <f t="shared" si="4"/>
        <v>0.89999999999999991</v>
      </c>
      <c r="AD25" s="25">
        <f t="shared" si="5"/>
        <v>0.58684108282781589</v>
      </c>
      <c r="AE25" s="25">
        <f>IF(V25&lt;Ds,'Rainfed corn'!E25,IF(V25&gt;Dd,0,'Rainfed corn'!E25*AD25))</f>
        <v>3.4437645254455203E-2</v>
      </c>
      <c r="AG25" s="25"/>
      <c r="AH25" s="25"/>
      <c r="AI25" s="25"/>
      <c r="AJ25" s="25"/>
      <c r="AK25" s="25"/>
      <c r="AL25" s="25"/>
      <c r="AM25" s="25"/>
      <c r="AN25" s="25"/>
      <c r="AO25" s="25"/>
      <c r="AP25" s="25"/>
      <c r="AQ25" s="25"/>
      <c r="AR25" s="25"/>
      <c r="AS25" s="25"/>
      <c r="AT25" s="25"/>
      <c r="AU25" s="25"/>
      <c r="AV25" s="25"/>
      <c r="AW25" s="25"/>
    </row>
    <row r="26" spans="1:49" ht="15" x14ac:dyDescent="0.2">
      <c r="A26" s="212">
        <f t="shared" si="14"/>
        <v>45064.999305555553</v>
      </c>
      <c r="B26" s="25">
        <f t="shared" si="0"/>
        <v>1</v>
      </c>
      <c r="C26" s="6">
        <f>Penman!Z21</f>
        <v>0.19585426489791727</v>
      </c>
      <c r="D26" s="7">
        <f t="shared" ca="1" si="6"/>
        <v>0.1388888888888889</v>
      </c>
      <c r="E26" s="7">
        <f t="shared" ca="1" si="7"/>
        <v>2.7201981235821845E-2</v>
      </c>
      <c r="F26" s="131">
        <f ca="1">IF(L25&gt;0.3,E26/'Irrigation Rate'!$B$17,0)</f>
        <v>0</v>
      </c>
      <c r="G26" s="7">
        <f t="shared" ca="1" si="1"/>
        <v>2.7201981235821845E-2</v>
      </c>
      <c r="H26" s="11">
        <f>'Table (Dly)'!C20</f>
        <v>0</v>
      </c>
      <c r="I26" s="16">
        <f t="shared" si="8"/>
        <v>3.7545540770452288E-2</v>
      </c>
      <c r="K26" s="11">
        <f t="shared" ca="1" si="9"/>
        <v>0</v>
      </c>
      <c r="L26" s="8">
        <f t="shared" ca="1" si="15"/>
        <v>0</v>
      </c>
      <c r="N26" s="11">
        <f t="shared" ca="1" si="10"/>
        <v>1.0343559534630443E-2</v>
      </c>
      <c r="O26" s="15">
        <f t="shared" si="2"/>
        <v>5.4285714285714288</v>
      </c>
      <c r="P26" s="11">
        <f t="shared" si="16"/>
        <v>1.2485714285714287</v>
      </c>
      <c r="Q26" s="11">
        <f t="shared" ref="Q26:R41" ca="1" si="17">Q25+G26</f>
        <v>0.48855332521248762</v>
      </c>
      <c r="R26" s="11">
        <f t="shared" si="17"/>
        <v>2.2200000000000006</v>
      </c>
      <c r="S26" s="11">
        <f t="shared" si="12"/>
        <v>0</v>
      </c>
      <c r="T26" s="11">
        <f t="shared" ca="1" si="13"/>
        <v>1.8232721025396341</v>
      </c>
      <c r="V26">
        <v>1.2</v>
      </c>
      <c r="W26" s="210">
        <v>0.19533333333333336</v>
      </c>
      <c r="X26" s="210">
        <v>0.29366666666666669</v>
      </c>
      <c r="Y26" s="210">
        <v>0.36633333333333334</v>
      </c>
      <c r="Z26" s="210">
        <v>0.39733333333333332</v>
      </c>
      <c r="AA26">
        <f t="shared" si="3"/>
        <v>7.516</v>
      </c>
      <c r="AB26" s="25" cm="1">
        <f t="array" ref="AB26">IF(AA26&gt;0,(AA26-θr)/(θs-θr),-999)</f>
        <v>0.14871323529411765</v>
      </c>
      <c r="AC26" s="73">
        <f t="shared" si="4"/>
        <v>0.89999999999999991</v>
      </c>
      <c r="AD26" s="25">
        <f t="shared" si="5"/>
        <v>0.58684108282781589</v>
      </c>
      <c r="AE26" s="25">
        <f>IF(V26&lt;Ds,'Rainfed corn'!E26,IF(V26&gt;Dd,0,'Rainfed corn'!E26*AD26))</f>
        <v>3.7545540770452288E-2</v>
      </c>
      <c r="AG26" s="25"/>
      <c r="AH26" s="25"/>
      <c r="AI26" s="25"/>
      <c r="AJ26" s="25"/>
      <c r="AK26" s="25"/>
      <c r="AL26" s="25"/>
      <c r="AM26" s="25"/>
      <c r="AN26" s="25"/>
      <c r="AO26" s="25"/>
      <c r="AP26" s="25"/>
      <c r="AQ26" s="25"/>
      <c r="AR26" s="25"/>
      <c r="AS26" s="25"/>
      <c r="AT26" s="25"/>
      <c r="AU26" s="25"/>
      <c r="AV26" s="25"/>
      <c r="AW26" s="25"/>
    </row>
    <row r="27" spans="1:49" ht="15" x14ac:dyDescent="0.2">
      <c r="A27" s="212">
        <f t="shared" si="14"/>
        <v>45065.999305555553</v>
      </c>
      <c r="B27" s="25">
        <f t="shared" si="0"/>
        <v>1</v>
      </c>
      <c r="C27" s="6">
        <f>Penman!Z22</f>
        <v>0.13476256252231639</v>
      </c>
      <c r="D27" s="7">
        <f t="shared" ca="1" si="6"/>
        <v>0.1388888888888889</v>
      </c>
      <c r="E27" s="7">
        <f t="shared" ca="1" si="7"/>
        <v>1.8717022572543943E-2</v>
      </c>
      <c r="F27" s="131">
        <f ca="1">IF(L26&gt;0.3,E27/'Irrigation Rate'!$B$17,0)</f>
        <v>0</v>
      </c>
      <c r="G27" s="7">
        <f t="shared" ca="1" si="1"/>
        <v>1.8717022572543943E-2</v>
      </c>
      <c r="H27" s="11">
        <f>'Table (Dly)'!C21</f>
        <v>0.5</v>
      </c>
      <c r="I27" s="16">
        <f t="shared" si="8"/>
        <v>2.5834174650980812E-2</v>
      </c>
      <c r="K27" s="11">
        <f t="shared" ca="1" si="9"/>
        <v>0</v>
      </c>
      <c r="L27" s="8">
        <f t="shared" ca="1" si="15"/>
        <v>0</v>
      </c>
      <c r="N27" s="11">
        <f t="shared" ca="1" si="10"/>
        <v>0.50711715207843688</v>
      </c>
      <c r="O27" s="15">
        <f t="shared" si="2"/>
        <v>5.9047619047619051</v>
      </c>
      <c r="P27" s="11">
        <f t="shared" si="16"/>
        <v>1.3580952380952382</v>
      </c>
      <c r="Q27" s="11">
        <f t="shared" ca="1" si="17"/>
        <v>0.50727034778503155</v>
      </c>
      <c r="R27" s="11">
        <f t="shared" si="17"/>
        <v>2.7200000000000006</v>
      </c>
      <c r="S27" s="11">
        <f t="shared" si="12"/>
        <v>0</v>
      </c>
      <c r="T27" s="11">
        <f t="shared" ca="1" si="13"/>
        <v>2.3303892546180709</v>
      </c>
      <c r="V27">
        <v>1.2</v>
      </c>
      <c r="W27" s="210">
        <v>0.19533333333333336</v>
      </c>
      <c r="X27" s="210">
        <v>0.29366666666666669</v>
      </c>
      <c r="Y27" s="210">
        <v>0.36633333333333334</v>
      </c>
      <c r="Z27" s="210">
        <v>0.39733333333333332</v>
      </c>
      <c r="AA27">
        <f t="shared" si="3"/>
        <v>7.516</v>
      </c>
      <c r="AB27" s="25" cm="1">
        <f t="array" ref="AB27">IF(AA27&gt;0,(AA27-θr)/(θs-θr),-999)</f>
        <v>0.14871323529411765</v>
      </c>
      <c r="AC27" s="73">
        <f t="shared" si="4"/>
        <v>0.89999999999999991</v>
      </c>
      <c r="AD27" s="25">
        <f t="shared" si="5"/>
        <v>0.58684108282781589</v>
      </c>
      <c r="AE27" s="25">
        <f>IF(V27&lt;Ds,'Rainfed corn'!E27,IF(V27&gt;Dd,0,'Rainfed corn'!E27*AD27))</f>
        <v>2.5834174650980812E-2</v>
      </c>
      <c r="AG27" s="25"/>
      <c r="AH27" s="25"/>
      <c r="AI27" s="25"/>
      <c r="AJ27" s="25"/>
      <c r="AK27" s="25"/>
      <c r="AL27" s="25"/>
      <c r="AM27" s="25"/>
      <c r="AN27" s="25"/>
      <c r="AO27" s="25"/>
      <c r="AP27" s="25"/>
      <c r="AQ27" s="25"/>
      <c r="AR27" s="25"/>
      <c r="AS27" s="25"/>
      <c r="AT27" s="25"/>
      <c r="AU27" s="25"/>
      <c r="AV27" s="25"/>
      <c r="AW27" s="25"/>
    </row>
    <row r="28" spans="1:49" ht="15" x14ac:dyDescent="0.2">
      <c r="A28" s="212">
        <f t="shared" si="14"/>
        <v>45066.999305555553</v>
      </c>
      <c r="B28" s="25">
        <f t="shared" si="0"/>
        <v>1</v>
      </c>
      <c r="C28" s="6">
        <f>Penman!Z23</f>
        <v>0.140086510419862</v>
      </c>
      <c r="D28" s="7">
        <f t="shared" ca="1" si="6"/>
        <v>0.1388888888888889</v>
      </c>
      <c r="E28" s="7">
        <f t="shared" ca="1" si="7"/>
        <v>1.9456459780536391E-2</v>
      </c>
      <c r="F28" s="131">
        <f ca="1">IF(L27&gt;0.3,E28/'Irrigation Rate'!$B$17,0)</f>
        <v>0</v>
      </c>
      <c r="G28" s="7">
        <f t="shared" ca="1" si="1"/>
        <v>1.9456459780536391E-2</v>
      </c>
      <c r="H28" s="11">
        <f>'Table (Dly)'!C22</f>
        <v>0</v>
      </c>
      <c r="I28" s="16">
        <f t="shared" si="8"/>
        <v>3.3705492980388399E-2</v>
      </c>
      <c r="K28" s="11">
        <f t="shared" ca="1" si="9"/>
        <v>0</v>
      </c>
      <c r="L28" s="8">
        <f t="shared" ca="1" si="15"/>
        <v>0</v>
      </c>
      <c r="N28" s="11">
        <f t="shared" ca="1" si="10"/>
        <v>1.4249033199852008E-2</v>
      </c>
      <c r="O28" s="15">
        <f t="shared" si="2"/>
        <v>6.3809523809523814</v>
      </c>
      <c r="P28" s="11">
        <f t="shared" si="16"/>
        <v>1.4676190476190478</v>
      </c>
      <c r="Q28" s="11">
        <f t="shared" ca="1" si="17"/>
        <v>0.52672680756556789</v>
      </c>
      <c r="R28" s="11">
        <f t="shared" si="17"/>
        <v>2.7200000000000006</v>
      </c>
      <c r="S28" s="11">
        <f t="shared" si="12"/>
        <v>0</v>
      </c>
      <c r="T28" s="11">
        <f t="shared" ca="1" si="13"/>
        <v>2.3446382878179231</v>
      </c>
      <c r="V28">
        <v>1.2</v>
      </c>
      <c r="W28" s="210">
        <v>0.19533333333333336</v>
      </c>
      <c r="X28" s="210">
        <v>0.29366666666666669</v>
      </c>
      <c r="Y28" s="210">
        <v>0.36633333333333334</v>
      </c>
      <c r="Z28" s="210">
        <v>0.39733333333333332</v>
      </c>
      <c r="AA28">
        <f t="shared" si="3"/>
        <v>7.516</v>
      </c>
      <c r="AB28" s="25" cm="1">
        <f t="array" ref="AB28">IF(AA28&gt;0,(AA28-θr)/(θs-θr),-999)</f>
        <v>0.14871323529411765</v>
      </c>
      <c r="AC28" s="73">
        <f t="shared" si="4"/>
        <v>0.89999999999999991</v>
      </c>
      <c r="AD28" s="25">
        <f t="shared" si="5"/>
        <v>0.58684108282781589</v>
      </c>
      <c r="AE28" s="25">
        <f>IF(V28&lt;Ds,'Rainfed corn'!E28,IF(V28&gt;Dd,0,'Rainfed corn'!E28*AD28))</f>
        <v>3.3705492980388399E-2</v>
      </c>
      <c r="AG28" s="25"/>
      <c r="AH28" s="25"/>
      <c r="AI28" s="25"/>
      <c r="AJ28" s="25"/>
      <c r="AK28" s="25"/>
      <c r="AL28" s="25"/>
      <c r="AM28" s="25"/>
      <c r="AN28" s="25"/>
      <c r="AO28" s="25"/>
      <c r="AP28" s="25"/>
      <c r="AQ28" s="25"/>
      <c r="AR28" s="25"/>
      <c r="AS28" s="25"/>
      <c r="AT28" s="25"/>
      <c r="AU28" s="25"/>
      <c r="AV28" s="25"/>
      <c r="AW28" s="25"/>
    </row>
    <row r="29" spans="1:49" ht="15" x14ac:dyDescent="0.2">
      <c r="A29" s="212">
        <f t="shared" si="14"/>
        <v>45067.999305555553</v>
      </c>
      <c r="B29" s="25">
        <f t="shared" si="0"/>
        <v>1</v>
      </c>
      <c r="C29" s="6">
        <f>Penman!Z24</f>
        <v>0.17357088859488615</v>
      </c>
      <c r="D29" s="7">
        <f t="shared" ca="1" si="6"/>
        <v>0.1388888888888889</v>
      </c>
      <c r="E29" s="7">
        <f t="shared" ca="1" si="7"/>
        <v>2.4107067860400854E-2</v>
      </c>
      <c r="F29" s="131">
        <f ca="1">IF(L28&gt;0.3,E29/'Irrigation Rate'!$B$17,0)</f>
        <v>0</v>
      </c>
      <c r="G29" s="7">
        <f t="shared" ca="1" si="1"/>
        <v>2.4107067860400854E-2</v>
      </c>
      <c r="H29" s="11">
        <f>'Table (Dly)'!C23</f>
        <v>0</v>
      </c>
      <c r="I29" s="16">
        <f t="shared" si="8"/>
        <v>4.1761996566267764E-2</v>
      </c>
      <c r="K29" s="11">
        <f t="shared" ca="1" si="9"/>
        <v>0</v>
      </c>
      <c r="L29" s="8">
        <f t="shared" ca="1" si="15"/>
        <v>0</v>
      </c>
      <c r="N29" s="11">
        <f t="shared" ca="1" si="10"/>
        <v>1.765492870586691E-2</v>
      </c>
      <c r="O29" s="15">
        <f t="shared" si="2"/>
        <v>6.8571428571428577</v>
      </c>
      <c r="P29" s="11">
        <f t="shared" si="16"/>
        <v>1.5771428571428574</v>
      </c>
      <c r="Q29" s="11">
        <f t="shared" ca="1" si="17"/>
        <v>0.55083387542596873</v>
      </c>
      <c r="R29" s="11">
        <f t="shared" si="17"/>
        <v>2.7200000000000006</v>
      </c>
      <c r="S29" s="11">
        <f t="shared" si="12"/>
        <v>0</v>
      </c>
      <c r="T29" s="11">
        <f t="shared" ca="1" si="13"/>
        <v>2.3622932165237898</v>
      </c>
      <c r="V29">
        <v>1.2</v>
      </c>
      <c r="W29" s="210">
        <v>0.19533333333333336</v>
      </c>
      <c r="X29" s="210">
        <v>0.29366666666666669</v>
      </c>
      <c r="Y29" s="210">
        <v>0.36633333333333334</v>
      </c>
      <c r="Z29" s="210">
        <v>0.39733333333333332</v>
      </c>
      <c r="AA29">
        <f t="shared" si="3"/>
        <v>7.516</v>
      </c>
      <c r="AB29" s="25" cm="1">
        <f t="array" ref="AB29">IF(AA29&gt;0,(AA29-θr)/(θs-θr),-999)</f>
        <v>0.14871323529411765</v>
      </c>
      <c r="AC29" s="73">
        <f t="shared" si="4"/>
        <v>0.89999999999999991</v>
      </c>
      <c r="AD29" s="25">
        <f t="shared" si="5"/>
        <v>0.58684108282781589</v>
      </c>
      <c r="AE29" s="25">
        <f>IF(V29&lt;Ds,'Rainfed corn'!E29,IF(V29&gt;Dd,0,'Rainfed corn'!E29*AD29))</f>
        <v>4.1761996566267764E-2</v>
      </c>
      <c r="AG29" s="25"/>
      <c r="AH29" s="25"/>
      <c r="AI29" s="25"/>
      <c r="AJ29" s="25"/>
      <c r="AK29" s="25"/>
      <c r="AL29" s="25"/>
      <c r="AM29" s="25"/>
      <c r="AN29" s="25"/>
      <c r="AO29" s="25"/>
      <c r="AP29" s="25"/>
      <c r="AQ29" s="25"/>
      <c r="AR29" s="25"/>
      <c r="AS29" s="25"/>
      <c r="AT29" s="25"/>
      <c r="AU29" s="25"/>
      <c r="AV29" s="25"/>
      <c r="AW29" s="25"/>
    </row>
    <row r="30" spans="1:49" ht="15" x14ac:dyDescent="0.2">
      <c r="A30" s="212">
        <f t="shared" si="14"/>
        <v>45068.999305555553</v>
      </c>
      <c r="B30" s="25">
        <f t="shared" si="0"/>
        <v>1</v>
      </c>
      <c r="C30" s="6">
        <f>Penman!Z25</f>
        <v>0.17171028409394226</v>
      </c>
      <c r="D30" s="7">
        <f t="shared" ca="1" si="6"/>
        <v>0.1388888888888889</v>
      </c>
      <c r="E30" s="7">
        <f t="shared" ca="1" si="7"/>
        <v>2.3848650568603094E-2</v>
      </c>
      <c r="F30" s="131">
        <f ca="1">IF(L29&gt;0.3,E30/'Irrigation Rate'!$B$17,0)</f>
        <v>0</v>
      </c>
      <c r="G30" s="7">
        <f t="shared" ca="1" si="1"/>
        <v>2.3848650568603094E-2</v>
      </c>
      <c r="H30" s="11">
        <f>'Table (Dly)'!C24</f>
        <v>0</v>
      </c>
      <c r="I30" s="16">
        <f t="shared" si="8"/>
        <v>4.1314326110647996E-2</v>
      </c>
      <c r="K30" s="11">
        <f t="shared" ca="1" si="9"/>
        <v>0</v>
      </c>
      <c r="L30" s="8">
        <f t="shared" ca="1" si="15"/>
        <v>0</v>
      </c>
      <c r="N30" s="11">
        <f t="shared" ca="1" si="10"/>
        <v>1.7465675542044902E-2</v>
      </c>
      <c r="O30" s="15">
        <f t="shared" si="2"/>
        <v>7.3333333333333339</v>
      </c>
      <c r="P30" s="11">
        <f t="shared" si="16"/>
        <v>1.686666666666667</v>
      </c>
      <c r="Q30" s="11">
        <f t="shared" ca="1" si="17"/>
        <v>0.57468252599457181</v>
      </c>
      <c r="R30" s="11">
        <f t="shared" si="17"/>
        <v>2.7200000000000006</v>
      </c>
      <c r="S30" s="11">
        <f t="shared" si="12"/>
        <v>0</v>
      </c>
      <c r="T30" s="11">
        <f t="shared" ca="1" si="13"/>
        <v>2.3797588920658348</v>
      </c>
      <c r="V30">
        <v>1.2</v>
      </c>
      <c r="W30" s="210">
        <v>0.19533333333333336</v>
      </c>
      <c r="X30" s="210">
        <v>0.29366666666666669</v>
      </c>
      <c r="Y30" s="210">
        <v>0.36633333333333334</v>
      </c>
      <c r="Z30" s="210">
        <v>0.39733333333333332</v>
      </c>
      <c r="AA30">
        <f t="shared" si="3"/>
        <v>7.516</v>
      </c>
      <c r="AB30" s="25" cm="1">
        <f t="array" ref="AB30">IF(AA30&gt;0,(AA30-θr)/(θs-θr),-999)</f>
        <v>0.14871323529411765</v>
      </c>
      <c r="AC30" s="73">
        <f t="shared" si="4"/>
        <v>0.89999999999999991</v>
      </c>
      <c r="AD30" s="25">
        <f t="shared" si="5"/>
        <v>0.58684108282781589</v>
      </c>
      <c r="AE30" s="25">
        <f>IF(V30&lt;Ds,'Rainfed corn'!E30,IF(V30&gt;Dd,0,'Rainfed corn'!E30*AD30))</f>
        <v>4.1314326110647996E-2</v>
      </c>
      <c r="AG30" s="25"/>
      <c r="AH30" s="25"/>
      <c r="AI30" s="25"/>
      <c r="AJ30" s="25"/>
      <c r="AK30" s="25"/>
      <c r="AL30" s="25"/>
      <c r="AM30" s="25"/>
      <c r="AN30" s="25"/>
      <c r="AO30" s="25"/>
      <c r="AP30" s="25"/>
      <c r="AQ30" s="25"/>
      <c r="AR30" s="25"/>
      <c r="AS30" s="25"/>
      <c r="AT30" s="25"/>
      <c r="AU30" s="25"/>
      <c r="AV30" s="25"/>
      <c r="AW30" s="25"/>
    </row>
    <row r="31" spans="1:49" ht="15" x14ac:dyDescent="0.2">
      <c r="A31" s="212">
        <f t="shared" si="14"/>
        <v>45069.999305555553</v>
      </c>
      <c r="B31" s="25">
        <f t="shared" si="0"/>
        <v>2</v>
      </c>
      <c r="C31" s="6">
        <f>Penman!Z26</f>
        <v>0.19048952054459795</v>
      </c>
      <c r="D31" s="7">
        <f t="shared" ca="1" si="6"/>
        <v>0.18111111111111114</v>
      </c>
      <c r="E31" s="7">
        <f t="shared" ca="1" si="7"/>
        <v>3.4499768720854966E-2</v>
      </c>
      <c r="F31" s="131">
        <f ca="1">IF(L30&gt;0.3,E31/'Irrigation Rate'!$B$17,0)</f>
        <v>0</v>
      </c>
      <c r="G31" s="7">
        <f t="shared" ca="1" si="1"/>
        <v>3.4499768720854966E-2</v>
      </c>
      <c r="H31" s="11">
        <f>'Table (Dly)'!C25</f>
        <v>0</v>
      </c>
      <c r="I31" s="16">
        <f t="shared" si="8"/>
        <v>4.5832701366534771E-2</v>
      </c>
      <c r="K31" s="11">
        <f t="shared" ca="1" si="9"/>
        <v>0</v>
      </c>
      <c r="L31" s="8">
        <f t="shared" ca="1" si="15"/>
        <v>0</v>
      </c>
      <c r="N31" s="11">
        <f t="shared" ca="1" si="10"/>
        <v>1.1332932645679805E-2</v>
      </c>
      <c r="O31" s="15">
        <f t="shared" si="2"/>
        <v>7.8095238095238102</v>
      </c>
      <c r="P31" s="11">
        <f t="shared" si="16"/>
        <v>1.7961904761904766</v>
      </c>
      <c r="Q31" s="11">
        <f t="shared" ca="1" si="17"/>
        <v>0.60918229471542673</v>
      </c>
      <c r="R31" s="11">
        <f t="shared" si="17"/>
        <v>2.7200000000000006</v>
      </c>
      <c r="S31" s="11">
        <f t="shared" si="12"/>
        <v>0</v>
      </c>
      <c r="T31" s="11">
        <f t="shared" ca="1" si="13"/>
        <v>2.3910918247115145</v>
      </c>
      <c r="V31">
        <v>1.2</v>
      </c>
      <c r="W31" s="210">
        <v>0.19533333333333336</v>
      </c>
      <c r="X31" s="210">
        <v>0.29366666666666669</v>
      </c>
      <c r="Y31" s="210">
        <v>0.36633333333333334</v>
      </c>
      <c r="Z31" s="210">
        <v>0.39733333333333332</v>
      </c>
      <c r="AA31">
        <f t="shared" si="3"/>
        <v>7.516</v>
      </c>
      <c r="AB31" s="25" cm="1">
        <f t="array" ref="AB31">IF(AA31&gt;0,(AA31-θr)/(θs-θr),-999)</f>
        <v>0.14871323529411765</v>
      </c>
      <c r="AC31" s="73">
        <f t="shared" si="4"/>
        <v>0.89999999999999991</v>
      </c>
      <c r="AD31" s="25">
        <f t="shared" si="5"/>
        <v>0.58684108282781589</v>
      </c>
      <c r="AE31" s="25">
        <f>IF(V31&lt;Ds,'Rainfed corn'!E31,IF(V31&gt;Dd,0,'Rainfed corn'!E31*AD31))</f>
        <v>4.5832701366534771E-2</v>
      </c>
      <c r="AG31" s="25"/>
      <c r="AH31" s="25"/>
      <c r="AI31" s="25"/>
      <c r="AJ31" s="25"/>
      <c r="AK31" s="25"/>
      <c r="AL31" s="25"/>
      <c r="AM31" s="25"/>
      <c r="AN31" s="25"/>
      <c r="AO31" s="25"/>
      <c r="AP31" s="25"/>
      <c r="AQ31" s="25"/>
      <c r="AR31" s="25"/>
      <c r="AS31" s="25"/>
      <c r="AT31" s="25"/>
      <c r="AU31" s="25"/>
      <c r="AV31" s="25"/>
      <c r="AW31" s="25"/>
    </row>
    <row r="32" spans="1:49" ht="15" x14ac:dyDescent="0.2">
      <c r="A32" s="212">
        <f t="shared" si="14"/>
        <v>45070.999305555553</v>
      </c>
      <c r="B32" s="25">
        <f t="shared" si="0"/>
        <v>2</v>
      </c>
      <c r="C32" s="6">
        <f>Penman!Z27</f>
        <v>0.21420341134526397</v>
      </c>
      <c r="D32" s="7">
        <f t="shared" ca="1" si="6"/>
        <v>0.18111111111111114</v>
      </c>
      <c r="E32" s="7">
        <f t="shared" ca="1" si="7"/>
        <v>3.8794617832531145E-2</v>
      </c>
      <c r="F32" s="131">
        <f ca="1">IF(L31&gt;0.3,E32/'Irrigation Rate'!$B$17,0)</f>
        <v>0</v>
      </c>
      <c r="G32" s="7">
        <f t="shared" ca="1" si="1"/>
        <v>3.8794617832531145E-2</v>
      </c>
      <c r="H32" s="11">
        <f>'Table (Dly)'!C26</f>
        <v>0</v>
      </c>
      <c r="I32" s="16">
        <f t="shared" si="8"/>
        <v>5.1538378362299381E-2</v>
      </c>
      <c r="K32" s="11">
        <f t="shared" ca="1" si="9"/>
        <v>0</v>
      </c>
      <c r="L32" s="8">
        <f t="shared" ca="1" si="15"/>
        <v>0</v>
      </c>
      <c r="N32" s="11">
        <f t="shared" ca="1" si="10"/>
        <v>1.2743760529768236E-2</v>
      </c>
      <c r="O32" s="15">
        <f t="shared" si="2"/>
        <v>8.2857142857142865</v>
      </c>
      <c r="P32" s="11">
        <f t="shared" si="16"/>
        <v>1.9057142857142861</v>
      </c>
      <c r="Q32" s="11">
        <f t="shared" ca="1" si="17"/>
        <v>0.64797691254795786</v>
      </c>
      <c r="R32" s="11">
        <f t="shared" si="17"/>
        <v>2.7200000000000006</v>
      </c>
      <c r="S32" s="11">
        <f t="shared" si="12"/>
        <v>0</v>
      </c>
      <c r="T32" s="11">
        <f t="shared" ca="1" si="13"/>
        <v>2.4038355852412829</v>
      </c>
      <c r="V32">
        <v>1.2</v>
      </c>
      <c r="W32" s="210">
        <v>0.19533333333333336</v>
      </c>
      <c r="X32" s="210">
        <v>0.29366666666666669</v>
      </c>
      <c r="Y32" s="210">
        <v>0.36633333333333334</v>
      </c>
      <c r="Z32" s="210">
        <v>0.39733333333333332</v>
      </c>
      <c r="AA32">
        <f t="shared" si="3"/>
        <v>7.516</v>
      </c>
      <c r="AB32" s="25" cm="1">
        <f t="array" ref="AB32">IF(AA32&gt;0,(AA32-θr)/(θs-θr),-999)</f>
        <v>0.14871323529411765</v>
      </c>
      <c r="AC32" s="73">
        <f t="shared" si="4"/>
        <v>0.89999999999999991</v>
      </c>
      <c r="AD32" s="25">
        <f t="shared" si="5"/>
        <v>0.58684108282781589</v>
      </c>
      <c r="AE32" s="25">
        <f>IF(V32&lt;Ds,'Rainfed corn'!E32,IF(V32&gt;Dd,0,'Rainfed corn'!E32*AD32))</f>
        <v>5.1538378362299381E-2</v>
      </c>
      <c r="AG32" s="25"/>
      <c r="AH32" s="25"/>
      <c r="AI32" s="25"/>
      <c r="AJ32" s="25"/>
      <c r="AK32" s="25"/>
      <c r="AL32" s="25"/>
      <c r="AM32" s="25"/>
      <c r="AN32" s="25"/>
      <c r="AO32" s="25"/>
      <c r="AP32" s="25"/>
      <c r="AQ32" s="25"/>
      <c r="AR32" s="25"/>
      <c r="AS32" s="25"/>
      <c r="AT32" s="25"/>
      <c r="AU32" s="25"/>
      <c r="AV32" s="25"/>
      <c r="AW32" s="25"/>
    </row>
    <row r="33" spans="1:16363" ht="16" thickBot="1" x14ac:dyDescent="0.25">
      <c r="A33" s="212">
        <f t="shared" si="14"/>
        <v>45071.999305555553</v>
      </c>
      <c r="B33" s="25">
        <f t="shared" si="0"/>
        <v>2</v>
      </c>
      <c r="C33" s="6">
        <f>Penman!Z28</f>
        <v>0.22964253748401053</v>
      </c>
      <c r="D33" s="7">
        <f t="shared" ca="1" si="6"/>
        <v>0.18111111111111114</v>
      </c>
      <c r="E33" s="7">
        <f t="shared" ca="1" si="7"/>
        <v>4.1590815122104136E-2</v>
      </c>
      <c r="F33" s="131">
        <f ca="1">IF(L32&gt;0.3,E33/'Irrigation Rate'!$B$17,0)</f>
        <v>0</v>
      </c>
      <c r="G33" s="7">
        <f t="shared" ca="1" si="1"/>
        <v>4.1590815122104136E-2</v>
      </c>
      <c r="H33" s="11">
        <f>'Table (Dly)'!C27</f>
        <v>0</v>
      </c>
      <c r="I33" s="16">
        <f t="shared" si="8"/>
        <v>5.525310689778206E-2</v>
      </c>
      <c r="K33" s="11">
        <f t="shared" ca="1" si="9"/>
        <v>0</v>
      </c>
      <c r="L33" s="8">
        <f t="shared" ca="1" si="15"/>
        <v>0</v>
      </c>
      <c r="N33" s="11">
        <f t="shared" ca="1" si="10"/>
        <v>1.3662291775677925E-2</v>
      </c>
      <c r="O33" s="15">
        <f t="shared" si="2"/>
        <v>8.7619047619047628</v>
      </c>
      <c r="P33" s="11">
        <f t="shared" si="16"/>
        <v>2.0152380952380957</v>
      </c>
      <c r="Q33" s="11">
        <f t="shared" ca="1" si="17"/>
        <v>0.68956772767006203</v>
      </c>
      <c r="R33" s="11">
        <f t="shared" si="17"/>
        <v>2.7200000000000006</v>
      </c>
      <c r="S33" s="11">
        <f t="shared" si="12"/>
        <v>0</v>
      </c>
      <c r="T33" s="11">
        <f t="shared" ca="1" si="13"/>
        <v>2.4174978770169608</v>
      </c>
      <c r="V33">
        <v>1.2</v>
      </c>
      <c r="W33" s="210">
        <v>0.19533333333333336</v>
      </c>
      <c r="X33" s="210">
        <v>0.29366666666666669</v>
      </c>
      <c r="Y33" s="210">
        <v>0.36633333333333334</v>
      </c>
      <c r="Z33" s="210">
        <v>0.39733333333333332</v>
      </c>
      <c r="AA33">
        <f t="shared" si="3"/>
        <v>7.516</v>
      </c>
      <c r="AB33" s="25" cm="1">
        <f t="array" ref="AB33">IF(AA33&gt;0,(AA33-θr)/(θs-θr),-999)</f>
        <v>0.14871323529411765</v>
      </c>
      <c r="AC33" s="73">
        <f t="shared" si="4"/>
        <v>0.89999999999999991</v>
      </c>
      <c r="AD33" s="25">
        <f t="shared" si="5"/>
        <v>0.58684108282781589</v>
      </c>
      <c r="AE33" s="25">
        <f>IF(V33&lt;Ds,'Rainfed corn'!E33,IF(V33&gt;Dd,0,'Rainfed corn'!E33*AD33))</f>
        <v>5.525310689778206E-2</v>
      </c>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5"/>
      <c r="BI33" s="25"/>
      <c r="BJ33" s="25"/>
      <c r="BK33" s="25"/>
      <c r="BL33" s="25"/>
      <c r="BM33" s="25"/>
      <c r="BN33" s="25"/>
      <c r="BO33" s="25"/>
      <c r="BP33" s="25"/>
      <c r="BQ33" s="25"/>
      <c r="BR33" s="25"/>
      <c r="BS33" s="25"/>
      <c r="BT33" s="25"/>
      <c r="BU33" s="25"/>
      <c r="BV33" s="25"/>
    </row>
    <row r="34" spans="1:16363" s="53" customFormat="1" ht="17" thickTop="1" thickBot="1" x14ac:dyDescent="0.25">
      <c r="A34" s="212">
        <f t="shared" si="14"/>
        <v>45072.999305555553</v>
      </c>
      <c r="B34" s="25">
        <f t="shared" si="0"/>
        <v>2</v>
      </c>
      <c r="C34" s="6">
        <f>Penman!Z29</f>
        <v>0.23306043815761845</v>
      </c>
      <c r="D34" s="7">
        <f t="shared" ca="1" si="6"/>
        <v>0.18111111111111114</v>
      </c>
      <c r="E34" s="7">
        <f t="shared" ca="1" si="7"/>
        <v>4.2209834910768684E-2</v>
      </c>
      <c r="F34" s="131">
        <f ca="1">IF(L33&gt;0.3,E34/'Irrigation Rate'!$B$17,0)</f>
        <v>0</v>
      </c>
      <c r="G34" s="7">
        <f t="shared" ca="1" si="1"/>
        <v>4.2209834910768684E-2</v>
      </c>
      <c r="H34" s="11">
        <f>'Table (Dly)'!C28</f>
        <v>0</v>
      </c>
      <c r="I34" s="16">
        <f t="shared" si="8"/>
        <v>5.6075470356024233E-2</v>
      </c>
      <c r="J34"/>
      <c r="K34" s="11">
        <f t="shared" ca="1" si="9"/>
        <v>0</v>
      </c>
      <c r="L34" s="8">
        <f t="shared" ca="1" si="15"/>
        <v>0</v>
      </c>
      <c r="M34"/>
      <c r="N34" s="11">
        <f t="shared" ca="1" si="10"/>
        <v>1.3865635445255549E-2</v>
      </c>
      <c r="O34" s="15">
        <f t="shared" si="2"/>
        <v>9.238095238095239</v>
      </c>
      <c r="P34" s="11">
        <f t="shared" si="16"/>
        <v>2.1247619047619053</v>
      </c>
      <c r="Q34" s="11">
        <f t="shared" ca="1" si="17"/>
        <v>0.73177756258083071</v>
      </c>
      <c r="R34" s="11">
        <f t="shared" si="17"/>
        <v>2.7200000000000006</v>
      </c>
      <c r="S34" s="11">
        <f t="shared" si="12"/>
        <v>0</v>
      </c>
      <c r="T34" s="11">
        <f t="shared" ca="1" si="13"/>
        <v>2.4313635124622164</v>
      </c>
      <c r="U34"/>
      <c r="V34">
        <v>1.2</v>
      </c>
      <c r="W34" s="210">
        <v>0.19533333333333336</v>
      </c>
      <c r="X34" s="210">
        <v>0.29366666666666669</v>
      </c>
      <c r="Y34" s="210">
        <v>0.36633333333333334</v>
      </c>
      <c r="Z34" s="210">
        <v>0.39733333333333332</v>
      </c>
      <c r="AA34">
        <f t="shared" si="3"/>
        <v>7.516</v>
      </c>
      <c r="AB34" s="25" cm="1">
        <f t="array" ref="AB34">IF(AA34&gt;0,(AA34-θr)/(θs-θr),-999)</f>
        <v>0.14871323529411765</v>
      </c>
      <c r="AC34" s="73">
        <f t="shared" si="4"/>
        <v>0.89999999999999991</v>
      </c>
      <c r="AD34" s="25">
        <f t="shared" si="5"/>
        <v>0.58684108282781589</v>
      </c>
      <c r="AE34" s="25">
        <f>IF(V34&lt;Ds,'Rainfed corn'!E34,IF(V34&gt;Dd,0,'Rainfed corn'!E34*AD34))</f>
        <v>5.6075470356024233E-2</v>
      </c>
      <c r="AF34"/>
      <c r="AG34" s="25"/>
      <c r="AH34" s="25"/>
      <c r="AI34" s="25"/>
      <c r="AJ34" s="25"/>
      <c r="AK34" s="25"/>
      <c r="AL34" s="25"/>
      <c r="AM34" s="25"/>
      <c r="AN34" s="25"/>
      <c r="AO34" s="25"/>
      <c r="AP34" s="25"/>
      <c r="AQ34" s="25"/>
      <c r="AR34" s="25"/>
      <c r="AS34" s="25"/>
      <c r="AT34" s="25"/>
      <c r="AU34" s="25"/>
      <c r="AV34" s="25"/>
      <c r="AW34" s="25"/>
      <c r="AX34" s="25"/>
      <c r="AY34" s="25"/>
      <c r="AZ34" s="25"/>
      <c r="BA34" s="25"/>
      <c r="BB34" s="25"/>
      <c r="BC34" s="25"/>
      <c r="BD34" s="25"/>
      <c r="BE34" s="25"/>
      <c r="BF34" s="25"/>
      <c r="BG34" s="25"/>
      <c r="BH34" s="25"/>
      <c r="BI34" s="25"/>
      <c r="BJ34" s="25"/>
      <c r="BK34" s="25"/>
      <c r="BL34" s="25"/>
      <c r="BM34" s="25"/>
      <c r="BN34" s="25"/>
      <c r="BO34" s="25"/>
      <c r="BP34" s="25"/>
      <c r="BQ34" s="25"/>
      <c r="BR34" s="25"/>
      <c r="BS34" s="25"/>
      <c r="BT34" s="25"/>
      <c r="BU34" s="25"/>
      <c r="BV34" s="25"/>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c r="AMP34"/>
      <c r="AMQ34"/>
      <c r="AMR34"/>
      <c r="AMS34"/>
      <c r="AMT34"/>
      <c r="AMU34"/>
      <c r="AMV34"/>
      <c r="AMW34"/>
      <c r="AMX34"/>
      <c r="AMY34"/>
      <c r="AMZ34"/>
      <c r="ANA34"/>
      <c r="ANB34"/>
      <c r="ANC34"/>
      <c r="AND34"/>
      <c r="ANE34"/>
      <c r="ANF34"/>
      <c r="ANG34"/>
      <c r="ANH34"/>
      <c r="ANI34"/>
      <c r="ANJ34"/>
      <c r="ANK34"/>
      <c r="ANL34"/>
      <c r="ANM34"/>
      <c r="ANN34"/>
      <c r="ANO34"/>
      <c r="ANP34"/>
      <c r="ANQ34"/>
      <c r="ANR34"/>
      <c r="ANS34"/>
      <c r="ANT34"/>
      <c r="ANU34"/>
      <c r="ANV34"/>
      <c r="ANW34"/>
      <c r="ANX34"/>
      <c r="ANY34"/>
      <c r="ANZ34"/>
      <c r="AOA34"/>
      <c r="AOB34"/>
      <c r="AOC34"/>
      <c r="AOD34"/>
      <c r="AOE34"/>
      <c r="AOF34"/>
      <c r="AOG34"/>
      <c r="AOH34"/>
      <c r="AOI34"/>
      <c r="AOJ34"/>
      <c r="AOK34"/>
      <c r="AOL34"/>
      <c r="AOM34"/>
      <c r="AON34"/>
      <c r="AOO34"/>
      <c r="AOP34"/>
      <c r="AOQ34"/>
      <c r="AOR34"/>
      <c r="AOS34"/>
      <c r="AOT34"/>
      <c r="AOU34"/>
      <c r="AOV34"/>
      <c r="AOW34"/>
      <c r="AOX34"/>
      <c r="AOY34"/>
      <c r="AOZ34"/>
      <c r="APA34"/>
      <c r="APB34"/>
      <c r="APC34"/>
      <c r="APD34"/>
      <c r="APE34"/>
      <c r="APF34"/>
      <c r="APG34"/>
      <c r="APH34"/>
      <c r="API34"/>
      <c r="APJ34"/>
      <c r="APK34"/>
      <c r="APL34"/>
      <c r="APM34"/>
      <c r="APN34"/>
      <c r="APO34"/>
      <c r="APP34"/>
      <c r="APQ34"/>
      <c r="APR34"/>
      <c r="APS34"/>
      <c r="APT34"/>
      <c r="APU34"/>
      <c r="APV34"/>
      <c r="APW34"/>
      <c r="APX34"/>
      <c r="APY34"/>
      <c r="APZ34"/>
      <c r="AQA34"/>
      <c r="AQB34"/>
      <c r="AQC34"/>
      <c r="AQD34"/>
      <c r="AQE34"/>
      <c r="AQF34"/>
      <c r="AQG34"/>
      <c r="AQH34"/>
      <c r="AQI34"/>
      <c r="AQJ34"/>
      <c r="AQK34"/>
      <c r="AQL34"/>
      <c r="AQM34"/>
      <c r="AQN34"/>
      <c r="AQO34"/>
      <c r="AQP34"/>
      <c r="AQQ34"/>
      <c r="AQR34"/>
      <c r="AQS34"/>
      <c r="AQT34"/>
      <c r="AQU34"/>
      <c r="AQV34"/>
      <c r="AQW34"/>
      <c r="AQX34"/>
      <c r="AQY34"/>
      <c r="AQZ34"/>
      <c r="ARA34"/>
      <c r="ARB34"/>
      <c r="ARC34"/>
      <c r="ARD34"/>
      <c r="ARE34"/>
      <c r="ARF34"/>
      <c r="ARG34"/>
      <c r="ARH34"/>
      <c r="ARI34"/>
      <c r="ARJ34"/>
      <c r="ARK34"/>
      <c r="ARL34"/>
      <c r="ARM34"/>
      <c r="ARN34"/>
      <c r="ARO34"/>
      <c r="ARP34"/>
      <c r="ARQ34"/>
      <c r="ARR34"/>
      <c r="ARS34"/>
      <c r="ART34"/>
      <c r="ARU34"/>
      <c r="ARV34"/>
      <c r="ARW34"/>
      <c r="ARX34"/>
      <c r="ARY34"/>
      <c r="ARZ34"/>
      <c r="ASA34"/>
      <c r="ASB34"/>
      <c r="ASC34"/>
      <c r="ASD34"/>
      <c r="ASE34"/>
      <c r="ASF34"/>
      <c r="ASG34"/>
      <c r="ASH34"/>
      <c r="ASI34"/>
      <c r="ASJ34"/>
      <c r="ASK34"/>
      <c r="ASL34"/>
      <c r="ASM34"/>
      <c r="ASN34"/>
      <c r="ASO34"/>
      <c r="ASP34"/>
      <c r="ASQ34"/>
      <c r="ASR34"/>
      <c r="ASS34"/>
      <c r="AST34"/>
      <c r="ASU34"/>
      <c r="ASV34"/>
      <c r="ASW34"/>
      <c r="ASX34"/>
      <c r="ASY34"/>
      <c r="ASZ34"/>
      <c r="ATA34"/>
      <c r="ATB34"/>
      <c r="ATC34"/>
      <c r="ATD34"/>
      <c r="ATE34"/>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c r="AXQ34"/>
      <c r="AXR34"/>
      <c r="AXS34"/>
      <c r="AXT34"/>
      <c r="AXU34"/>
      <c r="AXV34"/>
      <c r="AXW34"/>
      <c r="AXX34"/>
      <c r="AXY34"/>
      <c r="AXZ34"/>
      <c r="AYA34"/>
      <c r="AYB34"/>
      <c r="AYC34"/>
      <c r="AYD34"/>
      <c r="AYE34"/>
      <c r="AYF34"/>
      <c r="AYG34"/>
      <c r="AYH34"/>
      <c r="AYI34"/>
      <c r="AYJ34"/>
      <c r="AYK34"/>
      <c r="AYL34"/>
      <c r="AYM34"/>
      <c r="AYN34"/>
      <c r="AYO34"/>
      <c r="AYP34"/>
      <c r="AYQ34"/>
      <c r="AYR34"/>
      <c r="AYS34"/>
      <c r="AYT34"/>
      <c r="AYU34"/>
      <c r="AYV34"/>
      <c r="AYW34"/>
      <c r="AYX34"/>
      <c r="AYY34"/>
      <c r="AYZ34"/>
      <c r="AZA34"/>
      <c r="AZB34"/>
      <c r="AZC34"/>
      <c r="AZD34"/>
      <c r="AZE34"/>
      <c r="AZF34"/>
      <c r="AZG34"/>
      <c r="AZH34"/>
      <c r="AZI34"/>
      <c r="AZJ34"/>
      <c r="AZK34"/>
      <c r="AZL34"/>
      <c r="AZM34"/>
      <c r="AZN34"/>
      <c r="AZO34"/>
      <c r="AZP34"/>
      <c r="AZQ34"/>
      <c r="AZR34"/>
      <c r="AZS34"/>
      <c r="AZT34"/>
      <c r="AZU34"/>
      <c r="AZV34"/>
      <c r="AZW34"/>
      <c r="AZX34"/>
      <c r="AZY34"/>
      <c r="AZZ34"/>
      <c r="BAA34"/>
      <c r="BAB34"/>
      <c r="BAC34"/>
      <c r="BAD34"/>
      <c r="BAE34"/>
      <c r="BAF34"/>
      <c r="BAG34"/>
      <c r="BAH34"/>
      <c r="BAI34"/>
      <c r="BAJ34"/>
      <c r="BAK34"/>
      <c r="BAL34"/>
      <c r="BAM34"/>
      <c r="BAN34"/>
      <c r="BAO34"/>
      <c r="BAP34"/>
      <c r="BAQ34"/>
      <c r="BAR34"/>
      <c r="BAS34"/>
      <c r="BAT34"/>
      <c r="BAU34"/>
      <c r="BAV34"/>
      <c r="BAW34"/>
      <c r="BAX34"/>
      <c r="BAY34"/>
      <c r="BAZ34"/>
      <c r="BBA34"/>
      <c r="BBB34"/>
      <c r="BBC34"/>
      <c r="BBD34"/>
      <c r="BBE34"/>
      <c r="BBF34"/>
      <c r="BBG34"/>
      <c r="BBH34"/>
      <c r="BBI34"/>
      <c r="BBJ34"/>
      <c r="BBK34"/>
      <c r="BBL34"/>
      <c r="BBM34"/>
      <c r="BBN34"/>
      <c r="BBO34"/>
      <c r="BBP34"/>
      <c r="BBQ34"/>
      <c r="BBR34"/>
      <c r="BBS34"/>
      <c r="BBT34"/>
      <c r="BBU34"/>
      <c r="BBV34"/>
      <c r="BBW34"/>
      <c r="BBX34"/>
      <c r="BBY34"/>
      <c r="BBZ34"/>
      <c r="BCA34"/>
      <c r="BCB34"/>
      <c r="BCC34"/>
      <c r="BCD34"/>
      <c r="BCE34"/>
      <c r="BCF34"/>
      <c r="BCG34"/>
      <c r="BCH34"/>
      <c r="BCI34"/>
      <c r="BCJ34"/>
      <c r="BCK34"/>
      <c r="BCL34"/>
      <c r="BCM34"/>
      <c r="BCN34"/>
      <c r="BCO34"/>
      <c r="BCP34"/>
      <c r="BCQ34"/>
      <c r="BCR34"/>
      <c r="BCS34"/>
      <c r="BCT34"/>
      <c r="BCU34"/>
      <c r="BCV34"/>
      <c r="BCW34"/>
      <c r="BCX34"/>
      <c r="BCY34"/>
      <c r="BCZ34"/>
      <c r="BDA34"/>
      <c r="BDB34"/>
      <c r="BDC34"/>
      <c r="BDD34"/>
      <c r="BDE34"/>
      <c r="BDF34"/>
      <c r="BDG34"/>
      <c r="BDH34"/>
      <c r="BDI34"/>
      <c r="BDJ34"/>
      <c r="BDK34"/>
      <c r="BDL34"/>
      <c r="BDM34"/>
      <c r="BDN34"/>
      <c r="BDO34"/>
      <c r="BDP34"/>
      <c r="BDQ34"/>
      <c r="BDR34"/>
      <c r="BDS34"/>
      <c r="BDT34"/>
      <c r="BDU34"/>
      <c r="BDV34"/>
      <c r="BDW34"/>
      <c r="BDX34"/>
      <c r="BDY34"/>
      <c r="BDZ34"/>
      <c r="BEA34"/>
      <c r="BEB34"/>
      <c r="BEC34"/>
      <c r="BED34"/>
      <c r="BEE34"/>
      <c r="BEF34"/>
      <c r="BEG34"/>
      <c r="BEH34"/>
      <c r="BEI34"/>
      <c r="BEJ34"/>
      <c r="BEK34"/>
      <c r="BEL34"/>
      <c r="BEM34"/>
      <c r="BEN34"/>
      <c r="BEO34"/>
      <c r="BEP34"/>
      <c r="BEQ34"/>
      <c r="BER34"/>
      <c r="BES34"/>
      <c r="BET34"/>
      <c r="BEU34"/>
      <c r="BEV34"/>
      <c r="BEW34"/>
      <c r="BEX34"/>
      <c r="BEY34"/>
      <c r="BEZ34"/>
      <c r="BFA34"/>
      <c r="BFB34"/>
      <c r="BFC34"/>
      <c r="BFD34"/>
      <c r="BFE34"/>
      <c r="BFF34"/>
      <c r="BFG34"/>
      <c r="BFH34"/>
      <c r="BFI34"/>
      <c r="BFJ34"/>
      <c r="BFK34"/>
      <c r="BFL34"/>
      <c r="BFM34"/>
      <c r="BFN34"/>
      <c r="BFO34"/>
      <c r="BFP34"/>
      <c r="BFQ34"/>
      <c r="BFR34"/>
      <c r="BFS34"/>
      <c r="BFT34"/>
      <c r="BFU34"/>
      <c r="BFV34"/>
      <c r="BFW34"/>
      <c r="BFX34"/>
      <c r="BFY34"/>
      <c r="BFZ34"/>
      <c r="BGA34"/>
      <c r="BGB34"/>
      <c r="BGC34"/>
      <c r="BGD34"/>
      <c r="BGE34"/>
      <c r="BGF34"/>
      <c r="BGG34"/>
      <c r="BGH34"/>
      <c r="BGI34"/>
      <c r="BGJ34"/>
      <c r="BGK34"/>
      <c r="BGL34"/>
      <c r="BGM34"/>
      <c r="BGN34"/>
      <c r="BGO34"/>
      <c r="BGP34"/>
      <c r="BGQ34"/>
      <c r="BGR34"/>
      <c r="BGS34"/>
      <c r="BGT34"/>
      <c r="BGU34"/>
      <c r="BGV34"/>
      <c r="BGW34"/>
      <c r="BGX34"/>
      <c r="BGY34"/>
      <c r="BGZ34"/>
      <c r="BHA34"/>
      <c r="BHB34"/>
      <c r="BHC34"/>
      <c r="BHD34"/>
      <c r="BHE34"/>
      <c r="BHF34"/>
      <c r="BHG34"/>
      <c r="BHH34"/>
      <c r="BHI34"/>
      <c r="BHJ34"/>
      <c r="BHK34"/>
      <c r="BHL34"/>
      <c r="BHM34"/>
      <c r="BHN34"/>
      <c r="BHO34"/>
      <c r="BHP34"/>
      <c r="BHQ34"/>
      <c r="BHR34"/>
      <c r="BHS34"/>
      <c r="BHT34"/>
      <c r="BHU34"/>
      <c r="BHV34"/>
      <c r="BHW34"/>
      <c r="BHX34"/>
      <c r="BHY34"/>
      <c r="BHZ34"/>
      <c r="BIA34"/>
      <c r="BIB34"/>
      <c r="BIC34"/>
      <c r="BID34"/>
      <c r="BIE34"/>
      <c r="BIF34"/>
      <c r="BIG34"/>
      <c r="BIH34"/>
      <c r="BII34"/>
      <c r="BIJ34"/>
      <c r="BIK34"/>
      <c r="BIL34"/>
      <c r="BIM34"/>
      <c r="BIN34"/>
      <c r="BIO34"/>
      <c r="BIP34"/>
      <c r="BIQ34"/>
      <c r="BIR34"/>
      <c r="BIS34"/>
      <c r="BIT34"/>
      <c r="BIU34"/>
      <c r="BIV34"/>
      <c r="BIW34"/>
      <c r="BIX34"/>
      <c r="BIY34"/>
      <c r="BIZ34"/>
      <c r="BJA34"/>
      <c r="BJB34"/>
      <c r="BJC34"/>
      <c r="BJD34"/>
      <c r="BJE34"/>
      <c r="BJF34"/>
      <c r="BJG34"/>
      <c r="BJH34"/>
      <c r="BJI34"/>
      <c r="BJJ34"/>
      <c r="BJK34"/>
      <c r="BJL34"/>
      <c r="BJM34"/>
      <c r="BJN34"/>
      <c r="BJO34"/>
      <c r="BJP34"/>
      <c r="BJQ34"/>
      <c r="BJR34"/>
      <c r="BJS34"/>
      <c r="BJT34"/>
      <c r="BJU34"/>
      <c r="BJV34"/>
      <c r="BJW34"/>
      <c r="BJX34"/>
      <c r="BJY34"/>
      <c r="BJZ34"/>
      <c r="BKA34"/>
      <c r="BKB34"/>
      <c r="BKC34"/>
      <c r="BKD34"/>
      <c r="BKE34"/>
      <c r="BKF34"/>
      <c r="BKG34"/>
      <c r="BKH34"/>
      <c r="BKI34"/>
      <c r="BKJ34"/>
      <c r="BKK34"/>
      <c r="BKL34"/>
      <c r="BKM34"/>
      <c r="BKN34"/>
      <c r="BKO34"/>
      <c r="BKP34"/>
      <c r="BKQ34"/>
      <c r="BKR34"/>
      <c r="BKS34"/>
      <c r="BKT34"/>
      <c r="BKU34"/>
      <c r="BKV34"/>
      <c r="BKW34"/>
      <c r="BKX34"/>
      <c r="BKY34"/>
      <c r="BKZ34"/>
      <c r="BLA34"/>
      <c r="BLB34"/>
      <c r="BLC34"/>
      <c r="BLD34"/>
      <c r="BLE34"/>
      <c r="BLF34"/>
      <c r="BLG34"/>
      <c r="BLH34"/>
      <c r="BLI34"/>
      <c r="BLJ34"/>
      <c r="BLK34"/>
      <c r="BLL34"/>
      <c r="BLM34"/>
      <c r="BLN34"/>
      <c r="BLO34"/>
      <c r="BLP34"/>
      <c r="BLQ34"/>
      <c r="BLR34"/>
      <c r="BLS34"/>
      <c r="BLT34"/>
      <c r="BLU34"/>
      <c r="BLV34"/>
      <c r="BLW34"/>
      <c r="BLX34"/>
      <c r="BLY34"/>
      <c r="BLZ34"/>
      <c r="BMA34"/>
      <c r="BMB34"/>
      <c r="BMC34"/>
      <c r="BMD34"/>
      <c r="BME34"/>
      <c r="BMF34"/>
      <c r="BMG34"/>
      <c r="BMH34"/>
      <c r="BMI34"/>
      <c r="BMJ34"/>
      <c r="BMK34"/>
      <c r="BML34"/>
      <c r="BMM34"/>
      <c r="BMN34"/>
      <c r="BMO34"/>
      <c r="BMP34"/>
      <c r="BMQ34"/>
      <c r="BMR34"/>
      <c r="BMS34"/>
      <c r="BMT34"/>
      <c r="BMU34"/>
      <c r="BMV34"/>
      <c r="BMW34"/>
      <c r="BMX34"/>
      <c r="BMY34"/>
      <c r="BMZ34"/>
      <c r="BNA34"/>
      <c r="BNB34"/>
      <c r="BNC34"/>
      <c r="BND34"/>
      <c r="BNE34"/>
      <c r="BNF34"/>
      <c r="BNG34"/>
      <c r="BNH34"/>
      <c r="BNI34"/>
      <c r="BNJ34"/>
      <c r="BNK34"/>
      <c r="BNL34"/>
      <c r="BNM34"/>
      <c r="BNN34"/>
      <c r="BNO34"/>
      <c r="BNP34"/>
      <c r="BNQ34"/>
      <c r="BNR34"/>
      <c r="BNS34"/>
      <c r="BNT34"/>
      <c r="BNU34"/>
      <c r="BNV34"/>
      <c r="BNW34"/>
      <c r="BNX34"/>
      <c r="BNY34"/>
      <c r="BNZ34"/>
      <c r="BOA34"/>
      <c r="BOB34"/>
      <c r="BOC34"/>
      <c r="BOD34"/>
      <c r="BOE34"/>
      <c r="BOF34"/>
      <c r="BOG34"/>
      <c r="BOH34"/>
      <c r="BOI34"/>
      <c r="BOJ34"/>
      <c r="BOK34"/>
      <c r="BOL34"/>
      <c r="BOM34"/>
      <c r="BON34"/>
      <c r="BOO34"/>
      <c r="BOP34"/>
      <c r="BOQ34"/>
      <c r="BOR34"/>
      <c r="BOS34"/>
      <c r="BOT34"/>
      <c r="BOU34"/>
      <c r="BOV34"/>
      <c r="BOW34"/>
      <c r="BOX34"/>
      <c r="BOY34"/>
      <c r="BOZ34"/>
      <c r="BPA34"/>
      <c r="BPB34"/>
      <c r="BPC34"/>
      <c r="BPD34"/>
      <c r="BPE34"/>
      <c r="BPF34"/>
      <c r="BPG34"/>
      <c r="BPH34"/>
      <c r="BPI34"/>
      <c r="BPJ34"/>
      <c r="BPK34"/>
      <c r="BPL34"/>
      <c r="BPM34"/>
      <c r="BPN34"/>
      <c r="BPO34"/>
      <c r="BPP34"/>
      <c r="BPQ34"/>
      <c r="BPR34"/>
      <c r="BPS34"/>
      <c r="BPT34"/>
      <c r="BPU34"/>
      <c r="BPV34"/>
      <c r="BPW34"/>
      <c r="BPX34"/>
      <c r="BPY34"/>
      <c r="BPZ34"/>
      <c r="BQA34"/>
      <c r="BQB34"/>
      <c r="BQC34"/>
      <c r="BQD34"/>
      <c r="BQE34"/>
      <c r="BQF34"/>
      <c r="BQG34"/>
      <c r="BQH34"/>
      <c r="BQI34"/>
      <c r="BQJ34"/>
      <c r="BQK34"/>
      <c r="BQL34"/>
      <c r="BQM34"/>
      <c r="BQN34"/>
      <c r="BQO34"/>
      <c r="BQP34"/>
      <c r="BQQ34"/>
      <c r="BQR34"/>
      <c r="BQS34"/>
      <c r="BQT34"/>
      <c r="BQU34"/>
      <c r="BQV34"/>
      <c r="BQW34"/>
      <c r="BQX34"/>
      <c r="BQY34"/>
      <c r="BQZ34"/>
      <c r="BRA34"/>
      <c r="BRB34"/>
      <c r="BRC34"/>
      <c r="BRD34"/>
      <c r="BRE34"/>
      <c r="BRF34"/>
      <c r="BRG34"/>
      <c r="BRH34"/>
      <c r="BRI34"/>
      <c r="BRJ34"/>
      <c r="BRK34"/>
      <c r="BRL34"/>
      <c r="BRM34"/>
      <c r="BRN34"/>
      <c r="BRO34"/>
      <c r="BRP34"/>
      <c r="BRQ34"/>
      <c r="BRR34"/>
      <c r="BRS34"/>
      <c r="BRT34"/>
      <c r="BRU34"/>
      <c r="BRV34"/>
      <c r="BRW34"/>
      <c r="BRX34"/>
      <c r="BRY34"/>
      <c r="BRZ34"/>
      <c r="BSA34"/>
      <c r="BSB34"/>
      <c r="BSC34"/>
      <c r="BSD34"/>
      <c r="BSE34"/>
      <c r="BSF34"/>
      <c r="BSG34"/>
      <c r="BSH34"/>
      <c r="BSI34"/>
      <c r="BSJ34"/>
      <c r="BSK34"/>
      <c r="BSL34"/>
      <c r="BSM34"/>
      <c r="BSN34"/>
      <c r="BSO34"/>
      <c r="BSP34"/>
      <c r="BSQ34"/>
      <c r="BSR34"/>
      <c r="BSS34"/>
      <c r="BST34"/>
      <c r="BSU34"/>
      <c r="BSV34"/>
      <c r="BSW34"/>
      <c r="BSX34"/>
      <c r="BSY34"/>
      <c r="BSZ34"/>
      <c r="BTA34"/>
      <c r="BTB34"/>
      <c r="BTC34"/>
      <c r="BTD34"/>
      <c r="BTE34"/>
      <c r="BTF34"/>
      <c r="BTG34"/>
      <c r="BTH34"/>
      <c r="BTI34"/>
      <c r="BTJ34"/>
      <c r="BTK34"/>
      <c r="BTL34"/>
      <c r="BTM34"/>
      <c r="BTN34"/>
      <c r="BTO34"/>
      <c r="BTP34"/>
      <c r="BTQ34"/>
      <c r="BTR34"/>
      <c r="BTS34"/>
      <c r="BTT34"/>
      <c r="BTU34"/>
      <c r="BTV34"/>
      <c r="BTW34"/>
      <c r="BTX34"/>
      <c r="BTY34"/>
      <c r="BTZ34"/>
      <c r="BUA34"/>
      <c r="BUB34"/>
      <c r="BUC34"/>
      <c r="BUD34"/>
      <c r="BUE34"/>
      <c r="BUF34"/>
      <c r="BUG34"/>
      <c r="BUH34"/>
      <c r="BUI34"/>
      <c r="BUJ34"/>
      <c r="BUK34"/>
      <c r="BUL34"/>
      <c r="BUM34"/>
      <c r="BUN34"/>
      <c r="BUO34"/>
      <c r="BUP34"/>
      <c r="BUQ34"/>
      <c r="BUR34"/>
      <c r="BUS34"/>
      <c r="BUT34"/>
      <c r="BUU34"/>
      <c r="BUV34"/>
      <c r="BUW34"/>
      <c r="BUX34"/>
      <c r="BUY34"/>
      <c r="BUZ34"/>
      <c r="BVA34"/>
      <c r="BVB34"/>
      <c r="BVC34"/>
      <c r="BVD34"/>
      <c r="BVE34"/>
      <c r="BVF34"/>
      <c r="BVG34"/>
      <c r="BVH34"/>
      <c r="BVI34"/>
      <c r="BVJ34"/>
      <c r="BVK34"/>
      <c r="BVL34"/>
      <c r="BVM34"/>
      <c r="BVN34"/>
      <c r="BVO34"/>
      <c r="BVP34"/>
      <c r="BVQ34"/>
      <c r="BVR34"/>
      <c r="BVS34"/>
      <c r="BVT34"/>
      <c r="BVU34"/>
      <c r="BVV34"/>
      <c r="BVW34"/>
      <c r="BVX34"/>
      <c r="BVY34"/>
      <c r="BVZ34"/>
      <c r="BWA34"/>
      <c r="BWB34"/>
      <c r="BWC34"/>
      <c r="BWD34"/>
      <c r="BWE34"/>
      <c r="BWF34"/>
      <c r="BWG34"/>
      <c r="BWH34"/>
      <c r="BWI34"/>
      <c r="BWJ34"/>
      <c r="BWK34"/>
      <c r="BWL34"/>
      <c r="BWM34"/>
      <c r="BWN34"/>
      <c r="BWO34"/>
      <c r="BWP34"/>
      <c r="BWQ34"/>
      <c r="BWR34"/>
      <c r="BWS34"/>
      <c r="BWT34"/>
      <c r="BWU34"/>
      <c r="BWV34"/>
      <c r="BWW34"/>
      <c r="BWX34"/>
      <c r="BWY34"/>
      <c r="BWZ34"/>
      <c r="BXA34"/>
      <c r="BXB34"/>
      <c r="BXC34"/>
      <c r="BXD34"/>
      <c r="BXE34"/>
      <c r="BXF34"/>
      <c r="BXG34"/>
      <c r="BXH34"/>
      <c r="BXI34"/>
      <c r="BXJ34"/>
      <c r="BXK34"/>
      <c r="BXL34"/>
      <c r="BXM34"/>
      <c r="BXN34"/>
      <c r="BXO34"/>
      <c r="BXP34"/>
      <c r="BXQ34"/>
      <c r="BXR34"/>
      <c r="BXS34"/>
      <c r="BXT34"/>
      <c r="BXU34"/>
      <c r="BXV34"/>
      <c r="BXW34"/>
      <c r="BXX34"/>
      <c r="BXY34"/>
      <c r="BXZ34"/>
      <c r="BYA34"/>
      <c r="BYB34"/>
      <c r="BYC34"/>
      <c r="BYD34"/>
      <c r="BYE34"/>
      <c r="BYF34"/>
      <c r="BYG34"/>
      <c r="BYH34"/>
      <c r="BYI34"/>
      <c r="BYJ34"/>
      <c r="BYK34"/>
      <c r="BYL34"/>
      <c r="BYM34"/>
      <c r="BYN34"/>
      <c r="BYO34"/>
      <c r="BYP34"/>
      <c r="BYQ34"/>
      <c r="BYR34"/>
      <c r="BYS34"/>
      <c r="BYT34"/>
      <c r="BYU34"/>
      <c r="BYV34"/>
      <c r="BYW34"/>
      <c r="BYX34"/>
      <c r="BYY34"/>
      <c r="BYZ34"/>
      <c r="BZA34"/>
      <c r="BZB34"/>
      <c r="BZC34"/>
      <c r="BZD34"/>
      <c r="BZE34"/>
      <c r="BZF34"/>
      <c r="BZG34"/>
      <c r="BZH34"/>
      <c r="BZI34"/>
      <c r="BZJ34"/>
      <c r="BZK34"/>
      <c r="BZL34"/>
      <c r="BZM34"/>
      <c r="BZN34"/>
      <c r="BZO34"/>
      <c r="BZP34"/>
      <c r="BZQ34"/>
      <c r="BZR34"/>
      <c r="BZS34"/>
      <c r="BZT34"/>
      <c r="BZU34"/>
      <c r="BZV34"/>
      <c r="BZW34"/>
      <c r="BZX34"/>
      <c r="BZY34"/>
      <c r="BZZ34"/>
      <c r="CAA34"/>
      <c r="CAB34"/>
      <c r="CAC34"/>
      <c r="CAD34"/>
      <c r="CAE34"/>
      <c r="CAF34"/>
      <c r="CAG34"/>
      <c r="CAH34"/>
      <c r="CAI34"/>
      <c r="CAJ34"/>
      <c r="CAK34"/>
      <c r="CAL34"/>
      <c r="CAM34"/>
      <c r="CAN34"/>
      <c r="CAO34"/>
      <c r="CAP34"/>
      <c r="CAQ34"/>
      <c r="CAR34"/>
      <c r="CAS34"/>
      <c r="CAT34"/>
      <c r="CAU34"/>
      <c r="CAV34"/>
      <c r="CAW34"/>
      <c r="CAX34"/>
      <c r="CAY34"/>
      <c r="CAZ34"/>
      <c r="CBA34"/>
      <c r="CBB34"/>
      <c r="CBC34"/>
      <c r="CBD34"/>
      <c r="CBE34"/>
      <c r="CBF34"/>
      <c r="CBG34"/>
      <c r="CBH34"/>
      <c r="CBI34"/>
      <c r="CBJ34"/>
      <c r="CBK34"/>
      <c r="CBL34"/>
      <c r="CBM34"/>
      <c r="CBN34"/>
      <c r="CBO34"/>
      <c r="CBP34"/>
      <c r="CBQ34"/>
      <c r="CBR34"/>
      <c r="CBS34"/>
      <c r="CBT34"/>
      <c r="CBU34"/>
      <c r="CBV34"/>
      <c r="CBW34"/>
      <c r="CBX34"/>
      <c r="CBY34"/>
      <c r="CBZ34"/>
      <c r="CCA34"/>
      <c r="CCB34"/>
      <c r="CCC34"/>
      <c r="CCD34"/>
      <c r="CCE34"/>
      <c r="CCF34"/>
      <c r="CCG34"/>
      <c r="CCH34"/>
      <c r="CCI34"/>
      <c r="CCJ34"/>
      <c r="CCK34"/>
      <c r="CCL34"/>
      <c r="CCM34"/>
      <c r="CCN34"/>
      <c r="CCO34"/>
      <c r="CCP34"/>
      <c r="CCQ34"/>
      <c r="CCR34"/>
      <c r="CCS34"/>
      <c r="CCT34"/>
      <c r="CCU34"/>
      <c r="CCV34"/>
      <c r="CCW34"/>
      <c r="CCX34"/>
      <c r="CCY34"/>
      <c r="CCZ34"/>
      <c r="CDA34"/>
      <c r="CDB34"/>
      <c r="CDC34"/>
      <c r="CDD34"/>
      <c r="CDE34"/>
      <c r="CDF34"/>
      <c r="CDG34"/>
      <c r="CDH34"/>
      <c r="CDI34"/>
      <c r="CDJ34"/>
      <c r="CDK34"/>
      <c r="CDL34"/>
      <c r="CDM34"/>
      <c r="CDN34"/>
      <c r="CDO34"/>
      <c r="CDP34"/>
      <c r="CDQ34"/>
      <c r="CDR34"/>
      <c r="CDS34"/>
      <c r="CDT34"/>
      <c r="CDU34"/>
      <c r="CDV34"/>
      <c r="CDW34"/>
      <c r="CDX34"/>
      <c r="CDY34"/>
      <c r="CDZ34"/>
      <c r="CEA34"/>
      <c r="CEB34"/>
      <c r="CEC34"/>
      <c r="CED34"/>
      <c r="CEE34"/>
      <c r="CEF34"/>
      <c r="CEG34"/>
      <c r="CEH34"/>
      <c r="CEI34"/>
      <c r="CEJ34"/>
      <c r="CEK34"/>
      <c r="CEL34"/>
      <c r="CEM34"/>
      <c r="CEN34"/>
      <c r="CEO34"/>
      <c r="CEP34"/>
      <c r="CEQ34"/>
      <c r="CER34"/>
      <c r="CES34"/>
      <c r="CET34"/>
      <c r="CEU34"/>
      <c r="CEV34"/>
      <c r="CEW34"/>
      <c r="CEX34"/>
      <c r="CEY34"/>
      <c r="CEZ34"/>
      <c r="CFA34"/>
      <c r="CFB34"/>
      <c r="CFC34"/>
      <c r="CFD34"/>
      <c r="CFE34"/>
      <c r="CFF34"/>
      <c r="CFG34"/>
      <c r="CFH34"/>
      <c r="CFI34"/>
      <c r="CFJ34"/>
      <c r="CFK34"/>
      <c r="CFL34"/>
      <c r="CFM34"/>
      <c r="CFN34"/>
      <c r="CFO34"/>
      <c r="CFP34"/>
      <c r="CFQ34"/>
      <c r="CFR34"/>
      <c r="CFS34"/>
      <c r="CFT34"/>
      <c r="CFU34"/>
      <c r="CFV34"/>
      <c r="CFW34"/>
      <c r="CFX34"/>
      <c r="CFY34"/>
      <c r="CFZ34"/>
      <c r="CGA34"/>
      <c r="CGB34"/>
      <c r="CGC34"/>
      <c r="CGD34"/>
      <c r="CGE34"/>
      <c r="CGF34"/>
      <c r="CGG34"/>
      <c r="CGH34"/>
      <c r="CGI34"/>
      <c r="CGJ34"/>
      <c r="CGK34"/>
      <c r="CGL34"/>
      <c r="CGM34"/>
      <c r="CGN34"/>
      <c r="CGO34"/>
      <c r="CGP34"/>
      <c r="CGQ34"/>
      <c r="CGR34"/>
      <c r="CGS34"/>
      <c r="CGT34"/>
      <c r="CGU34"/>
      <c r="CGV34"/>
      <c r="CGW34"/>
      <c r="CGX34"/>
      <c r="CGY34"/>
      <c r="CGZ34"/>
      <c r="CHA34"/>
      <c r="CHB34"/>
      <c r="CHC34"/>
      <c r="CHD34"/>
      <c r="CHE34"/>
      <c r="CHF34"/>
      <c r="CHG34"/>
      <c r="CHH34"/>
      <c r="CHI34"/>
      <c r="CHJ34"/>
      <c r="CHK34"/>
      <c r="CHL34"/>
      <c r="CHM34"/>
      <c r="CHN34"/>
      <c r="CHO34"/>
      <c r="CHP34"/>
      <c r="CHQ34"/>
      <c r="CHR34"/>
      <c r="CHS34"/>
      <c r="CHT34"/>
      <c r="CHU34"/>
      <c r="CHV34"/>
      <c r="CHW34"/>
      <c r="CHX34"/>
      <c r="CHY34"/>
      <c r="CHZ34"/>
      <c r="CIA34"/>
      <c r="CIB34"/>
      <c r="CIC34"/>
      <c r="CID34"/>
      <c r="CIE34"/>
      <c r="CIF34"/>
      <c r="CIG34"/>
      <c r="CIH34"/>
      <c r="CII34"/>
      <c r="CIJ34"/>
      <c r="CIK34"/>
      <c r="CIL34"/>
      <c r="CIM34"/>
      <c r="CIN34"/>
      <c r="CIO34"/>
      <c r="CIP34"/>
      <c r="CIQ34"/>
      <c r="CIR34"/>
      <c r="CIS34"/>
      <c r="CIT34"/>
      <c r="CIU34"/>
      <c r="CIV34"/>
      <c r="CIW34"/>
      <c r="CIX34"/>
      <c r="CIY34"/>
      <c r="CIZ34"/>
      <c r="CJA34"/>
      <c r="CJB34"/>
      <c r="CJC34"/>
      <c r="CJD34"/>
      <c r="CJE34"/>
      <c r="CJF34"/>
      <c r="CJG34"/>
      <c r="CJH34"/>
      <c r="CJI34"/>
      <c r="CJJ34"/>
      <c r="CJK34"/>
      <c r="CJL34"/>
      <c r="CJM34"/>
      <c r="CJN34"/>
      <c r="CJO34"/>
      <c r="CJP34"/>
      <c r="CJQ34"/>
      <c r="CJR34"/>
      <c r="CJS34"/>
      <c r="CJT34"/>
      <c r="CJU34"/>
      <c r="CJV34"/>
      <c r="CJW34"/>
      <c r="CJX34"/>
      <c r="CJY34"/>
      <c r="CJZ34"/>
      <c r="CKA34"/>
      <c r="CKB34"/>
      <c r="CKC34"/>
      <c r="CKD34"/>
      <c r="CKE34"/>
      <c r="CKF34"/>
      <c r="CKG34"/>
      <c r="CKH34"/>
      <c r="CKI34"/>
      <c r="CKJ34"/>
      <c r="CKK34"/>
      <c r="CKL34"/>
      <c r="CKM34"/>
      <c r="CKN34"/>
      <c r="CKO34"/>
      <c r="CKP34"/>
      <c r="CKQ34"/>
      <c r="CKR34"/>
      <c r="CKS34"/>
      <c r="CKT34"/>
      <c r="CKU34"/>
      <c r="CKV34"/>
      <c r="CKW34"/>
      <c r="CKX34"/>
      <c r="CKY34"/>
      <c r="CKZ34"/>
      <c r="CLA34"/>
      <c r="CLB34"/>
      <c r="CLC34"/>
      <c r="CLD34"/>
      <c r="CLE34"/>
      <c r="CLF34"/>
      <c r="CLG34"/>
      <c r="CLH34"/>
      <c r="CLI34"/>
      <c r="CLJ34"/>
      <c r="CLK34"/>
      <c r="CLL34"/>
      <c r="CLM34"/>
      <c r="CLN34"/>
      <c r="CLO34"/>
      <c r="CLP34"/>
      <c r="CLQ34"/>
      <c r="CLR34"/>
      <c r="CLS34"/>
      <c r="CLT34"/>
      <c r="CLU34"/>
      <c r="CLV34"/>
      <c r="CLW34"/>
      <c r="CLX34"/>
      <c r="CLY34"/>
      <c r="CLZ34"/>
      <c r="CMA34"/>
      <c r="CMB34"/>
      <c r="CMC34"/>
      <c r="CMD34"/>
      <c r="CME34"/>
      <c r="CMF34"/>
      <c r="CMG34"/>
      <c r="CMH34"/>
      <c r="CMI34"/>
      <c r="CMJ34"/>
      <c r="CMK34"/>
      <c r="CML34"/>
      <c r="CMM34"/>
      <c r="CMN34"/>
      <c r="CMO34"/>
      <c r="CMP34"/>
      <c r="CMQ34"/>
      <c r="CMR34"/>
      <c r="CMS34"/>
      <c r="CMT34"/>
      <c r="CMU34"/>
      <c r="CMV34"/>
      <c r="CMW34"/>
      <c r="CMX34"/>
      <c r="CMY34"/>
      <c r="CMZ34"/>
      <c r="CNA34"/>
      <c r="CNB34"/>
      <c r="CNC34"/>
      <c r="CND34"/>
      <c r="CNE34"/>
      <c r="CNF34"/>
      <c r="CNG34"/>
      <c r="CNH34"/>
      <c r="CNI34"/>
      <c r="CNJ34"/>
      <c r="CNK34"/>
      <c r="CNL34"/>
      <c r="CNM34"/>
      <c r="CNN34"/>
      <c r="CNO34"/>
      <c r="CNP34"/>
      <c r="CNQ34"/>
      <c r="CNR34"/>
      <c r="CNS34"/>
      <c r="CNT34"/>
      <c r="CNU34"/>
      <c r="CNV34"/>
      <c r="CNW34"/>
      <c r="CNX34"/>
      <c r="CNY34"/>
      <c r="CNZ34"/>
      <c r="COA34"/>
      <c r="COB34"/>
      <c r="COC34"/>
      <c r="COD34"/>
      <c r="COE34"/>
      <c r="COF34"/>
      <c r="COG34"/>
      <c r="COH34"/>
      <c r="COI34"/>
      <c r="COJ34"/>
      <c r="COK34"/>
      <c r="COL34"/>
      <c r="COM34"/>
      <c r="CON34"/>
      <c r="COO34"/>
      <c r="COP34"/>
      <c r="COQ34"/>
      <c r="COR34"/>
      <c r="COS34"/>
      <c r="COT34"/>
      <c r="COU34"/>
      <c r="COV34"/>
      <c r="COW34"/>
      <c r="COX34"/>
      <c r="COY34"/>
      <c r="COZ34"/>
      <c r="CPA34"/>
      <c r="CPB34"/>
      <c r="CPC34"/>
      <c r="CPD34"/>
      <c r="CPE34"/>
      <c r="CPF34"/>
      <c r="CPG34"/>
      <c r="CPH34"/>
      <c r="CPI34"/>
      <c r="CPJ34"/>
      <c r="CPK34"/>
      <c r="CPL34"/>
      <c r="CPM34"/>
      <c r="CPN34"/>
      <c r="CPO34"/>
      <c r="CPP34"/>
      <c r="CPQ34"/>
      <c r="CPR34"/>
      <c r="CPS34"/>
      <c r="CPT34"/>
      <c r="CPU34"/>
      <c r="CPV34"/>
      <c r="CPW34"/>
      <c r="CPX34"/>
      <c r="CPY34"/>
      <c r="CPZ34"/>
      <c r="CQA34"/>
      <c r="CQB34"/>
      <c r="CQC34"/>
      <c r="CQD34"/>
      <c r="CQE34"/>
      <c r="CQF34"/>
      <c r="CQG34"/>
      <c r="CQH34"/>
      <c r="CQI34"/>
      <c r="CQJ34"/>
      <c r="CQK34"/>
      <c r="CQL34"/>
      <c r="CQM34"/>
      <c r="CQN34"/>
      <c r="CQO34"/>
      <c r="CQP34"/>
      <c r="CQQ34"/>
      <c r="CQR34"/>
      <c r="CQS34"/>
      <c r="CQT34"/>
      <c r="CQU34"/>
      <c r="CQV34"/>
      <c r="CQW34"/>
      <c r="CQX34"/>
      <c r="CQY34"/>
      <c r="CQZ34"/>
      <c r="CRA34"/>
      <c r="CRB34"/>
      <c r="CRC34"/>
      <c r="CRD34"/>
      <c r="CRE34"/>
      <c r="CRF34"/>
      <c r="CRG34"/>
      <c r="CRH34"/>
      <c r="CRI34"/>
      <c r="CRJ34"/>
      <c r="CRK34"/>
      <c r="CRL34"/>
      <c r="CRM34"/>
      <c r="CRN34"/>
      <c r="CRO34"/>
      <c r="CRP34"/>
      <c r="CRQ34"/>
      <c r="CRR34"/>
      <c r="CRS34"/>
      <c r="CRT34"/>
      <c r="CRU34"/>
      <c r="CRV34"/>
      <c r="CRW34"/>
      <c r="CRX34"/>
      <c r="CRY34"/>
      <c r="CRZ34"/>
      <c r="CSA34"/>
      <c r="CSB34"/>
      <c r="CSC34"/>
      <c r="CSD34"/>
      <c r="CSE34"/>
      <c r="CSF34"/>
      <c r="CSG34"/>
      <c r="CSH34"/>
      <c r="CSI34"/>
      <c r="CSJ34"/>
      <c r="CSK34"/>
      <c r="CSL34"/>
      <c r="CSM34"/>
      <c r="CSN34"/>
      <c r="CSO34"/>
      <c r="CSP34"/>
      <c r="CSQ34"/>
      <c r="CSR34"/>
      <c r="CSS34"/>
      <c r="CST34"/>
      <c r="CSU34"/>
      <c r="CSV34"/>
      <c r="CSW34"/>
      <c r="CSX34"/>
      <c r="CSY34"/>
      <c r="CSZ34"/>
      <c r="CTA34"/>
      <c r="CTB34"/>
      <c r="CTC34"/>
      <c r="CTD34"/>
      <c r="CTE34"/>
      <c r="CTF34"/>
      <c r="CTG34"/>
      <c r="CTH34"/>
      <c r="CTI34"/>
      <c r="CTJ34"/>
      <c r="CTK34"/>
      <c r="CTL34"/>
      <c r="CTM34"/>
      <c r="CTN34"/>
      <c r="CTO34"/>
      <c r="CTP34"/>
      <c r="CTQ34"/>
      <c r="CTR34"/>
      <c r="CTS34"/>
      <c r="CTT34"/>
      <c r="CTU34"/>
      <c r="CTV34"/>
      <c r="CTW34"/>
      <c r="CTX34"/>
      <c r="CTY34"/>
      <c r="CTZ34"/>
      <c r="CUA34"/>
      <c r="CUB34"/>
      <c r="CUC34"/>
      <c r="CUD34"/>
      <c r="CUE34"/>
      <c r="CUF34"/>
      <c r="CUG34"/>
      <c r="CUH34"/>
      <c r="CUI34"/>
      <c r="CUJ34"/>
      <c r="CUK34"/>
      <c r="CUL34"/>
      <c r="CUM34"/>
      <c r="CUN34"/>
      <c r="CUO34"/>
      <c r="CUP34"/>
      <c r="CUQ34"/>
      <c r="CUR34"/>
      <c r="CUS34"/>
      <c r="CUT34"/>
      <c r="CUU34"/>
      <c r="CUV34"/>
      <c r="CUW34"/>
      <c r="CUX34"/>
      <c r="CUY34"/>
      <c r="CUZ34"/>
      <c r="CVA34"/>
      <c r="CVB34"/>
      <c r="CVC34"/>
      <c r="CVD34"/>
      <c r="CVE34"/>
      <c r="CVF34"/>
      <c r="CVG34"/>
      <c r="CVH34"/>
      <c r="CVI34"/>
      <c r="CVJ34"/>
      <c r="CVK34"/>
      <c r="CVL34"/>
      <c r="CVM34"/>
      <c r="CVN34"/>
      <c r="CVO34"/>
      <c r="CVP34"/>
      <c r="CVQ34"/>
      <c r="CVR34"/>
      <c r="CVS34"/>
      <c r="CVT34"/>
      <c r="CVU34"/>
      <c r="CVV34"/>
      <c r="CVW34"/>
      <c r="CVX34"/>
      <c r="CVY34"/>
      <c r="CVZ34"/>
      <c r="CWA34"/>
      <c r="CWB34"/>
      <c r="CWC34"/>
      <c r="CWD34"/>
      <c r="CWE34"/>
      <c r="CWF34"/>
      <c r="CWG34"/>
      <c r="CWH34"/>
      <c r="CWI34"/>
      <c r="CWJ34"/>
      <c r="CWK34"/>
      <c r="CWL34"/>
      <c r="CWM34"/>
      <c r="CWN34"/>
      <c r="CWO34"/>
      <c r="CWP34"/>
      <c r="CWQ34"/>
      <c r="CWR34"/>
      <c r="CWS34"/>
      <c r="CWT34"/>
      <c r="CWU34"/>
      <c r="CWV34"/>
      <c r="CWW34"/>
      <c r="CWX34"/>
      <c r="CWY34"/>
      <c r="CWZ34"/>
      <c r="CXA34"/>
      <c r="CXB34"/>
      <c r="CXC34"/>
      <c r="CXD34"/>
      <c r="CXE34"/>
      <c r="CXF34"/>
      <c r="CXG34"/>
      <c r="CXH34"/>
      <c r="CXI34"/>
      <c r="CXJ34"/>
      <c r="CXK34"/>
      <c r="CXL34"/>
      <c r="CXM34"/>
      <c r="CXN34"/>
      <c r="CXO34"/>
      <c r="CXP34"/>
      <c r="CXQ34"/>
      <c r="CXR34"/>
      <c r="CXS34"/>
      <c r="CXT34"/>
      <c r="CXU34"/>
      <c r="CXV34"/>
      <c r="CXW34"/>
      <c r="CXX34"/>
      <c r="CXY34"/>
      <c r="CXZ34"/>
      <c r="CYA34"/>
      <c r="CYB34"/>
      <c r="CYC34"/>
      <c r="CYD34"/>
      <c r="CYE34"/>
      <c r="CYF34"/>
      <c r="CYG34"/>
      <c r="CYH34"/>
      <c r="CYI34"/>
      <c r="CYJ34"/>
      <c r="CYK34"/>
      <c r="CYL34"/>
      <c r="CYM34"/>
      <c r="CYN34"/>
      <c r="CYO34"/>
      <c r="CYP34"/>
      <c r="CYQ34"/>
      <c r="CYR34"/>
      <c r="CYS34"/>
      <c r="CYT34"/>
      <c r="CYU34"/>
      <c r="CYV34"/>
      <c r="CYW34"/>
      <c r="CYX34"/>
      <c r="CYY34"/>
      <c r="CYZ34"/>
      <c r="CZA34"/>
      <c r="CZB34"/>
      <c r="CZC34"/>
      <c r="CZD34"/>
      <c r="CZE34"/>
      <c r="CZF34"/>
      <c r="CZG34"/>
      <c r="CZH34"/>
      <c r="CZI34"/>
      <c r="CZJ34"/>
      <c r="CZK34"/>
      <c r="CZL34"/>
      <c r="CZM34"/>
      <c r="CZN34"/>
      <c r="CZO34"/>
      <c r="CZP34"/>
      <c r="CZQ34"/>
      <c r="CZR34"/>
      <c r="CZS34"/>
      <c r="CZT34"/>
      <c r="CZU34"/>
      <c r="CZV34"/>
      <c r="CZW34"/>
      <c r="CZX34"/>
      <c r="CZY34"/>
      <c r="CZZ34"/>
      <c r="DAA34"/>
      <c r="DAB34"/>
      <c r="DAC34"/>
      <c r="DAD34"/>
      <c r="DAE34"/>
      <c r="DAF34"/>
      <c r="DAG34"/>
      <c r="DAH34"/>
      <c r="DAI34"/>
      <c r="DAJ34"/>
      <c r="DAK34"/>
      <c r="DAL34"/>
      <c r="DAM34"/>
      <c r="DAN34"/>
      <c r="DAO34"/>
      <c r="DAP34"/>
      <c r="DAQ34"/>
      <c r="DAR34"/>
      <c r="DAS34"/>
      <c r="DAT34"/>
      <c r="DAU34"/>
      <c r="DAV34"/>
      <c r="DAW34"/>
      <c r="DAX34"/>
      <c r="DAY34"/>
      <c r="DAZ34"/>
      <c r="DBA34"/>
      <c r="DBB34"/>
      <c r="DBC34"/>
      <c r="DBD34"/>
      <c r="DBE34"/>
      <c r="DBF34"/>
      <c r="DBG34"/>
      <c r="DBH34"/>
      <c r="DBI34"/>
      <c r="DBJ34"/>
      <c r="DBK34"/>
      <c r="DBL34"/>
      <c r="DBM34"/>
      <c r="DBN34"/>
      <c r="DBO34"/>
      <c r="DBP34"/>
      <c r="DBQ34"/>
      <c r="DBR34"/>
      <c r="DBS34"/>
      <c r="DBT34"/>
      <c r="DBU34"/>
      <c r="DBV34"/>
      <c r="DBW34"/>
      <c r="DBX34"/>
      <c r="DBY34"/>
      <c r="DBZ34"/>
      <c r="DCA34"/>
      <c r="DCB34"/>
      <c r="DCC34"/>
      <c r="DCD34"/>
      <c r="DCE34"/>
      <c r="DCF34"/>
      <c r="DCG34"/>
      <c r="DCH34"/>
      <c r="DCI34"/>
      <c r="DCJ34"/>
      <c r="DCK34"/>
      <c r="DCL34"/>
      <c r="DCM34"/>
      <c r="DCN34"/>
      <c r="DCO34"/>
      <c r="DCP34"/>
      <c r="DCQ34"/>
      <c r="DCR34"/>
      <c r="DCS34"/>
      <c r="DCT34"/>
      <c r="DCU34"/>
      <c r="DCV34"/>
      <c r="DCW34"/>
      <c r="DCX34"/>
      <c r="DCY34"/>
      <c r="DCZ34"/>
      <c r="DDA34"/>
      <c r="DDB34"/>
      <c r="DDC34"/>
      <c r="DDD34"/>
      <c r="DDE34"/>
      <c r="DDF34"/>
      <c r="DDG34"/>
      <c r="DDH34"/>
      <c r="DDI34"/>
      <c r="DDJ34"/>
      <c r="DDK34"/>
      <c r="DDL34"/>
      <c r="DDM34"/>
      <c r="DDN34"/>
      <c r="DDO34"/>
      <c r="DDP34"/>
      <c r="DDQ34"/>
      <c r="DDR34"/>
      <c r="DDS34"/>
      <c r="DDT34"/>
      <c r="DDU34"/>
      <c r="DDV34"/>
      <c r="DDW34"/>
      <c r="DDX34"/>
      <c r="DDY34"/>
      <c r="DDZ34"/>
      <c r="DEA34"/>
      <c r="DEB34"/>
      <c r="DEC34"/>
      <c r="DED34"/>
      <c r="DEE34"/>
      <c r="DEF34"/>
      <c r="DEG34"/>
      <c r="DEH34"/>
      <c r="DEI34"/>
      <c r="DEJ34"/>
      <c r="DEK34"/>
      <c r="DEL34"/>
      <c r="DEM34"/>
      <c r="DEN34"/>
      <c r="DEO34"/>
      <c r="DEP34"/>
      <c r="DEQ34"/>
      <c r="DER34"/>
      <c r="DES34"/>
      <c r="DET34"/>
      <c r="DEU34"/>
      <c r="DEV34"/>
      <c r="DEW34"/>
      <c r="DEX34"/>
      <c r="DEY34"/>
      <c r="DEZ34"/>
      <c r="DFA34"/>
      <c r="DFB34"/>
      <c r="DFC34"/>
      <c r="DFD34"/>
      <c r="DFE34"/>
      <c r="DFF34"/>
      <c r="DFG34"/>
      <c r="DFH34"/>
      <c r="DFI34"/>
      <c r="DFJ34"/>
      <c r="DFK34"/>
      <c r="DFL34"/>
      <c r="DFM34"/>
      <c r="DFN34"/>
      <c r="DFO34"/>
      <c r="DFP34"/>
      <c r="DFQ34"/>
      <c r="DFR34"/>
      <c r="DFS34"/>
      <c r="DFT34"/>
      <c r="DFU34"/>
      <c r="DFV34"/>
      <c r="DFW34"/>
      <c r="DFX34"/>
      <c r="DFY34"/>
      <c r="DFZ34"/>
      <c r="DGA34"/>
      <c r="DGB34"/>
      <c r="DGC34"/>
      <c r="DGD34"/>
      <c r="DGE34"/>
      <c r="DGF34"/>
      <c r="DGG34"/>
      <c r="DGH34"/>
      <c r="DGI34"/>
      <c r="DGJ34"/>
      <c r="DGK34"/>
      <c r="DGL34"/>
      <c r="DGM34"/>
      <c r="DGN34"/>
      <c r="DGO34"/>
      <c r="DGP34"/>
      <c r="DGQ34"/>
      <c r="DGR34"/>
      <c r="DGS34"/>
      <c r="DGT34"/>
      <c r="DGU34"/>
      <c r="DGV34"/>
      <c r="DGW34"/>
      <c r="DGX34"/>
      <c r="DGY34"/>
      <c r="DGZ34"/>
      <c r="DHA34"/>
      <c r="DHB34"/>
      <c r="DHC34"/>
      <c r="DHD34"/>
      <c r="DHE34"/>
      <c r="DHF34"/>
      <c r="DHG34"/>
      <c r="DHH34"/>
      <c r="DHI34"/>
      <c r="DHJ34"/>
      <c r="DHK34"/>
      <c r="DHL34"/>
      <c r="DHM34"/>
      <c r="DHN34"/>
      <c r="DHO34"/>
      <c r="DHP34"/>
      <c r="DHQ34"/>
      <c r="DHR34"/>
      <c r="DHS34"/>
      <c r="DHT34"/>
      <c r="DHU34"/>
      <c r="DHV34"/>
      <c r="DHW34"/>
      <c r="DHX34"/>
      <c r="DHY34"/>
      <c r="DHZ34"/>
      <c r="DIA34"/>
      <c r="DIB34"/>
      <c r="DIC34"/>
      <c r="DID34"/>
      <c r="DIE34"/>
      <c r="DIF34"/>
      <c r="DIG34"/>
      <c r="DIH34"/>
      <c r="DII34"/>
      <c r="DIJ34"/>
      <c r="DIK34"/>
      <c r="DIL34"/>
      <c r="DIM34"/>
      <c r="DIN34"/>
      <c r="DIO34"/>
      <c r="DIP34"/>
      <c r="DIQ34"/>
      <c r="DIR34"/>
      <c r="DIS34"/>
      <c r="DIT34"/>
      <c r="DIU34"/>
      <c r="DIV34"/>
      <c r="DIW34"/>
      <c r="DIX34"/>
      <c r="DIY34"/>
      <c r="DIZ34"/>
      <c r="DJA34"/>
      <c r="DJB34"/>
      <c r="DJC34"/>
      <c r="DJD34"/>
      <c r="DJE34"/>
      <c r="DJF34"/>
      <c r="DJG34"/>
      <c r="DJH34"/>
      <c r="DJI34"/>
      <c r="DJJ34"/>
      <c r="DJK34"/>
      <c r="DJL34"/>
      <c r="DJM34"/>
      <c r="DJN34"/>
      <c r="DJO34"/>
      <c r="DJP34"/>
      <c r="DJQ34"/>
      <c r="DJR34"/>
      <c r="DJS34"/>
      <c r="DJT34"/>
      <c r="DJU34"/>
      <c r="DJV34"/>
      <c r="DJW34"/>
      <c r="DJX34"/>
      <c r="DJY34"/>
      <c r="DJZ34"/>
      <c r="DKA34"/>
      <c r="DKB34"/>
      <c r="DKC34"/>
      <c r="DKD34"/>
      <c r="DKE34"/>
      <c r="DKF34"/>
      <c r="DKG34"/>
      <c r="DKH34"/>
      <c r="DKI34"/>
      <c r="DKJ34"/>
      <c r="DKK34"/>
      <c r="DKL34"/>
      <c r="DKM34"/>
      <c r="DKN34"/>
      <c r="DKO34"/>
      <c r="DKP34"/>
      <c r="DKQ34"/>
      <c r="DKR34"/>
      <c r="DKS34"/>
      <c r="DKT34"/>
      <c r="DKU34"/>
      <c r="DKV34"/>
      <c r="DKW34"/>
      <c r="DKX34"/>
      <c r="DKY34"/>
      <c r="DKZ34"/>
      <c r="DLA34"/>
      <c r="DLB34"/>
      <c r="DLC34"/>
      <c r="DLD34"/>
      <c r="DLE34"/>
      <c r="DLF34"/>
      <c r="DLG34"/>
      <c r="DLH34"/>
      <c r="DLI34"/>
      <c r="DLJ34"/>
      <c r="DLK34"/>
      <c r="DLL34"/>
      <c r="DLM34"/>
      <c r="DLN34"/>
      <c r="DLO34"/>
      <c r="DLP34"/>
      <c r="DLQ34"/>
      <c r="DLR34"/>
      <c r="DLS34"/>
      <c r="DLT34"/>
      <c r="DLU34"/>
      <c r="DLV34"/>
      <c r="DLW34"/>
      <c r="DLX34"/>
      <c r="DLY34"/>
      <c r="DLZ34"/>
      <c r="DMA34"/>
      <c r="DMB34"/>
      <c r="DMC34"/>
      <c r="DMD34"/>
      <c r="DME34"/>
      <c r="DMF34"/>
      <c r="DMG34"/>
      <c r="DMH34"/>
      <c r="DMI34"/>
      <c r="DMJ34"/>
      <c r="DMK34"/>
      <c r="DML34"/>
      <c r="DMM34"/>
      <c r="DMN34"/>
      <c r="DMO34"/>
      <c r="DMP34"/>
      <c r="DMQ34"/>
      <c r="DMR34"/>
      <c r="DMS34"/>
      <c r="DMT34"/>
      <c r="DMU34"/>
      <c r="DMV34"/>
      <c r="DMW34"/>
      <c r="DMX34"/>
      <c r="DMY34"/>
      <c r="DMZ34"/>
      <c r="DNA34"/>
      <c r="DNB34"/>
      <c r="DNC34"/>
      <c r="DND34"/>
      <c r="DNE34"/>
      <c r="DNF34"/>
      <c r="DNG34"/>
      <c r="DNH34"/>
      <c r="DNI34"/>
      <c r="DNJ34"/>
      <c r="DNK34"/>
      <c r="DNL34"/>
      <c r="DNM34"/>
      <c r="DNN34"/>
      <c r="DNO34"/>
      <c r="DNP34"/>
      <c r="DNQ34"/>
      <c r="DNR34"/>
      <c r="DNS34"/>
      <c r="DNT34"/>
      <c r="DNU34"/>
      <c r="DNV34"/>
      <c r="DNW34"/>
      <c r="DNX34"/>
      <c r="DNY34"/>
      <c r="DNZ34"/>
      <c r="DOA34"/>
      <c r="DOB34"/>
      <c r="DOC34"/>
      <c r="DOD34"/>
      <c r="DOE34"/>
      <c r="DOF34"/>
      <c r="DOG34"/>
      <c r="DOH34"/>
      <c r="DOI34"/>
      <c r="DOJ34"/>
      <c r="DOK34"/>
      <c r="DOL34"/>
      <c r="DOM34"/>
      <c r="DON34"/>
      <c r="DOO34"/>
      <c r="DOP34"/>
      <c r="DOQ34"/>
      <c r="DOR34"/>
      <c r="DOS34"/>
      <c r="DOT34"/>
      <c r="DOU34"/>
      <c r="DOV34"/>
      <c r="DOW34"/>
      <c r="DOX34"/>
      <c r="DOY34"/>
      <c r="DOZ34"/>
      <c r="DPA34"/>
      <c r="DPB34"/>
      <c r="DPC34"/>
      <c r="DPD34"/>
      <c r="DPE34"/>
      <c r="DPF34"/>
      <c r="DPG34"/>
      <c r="DPH34"/>
      <c r="DPI34"/>
      <c r="DPJ34"/>
      <c r="DPK34"/>
      <c r="DPL34"/>
      <c r="DPM34"/>
      <c r="DPN34"/>
      <c r="DPO34"/>
      <c r="DPP34"/>
      <c r="DPQ34"/>
      <c r="DPR34"/>
      <c r="DPS34"/>
      <c r="DPT34"/>
      <c r="DPU34"/>
      <c r="DPV34"/>
      <c r="DPW34"/>
      <c r="DPX34"/>
      <c r="DPY34"/>
      <c r="DPZ34"/>
      <c r="DQA34"/>
      <c r="DQB34"/>
      <c r="DQC34"/>
      <c r="DQD34"/>
      <c r="DQE34"/>
      <c r="DQF34"/>
      <c r="DQG34"/>
      <c r="DQH34"/>
      <c r="DQI34"/>
      <c r="DQJ34"/>
      <c r="DQK34"/>
      <c r="DQL34"/>
      <c r="DQM34"/>
      <c r="DQN34"/>
      <c r="DQO34"/>
      <c r="DQP34"/>
      <c r="DQQ34"/>
      <c r="DQR34"/>
      <c r="DQS34"/>
      <c r="DQT34"/>
      <c r="DQU34"/>
      <c r="DQV34"/>
      <c r="DQW34"/>
      <c r="DQX34"/>
      <c r="DQY34"/>
      <c r="DQZ34"/>
      <c r="DRA34"/>
      <c r="DRB34"/>
      <c r="DRC34"/>
      <c r="DRD34"/>
      <c r="DRE34"/>
      <c r="DRF34"/>
      <c r="DRG34"/>
      <c r="DRH34"/>
      <c r="DRI34"/>
      <c r="DRJ34"/>
      <c r="DRK34"/>
      <c r="DRL34"/>
      <c r="DRM34"/>
      <c r="DRN34"/>
      <c r="DRO34"/>
      <c r="DRP34"/>
      <c r="DRQ34"/>
      <c r="DRR34"/>
      <c r="DRS34"/>
      <c r="DRT34"/>
      <c r="DRU34"/>
      <c r="DRV34"/>
      <c r="DRW34"/>
      <c r="DRX34"/>
      <c r="DRY34"/>
      <c r="DRZ34"/>
      <c r="DSA34"/>
      <c r="DSB34"/>
      <c r="DSC34"/>
      <c r="DSD34"/>
      <c r="DSE34"/>
      <c r="DSF34"/>
      <c r="DSG34"/>
      <c r="DSH34"/>
      <c r="DSI34"/>
      <c r="DSJ34"/>
      <c r="DSK34"/>
      <c r="DSL34"/>
      <c r="DSM34"/>
      <c r="DSN34"/>
      <c r="DSO34"/>
      <c r="DSP34"/>
      <c r="DSQ34"/>
      <c r="DSR34"/>
      <c r="DSS34"/>
      <c r="DST34"/>
      <c r="DSU34"/>
      <c r="DSV34"/>
      <c r="DSW34"/>
      <c r="DSX34"/>
      <c r="DSY34"/>
      <c r="DSZ34"/>
      <c r="DTA34"/>
      <c r="DTB34"/>
      <c r="DTC34"/>
      <c r="DTD34"/>
      <c r="DTE34"/>
      <c r="DTF34"/>
      <c r="DTG34"/>
      <c r="DTH34"/>
      <c r="DTI34"/>
      <c r="DTJ34"/>
      <c r="DTK34"/>
      <c r="DTL34"/>
      <c r="DTM34"/>
      <c r="DTN34"/>
      <c r="DTO34"/>
      <c r="DTP34"/>
      <c r="DTQ34"/>
      <c r="DTR34"/>
      <c r="DTS34"/>
      <c r="DTT34"/>
      <c r="DTU34"/>
      <c r="DTV34"/>
      <c r="DTW34"/>
      <c r="DTX34"/>
      <c r="DTY34"/>
      <c r="DTZ34"/>
      <c r="DUA34"/>
      <c r="DUB34"/>
      <c r="DUC34"/>
      <c r="DUD34"/>
      <c r="DUE34"/>
      <c r="DUF34"/>
      <c r="DUG34"/>
      <c r="DUH34"/>
      <c r="DUI34"/>
      <c r="DUJ34"/>
      <c r="DUK34"/>
      <c r="DUL34"/>
      <c r="DUM34"/>
      <c r="DUN34"/>
      <c r="DUO34"/>
      <c r="DUP34"/>
      <c r="DUQ34"/>
      <c r="DUR34"/>
      <c r="DUS34"/>
      <c r="DUT34"/>
      <c r="DUU34"/>
      <c r="DUV34"/>
      <c r="DUW34"/>
      <c r="DUX34"/>
      <c r="DUY34"/>
      <c r="DUZ34"/>
      <c r="DVA34"/>
      <c r="DVB34"/>
      <c r="DVC34"/>
      <c r="DVD34"/>
      <c r="DVE34"/>
      <c r="DVF34"/>
      <c r="DVG34"/>
      <c r="DVH34"/>
      <c r="DVI34"/>
      <c r="DVJ34"/>
      <c r="DVK34"/>
      <c r="DVL34"/>
      <c r="DVM34"/>
      <c r="DVN34"/>
      <c r="DVO34"/>
      <c r="DVP34"/>
      <c r="DVQ34"/>
      <c r="DVR34"/>
      <c r="DVS34"/>
      <c r="DVT34"/>
      <c r="DVU34"/>
      <c r="DVV34"/>
      <c r="DVW34"/>
      <c r="DVX34"/>
      <c r="DVY34"/>
      <c r="DVZ34"/>
      <c r="DWA34"/>
      <c r="DWB34"/>
      <c r="DWC34"/>
      <c r="DWD34"/>
      <c r="DWE34"/>
      <c r="DWF34"/>
      <c r="DWG34"/>
      <c r="DWH34"/>
      <c r="DWI34"/>
      <c r="DWJ34"/>
      <c r="DWK34"/>
      <c r="DWL34"/>
      <c r="DWM34"/>
      <c r="DWN34"/>
      <c r="DWO34"/>
      <c r="DWP34"/>
      <c r="DWQ34"/>
      <c r="DWR34"/>
      <c r="DWS34"/>
      <c r="DWT34"/>
      <c r="DWU34"/>
      <c r="DWV34"/>
      <c r="DWW34"/>
      <c r="DWX34"/>
      <c r="DWY34"/>
      <c r="DWZ34"/>
      <c r="DXA34"/>
      <c r="DXB34"/>
      <c r="DXC34"/>
      <c r="DXD34"/>
      <c r="DXE34"/>
      <c r="DXF34"/>
      <c r="DXG34"/>
      <c r="DXH34"/>
      <c r="DXI34"/>
      <c r="DXJ34"/>
      <c r="DXK34"/>
      <c r="DXL34"/>
      <c r="DXM34"/>
      <c r="DXN34"/>
      <c r="DXO34"/>
      <c r="DXP34"/>
      <c r="DXQ34"/>
      <c r="DXR34"/>
      <c r="DXS34"/>
      <c r="DXT34"/>
      <c r="DXU34"/>
      <c r="DXV34"/>
      <c r="DXW34"/>
      <c r="DXX34"/>
      <c r="DXY34"/>
      <c r="DXZ34"/>
      <c r="DYA34"/>
      <c r="DYB34"/>
      <c r="DYC34"/>
      <c r="DYD34"/>
      <c r="DYE34"/>
      <c r="DYF34"/>
      <c r="DYG34"/>
      <c r="DYH34"/>
      <c r="DYI34"/>
      <c r="DYJ34"/>
      <c r="DYK34"/>
      <c r="DYL34"/>
      <c r="DYM34"/>
      <c r="DYN34"/>
      <c r="DYO34"/>
      <c r="DYP34"/>
      <c r="DYQ34"/>
      <c r="DYR34"/>
      <c r="DYS34"/>
      <c r="DYT34"/>
      <c r="DYU34"/>
      <c r="DYV34"/>
      <c r="DYW34"/>
      <c r="DYX34"/>
      <c r="DYY34"/>
      <c r="DYZ34"/>
      <c r="DZA34"/>
      <c r="DZB34"/>
      <c r="DZC34"/>
      <c r="DZD34"/>
      <c r="DZE34"/>
      <c r="DZF34"/>
      <c r="DZG34"/>
      <c r="DZH34"/>
      <c r="DZI34"/>
      <c r="DZJ34"/>
      <c r="DZK34"/>
      <c r="DZL34"/>
      <c r="DZM34"/>
      <c r="DZN34"/>
      <c r="DZO34"/>
      <c r="DZP34"/>
      <c r="DZQ34"/>
      <c r="DZR34"/>
      <c r="DZS34"/>
      <c r="DZT34"/>
      <c r="DZU34"/>
      <c r="DZV34"/>
      <c r="DZW34"/>
      <c r="DZX34"/>
      <c r="DZY34"/>
      <c r="DZZ34"/>
      <c r="EAA34"/>
      <c r="EAB34"/>
      <c r="EAC34"/>
      <c r="EAD34"/>
      <c r="EAE34"/>
      <c r="EAF34"/>
      <c r="EAG34"/>
      <c r="EAH34"/>
      <c r="EAI34"/>
      <c r="EAJ34"/>
      <c r="EAK34"/>
      <c r="EAL34"/>
      <c r="EAM34"/>
      <c r="EAN34"/>
      <c r="EAO34"/>
      <c r="EAP34"/>
      <c r="EAQ34"/>
      <c r="EAR34"/>
      <c r="EAS34"/>
      <c r="EAT34"/>
      <c r="EAU34"/>
      <c r="EAV34"/>
      <c r="EAW34"/>
      <c r="EAX34"/>
      <c r="EAY34"/>
      <c r="EAZ34"/>
      <c r="EBA34"/>
      <c r="EBB34"/>
      <c r="EBC34"/>
      <c r="EBD34"/>
      <c r="EBE34"/>
      <c r="EBF34"/>
      <c r="EBG34"/>
      <c r="EBH34"/>
      <c r="EBI34"/>
      <c r="EBJ34"/>
      <c r="EBK34"/>
      <c r="EBL34"/>
      <c r="EBM34"/>
      <c r="EBN34"/>
      <c r="EBO34"/>
      <c r="EBP34"/>
      <c r="EBQ34"/>
      <c r="EBR34"/>
      <c r="EBS34"/>
      <c r="EBT34"/>
      <c r="EBU34"/>
      <c r="EBV34"/>
      <c r="EBW34"/>
      <c r="EBX34"/>
      <c r="EBY34"/>
      <c r="EBZ34"/>
      <c r="ECA34"/>
      <c r="ECB34"/>
      <c r="ECC34"/>
      <c r="ECD34"/>
      <c r="ECE34"/>
      <c r="ECF34"/>
      <c r="ECG34"/>
      <c r="ECH34"/>
      <c r="ECI34"/>
      <c r="ECJ34"/>
      <c r="ECK34"/>
      <c r="ECL34"/>
      <c r="ECM34"/>
      <c r="ECN34"/>
      <c r="ECO34"/>
      <c r="ECP34"/>
      <c r="ECQ34"/>
      <c r="ECR34"/>
      <c r="ECS34"/>
      <c r="ECT34"/>
      <c r="ECU34"/>
      <c r="ECV34"/>
      <c r="ECW34"/>
      <c r="ECX34"/>
      <c r="ECY34"/>
      <c r="ECZ34"/>
      <c r="EDA34"/>
      <c r="EDB34"/>
      <c r="EDC34"/>
      <c r="EDD34"/>
      <c r="EDE34"/>
      <c r="EDF34"/>
      <c r="EDG34"/>
      <c r="EDH34"/>
      <c r="EDI34"/>
      <c r="EDJ34"/>
      <c r="EDK34"/>
      <c r="EDL34"/>
      <c r="EDM34"/>
      <c r="EDN34"/>
      <c r="EDO34"/>
      <c r="EDP34"/>
      <c r="EDQ34"/>
      <c r="EDR34"/>
      <c r="EDS34"/>
      <c r="EDT34"/>
      <c r="EDU34"/>
      <c r="EDV34"/>
      <c r="EDW34"/>
      <c r="EDX34"/>
      <c r="EDY34"/>
      <c r="EDZ34"/>
      <c r="EEA34"/>
      <c r="EEB34"/>
      <c r="EEC34"/>
      <c r="EED34"/>
      <c r="EEE34"/>
      <c r="EEF34"/>
      <c r="EEG34"/>
      <c r="EEH34"/>
      <c r="EEI34"/>
      <c r="EEJ34"/>
      <c r="EEK34"/>
      <c r="EEL34"/>
      <c r="EEM34"/>
      <c r="EEN34"/>
      <c r="EEO34"/>
      <c r="EEP34"/>
      <c r="EEQ34"/>
      <c r="EER34"/>
      <c r="EES34"/>
      <c r="EET34"/>
      <c r="EEU34"/>
      <c r="EEV34"/>
      <c r="EEW34"/>
      <c r="EEX34"/>
      <c r="EEY34"/>
      <c r="EEZ34"/>
      <c r="EFA34"/>
      <c r="EFB34"/>
      <c r="EFC34"/>
      <c r="EFD34"/>
      <c r="EFE34"/>
      <c r="EFF34"/>
      <c r="EFG34"/>
      <c r="EFH34"/>
      <c r="EFI34"/>
      <c r="EFJ34"/>
      <c r="EFK34"/>
      <c r="EFL34"/>
      <c r="EFM34"/>
      <c r="EFN34"/>
      <c r="EFO34"/>
      <c r="EFP34"/>
      <c r="EFQ34"/>
      <c r="EFR34"/>
      <c r="EFS34"/>
      <c r="EFT34"/>
      <c r="EFU34"/>
      <c r="EFV34"/>
      <c r="EFW34"/>
      <c r="EFX34"/>
      <c r="EFY34"/>
      <c r="EFZ34"/>
      <c r="EGA34"/>
      <c r="EGB34"/>
      <c r="EGC34"/>
      <c r="EGD34"/>
      <c r="EGE34"/>
      <c r="EGF34"/>
      <c r="EGG34"/>
      <c r="EGH34"/>
      <c r="EGI34"/>
      <c r="EGJ34"/>
      <c r="EGK34"/>
      <c r="EGL34"/>
      <c r="EGM34"/>
      <c r="EGN34"/>
      <c r="EGO34"/>
      <c r="EGP34"/>
      <c r="EGQ34"/>
      <c r="EGR34"/>
      <c r="EGS34"/>
      <c r="EGT34"/>
      <c r="EGU34"/>
      <c r="EGV34"/>
      <c r="EGW34"/>
      <c r="EGX34"/>
      <c r="EGY34"/>
      <c r="EGZ34"/>
      <c r="EHA34"/>
      <c r="EHB34"/>
      <c r="EHC34"/>
      <c r="EHD34"/>
      <c r="EHE34"/>
      <c r="EHF34"/>
      <c r="EHG34"/>
      <c r="EHH34"/>
      <c r="EHI34"/>
      <c r="EHJ34"/>
      <c r="EHK34"/>
      <c r="EHL34"/>
      <c r="EHM34"/>
      <c r="EHN34"/>
      <c r="EHO34"/>
      <c r="EHP34"/>
      <c r="EHQ34"/>
      <c r="EHR34"/>
      <c r="EHS34"/>
      <c r="EHT34"/>
      <c r="EHU34"/>
      <c r="EHV34"/>
      <c r="EHW34"/>
      <c r="EHX34"/>
      <c r="EHY34"/>
      <c r="EHZ34"/>
      <c r="EIA34"/>
      <c r="EIB34"/>
      <c r="EIC34"/>
      <c r="EID34"/>
      <c r="EIE34"/>
      <c r="EIF34"/>
      <c r="EIG34"/>
      <c r="EIH34"/>
      <c r="EII34"/>
      <c r="EIJ34"/>
      <c r="EIK34"/>
      <c r="EIL34"/>
      <c r="EIM34"/>
      <c r="EIN34"/>
      <c r="EIO34"/>
      <c r="EIP34"/>
      <c r="EIQ34"/>
      <c r="EIR34"/>
      <c r="EIS34"/>
      <c r="EIT34"/>
      <c r="EIU34"/>
      <c r="EIV34"/>
      <c r="EIW34"/>
      <c r="EIX34"/>
      <c r="EIY34"/>
      <c r="EIZ34"/>
      <c r="EJA34"/>
      <c r="EJB34"/>
      <c r="EJC34"/>
      <c r="EJD34"/>
      <c r="EJE34"/>
      <c r="EJF34"/>
      <c r="EJG34"/>
      <c r="EJH34"/>
      <c r="EJI34"/>
      <c r="EJJ34"/>
      <c r="EJK34"/>
      <c r="EJL34"/>
      <c r="EJM34"/>
      <c r="EJN34"/>
      <c r="EJO34"/>
      <c r="EJP34"/>
      <c r="EJQ34"/>
      <c r="EJR34"/>
      <c r="EJS34"/>
      <c r="EJT34"/>
      <c r="EJU34"/>
      <c r="EJV34"/>
      <c r="EJW34"/>
      <c r="EJX34"/>
      <c r="EJY34"/>
      <c r="EJZ34"/>
      <c r="EKA34"/>
      <c r="EKB34"/>
      <c r="EKC34"/>
      <c r="EKD34"/>
      <c r="EKE34"/>
      <c r="EKF34"/>
      <c r="EKG34"/>
      <c r="EKH34"/>
      <c r="EKI34"/>
      <c r="EKJ34"/>
      <c r="EKK34"/>
      <c r="EKL34"/>
      <c r="EKM34"/>
      <c r="EKN34"/>
      <c r="EKO34"/>
      <c r="EKP34"/>
      <c r="EKQ34"/>
      <c r="EKR34"/>
      <c r="EKS34"/>
      <c r="EKT34"/>
      <c r="EKU34"/>
      <c r="EKV34"/>
      <c r="EKW34"/>
      <c r="EKX34"/>
      <c r="EKY34"/>
      <c r="EKZ34"/>
      <c r="ELA34"/>
      <c r="ELB34"/>
      <c r="ELC34"/>
      <c r="ELD34"/>
      <c r="ELE34"/>
      <c r="ELF34"/>
      <c r="ELG34"/>
      <c r="ELH34"/>
      <c r="ELI34"/>
      <c r="ELJ34"/>
      <c r="ELK34"/>
      <c r="ELL34"/>
      <c r="ELM34"/>
      <c r="ELN34"/>
      <c r="ELO34"/>
      <c r="ELP34"/>
      <c r="ELQ34"/>
      <c r="ELR34"/>
      <c r="ELS34"/>
      <c r="ELT34"/>
      <c r="ELU34"/>
      <c r="ELV34"/>
      <c r="ELW34"/>
      <c r="ELX34"/>
      <c r="ELY34"/>
      <c r="ELZ34"/>
      <c r="EMA34"/>
      <c r="EMB34"/>
      <c r="EMC34"/>
      <c r="EMD34"/>
      <c r="EME34"/>
      <c r="EMF34"/>
      <c r="EMG34"/>
      <c r="EMH34"/>
      <c r="EMI34"/>
      <c r="EMJ34"/>
      <c r="EMK34"/>
      <c r="EML34"/>
      <c r="EMM34"/>
      <c r="EMN34"/>
      <c r="EMO34"/>
      <c r="EMP34"/>
      <c r="EMQ34"/>
      <c r="EMR34"/>
      <c r="EMS34"/>
      <c r="EMT34"/>
      <c r="EMU34"/>
      <c r="EMV34"/>
      <c r="EMW34"/>
      <c r="EMX34"/>
      <c r="EMY34"/>
      <c r="EMZ34"/>
      <c r="ENA34"/>
      <c r="ENB34"/>
      <c r="ENC34"/>
      <c r="END34"/>
      <c r="ENE34"/>
      <c r="ENF34"/>
      <c r="ENG34"/>
      <c r="ENH34"/>
      <c r="ENI34"/>
      <c r="ENJ34"/>
      <c r="ENK34"/>
      <c r="ENL34"/>
      <c r="ENM34"/>
      <c r="ENN34"/>
      <c r="ENO34"/>
      <c r="ENP34"/>
      <c r="ENQ34"/>
      <c r="ENR34"/>
      <c r="ENS34"/>
      <c r="ENT34"/>
      <c r="ENU34"/>
      <c r="ENV34"/>
      <c r="ENW34"/>
      <c r="ENX34"/>
      <c r="ENY34"/>
      <c r="ENZ34"/>
      <c r="EOA34"/>
      <c r="EOB34"/>
      <c r="EOC34"/>
      <c r="EOD34"/>
      <c r="EOE34"/>
      <c r="EOF34"/>
      <c r="EOG34"/>
      <c r="EOH34"/>
      <c r="EOI34"/>
      <c r="EOJ34"/>
      <c r="EOK34"/>
      <c r="EOL34"/>
      <c r="EOM34"/>
      <c r="EON34"/>
      <c r="EOO34"/>
      <c r="EOP34"/>
      <c r="EOQ34"/>
      <c r="EOR34"/>
      <c r="EOS34"/>
      <c r="EOT34"/>
      <c r="EOU34"/>
      <c r="EOV34"/>
      <c r="EOW34"/>
      <c r="EOX34"/>
      <c r="EOY34"/>
      <c r="EOZ34"/>
      <c r="EPA34"/>
      <c r="EPB34"/>
      <c r="EPC34"/>
      <c r="EPD34"/>
      <c r="EPE34"/>
      <c r="EPF34"/>
      <c r="EPG34"/>
      <c r="EPH34"/>
      <c r="EPI34"/>
      <c r="EPJ34"/>
      <c r="EPK34"/>
      <c r="EPL34"/>
      <c r="EPM34"/>
      <c r="EPN34"/>
      <c r="EPO34"/>
      <c r="EPP34"/>
      <c r="EPQ34"/>
      <c r="EPR34"/>
      <c r="EPS34"/>
      <c r="EPT34"/>
      <c r="EPU34"/>
      <c r="EPV34"/>
      <c r="EPW34"/>
      <c r="EPX34"/>
      <c r="EPY34"/>
      <c r="EPZ34"/>
      <c r="EQA34"/>
      <c r="EQB34"/>
      <c r="EQC34"/>
      <c r="EQD34"/>
      <c r="EQE34"/>
      <c r="EQF34"/>
      <c r="EQG34"/>
      <c r="EQH34"/>
      <c r="EQI34"/>
      <c r="EQJ34"/>
      <c r="EQK34"/>
      <c r="EQL34"/>
      <c r="EQM34"/>
      <c r="EQN34"/>
      <c r="EQO34"/>
      <c r="EQP34"/>
      <c r="EQQ34"/>
      <c r="EQR34"/>
      <c r="EQS34"/>
      <c r="EQT34"/>
      <c r="EQU34"/>
      <c r="EQV34"/>
      <c r="EQW34"/>
      <c r="EQX34"/>
      <c r="EQY34"/>
      <c r="EQZ34"/>
      <c r="ERA34"/>
      <c r="ERB34"/>
      <c r="ERC34"/>
      <c r="ERD34"/>
      <c r="ERE34"/>
      <c r="ERF34"/>
      <c r="ERG34"/>
      <c r="ERH34"/>
      <c r="ERI34"/>
      <c r="ERJ34"/>
      <c r="ERK34"/>
      <c r="ERL34"/>
      <c r="ERM34"/>
      <c r="ERN34"/>
      <c r="ERO34"/>
      <c r="ERP34"/>
      <c r="ERQ34"/>
      <c r="ERR34"/>
      <c r="ERS34"/>
      <c r="ERT34"/>
      <c r="ERU34"/>
      <c r="ERV34"/>
      <c r="ERW34"/>
      <c r="ERX34"/>
      <c r="ERY34"/>
      <c r="ERZ34"/>
      <c r="ESA34"/>
      <c r="ESB34"/>
      <c r="ESC34"/>
      <c r="ESD34"/>
      <c r="ESE34"/>
      <c r="ESF34"/>
      <c r="ESG34"/>
      <c r="ESH34"/>
      <c r="ESI34"/>
      <c r="ESJ34"/>
      <c r="ESK34"/>
      <c r="ESL34"/>
      <c r="ESM34"/>
      <c r="ESN34"/>
      <c r="ESO34"/>
      <c r="ESP34"/>
      <c r="ESQ34"/>
      <c r="ESR34"/>
      <c r="ESS34"/>
      <c r="EST34"/>
      <c r="ESU34"/>
      <c r="ESV34"/>
      <c r="ESW34"/>
      <c r="ESX34"/>
      <c r="ESY34"/>
      <c r="ESZ34"/>
      <c r="ETA34"/>
      <c r="ETB34"/>
      <c r="ETC34"/>
      <c r="ETD34"/>
      <c r="ETE34"/>
      <c r="ETF34"/>
      <c r="ETG34"/>
      <c r="ETH34"/>
      <c r="ETI34"/>
      <c r="ETJ34"/>
      <c r="ETK34"/>
      <c r="ETL34"/>
      <c r="ETM34"/>
      <c r="ETN34"/>
      <c r="ETO34"/>
      <c r="ETP34"/>
      <c r="ETQ34"/>
      <c r="ETR34"/>
      <c r="ETS34"/>
      <c r="ETT34"/>
      <c r="ETU34"/>
      <c r="ETV34"/>
      <c r="ETW34"/>
      <c r="ETX34"/>
      <c r="ETY34"/>
      <c r="ETZ34"/>
      <c r="EUA34"/>
      <c r="EUB34"/>
      <c r="EUC34"/>
      <c r="EUD34"/>
      <c r="EUE34"/>
      <c r="EUF34"/>
      <c r="EUG34"/>
      <c r="EUH34"/>
      <c r="EUI34"/>
      <c r="EUJ34"/>
      <c r="EUK34"/>
      <c r="EUL34"/>
      <c r="EUM34"/>
      <c r="EUN34"/>
      <c r="EUO34"/>
      <c r="EUP34"/>
      <c r="EUQ34"/>
      <c r="EUR34"/>
      <c r="EUS34"/>
      <c r="EUT34"/>
      <c r="EUU34"/>
      <c r="EUV34"/>
      <c r="EUW34"/>
      <c r="EUX34"/>
      <c r="EUY34"/>
      <c r="EUZ34"/>
      <c r="EVA34"/>
      <c r="EVB34"/>
      <c r="EVC34"/>
      <c r="EVD34"/>
      <c r="EVE34"/>
      <c r="EVF34"/>
      <c r="EVG34"/>
      <c r="EVH34"/>
      <c r="EVI34"/>
      <c r="EVJ34"/>
      <c r="EVK34"/>
      <c r="EVL34"/>
      <c r="EVM34"/>
      <c r="EVN34"/>
      <c r="EVO34"/>
      <c r="EVP34"/>
      <c r="EVQ34"/>
      <c r="EVR34"/>
      <c r="EVS34"/>
      <c r="EVT34"/>
      <c r="EVU34"/>
      <c r="EVV34"/>
      <c r="EVW34"/>
      <c r="EVX34"/>
      <c r="EVY34"/>
      <c r="EVZ34"/>
      <c r="EWA34"/>
      <c r="EWB34"/>
      <c r="EWC34"/>
      <c r="EWD34"/>
      <c r="EWE34"/>
      <c r="EWF34"/>
      <c r="EWG34"/>
      <c r="EWH34"/>
      <c r="EWI34"/>
      <c r="EWJ34"/>
      <c r="EWK34"/>
      <c r="EWL34"/>
      <c r="EWM34"/>
      <c r="EWN34"/>
      <c r="EWO34"/>
      <c r="EWP34"/>
      <c r="EWQ34"/>
      <c r="EWR34"/>
      <c r="EWS34"/>
      <c r="EWT34"/>
      <c r="EWU34"/>
      <c r="EWV34"/>
      <c r="EWW34"/>
      <c r="EWX34"/>
      <c r="EWY34"/>
      <c r="EWZ34"/>
      <c r="EXA34"/>
      <c r="EXB34"/>
      <c r="EXC34"/>
      <c r="EXD34"/>
      <c r="EXE34"/>
      <c r="EXF34"/>
      <c r="EXG34"/>
      <c r="EXH34"/>
      <c r="EXI34"/>
      <c r="EXJ34"/>
      <c r="EXK34"/>
      <c r="EXL34"/>
      <c r="EXM34"/>
      <c r="EXN34"/>
      <c r="EXO34"/>
      <c r="EXP34"/>
      <c r="EXQ34"/>
      <c r="EXR34"/>
      <c r="EXS34"/>
      <c r="EXT34"/>
      <c r="EXU34"/>
      <c r="EXV34"/>
      <c r="EXW34"/>
      <c r="EXX34"/>
      <c r="EXY34"/>
      <c r="EXZ34"/>
      <c r="EYA34"/>
      <c r="EYB34"/>
      <c r="EYC34"/>
      <c r="EYD34"/>
      <c r="EYE34"/>
      <c r="EYF34"/>
      <c r="EYG34"/>
      <c r="EYH34"/>
      <c r="EYI34"/>
      <c r="EYJ34"/>
      <c r="EYK34"/>
      <c r="EYL34"/>
      <c r="EYM34"/>
      <c r="EYN34"/>
      <c r="EYO34"/>
      <c r="EYP34"/>
      <c r="EYQ34"/>
      <c r="EYR34"/>
      <c r="EYS34"/>
      <c r="EYT34"/>
      <c r="EYU34"/>
      <c r="EYV34"/>
      <c r="EYW34"/>
      <c r="EYX34"/>
      <c r="EYY34"/>
      <c r="EYZ34"/>
      <c r="EZA34"/>
      <c r="EZB34"/>
      <c r="EZC34"/>
      <c r="EZD34"/>
      <c r="EZE34"/>
      <c r="EZF34"/>
      <c r="EZG34"/>
      <c r="EZH34"/>
      <c r="EZI34"/>
      <c r="EZJ34"/>
      <c r="EZK34"/>
      <c r="EZL34"/>
      <c r="EZM34"/>
      <c r="EZN34"/>
      <c r="EZO34"/>
      <c r="EZP34"/>
      <c r="EZQ34"/>
      <c r="EZR34"/>
      <c r="EZS34"/>
      <c r="EZT34"/>
      <c r="EZU34"/>
      <c r="EZV34"/>
      <c r="EZW34"/>
      <c r="EZX34"/>
      <c r="EZY34"/>
      <c r="EZZ34"/>
      <c r="FAA34"/>
      <c r="FAB34"/>
      <c r="FAC34"/>
      <c r="FAD34"/>
      <c r="FAE34"/>
      <c r="FAF34"/>
      <c r="FAG34"/>
      <c r="FAH34"/>
      <c r="FAI34"/>
      <c r="FAJ34"/>
      <c r="FAK34"/>
      <c r="FAL34"/>
      <c r="FAM34"/>
      <c r="FAN34"/>
      <c r="FAO34"/>
      <c r="FAP34"/>
      <c r="FAQ34"/>
      <c r="FAR34"/>
      <c r="FAS34"/>
      <c r="FAT34"/>
      <c r="FAU34"/>
      <c r="FAV34"/>
      <c r="FAW34"/>
      <c r="FAX34"/>
      <c r="FAY34"/>
      <c r="FAZ34"/>
      <c r="FBA34"/>
      <c r="FBB34"/>
      <c r="FBC34"/>
      <c r="FBD34"/>
      <c r="FBE34"/>
      <c r="FBF34"/>
      <c r="FBG34"/>
      <c r="FBH34"/>
      <c r="FBI34"/>
      <c r="FBJ34"/>
      <c r="FBK34"/>
      <c r="FBL34"/>
      <c r="FBM34"/>
      <c r="FBN34"/>
      <c r="FBO34"/>
      <c r="FBP34"/>
      <c r="FBQ34"/>
      <c r="FBR34"/>
      <c r="FBS34"/>
      <c r="FBT34"/>
      <c r="FBU34"/>
      <c r="FBV34"/>
      <c r="FBW34"/>
      <c r="FBX34"/>
      <c r="FBY34"/>
      <c r="FBZ34"/>
      <c r="FCA34"/>
      <c r="FCB34"/>
      <c r="FCC34"/>
      <c r="FCD34"/>
      <c r="FCE34"/>
      <c r="FCF34"/>
      <c r="FCG34"/>
      <c r="FCH34"/>
      <c r="FCI34"/>
      <c r="FCJ34"/>
      <c r="FCK34"/>
      <c r="FCL34"/>
      <c r="FCM34"/>
      <c r="FCN34"/>
      <c r="FCO34"/>
      <c r="FCP34"/>
      <c r="FCQ34"/>
      <c r="FCR34"/>
      <c r="FCS34"/>
      <c r="FCT34"/>
      <c r="FCU34"/>
      <c r="FCV34"/>
      <c r="FCW34"/>
      <c r="FCX34"/>
      <c r="FCY34"/>
      <c r="FCZ34"/>
      <c r="FDA34"/>
      <c r="FDB34"/>
      <c r="FDC34"/>
      <c r="FDD34"/>
      <c r="FDE34"/>
      <c r="FDF34"/>
      <c r="FDG34"/>
      <c r="FDH34"/>
      <c r="FDI34"/>
      <c r="FDJ34"/>
      <c r="FDK34"/>
      <c r="FDL34"/>
      <c r="FDM34"/>
      <c r="FDN34"/>
      <c r="FDO34"/>
      <c r="FDP34"/>
      <c r="FDQ34"/>
      <c r="FDR34"/>
      <c r="FDS34"/>
      <c r="FDT34"/>
      <c r="FDU34"/>
      <c r="FDV34"/>
      <c r="FDW34"/>
      <c r="FDX34"/>
      <c r="FDY34"/>
      <c r="FDZ34"/>
      <c r="FEA34"/>
      <c r="FEB34"/>
      <c r="FEC34"/>
      <c r="FED34"/>
      <c r="FEE34"/>
      <c r="FEF34"/>
      <c r="FEG34"/>
      <c r="FEH34"/>
      <c r="FEI34"/>
      <c r="FEJ34"/>
      <c r="FEK34"/>
      <c r="FEL34"/>
      <c r="FEM34"/>
      <c r="FEN34"/>
      <c r="FEO34"/>
      <c r="FEP34"/>
      <c r="FEQ34"/>
      <c r="FER34"/>
      <c r="FES34"/>
      <c r="FET34"/>
      <c r="FEU34"/>
      <c r="FEV34"/>
      <c r="FEW34"/>
      <c r="FEX34"/>
      <c r="FEY34"/>
      <c r="FEZ34"/>
      <c r="FFA34"/>
      <c r="FFB34"/>
      <c r="FFC34"/>
      <c r="FFD34"/>
      <c r="FFE34"/>
      <c r="FFF34"/>
      <c r="FFG34"/>
      <c r="FFH34"/>
      <c r="FFI34"/>
      <c r="FFJ34"/>
      <c r="FFK34"/>
      <c r="FFL34"/>
      <c r="FFM34"/>
      <c r="FFN34"/>
      <c r="FFO34"/>
      <c r="FFP34"/>
      <c r="FFQ34"/>
      <c r="FFR34"/>
      <c r="FFS34"/>
      <c r="FFT34"/>
      <c r="FFU34"/>
      <c r="FFV34"/>
      <c r="FFW34"/>
      <c r="FFX34"/>
      <c r="FFY34"/>
      <c r="FFZ34"/>
      <c r="FGA34"/>
      <c r="FGB34"/>
      <c r="FGC34"/>
      <c r="FGD34"/>
      <c r="FGE34"/>
      <c r="FGF34"/>
      <c r="FGG34"/>
      <c r="FGH34"/>
      <c r="FGI34"/>
      <c r="FGJ34"/>
      <c r="FGK34"/>
      <c r="FGL34"/>
      <c r="FGM34"/>
      <c r="FGN34"/>
      <c r="FGO34"/>
      <c r="FGP34"/>
      <c r="FGQ34"/>
      <c r="FGR34"/>
      <c r="FGS34"/>
      <c r="FGT34"/>
      <c r="FGU34"/>
      <c r="FGV34"/>
      <c r="FGW34"/>
      <c r="FGX34"/>
      <c r="FGY34"/>
      <c r="FGZ34"/>
      <c r="FHA34"/>
      <c r="FHB34"/>
      <c r="FHC34"/>
      <c r="FHD34"/>
      <c r="FHE34"/>
      <c r="FHF34"/>
      <c r="FHG34"/>
      <c r="FHH34"/>
      <c r="FHI34"/>
      <c r="FHJ34"/>
      <c r="FHK34"/>
      <c r="FHL34"/>
      <c r="FHM34"/>
      <c r="FHN34"/>
      <c r="FHO34"/>
      <c r="FHP34"/>
      <c r="FHQ34"/>
      <c r="FHR34"/>
      <c r="FHS34"/>
      <c r="FHT34"/>
      <c r="FHU34"/>
      <c r="FHV34"/>
      <c r="FHW34"/>
      <c r="FHX34"/>
      <c r="FHY34"/>
      <c r="FHZ34"/>
      <c r="FIA34"/>
      <c r="FIB34"/>
      <c r="FIC34"/>
      <c r="FID34"/>
      <c r="FIE34"/>
      <c r="FIF34"/>
      <c r="FIG34"/>
      <c r="FIH34"/>
      <c r="FII34"/>
      <c r="FIJ34"/>
      <c r="FIK34"/>
      <c r="FIL34"/>
      <c r="FIM34"/>
      <c r="FIN34"/>
      <c r="FIO34"/>
      <c r="FIP34"/>
      <c r="FIQ34"/>
      <c r="FIR34"/>
      <c r="FIS34"/>
      <c r="FIT34"/>
      <c r="FIU34"/>
      <c r="FIV34"/>
      <c r="FIW34"/>
      <c r="FIX34"/>
      <c r="FIY34"/>
      <c r="FIZ34"/>
      <c r="FJA34"/>
      <c r="FJB34"/>
      <c r="FJC34"/>
      <c r="FJD34"/>
      <c r="FJE34"/>
      <c r="FJF34"/>
      <c r="FJG34"/>
      <c r="FJH34"/>
      <c r="FJI34"/>
      <c r="FJJ34"/>
      <c r="FJK34"/>
      <c r="FJL34"/>
      <c r="FJM34"/>
      <c r="FJN34"/>
      <c r="FJO34"/>
      <c r="FJP34"/>
      <c r="FJQ34"/>
      <c r="FJR34"/>
      <c r="FJS34"/>
      <c r="FJT34"/>
      <c r="FJU34"/>
      <c r="FJV34"/>
      <c r="FJW34"/>
      <c r="FJX34"/>
      <c r="FJY34"/>
      <c r="FJZ34"/>
      <c r="FKA34"/>
      <c r="FKB34"/>
      <c r="FKC34"/>
      <c r="FKD34"/>
      <c r="FKE34"/>
      <c r="FKF34"/>
      <c r="FKG34"/>
      <c r="FKH34"/>
      <c r="FKI34"/>
      <c r="FKJ34"/>
      <c r="FKK34"/>
      <c r="FKL34"/>
      <c r="FKM34"/>
      <c r="FKN34"/>
      <c r="FKO34"/>
      <c r="FKP34"/>
      <c r="FKQ34"/>
      <c r="FKR34"/>
      <c r="FKS34"/>
      <c r="FKT34"/>
      <c r="FKU34"/>
      <c r="FKV34"/>
      <c r="FKW34"/>
      <c r="FKX34"/>
      <c r="FKY34"/>
      <c r="FKZ34"/>
      <c r="FLA34"/>
      <c r="FLB34"/>
      <c r="FLC34"/>
      <c r="FLD34"/>
      <c r="FLE34"/>
      <c r="FLF34"/>
      <c r="FLG34"/>
      <c r="FLH34"/>
      <c r="FLI34"/>
      <c r="FLJ34"/>
      <c r="FLK34"/>
      <c r="FLL34"/>
      <c r="FLM34"/>
      <c r="FLN34"/>
      <c r="FLO34"/>
      <c r="FLP34"/>
      <c r="FLQ34"/>
      <c r="FLR34"/>
      <c r="FLS34"/>
      <c r="FLT34"/>
      <c r="FLU34"/>
      <c r="FLV34"/>
      <c r="FLW34"/>
      <c r="FLX34"/>
      <c r="FLY34"/>
      <c r="FLZ34"/>
      <c r="FMA34"/>
      <c r="FMB34"/>
      <c r="FMC34"/>
      <c r="FMD34"/>
      <c r="FME34"/>
      <c r="FMF34"/>
      <c r="FMG34"/>
      <c r="FMH34"/>
      <c r="FMI34"/>
      <c r="FMJ34"/>
      <c r="FMK34"/>
      <c r="FML34"/>
      <c r="FMM34"/>
      <c r="FMN34"/>
      <c r="FMO34"/>
      <c r="FMP34"/>
      <c r="FMQ34"/>
      <c r="FMR34"/>
      <c r="FMS34"/>
      <c r="FMT34"/>
      <c r="FMU34"/>
      <c r="FMV34"/>
      <c r="FMW34"/>
      <c r="FMX34"/>
      <c r="FMY34"/>
      <c r="FMZ34"/>
      <c r="FNA34"/>
      <c r="FNB34"/>
      <c r="FNC34"/>
      <c r="FND34"/>
      <c r="FNE34"/>
      <c r="FNF34"/>
      <c r="FNG34"/>
      <c r="FNH34"/>
      <c r="FNI34"/>
      <c r="FNJ34"/>
      <c r="FNK34"/>
      <c r="FNL34"/>
      <c r="FNM34"/>
      <c r="FNN34"/>
      <c r="FNO34"/>
      <c r="FNP34"/>
      <c r="FNQ34"/>
      <c r="FNR34"/>
      <c r="FNS34"/>
      <c r="FNT34"/>
      <c r="FNU34"/>
      <c r="FNV34"/>
      <c r="FNW34"/>
      <c r="FNX34"/>
      <c r="FNY34"/>
      <c r="FNZ34"/>
      <c r="FOA34"/>
      <c r="FOB34"/>
      <c r="FOC34"/>
      <c r="FOD34"/>
      <c r="FOE34"/>
      <c r="FOF34"/>
      <c r="FOG34"/>
      <c r="FOH34"/>
      <c r="FOI34"/>
      <c r="FOJ34"/>
      <c r="FOK34"/>
      <c r="FOL34"/>
      <c r="FOM34"/>
      <c r="FON34"/>
      <c r="FOO34"/>
      <c r="FOP34"/>
      <c r="FOQ34"/>
      <c r="FOR34"/>
      <c r="FOS34"/>
      <c r="FOT34"/>
      <c r="FOU34"/>
      <c r="FOV34"/>
      <c r="FOW34"/>
      <c r="FOX34"/>
      <c r="FOY34"/>
      <c r="FOZ34"/>
      <c r="FPA34"/>
      <c r="FPB34"/>
      <c r="FPC34"/>
      <c r="FPD34"/>
      <c r="FPE34"/>
      <c r="FPF34"/>
      <c r="FPG34"/>
      <c r="FPH34"/>
      <c r="FPI34"/>
      <c r="FPJ34"/>
      <c r="FPK34"/>
      <c r="FPL34"/>
      <c r="FPM34"/>
      <c r="FPN34"/>
      <c r="FPO34"/>
      <c r="FPP34"/>
      <c r="FPQ34"/>
      <c r="FPR34"/>
      <c r="FPS34"/>
      <c r="FPT34"/>
      <c r="FPU34"/>
      <c r="FPV34"/>
      <c r="FPW34"/>
      <c r="FPX34"/>
      <c r="FPY34"/>
      <c r="FPZ34"/>
      <c r="FQA34"/>
      <c r="FQB34"/>
      <c r="FQC34"/>
      <c r="FQD34"/>
      <c r="FQE34"/>
      <c r="FQF34"/>
      <c r="FQG34"/>
      <c r="FQH34"/>
      <c r="FQI34"/>
      <c r="FQJ34"/>
      <c r="FQK34"/>
      <c r="FQL34"/>
      <c r="FQM34"/>
      <c r="FQN34"/>
      <c r="FQO34"/>
      <c r="FQP34"/>
      <c r="FQQ34"/>
      <c r="FQR34"/>
      <c r="FQS34"/>
      <c r="FQT34"/>
      <c r="FQU34"/>
      <c r="FQV34"/>
      <c r="FQW34"/>
      <c r="FQX34"/>
      <c r="FQY34"/>
      <c r="FQZ34"/>
      <c r="FRA34"/>
      <c r="FRB34"/>
      <c r="FRC34"/>
      <c r="FRD34"/>
      <c r="FRE34"/>
      <c r="FRF34"/>
      <c r="FRG34"/>
      <c r="FRH34"/>
      <c r="FRI34"/>
      <c r="FRJ34"/>
      <c r="FRK34"/>
      <c r="FRL34"/>
      <c r="FRM34"/>
      <c r="FRN34"/>
      <c r="FRO34"/>
      <c r="FRP34"/>
      <c r="FRQ34"/>
      <c r="FRR34"/>
      <c r="FRS34"/>
      <c r="FRT34"/>
      <c r="FRU34"/>
      <c r="FRV34"/>
      <c r="FRW34"/>
      <c r="FRX34"/>
      <c r="FRY34"/>
      <c r="FRZ34"/>
      <c r="FSA34"/>
      <c r="FSB34"/>
      <c r="FSC34"/>
      <c r="FSD34"/>
      <c r="FSE34"/>
      <c r="FSF34"/>
      <c r="FSG34"/>
      <c r="FSH34"/>
      <c r="FSI34"/>
      <c r="FSJ34"/>
      <c r="FSK34"/>
      <c r="FSL34"/>
      <c r="FSM34"/>
      <c r="FSN34"/>
      <c r="FSO34"/>
      <c r="FSP34"/>
      <c r="FSQ34"/>
      <c r="FSR34"/>
      <c r="FSS34"/>
      <c r="FST34"/>
      <c r="FSU34"/>
      <c r="FSV34"/>
      <c r="FSW34"/>
      <c r="FSX34"/>
      <c r="FSY34"/>
      <c r="FSZ34"/>
      <c r="FTA34"/>
      <c r="FTB34"/>
      <c r="FTC34"/>
      <c r="FTD34"/>
      <c r="FTE34"/>
      <c r="FTF34"/>
      <c r="FTG34"/>
      <c r="FTH34"/>
      <c r="FTI34"/>
      <c r="FTJ34"/>
      <c r="FTK34"/>
      <c r="FTL34"/>
      <c r="FTM34"/>
      <c r="FTN34"/>
      <c r="FTO34"/>
      <c r="FTP34"/>
      <c r="FTQ34"/>
      <c r="FTR34"/>
      <c r="FTS34"/>
      <c r="FTT34"/>
      <c r="FTU34"/>
      <c r="FTV34"/>
      <c r="FTW34"/>
      <c r="FTX34"/>
      <c r="FTY34"/>
      <c r="FTZ34"/>
      <c r="FUA34"/>
      <c r="FUB34"/>
      <c r="FUC34"/>
      <c r="FUD34"/>
      <c r="FUE34"/>
      <c r="FUF34"/>
      <c r="FUG34"/>
      <c r="FUH34"/>
      <c r="FUI34"/>
      <c r="FUJ34"/>
      <c r="FUK34"/>
      <c r="FUL34"/>
      <c r="FUM34"/>
      <c r="FUN34"/>
      <c r="FUO34"/>
      <c r="FUP34"/>
      <c r="FUQ34"/>
      <c r="FUR34"/>
      <c r="FUS34"/>
      <c r="FUT34"/>
      <c r="FUU34"/>
      <c r="FUV34"/>
      <c r="FUW34"/>
      <c r="FUX34"/>
      <c r="FUY34"/>
      <c r="FUZ34"/>
      <c r="FVA34"/>
      <c r="FVB34"/>
      <c r="FVC34"/>
      <c r="FVD34"/>
      <c r="FVE34"/>
      <c r="FVF34"/>
      <c r="FVG34"/>
      <c r="FVH34"/>
      <c r="FVI34"/>
      <c r="FVJ34"/>
      <c r="FVK34"/>
      <c r="FVL34"/>
      <c r="FVM34"/>
      <c r="FVN34"/>
      <c r="FVO34"/>
      <c r="FVP34"/>
      <c r="FVQ34"/>
      <c r="FVR34"/>
      <c r="FVS34"/>
      <c r="FVT34"/>
      <c r="FVU34"/>
      <c r="FVV34"/>
      <c r="FVW34"/>
      <c r="FVX34"/>
      <c r="FVY34"/>
      <c r="FVZ34"/>
      <c r="FWA34"/>
      <c r="FWB34"/>
      <c r="FWC34"/>
      <c r="FWD34"/>
      <c r="FWE34"/>
      <c r="FWF34"/>
      <c r="FWG34"/>
      <c r="FWH34"/>
      <c r="FWI34"/>
      <c r="FWJ34"/>
      <c r="FWK34"/>
      <c r="FWL34"/>
      <c r="FWM34"/>
      <c r="FWN34"/>
      <c r="FWO34"/>
      <c r="FWP34"/>
      <c r="FWQ34"/>
      <c r="FWR34"/>
      <c r="FWS34"/>
      <c r="FWT34"/>
      <c r="FWU34"/>
      <c r="FWV34"/>
      <c r="FWW34"/>
      <c r="FWX34"/>
      <c r="FWY34"/>
      <c r="FWZ34"/>
      <c r="FXA34"/>
      <c r="FXB34"/>
      <c r="FXC34"/>
      <c r="FXD34"/>
      <c r="FXE34"/>
      <c r="FXF34"/>
      <c r="FXG34"/>
      <c r="FXH34"/>
      <c r="FXI34"/>
      <c r="FXJ34"/>
      <c r="FXK34"/>
      <c r="FXL34"/>
      <c r="FXM34"/>
      <c r="FXN34"/>
      <c r="FXO34"/>
      <c r="FXP34"/>
      <c r="FXQ34"/>
      <c r="FXR34"/>
      <c r="FXS34"/>
      <c r="FXT34"/>
      <c r="FXU34"/>
      <c r="FXV34"/>
      <c r="FXW34"/>
      <c r="FXX34"/>
      <c r="FXY34"/>
      <c r="FXZ34"/>
      <c r="FYA34"/>
      <c r="FYB34"/>
      <c r="FYC34"/>
      <c r="FYD34"/>
      <c r="FYE34"/>
      <c r="FYF34"/>
      <c r="FYG34"/>
      <c r="FYH34"/>
      <c r="FYI34"/>
      <c r="FYJ34"/>
      <c r="FYK34"/>
      <c r="FYL34"/>
      <c r="FYM34"/>
      <c r="FYN34"/>
      <c r="FYO34"/>
      <c r="FYP34"/>
      <c r="FYQ34"/>
      <c r="FYR34"/>
      <c r="FYS34"/>
      <c r="FYT34"/>
      <c r="FYU34"/>
      <c r="FYV34"/>
      <c r="FYW34"/>
      <c r="FYX34"/>
      <c r="FYY34"/>
      <c r="FYZ34"/>
      <c r="FZA34"/>
      <c r="FZB34"/>
      <c r="FZC34"/>
      <c r="FZD34"/>
      <c r="FZE34"/>
      <c r="FZF34"/>
      <c r="FZG34"/>
      <c r="FZH34"/>
      <c r="FZI34"/>
      <c r="FZJ34"/>
      <c r="FZK34"/>
      <c r="FZL34"/>
      <c r="FZM34"/>
      <c r="FZN34"/>
      <c r="FZO34"/>
      <c r="FZP34"/>
      <c r="FZQ34"/>
      <c r="FZR34"/>
      <c r="FZS34"/>
      <c r="FZT34"/>
      <c r="FZU34"/>
      <c r="FZV34"/>
      <c r="FZW34"/>
      <c r="FZX34"/>
      <c r="FZY34"/>
      <c r="FZZ34"/>
      <c r="GAA34"/>
      <c r="GAB34"/>
      <c r="GAC34"/>
      <c r="GAD34"/>
      <c r="GAE34"/>
      <c r="GAF34"/>
      <c r="GAG34"/>
      <c r="GAH34"/>
      <c r="GAI34"/>
      <c r="GAJ34"/>
      <c r="GAK34"/>
      <c r="GAL34"/>
      <c r="GAM34"/>
      <c r="GAN34"/>
      <c r="GAO34"/>
      <c r="GAP34"/>
      <c r="GAQ34"/>
      <c r="GAR34"/>
      <c r="GAS34"/>
      <c r="GAT34"/>
      <c r="GAU34"/>
      <c r="GAV34"/>
      <c r="GAW34"/>
      <c r="GAX34"/>
      <c r="GAY34"/>
      <c r="GAZ34"/>
      <c r="GBA34"/>
      <c r="GBB34"/>
      <c r="GBC34"/>
      <c r="GBD34"/>
      <c r="GBE34"/>
      <c r="GBF34"/>
      <c r="GBG34"/>
      <c r="GBH34"/>
      <c r="GBI34"/>
      <c r="GBJ34"/>
      <c r="GBK34"/>
      <c r="GBL34"/>
      <c r="GBM34"/>
      <c r="GBN34"/>
      <c r="GBO34"/>
      <c r="GBP34"/>
      <c r="GBQ34"/>
      <c r="GBR34"/>
      <c r="GBS34"/>
      <c r="GBT34"/>
      <c r="GBU34"/>
      <c r="GBV34"/>
      <c r="GBW34"/>
      <c r="GBX34"/>
      <c r="GBY34"/>
      <c r="GBZ34"/>
      <c r="GCA34"/>
      <c r="GCB34"/>
      <c r="GCC34"/>
      <c r="GCD34"/>
      <c r="GCE34"/>
      <c r="GCF34"/>
      <c r="GCG34"/>
      <c r="GCH34"/>
      <c r="GCI34"/>
      <c r="GCJ34"/>
      <c r="GCK34"/>
      <c r="GCL34"/>
      <c r="GCM34"/>
      <c r="GCN34"/>
      <c r="GCO34"/>
      <c r="GCP34"/>
      <c r="GCQ34"/>
      <c r="GCR34"/>
      <c r="GCS34"/>
      <c r="GCT34"/>
      <c r="GCU34"/>
      <c r="GCV34"/>
      <c r="GCW34"/>
      <c r="GCX34"/>
      <c r="GCY34"/>
      <c r="GCZ34"/>
      <c r="GDA34"/>
      <c r="GDB34"/>
      <c r="GDC34"/>
      <c r="GDD34"/>
      <c r="GDE34"/>
      <c r="GDF34"/>
      <c r="GDG34"/>
      <c r="GDH34"/>
      <c r="GDI34"/>
      <c r="GDJ34"/>
      <c r="GDK34"/>
      <c r="GDL34"/>
      <c r="GDM34"/>
      <c r="GDN34"/>
      <c r="GDO34"/>
      <c r="GDP34"/>
      <c r="GDQ34"/>
      <c r="GDR34"/>
      <c r="GDS34"/>
      <c r="GDT34"/>
      <c r="GDU34"/>
      <c r="GDV34"/>
      <c r="GDW34"/>
      <c r="GDX34"/>
      <c r="GDY34"/>
      <c r="GDZ34"/>
      <c r="GEA34"/>
      <c r="GEB34"/>
      <c r="GEC34"/>
      <c r="GED34"/>
      <c r="GEE34"/>
      <c r="GEF34"/>
      <c r="GEG34"/>
      <c r="GEH34"/>
      <c r="GEI34"/>
      <c r="GEJ34"/>
      <c r="GEK34"/>
      <c r="GEL34"/>
      <c r="GEM34"/>
      <c r="GEN34"/>
      <c r="GEO34"/>
      <c r="GEP34"/>
      <c r="GEQ34"/>
      <c r="GER34"/>
      <c r="GES34"/>
      <c r="GET34"/>
      <c r="GEU34"/>
      <c r="GEV34"/>
      <c r="GEW34"/>
      <c r="GEX34"/>
      <c r="GEY34"/>
      <c r="GEZ34"/>
      <c r="GFA34"/>
      <c r="GFB34"/>
      <c r="GFC34"/>
      <c r="GFD34"/>
      <c r="GFE34"/>
      <c r="GFF34"/>
      <c r="GFG34"/>
      <c r="GFH34"/>
      <c r="GFI34"/>
      <c r="GFJ34"/>
      <c r="GFK34"/>
      <c r="GFL34"/>
      <c r="GFM34"/>
      <c r="GFN34"/>
      <c r="GFO34"/>
      <c r="GFP34"/>
      <c r="GFQ34"/>
      <c r="GFR34"/>
      <c r="GFS34"/>
      <c r="GFT34"/>
      <c r="GFU34"/>
      <c r="GFV34"/>
      <c r="GFW34"/>
      <c r="GFX34"/>
      <c r="GFY34"/>
      <c r="GFZ34"/>
      <c r="GGA34"/>
      <c r="GGB34"/>
      <c r="GGC34"/>
      <c r="GGD34"/>
      <c r="GGE34"/>
      <c r="GGF34"/>
      <c r="GGG34"/>
      <c r="GGH34"/>
      <c r="GGI34"/>
      <c r="GGJ34"/>
      <c r="GGK34"/>
      <c r="GGL34"/>
      <c r="GGM34"/>
      <c r="GGN34"/>
      <c r="GGO34"/>
      <c r="GGP34"/>
      <c r="GGQ34"/>
      <c r="GGR34"/>
      <c r="GGS34"/>
      <c r="GGT34"/>
      <c r="GGU34"/>
      <c r="GGV34"/>
      <c r="GGW34"/>
      <c r="GGX34"/>
      <c r="GGY34"/>
      <c r="GGZ34"/>
      <c r="GHA34"/>
      <c r="GHB34"/>
      <c r="GHC34"/>
      <c r="GHD34"/>
      <c r="GHE34"/>
      <c r="GHF34"/>
      <c r="GHG34"/>
      <c r="GHH34"/>
      <c r="GHI34"/>
      <c r="GHJ34"/>
      <c r="GHK34"/>
      <c r="GHL34"/>
      <c r="GHM34"/>
      <c r="GHN34"/>
      <c r="GHO34"/>
      <c r="GHP34"/>
      <c r="GHQ34"/>
      <c r="GHR34"/>
      <c r="GHS34"/>
      <c r="GHT34"/>
      <c r="GHU34"/>
      <c r="GHV34"/>
      <c r="GHW34"/>
      <c r="GHX34"/>
      <c r="GHY34"/>
      <c r="GHZ34"/>
      <c r="GIA34"/>
      <c r="GIB34"/>
      <c r="GIC34"/>
      <c r="GID34"/>
      <c r="GIE34"/>
      <c r="GIF34"/>
      <c r="GIG34"/>
      <c r="GIH34"/>
      <c r="GII34"/>
      <c r="GIJ34"/>
      <c r="GIK34"/>
      <c r="GIL34"/>
      <c r="GIM34"/>
      <c r="GIN34"/>
      <c r="GIO34"/>
      <c r="GIP34"/>
      <c r="GIQ34"/>
      <c r="GIR34"/>
      <c r="GIS34"/>
      <c r="GIT34"/>
      <c r="GIU34"/>
      <c r="GIV34"/>
      <c r="GIW34"/>
      <c r="GIX34"/>
      <c r="GIY34"/>
      <c r="GIZ34"/>
      <c r="GJA34"/>
      <c r="GJB34"/>
      <c r="GJC34"/>
      <c r="GJD34"/>
      <c r="GJE34"/>
      <c r="GJF34"/>
      <c r="GJG34"/>
      <c r="GJH34"/>
      <c r="GJI34"/>
      <c r="GJJ34"/>
      <c r="GJK34"/>
      <c r="GJL34"/>
      <c r="GJM34"/>
      <c r="GJN34"/>
      <c r="GJO34"/>
      <c r="GJP34"/>
      <c r="GJQ34"/>
      <c r="GJR34"/>
      <c r="GJS34"/>
      <c r="GJT34"/>
      <c r="GJU34"/>
      <c r="GJV34"/>
      <c r="GJW34"/>
      <c r="GJX34"/>
      <c r="GJY34"/>
      <c r="GJZ34"/>
      <c r="GKA34"/>
      <c r="GKB34"/>
      <c r="GKC34"/>
      <c r="GKD34"/>
      <c r="GKE34"/>
      <c r="GKF34"/>
      <c r="GKG34"/>
      <c r="GKH34"/>
      <c r="GKI34"/>
      <c r="GKJ34"/>
      <c r="GKK34"/>
      <c r="GKL34"/>
      <c r="GKM34"/>
      <c r="GKN34"/>
      <c r="GKO34"/>
      <c r="GKP34"/>
      <c r="GKQ34"/>
      <c r="GKR34"/>
      <c r="GKS34"/>
      <c r="GKT34"/>
      <c r="GKU34"/>
      <c r="GKV34"/>
      <c r="GKW34"/>
      <c r="GKX34"/>
      <c r="GKY34"/>
      <c r="GKZ34"/>
      <c r="GLA34"/>
      <c r="GLB34"/>
      <c r="GLC34"/>
      <c r="GLD34"/>
      <c r="GLE34"/>
      <c r="GLF34"/>
      <c r="GLG34"/>
      <c r="GLH34"/>
      <c r="GLI34"/>
      <c r="GLJ34"/>
      <c r="GLK34"/>
      <c r="GLL34"/>
      <c r="GLM34"/>
      <c r="GLN34"/>
      <c r="GLO34"/>
      <c r="GLP34"/>
      <c r="GLQ34"/>
      <c r="GLR34"/>
      <c r="GLS34"/>
      <c r="GLT34"/>
      <c r="GLU34"/>
      <c r="GLV34"/>
      <c r="GLW34"/>
      <c r="GLX34"/>
      <c r="GLY34"/>
      <c r="GLZ34"/>
      <c r="GMA34"/>
      <c r="GMB34"/>
      <c r="GMC34"/>
      <c r="GMD34"/>
      <c r="GME34"/>
      <c r="GMF34"/>
      <c r="GMG34"/>
      <c r="GMH34"/>
      <c r="GMI34"/>
      <c r="GMJ34"/>
      <c r="GMK34"/>
      <c r="GML34"/>
      <c r="GMM34"/>
      <c r="GMN34"/>
      <c r="GMO34"/>
      <c r="GMP34"/>
      <c r="GMQ34"/>
      <c r="GMR34"/>
      <c r="GMS34"/>
      <c r="GMT34"/>
      <c r="GMU34"/>
      <c r="GMV34"/>
      <c r="GMW34"/>
      <c r="GMX34"/>
      <c r="GMY34"/>
      <c r="GMZ34"/>
      <c r="GNA34"/>
      <c r="GNB34"/>
      <c r="GNC34"/>
      <c r="GND34"/>
      <c r="GNE34"/>
      <c r="GNF34"/>
      <c r="GNG34"/>
      <c r="GNH34"/>
      <c r="GNI34"/>
      <c r="GNJ34"/>
      <c r="GNK34"/>
      <c r="GNL34"/>
      <c r="GNM34"/>
      <c r="GNN34"/>
      <c r="GNO34"/>
      <c r="GNP34"/>
      <c r="GNQ34"/>
      <c r="GNR34"/>
      <c r="GNS34"/>
      <c r="GNT34"/>
      <c r="GNU34"/>
      <c r="GNV34"/>
      <c r="GNW34"/>
      <c r="GNX34"/>
      <c r="GNY34"/>
      <c r="GNZ34"/>
      <c r="GOA34"/>
      <c r="GOB34"/>
      <c r="GOC34"/>
      <c r="GOD34"/>
      <c r="GOE34"/>
      <c r="GOF34"/>
      <c r="GOG34"/>
      <c r="GOH34"/>
      <c r="GOI34"/>
      <c r="GOJ34"/>
      <c r="GOK34"/>
      <c r="GOL34"/>
      <c r="GOM34"/>
      <c r="GON34"/>
      <c r="GOO34"/>
      <c r="GOP34"/>
      <c r="GOQ34"/>
      <c r="GOR34"/>
      <c r="GOS34"/>
      <c r="GOT34"/>
      <c r="GOU34"/>
      <c r="GOV34"/>
      <c r="GOW34"/>
      <c r="GOX34"/>
      <c r="GOY34"/>
      <c r="GOZ34"/>
      <c r="GPA34"/>
      <c r="GPB34"/>
      <c r="GPC34"/>
      <c r="GPD34"/>
      <c r="GPE34"/>
      <c r="GPF34"/>
      <c r="GPG34"/>
      <c r="GPH34"/>
      <c r="GPI34"/>
      <c r="GPJ34"/>
      <c r="GPK34"/>
      <c r="GPL34"/>
      <c r="GPM34"/>
      <c r="GPN34"/>
      <c r="GPO34"/>
      <c r="GPP34"/>
      <c r="GPQ34"/>
      <c r="GPR34"/>
      <c r="GPS34"/>
      <c r="GPT34"/>
      <c r="GPU34"/>
      <c r="GPV34"/>
      <c r="GPW34"/>
      <c r="GPX34"/>
      <c r="GPY34"/>
      <c r="GPZ34"/>
      <c r="GQA34"/>
      <c r="GQB34"/>
      <c r="GQC34"/>
      <c r="GQD34"/>
      <c r="GQE34"/>
      <c r="GQF34"/>
      <c r="GQG34"/>
      <c r="GQH34"/>
      <c r="GQI34"/>
      <c r="GQJ34"/>
      <c r="GQK34"/>
      <c r="GQL34"/>
      <c r="GQM34"/>
      <c r="GQN34"/>
      <c r="GQO34"/>
      <c r="GQP34"/>
      <c r="GQQ34"/>
      <c r="GQR34"/>
      <c r="GQS34"/>
      <c r="GQT34"/>
      <c r="GQU34"/>
      <c r="GQV34"/>
      <c r="GQW34"/>
      <c r="GQX34"/>
      <c r="GQY34"/>
      <c r="GQZ34"/>
      <c r="GRA34"/>
      <c r="GRB34"/>
      <c r="GRC34"/>
      <c r="GRD34"/>
      <c r="GRE34"/>
      <c r="GRF34"/>
      <c r="GRG34"/>
      <c r="GRH34"/>
      <c r="GRI34"/>
      <c r="GRJ34"/>
      <c r="GRK34"/>
      <c r="GRL34"/>
      <c r="GRM34"/>
      <c r="GRN34"/>
      <c r="GRO34"/>
      <c r="GRP34"/>
      <c r="GRQ34"/>
      <c r="GRR34"/>
      <c r="GRS34"/>
      <c r="GRT34"/>
      <c r="GRU34"/>
      <c r="GRV34"/>
      <c r="GRW34"/>
      <c r="GRX34"/>
      <c r="GRY34"/>
      <c r="GRZ34"/>
      <c r="GSA34"/>
      <c r="GSB34"/>
      <c r="GSC34"/>
      <c r="GSD34"/>
      <c r="GSE34"/>
      <c r="GSF34"/>
      <c r="GSG34"/>
      <c r="GSH34"/>
      <c r="GSI34"/>
      <c r="GSJ34"/>
      <c r="GSK34"/>
      <c r="GSL34"/>
      <c r="GSM34"/>
      <c r="GSN34"/>
      <c r="GSO34"/>
      <c r="GSP34"/>
      <c r="GSQ34"/>
      <c r="GSR34"/>
      <c r="GSS34"/>
      <c r="GST34"/>
      <c r="GSU34"/>
      <c r="GSV34"/>
      <c r="GSW34"/>
      <c r="GSX34"/>
      <c r="GSY34"/>
      <c r="GSZ34"/>
      <c r="GTA34"/>
      <c r="GTB34"/>
      <c r="GTC34"/>
      <c r="GTD34"/>
      <c r="GTE34"/>
      <c r="GTF34"/>
      <c r="GTG34"/>
      <c r="GTH34"/>
      <c r="GTI34"/>
      <c r="GTJ34"/>
      <c r="GTK34"/>
      <c r="GTL34"/>
      <c r="GTM34"/>
      <c r="GTN34"/>
      <c r="GTO34"/>
      <c r="GTP34"/>
      <c r="GTQ34"/>
      <c r="GTR34"/>
      <c r="GTS34"/>
      <c r="GTT34"/>
      <c r="GTU34"/>
      <c r="GTV34"/>
      <c r="GTW34"/>
      <c r="GTX34"/>
      <c r="GTY34"/>
      <c r="GTZ34"/>
      <c r="GUA34"/>
      <c r="GUB34"/>
      <c r="GUC34"/>
      <c r="GUD34"/>
      <c r="GUE34"/>
      <c r="GUF34"/>
      <c r="GUG34"/>
      <c r="GUH34"/>
      <c r="GUI34"/>
      <c r="GUJ34"/>
      <c r="GUK34"/>
      <c r="GUL34"/>
      <c r="GUM34"/>
      <c r="GUN34"/>
      <c r="GUO34"/>
      <c r="GUP34"/>
      <c r="GUQ34"/>
      <c r="GUR34"/>
      <c r="GUS34"/>
      <c r="GUT34"/>
      <c r="GUU34"/>
      <c r="GUV34"/>
      <c r="GUW34"/>
      <c r="GUX34"/>
      <c r="GUY34"/>
      <c r="GUZ34"/>
      <c r="GVA34"/>
      <c r="GVB34"/>
      <c r="GVC34"/>
      <c r="GVD34"/>
      <c r="GVE34"/>
      <c r="GVF34"/>
      <c r="GVG34"/>
      <c r="GVH34"/>
      <c r="GVI34"/>
      <c r="GVJ34"/>
      <c r="GVK34"/>
      <c r="GVL34"/>
      <c r="GVM34"/>
      <c r="GVN34"/>
      <c r="GVO34"/>
      <c r="GVP34"/>
      <c r="GVQ34"/>
      <c r="GVR34"/>
      <c r="GVS34"/>
      <c r="GVT34"/>
      <c r="GVU34"/>
      <c r="GVV34"/>
      <c r="GVW34"/>
      <c r="GVX34"/>
      <c r="GVY34"/>
      <c r="GVZ34"/>
      <c r="GWA34"/>
      <c r="GWB34"/>
      <c r="GWC34"/>
      <c r="GWD34"/>
      <c r="GWE34"/>
      <c r="GWF34"/>
      <c r="GWG34"/>
      <c r="GWH34"/>
      <c r="GWI34"/>
      <c r="GWJ34"/>
      <c r="GWK34"/>
      <c r="GWL34"/>
      <c r="GWM34"/>
      <c r="GWN34"/>
      <c r="GWO34"/>
      <c r="GWP34"/>
      <c r="GWQ34"/>
      <c r="GWR34"/>
      <c r="GWS34"/>
      <c r="GWT34"/>
      <c r="GWU34"/>
      <c r="GWV34"/>
      <c r="GWW34"/>
      <c r="GWX34"/>
      <c r="GWY34"/>
      <c r="GWZ34"/>
      <c r="GXA34"/>
      <c r="GXB34"/>
      <c r="GXC34"/>
      <c r="GXD34"/>
      <c r="GXE34"/>
      <c r="GXF34"/>
      <c r="GXG34"/>
      <c r="GXH34"/>
      <c r="GXI34"/>
      <c r="GXJ34"/>
      <c r="GXK34"/>
      <c r="GXL34"/>
      <c r="GXM34"/>
      <c r="GXN34"/>
      <c r="GXO34"/>
      <c r="GXP34"/>
      <c r="GXQ34"/>
      <c r="GXR34"/>
      <c r="GXS34"/>
      <c r="GXT34"/>
      <c r="GXU34"/>
      <c r="GXV34"/>
      <c r="GXW34"/>
      <c r="GXX34"/>
      <c r="GXY34"/>
      <c r="GXZ34"/>
      <c r="GYA34"/>
      <c r="GYB34"/>
      <c r="GYC34"/>
      <c r="GYD34"/>
      <c r="GYE34"/>
      <c r="GYF34"/>
      <c r="GYG34"/>
      <c r="GYH34"/>
      <c r="GYI34"/>
      <c r="GYJ34"/>
      <c r="GYK34"/>
      <c r="GYL34"/>
      <c r="GYM34"/>
      <c r="GYN34"/>
      <c r="GYO34"/>
      <c r="GYP34"/>
      <c r="GYQ34"/>
      <c r="GYR34"/>
      <c r="GYS34"/>
      <c r="GYT34"/>
      <c r="GYU34"/>
      <c r="GYV34"/>
      <c r="GYW34"/>
      <c r="GYX34"/>
      <c r="GYY34"/>
      <c r="GYZ34"/>
      <c r="GZA34"/>
      <c r="GZB34"/>
      <c r="GZC34"/>
      <c r="GZD34"/>
      <c r="GZE34"/>
      <c r="GZF34"/>
      <c r="GZG34"/>
      <c r="GZH34"/>
      <c r="GZI34"/>
      <c r="GZJ34"/>
      <c r="GZK34"/>
      <c r="GZL34"/>
      <c r="GZM34"/>
      <c r="GZN34"/>
      <c r="GZO34"/>
      <c r="GZP34"/>
      <c r="GZQ34"/>
      <c r="GZR34"/>
      <c r="GZS34"/>
      <c r="GZT34"/>
      <c r="GZU34"/>
      <c r="GZV34"/>
      <c r="GZW34"/>
      <c r="GZX34"/>
      <c r="GZY34"/>
      <c r="GZZ34"/>
      <c r="HAA34"/>
      <c r="HAB34"/>
      <c r="HAC34"/>
      <c r="HAD34"/>
      <c r="HAE34"/>
      <c r="HAF34"/>
      <c r="HAG34"/>
      <c r="HAH34"/>
      <c r="HAI34"/>
      <c r="HAJ34"/>
      <c r="HAK34"/>
      <c r="HAL34"/>
      <c r="HAM34"/>
      <c r="HAN34"/>
      <c r="HAO34"/>
      <c r="HAP34"/>
      <c r="HAQ34"/>
      <c r="HAR34"/>
      <c r="HAS34"/>
      <c r="HAT34"/>
      <c r="HAU34"/>
      <c r="HAV34"/>
      <c r="HAW34"/>
      <c r="HAX34"/>
      <c r="HAY34"/>
      <c r="HAZ34"/>
      <c r="HBA34"/>
      <c r="HBB34"/>
      <c r="HBC34"/>
      <c r="HBD34"/>
      <c r="HBE34"/>
      <c r="HBF34"/>
      <c r="HBG34"/>
      <c r="HBH34"/>
      <c r="HBI34"/>
      <c r="HBJ34"/>
      <c r="HBK34"/>
      <c r="HBL34"/>
      <c r="HBM34"/>
      <c r="HBN34"/>
      <c r="HBO34"/>
      <c r="HBP34"/>
      <c r="HBQ34"/>
      <c r="HBR34"/>
      <c r="HBS34"/>
      <c r="HBT34"/>
      <c r="HBU34"/>
      <c r="HBV34"/>
      <c r="HBW34"/>
      <c r="HBX34"/>
      <c r="HBY34"/>
      <c r="HBZ34"/>
      <c r="HCA34"/>
      <c r="HCB34"/>
      <c r="HCC34"/>
      <c r="HCD34"/>
      <c r="HCE34"/>
      <c r="HCF34"/>
      <c r="HCG34"/>
      <c r="HCH34"/>
      <c r="HCI34"/>
      <c r="HCJ34"/>
      <c r="HCK34"/>
      <c r="HCL34"/>
      <c r="HCM34"/>
      <c r="HCN34"/>
      <c r="HCO34"/>
      <c r="HCP34"/>
      <c r="HCQ34"/>
      <c r="HCR34"/>
      <c r="HCS34"/>
      <c r="HCT34"/>
      <c r="HCU34"/>
      <c r="HCV34"/>
      <c r="HCW34"/>
      <c r="HCX34"/>
      <c r="HCY34"/>
      <c r="HCZ34"/>
      <c r="HDA34"/>
      <c r="HDB34"/>
      <c r="HDC34"/>
      <c r="HDD34"/>
      <c r="HDE34"/>
      <c r="HDF34"/>
      <c r="HDG34"/>
      <c r="HDH34"/>
      <c r="HDI34"/>
      <c r="HDJ34"/>
      <c r="HDK34"/>
      <c r="HDL34"/>
      <c r="HDM34"/>
      <c r="HDN34"/>
      <c r="HDO34"/>
      <c r="HDP34"/>
      <c r="HDQ34"/>
      <c r="HDR34"/>
      <c r="HDS34"/>
      <c r="HDT34"/>
      <c r="HDU34"/>
      <c r="HDV34"/>
      <c r="HDW34"/>
      <c r="HDX34"/>
      <c r="HDY34"/>
      <c r="HDZ34"/>
      <c r="HEA34"/>
      <c r="HEB34"/>
      <c r="HEC34"/>
      <c r="HED34"/>
      <c r="HEE34"/>
      <c r="HEF34"/>
      <c r="HEG34"/>
      <c r="HEH34"/>
      <c r="HEI34"/>
      <c r="HEJ34"/>
      <c r="HEK34"/>
      <c r="HEL34"/>
      <c r="HEM34"/>
      <c r="HEN34"/>
      <c r="HEO34"/>
      <c r="HEP34"/>
      <c r="HEQ34"/>
      <c r="HER34"/>
      <c r="HES34"/>
      <c r="HET34"/>
      <c r="HEU34"/>
      <c r="HEV34"/>
      <c r="HEW34"/>
      <c r="HEX34"/>
      <c r="HEY34"/>
      <c r="HEZ34"/>
      <c r="HFA34"/>
      <c r="HFB34"/>
      <c r="HFC34"/>
      <c r="HFD34"/>
      <c r="HFE34"/>
      <c r="HFF34"/>
      <c r="HFG34"/>
      <c r="HFH34"/>
      <c r="HFI34"/>
      <c r="HFJ34"/>
      <c r="HFK34"/>
      <c r="HFL34"/>
      <c r="HFM34"/>
      <c r="HFN34"/>
      <c r="HFO34"/>
      <c r="HFP34"/>
      <c r="HFQ34"/>
      <c r="HFR34"/>
      <c r="HFS34"/>
      <c r="HFT34"/>
      <c r="HFU34"/>
      <c r="HFV34"/>
      <c r="HFW34"/>
      <c r="HFX34"/>
      <c r="HFY34"/>
      <c r="HFZ34"/>
      <c r="HGA34"/>
      <c r="HGB34"/>
      <c r="HGC34"/>
      <c r="HGD34"/>
      <c r="HGE34"/>
      <c r="HGF34"/>
      <c r="HGG34"/>
      <c r="HGH34"/>
      <c r="HGI34"/>
      <c r="HGJ34"/>
      <c r="HGK34"/>
      <c r="HGL34"/>
      <c r="HGM34"/>
      <c r="HGN34"/>
      <c r="HGO34"/>
      <c r="HGP34"/>
      <c r="HGQ34"/>
      <c r="HGR34"/>
      <c r="HGS34"/>
      <c r="HGT34"/>
      <c r="HGU34"/>
      <c r="HGV34"/>
      <c r="HGW34"/>
      <c r="HGX34"/>
      <c r="HGY34"/>
      <c r="HGZ34"/>
      <c r="HHA34"/>
      <c r="HHB34"/>
      <c r="HHC34"/>
      <c r="HHD34"/>
      <c r="HHE34"/>
      <c r="HHF34"/>
      <c r="HHG34"/>
      <c r="HHH34"/>
      <c r="HHI34"/>
      <c r="HHJ34"/>
      <c r="HHK34"/>
      <c r="HHL34"/>
      <c r="HHM34"/>
      <c r="HHN34"/>
      <c r="HHO34"/>
      <c r="HHP34"/>
      <c r="HHQ34"/>
      <c r="HHR34"/>
      <c r="HHS34"/>
      <c r="HHT34"/>
      <c r="HHU34"/>
      <c r="HHV34"/>
      <c r="HHW34"/>
      <c r="HHX34"/>
      <c r="HHY34"/>
      <c r="HHZ34"/>
      <c r="HIA34"/>
      <c r="HIB34"/>
      <c r="HIC34"/>
      <c r="HID34"/>
      <c r="HIE34"/>
      <c r="HIF34"/>
      <c r="HIG34"/>
      <c r="HIH34"/>
      <c r="HII34"/>
      <c r="HIJ34"/>
      <c r="HIK34"/>
      <c r="HIL34"/>
      <c r="HIM34"/>
      <c r="HIN34"/>
      <c r="HIO34"/>
      <c r="HIP34"/>
      <c r="HIQ34"/>
      <c r="HIR34"/>
      <c r="HIS34"/>
      <c r="HIT34"/>
      <c r="HIU34"/>
      <c r="HIV34"/>
      <c r="HIW34"/>
      <c r="HIX34"/>
      <c r="HIY34"/>
      <c r="HIZ34"/>
      <c r="HJA34"/>
      <c r="HJB34"/>
      <c r="HJC34"/>
      <c r="HJD34"/>
      <c r="HJE34"/>
      <c r="HJF34"/>
      <c r="HJG34"/>
      <c r="HJH34"/>
      <c r="HJI34"/>
      <c r="HJJ34"/>
      <c r="HJK34"/>
      <c r="HJL34"/>
      <c r="HJM34"/>
      <c r="HJN34"/>
      <c r="HJO34"/>
      <c r="HJP34"/>
      <c r="HJQ34"/>
      <c r="HJR34"/>
      <c r="HJS34"/>
      <c r="HJT34"/>
      <c r="HJU34"/>
      <c r="HJV34"/>
      <c r="HJW34"/>
      <c r="HJX34"/>
      <c r="HJY34"/>
      <c r="HJZ34"/>
      <c r="HKA34"/>
      <c r="HKB34"/>
      <c r="HKC34"/>
      <c r="HKD34"/>
      <c r="HKE34"/>
      <c r="HKF34"/>
      <c r="HKG34"/>
      <c r="HKH34"/>
      <c r="HKI34"/>
      <c r="HKJ34"/>
      <c r="HKK34"/>
      <c r="HKL34"/>
      <c r="HKM34"/>
      <c r="HKN34"/>
      <c r="HKO34"/>
      <c r="HKP34"/>
      <c r="HKQ34"/>
      <c r="HKR34"/>
      <c r="HKS34"/>
      <c r="HKT34"/>
      <c r="HKU34"/>
      <c r="HKV34"/>
      <c r="HKW34"/>
      <c r="HKX34"/>
      <c r="HKY34"/>
      <c r="HKZ34"/>
      <c r="HLA34"/>
      <c r="HLB34"/>
      <c r="HLC34"/>
      <c r="HLD34"/>
      <c r="HLE34"/>
      <c r="HLF34"/>
      <c r="HLG34"/>
      <c r="HLH34"/>
      <c r="HLI34"/>
      <c r="HLJ34"/>
      <c r="HLK34"/>
      <c r="HLL34"/>
      <c r="HLM34"/>
      <c r="HLN34"/>
      <c r="HLO34"/>
      <c r="HLP34"/>
      <c r="HLQ34"/>
      <c r="HLR34"/>
      <c r="HLS34"/>
      <c r="HLT34"/>
      <c r="HLU34"/>
      <c r="HLV34"/>
      <c r="HLW34"/>
      <c r="HLX34"/>
      <c r="HLY34"/>
      <c r="HLZ34"/>
      <c r="HMA34"/>
      <c r="HMB34"/>
      <c r="HMC34"/>
      <c r="HMD34"/>
      <c r="HME34"/>
      <c r="HMF34"/>
      <c r="HMG34"/>
      <c r="HMH34"/>
      <c r="HMI34"/>
      <c r="HMJ34"/>
      <c r="HMK34"/>
      <c r="HML34"/>
      <c r="HMM34"/>
      <c r="HMN34"/>
      <c r="HMO34"/>
      <c r="HMP34"/>
      <c r="HMQ34"/>
      <c r="HMR34"/>
      <c r="HMS34"/>
      <c r="HMT34"/>
      <c r="HMU34"/>
      <c r="HMV34"/>
      <c r="HMW34"/>
      <c r="HMX34"/>
      <c r="HMY34"/>
      <c r="HMZ34"/>
      <c r="HNA34"/>
      <c r="HNB34"/>
      <c r="HNC34"/>
      <c r="HND34"/>
      <c r="HNE34"/>
      <c r="HNF34"/>
      <c r="HNG34"/>
      <c r="HNH34"/>
      <c r="HNI34"/>
      <c r="HNJ34"/>
      <c r="HNK34"/>
      <c r="HNL34"/>
      <c r="HNM34"/>
      <c r="HNN34"/>
      <c r="HNO34"/>
      <c r="HNP34"/>
      <c r="HNQ34"/>
      <c r="HNR34"/>
      <c r="HNS34"/>
      <c r="HNT34"/>
      <c r="HNU34"/>
      <c r="HNV34"/>
      <c r="HNW34"/>
      <c r="HNX34"/>
      <c r="HNY34"/>
      <c r="HNZ34"/>
      <c r="HOA34"/>
      <c r="HOB34"/>
      <c r="HOC34"/>
      <c r="HOD34"/>
      <c r="HOE34"/>
      <c r="HOF34"/>
      <c r="HOG34"/>
      <c r="HOH34"/>
      <c r="HOI34"/>
      <c r="HOJ34"/>
      <c r="HOK34"/>
      <c r="HOL34"/>
      <c r="HOM34"/>
      <c r="HON34"/>
      <c r="HOO34"/>
      <c r="HOP34"/>
      <c r="HOQ34"/>
      <c r="HOR34"/>
      <c r="HOS34"/>
      <c r="HOT34"/>
      <c r="HOU34"/>
      <c r="HOV34"/>
      <c r="HOW34"/>
      <c r="HOX34"/>
      <c r="HOY34"/>
      <c r="HOZ34"/>
      <c r="HPA34"/>
      <c r="HPB34"/>
      <c r="HPC34"/>
      <c r="HPD34"/>
      <c r="HPE34"/>
      <c r="HPF34"/>
      <c r="HPG34"/>
      <c r="HPH34"/>
      <c r="HPI34"/>
      <c r="HPJ34"/>
      <c r="HPK34"/>
      <c r="HPL34"/>
      <c r="HPM34"/>
      <c r="HPN34"/>
      <c r="HPO34"/>
      <c r="HPP34"/>
      <c r="HPQ34"/>
      <c r="HPR34"/>
      <c r="HPS34"/>
      <c r="HPT34"/>
      <c r="HPU34"/>
      <c r="HPV34"/>
      <c r="HPW34"/>
      <c r="HPX34"/>
      <c r="HPY34"/>
      <c r="HPZ34"/>
      <c r="HQA34"/>
      <c r="HQB34"/>
      <c r="HQC34"/>
      <c r="HQD34"/>
      <c r="HQE34"/>
      <c r="HQF34"/>
      <c r="HQG34"/>
      <c r="HQH34"/>
      <c r="HQI34"/>
      <c r="HQJ34"/>
      <c r="HQK34"/>
      <c r="HQL34"/>
      <c r="HQM34"/>
      <c r="HQN34"/>
      <c r="HQO34"/>
      <c r="HQP34"/>
      <c r="HQQ34"/>
      <c r="HQR34"/>
      <c r="HQS34"/>
      <c r="HQT34"/>
      <c r="HQU34"/>
      <c r="HQV34"/>
      <c r="HQW34"/>
      <c r="HQX34"/>
      <c r="HQY34"/>
      <c r="HQZ34"/>
      <c r="HRA34"/>
      <c r="HRB34"/>
      <c r="HRC34"/>
      <c r="HRD34"/>
      <c r="HRE34"/>
      <c r="HRF34"/>
      <c r="HRG34"/>
      <c r="HRH34"/>
      <c r="HRI34"/>
      <c r="HRJ34"/>
      <c r="HRK34"/>
      <c r="HRL34"/>
      <c r="HRM34"/>
      <c r="HRN34"/>
      <c r="HRO34"/>
      <c r="HRP34"/>
      <c r="HRQ34"/>
      <c r="HRR34"/>
      <c r="HRS34"/>
      <c r="HRT34"/>
      <c r="HRU34"/>
      <c r="HRV34"/>
      <c r="HRW34"/>
      <c r="HRX34"/>
      <c r="HRY34"/>
      <c r="HRZ34"/>
      <c r="HSA34"/>
      <c r="HSB34"/>
      <c r="HSC34"/>
      <c r="HSD34"/>
      <c r="HSE34"/>
      <c r="HSF34"/>
      <c r="HSG34"/>
      <c r="HSH34"/>
      <c r="HSI34"/>
      <c r="HSJ34"/>
      <c r="HSK34"/>
      <c r="HSL34"/>
      <c r="HSM34"/>
      <c r="HSN34"/>
      <c r="HSO34"/>
      <c r="HSP34"/>
      <c r="HSQ34"/>
      <c r="HSR34"/>
      <c r="HSS34"/>
      <c r="HST34"/>
      <c r="HSU34"/>
      <c r="HSV34"/>
      <c r="HSW34"/>
      <c r="HSX34"/>
      <c r="HSY34"/>
      <c r="HSZ34"/>
      <c r="HTA34"/>
      <c r="HTB34"/>
      <c r="HTC34"/>
      <c r="HTD34"/>
      <c r="HTE34"/>
      <c r="HTF34"/>
      <c r="HTG34"/>
      <c r="HTH34"/>
      <c r="HTI34"/>
      <c r="HTJ34"/>
      <c r="HTK34"/>
      <c r="HTL34"/>
      <c r="HTM34"/>
      <c r="HTN34"/>
      <c r="HTO34"/>
      <c r="HTP34"/>
      <c r="HTQ34"/>
      <c r="HTR34"/>
      <c r="HTS34"/>
      <c r="HTT34"/>
      <c r="HTU34"/>
      <c r="HTV34"/>
      <c r="HTW34"/>
      <c r="HTX34"/>
      <c r="HTY34"/>
      <c r="HTZ34"/>
      <c r="HUA34"/>
      <c r="HUB34"/>
      <c r="HUC34"/>
      <c r="HUD34"/>
      <c r="HUE34"/>
      <c r="HUF34"/>
      <c r="HUG34"/>
      <c r="HUH34"/>
      <c r="HUI34"/>
      <c r="HUJ34"/>
      <c r="HUK34"/>
      <c r="HUL34"/>
      <c r="HUM34"/>
      <c r="HUN34"/>
      <c r="HUO34"/>
      <c r="HUP34"/>
      <c r="HUQ34"/>
      <c r="HUR34"/>
      <c r="HUS34"/>
      <c r="HUT34"/>
      <c r="HUU34"/>
      <c r="HUV34"/>
      <c r="HUW34"/>
      <c r="HUX34"/>
      <c r="HUY34"/>
      <c r="HUZ34"/>
      <c r="HVA34"/>
      <c r="HVB34"/>
      <c r="HVC34"/>
      <c r="HVD34"/>
      <c r="HVE34"/>
      <c r="HVF34"/>
      <c r="HVG34"/>
      <c r="HVH34"/>
      <c r="HVI34"/>
      <c r="HVJ34"/>
      <c r="HVK34"/>
      <c r="HVL34"/>
      <c r="HVM34"/>
      <c r="HVN34"/>
      <c r="HVO34"/>
      <c r="HVP34"/>
      <c r="HVQ34"/>
      <c r="HVR34"/>
      <c r="HVS34"/>
      <c r="HVT34"/>
      <c r="HVU34"/>
      <c r="HVV34"/>
      <c r="HVW34"/>
      <c r="HVX34"/>
      <c r="HVY34"/>
      <c r="HVZ34"/>
      <c r="HWA34"/>
      <c r="HWB34"/>
      <c r="HWC34"/>
      <c r="HWD34"/>
      <c r="HWE34"/>
      <c r="HWF34"/>
      <c r="HWG34"/>
      <c r="HWH34"/>
      <c r="HWI34"/>
      <c r="HWJ34"/>
      <c r="HWK34"/>
      <c r="HWL34"/>
      <c r="HWM34"/>
      <c r="HWN34"/>
      <c r="HWO34"/>
      <c r="HWP34"/>
      <c r="HWQ34"/>
      <c r="HWR34"/>
      <c r="HWS34"/>
      <c r="HWT34"/>
      <c r="HWU34"/>
      <c r="HWV34"/>
      <c r="HWW34"/>
      <c r="HWX34"/>
      <c r="HWY34"/>
      <c r="HWZ34"/>
      <c r="HXA34"/>
      <c r="HXB34"/>
      <c r="HXC34"/>
      <c r="HXD34"/>
      <c r="HXE34"/>
      <c r="HXF34"/>
      <c r="HXG34"/>
      <c r="HXH34"/>
      <c r="HXI34"/>
      <c r="HXJ34"/>
      <c r="HXK34"/>
      <c r="HXL34"/>
      <c r="HXM34"/>
      <c r="HXN34"/>
      <c r="HXO34"/>
      <c r="HXP34"/>
      <c r="HXQ34"/>
      <c r="HXR34"/>
      <c r="HXS34"/>
      <c r="HXT34"/>
      <c r="HXU34"/>
      <c r="HXV34"/>
      <c r="HXW34"/>
      <c r="HXX34"/>
      <c r="HXY34"/>
      <c r="HXZ34"/>
      <c r="HYA34"/>
      <c r="HYB34"/>
      <c r="HYC34"/>
      <c r="HYD34"/>
      <c r="HYE34"/>
      <c r="HYF34"/>
      <c r="HYG34"/>
      <c r="HYH34"/>
      <c r="HYI34"/>
      <c r="HYJ34"/>
      <c r="HYK34"/>
      <c r="HYL34"/>
      <c r="HYM34"/>
      <c r="HYN34"/>
      <c r="HYO34"/>
      <c r="HYP34"/>
      <c r="HYQ34"/>
      <c r="HYR34"/>
      <c r="HYS34"/>
      <c r="HYT34"/>
      <c r="HYU34"/>
      <c r="HYV34"/>
      <c r="HYW34"/>
      <c r="HYX34"/>
      <c r="HYY34"/>
      <c r="HYZ34"/>
      <c r="HZA34"/>
      <c r="HZB34"/>
      <c r="HZC34"/>
      <c r="HZD34"/>
      <c r="HZE34"/>
      <c r="HZF34"/>
      <c r="HZG34"/>
      <c r="HZH34"/>
      <c r="HZI34"/>
      <c r="HZJ34"/>
      <c r="HZK34"/>
      <c r="HZL34"/>
      <c r="HZM34"/>
      <c r="HZN34"/>
      <c r="HZO34"/>
      <c r="HZP34"/>
      <c r="HZQ34"/>
      <c r="HZR34"/>
      <c r="HZS34"/>
      <c r="HZT34"/>
      <c r="HZU34"/>
      <c r="HZV34"/>
      <c r="HZW34"/>
      <c r="HZX34"/>
      <c r="HZY34"/>
      <c r="HZZ34"/>
      <c r="IAA34"/>
      <c r="IAB34"/>
      <c r="IAC34"/>
      <c r="IAD34"/>
      <c r="IAE34"/>
      <c r="IAF34"/>
      <c r="IAG34"/>
      <c r="IAH34"/>
      <c r="IAI34"/>
      <c r="IAJ34"/>
      <c r="IAK34"/>
      <c r="IAL34"/>
      <c r="IAM34"/>
      <c r="IAN34"/>
      <c r="IAO34"/>
      <c r="IAP34"/>
      <c r="IAQ34"/>
      <c r="IAR34"/>
      <c r="IAS34"/>
      <c r="IAT34"/>
      <c r="IAU34"/>
      <c r="IAV34"/>
      <c r="IAW34"/>
      <c r="IAX34"/>
      <c r="IAY34"/>
      <c r="IAZ34"/>
      <c r="IBA34"/>
      <c r="IBB34"/>
      <c r="IBC34"/>
      <c r="IBD34"/>
      <c r="IBE34"/>
      <c r="IBF34"/>
      <c r="IBG34"/>
      <c r="IBH34"/>
      <c r="IBI34"/>
      <c r="IBJ34"/>
      <c r="IBK34"/>
      <c r="IBL34"/>
      <c r="IBM34"/>
      <c r="IBN34"/>
      <c r="IBO34"/>
      <c r="IBP34"/>
      <c r="IBQ34"/>
      <c r="IBR34"/>
      <c r="IBS34"/>
      <c r="IBT34"/>
      <c r="IBU34"/>
      <c r="IBV34"/>
      <c r="IBW34"/>
      <c r="IBX34"/>
      <c r="IBY34"/>
      <c r="IBZ34"/>
      <c r="ICA34"/>
      <c r="ICB34"/>
      <c r="ICC34"/>
      <c r="ICD34"/>
      <c r="ICE34"/>
      <c r="ICF34"/>
      <c r="ICG34"/>
      <c r="ICH34"/>
      <c r="ICI34"/>
      <c r="ICJ34"/>
      <c r="ICK34"/>
      <c r="ICL34"/>
      <c r="ICM34"/>
      <c r="ICN34"/>
      <c r="ICO34"/>
      <c r="ICP34"/>
      <c r="ICQ34"/>
      <c r="ICR34"/>
      <c r="ICS34"/>
      <c r="ICT34"/>
      <c r="ICU34"/>
      <c r="ICV34"/>
      <c r="ICW34"/>
      <c r="ICX34"/>
      <c r="ICY34"/>
      <c r="ICZ34"/>
      <c r="IDA34"/>
      <c r="IDB34"/>
      <c r="IDC34"/>
      <c r="IDD34"/>
      <c r="IDE34"/>
      <c r="IDF34"/>
      <c r="IDG34"/>
      <c r="IDH34"/>
      <c r="IDI34"/>
      <c r="IDJ34"/>
      <c r="IDK34"/>
      <c r="IDL34"/>
      <c r="IDM34"/>
      <c r="IDN34"/>
      <c r="IDO34"/>
      <c r="IDP34"/>
      <c r="IDQ34"/>
      <c r="IDR34"/>
      <c r="IDS34"/>
      <c r="IDT34"/>
      <c r="IDU34"/>
      <c r="IDV34"/>
      <c r="IDW34"/>
      <c r="IDX34"/>
      <c r="IDY34"/>
      <c r="IDZ34"/>
      <c r="IEA34"/>
      <c r="IEB34"/>
      <c r="IEC34"/>
      <c r="IED34"/>
      <c r="IEE34"/>
      <c r="IEF34"/>
      <c r="IEG34"/>
      <c r="IEH34"/>
      <c r="IEI34"/>
      <c r="IEJ34"/>
      <c r="IEK34"/>
      <c r="IEL34"/>
      <c r="IEM34"/>
      <c r="IEN34"/>
      <c r="IEO34"/>
      <c r="IEP34"/>
      <c r="IEQ34"/>
      <c r="IER34"/>
      <c r="IES34"/>
      <c r="IET34"/>
      <c r="IEU34"/>
      <c r="IEV34"/>
      <c r="IEW34"/>
      <c r="IEX34"/>
      <c r="IEY34"/>
      <c r="IEZ34"/>
      <c r="IFA34"/>
      <c r="IFB34"/>
      <c r="IFC34"/>
      <c r="IFD34"/>
      <c r="IFE34"/>
      <c r="IFF34"/>
      <c r="IFG34"/>
      <c r="IFH34"/>
      <c r="IFI34"/>
      <c r="IFJ34"/>
      <c r="IFK34"/>
      <c r="IFL34"/>
      <c r="IFM34"/>
      <c r="IFN34"/>
      <c r="IFO34"/>
      <c r="IFP34"/>
      <c r="IFQ34"/>
      <c r="IFR34"/>
      <c r="IFS34"/>
      <c r="IFT34"/>
      <c r="IFU34"/>
      <c r="IFV34"/>
      <c r="IFW34"/>
      <c r="IFX34"/>
      <c r="IFY34"/>
      <c r="IFZ34"/>
      <c r="IGA34"/>
      <c r="IGB34"/>
      <c r="IGC34"/>
      <c r="IGD34"/>
      <c r="IGE34"/>
      <c r="IGF34"/>
      <c r="IGG34"/>
      <c r="IGH34"/>
      <c r="IGI34"/>
      <c r="IGJ34"/>
      <c r="IGK34"/>
      <c r="IGL34"/>
      <c r="IGM34"/>
      <c r="IGN34"/>
      <c r="IGO34"/>
      <c r="IGP34"/>
      <c r="IGQ34"/>
      <c r="IGR34"/>
      <c r="IGS34"/>
      <c r="IGT34"/>
      <c r="IGU34"/>
      <c r="IGV34"/>
      <c r="IGW34"/>
      <c r="IGX34"/>
      <c r="IGY34"/>
      <c r="IGZ34"/>
      <c r="IHA34"/>
      <c r="IHB34"/>
      <c r="IHC34"/>
      <c r="IHD34"/>
      <c r="IHE34"/>
      <c r="IHF34"/>
      <c r="IHG34"/>
      <c r="IHH34"/>
      <c r="IHI34"/>
      <c r="IHJ34"/>
      <c r="IHK34"/>
      <c r="IHL34"/>
      <c r="IHM34"/>
      <c r="IHN34"/>
      <c r="IHO34"/>
      <c r="IHP34"/>
      <c r="IHQ34"/>
      <c r="IHR34"/>
      <c r="IHS34"/>
      <c r="IHT34"/>
      <c r="IHU34"/>
      <c r="IHV34"/>
      <c r="IHW34"/>
      <c r="IHX34"/>
      <c r="IHY34"/>
      <c r="IHZ34"/>
      <c r="IIA34"/>
      <c r="IIB34"/>
      <c r="IIC34"/>
      <c r="IID34"/>
      <c r="IIE34"/>
      <c r="IIF34"/>
      <c r="IIG34"/>
      <c r="IIH34"/>
      <c r="III34"/>
      <c r="IIJ34"/>
      <c r="IIK34"/>
      <c r="IIL34"/>
      <c r="IIM34"/>
      <c r="IIN34"/>
      <c r="IIO34"/>
      <c r="IIP34"/>
      <c r="IIQ34"/>
      <c r="IIR34"/>
      <c r="IIS34"/>
      <c r="IIT34"/>
      <c r="IIU34"/>
      <c r="IIV34"/>
      <c r="IIW34"/>
      <c r="IIX34"/>
      <c r="IIY34"/>
      <c r="IIZ34"/>
      <c r="IJA34"/>
      <c r="IJB34"/>
      <c r="IJC34"/>
      <c r="IJD34"/>
      <c r="IJE34"/>
      <c r="IJF34"/>
      <c r="IJG34"/>
      <c r="IJH34"/>
      <c r="IJI34"/>
      <c r="IJJ34"/>
      <c r="IJK34"/>
      <c r="IJL34"/>
      <c r="IJM34"/>
      <c r="IJN34"/>
      <c r="IJO34"/>
      <c r="IJP34"/>
      <c r="IJQ34"/>
      <c r="IJR34"/>
      <c r="IJS34"/>
      <c r="IJT34"/>
      <c r="IJU34"/>
      <c r="IJV34"/>
      <c r="IJW34"/>
      <c r="IJX34"/>
      <c r="IJY34"/>
      <c r="IJZ34"/>
      <c r="IKA34"/>
      <c r="IKB34"/>
      <c r="IKC34"/>
      <c r="IKD34"/>
      <c r="IKE34"/>
      <c r="IKF34"/>
      <c r="IKG34"/>
      <c r="IKH34"/>
      <c r="IKI34"/>
      <c r="IKJ34"/>
      <c r="IKK34"/>
      <c r="IKL34"/>
      <c r="IKM34"/>
      <c r="IKN34"/>
      <c r="IKO34"/>
      <c r="IKP34"/>
      <c r="IKQ34"/>
      <c r="IKR34"/>
      <c r="IKS34"/>
      <c r="IKT34"/>
      <c r="IKU34"/>
      <c r="IKV34"/>
      <c r="IKW34"/>
      <c r="IKX34"/>
      <c r="IKY34"/>
      <c r="IKZ34"/>
      <c r="ILA34"/>
      <c r="ILB34"/>
      <c r="ILC34"/>
      <c r="ILD34"/>
      <c r="ILE34"/>
      <c r="ILF34"/>
      <c r="ILG34"/>
      <c r="ILH34"/>
      <c r="ILI34"/>
      <c r="ILJ34"/>
      <c r="ILK34"/>
      <c r="ILL34"/>
      <c r="ILM34"/>
      <c r="ILN34"/>
      <c r="ILO34"/>
      <c r="ILP34"/>
      <c r="ILQ34"/>
      <c r="ILR34"/>
      <c r="ILS34"/>
      <c r="ILT34"/>
      <c r="ILU34"/>
      <c r="ILV34"/>
      <c r="ILW34"/>
      <c r="ILX34"/>
      <c r="ILY34"/>
      <c r="ILZ34"/>
      <c r="IMA34"/>
      <c r="IMB34"/>
      <c r="IMC34"/>
      <c r="IMD34"/>
      <c r="IME34"/>
      <c r="IMF34"/>
      <c r="IMG34"/>
      <c r="IMH34"/>
      <c r="IMI34"/>
      <c r="IMJ34"/>
      <c r="IMK34"/>
      <c r="IML34"/>
      <c r="IMM34"/>
      <c r="IMN34"/>
      <c r="IMO34"/>
      <c r="IMP34"/>
      <c r="IMQ34"/>
      <c r="IMR34"/>
      <c r="IMS34"/>
      <c r="IMT34"/>
      <c r="IMU34"/>
      <c r="IMV34"/>
      <c r="IMW34"/>
      <c r="IMX34"/>
      <c r="IMY34"/>
      <c r="IMZ34"/>
      <c r="INA34"/>
      <c r="INB34"/>
      <c r="INC34"/>
      <c r="IND34"/>
      <c r="INE34"/>
      <c r="INF34"/>
      <c r="ING34"/>
      <c r="INH34"/>
      <c r="INI34"/>
      <c r="INJ34"/>
      <c r="INK34"/>
      <c r="INL34"/>
      <c r="INM34"/>
      <c r="INN34"/>
      <c r="INO34"/>
      <c r="INP34"/>
      <c r="INQ34"/>
      <c r="INR34"/>
      <c r="INS34"/>
      <c r="INT34"/>
      <c r="INU34"/>
      <c r="INV34"/>
      <c r="INW34"/>
      <c r="INX34"/>
      <c r="INY34"/>
      <c r="INZ34"/>
      <c r="IOA34"/>
      <c r="IOB34"/>
      <c r="IOC34"/>
      <c r="IOD34"/>
      <c r="IOE34"/>
      <c r="IOF34"/>
      <c r="IOG34"/>
      <c r="IOH34"/>
      <c r="IOI34"/>
      <c r="IOJ34"/>
      <c r="IOK34"/>
      <c r="IOL34"/>
      <c r="IOM34"/>
      <c r="ION34"/>
      <c r="IOO34"/>
      <c r="IOP34"/>
      <c r="IOQ34"/>
      <c r="IOR34"/>
      <c r="IOS34"/>
      <c r="IOT34"/>
      <c r="IOU34"/>
      <c r="IOV34"/>
      <c r="IOW34"/>
      <c r="IOX34"/>
      <c r="IOY34"/>
      <c r="IOZ34"/>
      <c r="IPA34"/>
      <c r="IPB34"/>
      <c r="IPC34"/>
      <c r="IPD34"/>
      <c r="IPE34"/>
      <c r="IPF34"/>
      <c r="IPG34"/>
      <c r="IPH34"/>
      <c r="IPI34"/>
      <c r="IPJ34"/>
      <c r="IPK34"/>
      <c r="IPL34"/>
      <c r="IPM34"/>
      <c r="IPN34"/>
      <c r="IPO34"/>
      <c r="IPP34"/>
      <c r="IPQ34"/>
      <c r="IPR34"/>
      <c r="IPS34"/>
      <c r="IPT34"/>
      <c r="IPU34"/>
      <c r="IPV34"/>
      <c r="IPW34"/>
      <c r="IPX34"/>
      <c r="IPY34"/>
      <c r="IPZ34"/>
      <c r="IQA34"/>
      <c r="IQB34"/>
      <c r="IQC34"/>
      <c r="IQD34"/>
      <c r="IQE34"/>
      <c r="IQF34"/>
      <c r="IQG34"/>
      <c r="IQH34"/>
      <c r="IQI34"/>
      <c r="IQJ34"/>
      <c r="IQK34"/>
      <c r="IQL34"/>
      <c r="IQM34"/>
      <c r="IQN34"/>
      <c r="IQO34"/>
      <c r="IQP34"/>
      <c r="IQQ34"/>
      <c r="IQR34"/>
      <c r="IQS34"/>
      <c r="IQT34"/>
      <c r="IQU34"/>
      <c r="IQV34"/>
      <c r="IQW34"/>
      <c r="IQX34"/>
      <c r="IQY34"/>
      <c r="IQZ34"/>
      <c r="IRA34"/>
      <c r="IRB34"/>
      <c r="IRC34"/>
      <c r="IRD34"/>
      <c r="IRE34"/>
      <c r="IRF34"/>
      <c r="IRG34"/>
      <c r="IRH34"/>
      <c r="IRI34"/>
      <c r="IRJ34"/>
      <c r="IRK34"/>
      <c r="IRL34"/>
      <c r="IRM34"/>
      <c r="IRN34"/>
      <c r="IRO34"/>
      <c r="IRP34"/>
      <c r="IRQ34"/>
      <c r="IRR34"/>
      <c r="IRS34"/>
      <c r="IRT34"/>
      <c r="IRU34"/>
      <c r="IRV34"/>
      <c r="IRW34"/>
      <c r="IRX34"/>
      <c r="IRY34"/>
      <c r="IRZ34"/>
      <c r="ISA34"/>
      <c r="ISB34"/>
      <c r="ISC34"/>
      <c r="ISD34"/>
      <c r="ISE34"/>
      <c r="ISF34"/>
      <c r="ISG34"/>
      <c r="ISH34"/>
      <c r="ISI34"/>
      <c r="ISJ34"/>
      <c r="ISK34"/>
      <c r="ISL34"/>
      <c r="ISM34"/>
      <c r="ISN34"/>
      <c r="ISO34"/>
      <c r="ISP34"/>
      <c r="ISQ34"/>
      <c r="ISR34"/>
      <c r="ISS34"/>
      <c r="IST34"/>
      <c r="ISU34"/>
      <c r="ISV34"/>
      <c r="ISW34"/>
      <c r="ISX34"/>
      <c r="ISY34"/>
      <c r="ISZ34"/>
      <c r="ITA34"/>
      <c r="ITB34"/>
      <c r="ITC34"/>
      <c r="ITD34"/>
      <c r="ITE34"/>
      <c r="ITF34"/>
      <c r="ITG34"/>
      <c r="ITH34"/>
      <c r="ITI34"/>
      <c r="ITJ34"/>
      <c r="ITK34"/>
      <c r="ITL34"/>
      <c r="ITM34"/>
      <c r="ITN34"/>
      <c r="ITO34"/>
      <c r="ITP34"/>
      <c r="ITQ34"/>
      <c r="ITR34"/>
      <c r="ITS34"/>
      <c r="ITT34"/>
      <c r="ITU34"/>
      <c r="ITV34"/>
      <c r="ITW34"/>
      <c r="ITX34"/>
      <c r="ITY34"/>
      <c r="ITZ34"/>
      <c r="IUA34"/>
      <c r="IUB34"/>
      <c r="IUC34"/>
      <c r="IUD34"/>
      <c r="IUE34"/>
      <c r="IUF34"/>
      <c r="IUG34"/>
      <c r="IUH34"/>
      <c r="IUI34"/>
      <c r="IUJ34"/>
      <c r="IUK34"/>
      <c r="IUL34"/>
      <c r="IUM34"/>
      <c r="IUN34"/>
      <c r="IUO34"/>
      <c r="IUP34"/>
      <c r="IUQ34"/>
      <c r="IUR34"/>
      <c r="IUS34"/>
      <c r="IUT34"/>
      <c r="IUU34"/>
      <c r="IUV34"/>
      <c r="IUW34"/>
      <c r="IUX34"/>
      <c r="IUY34"/>
      <c r="IUZ34"/>
      <c r="IVA34"/>
      <c r="IVB34"/>
      <c r="IVC34"/>
      <c r="IVD34"/>
      <c r="IVE34"/>
      <c r="IVF34"/>
      <c r="IVG34"/>
      <c r="IVH34"/>
      <c r="IVI34"/>
      <c r="IVJ34"/>
      <c r="IVK34"/>
      <c r="IVL34"/>
      <c r="IVM34"/>
      <c r="IVN34"/>
      <c r="IVO34"/>
      <c r="IVP34"/>
      <c r="IVQ34"/>
      <c r="IVR34"/>
      <c r="IVS34"/>
      <c r="IVT34"/>
      <c r="IVU34"/>
      <c r="IVV34"/>
      <c r="IVW34"/>
      <c r="IVX34"/>
      <c r="IVY34"/>
      <c r="IVZ34"/>
      <c r="IWA34"/>
      <c r="IWB34"/>
      <c r="IWC34"/>
      <c r="IWD34"/>
      <c r="IWE34"/>
      <c r="IWF34"/>
      <c r="IWG34"/>
      <c r="IWH34"/>
      <c r="IWI34"/>
      <c r="IWJ34"/>
      <c r="IWK34"/>
      <c r="IWL34"/>
      <c r="IWM34"/>
      <c r="IWN34"/>
      <c r="IWO34"/>
      <c r="IWP34"/>
      <c r="IWQ34"/>
      <c r="IWR34"/>
      <c r="IWS34"/>
      <c r="IWT34"/>
      <c r="IWU34"/>
      <c r="IWV34"/>
      <c r="IWW34"/>
      <c r="IWX34"/>
      <c r="IWY34"/>
      <c r="IWZ34"/>
      <c r="IXA34"/>
      <c r="IXB34"/>
      <c r="IXC34"/>
      <c r="IXD34"/>
      <c r="IXE34"/>
      <c r="IXF34"/>
      <c r="IXG34"/>
      <c r="IXH34"/>
      <c r="IXI34"/>
      <c r="IXJ34"/>
      <c r="IXK34"/>
      <c r="IXL34"/>
      <c r="IXM34"/>
      <c r="IXN34"/>
      <c r="IXO34"/>
      <c r="IXP34"/>
      <c r="IXQ34"/>
      <c r="IXR34"/>
      <c r="IXS34"/>
      <c r="IXT34"/>
      <c r="IXU34"/>
      <c r="IXV34"/>
      <c r="IXW34"/>
      <c r="IXX34"/>
      <c r="IXY34"/>
      <c r="IXZ34"/>
      <c r="IYA34"/>
      <c r="IYB34"/>
      <c r="IYC34"/>
      <c r="IYD34"/>
      <c r="IYE34"/>
      <c r="IYF34"/>
      <c r="IYG34"/>
      <c r="IYH34"/>
      <c r="IYI34"/>
      <c r="IYJ34"/>
      <c r="IYK34"/>
      <c r="IYL34"/>
      <c r="IYM34"/>
      <c r="IYN34"/>
      <c r="IYO34"/>
      <c r="IYP34"/>
      <c r="IYQ34"/>
      <c r="IYR34"/>
      <c r="IYS34"/>
      <c r="IYT34"/>
      <c r="IYU34"/>
      <c r="IYV34"/>
      <c r="IYW34"/>
      <c r="IYX34"/>
      <c r="IYY34"/>
      <c r="IYZ34"/>
      <c r="IZA34"/>
      <c r="IZB34"/>
      <c r="IZC34"/>
      <c r="IZD34"/>
      <c r="IZE34"/>
      <c r="IZF34"/>
      <c r="IZG34"/>
      <c r="IZH34"/>
      <c r="IZI34"/>
      <c r="IZJ34"/>
      <c r="IZK34"/>
      <c r="IZL34"/>
      <c r="IZM34"/>
      <c r="IZN34"/>
      <c r="IZO34"/>
      <c r="IZP34"/>
      <c r="IZQ34"/>
      <c r="IZR34"/>
      <c r="IZS34"/>
      <c r="IZT34"/>
      <c r="IZU34"/>
      <c r="IZV34"/>
      <c r="IZW34"/>
      <c r="IZX34"/>
      <c r="IZY34"/>
      <c r="IZZ34"/>
      <c r="JAA34"/>
      <c r="JAB34"/>
      <c r="JAC34"/>
      <c r="JAD34"/>
      <c r="JAE34"/>
      <c r="JAF34"/>
      <c r="JAG34"/>
      <c r="JAH34"/>
      <c r="JAI34"/>
      <c r="JAJ34"/>
      <c r="JAK34"/>
      <c r="JAL34"/>
      <c r="JAM34"/>
      <c r="JAN34"/>
      <c r="JAO34"/>
      <c r="JAP34"/>
      <c r="JAQ34"/>
      <c r="JAR34"/>
      <c r="JAS34"/>
      <c r="JAT34"/>
      <c r="JAU34"/>
      <c r="JAV34"/>
      <c r="JAW34"/>
      <c r="JAX34"/>
      <c r="JAY34"/>
      <c r="JAZ34"/>
      <c r="JBA34"/>
      <c r="JBB34"/>
      <c r="JBC34"/>
      <c r="JBD34"/>
      <c r="JBE34"/>
      <c r="JBF34"/>
      <c r="JBG34"/>
      <c r="JBH34"/>
      <c r="JBI34"/>
      <c r="JBJ34"/>
      <c r="JBK34"/>
      <c r="JBL34"/>
      <c r="JBM34"/>
      <c r="JBN34"/>
      <c r="JBO34"/>
      <c r="JBP34"/>
      <c r="JBQ34"/>
      <c r="JBR34"/>
      <c r="JBS34"/>
      <c r="JBT34"/>
      <c r="JBU34"/>
      <c r="JBV34"/>
      <c r="JBW34"/>
      <c r="JBX34"/>
      <c r="JBY34"/>
      <c r="JBZ34"/>
      <c r="JCA34"/>
      <c r="JCB34"/>
      <c r="JCC34"/>
      <c r="JCD34"/>
      <c r="JCE34"/>
      <c r="JCF34"/>
      <c r="JCG34"/>
      <c r="JCH34"/>
      <c r="JCI34"/>
      <c r="JCJ34"/>
      <c r="JCK34"/>
      <c r="JCL34"/>
      <c r="JCM34"/>
      <c r="JCN34"/>
      <c r="JCO34"/>
      <c r="JCP34"/>
      <c r="JCQ34"/>
      <c r="JCR34"/>
      <c r="JCS34"/>
      <c r="JCT34"/>
      <c r="JCU34"/>
      <c r="JCV34"/>
      <c r="JCW34"/>
      <c r="JCX34"/>
      <c r="JCY34"/>
      <c r="JCZ34"/>
      <c r="JDA34"/>
      <c r="JDB34"/>
      <c r="JDC34"/>
      <c r="JDD34"/>
      <c r="JDE34"/>
      <c r="JDF34"/>
      <c r="JDG34"/>
      <c r="JDH34"/>
      <c r="JDI34"/>
      <c r="JDJ34"/>
      <c r="JDK34"/>
      <c r="JDL34"/>
      <c r="JDM34"/>
      <c r="JDN34"/>
      <c r="JDO34"/>
      <c r="JDP34"/>
      <c r="JDQ34"/>
      <c r="JDR34"/>
      <c r="JDS34"/>
      <c r="JDT34"/>
      <c r="JDU34"/>
      <c r="JDV34"/>
      <c r="JDW34"/>
      <c r="JDX34"/>
      <c r="JDY34"/>
      <c r="JDZ34"/>
      <c r="JEA34"/>
      <c r="JEB34"/>
      <c r="JEC34"/>
      <c r="JED34"/>
      <c r="JEE34"/>
      <c r="JEF34"/>
      <c r="JEG34"/>
      <c r="JEH34"/>
      <c r="JEI34"/>
      <c r="JEJ34"/>
      <c r="JEK34"/>
      <c r="JEL34"/>
      <c r="JEM34"/>
      <c r="JEN34"/>
      <c r="JEO34"/>
      <c r="JEP34"/>
      <c r="JEQ34"/>
      <c r="JER34"/>
      <c r="JES34"/>
      <c r="JET34"/>
      <c r="JEU34"/>
      <c r="JEV34"/>
      <c r="JEW34"/>
      <c r="JEX34"/>
      <c r="JEY34"/>
      <c r="JEZ34"/>
      <c r="JFA34"/>
      <c r="JFB34"/>
      <c r="JFC34"/>
      <c r="JFD34"/>
      <c r="JFE34"/>
      <c r="JFF34"/>
      <c r="JFG34"/>
      <c r="JFH34"/>
      <c r="JFI34"/>
      <c r="JFJ34"/>
      <c r="JFK34"/>
      <c r="JFL34"/>
      <c r="JFM34"/>
      <c r="JFN34"/>
      <c r="JFO34"/>
      <c r="JFP34"/>
      <c r="JFQ34"/>
      <c r="JFR34"/>
      <c r="JFS34"/>
      <c r="JFT34"/>
      <c r="JFU34"/>
      <c r="JFV34"/>
      <c r="JFW34"/>
      <c r="JFX34"/>
      <c r="JFY34"/>
      <c r="JFZ34"/>
      <c r="JGA34"/>
      <c r="JGB34"/>
      <c r="JGC34"/>
      <c r="JGD34"/>
      <c r="JGE34"/>
      <c r="JGF34"/>
      <c r="JGG34"/>
      <c r="JGH34"/>
      <c r="JGI34"/>
      <c r="JGJ34"/>
      <c r="JGK34"/>
      <c r="JGL34"/>
      <c r="JGM34"/>
      <c r="JGN34"/>
      <c r="JGO34"/>
      <c r="JGP34"/>
      <c r="JGQ34"/>
      <c r="JGR34"/>
      <c r="JGS34"/>
      <c r="JGT34"/>
      <c r="JGU34"/>
      <c r="JGV34"/>
      <c r="JGW34"/>
      <c r="JGX34"/>
      <c r="JGY34"/>
      <c r="JGZ34"/>
      <c r="JHA34"/>
      <c r="JHB34"/>
      <c r="JHC34"/>
      <c r="JHD34"/>
      <c r="JHE34"/>
      <c r="JHF34"/>
      <c r="JHG34"/>
      <c r="JHH34"/>
      <c r="JHI34"/>
      <c r="JHJ34"/>
      <c r="JHK34"/>
      <c r="JHL34"/>
      <c r="JHM34"/>
      <c r="JHN34"/>
      <c r="JHO34"/>
      <c r="JHP34"/>
      <c r="JHQ34"/>
      <c r="JHR34"/>
      <c r="JHS34"/>
      <c r="JHT34"/>
      <c r="JHU34"/>
      <c r="JHV34"/>
      <c r="JHW34"/>
      <c r="JHX34"/>
      <c r="JHY34"/>
      <c r="JHZ34"/>
      <c r="JIA34"/>
      <c r="JIB34"/>
      <c r="JIC34"/>
      <c r="JID34"/>
      <c r="JIE34"/>
      <c r="JIF34"/>
      <c r="JIG34"/>
      <c r="JIH34"/>
      <c r="JII34"/>
      <c r="JIJ34"/>
      <c r="JIK34"/>
      <c r="JIL34"/>
      <c r="JIM34"/>
      <c r="JIN34"/>
      <c r="JIO34"/>
      <c r="JIP34"/>
      <c r="JIQ34"/>
      <c r="JIR34"/>
      <c r="JIS34"/>
      <c r="JIT34"/>
      <c r="JIU34"/>
      <c r="JIV34"/>
      <c r="JIW34"/>
      <c r="JIX34"/>
      <c r="JIY34"/>
      <c r="JIZ34"/>
      <c r="JJA34"/>
      <c r="JJB34"/>
      <c r="JJC34"/>
      <c r="JJD34"/>
      <c r="JJE34"/>
      <c r="JJF34"/>
      <c r="JJG34"/>
      <c r="JJH34"/>
      <c r="JJI34"/>
      <c r="JJJ34"/>
      <c r="JJK34"/>
      <c r="JJL34"/>
      <c r="JJM34"/>
      <c r="JJN34"/>
      <c r="JJO34"/>
      <c r="JJP34"/>
      <c r="JJQ34"/>
      <c r="JJR34"/>
      <c r="JJS34"/>
      <c r="JJT34"/>
      <c r="JJU34"/>
      <c r="JJV34"/>
      <c r="JJW34"/>
      <c r="JJX34"/>
      <c r="JJY34"/>
      <c r="JJZ34"/>
      <c r="JKA34"/>
      <c r="JKB34"/>
      <c r="JKC34"/>
      <c r="JKD34"/>
      <c r="JKE34"/>
      <c r="JKF34"/>
      <c r="JKG34"/>
      <c r="JKH34"/>
      <c r="JKI34"/>
      <c r="JKJ34"/>
      <c r="JKK34"/>
      <c r="JKL34"/>
      <c r="JKM34"/>
      <c r="JKN34"/>
      <c r="JKO34"/>
      <c r="JKP34"/>
      <c r="JKQ34"/>
      <c r="JKR34"/>
      <c r="JKS34"/>
      <c r="JKT34"/>
      <c r="JKU34"/>
      <c r="JKV34"/>
      <c r="JKW34"/>
      <c r="JKX34"/>
      <c r="JKY34"/>
      <c r="JKZ34"/>
      <c r="JLA34"/>
      <c r="JLB34"/>
      <c r="JLC34"/>
      <c r="JLD34"/>
      <c r="JLE34"/>
      <c r="JLF34"/>
      <c r="JLG34"/>
      <c r="JLH34"/>
      <c r="JLI34"/>
      <c r="JLJ34"/>
      <c r="JLK34"/>
      <c r="JLL34"/>
      <c r="JLM34"/>
      <c r="JLN34"/>
      <c r="JLO34"/>
      <c r="JLP34"/>
      <c r="JLQ34"/>
      <c r="JLR34"/>
      <c r="JLS34"/>
      <c r="JLT34"/>
      <c r="JLU34"/>
      <c r="JLV34"/>
      <c r="JLW34"/>
      <c r="JLX34"/>
      <c r="JLY34"/>
      <c r="JLZ34"/>
      <c r="JMA34"/>
      <c r="JMB34"/>
      <c r="JMC34"/>
      <c r="JMD34"/>
      <c r="JME34"/>
      <c r="JMF34"/>
      <c r="JMG34"/>
      <c r="JMH34"/>
      <c r="JMI34"/>
      <c r="JMJ34"/>
      <c r="JMK34"/>
      <c r="JML34"/>
      <c r="JMM34"/>
      <c r="JMN34"/>
      <c r="JMO34"/>
      <c r="JMP34"/>
      <c r="JMQ34"/>
      <c r="JMR34"/>
      <c r="JMS34"/>
      <c r="JMT34"/>
      <c r="JMU34"/>
      <c r="JMV34"/>
      <c r="JMW34"/>
      <c r="JMX34"/>
      <c r="JMY34"/>
      <c r="JMZ34"/>
      <c r="JNA34"/>
      <c r="JNB34"/>
      <c r="JNC34"/>
      <c r="JND34"/>
      <c r="JNE34"/>
      <c r="JNF34"/>
      <c r="JNG34"/>
      <c r="JNH34"/>
      <c r="JNI34"/>
      <c r="JNJ34"/>
      <c r="JNK34"/>
      <c r="JNL34"/>
      <c r="JNM34"/>
      <c r="JNN34"/>
      <c r="JNO34"/>
      <c r="JNP34"/>
      <c r="JNQ34"/>
      <c r="JNR34"/>
      <c r="JNS34"/>
      <c r="JNT34"/>
      <c r="JNU34"/>
      <c r="JNV34"/>
      <c r="JNW34"/>
      <c r="JNX34"/>
      <c r="JNY34"/>
      <c r="JNZ34"/>
      <c r="JOA34"/>
      <c r="JOB34"/>
      <c r="JOC34"/>
      <c r="JOD34"/>
      <c r="JOE34"/>
      <c r="JOF34"/>
      <c r="JOG34"/>
      <c r="JOH34"/>
      <c r="JOI34"/>
      <c r="JOJ34"/>
      <c r="JOK34"/>
      <c r="JOL34"/>
      <c r="JOM34"/>
      <c r="JON34"/>
      <c r="JOO34"/>
      <c r="JOP34"/>
      <c r="JOQ34"/>
      <c r="JOR34"/>
      <c r="JOS34"/>
      <c r="JOT34"/>
      <c r="JOU34"/>
      <c r="JOV34"/>
      <c r="JOW34"/>
      <c r="JOX34"/>
      <c r="JOY34"/>
      <c r="JOZ34"/>
      <c r="JPA34"/>
      <c r="JPB34"/>
      <c r="JPC34"/>
      <c r="JPD34"/>
      <c r="JPE34"/>
      <c r="JPF34"/>
      <c r="JPG34"/>
      <c r="JPH34"/>
      <c r="JPI34"/>
      <c r="JPJ34"/>
      <c r="JPK34"/>
      <c r="JPL34"/>
      <c r="JPM34"/>
      <c r="JPN34"/>
      <c r="JPO34"/>
      <c r="JPP34"/>
      <c r="JPQ34"/>
      <c r="JPR34"/>
      <c r="JPS34"/>
      <c r="JPT34"/>
      <c r="JPU34"/>
      <c r="JPV34"/>
      <c r="JPW34"/>
      <c r="JPX34"/>
      <c r="JPY34"/>
      <c r="JPZ34"/>
      <c r="JQA34"/>
      <c r="JQB34"/>
      <c r="JQC34"/>
      <c r="JQD34"/>
      <c r="JQE34"/>
      <c r="JQF34"/>
      <c r="JQG34"/>
      <c r="JQH34"/>
      <c r="JQI34"/>
      <c r="JQJ34"/>
      <c r="JQK34"/>
      <c r="JQL34"/>
      <c r="JQM34"/>
      <c r="JQN34"/>
      <c r="JQO34"/>
      <c r="JQP34"/>
      <c r="JQQ34"/>
      <c r="JQR34"/>
      <c r="JQS34"/>
      <c r="JQT34"/>
      <c r="JQU34"/>
      <c r="JQV34"/>
      <c r="JQW34"/>
      <c r="JQX34"/>
      <c r="JQY34"/>
      <c r="JQZ34"/>
      <c r="JRA34"/>
      <c r="JRB34"/>
      <c r="JRC34"/>
      <c r="JRD34"/>
      <c r="JRE34"/>
      <c r="JRF34"/>
      <c r="JRG34"/>
      <c r="JRH34"/>
      <c r="JRI34"/>
      <c r="JRJ34"/>
      <c r="JRK34"/>
      <c r="JRL34"/>
      <c r="JRM34"/>
      <c r="JRN34"/>
      <c r="JRO34"/>
      <c r="JRP34"/>
      <c r="JRQ34"/>
      <c r="JRR34"/>
      <c r="JRS34"/>
      <c r="JRT34"/>
      <c r="JRU34"/>
      <c r="JRV34"/>
      <c r="JRW34"/>
      <c r="JRX34"/>
      <c r="JRY34"/>
      <c r="JRZ34"/>
      <c r="JSA34"/>
      <c r="JSB34"/>
      <c r="JSC34"/>
      <c r="JSD34"/>
      <c r="JSE34"/>
      <c r="JSF34"/>
      <c r="JSG34"/>
      <c r="JSH34"/>
      <c r="JSI34"/>
      <c r="JSJ34"/>
      <c r="JSK34"/>
      <c r="JSL34"/>
      <c r="JSM34"/>
      <c r="JSN34"/>
      <c r="JSO34"/>
      <c r="JSP34"/>
      <c r="JSQ34"/>
      <c r="JSR34"/>
      <c r="JSS34"/>
      <c r="JST34"/>
      <c r="JSU34"/>
      <c r="JSV34"/>
      <c r="JSW34"/>
      <c r="JSX34"/>
      <c r="JSY34"/>
      <c r="JSZ34"/>
      <c r="JTA34"/>
      <c r="JTB34"/>
      <c r="JTC34"/>
      <c r="JTD34"/>
      <c r="JTE34"/>
      <c r="JTF34"/>
      <c r="JTG34"/>
      <c r="JTH34"/>
      <c r="JTI34"/>
      <c r="JTJ34"/>
      <c r="JTK34"/>
      <c r="JTL34"/>
      <c r="JTM34"/>
      <c r="JTN34"/>
      <c r="JTO34"/>
      <c r="JTP34"/>
      <c r="JTQ34"/>
      <c r="JTR34"/>
      <c r="JTS34"/>
      <c r="JTT34"/>
      <c r="JTU34"/>
      <c r="JTV34"/>
      <c r="JTW34"/>
      <c r="JTX34"/>
      <c r="JTY34"/>
      <c r="JTZ34"/>
      <c r="JUA34"/>
      <c r="JUB34"/>
      <c r="JUC34"/>
      <c r="JUD34"/>
      <c r="JUE34"/>
      <c r="JUF34"/>
      <c r="JUG34"/>
      <c r="JUH34"/>
      <c r="JUI34"/>
      <c r="JUJ34"/>
      <c r="JUK34"/>
      <c r="JUL34"/>
      <c r="JUM34"/>
      <c r="JUN34"/>
      <c r="JUO34"/>
      <c r="JUP34"/>
      <c r="JUQ34"/>
      <c r="JUR34"/>
      <c r="JUS34"/>
      <c r="JUT34"/>
      <c r="JUU34"/>
      <c r="JUV34"/>
      <c r="JUW34"/>
      <c r="JUX34"/>
      <c r="JUY34"/>
      <c r="JUZ34"/>
      <c r="JVA34"/>
      <c r="JVB34"/>
      <c r="JVC34"/>
      <c r="JVD34"/>
      <c r="JVE34"/>
      <c r="JVF34"/>
      <c r="JVG34"/>
      <c r="JVH34"/>
      <c r="JVI34"/>
      <c r="JVJ34"/>
      <c r="JVK34"/>
      <c r="JVL34"/>
      <c r="JVM34"/>
      <c r="JVN34"/>
      <c r="JVO34"/>
      <c r="JVP34"/>
      <c r="JVQ34"/>
      <c r="JVR34"/>
      <c r="JVS34"/>
      <c r="JVT34"/>
      <c r="JVU34"/>
      <c r="JVV34"/>
      <c r="JVW34"/>
      <c r="JVX34"/>
      <c r="JVY34"/>
      <c r="JVZ34"/>
      <c r="JWA34"/>
      <c r="JWB34"/>
      <c r="JWC34"/>
      <c r="JWD34"/>
      <c r="JWE34"/>
      <c r="JWF34"/>
      <c r="JWG34"/>
      <c r="JWH34"/>
      <c r="JWI34"/>
      <c r="JWJ34"/>
      <c r="JWK34"/>
      <c r="JWL34"/>
      <c r="JWM34"/>
      <c r="JWN34"/>
      <c r="JWO34"/>
      <c r="JWP34"/>
      <c r="JWQ34"/>
      <c r="JWR34"/>
      <c r="JWS34"/>
      <c r="JWT34"/>
      <c r="JWU34"/>
      <c r="JWV34"/>
      <c r="JWW34"/>
      <c r="JWX34"/>
      <c r="JWY34"/>
      <c r="JWZ34"/>
      <c r="JXA34"/>
      <c r="JXB34"/>
      <c r="JXC34"/>
      <c r="JXD34"/>
      <c r="JXE34"/>
      <c r="JXF34"/>
      <c r="JXG34"/>
      <c r="JXH34"/>
      <c r="JXI34"/>
      <c r="JXJ34"/>
      <c r="JXK34"/>
      <c r="JXL34"/>
      <c r="JXM34"/>
      <c r="JXN34"/>
      <c r="JXO34"/>
      <c r="JXP34"/>
      <c r="JXQ34"/>
      <c r="JXR34"/>
      <c r="JXS34"/>
      <c r="JXT34"/>
      <c r="JXU34"/>
      <c r="JXV34"/>
      <c r="JXW34"/>
      <c r="JXX34"/>
      <c r="JXY34"/>
      <c r="JXZ34"/>
      <c r="JYA34"/>
      <c r="JYB34"/>
      <c r="JYC34"/>
      <c r="JYD34"/>
      <c r="JYE34"/>
      <c r="JYF34"/>
      <c r="JYG34"/>
      <c r="JYH34"/>
      <c r="JYI34"/>
      <c r="JYJ34"/>
      <c r="JYK34"/>
      <c r="JYL34"/>
      <c r="JYM34"/>
      <c r="JYN34"/>
      <c r="JYO34"/>
      <c r="JYP34"/>
      <c r="JYQ34"/>
      <c r="JYR34"/>
      <c r="JYS34"/>
      <c r="JYT34"/>
      <c r="JYU34"/>
      <c r="JYV34"/>
      <c r="JYW34"/>
      <c r="JYX34"/>
      <c r="JYY34"/>
      <c r="JYZ34"/>
      <c r="JZA34"/>
      <c r="JZB34"/>
      <c r="JZC34"/>
      <c r="JZD34"/>
      <c r="JZE34"/>
      <c r="JZF34"/>
      <c r="JZG34"/>
      <c r="JZH34"/>
      <c r="JZI34"/>
      <c r="JZJ34"/>
      <c r="JZK34"/>
      <c r="JZL34"/>
      <c r="JZM34"/>
      <c r="JZN34"/>
      <c r="JZO34"/>
      <c r="JZP34"/>
      <c r="JZQ34"/>
      <c r="JZR34"/>
      <c r="JZS34"/>
      <c r="JZT34"/>
      <c r="JZU34"/>
      <c r="JZV34"/>
      <c r="JZW34"/>
      <c r="JZX34"/>
      <c r="JZY34"/>
      <c r="JZZ34"/>
      <c r="KAA34"/>
      <c r="KAB34"/>
      <c r="KAC34"/>
      <c r="KAD34"/>
      <c r="KAE34"/>
      <c r="KAF34"/>
      <c r="KAG34"/>
      <c r="KAH34"/>
      <c r="KAI34"/>
      <c r="KAJ34"/>
      <c r="KAK34"/>
      <c r="KAL34"/>
      <c r="KAM34"/>
      <c r="KAN34"/>
      <c r="KAO34"/>
      <c r="KAP34"/>
      <c r="KAQ34"/>
      <c r="KAR34"/>
      <c r="KAS34"/>
      <c r="KAT34"/>
      <c r="KAU34"/>
      <c r="KAV34"/>
      <c r="KAW34"/>
      <c r="KAX34"/>
      <c r="KAY34"/>
      <c r="KAZ34"/>
      <c r="KBA34"/>
      <c r="KBB34"/>
      <c r="KBC34"/>
      <c r="KBD34"/>
      <c r="KBE34"/>
      <c r="KBF34"/>
      <c r="KBG34"/>
      <c r="KBH34"/>
      <c r="KBI34"/>
      <c r="KBJ34"/>
      <c r="KBK34"/>
      <c r="KBL34"/>
      <c r="KBM34"/>
      <c r="KBN34"/>
      <c r="KBO34"/>
      <c r="KBP34"/>
      <c r="KBQ34"/>
      <c r="KBR34"/>
      <c r="KBS34"/>
      <c r="KBT34"/>
      <c r="KBU34"/>
      <c r="KBV34"/>
      <c r="KBW34"/>
      <c r="KBX34"/>
      <c r="KBY34"/>
      <c r="KBZ34"/>
      <c r="KCA34"/>
      <c r="KCB34"/>
      <c r="KCC34"/>
      <c r="KCD34"/>
      <c r="KCE34"/>
      <c r="KCF34"/>
      <c r="KCG34"/>
      <c r="KCH34"/>
      <c r="KCI34"/>
      <c r="KCJ34"/>
      <c r="KCK34"/>
      <c r="KCL34"/>
      <c r="KCM34"/>
      <c r="KCN34"/>
      <c r="KCO34"/>
      <c r="KCP34"/>
      <c r="KCQ34"/>
      <c r="KCR34"/>
      <c r="KCS34"/>
      <c r="KCT34"/>
      <c r="KCU34"/>
      <c r="KCV34"/>
      <c r="KCW34"/>
      <c r="KCX34"/>
      <c r="KCY34"/>
      <c r="KCZ34"/>
      <c r="KDA34"/>
      <c r="KDB34"/>
      <c r="KDC34"/>
      <c r="KDD34"/>
      <c r="KDE34"/>
      <c r="KDF34"/>
      <c r="KDG34"/>
      <c r="KDH34"/>
      <c r="KDI34"/>
      <c r="KDJ34"/>
      <c r="KDK34"/>
      <c r="KDL34"/>
      <c r="KDM34"/>
      <c r="KDN34"/>
      <c r="KDO34"/>
      <c r="KDP34"/>
      <c r="KDQ34"/>
      <c r="KDR34"/>
      <c r="KDS34"/>
      <c r="KDT34"/>
      <c r="KDU34"/>
      <c r="KDV34"/>
      <c r="KDW34"/>
      <c r="KDX34"/>
      <c r="KDY34"/>
      <c r="KDZ34"/>
      <c r="KEA34"/>
      <c r="KEB34"/>
      <c r="KEC34"/>
      <c r="KED34"/>
      <c r="KEE34"/>
      <c r="KEF34"/>
      <c r="KEG34"/>
      <c r="KEH34"/>
      <c r="KEI34"/>
      <c r="KEJ34"/>
      <c r="KEK34"/>
      <c r="KEL34"/>
      <c r="KEM34"/>
      <c r="KEN34"/>
      <c r="KEO34"/>
      <c r="KEP34"/>
      <c r="KEQ34"/>
      <c r="KER34"/>
      <c r="KES34"/>
      <c r="KET34"/>
      <c r="KEU34"/>
      <c r="KEV34"/>
      <c r="KEW34"/>
      <c r="KEX34"/>
      <c r="KEY34"/>
      <c r="KEZ34"/>
      <c r="KFA34"/>
      <c r="KFB34"/>
      <c r="KFC34"/>
      <c r="KFD34"/>
      <c r="KFE34"/>
      <c r="KFF34"/>
      <c r="KFG34"/>
      <c r="KFH34"/>
      <c r="KFI34"/>
      <c r="KFJ34"/>
      <c r="KFK34"/>
      <c r="KFL34"/>
      <c r="KFM34"/>
      <c r="KFN34"/>
      <c r="KFO34"/>
      <c r="KFP34"/>
      <c r="KFQ34"/>
      <c r="KFR34"/>
      <c r="KFS34"/>
      <c r="KFT34"/>
      <c r="KFU34"/>
      <c r="KFV34"/>
      <c r="KFW34"/>
      <c r="KFX34"/>
      <c r="KFY34"/>
      <c r="KFZ34"/>
      <c r="KGA34"/>
      <c r="KGB34"/>
      <c r="KGC34"/>
      <c r="KGD34"/>
      <c r="KGE34"/>
      <c r="KGF34"/>
      <c r="KGG34"/>
      <c r="KGH34"/>
      <c r="KGI34"/>
      <c r="KGJ34"/>
      <c r="KGK34"/>
      <c r="KGL34"/>
      <c r="KGM34"/>
      <c r="KGN34"/>
      <c r="KGO34"/>
      <c r="KGP34"/>
      <c r="KGQ34"/>
      <c r="KGR34"/>
      <c r="KGS34"/>
      <c r="KGT34"/>
      <c r="KGU34"/>
      <c r="KGV34"/>
      <c r="KGW34"/>
      <c r="KGX34"/>
      <c r="KGY34"/>
      <c r="KGZ34"/>
      <c r="KHA34"/>
      <c r="KHB34"/>
      <c r="KHC34"/>
      <c r="KHD34"/>
      <c r="KHE34"/>
      <c r="KHF34"/>
      <c r="KHG34"/>
      <c r="KHH34"/>
      <c r="KHI34"/>
      <c r="KHJ34"/>
      <c r="KHK34"/>
      <c r="KHL34"/>
      <c r="KHM34"/>
      <c r="KHN34"/>
      <c r="KHO34"/>
      <c r="KHP34"/>
      <c r="KHQ34"/>
      <c r="KHR34"/>
      <c r="KHS34"/>
      <c r="KHT34"/>
      <c r="KHU34"/>
      <c r="KHV34"/>
      <c r="KHW34"/>
      <c r="KHX34"/>
      <c r="KHY34"/>
      <c r="KHZ34"/>
      <c r="KIA34"/>
      <c r="KIB34"/>
      <c r="KIC34"/>
      <c r="KID34"/>
      <c r="KIE34"/>
      <c r="KIF34"/>
      <c r="KIG34"/>
      <c r="KIH34"/>
      <c r="KII34"/>
      <c r="KIJ34"/>
      <c r="KIK34"/>
      <c r="KIL34"/>
      <c r="KIM34"/>
      <c r="KIN34"/>
      <c r="KIO34"/>
      <c r="KIP34"/>
      <c r="KIQ34"/>
      <c r="KIR34"/>
      <c r="KIS34"/>
      <c r="KIT34"/>
      <c r="KIU34"/>
      <c r="KIV34"/>
      <c r="KIW34"/>
      <c r="KIX34"/>
      <c r="KIY34"/>
      <c r="KIZ34"/>
      <c r="KJA34"/>
      <c r="KJB34"/>
      <c r="KJC34"/>
      <c r="KJD34"/>
      <c r="KJE34"/>
      <c r="KJF34"/>
      <c r="KJG34"/>
      <c r="KJH34"/>
      <c r="KJI34"/>
      <c r="KJJ34"/>
      <c r="KJK34"/>
      <c r="KJL34"/>
      <c r="KJM34"/>
      <c r="KJN34"/>
      <c r="KJO34"/>
      <c r="KJP34"/>
      <c r="KJQ34"/>
      <c r="KJR34"/>
      <c r="KJS34"/>
      <c r="KJT34"/>
      <c r="KJU34"/>
      <c r="KJV34"/>
      <c r="KJW34"/>
      <c r="KJX34"/>
      <c r="KJY34"/>
      <c r="KJZ34"/>
      <c r="KKA34"/>
      <c r="KKB34"/>
      <c r="KKC34"/>
      <c r="KKD34"/>
      <c r="KKE34"/>
      <c r="KKF34"/>
      <c r="KKG34"/>
      <c r="KKH34"/>
      <c r="KKI34"/>
      <c r="KKJ34"/>
      <c r="KKK34"/>
      <c r="KKL34"/>
      <c r="KKM34"/>
      <c r="KKN34"/>
      <c r="KKO34"/>
      <c r="KKP34"/>
      <c r="KKQ34"/>
      <c r="KKR34"/>
      <c r="KKS34"/>
      <c r="KKT34"/>
      <c r="KKU34"/>
      <c r="KKV34"/>
      <c r="KKW34"/>
      <c r="KKX34"/>
      <c r="KKY34"/>
      <c r="KKZ34"/>
      <c r="KLA34"/>
      <c r="KLB34"/>
      <c r="KLC34"/>
      <c r="KLD34"/>
      <c r="KLE34"/>
      <c r="KLF34"/>
      <c r="KLG34"/>
      <c r="KLH34"/>
      <c r="KLI34"/>
      <c r="KLJ34"/>
      <c r="KLK34"/>
      <c r="KLL34"/>
      <c r="KLM34"/>
      <c r="KLN34"/>
      <c r="KLO34"/>
      <c r="KLP34"/>
      <c r="KLQ34"/>
      <c r="KLR34"/>
      <c r="KLS34"/>
      <c r="KLT34"/>
      <c r="KLU34"/>
      <c r="KLV34"/>
      <c r="KLW34"/>
      <c r="KLX34"/>
      <c r="KLY34"/>
      <c r="KLZ34"/>
      <c r="KMA34"/>
      <c r="KMB34"/>
      <c r="KMC34"/>
      <c r="KMD34"/>
      <c r="KME34"/>
      <c r="KMF34"/>
      <c r="KMG34"/>
      <c r="KMH34"/>
      <c r="KMI34"/>
      <c r="KMJ34"/>
      <c r="KMK34"/>
      <c r="KML34"/>
      <c r="KMM34"/>
      <c r="KMN34"/>
      <c r="KMO34"/>
      <c r="KMP34"/>
      <c r="KMQ34"/>
      <c r="KMR34"/>
      <c r="KMS34"/>
      <c r="KMT34"/>
      <c r="KMU34"/>
      <c r="KMV34"/>
      <c r="KMW34"/>
      <c r="KMX34"/>
      <c r="KMY34"/>
      <c r="KMZ34"/>
      <c r="KNA34"/>
      <c r="KNB34"/>
      <c r="KNC34"/>
      <c r="KND34"/>
      <c r="KNE34"/>
      <c r="KNF34"/>
      <c r="KNG34"/>
      <c r="KNH34"/>
      <c r="KNI34"/>
      <c r="KNJ34"/>
      <c r="KNK34"/>
      <c r="KNL34"/>
      <c r="KNM34"/>
      <c r="KNN34"/>
      <c r="KNO34"/>
      <c r="KNP34"/>
      <c r="KNQ34"/>
      <c r="KNR34"/>
      <c r="KNS34"/>
      <c r="KNT34"/>
      <c r="KNU34"/>
      <c r="KNV34"/>
      <c r="KNW34"/>
      <c r="KNX34"/>
      <c r="KNY34"/>
      <c r="KNZ34"/>
      <c r="KOA34"/>
      <c r="KOB34"/>
      <c r="KOC34"/>
      <c r="KOD34"/>
      <c r="KOE34"/>
      <c r="KOF34"/>
      <c r="KOG34"/>
      <c r="KOH34"/>
      <c r="KOI34"/>
      <c r="KOJ34"/>
      <c r="KOK34"/>
      <c r="KOL34"/>
      <c r="KOM34"/>
      <c r="KON34"/>
      <c r="KOO34"/>
      <c r="KOP34"/>
      <c r="KOQ34"/>
      <c r="KOR34"/>
      <c r="KOS34"/>
      <c r="KOT34"/>
      <c r="KOU34"/>
      <c r="KOV34"/>
      <c r="KOW34"/>
      <c r="KOX34"/>
      <c r="KOY34"/>
      <c r="KOZ34"/>
      <c r="KPA34"/>
      <c r="KPB34"/>
      <c r="KPC34"/>
      <c r="KPD34"/>
      <c r="KPE34"/>
      <c r="KPF34"/>
      <c r="KPG34"/>
      <c r="KPH34"/>
      <c r="KPI34"/>
      <c r="KPJ34"/>
      <c r="KPK34"/>
      <c r="KPL34"/>
      <c r="KPM34"/>
      <c r="KPN34"/>
      <c r="KPO34"/>
      <c r="KPP34"/>
      <c r="KPQ34"/>
      <c r="KPR34"/>
      <c r="KPS34"/>
      <c r="KPT34"/>
      <c r="KPU34"/>
      <c r="KPV34"/>
      <c r="KPW34"/>
      <c r="KPX34"/>
      <c r="KPY34"/>
      <c r="KPZ34"/>
      <c r="KQA34"/>
      <c r="KQB34"/>
      <c r="KQC34"/>
      <c r="KQD34"/>
      <c r="KQE34"/>
      <c r="KQF34"/>
      <c r="KQG34"/>
      <c r="KQH34"/>
      <c r="KQI34"/>
      <c r="KQJ34"/>
      <c r="KQK34"/>
      <c r="KQL34"/>
      <c r="KQM34"/>
      <c r="KQN34"/>
      <c r="KQO34"/>
      <c r="KQP34"/>
      <c r="KQQ34"/>
      <c r="KQR34"/>
      <c r="KQS34"/>
      <c r="KQT34"/>
      <c r="KQU34"/>
      <c r="KQV34"/>
      <c r="KQW34"/>
      <c r="KQX34"/>
      <c r="KQY34"/>
      <c r="KQZ34"/>
      <c r="KRA34"/>
      <c r="KRB34"/>
      <c r="KRC34"/>
      <c r="KRD34"/>
      <c r="KRE34"/>
      <c r="KRF34"/>
      <c r="KRG34"/>
      <c r="KRH34"/>
      <c r="KRI34"/>
      <c r="KRJ34"/>
      <c r="KRK34"/>
      <c r="KRL34"/>
      <c r="KRM34"/>
      <c r="KRN34"/>
      <c r="KRO34"/>
      <c r="KRP34"/>
      <c r="KRQ34"/>
      <c r="KRR34"/>
      <c r="KRS34"/>
      <c r="KRT34"/>
      <c r="KRU34"/>
      <c r="KRV34"/>
      <c r="KRW34"/>
      <c r="KRX34"/>
      <c r="KRY34"/>
      <c r="KRZ34"/>
      <c r="KSA34"/>
      <c r="KSB34"/>
      <c r="KSC34"/>
      <c r="KSD34"/>
      <c r="KSE34"/>
      <c r="KSF34"/>
      <c r="KSG34"/>
      <c r="KSH34"/>
      <c r="KSI34"/>
      <c r="KSJ34"/>
      <c r="KSK34"/>
      <c r="KSL34"/>
      <c r="KSM34"/>
      <c r="KSN34"/>
      <c r="KSO34"/>
      <c r="KSP34"/>
      <c r="KSQ34"/>
      <c r="KSR34"/>
      <c r="KSS34"/>
      <c r="KST34"/>
      <c r="KSU34"/>
      <c r="KSV34"/>
      <c r="KSW34"/>
      <c r="KSX34"/>
      <c r="KSY34"/>
      <c r="KSZ34"/>
      <c r="KTA34"/>
      <c r="KTB34"/>
      <c r="KTC34"/>
      <c r="KTD34"/>
      <c r="KTE34"/>
      <c r="KTF34"/>
      <c r="KTG34"/>
      <c r="KTH34"/>
      <c r="KTI34"/>
      <c r="KTJ34"/>
      <c r="KTK34"/>
      <c r="KTL34"/>
      <c r="KTM34"/>
      <c r="KTN34"/>
      <c r="KTO34"/>
      <c r="KTP34"/>
      <c r="KTQ34"/>
      <c r="KTR34"/>
      <c r="KTS34"/>
      <c r="KTT34"/>
      <c r="KTU34"/>
      <c r="KTV34"/>
      <c r="KTW34"/>
      <c r="KTX34"/>
      <c r="KTY34"/>
      <c r="KTZ34"/>
      <c r="KUA34"/>
      <c r="KUB34"/>
      <c r="KUC34"/>
      <c r="KUD34"/>
      <c r="KUE34"/>
      <c r="KUF34"/>
      <c r="KUG34"/>
      <c r="KUH34"/>
      <c r="KUI34"/>
      <c r="KUJ34"/>
      <c r="KUK34"/>
      <c r="KUL34"/>
      <c r="KUM34"/>
      <c r="KUN34"/>
      <c r="KUO34"/>
      <c r="KUP34"/>
      <c r="KUQ34"/>
      <c r="KUR34"/>
      <c r="KUS34"/>
      <c r="KUT34"/>
      <c r="KUU34"/>
      <c r="KUV34"/>
      <c r="KUW34"/>
      <c r="KUX34"/>
      <c r="KUY34"/>
      <c r="KUZ34"/>
      <c r="KVA34"/>
      <c r="KVB34"/>
      <c r="KVC34"/>
      <c r="KVD34"/>
      <c r="KVE34"/>
      <c r="KVF34"/>
      <c r="KVG34"/>
      <c r="KVH34"/>
      <c r="KVI34"/>
      <c r="KVJ34"/>
      <c r="KVK34"/>
      <c r="KVL34"/>
      <c r="KVM34"/>
      <c r="KVN34"/>
      <c r="KVO34"/>
      <c r="KVP34"/>
      <c r="KVQ34"/>
      <c r="KVR34"/>
      <c r="KVS34"/>
      <c r="KVT34"/>
      <c r="KVU34"/>
      <c r="KVV34"/>
      <c r="KVW34"/>
      <c r="KVX34"/>
      <c r="KVY34"/>
      <c r="KVZ34"/>
      <c r="KWA34"/>
      <c r="KWB34"/>
      <c r="KWC34"/>
      <c r="KWD34"/>
      <c r="KWE34"/>
      <c r="KWF34"/>
      <c r="KWG34"/>
      <c r="KWH34"/>
      <c r="KWI34"/>
      <c r="KWJ34"/>
      <c r="KWK34"/>
      <c r="KWL34"/>
      <c r="KWM34"/>
      <c r="KWN34"/>
      <c r="KWO34"/>
      <c r="KWP34"/>
      <c r="KWQ34"/>
      <c r="KWR34"/>
      <c r="KWS34"/>
      <c r="KWT34"/>
      <c r="KWU34"/>
      <c r="KWV34"/>
      <c r="KWW34"/>
      <c r="KWX34"/>
      <c r="KWY34"/>
      <c r="KWZ34"/>
      <c r="KXA34"/>
      <c r="KXB34"/>
      <c r="KXC34"/>
      <c r="KXD34"/>
      <c r="KXE34"/>
      <c r="KXF34"/>
      <c r="KXG34"/>
      <c r="KXH34"/>
      <c r="KXI34"/>
      <c r="KXJ34"/>
      <c r="KXK34"/>
      <c r="KXL34"/>
      <c r="KXM34"/>
      <c r="KXN34"/>
      <c r="KXO34"/>
      <c r="KXP34"/>
      <c r="KXQ34"/>
      <c r="KXR34"/>
      <c r="KXS34"/>
      <c r="KXT34"/>
      <c r="KXU34"/>
      <c r="KXV34"/>
      <c r="KXW34"/>
      <c r="KXX34"/>
      <c r="KXY34"/>
      <c r="KXZ34"/>
      <c r="KYA34"/>
      <c r="KYB34"/>
      <c r="KYC34"/>
      <c r="KYD34"/>
      <c r="KYE34"/>
      <c r="KYF34"/>
      <c r="KYG34"/>
      <c r="KYH34"/>
      <c r="KYI34"/>
      <c r="KYJ34"/>
      <c r="KYK34"/>
      <c r="KYL34"/>
      <c r="KYM34"/>
      <c r="KYN34"/>
      <c r="KYO34"/>
      <c r="KYP34"/>
      <c r="KYQ34"/>
      <c r="KYR34"/>
      <c r="KYS34"/>
      <c r="KYT34"/>
      <c r="KYU34"/>
      <c r="KYV34"/>
      <c r="KYW34"/>
      <c r="KYX34"/>
      <c r="KYY34"/>
      <c r="KYZ34"/>
      <c r="KZA34"/>
      <c r="KZB34"/>
      <c r="KZC34"/>
      <c r="KZD34"/>
      <c r="KZE34"/>
      <c r="KZF34"/>
      <c r="KZG34"/>
      <c r="KZH34"/>
      <c r="KZI34"/>
      <c r="KZJ34"/>
      <c r="KZK34"/>
      <c r="KZL34"/>
      <c r="KZM34"/>
      <c r="KZN34"/>
      <c r="KZO34"/>
      <c r="KZP34"/>
      <c r="KZQ34"/>
      <c r="KZR34"/>
      <c r="KZS34"/>
      <c r="KZT34"/>
      <c r="KZU34"/>
      <c r="KZV34"/>
      <c r="KZW34"/>
      <c r="KZX34"/>
      <c r="KZY34"/>
      <c r="KZZ34"/>
      <c r="LAA34"/>
      <c r="LAB34"/>
      <c r="LAC34"/>
      <c r="LAD34"/>
      <c r="LAE34"/>
      <c r="LAF34"/>
      <c r="LAG34"/>
      <c r="LAH34"/>
      <c r="LAI34"/>
      <c r="LAJ34"/>
      <c r="LAK34"/>
      <c r="LAL34"/>
      <c r="LAM34"/>
      <c r="LAN34"/>
      <c r="LAO34"/>
      <c r="LAP34"/>
      <c r="LAQ34"/>
      <c r="LAR34"/>
      <c r="LAS34"/>
      <c r="LAT34"/>
      <c r="LAU34"/>
      <c r="LAV34"/>
      <c r="LAW34"/>
      <c r="LAX34"/>
      <c r="LAY34"/>
      <c r="LAZ34"/>
      <c r="LBA34"/>
      <c r="LBB34"/>
      <c r="LBC34"/>
      <c r="LBD34"/>
      <c r="LBE34"/>
      <c r="LBF34"/>
      <c r="LBG34"/>
      <c r="LBH34"/>
      <c r="LBI34"/>
      <c r="LBJ34"/>
      <c r="LBK34"/>
      <c r="LBL34"/>
      <c r="LBM34"/>
      <c r="LBN34"/>
      <c r="LBO34"/>
      <c r="LBP34"/>
      <c r="LBQ34"/>
      <c r="LBR34"/>
      <c r="LBS34"/>
      <c r="LBT34"/>
      <c r="LBU34"/>
      <c r="LBV34"/>
      <c r="LBW34"/>
      <c r="LBX34"/>
      <c r="LBY34"/>
      <c r="LBZ34"/>
      <c r="LCA34"/>
      <c r="LCB34"/>
      <c r="LCC34"/>
      <c r="LCD34"/>
      <c r="LCE34"/>
      <c r="LCF34"/>
      <c r="LCG34"/>
      <c r="LCH34"/>
      <c r="LCI34"/>
      <c r="LCJ34"/>
      <c r="LCK34"/>
      <c r="LCL34"/>
      <c r="LCM34"/>
      <c r="LCN34"/>
      <c r="LCO34"/>
      <c r="LCP34"/>
      <c r="LCQ34"/>
      <c r="LCR34"/>
      <c r="LCS34"/>
      <c r="LCT34"/>
      <c r="LCU34"/>
      <c r="LCV34"/>
      <c r="LCW34"/>
      <c r="LCX34"/>
      <c r="LCY34"/>
      <c r="LCZ34"/>
      <c r="LDA34"/>
      <c r="LDB34"/>
      <c r="LDC34"/>
      <c r="LDD34"/>
      <c r="LDE34"/>
      <c r="LDF34"/>
      <c r="LDG34"/>
      <c r="LDH34"/>
      <c r="LDI34"/>
      <c r="LDJ34"/>
      <c r="LDK34"/>
      <c r="LDL34"/>
      <c r="LDM34"/>
      <c r="LDN34"/>
      <c r="LDO34"/>
      <c r="LDP34"/>
      <c r="LDQ34"/>
      <c r="LDR34"/>
      <c r="LDS34"/>
      <c r="LDT34"/>
      <c r="LDU34"/>
      <c r="LDV34"/>
      <c r="LDW34"/>
      <c r="LDX34"/>
      <c r="LDY34"/>
      <c r="LDZ34"/>
      <c r="LEA34"/>
      <c r="LEB34"/>
      <c r="LEC34"/>
      <c r="LED34"/>
      <c r="LEE34"/>
      <c r="LEF34"/>
      <c r="LEG34"/>
      <c r="LEH34"/>
      <c r="LEI34"/>
      <c r="LEJ34"/>
      <c r="LEK34"/>
      <c r="LEL34"/>
      <c r="LEM34"/>
      <c r="LEN34"/>
      <c r="LEO34"/>
      <c r="LEP34"/>
      <c r="LEQ34"/>
      <c r="LER34"/>
      <c r="LES34"/>
      <c r="LET34"/>
      <c r="LEU34"/>
      <c r="LEV34"/>
      <c r="LEW34"/>
      <c r="LEX34"/>
      <c r="LEY34"/>
      <c r="LEZ34"/>
      <c r="LFA34"/>
      <c r="LFB34"/>
      <c r="LFC34"/>
      <c r="LFD34"/>
      <c r="LFE34"/>
      <c r="LFF34"/>
      <c r="LFG34"/>
      <c r="LFH34"/>
      <c r="LFI34"/>
      <c r="LFJ34"/>
      <c r="LFK34"/>
      <c r="LFL34"/>
      <c r="LFM34"/>
      <c r="LFN34"/>
      <c r="LFO34"/>
      <c r="LFP34"/>
      <c r="LFQ34"/>
      <c r="LFR34"/>
      <c r="LFS34"/>
      <c r="LFT34"/>
      <c r="LFU34"/>
      <c r="LFV34"/>
      <c r="LFW34"/>
      <c r="LFX34"/>
      <c r="LFY34"/>
      <c r="LFZ34"/>
      <c r="LGA34"/>
      <c r="LGB34"/>
      <c r="LGC34"/>
      <c r="LGD34"/>
      <c r="LGE34"/>
      <c r="LGF34"/>
      <c r="LGG34"/>
      <c r="LGH34"/>
      <c r="LGI34"/>
      <c r="LGJ34"/>
      <c r="LGK34"/>
      <c r="LGL34"/>
      <c r="LGM34"/>
      <c r="LGN34"/>
      <c r="LGO34"/>
      <c r="LGP34"/>
      <c r="LGQ34"/>
      <c r="LGR34"/>
      <c r="LGS34"/>
      <c r="LGT34"/>
      <c r="LGU34"/>
      <c r="LGV34"/>
      <c r="LGW34"/>
      <c r="LGX34"/>
      <c r="LGY34"/>
      <c r="LGZ34"/>
      <c r="LHA34"/>
      <c r="LHB34"/>
      <c r="LHC34"/>
      <c r="LHD34"/>
      <c r="LHE34"/>
      <c r="LHF34"/>
      <c r="LHG34"/>
      <c r="LHH34"/>
      <c r="LHI34"/>
      <c r="LHJ34"/>
      <c r="LHK34"/>
      <c r="LHL34"/>
      <c r="LHM34"/>
      <c r="LHN34"/>
      <c r="LHO34"/>
      <c r="LHP34"/>
      <c r="LHQ34"/>
      <c r="LHR34"/>
      <c r="LHS34"/>
      <c r="LHT34"/>
      <c r="LHU34"/>
      <c r="LHV34"/>
      <c r="LHW34"/>
      <c r="LHX34"/>
      <c r="LHY34"/>
      <c r="LHZ34"/>
      <c r="LIA34"/>
      <c r="LIB34"/>
      <c r="LIC34"/>
      <c r="LID34"/>
      <c r="LIE34"/>
      <c r="LIF34"/>
      <c r="LIG34"/>
      <c r="LIH34"/>
      <c r="LII34"/>
      <c r="LIJ34"/>
      <c r="LIK34"/>
      <c r="LIL34"/>
      <c r="LIM34"/>
      <c r="LIN34"/>
      <c r="LIO34"/>
      <c r="LIP34"/>
      <c r="LIQ34"/>
      <c r="LIR34"/>
      <c r="LIS34"/>
      <c r="LIT34"/>
      <c r="LIU34"/>
      <c r="LIV34"/>
      <c r="LIW34"/>
      <c r="LIX34"/>
      <c r="LIY34"/>
      <c r="LIZ34"/>
      <c r="LJA34"/>
      <c r="LJB34"/>
      <c r="LJC34"/>
      <c r="LJD34"/>
      <c r="LJE34"/>
      <c r="LJF34"/>
      <c r="LJG34"/>
      <c r="LJH34"/>
      <c r="LJI34"/>
      <c r="LJJ34"/>
      <c r="LJK34"/>
      <c r="LJL34"/>
      <c r="LJM34"/>
      <c r="LJN34"/>
      <c r="LJO34"/>
      <c r="LJP34"/>
      <c r="LJQ34"/>
      <c r="LJR34"/>
      <c r="LJS34"/>
      <c r="LJT34"/>
      <c r="LJU34"/>
      <c r="LJV34"/>
      <c r="LJW34"/>
      <c r="LJX34"/>
      <c r="LJY34"/>
      <c r="LJZ34"/>
      <c r="LKA34"/>
      <c r="LKB34"/>
      <c r="LKC34"/>
      <c r="LKD34"/>
      <c r="LKE34"/>
      <c r="LKF34"/>
      <c r="LKG34"/>
      <c r="LKH34"/>
      <c r="LKI34"/>
      <c r="LKJ34"/>
      <c r="LKK34"/>
      <c r="LKL34"/>
      <c r="LKM34"/>
      <c r="LKN34"/>
      <c r="LKO34"/>
      <c r="LKP34"/>
      <c r="LKQ34"/>
      <c r="LKR34"/>
      <c r="LKS34"/>
      <c r="LKT34"/>
      <c r="LKU34"/>
      <c r="LKV34"/>
      <c r="LKW34"/>
      <c r="LKX34"/>
      <c r="LKY34"/>
      <c r="LKZ34"/>
      <c r="LLA34"/>
      <c r="LLB34"/>
      <c r="LLC34"/>
      <c r="LLD34"/>
      <c r="LLE34"/>
      <c r="LLF34"/>
      <c r="LLG34"/>
      <c r="LLH34"/>
      <c r="LLI34"/>
      <c r="LLJ34"/>
      <c r="LLK34"/>
      <c r="LLL34"/>
      <c r="LLM34"/>
      <c r="LLN34"/>
      <c r="LLO34"/>
      <c r="LLP34"/>
      <c r="LLQ34"/>
      <c r="LLR34"/>
      <c r="LLS34"/>
      <c r="LLT34"/>
      <c r="LLU34"/>
      <c r="LLV34"/>
      <c r="LLW34"/>
      <c r="LLX34"/>
      <c r="LLY34"/>
      <c r="LLZ34"/>
      <c r="LMA34"/>
      <c r="LMB34"/>
      <c r="LMC34"/>
      <c r="LMD34"/>
      <c r="LME34"/>
      <c r="LMF34"/>
      <c r="LMG34"/>
      <c r="LMH34"/>
      <c r="LMI34"/>
      <c r="LMJ34"/>
      <c r="LMK34"/>
      <c r="LML34"/>
      <c r="LMM34"/>
      <c r="LMN34"/>
      <c r="LMO34"/>
      <c r="LMP34"/>
      <c r="LMQ34"/>
      <c r="LMR34"/>
      <c r="LMS34"/>
      <c r="LMT34"/>
      <c r="LMU34"/>
      <c r="LMV34"/>
      <c r="LMW34"/>
      <c r="LMX34"/>
      <c r="LMY34"/>
      <c r="LMZ34"/>
      <c r="LNA34"/>
      <c r="LNB34"/>
      <c r="LNC34"/>
      <c r="LND34"/>
      <c r="LNE34"/>
      <c r="LNF34"/>
      <c r="LNG34"/>
      <c r="LNH34"/>
      <c r="LNI34"/>
      <c r="LNJ34"/>
      <c r="LNK34"/>
      <c r="LNL34"/>
      <c r="LNM34"/>
      <c r="LNN34"/>
      <c r="LNO34"/>
      <c r="LNP34"/>
      <c r="LNQ34"/>
      <c r="LNR34"/>
      <c r="LNS34"/>
      <c r="LNT34"/>
      <c r="LNU34"/>
      <c r="LNV34"/>
      <c r="LNW34"/>
      <c r="LNX34"/>
      <c r="LNY34"/>
      <c r="LNZ34"/>
      <c r="LOA34"/>
      <c r="LOB34"/>
      <c r="LOC34"/>
      <c r="LOD34"/>
      <c r="LOE34"/>
      <c r="LOF34"/>
      <c r="LOG34"/>
      <c r="LOH34"/>
      <c r="LOI34"/>
      <c r="LOJ34"/>
      <c r="LOK34"/>
      <c r="LOL34"/>
      <c r="LOM34"/>
      <c r="LON34"/>
      <c r="LOO34"/>
      <c r="LOP34"/>
      <c r="LOQ34"/>
      <c r="LOR34"/>
      <c r="LOS34"/>
      <c r="LOT34"/>
      <c r="LOU34"/>
      <c r="LOV34"/>
      <c r="LOW34"/>
      <c r="LOX34"/>
      <c r="LOY34"/>
      <c r="LOZ34"/>
      <c r="LPA34"/>
      <c r="LPB34"/>
      <c r="LPC34"/>
      <c r="LPD34"/>
      <c r="LPE34"/>
      <c r="LPF34"/>
      <c r="LPG34"/>
      <c r="LPH34"/>
      <c r="LPI34"/>
      <c r="LPJ34"/>
      <c r="LPK34"/>
      <c r="LPL34"/>
      <c r="LPM34"/>
      <c r="LPN34"/>
      <c r="LPO34"/>
      <c r="LPP34"/>
      <c r="LPQ34"/>
      <c r="LPR34"/>
      <c r="LPS34"/>
      <c r="LPT34"/>
      <c r="LPU34"/>
      <c r="LPV34"/>
      <c r="LPW34"/>
      <c r="LPX34"/>
      <c r="LPY34"/>
      <c r="LPZ34"/>
      <c r="LQA34"/>
      <c r="LQB34"/>
      <c r="LQC34"/>
      <c r="LQD34"/>
      <c r="LQE34"/>
      <c r="LQF34"/>
      <c r="LQG34"/>
      <c r="LQH34"/>
      <c r="LQI34"/>
      <c r="LQJ34"/>
      <c r="LQK34"/>
      <c r="LQL34"/>
      <c r="LQM34"/>
      <c r="LQN34"/>
      <c r="LQO34"/>
      <c r="LQP34"/>
      <c r="LQQ34"/>
      <c r="LQR34"/>
      <c r="LQS34"/>
      <c r="LQT34"/>
      <c r="LQU34"/>
      <c r="LQV34"/>
      <c r="LQW34"/>
      <c r="LQX34"/>
      <c r="LQY34"/>
      <c r="LQZ34"/>
      <c r="LRA34"/>
      <c r="LRB34"/>
      <c r="LRC34"/>
      <c r="LRD34"/>
      <c r="LRE34"/>
      <c r="LRF34"/>
      <c r="LRG34"/>
      <c r="LRH34"/>
      <c r="LRI34"/>
      <c r="LRJ34"/>
      <c r="LRK34"/>
      <c r="LRL34"/>
      <c r="LRM34"/>
      <c r="LRN34"/>
      <c r="LRO34"/>
      <c r="LRP34"/>
      <c r="LRQ34"/>
      <c r="LRR34"/>
      <c r="LRS34"/>
      <c r="LRT34"/>
      <c r="LRU34"/>
      <c r="LRV34"/>
      <c r="LRW34"/>
      <c r="LRX34"/>
      <c r="LRY34"/>
      <c r="LRZ34"/>
      <c r="LSA34"/>
      <c r="LSB34"/>
      <c r="LSC34"/>
      <c r="LSD34"/>
      <c r="LSE34"/>
      <c r="LSF34"/>
      <c r="LSG34"/>
      <c r="LSH34"/>
      <c r="LSI34"/>
      <c r="LSJ34"/>
      <c r="LSK34"/>
      <c r="LSL34"/>
      <c r="LSM34"/>
      <c r="LSN34"/>
      <c r="LSO34"/>
      <c r="LSP34"/>
      <c r="LSQ34"/>
      <c r="LSR34"/>
      <c r="LSS34"/>
      <c r="LST34"/>
      <c r="LSU34"/>
      <c r="LSV34"/>
      <c r="LSW34"/>
      <c r="LSX34"/>
      <c r="LSY34"/>
      <c r="LSZ34"/>
      <c r="LTA34"/>
      <c r="LTB34"/>
      <c r="LTC34"/>
      <c r="LTD34"/>
      <c r="LTE34"/>
      <c r="LTF34"/>
      <c r="LTG34"/>
      <c r="LTH34"/>
      <c r="LTI34"/>
      <c r="LTJ34"/>
      <c r="LTK34"/>
      <c r="LTL34"/>
      <c r="LTM34"/>
      <c r="LTN34"/>
      <c r="LTO34"/>
      <c r="LTP34"/>
      <c r="LTQ34"/>
      <c r="LTR34"/>
      <c r="LTS34"/>
      <c r="LTT34"/>
      <c r="LTU34"/>
      <c r="LTV34"/>
      <c r="LTW34"/>
      <c r="LTX34"/>
      <c r="LTY34"/>
      <c r="LTZ34"/>
      <c r="LUA34"/>
      <c r="LUB34"/>
      <c r="LUC34"/>
      <c r="LUD34"/>
      <c r="LUE34"/>
      <c r="LUF34"/>
      <c r="LUG34"/>
      <c r="LUH34"/>
      <c r="LUI34"/>
      <c r="LUJ34"/>
      <c r="LUK34"/>
      <c r="LUL34"/>
      <c r="LUM34"/>
      <c r="LUN34"/>
      <c r="LUO34"/>
      <c r="LUP34"/>
      <c r="LUQ34"/>
      <c r="LUR34"/>
      <c r="LUS34"/>
      <c r="LUT34"/>
      <c r="LUU34"/>
      <c r="LUV34"/>
      <c r="LUW34"/>
      <c r="LUX34"/>
      <c r="LUY34"/>
      <c r="LUZ34"/>
      <c r="LVA34"/>
      <c r="LVB34"/>
      <c r="LVC34"/>
      <c r="LVD34"/>
      <c r="LVE34"/>
      <c r="LVF34"/>
      <c r="LVG34"/>
      <c r="LVH34"/>
      <c r="LVI34"/>
      <c r="LVJ34"/>
      <c r="LVK34"/>
      <c r="LVL34"/>
      <c r="LVM34"/>
      <c r="LVN34"/>
      <c r="LVO34"/>
      <c r="LVP34"/>
      <c r="LVQ34"/>
      <c r="LVR34"/>
      <c r="LVS34"/>
      <c r="LVT34"/>
      <c r="LVU34"/>
      <c r="LVV34"/>
      <c r="LVW34"/>
      <c r="LVX34"/>
      <c r="LVY34"/>
      <c r="LVZ34"/>
      <c r="LWA34"/>
      <c r="LWB34"/>
      <c r="LWC34"/>
      <c r="LWD34"/>
      <c r="LWE34"/>
      <c r="LWF34"/>
      <c r="LWG34"/>
      <c r="LWH34"/>
      <c r="LWI34"/>
      <c r="LWJ34"/>
      <c r="LWK34"/>
      <c r="LWL34"/>
      <c r="LWM34"/>
      <c r="LWN34"/>
      <c r="LWO34"/>
      <c r="LWP34"/>
      <c r="LWQ34"/>
      <c r="LWR34"/>
      <c r="LWS34"/>
      <c r="LWT34"/>
      <c r="LWU34"/>
      <c r="LWV34"/>
      <c r="LWW34"/>
      <c r="LWX34"/>
      <c r="LWY34"/>
      <c r="LWZ34"/>
      <c r="LXA34"/>
      <c r="LXB34"/>
      <c r="LXC34"/>
      <c r="LXD34"/>
      <c r="LXE34"/>
      <c r="LXF34"/>
      <c r="LXG34"/>
      <c r="LXH34"/>
      <c r="LXI34"/>
      <c r="LXJ34"/>
      <c r="LXK34"/>
      <c r="LXL34"/>
      <c r="LXM34"/>
      <c r="LXN34"/>
      <c r="LXO34"/>
      <c r="LXP34"/>
      <c r="LXQ34"/>
      <c r="LXR34"/>
      <c r="LXS34"/>
      <c r="LXT34"/>
      <c r="LXU34"/>
      <c r="LXV34"/>
      <c r="LXW34"/>
      <c r="LXX34"/>
      <c r="LXY34"/>
      <c r="LXZ34"/>
      <c r="LYA34"/>
      <c r="LYB34"/>
      <c r="LYC34"/>
      <c r="LYD34"/>
      <c r="LYE34"/>
      <c r="LYF34"/>
      <c r="LYG34"/>
      <c r="LYH34"/>
      <c r="LYI34"/>
      <c r="LYJ34"/>
      <c r="LYK34"/>
      <c r="LYL34"/>
      <c r="LYM34"/>
      <c r="LYN34"/>
      <c r="LYO34"/>
      <c r="LYP34"/>
      <c r="LYQ34"/>
      <c r="LYR34"/>
      <c r="LYS34"/>
      <c r="LYT34"/>
      <c r="LYU34"/>
      <c r="LYV34"/>
      <c r="LYW34"/>
      <c r="LYX34"/>
      <c r="LYY34"/>
      <c r="LYZ34"/>
      <c r="LZA34"/>
      <c r="LZB34"/>
      <c r="LZC34"/>
      <c r="LZD34"/>
      <c r="LZE34"/>
      <c r="LZF34"/>
      <c r="LZG34"/>
      <c r="LZH34"/>
      <c r="LZI34"/>
      <c r="LZJ34"/>
      <c r="LZK34"/>
      <c r="LZL34"/>
      <c r="LZM34"/>
      <c r="LZN34"/>
      <c r="LZO34"/>
      <c r="LZP34"/>
      <c r="LZQ34"/>
      <c r="LZR34"/>
      <c r="LZS34"/>
      <c r="LZT34"/>
      <c r="LZU34"/>
      <c r="LZV34"/>
      <c r="LZW34"/>
      <c r="LZX34"/>
      <c r="LZY34"/>
      <c r="LZZ34"/>
      <c r="MAA34"/>
      <c r="MAB34"/>
      <c r="MAC34"/>
      <c r="MAD34"/>
      <c r="MAE34"/>
      <c r="MAF34"/>
      <c r="MAG34"/>
      <c r="MAH34"/>
      <c r="MAI34"/>
      <c r="MAJ34"/>
      <c r="MAK34"/>
      <c r="MAL34"/>
      <c r="MAM34"/>
      <c r="MAN34"/>
      <c r="MAO34"/>
      <c r="MAP34"/>
      <c r="MAQ34"/>
      <c r="MAR34"/>
      <c r="MAS34"/>
      <c r="MAT34"/>
      <c r="MAU34"/>
      <c r="MAV34"/>
      <c r="MAW34"/>
      <c r="MAX34"/>
      <c r="MAY34"/>
      <c r="MAZ34"/>
      <c r="MBA34"/>
      <c r="MBB34"/>
      <c r="MBC34"/>
      <c r="MBD34"/>
      <c r="MBE34"/>
      <c r="MBF34"/>
      <c r="MBG34"/>
      <c r="MBH34"/>
      <c r="MBI34"/>
      <c r="MBJ34"/>
      <c r="MBK34"/>
      <c r="MBL34"/>
      <c r="MBM34"/>
      <c r="MBN34"/>
      <c r="MBO34"/>
      <c r="MBP34"/>
      <c r="MBQ34"/>
      <c r="MBR34"/>
      <c r="MBS34"/>
      <c r="MBT34"/>
      <c r="MBU34"/>
      <c r="MBV34"/>
      <c r="MBW34"/>
      <c r="MBX34"/>
      <c r="MBY34"/>
      <c r="MBZ34"/>
      <c r="MCA34"/>
      <c r="MCB34"/>
      <c r="MCC34"/>
      <c r="MCD34"/>
      <c r="MCE34"/>
      <c r="MCF34"/>
      <c r="MCG34"/>
      <c r="MCH34"/>
      <c r="MCI34"/>
      <c r="MCJ34"/>
      <c r="MCK34"/>
      <c r="MCL34"/>
      <c r="MCM34"/>
      <c r="MCN34"/>
      <c r="MCO34"/>
      <c r="MCP34"/>
      <c r="MCQ34"/>
      <c r="MCR34"/>
      <c r="MCS34"/>
      <c r="MCT34"/>
      <c r="MCU34"/>
      <c r="MCV34"/>
      <c r="MCW34"/>
      <c r="MCX34"/>
      <c r="MCY34"/>
      <c r="MCZ34"/>
      <c r="MDA34"/>
      <c r="MDB34"/>
      <c r="MDC34"/>
      <c r="MDD34"/>
      <c r="MDE34"/>
      <c r="MDF34"/>
      <c r="MDG34"/>
      <c r="MDH34"/>
      <c r="MDI34"/>
      <c r="MDJ34"/>
      <c r="MDK34"/>
      <c r="MDL34"/>
      <c r="MDM34"/>
      <c r="MDN34"/>
      <c r="MDO34"/>
      <c r="MDP34"/>
      <c r="MDQ34"/>
      <c r="MDR34"/>
      <c r="MDS34"/>
      <c r="MDT34"/>
      <c r="MDU34"/>
      <c r="MDV34"/>
      <c r="MDW34"/>
      <c r="MDX34"/>
      <c r="MDY34"/>
      <c r="MDZ34"/>
      <c r="MEA34"/>
      <c r="MEB34"/>
      <c r="MEC34"/>
      <c r="MED34"/>
      <c r="MEE34"/>
      <c r="MEF34"/>
      <c r="MEG34"/>
      <c r="MEH34"/>
      <c r="MEI34"/>
      <c r="MEJ34"/>
      <c r="MEK34"/>
      <c r="MEL34"/>
      <c r="MEM34"/>
      <c r="MEN34"/>
      <c r="MEO34"/>
      <c r="MEP34"/>
      <c r="MEQ34"/>
      <c r="MER34"/>
      <c r="MES34"/>
      <c r="MET34"/>
      <c r="MEU34"/>
      <c r="MEV34"/>
      <c r="MEW34"/>
      <c r="MEX34"/>
      <c r="MEY34"/>
      <c r="MEZ34"/>
      <c r="MFA34"/>
      <c r="MFB34"/>
      <c r="MFC34"/>
      <c r="MFD34"/>
      <c r="MFE34"/>
      <c r="MFF34"/>
      <c r="MFG34"/>
      <c r="MFH34"/>
      <c r="MFI34"/>
      <c r="MFJ34"/>
      <c r="MFK34"/>
      <c r="MFL34"/>
      <c r="MFM34"/>
      <c r="MFN34"/>
      <c r="MFO34"/>
      <c r="MFP34"/>
      <c r="MFQ34"/>
      <c r="MFR34"/>
      <c r="MFS34"/>
      <c r="MFT34"/>
      <c r="MFU34"/>
      <c r="MFV34"/>
      <c r="MFW34"/>
      <c r="MFX34"/>
      <c r="MFY34"/>
      <c r="MFZ34"/>
      <c r="MGA34"/>
      <c r="MGB34"/>
      <c r="MGC34"/>
      <c r="MGD34"/>
      <c r="MGE34"/>
      <c r="MGF34"/>
      <c r="MGG34"/>
      <c r="MGH34"/>
      <c r="MGI34"/>
      <c r="MGJ34"/>
      <c r="MGK34"/>
      <c r="MGL34"/>
      <c r="MGM34"/>
      <c r="MGN34"/>
      <c r="MGO34"/>
      <c r="MGP34"/>
      <c r="MGQ34"/>
      <c r="MGR34"/>
      <c r="MGS34"/>
      <c r="MGT34"/>
      <c r="MGU34"/>
      <c r="MGV34"/>
      <c r="MGW34"/>
      <c r="MGX34"/>
      <c r="MGY34"/>
      <c r="MGZ34"/>
      <c r="MHA34"/>
      <c r="MHB34"/>
      <c r="MHC34"/>
      <c r="MHD34"/>
      <c r="MHE34"/>
      <c r="MHF34"/>
      <c r="MHG34"/>
      <c r="MHH34"/>
      <c r="MHI34"/>
      <c r="MHJ34"/>
      <c r="MHK34"/>
      <c r="MHL34"/>
      <c r="MHM34"/>
      <c r="MHN34"/>
      <c r="MHO34"/>
      <c r="MHP34"/>
      <c r="MHQ34"/>
      <c r="MHR34"/>
      <c r="MHS34"/>
      <c r="MHT34"/>
      <c r="MHU34"/>
      <c r="MHV34"/>
      <c r="MHW34"/>
      <c r="MHX34"/>
      <c r="MHY34"/>
      <c r="MHZ34"/>
      <c r="MIA34"/>
      <c r="MIB34"/>
      <c r="MIC34"/>
      <c r="MID34"/>
      <c r="MIE34"/>
      <c r="MIF34"/>
      <c r="MIG34"/>
      <c r="MIH34"/>
      <c r="MII34"/>
      <c r="MIJ34"/>
      <c r="MIK34"/>
      <c r="MIL34"/>
      <c r="MIM34"/>
      <c r="MIN34"/>
      <c r="MIO34"/>
      <c r="MIP34"/>
      <c r="MIQ34"/>
      <c r="MIR34"/>
      <c r="MIS34"/>
      <c r="MIT34"/>
      <c r="MIU34"/>
      <c r="MIV34"/>
      <c r="MIW34"/>
      <c r="MIX34"/>
      <c r="MIY34"/>
      <c r="MIZ34"/>
      <c r="MJA34"/>
      <c r="MJB34"/>
      <c r="MJC34"/>
      <c r="MJD34"/>
      <c r="MJE34"/>
      <c r="MJF34"/>
      <c r="MJG34"/>
      <c r="MJH34"/>
      <c r="MJI34"/>
      <c r="MJJ34"/>
      <c r="MJK34"/>
      <c r="MJL34"/>
      <c r="MJM34"/>
      <c r="MJN34"/>
      <c r="MJO34"/>
      <c r="MJP34"/>
      <c r="MJQ34"/>
      <c r="MJR34"/>
      <c r="MJS34"/>
      <c r="MJT34"/>
      <c r="MJU34"/>
      <c r="MJV34"/>
      <c r="MJW34"/>
      <c r="MJX34"/>
      <c r="MJY34"/>
      <c r="MJZ34"/>
      <c r="MKA34"/>
      <c r="MKB34"/>
      <c r="MKC34"/>
      <c r="MKD34"/>
      <c r="MKE34"/>
      <c r="MKF34"/>
      <c r="MKG34"/>
      <c r="MKH34"/>
      <c r="MKI34"/>
      <c r="MKJ34"/>
      <c r="MKK34"/>
      <c r="MKL34"/>
      <c r="MKM34"/>
      <c r="MKN34"/>
      <c r="MKO34"/>
      <c r="MKP34"/>
      <c r="MKQ34"/>
      <c r="MKR34"/>
      <c r="MKS34"/>
      <c r="MKT34"/>
      <c r="MKU34"/>
      <c r="MKV34"/>
      <c r="MKW34"/>
      <c r="MKX34"/>
      <c r="MKY34"/>
      <c r="MKZ34"/>
      <c r="MLA34"/>
      <c r="MLB34"/>
      <c r="MLC34"/>
      <c r="MLD34"/>
      <c r="MLE34"/>
      <c r="MLF34"/>
      <c r="MLG34"/>
      <c r="MLH34"/>
      <c r="MLI34"/>
      <c r="MLJ34"/>
      <c r="MLK34"/>
      <c r="MLL34"/>
      <c r="MLM34"/>
      <c r="MLN34"/>
      <c r="MLO34"/>
      <c r="MLP34"/>
      <c r="MLQ34"/>
      <c r="MLR34"/>
      <c r="MLS34"/>
      <c r="MLT34"/>
      <c r="MLU34"/>
      <c r="MLV34"/>
      <c r="MLW34"/>
      <c r="MLX34"/>
      <c r="MLY34"/>
      <c r="MLZ34"/>
      <c r="MMA34"/>
      <c r="MMB34"/>
      <c r="MMC34"/>
      <c r="MMD34"/>
      <c r="MME34"/>
      <c r="MMF34"/>
      <c r="MMG34"/>
      <c r="MMH34"/>
      <c r="MMI34"/>
      <c r="MMJ34"/>
      <c r="MMK34"/>
      <c r="MML34"/>
      <c r="MMM34"/>
      <c r="MMN34"/>
      <c r="MMO34"/>
      <c r="MMP34"/>
      <c r="MMQ34"/>
      <c r="MMR34"/>
      <c r="MMS34"/>
      <c r="MMT34"/>
      <c r="MMU34"/>
      <c r="MMV34"/>
      <c r="MMW34"/>
      <c r="MMX34"/>
      <c r="MMY34"/>
      <c r="MMZ34"/>
      <c r="MNA34"/>
      <c r="MNB34"/>
      <c r="MNC34"/>
      <c r="MND34"/>
      <c r="MNE34"/>
      <c r="MNF34"/>
      <c r="MNG34"/>
      <c r="MNH34"/>
      <c r="MNI34"/>
      <c r="MNJ34"/>
      <c r="MNK34"/>
      <c r="MNL34"/>
      <c r="MNM34"/>
      <c r="MNN34"/>
      <c r="MNO34"/>
      <c r="MNP34"/>
      <c r="MNQ34"/>
      <c r="MNR34"/>
      <c r="MNS34"/>
      <c r="MNT34"/>
      <c r="MNU34"/>
      <c r="MNV34"/>
      <c r="MNW34"/>
      <c r="MNX34"/>
      <c r="MNY34"/>
      <c r="MNZ34"/>
      <c r="MOA34"/>
      <c r="MOB34"/>
      <c r="MOC34"/>
      <c r="MOD34"/>
      <c r="MOE34"/>
      <c r="MOF34"/>
      <c r="MOG34"/>
      <c r="MOH34"/>
      <c r="MOI34"/>
      <c r="MOJ34"/>
      <c r="MOK34"/>
      <c r="MOL34"/>
      <c r="MOM34"/>
      <c r="MON34"/>
      <c r="MOO34"/>
      <c r="MOP34"/>
      <c r="MOQ34"/>
      <c r="MOR34"/>
      <c r="MOS34"/>
      <c r="MOT34"/>
      <c r="MOU34"/>
      <c r="MOV34"/>
      <c r="MOW34"/>
      <c r="MOX34"/>
      <c r="MOY34"/>
      <c r="MOZ34"/>
      <c r="MPA34"/>
      <c r="MPB34"/>
      <c r="MPC34"/>
      <c r="MPD34"/>
      <c r="MPE34"/>
      <c r="MPF34"/>
      <c r="MPG34"/>
      <c r="MPH34"/>
      <c r="MPI34"/>
      <c r="MPJ34"/>
      <c r="MPK34"/>
      <c r="MPL34"/>
      <c r="MPM34"/>
      <c r="MPN34"/>
      <c r="MPO34"/>
      <c r="MPP34"/>
      <c r="MPQ34"/>
      <c r="MPR34"/>
      <c r="MPS34"/>
      <c r="MPT34"/>
      <c r="MPU34"/>
      <c r="MPV34"/>
      <c r="MPW34"/>
      <c r="MPX34"/>
      <c r="MPY34"/>
      <c r="MPZ34"/>
      <c r="MQA34"/>
      <c r="MQB34"/>
      <c r="MQC34"/>
      <c r="MQD34"/>
      <c r="MQE34"/>
      <c r="MQF34"/>
      <c r="MQG34"/>
      <c r="MQH34"/>
      <c r="MQI34"/>
      <c r="MQJ34"/>
      <c r="MQK34"/>
      <c r="MQL34"/>
      <c r="MQM34"/>
      <c r="MQN34"/>
      <c r="MQO34"/>
      <c r="MQP34"/>
      <c r="MQQ34"/>
      <c r="MQR34"/>
      <c r="MQS34"/>
      <c r="MQT34"/>
      <c r="MQU34"/>
      <c r="MQV34"/>
      <c r="MQW34"/>
      <c r="MQX34"/>
      <c r="MQY34"/>
      <c r="MQZ34"/>
      <c r="MRA34"/>
      <c r="MRB34"/>
      <c r="MRC34"/>
      <c r="MRD34"/>
      <c r="MRE34"/>
      <c r="MRF34"/>
      <c r="MRG34"/>
      <c r="MRH34"/>
      <c r="MRI34"/>
      <c r="MRJ34"/>
      <c r="MRK34"/>
      <c r="MRL34"/>
      <c r="MRM34"/>
      <c r="MRN34"/>
      <c r="MRO34"/>
      <c r="MRP34"/>
      <c r="MRQ34"/>
      <c r="MRR34"/>
      <c r="MRS34"/>
      <c r="MRT34"/>
      <c r="MRU34"/>
      <c r="MRV34"/>
      <c r="MRW34"/>
      <c r="MRX34"/>
      <c r="MRY34"/>
      <c r="MRZ34"/>
      <c r="MSA34"/>
      <c r="MSB34"/>
      <c r="MSC34"/>
      <c r="MSD34"/>
      <c r="MSE34"/>
      <c r="MSF34"/>
      <c r="MSG34"/>
      <c r="MSH34"/>
      <c r="MSI34"/>
      <c r="MSJ34"/>
      <c r="MSK34"/>
      <c r="MSL34"/>
      <c r="MSM34"/>
      <c r="MSN34"/>
      <c r="MSO34"/>
      <c r="MSP34"/>
      <c r="MSQ34"/>
      <c r="MSR34"/>
      <c r="MSS34"/>
      <c r="MST34"/>
      <c r="MSU34"/>
      <c r="MSV34"/>
      <c r="MSW34"/>
      <c r="MSX34"/>
      <c r="MSY34"/>
      <c r="MSZ34"/>
      <c r="MTA34"/>
      <c r="MTB34"/>
      <c r="MTC34"/>
      <c r="MTD34"/>
      <c r="MTE34"/>
      <c r="MTF34"/>
      <c r="MTG34"/>
      <c r="MTH34"/>
      <c r="MTI34"/>
      <c r="MTJ34"/>
      <c r="MTK34"/>
      <c r="MTL34"/>
      <c r="MTM34"/>
      <c r="MTN34"/>
      <c r="MTO34"/>
      <c r="MTP34"/>
      <c r="MTQ34"/>
      <c r="MTR34"/>
      <c r="MTS34"/>
      <c r="MTT34"/>
      <c r="MTU34"/>
      <c r="MTV34"/>
      <c r="MTW34"/>
      <c r="MTX34"/>
      <c r="MTY34"/>
      <c r="MTZ34"/>
      <c r="MUA34"/>
      <c r="MUB34"/>
      <c r="MUC34"/>
      <c r="MUD34"/>
      <c r="MUE34"/>
      <c r="MUF34"/>
      <c r="MUG34"/>
      <c r="MUH34"/>
      <c r="MUI34"/>
      <c r="MUJ34"/>
      <c r="MUK34"/>
      <c r="MUL34"/>
      <c r="MUM34"/>
      <c r="MUN34"/>
      <c r="MUO34"/>
      <c r="MUP34"/>
      <c r="MUQ34"/>
      <c r="MUR34"/>
      <c r="MUS34"/>
      <c r="MUT34"/>
      <c r="MUU34"/>
      <c r="MUV34"/>
      <c r="MUW34"/>
      <c r="MUX34"/>
      <c r="MUY34"/>
      <c r="MUZ34"/>
      <c r="MVA34"/>
      <c r="MVB34"/>
      <c r="MVC34"/>
      <c r="MVD34"/>
      <c r="MVE34"/>
      <c r="MVF34"/>
      <c r="MVG34"/>
      <c r="MVH34"/>
      <c r="MVI34"/>
      <c r="MVJ34"/>
      <c r="MVK34"/>
      <c r="MVL34"/>
      <c r="MVM34"/>
      <c r="MVN34"/>
      <c r="MVO34"/>
      <c r="MVP34"/>
      <c r="MVQ34"/>
      <c r="MVR34"/>
      <c r="MVS34"/>
      <c r="MVT34"/>
      <c r="MVU34"/>
      <c r="MVV34"/>
      <c r="MVW34"/>
      <c r="MVX34"/>
      <c r="MVY34"/>
      <c r="MVZ34"/>
      <c r="MWA34"/>
      <c r="MWB34"/>
      <c r="MWC34"/>
      <c r="MWD34"/>
      <c r="MWE34"/>
      <c r="MWF34"/>
      <c r="MWG34"/>
      <c r="MWH34"/>
      <c r="MWI34"/>
      <c r="MWJ34"/>
      <c r="MWK34"/>
      <c r="MWL34"/>
      <c r="MWM34"/>
      <c r="MWN34"/>
      <c r="MWO34"/>
      <c r="MWP34"/>
      <c r="MWQ34"/>
      <c r="MWR34"/>
      <c r="MWS34"/>
      <c r="MWT34"/>
      <c r="MWU34"/>
      <c r="MWV34"/>
      <c r="MWW34"/>
      <c r="MWX34"/>
      <c r="MWY34"/>
      <c r="MWZ34"/>
      <c r="MXA34"/>
      <c r="MXB34"/>
      <c r="MXC34"/>
      <c r="MXD34"/>
      <c r="MXE34"/>
      <c r="MXF34"/>
      <c r="MXG34"/>
      <c r="MXH34"/>
      <c r="MXI34"/>
      <c r="MXJ34"/>
      <c r="MXK34"/>
      <c r="MXL34"/>
      <c r="MXM34"/>
      <c r="MXN34"/>
      <c r="MXO34"/>
      <c r="MXP34"/>
      <c r="MXQ34"/>
      <c r="MXR34"/>
      <c r="MXS34"/>
      <c r="MXT34"/>
      <c r="MXU34"/>
      <c r="MXV34"/>
      <c r="MXW34"/>
      <c r="MXX34"/>
      <c r="MXY34"/>
      <c r="MXZ34"/>
      <c r="MYA34"/>
      <c r="MYB34"/>
      <c r="MYC34"/>
      <c r="MYD34"/>
      <c r="MYE34"/>
      <c r="MYF34"/>
      <c r="MYG34"/>
      <c r="MYH34"/>
      <c r="MYI34"/>
      <c r="MYJ34"/>
      <c r="MYK34"/>
      <c r="MYL34"/>
      <c r="MYM34"/>
      <c r="MYN34"/>
      <c r="MYO34"/>
      <c r="MYP34"/>
      <c r="MYQ34"/>
      <c r="MYR34"/>
      <c r="MYS34"/>
      <c r="MYT34"/>
      <c r="MYU34"/>
      <c r="MYV34"/>
      <c r="MYW34"/>
      <c r="MYX34"/>
      <c r="MYY34"/>
      <c r="MYZ34"/>
      <c r="MZA34"/>
      <c r="MZB34"/>
      <c r="MZC34"/>
      <c r="MZD34"/>
      <c r="MZE34"/>
      <c r="MZF34"/>
      <c r="MZG34"/>
      <c r="MZH34"/>
      <c r="MZI34"/>
      <c r="MZJ34"/>
      <c r="MZK34"/>
      <c r="MZL34"/>
      <c r="MZM34"/>
      <c r="MZN34"/>
      <c r="MZO34"/>
      <c r="MZP34"/>
      <c r="MZQ34"/>
      <c r="MZR34"/>
      <c r="MZS34"/>
      <c r="MZT34"/>
      <c r="MZU34"/>
      <c r="MZV34"/>
      <c r="MZW34"/>
      <c r="MZX34"/>
      <c r="MZY34"/>
      <c r="MZZ34"/>
      <c r="NAA34"/>
      <c r="NAB34"/>
      <c r="NAC34"/>
      <c r="NAD34"/>
      <c r="NAE34"/>
      <c r="NAF34"/>
      <c r="NAG34"/>
      <c r="NAH34"/>
      <c r="NAI34"/>
      <c r="NAJ34"/>
      <c r="NAK34"/>
      <c r="NAL34"/>
      <c r="NAM34"/>
      <c r="NAN34"/>
      <c r="NAO34"/>
      <c r="NAP34"/>
      <c r="NAQ34"/>
      <c r="NAR34"/>
      <c r="NAS34"/>
      <c r="NAT34"/>
      <c r="NAU34"/>
      <c r="NAV34"/>
      <c r="NAW34"/>
      <c r="NAX34"/>
      <c r="NAY34"/>
      <c r="NAZ34"/>
      <c r="NBA34"/>
      <c r="NBB34"/>
      <c r="NBC34"/>
      <c r="NBD34"/>
      <c r="NBE34"/>
      <c r="NBF34"/>
      <c r="NBG34"/>
      <c r="NBH34"/>
      <c r="NBI34"/>
      <c r="NBJ34"/>
      <c r="NBK34"/>
      <c r="NBL34"/>
      <c r="NBM34"/>
      <c r="NBN34"/>
      <c r="NBO34"/>
      <c r="NBP34"/>
      <c r="NBQ34"/>
      <c r="NBR34"/>
      <c r="NBS34"/>
      <c r="NBT34"/>
      <c r="NBU34"/>
      <c r="NBV34"/>
      <c r="NBW34"/>
      <c r="NBX34"/>
      <c r="NBY34"/>
      <c r="NBZ34"/>
      <c r="NCA34"/>
      <c r="NCB34"/>
      <c r="NCC34"/>
      <c r="NCD34"/>
      <c r="NCE34"/>
      <c r="NCF34"/>
      <c r="NCG34"/>
      <c r="NCH34"/>
      <c r="NCI34"/>
      <c r="NCJ34"/>
      <c r="NCK34"/>
      <c r="NCL34"/>
      <c r="NCM34"/>
      <c r="NCN34"/>
      <c r="NCO34"/>
      <c r="NCP34"/>
      <c r="NCQ34"/>
      <c r="NCR34"/>
      <c r="NCS34"/>
      <c r="NCT34"/>
      <c r="NCU34"/>
      <c r="NCV34"/>
      <c r="NCW34"/>
      <c r="NCX34"/>
      <c r="NCY34"/>
      <c r="NCZ34"/>
      <c r="NDA34"/>
      <c r="NDB34"/>
      <c r="NDC34"/>
      <c r="NDD34"/>
      <c r="NDE34"/>
      <c r="NDF34"/>
      <c r="NDG34"/>
      <c r="NDH34"/>
      <c r="NDI34"/>
      <c r="NDJ34"/>
      <c r="NDK34"/>
      <c r="NDL34"/>
      <c r="NDM34"/>
      <c r="NDN34"/>
      <c r="NDO34"/>
      <c r="NDP34"/>
      <c r="NDQ34"/>
      <c r="NDR34"/>
      <c r="NDS34"/>
      <c r="NDT34"/>
      <c r="NDU34"/>
      <c r="NDV34"/>
      <c r="NDW34"/>
      <c r="NDX34"/>
      <c r="NDY34"/>
      <c r="NDZ34"/>
      <c r="NEA34"/>
      <c r="NEB34"/>
      <c r="NEC34"/>
      <c r="NED34"/>
      <c r="NEE34"/>
      <c r="NEF34"/>
      <c r="NEG34"/>
      <c r="NEH34"/>
      <c r="NEI34"/>
      <c r="NEJ34"/>
      <c r="NEK34"/>
      <c r="NEL34"/>
      <c r="NEM34"/>
      <c r="NEN34"/>
      <c r="NEO34"/>
      <c r="NEP34"/>
      <c r="NEQ34"/>
      <c r="NER34"/>
      <c r="NES34"/>
      <c r="NET34"/>
      <c r="NEU34"/>
      <c r="NEV34"/>
      <c r="NEW34"/>
      <c r="NEX34"/>
      <c r="NEY34"/>
      <c r="NEZ34"/>
      <c r="NFA34"/>
      <c r="NFB34"/>
      <c r="NFC34"/>
      <c r="NFD34"/>
      <c r="NFE34"/>
      <c r="NFF34"/>
      <c r="NFG34"/>
      <c r="NFH34"/>
      <c r="NFI34"/>
      <c r="NFJ34"/>
      <c r="NFK34"/>
      <c r="NFL34"/>
      <c r="NFM34"/>
      <c r="NFN34"/>
      <c r="NFO34"/>
      <c r="NFP34"/>
      <c r="NFQ34"/>
      <c r="NFR34"/>
      <c r="NFS34"/>
      <c r="NFT34"/>
      <c r="NFU34"/>
      <c r="NFV34"/>
      <c r="NFW34"/>
      <c r="NFX34"/>
      <c r="NFY34"/>
      <c r="NFZ34"/>
      <c r="NGA34"/>
      <c r="NGB34"/>
      <c r="NGC34"/>
      <c r="NGD34"/>
      <c r="NGE34"/>
      <c r="NGF34"/>
      <c r="NGG34"/>
      <c r="NGH34"/>
      <c r="NGI34"/>
      <c r="NGJ34"/>
      <c r="NGK34"/>
      <c r="NGL34"/>
      <c r="NGM34"/>
      <c r="NGN34"/>
      <c r="NGO34"/>
      <c r="NGP34"/>
      <c r="NGQ34"/>
      <c r="NGR34"/>
      <c r="NGS34"/>
      <c r="NGT34"/>
      <c r="NGU34"/>
      <c r="NGV34"/>
      <c r="NGW34"/>
      <c r="NGX34"/>
      <c r="NGY34"/>
      <c r="NGZ34"/>
      <c r="NHA34"/>
      <c r="NHB34"/>
      <c r="NHC34"/>
      <c r="NHD34"/>
      <c r="NHE34"/>
      <c r="NHF34"/>
      <c r="NHG34"/>
      <c r="NHH34"/>
      <c r="NHI34"/>
      <c r="NHJ34"/>
      <c r="NHK34"/>
      <c r="NHL34"/>
      <c r="NHM34"/>
      <c r="NHN34"/>
      <c r="NHO34"/>
      <c r="NHP34"/>
      <c r="NHQ34"/>
      <c r="NHR34"/>
      <c r="NHS34"/>
      <c r="NHT34"/>
      <c r="NHU34"/>
      <c r="NHV34"/>
      <c r="NHW34"/>
      <c r="NHX34"/>
      <c r="NHY34"/>
      <c r="NHZ34"/>
      <c r="NIA34"/>
      <c r="NIB34"/>
      <c r="NIC34"/>
      <c r="NID34"/>
      <c r="NIE34"/>
      <c r="NIF34"/>
      <c r="NIG34"/>
      <c r="NIH34"/>
      <c r="NII34"/>
      <c r="NIJ34"/>
      <c r="NIK34"/>
      <c r="NIL34"/>
      <c r="NIM34"/>
      <c r="NIN34"/>
      <c r="NIO34"/>
      <c r="NIP34"/>
      <c r="NIQ34"/>
      <c r="NIR34"/>
      <c r="NIS34"/>
      <c r="NIT34"/>
      <c r="NIU34"/>
      <c r="NIV34"/>
      <c r="NIW34"/>
      <c r="NIX34"/>
      <c r="NIY34"/>
      <c r="NIZ34"/>
      <c r="NJA34"/>
      <c r="NJB34"/>
      <c r="NJC34"/>
      <c r="NJD34"/>
      <c r="NJE34"/>
      <c r="NJF34"/>
      <c r="NJG34"/>
      <c r="NJH34"/>
      <c r="NJI34"/>
      <c r="NJJ34"/>
      <c r="NJK34"/>
      <c r="NJL34"/>
      <c r="NJM34"/>
      <c r="NJN34"/>
      <c r="NJO34"/>
      <c r="NJP34"/>
      <c r="NJQ34"/>
      <c r="NJR34"/>
      <c r="NJS34"/>
      <c r="NJT34"/>
      <c r="NJU34"/>
      <c r="NJV34"/>
      <c r="NJW34"/>
      <c r="NJX34"/>
      <c r="NJY34"/>
      <c r="NJZ34"/>
      <c r="NKA34"/>
      <c r="NKB34"/>
      <c r="NKC34"/>
      <c r="NKD34"/>
      <c r="NKE34"/>
      <c r="NKF34"/>
      <c r="NKG34"/>
      <c r="NKH34"/>
      <c r="NKI34"/>
      <c r="NKJ34"/>
      <c r="NKK34"/>
      <c r="NKL34"/>
      <c r="NKM34"/>
      <c r="NKN34"/>
      <c r="NKO34"/>
      <c r="NKP34"/>
      <c r="NKQ34"/>
      <c r="NKR34"/>
      <c r="NKS34"/>
      <c r="NKT34"/>
      <c r="NKU34"/>
      <c r="NKV34"/>
      <c r="NKW34"/>
      <c r="NKX34"/>
      <c r="NKY34"/>
      <c r="NKZ34"/>
      <c r="NLA34"/>
      <c r="NLB34"/>
      <c r="NLC34"/>
      <c r="NLD34"/>
      <c r="NLE34"/>
      <c r="NLF34"/>
      <c r="NLG34"/>
      <c r="NLH34"/>
      <c r="NLI34"/>
      <c r="NLJ34"/>
      <c r="NLK34"/>
      <c r="NLL34"/>
      <c r="NLM34"/>
      <c r="NLN34"/>
      <c r="NLO34"/>
      <c r="NLP34"/>
      <c r="NLQ34"/>
      <c r="NLR34"/>
      <c r="NLS34"/>
      <c r="NLT34"/>
      <c r="NLU34"/>
      <c r="NLV34"/>
      <c r="NLW34"/>
      <c r="NLX34"/>
      <c r="NLY34"/>
      <c r="NLZ34"/>
      <c r="NMA34"/>
      <c r="NMB34"/>
      <c r="NMC34"/>
      <c r="NMD34"/>
      <c r="NME34"/>
      <c r="NMF34"/>
      <c r="NMG34"/>
      <c r="NMH34"/>
      <c r="NMI34"/>
      <c r="NMJ34"/>
      <c r="NMK34"/>
      <c r="NML34"/>
      <c r="NMM34"/>
      <c r="NMN34"/>
      <c r="NMO34"/>
      <c r="NMP34"/>
      <c r="NMQ34"/>
      <c r="NMR34"/>
      <c r="NMS34"/>
      <c r="NMT34"/>
      <c r="NMU34"/>
      <c r="NMV34"/>
      <c r="NMW34"/>
      <c r="NMX34"/>
      <c r="NMY34"/>
      <c r="NMZ34"/>
      <c r="NNA34"/>
      <c r="NNB34"/>
      <c r="NNC34"/>
      <c r="NND34"/>
      <c r="NNE34"/>
      <c r="NNF34"/>
      <c r="NNG34"/>
      <c r="NNH34"/>
      <c r="NNI34"/>
      <c r="NNJ34"/>
      <c r="NNK34"/>
      <c r="NNL34"/>
      <c r="NNM34"/>
      <c r="NNN34"/>
      <c r="NNO34"/>
      <c r="NNP34"/>
      <c r="NNQ34"/>
      <c r="NNR34"/>
      <c r="NNS34"/>
      <c r="NNT34"/>
      <c r="NNU34"/>
      <c r="NNV34"/>
      <c r="NNW34"/>
      <c r="NNX34"/>
      <c r="NNY34"/>
      <c r="NNZ34"/>
      <c r="NOA34"/>
      <c r="NOB34"/>
      <c r="NOC34"/>
      <c r="NOD34"/>
      <c r="NOE34"/>
      <c r="NOF34"/>
      <c r="NOG34"/>
      <c r="NOH34"/>
      <c r="NOI34"/>
      <c r="NOJ34"/>
      <c r="NOK34"/>
      <c r="NOL34"/>
      <c r="NOM34"/>
      <c r="NON34"/>
      <c r="NOO34"/>
      <c r="NOP34"/>
      <c r="NOQ34"/>
      <c r="NOR34"/>
      <c r="NOS34"/>
      <c r="NOT34"/>
      <c r="NOU34"/>
      <c r="NOV34"/>
      <c r="NOW34"/>
      <c r="NOX34"/>
      <c r="NOY34"/>
      <c r="NOZ34"/>
      <c r="NPA34"/>
      <c r="NPB34"/>
      <c r="NPC34"/>
      <c r="NPD34"/>
      <c r="NPE34"/>
      <c r="NPF34"/>
      <c r="NPG34"/>
      <c r="NPH34"/>
      <c r="NPI34"/>
      <c r="NPJ34"/>
      <c r="NPK34"/>
      <c r="NPL34"/>
      <c r="NPM34"/>
      <c r="NPN34"/>
      <c r="NPO34"/>
      <c r="NPP34"/>
      <c r="NPQ34"/>
      <c r="NPR34"/>
      <c r="NPS34"/>
      <c r="NPT34"/>
      <c r="NPU34"/>
      <c r="NPV34"/>
      <c r="NPW34"/>
      <c r="NPX34"/>
      <c r="NPY34"/>
      <c r="NPZ34"/>
      <c r="NQA34"/>
      <c r="NQB34"/>
      <c r="NQC34"/>
      <c r="NQD34"/>
      <c r="NQE34"/>
      <c r="NQF34"/>
      <c r="NQG34"/>
      <c r="NQH34"/>
      <c r="NQI34"/>
      <c r="NQJ34"/>
      <c r="NQK34"/>
      <c r="NQL34"/>
      <c r="NQM34"/>
      <c r="NQN34"/>
      <c r="NQO34"/>
      <c r="NQP34"/>
      <c r="NQQ34"/>
      <c r="NQR34"/>
      <c r="NQS34"/>
      <c r="NQT34"/>
      <c r="NQU34"/>
      <c r="NQV34"/>
      <c r="NQW34"/>
      <c r="NQX34"/>
      <c r="NQY34"/>
      <c r="NQZ34"/>
      <c r="NRA34"/>
      <c r="NRB34"/>
      <c r="NRC34"/>
      <c r="NRD34"/>
      <c r="NRE34"/>
      <c r="NRF34"/>
      <c r="NRG34"/>
      <c r="NRH34"/>
      <c r="NRI34"/>
      <c r="NRJ34"/>
      <c r="NRK34"/>
      <c r="NRL34"/>
      <c r="NRM34"/>
      <c r="NRN34"/>
      <c r="NRO34"/>
      <c r="NRP34"/>
      <c r="NRQ34"/>
      <c r="NRR34"/>
      <c r="NRS34"/>
      <c r="NRT34"/>
      <c r="NRU34"/>
      <c r="NRV34"/>
      <c r="NRW34"/>
      <c r="NRX34"/>
      <c r="NRY34"/>
      <c r="NRZ34"/>
      <c r="NSA34"/>
      <c r="NSB34"/>
      <c r="NSC34"/>
      <c r="NSD34"/>
      <c r="NSE34"/>
      <c r="NSF34"/>
      <c r="NSG34"/>
      <c r="NSH34"/>
      <c r="NSI34"/>
      <c r="NSJ34"/>
      <c r="NSK34"/>
      <c r="NSL34"/>
      <c r="NSM34"/>
      <c r="NSN34"/>
      <c r="NSO34"/>
      <c r="NSP34"/>
      <c r="NSQ34"/>
      <c r="NSR34"/>
      <c r="NSS34"/>
      <c r="NST34"/>
      <c r="NSU34"/>
      <c r="NSV34"/>
      <c r="NSW34"/>
      <c r="NSX34"/>
      <c r="NSY34"/>
      <c r="NSZ34"/>
      <c r="NTA34"/>
      <c r="NTB34"/>
      <c r="NTC34"/>
      <c r="NTD34"/>
      <c r="NTE34"/>
      <c r="NTF34"/>
      <c r="NTG34"/>
      <c r="NTH34"/>
      <c r="NTI34"/>
      <c r="NTJ34"/>
      <c r="NTK34"/>
      <c r="NTL34"/>
      <c r="NTM34"/>
      <c r="NTN34"/>
      <c r="NTO34"/>
      <c r="NTP34"/>
      <c r="NTQ34"/>
      <c r="NTR34"/>
      <c r="NTS34"/>
      <c r="NTT34"/>
      <c r="NTU34"/>
      <c r="NTV34"/>
      <c r="NTW34"/>
      <c r="NTX34"/>
      <c r="NTY34"/>
      <c r="NTZ34"/>
      <c r="NUA34"/>
      <c r="NUB34"/>
      <c r="NUC34"/>
      <c r="NUD34"/>
      <c r="NUE34"/>
      <c r="NUF34"/>
      <c r="NUG34"/>
      <c r="NUH34"/>
      <c r="NUI34"/>
      <c r="NUJ34"/>
      <c r="NUK34"/>
      <c r="NUL34"/>
      <c r="NUM34"/>
      <c r="NUN34"/>
      <c r="NUO34"/>
      <c r="NUP34"/>
      <c r="NUQ34"/>
      <c r="NUR34"/>
      <c r="NUS34"/>
      <c r="NUT34"/>
      <c r="NUU34"/>
      <c r="NUV34"/>
      <c r="NUW34"/>
      <c r="NUX34"/>
      <c r="NUY34"/>
      <c r="NUZ34"/>
      <c r="NVA34"/>
      <c r="NVB34"/>
      <c r="NVC34"/>
      <c r="NVD34"/>
      <c r="NVE34"/>
      <c r="NVF34"/>
      <c r="NVG34"/>
      <c r="NVH34"/>
      <c r="NVI34"/>
      <c r="NVJ34"/>
      <c r="NVK34"/>
      <c r="NVL34"/>
      <c r="NVM34"/>
      <c r="NVN34"/>
      <c r="NVO34"/>
      <c r="NVP34"/>
      <c r="NVQ34"/>
      <c r="NVR34"/>
      <c r="NVS34"/>
      <c r="NVT34"/>
      <c r="NVU34"/>
      <c r="NVV34"/>
      <c r="NVW34"/>
      <c r="NVX34"/>
      <c r="NVY34"/>
      <c r="NVZ34"/>
      <c r="NWA34"/>
      <c r="NWB34"/>
      <c r="NWC34"/>
      <c r="NWD34"/>
      <c r="NWE34"/>
      <c r="NWF34"/>
      <c r="NWG34"/>
      <c r="NWH34"/>
      <c r="NWI34"/>
      <c r="NWJ34"/>
      <c r="NWK34"/>
      <c r="NWL34"/>
      <c r="NWM34"/>
      <c r="NWN34"/>
      <c r="NWO34"/>
      <c r="NWP34"/>
      <c r="NWQ34"/>
      <c r="NWR34"/>
      <c r="NWS34"/>
      <c r="NWT34"/>
      <c r="NWU34"/>
      <c r="NWV34"/>
      <c r="NWW34"/>
      <c r="NWX34"/>
      <c r="NWY34"/>
      <c r="NWZ34"/>
      <c r="NXA34"/>
      <c r="NXB34"/>
      <c r="NXC34"/>
      <c r="NXD34"/>
      <c r="NXE34"/>
      <c r="NXF34"/>
      <c r="NXG34"/>
      <c r="NXH34"/>
      <c r="NXI34"/>
      <c r="NXJ34"/>
      <c r="NXK34"/>
      <c r="NXL34"/>
      <c r="NXM34"/>
      <c r="NXN34"/>
      <c r="NXO34"/>
      <c r="NXP34"/>
      <c r="NXQ34"/>
      <c r="NXR34"/>
      <c r="NXS34"/>
      <c r="NXT34"/>
      <c r="NXU34"/>
      <c r="NXV34"/>
      <c r="NXW34"/>
      <c r="NXX34"/>
      <c r="NXY34"/>
      <c r="NXZ34"/>
      <c r="NYA34"/>
      <c r="NYB34"/>
      <c r="NYC34"/>
      <c r="NYD34"/>
      <c r="NYE34"/>
      <c r="NYF34"/>
      <c r="NYG34"/>
      <c r="NYH34"/>
      <c r="NYI34"/>
      <c r="NYJ34"/>
      <c r="NYK34"/>
      <c r="NYL34"/>
      <c r="NYM34"/>
      <c r="NYN34"/>
      <c r="NYO34"/>
      <c r="NYP34"/>
      <c r="NYQ34"/>
      <c r="NYR34"/>
      <c r="NYS34"/>
      <c r="NYT34"/>
      <c r="NYU34"/>
      <c r="NYV34"/>
      <c r="NYW34"/>
      <c r="NYX34"/>
      <c r="NYY34"/>
      <c r="NYZ34"/>
      <c r="NZA34"/>
      <c r="NZB34"/>
      <c r="NZC34"/>
      <c r="NZD34"/>
      <c r="NZE34"/>
      <c r="NZF34"/>
      <c r="NZG34"/>
      <c r="NZH34"/>
      <c r="NZI34"/>
      <c r="NZJ34"/>
      <c r="NZK34"/>
      <c r="NZL34"/>
      <c r="NZM34"/>
      <c r="NZN34"/>
      <c r="NZO34"/>
      <c r="NZP34"/>
      <c r="NZQ34"/>
      <c r="NZR34"/>
      <c r="NZS34"/>
      <c r="NZT34"/>
      <c r="NZU34"/>
      <c r="NZV34"/>
      <c r="NZW34"/>
      <c r="NZX34"/>
      <c r="NZY34"/>
      <c r="NZZ34"/>
      <c r="OAA34"/>
      <c r="OAB34"/>
      <c r="OAC34"/>
      <c r="OAD34"/>
      <c r="OAE34"/>
      <c r="OAF34"/>
      <c r="OAG34"/>
      <c r="OAH34"/>
      <c r="OAI34"/>
      <c r="OAJ34"/>
      <c r="OAK34"/>
      <c r="OAL34"/>
      <c r="OAM34"/>
      <c r="OAN34"/>
      <c r="OAO34"/>
      <c r="OAP34"/>
      <c r="OAQ34"/>
      <c r="OAR34"/>
      <c r="OAS34"/>
      <c r="OAT34"/>
      <c r="OAU34"/>
      <c r="OAV34"/>
      <c r="OAW34"/>
      <c r="OAX34"/>
      <c r="OAY34"/>
      <c r="OAZ34"/>
      <c r="OBA34"/>
      <c r="OBB34"/>
      <c r="OBC34"/>
      <c r="OBD34"/>
      <c r="OBE34"/>
      <c r="OBF34"/>
      <c r="OBG34"/>
      <c r="OBH34"/>
      <c r="OBI34"/>
      <c r="OBJ34"/>
      <c r="OBK34"/>
      <c r="OBL34"/>
      <c r="OBM34"/>
      <c r="OBN34"/>
      <c r="OBO34"/>
      <c r="OBP34"/>
      <c r="OBQ34"/>
      <c r="OBR34"/>
      <c r="OBS34"/>
      <c r="OBT34"/>
      <c r="OBU34"/>
      <c r="OBV34"/>
      <c r="OBW34"/>
      <c r="OBX34"/>
      <c r="OBY34"/>
      <c r="OBZ34"/>
      <c r="OCA34"/>
      <c r="OCB34"/>
      <c r="OCC34"/>
      <c r="OCD34"/>
      <c r="OCE34"/>
      <c r="OCF34"/>
      <c r="OCG34"/>
      <c r="OCH34"/>
      <c r="OCI34"/>
      <c r="OCJ34"/>
      <c r="OCK34"/>
      <c r="OCL34"/>
      <c r="OCM34"/>
      <c r="OCN34"/>
      <c r="OCO34"/>
      <c r="OCP34"/>
      <c r="OCQ34"/>
      <c r="OCR34"/>
      <c r="OCS34"/>
      <c r="OCT34"/>
      <c r="OCU34"/>
      <c r="OCV34"/>
      <c r="OCW34"/>
      <c r="OCX34"/>
      <c r="OCY34"/>
      <c r="OCZ34"/>
      <c r="ODA34"/>
      <c r="ODB34"/>
      <c r="ODC34"/>
      <c r="ODD34"/>
      <c r="ODE34"/>
      <c r="ODF34"/>
      <c r="ODG34"/>
      <c r="ODH34"/>
      <c r="ODI34"/>
      <c r="ODJ34"/>
      <c r="ODK34"/>
      <c r="ODL34"/>
      <c r="ODM34"/>
      <c r="ODN34"/>
      <c r="ODO34"/>
      <c r="ODP34"/>
      <c r="ODQ34"/>
      <c r="ODR34"/>
      <c r="ODS34"/>
      <c r="ODT34"/>
      <c r="ODU34"/>
      <c r="ODV34"/>
      <c r="ODW34"/>
      <c r="ODX34"/>
      <c r="ODY34"/>
      <c r="ODZ34"/>
      <c r="OEA34"/>
      <c r="OEB34"/>
      <c r="OEC34"/>
      <c r="OED34"/>
      <c r="OEE34"/>
      <c r="OEF34"/>
      <c r="OEG34"/>
      <c r="OEH34"/>
      <c r="OEI34"/>
      <c r="OEJ34"/>
      <c r="OEK34"/>
      <c r="OEL34"/>
      <c r="OEM34"/>
      <c r="OEN34"/>
      <c r="OEO34"/>
      <c r="OEP34"/>
      <c r="OEQ34"/>
      <c r="OER34"/>
      <c r="OES34"/>
      <c r="OET34"/>
      <c r="OEU34"/>
      <c r="OEV34"/>
      <c r="OEW34"/>
      <c r="OEX34"/>
      <c r="OEY34"/>
      <c r="OEZ34"/>
      <c r="OFA34"/>
      <c r="OFB34"/>
      <c r="OFC34"/>
      <c r="OFD34"/>
      <c r="OFE34"/>
      <c r="OFF34"/>
      <c r="OFG34"/>
      <c r="OFH34"/>
      <c r="OFI34"/>
      <c r="OFJ34"/>
      <c r="OFK34"/>
      <c r="OFL34"/>
      <c r="OFM34"/>
      <c r="OFN34"/>
      <c r="OFO34"/>
      <c r="OFP34"/>
      <c r="OFQ34"/>
      <c r="OFR34"/>
      <c r="OFS34"/>
      <c r="OFT34"/>
      <c r="OFU34"/>
      <c r="OFV34"/>
      <c r="OFW34"/>
      <c r="OFX34"/>
      <c r="OFY34"/>
      <c r="OFZ34"/>
      <c r="OGA34"/>
      <c r="OGB34"/>
      <c r="OGC34"/>
      <c r="OGD34"/>
      <c r="OGE34"/>
      <c r="OGF34"/>
      <c r="OGG34"/>
      <c r="OGH34"/>
      <c r="OGI34"/>
      <c r="OGJ34"/>
      <c r="OGK34"/>
      <c r="OGL34"/>
      <c r="OGM34"/>
      <c r="OGN34"/>
      <c r="OGO34"/>
      <c r="OGP34"/>
      <c r="OGQ34"/>
      <c r="OGR34"/>
      <c r="OGS34"/>
      <c r="OGT34"/>
      <c r="OGU34"/>
      <c r="OGV34"/>
      <c r="OGW34"/>
      <c r="OGX34"/>
      <c r="OGY34"/>
      <c r="OGZ34"/>
      <c r="OHA34"/>
      <c r="OHB34"/>
      <c r="OHC34"/>
      <c r="OHD34"/>
      <c r="OHE34"/>
      <c r="OHF34"/>
      <c r="OHG34"/>
      <c r="OHH34"/>
      <c r="OHI34"/>
      <c r="OHJ34"/>
      <c r="OHK34"/>
      <c r="OHL34"/>
      <c r="OHM34"/>
      <c r="OHN34"/>
      <c r="OHO34"/>
      <c r="OHP34"/>
      <c r="OHQ34"/>
      <c r="OHR34"/>
      <c r="OHS34"/>
      <c r="OHT34"/>
      <c r="OHU34"/>
      <c r="OHV34"/>
      <c r="OHW34"/>
      <c r="OHX34"/>
      <c r="OHY34"/>
      <c r="OHZ34"/>
      <c r="OIA34"/>
      <c r="OIB34"/>
      <c r="OIC34"/>
      <c r="OID34"/>
      <c r="OIE34"/>
      <c r="OIF34"/>
      <c r="OIG34"/>
      <c r="OIH34"/>
      <c r="OII34"/>
      <c r="OIJ34"/>
      <c r="OIK34"/>
      <c r="OIL34"/>
      <c r="OIM34"/>
      <c r="OIN34"/>
      <c r="OIO34"/>
      <c r="OIP34"/>
      <c r="OIQ34"/>
      <c r="OIR34"/>
      <c r="OIS34"/>
      <c r="OIT34"/>
      <c r="OIU34"/>
      <c r="OIV34"/>
      <c r="OIW34"/>
      <c r="OIX34"/>
      <c r="OIY34"/>
      <c r="OIZ34"/>
      <c r="OJA34"/>
      <c r="OJB34"/>
      <c r="OJC34"/>
      <c r="OJD34"/>
      <c r="OJE34"/>
      <c r="OJF34"/>
      <c r="OJG34"/>
      <c r="OJH34"/>
      <c r="OJI34"/>
      <c r="OJJ34"/>
      <c r="OJK34"/>
      <c r="OJL34"/>
      <c r="OJM34"/>
      <c r="OJN34"/>
      <c r="OJO34"/>
      <c r="OJP34"/>
      <c r="OJQ34"/>
      <c r="OJR34"/>
      <c r="OJS34"/>
      <c r="OJT34"/>
      <c r="OJU34"/>
      <c r="OJV34"/>
      <c r="OJW34"/>
      <c r="OJX34"/>
      <c r="OJY34"/>
      <c r="OJZ34"/>
      <c r="OKA34"/>
      <c r="OKB34"/>
      <c r="OKC34"/>
      <c r="OKD34"/>
      <c r="OKE34"/>
      <c r="OKF34"/>
      <c r="OKG34"/>
      <c r="OKH34"/>
      <c r="OKI34"/>
      <c r="OKJ34"/>
      <c r="OKK34"/>
      <c r="OKL34"/>
      <c r="OKM34"/>
      <c r="OKN34"/>
      <c r="OKO34"/>
      <c r="OKP34"/>
      <c r="OKQ34"/>
      <c r="OKR34"/>
      <c r="OKS34"/>
      <c r="OKT34"/>
      <c r="OKU34"/>
      <c r="OKV34"/>
      <c r="OKW34"/>
      <c r="OKX34"/>
      <c r="OKY34"/>
      <c r="OKZ34"/>
      <c r="OLA34"/>
      <c r="OLB34"/>
      <c r="OLC34"/>
      <c r="OLD34"/>
      <c r="OLE34"/>
      <c r="OLF34"/>
      <c r="OLG34"/>
      <c r="OLH34"/>
      <c r="OLI34"/>
      <c r="OLJ34"/>
      <c r="OLK34"/>
      <c r="OLL34"/>
      <c r="OLM34"/>
      <c r="OLN34"/>
      <c r="OLO34"/>
      <c r="OLP34"/>
      <c r="OLQ34"/>
      <c r="OLR34"/>
      <c r="OLS34"/>
      <c r="OLT34"/>
      <c r="OLU34"/>
      <c r="OLV34"/>
      <c r="OLW34"/>
      <c r="OLX34"/>
      <c r="OLY34"/>
      <c r="OLZ34"/>
      <c r="OMA34"/>
      <c r="OMB34"/>
      <c r="OMC34"/>
      <c r="OMD34"/>
      <c r="OME34"/>
      <c r="OMF34"/>
      <c r="OMG34"/>
      <c r="OMH34"/>
      <c r="OMI34"/>
      <c r="OMJ34"/>
      <c r="OMK34"/>
      <c r="OML34"/>
      <c r="OMM34"/>
      <c r="OMN34"/>
      <c r="OMO34"/>
      <c r="OMP34"/>
      <c r="OMQ34"/>
      <c r="OMR34"/>
      <c r="OMS34"/>
      <c r="OMT34"/>
      <c r="OMU34"/>
      <c r="OMV34"/>
      <c r="OMW34"/>
      <c r="OMX34"/>
      <c r="OMY34"/>
      <c r="OMZ34"/>
      <c r="ONA34"/>
      <c r="ONB34"/>
      <c r="ONC34"/>
      <c r="OND34"/>
      <c r="ONE34"/>
      <c r="ONF34"/>
      <c r="ONG34"/>
      <c r="ONH34"/>
      <c r="ONI34"/>
      <c r="ONJ34"/>
      <c r="ONK34"/>
      <c r="ONL34"/>
      <c r="ONM34"/>
      <c r="ONN34"/>
      <c r="ONO34"/>
      <c r="ONP34"/>
      <c r="ONQ34"/>
      <c r="ONR34"/>
      <c r="ONS34"/>
      <c r="ONT34"/>
      <c r="ONU34"/>
      <c r="ONV34"/>
      <c r="ONW34"/>
      <c r="ONX34"/>
      <c r="ONY34"/>
      <c r="ONZ34"/>
      <c r="OOA34"/>
      <c r="OOB34"/>
      <c r="OOC34"/>
      <c r="OOD34"/>
      <c r="OOE34"/>
      <c r="OOF34"/>
      <c r="OOG34"/>
      <c r="OOH34"/>
      <c r="OOI34"/>
      <c r="OOJ34"/>
      <c r="OOK34"/>
      <c r="OOL34"/>
      <c r="OOM34"/>
      <c r="OON34"/>
      <c r="OOO34"/>
      <c r="OOP34"/>
      <c r="OOQ34"/>
      <c r="OOR34"/>
      <c r="OOS34"/>
      <c r="OOT34"/>
      <c r="OOU34"/>
      <c r="OOV34"/>
      <c r="OOW34"/>
      <c r="OOX34"/>
      <c r="OOY34"/>
      <c r="OOZ34"/>
      <c r="OPA34"/>
      <c r="OPB34"/>
      <c r="OPC34"/>
      <c r="OPD34"/>
      <c r="OPE34"/>
      <c r="OPF34"/>
      <c r="OPG34"/>
      <c r="OPH34"/>
      <c r="OPI34"/>
      <c r="OPJ34"/>
      <c r="OPK34"/>
      <c r="OPL34"/>
      <c r="OPM34"/>
      <c r="OPN34"/>
      <c r="OPO34"/>
      <c r="OPP34"/>
      <c r="OPQ34"/>
      <c r="OPR34"/>
      <c r="OPS34"/>
      <c r="OPT34"/>
      <c r="OPU34"/>
      <c r="OPV34"/>
      <c r="OPW34"/>
      <c r="OPX34"/>
      <c r="OPY34"/>
      <c r="OPZ34"/>
      <c r="OQA34"/>
      <c r="OQB34"/>
      <c r="OQC34"/>
      <c r="OQD34"/>
      <c r="OQE34"/>
      <c r="OQF34"/>
      <c r="OQG34"/>
      <c r="OQH34"/>
      <c r="OQI34"/>
      <c r="OQJ34"/>
      <c r="OQK34"/>
      <c r="OQL34"/>
      <c r="OQM34"/>
      <c r="OQN34"/>
      <c r="OQO34"/>
      <c r="OQP34"/>
      <c r="OQQ34"/>
      <c r="OQR34"/>
      <c r="OQS34"/>
      <c r="OQT34"/>
      <c r="OQU34"/>
      <c r="OQV34"/>
      <c r="OQW34"/>
      <c r="OQX34"/>
      <c r="OQY34"/>
      <c r="OQZ34"/>
      <c r="ORA34"/>
      <c r="ORB34"/>
      <c r="ORC34"/>
      <c r="ORD34"/>
      <c r="ORE34"/>
      <c r="ORF34"/>
      <c r="ORG34"/>
      <c r="ORH34"/>
      <c r="ORI34"/>
      <c r="ORJ34"/>
      <c r="ORK34"/>
      <c r="ORL34"/>
      <c r="ORM34"/>
      <c r="ORN34"/>
      <c r="ORO34"/>
      <c r="ORP34"/>
      <c r="ORQ34"/>
      <c r="ORR34"/>
      <c r="ORS34"/>
      <c r="ORT34"/>
      <c r="ORU34"/>
      <c r="ORV34"/>
      <c r="ORW34"/>
      <c r="ORX34"/>
      <c r="ORY34"/>
      <c r="ORZ34"/>
      <c r="OSA34"/>
      <c r="OSB34"/>
      <c r="OSC34"/>
      <c r="OSD34"/>
      <c r="OSE34"/>
      <c r="OSF34"/>
      <c r="OSG34"/>
      <c r="OSH34"/>
      <c r="OSI34"/>
      <c r="OSJ34"/>
      <c r="OSK34"/>
      <c r="OSL34"/>
      <c r="OSM34"/>
      <c r="OSN34"/>
      <c r="OSO34"/>
      <c r="OSP34"/>
      <c r="OSQ34"/>
      <c r="OSR34"/>
      <c r="OSS34"/>
      <c r="OST34"/>
      <c r="OSU34"/>
      <c r="OSV34"/>
      <c r="OSW34"/>
      <c r="OSX34"/>
      <c r="OSY34"/>
      <c r="OSZ34"/>
      <c r="OTA34"/>
      <c r="OTB34"/>
      <c r="OTC34"/>
      <c r="OTD34"/>
      <c r="OTE34"/>
      <c r="OTF34"/>
      <c r="OTG34"/>
      <c r="OTH34"/>
      <c r="OTI34"/>
      <c r="OTJ34"/>
      <c r="OTK34"/>
      <c r="OTL34"/>
      <c r="OTM34"/>
      <c r="OTN34"/>
      <c r="OTO34"/>
      <c r="OTP34"/>
      <c r="OTQ34"/>
      <c r="OTR34"/>
      <c r="OTS34"/>
      <c r="OTT34"/>
      <c r="OTU34"/>
      <c r="OTV34"/>
      <c r="OTW34"/>
      <c r="OTX34"/>
      <c r="OTY34"/>
      <c r="OTZ34"/>
      <c r="OUA34"/>
      <c r="OUB34"/>
      <c r="OUC34"/>
      <c r="OUD34"/>
      <c r="OUE34"/>
      <c r="OUF34"/>
      <c r="OUG34"/>
      <c r="OUH34"/>
      <c r="OUI34"/>
      <c r="OUJ34"/>
      <c r="OUK34"/>
      <c r="OUL34"/>
      <c r="OUM34"/>
      <c r="OUN34"/>
      <c r="OUO34"/>
      <c r="OUP34"/>
      <c r="OUQ34"/>
      <c r="OUR34"/>
      <c r="OUS34"/>
      <c r="OUT34"/>
      <c r="OUU34"/>
      <c r="OUV34"/>
      <c r="OUW34"/>
      <c r="OUX34"/>
      <c r="OUY34"/>
      <c r="OUZ34"/>
      <c r="OVA34"/>
      <c r="OVB34"/>
      <c r="OVC34"/>
      <c r="OVD34"/>
      <c r="OVE34"/>
      <c r="OVF34"/>
      <c r="OVG34"/>
      <c r="OVH34"/>
      <c r="OVI34"/>
      <c r="OVJ34"/>
      <c r="OVK34"/>
      <c r="OVL34"/>
      <c r="OVM34"/>
      <c r="OVN34"/>
      <c r="OVO34"/>
      <c r="OVP34"/>
      <c r="OVQ34"/>
      <c r="OVR34"/>
      <c r="OVS34"/>
      <c r="OVT34"/>
      <c r="OVU34"/>
      <c r="OVV34"/>
      <c r="OVW34"/>
      <c r="OVX34"/>
      <c r="OVY34"/>
      <c r="OVZ34"/>
      <c r="OWA34"/>
      <c r="OWB34"/>
      <c r="OWC34"/>
      <c r="OWD34"/>
      <c r="OWE34"/>
      <c r="OWF34"/>
      <c r="OWG34"/>
      <c r="OWH34"/>
      <c r="OWI34"/>
      <c r="OWJ34"/>
      <c r="OWK34"/>
      <c r="OWL34"/>
      <c r="OWM34"/>
      <c r="OWN34"/>
      <c r="OWO34"/>
      <c r="OWP34"/>
      <c r="OWQ34"/>
      <c r="OWR34"/>
      <c r="OWS34"/>
      <c r="OWT34"/>
      <c r="OWU34"/>
      <c r="OWV34"/>
      <c r="OWW34"/>
      <c r="OWX34"/>
      <c r="OWY34"/>
      <c r="OWZ34"/>
      <c r="OXA34"/>
      <c r="OXB34"/>
      <c r="OXC34"/>
      <c r="OXD34"/>
      <c r="OXE34"/>
      <c r="OXF34"/>
      <c r="OXG34"/>
      <c r="OXH34"/>
      <c r="OXI34"/>
      <c r="OXJ34"/>
      <c r="OXK34"/>
      <c r="OXL34"/>
      <c r="OXM34"/>
      <c r="OXN34"/>
      <c r="OXO34"/>
      <c r="OXP34"/>
      <c r="OXQ34"/>
      <c r="OXR34"/>
      <c r="OXS34"/>
      <c r="OXT34"/>
      <c r="OXU34"/>
      <c r="OXV34"/>
      <c r="OXW34"/>
      <c r="OXX34"/>
      <c r="OXY34"/>
      <c r="OXZ34"/>
      <c r="OYA34"/>
      <c r="OYB34"/>
      <c r="OYC34"/>
      <c r="OYD34"/>
      <c r="OYE34"/>
      <c r="OYF34"/>
      <c r="OYG34"/>
      <c r="OYH34"/>
      <c r="OYI34"/>
      <c r="OYJ34"/>
      <c r="OYK34"/>
      <c r="OYL34"/>
      <c r="OYM34"/>
      <c r="OYN34"/>
      <c r="OYO34"/>
      <c r="OYP34"/>
      <c r="OYQ34"/>
      <c r="OYR34"/>
      <c r="OYS34"/>
      <c r="OYT34"/>
      <c r="OYU34"/>
      <c r="OYV34"/>
      <c r="OYW34"/>
      <c r="OYX34"/>
      <c r="OYY34"/>
      <c r="OYZ34"/>
      <c r="OZA34"/>
      <c r="OZB34"/>
      <c r="OZC34"/>
      <c r="OZD34"/>
      <c r="OZE34"/>
      <c r="OZF34"/>
      <c r="OZG34"/>
      <c r="OZH34"/>
      <c r="OZI34"/>
      <c r="OZJ34"/>
      <c r="OZK34"/>
      <c r="OZL34"/>
      <c r="OZM34"/>
      <c r="OZN34"/>
      <c r="OZO34"/>
      <c r="OZP34"/>
      <c r="OZQ34"/>
      <c r="OZR34"/>
      <c r="OZS34"/>
      <c r="OZT34"/>
      <c r="OZU34"/>
      <c r="OZV34"/>
      <c r="OZW34"/>
      <c r="OZX34"/>
      <c r="OZY34"/>
      <c r="OZZ34"/>
      <c r="PAA34"/>
      <c r="PAB34"/>
      <c r="PAC34"/>
      <c r="PAD34"/>
      <c r="PAE34"/>
      <c r="PAF34"/>
      <c r="PAG34"/>
      <c r="PAH34"/>
      <c r="PAI34"/>
      <c r="PAJ34"/>
      <c r="PAK34"/>
      <c r="PAL34"/>
      <c r="PAM34"/>
      <c r="PAN34"/>
      <c r="PAO34"/>
      <c r="PAP34"/>
      <c r="PAQ34"/>
      <c r="PAR34"/>
      <c r="PAS34"/>
      <c r="PAT34"/>
      <c r="PAU34"/>
      <c r="PAV34"/>
      <c r="PAW34"/>
      <c r="PAX34"/>
      <c r="PAY34"/>
      <c r="PAZ34"/>
      <c r="PBA34"/>
      <c r="PBB34"/>
      <c r="PBC34"/>
      <c r="PBD34"/>
      <c r="PBE34"/>
      <c r="PBF34"/>
      <c r="PBG34"/>
      <c r="PBH34"/>
      <c r="PBI34"/>
      <c r="PBJ34"/>
      <c r="PBK34"/>
      <c r="PBL34"/>
      <c r="PBM34"/>
      <c r="PBN34"/>
      <c r="PBO34"/>
      <c r="PBP34"/>
      <c r="PBQ34"/>
      <c r="PBR34"/>
      <c r="PBS34"/>
      <c r="PBT34"/>
      <c r="PBU34"/>
      <c r="PBV34"/>
      <c r="PBW34"/>
      <c r="PBX34"/>
      <c r="PBY34"/>
      <c r="PBZ34"/>
      <c r="PCA34"/>
      <c r="PCB34"/>
      <c r="PCC34"/>
      <c r="PCD34"/>
      <c r="PCE34"/>
      <c r="PCF34"/>
      <c r="PCG34"/>
      <c r="PCH34"/>
      <c r="PCI34"/>
      <c r="PCJ34"/>
      <c r="PCK34"/>
      <c r="PCL34"/>
      <c r="PCM34"/>
      <c r="PCN34"/>
      <c r="PCO34"/>
      <c r="PCP34"/>
      <c r="PCQ34"/>
      <c r="PCR34"/>
      <c r="PCS34"/>
      <c r="PCT34"/>
      <c r="PCU34"/>
      <c r="PCV34"/>
      <c r="PCW34"/>
      <c r="PCX34"/>
      <c r="PCY34"/>
      <c r="PCZ34"/>
      <c r="PDA34"/>
      <c r="PDB34"/>
      <c r="PDC34"/>
      <c r="PDD34"/>
      <c r="PDE34"/>
      <c r="PDF34"/>
      <c r="PDG34"/>
      <c r="PDH34"/>
      <c r="PDI34"/>
      <c r="PDJ34"/>
      <c r="PDK34"/>
      <c r="PDL34"/>
      <c r="PDM34"/>
      <c r="PDN34"/>
      <c r="PDO34"/>
      <c r="PDP34"/>
      <c r="PDQ34"/>
      <c r="PDR34"/>
      <c r="PDS34"/>
      <c r="PDT34"/>
      <c r="PDU34"/>
      <c r="PDV34"/>
      <c r="PDW34"/>
      <c r="PDX34"/>
      <c r="PDY34"/>
      <c r="PDZ34"/>
      <c r="PEA34"/>
      <c r="PEB34"/>
      <c r="PEC34"/>
      <c r="PED34"/>
      <c r="PEE34"/>
      <c r="PEF34"/>
      <c r="PEG34"/>
      <c r="PEH34"/>
      <c r="PEI34"/>
      <c r="PEJ34"/>
      <c r="PEK34"/>
      <c r="PEL34"/>
      <c r="PEM34"/>
      <c r="PEN34"/>
      <c r="PEO34"/>
      <c r="PEP34"/>
      <c r="PEQ34"/>
      <c r="PER34"/>
      <c r="PES34"/>
      <c r="PET34"/>
      <c r="PEU34"/>
      <c r="PEV34"/>
      <c r="PEW34"/>
      <c r="PEX34"/>
      <c r="PEY34"/>
      <c r="PEZ34"/>
      <c r="PFA34"/>
      <c r="PFB34"/>
      <c r="PFC34"/>
      <c r="PFD34"/>
      <c r="PFE34"/>
      <c r="PFF34"/>
      <c r="PFG34"/>
      <c r="PFH34"/>
      <c r="PFI34"/>
      <c r="PFJ34"/>
      <c r="PFK34"/>
      <c r="PFL34"/>
      <c r="PFM34"/>
      <c r="PFN34"/>
      <c r="PFO34"/>
      <c r="PFP34"/>
      <c r="PFQ34"/>
      <c r="PFR34"/>
      <c r="PFS34"/>
      <c r="PFT34"/>
      <c r="PFU34"/>
      <c r="PFV34"/>
      <c r="PFW34"/>
      <c r="PFX34"/>
      <c r="PFY34"/>
      <c r="PFZ34"/>
      <c r="PGA34"/>
      <c r="PGB34"/>
      <c r="PGC34"/>
      <c r="PGD34"/>
      <c r="PGE34"/>
      <c r="PGF34"/>
      <c r="PGG34"/>
      <c r="PGH34"/>
      <c r="PGI34"/>
      <c r="PGJ34"/>
      <c r="PGK34"/>
      <c r="PGL34"/>
      <c r="PGM34"/>
      <c r="PGN34"/>
      <c r="PGO34"/>
      <c r="PGP34"/>
      <c r="PGQ34"/>
      <c r="PGR34"/>
      <c r="PGS34"/>
      <c r="PGT34"/>
      <c r="PGU34"/>
      <c r="PGV34"/>
      <c r="PGW34"/>
      <c r="PGX34"/>
      <c r="PGY34"/>
      <c r="PGZ34"/>
      <c r="PHA34"/>
      <c r="PHB34"/>
      <c r="PHC34"/>
      <c r="PHD34"/>
      <c r="PHE34"/>
      <c r="PHF34"/>
      <c r="PHG34"/>
      <c r="PHH34"/>
      <c r="PHI34"/>
      <c r="PHJ34"/>
      <c r="PHK34"/>
      <c r="PHL34"/>
      <c r="PHM34"/>
      <c r="PHN34"/>
      <c r="PHO34"/>
      <c r="PHP34"/>
      <c r="PHQ34"/>
      <c r="PHR34"/>
      <c r="PHS34"/>
      <c r="PHT34"/>
      <c r="PHU34"/>
      <c r="PHV34"/>
      <c r="PHW34"/>
      <c r="PHX34"/>
      <c r="PHY34"/>
      <c r="PHZ34"/>
      <c r="PIA34"/>
      <c r="PIB34"/>
      <c r="PIC34"/>
      <c r="PID34"/>
      <c r="PIE34"/>
      <c r="PIF34"/>
      <c r="PIG34"/>
      <c r="PIH34"/>
      <c r="PII34"/>
      <c r="PIJ34"/>
      <c r="PIK34"/>
      <c r="PIL34"/>
      <c r="PIM34"/>
      <c r="PIN34"/>
      <c r="PIO34"/>
      <c r="PIP34"/>
      <c r="PIQ34"/>
      <c r="PIR34"/>
      <c r="PIS34"/>
      <c r="PIT34"/>
      <c r="PIU34"/>
      <c r="PIV34"/>
      <c r="PIW34"/>
      <c r="PIX34"/>
      <c r="PIY34"/>
      <c r="PIZ34"/>
      <c r="PJA34"/>
      <c r="PJB34"/>
      <c r="PJC34"/>
      <c r="PJD34"/>
      <c r="PJE34"/>
      <c r="PJF34"/>
      <c r="PJG34"/>
      <c r="PJH34"/>
      <c r="PJI34"/>
      <c r="PJJ34"/>
      <c r="PJK34"/>
      <c r="PJL34"/>
      <c r="PJM34"/>
      <c r="PJN34"/>
      <c r="PJO34"/>
      <c r="PJP34"/>
      <c r="PJQ34"/>
      <c r="PJR34"/>
      <c r="PJS34"/>
      <c r="PJT34"/>
      <c r="PJU34"/>
      <c r="PJV34"/>
      <c r="PJW34"/>
      <c r="PJX34"/>
      <c r="PJY34"/>
      <c r="PJZ34"/>
      <c r="PKA34"/>
      <c r="PKB34"/>
      <c r="PKC34"/>
      <c r="PKD34"/>
      <c r="PKE34"/>
      <c r="PKF34"/>
      <c r="PKG34"/>
      <c r="PKH34"/>
      <c r="PKI34"/>
      <c r="PKJ34"/>
      <c r="PKK34"/>
      <c r="PKL34"/>
      <c r="PKM34"/>
      <c r="PKN34"/>
      <c r="PKO34"/>
      <c r="PKP34"/>
      <c r="PKQ34"/>
      <c r="PKR34"/>
      <c r="PKS34"/>
      <c r="PKT34"/>
      <c r="PKU34"/>
      <c r="PKV34"/>
      <c r="PKW34"/>
      <c r="PKX34"/>
      <c r="PKY34"/>
      <c r="PKZ34"/>
      <c r="PLA34"/>
      <c r="PLB34"/>
      <c r="PLC34"/>
      <c r="PLD34"/>
      <c r="PLE34"/>
      <c r="PLF34"/>
      <c r="PLG34"/>
      <c r="PLH34"/>
      <c r="PLI34"/>
      <c r="PLJ34"/>
      <c r="PLK34"/>
      <c r="PLL34"/>
      <c r="PLM34"/>
      <c r="PLN34"/>
      <c r="PLO34"/>
      <c r="PLP34"/>
      <c r="PLQ34"/>
      <c r="PLR34"/>
      <c r="PLS34"/>
      <c r="PLT34"/>
      <c r="PLU34"/>
      <c r="PLV34"/>
      <c r="PLW34"/>
      <c r="PLX34"/>
      <c r="PLY34"/>
      <c r="PLZ34"/>
      <c r="PMA34"/>
      <c r="PMB34"/>
      <c r="PMC34"/>
      <c r="PMD34"/>
      <c r="PME34"/>
      <c r="PMF34"/>
      <c r="PMG34"/>
      <c r="PMH34"/>
      <c r="PMI34"/>
      <c r="PMJ34"/>
      <c r="PMK34"/>
      <c r="PML34"/>
      <c r="PMM34"/>
      <c r="PMN34"/>
      <c r="PMO34"/>
      <c r="PMP34"/>
      <c r="PMQ34"/>
      <c r="PMR34"/>
      <c r="PMS34"/>
      <c r="PMT34"/>
      <c r="PMU34"/>
      <c r="PMV34"/>
      <c r="PMW34"/>
      <c r="PMX34"/>
      <c r="PMY34"/>
      <c r="PMZ34"/>
      <c r="PNA34"/>
      <c r="PNB34"/>
      <c r="PNC34"/>
      <c r="PND34"/>
      <c r="PNE34"/>
      <c r="PNF34"/>
      <c r="PNG34"/>
      <c r="PNH34"/>
      <c r="PNI34"/>
      <c r="PNJ34"/>
      <c r="PNK34"/>
      <c r="PNL34"/>
      <c r="PNM34"/>
      <c r="PNN34"/>
      <c r="PNO34"/>
      <c r="PNP34"/>
      <c r="PNQ34"/>
      <c r="PNR34"/>
      <c r="PNS34"/>
      <c r="PNT34"/>
      <c r="PNU34"/>
      <c r="PNV34"/>
      <c r="PNW34"/>
      <c r="PNX34"/>
      <c r="PNY34"/>
      <c r="PNZ34"/>
      <c r="POA34"/>
      <c r="POB34"/>
      <c r="POC34"/>
      <c r="POD34"/>
      <c r="POE34"/>
      <c r="POF34"/>
      <c r="POG34"/>
      <c r="POH34"/>
      <c r="POI34"/>
      <c r="POJ34"/>
      <c r="POK34"/>
      <c r="POL34"/>
      <c r="POM34"/>
      <c r="PON34"/>
      <c r="POO34"/>
      <c r="POP34"/>
      <c r="POQ34"/>
      <c r="POR34"/>
      <c r="POS34"/>
      <c r="POT34"/>
      <c r="POU34"/>
      <c r="POV34"/>
      <c r="POW34"/>
      <c r="POX34"/>
      <c r="POY34"/>
      <c r="POZ34"/>
      <c r="PPA34"/>
      <c r="PPB34"/>
      <c r="PPC34"/>
      <c r="PPD34"/>
      <c r="PPE34"/>
      <c r="PPF34"/>
      <c r="PPG34"/>
      <c r="PPH34"/>
      <c r="PPI34"/>
      <c r="PPJ34"/>
      <c r="PPK34"/>
      <c r="PPL34"/>
      <c r="PPM34"/>
      <c r="PPN34"/>
      <c r="PPO34"/>
      <c r="PPP34"/>
      <c r="PPQ34"/>
      <c r="PPR34"/>
      <c r="PPS34"/>
      <c r="PPT34"/>
      <c r="PPU34"/>
      <c r="PPV34"/>
      <c r="PPW34"/>
      <c r="PPX34"/>
      <c r="PPY34"/>
      <c r="PPZ34"/>
      <c r="PQA34"/>
      <c r="PQB34"/>
      <c r="PQC34"/>
      <c r="PQD34"/>
      <c r="PQE34"/>
      <c r="PQF34"/>
      <c r="PQG34"/>
      <c r="PQH34"/>
      <c r="PQI34"/>
      <c r="PQJ34"/>
      <c r="PQK34"/>
      <c r="PQL34"/>
      <c r="PQM34"/>
      <c r="PQN34"/>
      <c r="PQO34"/>
      <c r="PQP34"/>
      <c r="PQQ34"/>
      <c r="PQR34"/>
      <c r="PQS34"/>
      <c r="PQT34"/>
      <c r="PQU34"/>
      <c r="PQV34"/>
      <c r="PQW34"/>
      <c r="PQX34"/>
      <c r="PQY34"/>
      <c r="PQZ34"/>
      <c r="PRA34"/>
      <c r="PRB34"/>
      <c r="PRC34"/>
      <c r="PRD34"/>
      <c r="PRE34"/>
      <c r="PRF34"/>
      <c r="PRG34"/>
      <c r="PRH34"/>
      <c r="PRI34"/>
      <c r="PRJ34"/>
      <c r="PRK34"/>
      <c r="PRL34"/>
      <c r="PRM34"/>
      <c r="PRN34"/>
      <c r="PRO34"/>
      <c r="PRP34"/>
      <c r="PRQ34"/>
      <c r="PRR34"/>
      <c r="PRS34"/>
      <c r="PRT34"/>
      <c r="PRU34"/>
      <c r="PRV34"/>
      <c r="PRW34"/>
      <c r="PRX34"/>
      <c r="PRY34"/>
      <c r="PRZ34"/>
      <c r="PSA34"/>
      <c r="PSB34"/>
      <c r="PSC34"/>
      <c r="PSD34"/>
      <c r="PSE34"/>
      <c r="PSF34"/>
      <c r="PSG34"/>
      <c r="PSH34"/>
      <c r="PSI34"/>
      <c r="PSJ34"/>
      <c r="PSK34"/>
      <c r="PSL34"/>
      <c r="PSM34"/>
      <c r="PSN34"/>
      <c r="PSO34"/>
      <c r="PSP34"/>
      <c r="PSQ34"/>
      <c r="PSR34"/>
      <c r="PSS34"/>
      <c r="PST34"/>
      <c r="PSU34"/>
      <c r="PSV34"/>
      <c r="PSW34"/>
      <c r="PSX34"/>
      <c r="PSY34"/>
      <c r="PSZ34"/>
      <c r="PTA34"/>
      <c r="PTB34"/>
      <c r="PTC34"/>
      <c r="PTD34"/>
      <c r="PTE34"/>
      <c r="PTF34"/>
      <c r="PTG34"/>
      <c r="PTH34"/>
      <c r="PTI34"/>
      <c r="PTJ34"/>
      <c r="PTK34"/>
      <c r="PTL34"/>
      <c r="PTM34"/>
      <c r="PTN34"/>
      <c r="PTO34"/>
      <c r="PTP34"/>
      <c r="PTQ34"/>
      <c r="PTR34"/>
      <c r="PTS34"/>
      <c r="PTT34"/>
      <c r="PTU34"/>
      <c r="PTV34"/>
      <c r="PTW34"/>
      <c r="PTX34"/>
      <c r="PTY34"/>
      <c r="PTZ34"/>
      <c r="PUA34"/>
      <c r="PUB34"/>
      <c r="PUC34"/>
      <c r="PUD34"/>
      <c r="PUE34"/>
      <c r="PUF34"/>
      <c r="PUG34"/>
      <c r="PUH34"/>
      <c r="PUI34"/>
      <c r="PUJ34"/>
      <c r="PUK34"/>
      <c r="PUL34"/>
      <c r="PUM34"/>
      <c r="PUN34"/>
      <c r="PUO34"/>
      <c r="PUP34"/>
      <c r="PUQ34"/>
      <c r="PUR34"/>
      <c r="PUS34"/>
      <c r="PUT34"/>
      <c r="PUU34"/>
      <c r="PUV34"/>
      <c r="PUW34"/>
      <c r="PUX34"/>
      <c r="PUY34"/>
      <c r="PUZ34"/>
      <c r="PVA34"/>
      <c r="PVB34"/>
      <c r="PVC34"/>
      <c r="PVD34"/>
      <c r="PVE34"/>
      <c r="PVF34"/>
      <c r="PVG34"/>
      <c r="PVH34"/>
      <c r="PVI34"/>
      <c r="PVJ34"/>
      <c r="PVK34"/>
      <c r="PVL34"/>
      <c r="PVM34"/>
      <c r="PVN34"/>
      <c r="PVO34"/>
      <c r="PVP34"/>
      <c r="PVQ34"/>
      <c r="PVR34"/>
      <c r="PVS34"/>
      <c r="PVT34"/>
      <c r="PVU34"/>
      <c r="PVV34"/>
      <c r="PVW34"/>
      <c r="PVX34"/>
      <c r="PVY34"/>
      <c r="PVZ34"/>
      <c r="PWA34"/>
      <c r="PWB34"/>
      <c r="PWC34"/>
      <c r="PWD34"/>
      <c r="PWE34"/>
      <c r="PWF34"/>
      <c r="PWG34"/>
      <c r="PWH34"/>
      <c r="PWI34"/>
      <c r="PWJ34"/>
      <c r="PWK34"/>
      <c r="PWL34"/>
      <c r="PWM34"/>
      <c r="PWN34"/>
      <c r="PWO34"/>
      <c r="PWP34"/>
      <c r="PWQ34"/>
      <c r="PWR34"/>
      <c r="PWS34"/>
      <c r="PWT34"/>
      <c r="PWU34"/>
      <c r="PWV34"/>
      <c r="PWW34"/>
      <c r="PWX34"/>
      <c r="PWY34"/>
      <c r="PWZ34"/>
      <c r="PXA34"/>
      <c r="PXB34"/>
      <c r="PXC34"/>
      <c r="PXD34"/>
      <c r="PXE34"/>
      <c r="PXF34"/>
      <c r="PXG34"/>
      <c r="PXH34"/>
      <c r="PXI34"/>
      <c r="PXJ34"/>
      <c r="PXK34"/>
      <c r="PXL34"/>
      <c r="PXM34"/>
      <c r="PXN34"/>
      <c r="PXO34"/>
      <c r="PXP34"/>
      <c r="PXQ34"/>
      <c r="PXR34"/>
      <c r="PXS34"/>
      <c r="PXT34"/>
      <c r="PXU34"/>
      <c r="PXV34"/>
      <c r="PXW34"/>
      <c r="PXX34"/>
      <c r="PXY34"/>
      <c r="PXZ34"/>
      <c r="PYA34"/>
      <c r="PYB34"/>
      <c r="PYC34"/>
      <c r="PYD34"/>
      <c r="PYE34"/>
      <c r="PYF34"/>
      <c r="PYG34"/>
      <c r="PYH34"/>
      <c r="PYI34"/>
      <c r="PYJ34"/>
      <c r="PYK34"/>
      <c r="PYL34"/>
      <c r="PYM34"/>
      <c r="PYN34"/>
      <c r="PYO34"/>
      <c r="PYP34"/>
      <c r="PYQ34"/>
      <c r="PYR34"/>
      <c r="PYS34"/>
      <c r="PYT34"/>
      <c r="PYU34"/>
      <c r="PYV34"/>
      <c r="PYW34"/>
      <c r="PYX34"/>
      <c r="PYY34"/>
      <c r="PYZ34"/>
      <c r="PZA34"/>
      <c r="PZB34"/>
      <c r="PZC34"/>
      <c r="PZD34"/>
      <c r="PZE34"/>
      <c r="PZF34"/>
      <c r="PZG34"/>
      <c r="PZH34"/>
      <c r="PZI34"/>
      <c r="PZJ34"/>
      <c r="PZK34"/>
      <c r="PZL34"/>
      <c r="PZM34"/>
      <c r="PZN34"/>
      <c r="PZO34"/>
      <c r="PZP34"/>
      <c r="PZQ34"/>
      <c r="PZR34"/>
      <c r="PZS34"/>
      <c r="PZT34"/>
      <c r="PZU34"/>
      <c r="PZV34"/>
      <c r="PZW34"/>
      <c r="PZX34"/>
      <c r="PZY34"/>
      <c r="PZZ34"/>
      <c r="QAA34"/>
      <c r="QAB34"/>
      <c r="QAC34"/>
      <c r="QAD34"/>
      <c r="QAE34"/>
      <c r="QAF34"/>
      <c r="QAG34"/>
      <c r="QAH34"/>
      <c r="QAI34"/>
      <c r="QAJ34"/>
      <c r="QAK34"/>
      <c r="QAL34"/>
      <c r="QAM34"/>
      <c r="QAN34"/>
      <c r="QAO34"/>
      <c r="QAP34"/>
      <c r="QAQ34"/>
      <c r="QAR34"/>
      <c r="QAS34"/>
      <c r="QAT34"/>
      <c r="QAU34"/>
      <c r="QAV34"/>
      <c r="QAW34"/>
      <c r="QAX34"/>
      <c r="QAY34"/>
      <c r="QAZ34"/>
      <c r="QBA34"/>
      <c r="QBB34"/>
      <c r="QBC34"/>
      <c r="QBD34"/>
      <c r="QBE34"/>
      <c r="QBF34"/>
      <c r="QBG34"/>
      <c r="QBH34"/>
      <c r="QBI34"/>
      <c r="QBJ34"/>
      <c r="QBK34"/>
      <c r="QBL34"/>
      <c r="QBM34"/>
      <c r="QBN34"/>
      <c r="QBO34"/>
      <c r="QBP34"/>
      <c r="QBQ34"/>
      <c r="QBR34"/>
      <c r="QBS34"/>
      <c r="QBT34"/>
      <c r="QBU34"/>
      <c r="QBV34"/>
      <c r="QBW34"/>
      <c r="QBX34"/>
      <c r="QBY34"/>
      <c r="QBZ34"/>
      <c r="QCA34"/>
      <c r="QCB34"/>
      <c r="QCC34"/>
      <c r="QCD34"/>
      <c r="QCE34"/>
      <c r="QCF34"/>
      <c r="QCG34"/>
      <c r="QCH34"/>
      <c r="QCI34"/>
      <c r="QCJ34"/>
      <c r="QCK34"/>
      <c r="QCL34"/>
      <c r="QCM34"/>
      <c r="QCN34"/>
      <c r="QCO34"/>
      <c r="QCP34"/>
      <c r="QCQ34"/>
      <c r="QCR34"/>
      <c r="QCS34"/>
      <c r="QCT34"/>
      <c r="QCU34"/>
      <c r="QCV34"/>
      <c r="QCW34"/>
      <c r="QCX34"/>
      <c r="QCY34"/>
      <c r="QCZ34"/>
      <c r="QDA34"/>
      <c r="QDB34"/>
      <c r="QDC34"/>
      <c r="QDD34"/>
      <c r="QDE34"/>
      <c r="QDF34"/>
      <c r="QDG34"/>
      <c r="QDH34"/>
      <c r="QDI34"/>
      <c r="QDJ34"/>
      <c r="QDK34"/>
      <c r="QDL34"/>
      <c r="QDM34"/>
      <c r="QDN34"/>
      <c r="QDO34"/>
      <c r="QDP34"/>
      <c r="QDQ34"/>
      <c r="QDR34"/>
      <c r="QDS34"/>
      <c r="QDT34"/>
      <c r="QDU34"/>
      <c r="QDV34"/>
      <c r="QDW34"/>
      <c r="QDX34"/>
      <c r="QDY34"/>
      <c r="QDZ34"/>
      <c r="QEA34"/>
      <c r="QEB34"/>
      <c r="QEC34"/>
      <c r="QED34"/>
      <c r="QEE34"/>
      <c r="QEF34"/>
      <c r="QEG34"/>
      <c r="QEH34"/>
      <c r="QEI34"/>
      <c r="QEJ34"/>
      <c r="QEK34"/>
      <c r="QEL34"/>
      <c r="QEM34"/>
      <c r="QEN34"/>
      <c r="QEO34"/>
      <c r="QEP34"/>
      <c r="QEQ34"/>
      <c r="QER34"/>
      <c r="QES34"/>
      <c r="QET34"/>
      <c r="QEU34"/>
      <c r="QEV34"/>
      <c r="QEW34"/>
      <c r="QEX34"/>
      <c r="QEY34"/>
      <c r="QEZ34"/>
      <c r="QFA34"/>
      <c r="QFB34"/>
      <c r="QFC34"/>
      <c r="QFD34"/>
      <c r="QFE34"/>
      <c r="QFF34"/>
      <c r="QFG34"/>
      <c r="QFH34"/>
      <c r="QFI34"/>
      <c r="QFJ34"/>
      <c r="QFK34"/>
      <c r="QFL34"/>
      <c r="QFM34"/>
      <c r="QFN34"/>
      <c r="QFO34"/>
      <c r="QFP34"/>
      <c r="QFQ34"/>
      <c r="QFR34"/>
      <c r="QFS34"/>
      <c r="QFT34"/>
      <c r="QFU34"/>
      <c r="QFV34"/>
      <c r="QFW34"/>
      <c r="QFX34"/>
      <c r="QFY34"/>
      <c r="QFZ34"/>
      <c r="QGA34"/>
      <c r="QGB34"/>
      <c r="QGC34"/>
      <c r="QGD34"/>
      <c r="QGE34"/>
      <c r="QGF34"/>
      <c r="QGG34"/>
      <c r="QGH34"/>
      <c r="QGI34"/>
      <c r="QGJ34"/>
      <c r="QGK34"/>
      <c r="QGL34"/>
      <c r="QGM34"/>
      <c r="QGN34"/>
      <c r="QGO34"/>
      <c r="QGP34"/>
      <c r="QGQ34"/>
      <c r="QGR34"/>
      <c r="QGS34"/>
      <c r="QGT34"/>
      <c r="QGU34"/>
      <c r="QGV34"/>
      <c r="QGW34"/>
      <c r="QGX34"/>
      <c r="QGY34"/>
      <c r="QGZ34"/>
      <c r="QHA34"/>
      <c r="QHB34"/>
      <c r="QHC34"/>
      <c r="QHD34"/>
      <c r="QHE34"/>
      <c r="QHF34"/>
      <c r="QHG34"/>
      <c r="QHH34"/>
      <c r="QHI34"/>
      <c r="QHJ34"/>
      <c r="QHK34"/>
      <c r="QHL34"/>
      <c r="QHM34"/>
      <c r="QHN34"/>
      <c r="QHO34"/>
      <c r="QHP34"/>
      <c r="QHQ34"/>
      <c r="QHR34"/>
      <c r="QHS34"/>
      <c r="QHT34"/>
      <c r="QHU34"/>
      <c r="QHV34"/>
      <c r="QHW34"/>
      <c r="QHX34"/>
      <c r="QHY34"/>
      <c r="QHZ34"/>
      <c r="QIA34"/>
      <c r="QIB34"/>
      <c r="QIC34"/>
      <c r="QID34"/>
      <c r="QIE34"/>
      <c r="QIF34"/>
      <c r="QIG34"/>
      <c r="QIH34"/>
      <c r="QII34"/>
      <c r="QIJ34"/>
      <c r="QIK34"/>
      <c r="QIL34"/>
      <c r="QIM34"/>
      <c r="QIN34"/>
      <c r="QIO34"/>
      <c r="QIP34"/>
      <c r="QIQ34"/>
      <c r="QIR34"/>
      <c r="QIS34"/>
      <c r="QIT34"/>
      <c r="QIU34"/>
      <c r="QIV34"/>
      <c r="QIW34"/>
      <c r="QIX34"/>
      <c r="QIY34"/>
      <c r="QIZ34"/>
      <c r="QJA34"/>
      <c r="QJB34"/>
      <c r="QJC34"/>
      <c r="QJD34"/>
      <c r="QJE34"/>
      <c r="QJF34"/>
      <c r="QJG34"/>
      <c r="QJH34"/>
      <c r="QJI34"/>
      <c r="QJJ34"/>
      <c r="QJK34"/>
      <c r="QJL34"/>
      <c r="QJM34"/>
      <c r="QJN34"/>
      <c r="QJO34"/>
      <c r="QJP34"/>
      <c r="QJQ34"/>
      <c r="QJR34"/>
      <c r="QJS34"/>
      <c r="QJT34"/>
      <c r="QJU34"/>
      <c r="QJV34"/>
      <c r="QJW34"/>
      <c r="QJX34"/>
      <c r="QJY34"/>
      <c r="QJZ34"/>
      <c r="QKA34"/>
      <c r="QKB34"/>
      <c r="QKC34"/>
      <c r="QKD34"/>
      <c r="QKE34"/>
      <c r="QKF34"/>
      <c r="QKG34"/>
      <c r="QKH34"/>
      <c r="QKI34"/>
      <c r="QKJ34"/>
      <c r="QKK34"/>
      <c r="QKL34"/>
      <c r="QKM34"/>
      <c r="QKN34"/>
      <c r="QKO34"/>
      <c r="QKP34"/>
      <c r="QKQ34"/>
      <c r="QKR34"/>
      <c r="QKS34"/>
      <c r="QKT34"/>
      <c r="QKU34"/>
      <c r="QKV34"/>
      <c r="QKW34"/>
      <c r="QKX34"/>
      <c r="QKY34"/>
      <c r="QKZ34"/>
      <c r="QLA34"/>
      <c r="QLB34"/>
      <c r="QLC34"/>
      <c r="QLD34"/>
      <c r="QLE34"/>
      <c r="QLF34"/>
      <c r="QLG34"/>
      <c r="QLH34"/>
      <c r="QLI34"/>
      <c r="QLJ34"/>
      <c r="QLK34"/>
      <c r="QLL34"/>
      <c r="QLM34"/>
      <c r="QLN34"/>
      <c r="QLO34"/>
      <c r="QLP34"/>
      <c r="QLQ34"/>
      <c r="QLR34"/>
      <c r="QLS34"/>
      <c r="QLT34"/>
      <c r="QLU34"/>
      <c r="QLV34"/>
      <c r="QLW34"/>
      <c r="QLX34"/>
      <c r="QLY34"/>
      <c r="QLZ34"/>
      <c r="QMA34"/>
      <c r="QMB34"/>
      <c r="QMC34"/>
      <c r="QMD34"/>
      <c r="QME34"/>
      <c r="QMF34"/>
      <c r="QMG34"/>
      <c r="QMH34"/>
      <c r="QMI34"/>
      <c r="QMJ34"/>
      <c r="QMK34"/>
      <c r="QML34"/>
      <c r="QMM34"/>
      <c r="QMN34"/>
      <c r="QMO34"/>
      <c r="QMP34"/>
      <c r="QMQ34"/>
      <c r="QMR34"/>
      <c r="QMS34"/>
      <c r="QMT34"/>
      <c r="QMU34"/>
      <c r="QMV34"/>
      <c r="QMW34"/>
      <c r="QMX34"/>
      <c r="QMY34"/>
      <c r="QMZ34"/>
      <c r="QNA34"/>
      <c r="QNB34"/>
      <c r="QNC34"/>
      <c r="QND34"/>
      <c r="QNE34"/>
      <c r="QNF34"/>
      <c r="QNG34"/>
      <c r="QNH34"/>
      <c r="QNI34"/>
      <c r="QNJ34"/>
      <c r="QNK34"/>
      <c r="QNL34"/>
      <c r="QNM34"/>
      <c r="QNN34"/>
      <c r="QNO34"/>
      <c r="QNP34"/>
      <c r="QNQ34"/>
      <c r="QNR34"/>
      <c r="QNS34"/>
      <c r="QNT34"/>
      <c r="QNU34"/>
      <c r="QNV34"/>
      <c r="QNW34"/>
      <c r="QNX34"/>
      <c r="QNY34"/>
      <c r="QNZ34"/>
      <c r="QOA34"/>
      <c r="QOB34"/>
      <c r="QOC34"/>
      <c r="QOD34"/>
      <c r="QOE34"/>
      <c r="QOF34"/>
      <c r="QOG34"/>
      <c r="QOH34"/>
      <c r="QOI34"/>
      <c r="QOJ34"/>
      <c r="QOK34"/>
      <c r="QOL34"/>
      <c r="QOM34"/>
      <c r="QON34"/>
      <c r="QOO34"/>
      <c r="QOP34"/>
      <c r="QOQ34"/>
      <c r="QOR34"/>
      <c r="QOS34"/>
      <c r="QOT34"/>
      <c r="QOU34"/>
      <c r="QOV34"/>
      <c r="QOW34"/>
      <c r="QOX34"/>
      <c r="QOY34"/>
      <c r="QOZ34"/>
      <c r="QPA34"/>
      <c r="QPB34"/>
      <c r="QPC34"/>
      <c r="QPD34"/>
      <c r="QPE34"/>
      <c r="QPF34"/>
      <c r="QPG34"/>
      <c r="QPH34"/>
      <c r="QPI34"/>
      <c r="QPJ34"/>
      <c r="QPK34"/>
      <c r="QPL34"/>
      <c r="QPM34"/>
      <c r="QPN34"/>
      <c r="QPO34"/>
      <c r="QPP34"/>
      <c r="QPQ34"/>
      <c r="QPR34"/>
      <c r="QPS34"/>
      <c r="QPT34"/>
      <c r="QPU34"/>
      <c r="QPV34"/>
      <c r="QPW34"/>
      <c r="QPX34"/>
      <c r="QPY34"/>
      <c r="QPZ34"/>
      <c r="QQA34"/>
      <c r="QQB34"/>
      <c r="QQC34"/>
      <c r="QQD34"/>
      <c r="QQE34"/>
      <c r="QQF34"/>
      <c r="QQG34"/>
      <c r="QQH34"/>
      <c r="QQI34"/>
      <c r="QQJ34"/>
      <c r="QQK34"/>
      <c r="QQL34"/>
      <c r="QQM34"/>
      <c r="QQN34"/>
      <c r="QQO34"/>
      <c r="QQP34"/>
      <c r="QQQ34"/>
      <c r="QQR34"/>
      <c r="QQS34"/>
      <c r="QQT34"/>
      <c r="QQU34"/>
      <c r="QQV34"/>
      <c r="QQW34"/>
      <c r="QQX34"/>
      <c r="QQY34"/>
      <c r="QQZ34"/>
      <c r="QRA34"/>
      <c r="QRB34"/>
      <c r="QRC34"/>
      <c r="QRD34"/>
      <c r="QRE34"/>
      <c r="QRF34"/>
      <c r="QRG34"/>
      <c r="QRH34"/>
      <c r="QRI34"/>
      <c r="QRJ34"/>
      <c r="QRK34"/>
      <c r="QRL34"/>
      <c r="QRM34"/>
      <c r="QRN34"/>
      <c r="QRO34"/>
      <c r="QRP34"/>
      <c r="QRQ34"/>
      <c r="QRR34"/>
      <c r="QRS34"/>
      <c r="QRT34"/>
      <c r="QRU34"/>
      <c r="QRV34"/>
      <c r="QRW34"/>
      <c r="QRX34"/>
      <c r="QRY34"/>
      <c r="QRZ34"/>
      <c r="QSA34"/>
      <c r="QSB34"/>
      <c r="QSC34"/>
      <c r="QSD34"/>
      <c r="QSE34"/>
      <c r="QSF34"/>
      <c r="QSG34"/>
      <c r="QSH34"/>
      <c r="QSI34"/>
      <c r="QSJ34"/>
      <c r="QSK34"/>
      <c r="QSL34"/>
      <c r="QSM34"/>
      <c r="QSN34"/>
      <c r="QSO34"/>
      <c r="QSP34"/>
      <c r="QSQ34"/>
      <c r="QSR34"/>
      <c r="QSS34"/>
      <c r="QST34"/>
      <c r="QSU34"/>
      <c r="QSV34"/>
      <c r="QSW34"/>
      <c r="QSX34"/>
      <c r="QSY34"/>
      <c r="QSZ34"/>
      <c r="QTA34"/>
      <c r="QTB34"/>
      <c r="QTC34"/>
      <c r="QTD34"/>
      <c r="QTE34"/>
      <c r="QTF34"/>
      <c r="QTG34"/>
      <c r="QTH34"/>
      <c r="QTI34"/>
      <c r="QTJ34"/>
      <c r="QTK34"/>
      <c r="QTL34"/>
      <c r="QTM34"/>
      <c r="QTN34"/>
      <c r="QTO34"/>
      <c r="QTP34"/>
      <c r="QTQ34"/>
      <c r="QTR34"/>
      <c r="QTS34"/>
      <c r="QTT34"/>
      <c r="QTU34"/>
      <c r="QTV34"/>
      <c r="QTW34"/>
      <c r="QTX34"/>
      <c r="QTY34"/>
      <c r="QTZ34"/>
      <c r="QUA34"/>
      <c r="QUB34"/>
      <c r="QUC34"/>
      <c r="QUD34"/>
      <c r="QUE34"/>
      <c r="QUF34"/>
      <c r="QUG34"/>
      <c r="QUH34"/>
      <c r="QUI34"/>
      <c r="QUJ34"/>
      <c r="QUK34"/>
      <c r="QUL34"/>
      <c r="QUM34"/>
      <c r="QUN34"/>
      <c r="QUO34"/>
      <c r="QUP34"/>
      <c r="QUQ34"/>
      <c r="QUR34"/>
      <c r="QUS34"/>
      <c r="QUT34"/>
      <c r="QUU34"/>
      <c r="QUV34"/>
      <c r="QUW34"/>
      <c r="QUX34"/>
      <c r="QUY34"/>
      <c r="QUZ34"/>
      <c r="QVA34"/>
      <c r="QVB34"/>
      <c r="QVC34"/>
      <c r="QVD34"/>
      <c r="QVE34"/>
      <c r="QVF34"/>
      <c r="QVG34"/>
      <c r="QVH34"/>
      <c r="QVI34"/>
      <c r="QVJ34"/>
      <c r="QVK34"/>
      <c r="QVL34"/>
      <c r="QVM34"/>
      <c r="QVN34"/>
      <c r="QVO34"/>
      <c r="QVP34"/>
      <c r="QVQ34"/>
      <c r="QVR34"/>
      <c r="QVS34"/>
      <c r="QVT34"/>
      <c r="QVU34"/>
      <c r="QVV34"/>
      <c r="QVW34"/>
      <c r="QVX34"/>
      <c r="QVY34"/>
      <c r="QVZ34"/>
      <c r="QWA34"/>
      <c r="QWB34"/>
      <c r="QWC34"/>
      <c r="QWD34"/>
      <c r="QWE34"/>
      <c r="QWF34"/>
      <c r="QWG34"/>
      <c r="QWH34"/>
      <c r="QWI34"/>
      <c r="QWJ34"/>
      <c r="QWK34"/>
      <c r="QWL34"/>
      <c r="QWM34"/>
      <c r="QWN34"/>
      <c r="QWO34"/>
      <c r="QWP34"/>
      <c r="QWQ34"/>
      <c r="QWR34"/>
      <c r="QWS34"/>
      <c r="QWT34"/>
      <c r="QWU34"/>
      <c r="QWV34"/>
      <c r="QWW34"/>
      <c r="QWX34"/>
      <c r="QWY34"/>
      <c r="QWZ34"/>
      <c r="QXA34"/>
      <c r="QXB34"/>
      <c r="QXC34"/>
      <c r="QXD34"/>
      <c r="QXE34"/>
      <c r="QXF34"/>
      <c r="QXG34"/>
      <c r="QXH34"/>
      <c r="QXI34"/>
      <c r="QXJ34"/>
      <c r="QXK34"/>
      <c r="QXL34"/>
      <c r="QXM34"/>
      <c r="QXN34"/>
      <c r="QXO34"/>
      <c r="QXP34"/>
      <c r="QXQ34"/>
      <c r="QXR34"/>
      <c r="QXS34"/>
      <c r="QXT34"/>
      <c r="QXU34"/>
      <c r="QXV34"/>
      <c r="QXW34"/>
      <c r="QXX34"/>
      <c r="QXY34"/>
      <c r="QXZ34"/>
      <c r="QYA34"/>
      <c r="QYB34"/>
      <c r="QYC34"/>
      <c r="QYD34"/>
      <c r="QYE34"/>
      <c r="QYF34"/>
      <c r="QYG34"/>
      <c r="QYH34"/>
      <c r="QYI34"/>
      <c r="QYJ34"/>
      <c r="QYK34"/>
      <c r="QYL34"/>
      <c r="QYM34"/>
      <c r="QYN34"/>
      <c r="QYO34"/>
      <c r="QYP34"/>
      <c r="QYQ34"/>
      <c r="QYR34"/>
      <c r="QYS34"/>
      <c r="QYT34"/>
      <c r="QYU34"/>
      <c r="QYV34"/>
      <c r="QYW34"/>
      <c r="QYX34"/>
      <c r="QYY34"/>
      <c r="QYZ34"/>
      <c r="QZA34"/>
      <c r="QZB34"/>
      <c r="QZC34"/>
      <c r="QZD34"/>
      <c r="QZE34"/>
      <c r="QZF34"/>
      <c r="QZG34"/>
      <c r="QZH34"/>
      <c r="QZI34"/>
      <c r="QZJ34"/>
      <c r="QZK34"/>
      <c r="QZL34"/>
      <c r="QZM34"/>
      <c r="QZN34"/>
      <c r="QZO34"/>
      <c r="QZP34"/>
      <c r="QZQ34"/>
      <c r="QZR34"/>
      <c r="QZS34"/>
      <c r="QZT34"/>
      <c r="QZU34"/>
      <c r="QZV34"/>
      <c r="QZW34"/>
      <c r="QZX34"/>
      <c r="QZY34"/>
      <c r="QZZ34"/>
      <c r="RAA34"/>
      <c r="RAB34"/>
      <c r="RAC34"/>
      <c r="RAD34"/>
      <c r="RAE34"/>
      <c r="RAF34"/>
      <c r="RAG34"/>
      <c r="RAH34"/>
      <c r="RAI34"/>
      <c r="RAJ34"/>
      <c r="RAK34"/>
      <c r="RAL34"/>
      <c r="RAM34"/>
      <c r="RAN34"/>
      <c r="RAO34"/>
      <c r="RAP34"/>
      <c r="RAQ34"/>
      <c r="RAR34"/>
      <c r="RAS34"/>
      <c r="RAT34"/>
      <c r="RAU34"/>
      <c r="RAV34"/>
      <c r="RAW34"/>
      <c r="RAX34"/>
      <c r="RAY34"/>
      <c r="RAZ34"/>
      <c r="RBA34"/>
      <c r="RBB34"/>
      <c r="RBC34"/>
      <c r="RBD34"/>
      <c r="RBE34"/>
      <c r="RBF34"/>
      <c r="RBG34"/>
      <c r="RBH34"/>
      <c r="RBI34"/>
      <c r="RBJ34"/>
      <c r="RBK34"/>
      <c r="RBL34"/>
      <c r="RBM34"/>
      <c r="RBN34"/>
      <c r="RBO34"/>
      <c r="RBP34"/>
      <c r="RBQ34"/>
      <c r="RBR34"/>
      <c r="RBS34"/>
      <c r="RBT34"/>
      <c r="RBU34"/>
      <c r="RBV34"/>
      <c r="RBW34"/>
      <c r="RBX34"/>
      <c r="RBY34"/>
      <c r="RBZ34"/>
      <c r="RCA34"/>
      <c r="RCB34"/>
      <c r="RCC34"/>
      <c r="RCD34"/>
      <c r="RCE34"/>
      <c r="RCF34"/>
      <c r="RCG34"/>
      <c r="RCH34"/>
      <c r="RCI34"/>
      <c r="RCJ34"/>
      <c r="RCK34"/>
      <c r="RCL34"/>
      <c r="RCM34"/>
      <c r="RCN34"/>
      <c r="RCO34"/>
      <c r="RCP34"/>
      <c r="RCQ34"/>
      <c r="RCR34"/>
      <c r="RCS34"/>
      <c r="RCT34"/>
      <c r="RCU34"/>
      <c r="RCV34"/>
      <c r="RCW34"/>
      <c r="RCX34"/>
      <c r="RCY34"/>
      <c r="RCZ34"/>
      <c r="RDA34"/>
      <c r="RDB34"/>
      <c r="RDC34"/>
      <c r="RDD34"/>
      <c r="RDE34"/>
      <c r="RDF34"/>
      <c r="RDG34"/>
      <c r="RDH34"/>
      <c r="RDI34"/>
      <c r="RDJ34"/>
      <c r="RDK34"/>
      <c r="RDL34"/>
      <c r="RDM34"/>
      <c r="RDN34"/>
      <c r="RDO34"/>
      <c r="RDP34"/>
      <c r="RDQ34"/>
      <c r="RDR34"/>
      <c r="RDS34"/>
      <c r="RDT34"/>
      <c r="RDU34"/>
      <c r="RDV34"/>
      <c r="RDW34"/>
      <c r="RDX34"/>
      <c r="RDY34"/>
      <c r="RDZ34"/>
      <c r="REA34"/>
      <c r="REB34"/>
      <c r="REC34"/>
      <c r="RED34"/>
      <c r="REE34"/>
      <c r="REF34"/>
      <c r="REG34"/>
      <c r="REH34"/>
      <c r="REI34"/>
      <c r="REJ34"/>
      <c r="REK34"/>
      <c r="REL34"/>
      <c r="REM34"/>
      <c r="REN34"/>
      <c r="REO34"/>
      <c r="REP34"/>
      <c r="REQ34"/>
      <c r="RER34"/>
      <c r="RES34"/>
      <c r="RET34"/>
      <c r="REU34"/>
      <c r="REV34"/>
      <c r="REW34"/>
      <c r="REX34"/>
      <c r="REY34"/>
      <c r="REZ34"/>
      <c r="RFA34"/>
      <c r="RFB34"/>
      <c r="RFC34"/>
      <c r="RFD34"/>
      <c r="RFE34"/>
      <c r="RFF34"/>
      <c r="RFG34"/>
      <c r="RFH34"/>
      <c r="RFI34"/>
      <c r="RFJ34"/>
      <c r="RFK34"/>
      <c r="RFL34"/>
      <c r="RFM34"/>
      <c r="RFN34"/>
      <c r="RFO34"/>
      <c r="RFP34"/>
      <c r="RFQ34"/>
      <c r="RFR34"/>
      <c r="RFS34"/>
      <c r="RFT34"/>
      <c r="RFU34"/>
      <c r="RFV34"/>
      <c r="RFW34"/>
      <c r="RFX34"/>
      <c r="RFY34"/>
      <c r="RFZ34"/>
      <c r="RGA34"/>
      <c r="RGB34"/>
      <c r="RGC34"/>
      <c r="RGD34"/>
      <c r="RGE34"/>
      <c r="RGF34"/>
      <c r="RGG34"/>
      <c r="RGH34"/>
      <c r="RGI34"/>
      <c r="RGJ34"/>
      <c r="RGK34"/>
      <c r="RGL34"/>
      <c r="RGM34"/>
      <c r="RGN34"/>
      <c r="RGO34"/>
      <c r="RGP34"/>
      <c r="RGQ34"/>
      <c r="RGR34"/>
      <c r="RGS34"/>
      <c r="RGT34"/>
      <c r="RGU34"/>
      <c r="RGV34"/>
      <c r="RGW34"/>
      <c r="RGX34"/>
      <c r="RGY34"/>
      <c r="RGZ34"/>
      <c r="RHA34"/>
      <c r="RHB34"/>
      <c r="RHC34"/>
      <c r="RHD34"/>
      <c r="RHE34"/>
      <c r="RHF34"/>
      <c r="RHG34"/>
      <c r="RHH34"/>
      <c r="RHI34"/>
      <c r="RHJ34"/>
      <c r="RHK34"/>
      <c r="RHL34"/>
      <c r="RHM34"/>
      <c r="RHN34"/>
      <c r="RHO34"/>
      <c r="RHP34"/>
      <c r="RHQ34"/>
      <c r="RHR34"/>
      <c r="RHS34"/>
      <c r="RHT34"/>
      <c r="RHU34"/>
      <c r="RHV34"/>
      <c r="RHW34"/>
      <c r="RHX34"/>
      <c r="RHY34"/>
      <c r="RHZ34"/>
      <c r="RIA34"/>
      <c r="RIB34"/>
      <c r="RIC34"/>
      <c r="RID34"/>
      <c r="RIE34"/>
      <c r="RIF34"/>
      <c r="RIG34"/>
      <c r="RIH34"/>
      <c r="RII34"/>
      <c r="RIJ34"/>
      <c r="RIK34"/>
      <c r="RIL34"/>
      <c r="RIM34"/>
      <c r="RIN34"/>
      <c r="RIO34"/>
      <c r="RIP34"/>
      <c r="RIQ34"/>
      <c r="RIR34"/>
      <c r="RIS34"/>
      <c r="RIT34"/>
      <c r="RIU34"/>
      <c r="RIV34"/>
      <c r="RIW34"/>
      <c r="RIX34"/>
      <c r="RIY34"/>
      <c r="RIZ34"/>
      <c r="RJA34"/>
      <c r="RJB34"/>
      <c r="RJC34"/>
      <c r="RJD34"/>
      <c r="RJE34"/>
      <c r="RJF34"/>
      <c r="RJG34"/>
      <c r="RJH34"/>
      <c r="RJI34"/>
      <c r="RJJ34"/>
      <c r="RJK34"/>
      <c r="RJL34"/>
      <c r="RJM34"/>
      <c r="RJN34"/>
      <c r="RJO34"/>
      <c r="RJP34"/>
      <c r="RJQ34"/>
      <c r="RJR34"/>
      <c r="RJS34"/>
      <c r="RJT34"/>
      <c r="RJU34"/>
      <c r="RJV34"/>
      <c r="RJW34"/>
      <c r="RJX34"/>
      <c r="RJY34"/>
      <c r="RJZ34"/>
      <c r="RKA34"/>
      <c r="RKB34"/>
      <c r="RKC34"/>
      <c r="RKD34"/>
      <c r="RKE34"/>
      <c r="RKF34"/>
      <c r="RKG34"/>
      <c r="RKH34"/>
      <c r="RKI34"/>
      <c r="RKJ34"/>
      <c r="RKK34"/>
      <c r="RKL34"/>
      <c r="RKM34"/>
      <c r="RKN34"/>
      <c r="RKO34"/>
      <c r="RKP34"/>
      <c r="RKQ34"/>
      <c r="RKR34"/>
      <c r="RKS34"/>
      <c r="RKT34"/>
      <c r="RKU34"/>
      <c r="RKV34"/>
      <c r="RKW34"/>
      <c r="RKX34"/>
      <c r="RKY34"/>
      <c r="RKZ34"/>
      <c r="RLA34"/>
      <c r="RLB34"/>
      <c r="RLC34"/>
      <c r="RLD34"/>
      <c r="RLE34"/>
      <c r="RLF34"/>
      <c r="RLG34"/>
      <c r="RLH34"/>
      <c r="RLI34"/>
      <c r="RLJ34"/>
      <c r="RLK34"/>
      <c r="RLL34"/>
      <c r="RLM34"/>
      <c r="RLN34"/>
      <c r="RLO34"/>
      <c r="RLP34"/>
      <c r="RLQ34"/>
      <c r="RLR34"/>
      <c r="RLS34"/>
      <c r="RLT34"/>
      <c r="RLU34"/>
      <c r="RLV34"/>
      <c r="RLW34"/>
      <c r="RLX34"/>
      <c r="RLY34"/>
      <c r="RLZ34"/>
      <c r="RMA34"/>
      <c r="RMB34"/>
      <c r="RMC34"/>
      <c r="RMD34"/>
      <c r="RME34"/>
      <c r="RMF34"/>
      <c r="RMG34"/>
      <c r="RMH34"/>
      <c r="RMI34"/>
      <c r="RMJ34"/>
      <c r="RMK34"/>
      <c r="RML34"/>
      <c r="RMM34"/>
      <c r="RMN34"/>
      <c r="RMO34"/>
      <c r="RMP34"/>
      <c r="RMQ34"/>
      <c r="RMR34"/>
      <c r="RMS34"/>
      <c r="RMT34"/>
      <c r="RMU34"/>
      <c r="RMV34"/>
      <c r="RMW34"/>
      <c r="RMX34"/>
      <c r="RMY34"/>
      <c r="RMZ34"/>
      <c r="RNA34"/>
      <c r="RNB34"/>
      <c r="RNC34"/>
      <c r="RND34"/>
      <c r="RNE34"/>
      <c r="RNF34"/>
      <c r="RNG34"/>
      <c r="RNH34"/>
      <c r="RNI34"/>
      <c r="RNJ34"/>
      <c r="RNK34"/>
      <c r="RNL34"/>
      <c r="RNM34"/>
      <c r="RNN34"/>
      <c r="RNO34"/>
      <c r="RNP34"/>
      <c r="RNQ34"/>
      <c r="RNR34"/>
      <c r="RNS34"/>
      <c r="RNT34"/>
      <c r="RNU34"/>
      <c r="RNV34"/>
      <c r="RNW34"/>
      <c r="RNX34"/>
      <c r="RNY34"/>
      <c r="RNZ34"/>
      <c r="ROA34"/>
      <c r="ROB34"/>
      <c r="ROC34"/>
      <c r="ROD34"/>
      <c r="ROE34"/>
      <c r="ROF34"/>
      <c r="ROG34"/>
      <c r="ROH34"/>
      <c r="ROI34"/>
      <c r="ROJ34"/>
      <c r="ROK34"/>
      <c r="ROL34"/>
      <c r="ROM34"/>
      <c r="RON34"/>
      <c r="ROO34"/>
      <c r="ROP34"/>
      <c r="ROQ34"/>
      <c r="ROR34"/>
      <c r="ROS34"/>
      <c r="ROT34"/>
      <c r="ROU34"/>
      <c r="ROV34"/>
      <c r="ROW34"/>
      <c r="ROX34"/>
      <c r="ROY34"/>
      <c r="ROZ34"/>
      <c r="RPA34"/>
      <c r="RPB34"/>
      <c r="RPC34"/>
      <c r="RPD34"/>
      <c r="RPE34"/>
      <c r="RPF34"/>
      <c r="RPG34"/>
      <c r="RPH34"/>
      <c r="RPI34"/>
      <c r="RPJ34"/>
      <c r="RPK34"/>
      <c r="RPL34"/>
      <c r="RPM34"/>
      <c r="RPN34"/>
      <c r="RPO34"/>
      <c r="RPP34"/>
      <c r="RPQ34"/>
      <c r="RPR34"/>
      <c r="RPS34"/>
      <c r="RPT34"/>
      <c r="RPU34"/>
      <c r="RPV34"/>
      <c r="RPW34"/>
      <c r="RPX34"/>
      <c r="RPY34"/>
      <c r="RPZ34"/>
      <c r="RQA34"/>
      <c r="RQB34"/>
      <c r="RQC34"/>
      <c r="RQD34"/>
      <c r="RQE34"/>
      <c r="RQF34"/>
      <c r="RQG34"/>
      <c r="RQH34"/>
      <c r="RQI34"/>
      <c r="RQJ34"/>
      <c r="RQK34"/>
      <c r="RQL34"/>
      <c r="RQM34"/>
      <c r="RQN34"/>
      <c r="RQO34"/>
      <c r="RQP34"/>
      <c r="RQQ34"/>
      <c r="RQR34"/>
      <c r="RQS34"/>
      <c r="RQT34"/>
      <c r="RQU34"/>
      <c r="RQV34"/>
      <c r="RQW34"/>
      <c r="RQX34"/>
      <c r="RQY34"/>
      <c r="RQZ34"/>
      <c r="RRA34"/>
      <c r="RRB34"/>
      <c r="RRC34"/>
      <c r="RRD34"/>
      <c r="RRE34"/>
      <c r="RRF34"/>
      <c r="RRG34"/>
      <c r="RRH34"/>
      <c r="RRI34"/>
      <c r="RRJ34"/>
      <c r="RRK34"/>
      <c r="RRL34"/>
      <c r="RRM34"/>
      <c r="RRN34"/>
      <c r="RRO34"/>
      <c r="RRP34"/>
      <c r="RRQ34"/>
      <c r="RRR34"/>
      <c r="RRS34"/>
      <c r="RRT34"/>
      <c r="RRU34"/>
      <c r="RRV34"/>
      <c r="RRW34"/>
      <c r="RRX34"/>
      <c r="RRY34"/>
      <c r="RRZ34"/>
      <c r="RSA34"/>
      <c r="RSB34"/>
      <c r="RSC34"/>
      <c r="RSD34"/>
      <c r="RSE34"/>
      <c r="RSF34"/>
      <c r="RSG34"/>
      <c r="RSH34"/>
      <c r="RSI34"/>
      <c r="RSJ34"/>
      <c r="RSK34"/>
      <c r="RSL34"/>
      <c r="RSM34"/>
      <c r="RSN34"/>
      <c r="RSO34"/>
      <c r="RSP34"/>
      <c r="RSQ34"/>
      <c r="RSR34"/>
      <c r="RSS34"/>
      <c r="RST34"/>
      <c r="RSU34"/>
      <c r="RSV34"/>
      <c r="RSW34"/>
      <c r="RSX34"/>
      <c r="RSY34"/>
      <c r="RSZ34"/>
      <c r="RTA34"/>
      <c r="RTB34"/>
      <c r="RTC34"/>
      <c r="RTD34"/>
      <c r="RTE34"/>
      <c r="RTF34"/>
      <c r="RTG34"/>
      <c r="RTH34"/>
      <c r="RTI34"/>
      <c r="RTJ34"/>
      <c r="RTK34"/>
      <c r="RTL34"/>
      <c r="RTM34"/>
      <c r="RTN34"/>
      <c r="RTO34"/>
      <c r="RTP34"/>
      <c r="RTQ34"/>
      <c r="RTR34"/>
      <c r="RTS34"/>
      <c r="RTT34"/>
      <c r="RTU34"/>
      <c r="RTV34"/>
      <c r="RTW34"/>
      <c r="RTX34"/>
      <c r="RTY34"/>
      <c r="RTZ34"/>
      <c r="RUA34"/>
      <c r="RUB34"/>
      <c r="RUC34"/>
      <c r="RUD34"/>
      <c r="RUE34"/>
      <c r="RUF34"/>
      <c r="RUG34"/>
      <c r="RUH34"/>
      <c r="RUI34"/>
      <c r="RUJ34"/>
      <c r="RUK34"/>
      <c r="RUL34"/>
      <c r="RUM34"/>
      <c r="RUN34"/>
      <c r="RUO34"/>
      <c r="RUP34"/>
      <c r="RUQ34"/>
      <c r="RUR34"/>
      <c r="RUS34"/>
      <c r="RUT34"/>
      <c r="RUU34"/>
      <c r="RUV34"/>
      <c r="RUW34"/>
      <c r="RUX34"/>
      <c r="RUY34"/>
      <c r="RUZ34"/>
      <c r="RVA34"/>
      <c r="RVB34"/>
      <c r="RVC34"/>
      <c r="RVD34"/>
      <c r="RVE34"/>
      <c r="RVF34"/>
      <c r="RVG34"/>
      <c r="RVH34"/>
      <c r="RVI34"/>
      <c r="RVJ34"/>
      <c r="RVK34"/>
      <c r="RVL34"/>
      <c r="RVM34"/>
      <c r="RVN34"/>
      <c r="RVO34"/>
      <c r="RVP34"/>
      <c r="RVQ34"/>
      <c r="RVR34"/>
      <c r="RVS34"/>
      <c r="RVT34"/>
      <c r="RVU34"/>
      <c r="RVV34"/>
      <c r="RVW34"/>
      <c r="RVX34"/>
      <c r="RVY34"/>
      <c r="RVZ34"/>
      <c r="RWA34"/>
      <c r="RWB34"/>
      <c r="RWC34"/>
      <c r="RWD34"/>
      <c r="RWE34"/>
      <c r="RWF34"/>
      <c r="RWG34"/>
      <c r="RWH34"/>
      <c r="RWI34"/>
      <c r="RWJ34"/>
      <c r="RWK34"/>
      <c r="RWL34"/>
      <c r="RWM34"/>
      <c r="RWN34"/>
      <c r="RWO34"/>
      <c r="RWP34"/>
      <c r="RWQ34"/>
      <c r="RWR34"/>
      <c r="RWS34"/>
      <c r="RWT34"/>
      <c r="RWU34"/>
      <c r="RWV34"/>
      <c r="RWW34"/>
      <c r="RWX34"/>
      <c r="RWY34"/>
      <c r="RWZ34"/>
      <c r="RXA34"/>
      <c r="RXB34"/>
      <c r="RXC34"/>
      <c r="RXD34"/>
      <c r="RXE34"/>
      <c r="RXF34"/>
      <c r="RXG34"/>
      <c r="RXH34"/>
      <c r="RXI34"/>
      <c r="RXJ34"/>
      <c r="RXK34"/>
      <c r="RXL34"/>
      <c r="RXM34"/>
      <c r="RXN34"/>
      <c r="RXO34"/>
      <c r="RXP34"/>
      <c r="RXQ34"/>
      <c r="RXR34"/>
      <c r="RXS34"/>
      <c r="RXT34"/>
      <c r="RXU34"/>
      <c r="RXV34"/>
      <c r="RXW34"/>
      <c r="RXX34"/>
      <c r="RXY34"/>
      <c r="RXZ34"/>
      <c r="RYA34"/>
      <c r="RYB34"/>
      <c r="RYC34"/>
      <c r="RYD34"/>
      <c r="RYE34"/>
      <c r="RYF34"/>
      <c r="RYG34"/>
      <c r="RYH34"/>
      <c r="RYI34"/>
      <c r="RYJ34"/>
      <c r="RYK34"/>
      <c r="RYL34"/>
      <c r="RYM34"/>
      <c r="RYN34"/>
      <c r="RYO34"/>
      <c r="RYP34"/>
      <c r="RYQ34"/>
      <c r="RYR34"/>
      <c r="RYS34"/>
      <c r="RYT34"/>
      <c r="RYU34"/>
      <c r="RYV34"/>
      <c r="RYW34"/>
      <c r="RYX34"/>
      <c r="RYY34"/>
      <c r="RYZ34"/>
      <c r="RZA34"/>
      <c r="RZB34"/>
      <c r="RZC34"/>
      <c r="RZD34"/>
      <c r="RZE34"/>
      <c r="RZF34"/>
      <c r="RZG34"/>
      <c r="RZH34"/>
      <c r="RZI34"/>
      <c r="RZJ34"/>
      <c r="RZK34"/>
      <c r="RZL34"/>
      <c r="RZM34"/>
      <c r="RZN34"/>
      <c r="RZO34"/>
      <c r="RZP34"/>
      <c r="RZQ34"/>
      <c r="RZR34"/>
      <c r="RZS34"/>
      <c r="RZT34"/>
      <c r="RZU34"/>
      <c r="RZV34"/>
      <c r="RZW34"/>
      <c r="RZX34"/>
      <c r="RZY34"/>
      <c r="RZZ34"/>
      <c r="SAA34"/>
      <c r="SAB34"/>
      <c r="SAC34"/>
      <c r="SAD34"/>
      <c r="SAE34"/>
      <c r="SAF34"/>
      <c r="SAG34"/>
      <c r="SAH34"/>
      <c r="SAI34"/>
      <c r="SAJ34"/>
      <c r="SAK34"/>
      <c r="SAL34"/>
      <c r="SAM34"/>
      <c r="SAN34"/>
      <c r="SAO34"/>
      <c r="SAP34"/>
      <c r="SAQ34"/>
      <c r="SAR34"/>
      <c r="SAS34"/>
      <c r="SAT34"/>
      <c r="SAU34"/>
      <c r="SAV34"/>
      <c r="SAW34"/>
      <c r="SAX34"/>
      <c r="SAY34"/>
      <c r="SAZ34"/>
      <c r="SBA34"/>
      <c r="SBB34"/>
      <c r="SBC34"/>
      <c r="SBD34"/>
      <c r="SBE34"/>
      <c r="SBF34"/>
      <c r="SBG34"/>
      <c r="SBH34"/>
      <c r="SBI34"/>
      <c r="SBJ34"/>
      <c r="SBK34"/>
      <c r="SBL34"/>
      <c r="SBM34"/>
      <c r="SBN34"/>
      <c r="SBO34"/>
      <c r="SBP34"/>
      <c r="SBQ34"/>
      <c r="SBR34"/>
      <c r="SBS34"/>
      <c r="SBT34"/>
      <c r="SBU34"/>
      <c r="SBV34"/>
      <c r="SBW34"/>
      <c r="SBX34"/>
      <c r="SBY34"/>
      <c r="SBZ34"/>
      <c r="SCA34"/>
      <c r="SCB34"/>
      <c r="SCC34"/>
      <c r="SCD34"/>
      <c r="SCE34"/>
      <c r="SCF34"/>
      <c r="SCG34"/>
      <c r="SCH34"/>
      <c r="SCI34"/>
      <c r="SCJ34"/>
      <c r="SCK34"/>
      <c r="SCL34"/>
      <c r="SCM34"/>
      <c r="SCN34"/>
      <c r="SCO34"/>
      <c r="SCP34"/>
      <c r="SCQ34"/>
      <c r="SCR34"/>
      <c r="SCS34"/>
      <c r="SCT34"/>
      <c r="SCU34"/>
      <c r="SCV34"/>
      <c r="SCW34"/>
      <c r="SCX34"/>
      <c r="SCY34"/>
      <c r="SCZ34"/>
      <c r="SDA34"/>
      <c r="SDB34"/>
      <c r="SDC34"/>
      <c r="SDD34"/>
      <c r="SDE34"/>
      <c r="SDF34"/>
      <c r="SDG34"/>
      <c r="SDH34"/>
      <c r="SDI34"/>
      <c r="SDJ34"/>
      <c r="SDK34"/>
      <c r="SDL34"/>
      <c r="SDM34"/>
      <c r="SDN34"/>
      <c r="SDO34"/>
      <c r="SDP34"/>
      <c r="SDQ34"/>
      <c r="SDR34"/>
      <c r="SDS34"/>
      <c r="SDT34"/>
      <c r="SDU34"/>
      <c r="SDV34"/>
      <c r="SDW34"/>
      <c r="SDX34"/>
      <c r="SDY34"/>
      <c r="SDZ34"/>
      <c r="SEA34"/>
      <c r="SEB34"/>
      <c r="SEC34"/>
      <c r="SED34"/>
      <c r="SEE34"/>
      <c r="SEF34"/>
      <c r="SEG34"/>
      <c r="SEH34"/>
      <c r="SEI34"/>
      <c r="SEJ34"/>
      <c r="SEK34"/>
      <c r="SEL34"/>
      <c r="SEM34"/>
      <c r="SEN34"/>
      <c r="SEO34"/>
      <c r="SEP34"/>
      <c r="SEQ34"/>
      <c r="SER34"/>
      <c r="SES34"/>
      <c r="SET34"/>
      <c r="SEU34"/>
      <c r="SEV34"/>
      <c r="SEW34"/>
      <c r="SEX34"/>
      <c r="SEY34"/>
      <c r="SEZ34"/>
      <c r="SFA34"/>
      <c r="SFB34"/>
      <c r="SFC34"/>
      <c r="SFD34"/>
      <c r="SFE34"/>
      <c r="SFF34"/>
      <c r="SFG34"/>
      <c r="SFH34"/>
      <c r="SFI34"/>
      <c r="SFJ34"/>
      <c r="SFK34"/>
      <c r="SFL34"/>
      <c r="SFM34"/>
      <c r="SFN34"/>
      <c r="SFO34"/>
      <c r="SFP34"/>
      <c r="SFQ34"/>
      <c r="SFR34"/>
      <c r="SFS34"/>
      <c r="SFT34"/>
      <c r="SFU34"/>
      <c r="SFV34"/>
      <c r="SFW34"/>
      <c r="SFX34"/>
      <c r="SFY34"/>
      <c r="SFZ34"/>
      <c r="SGA34"/>
      <c r="SGB34"/>
      <c r="SGC34"/>
      <c r="SGD34"/>
      <c r="SGE34"/>
      <c r="SGF34"/>
      <c r="SGG34"/>
      <c r="SGH34"/>
      <c r="SGI34"/>
      <c r="SGJ34"/>
      <c r="SGK34"/>
      <c r="SGL34"/>
      <c r="SGM34"/>
      <c r="SGN34"/>
      <c r="SGO34"/>
      <c r="SGP34"/>
      <c r="SGQ34"/>
      <c r="SGR34"/>
      <c r="SGS34"/>
      <c r="SGT34"/>
      <c r="SGU34"/>
      <c r="SGV34"/>
      <c r="SGW34"/>
      <c r="SGX34"/>
      <c r="SGY34"/>
      <c r="SGZ34"/>
      <c r="SHA34"/>
      <c r="SHB34"/>
      <c r="SHC34"/>
      <c r="SHD34"/>
      <c r="SHE34"/>
      <c r="SHF34"/>
      <c r="SHG34"/>
      <c r="SHH34"/>
      <c r="SHI34"/>
      <c r="SHJ34"/>
      <c r="SHK34"/>
      <c r="SHL34"/>
      <c r="SHM34"/>
      <c r="SHN34"/>
      <c r="SHO34"/>
      <c r="SHP34"/>
      <c r="SHQ34"/>
      <c r="SHR34"/>
      <c r="SHS34"/>
      <c r="SHT34"/>
      <c r="SHU34"/>
      <c r="SHV34"/>
      <c r="SHW34"/>
      <c r="SHX34"/>
      <c r="SHY34"/>
      <c r="SHZ34"/>
      <c r="SIA34"/>
      <c r="SIB34"/>
      <c r="SIC34"/>
      <c r="SID34"/>
      <c r="SIE34"/>
      <c r="SIF34"/>
      <c r="SIG34"/>
      <c r="SIH34"/>
      <c r="SII34"/>
      <c r="SIJ34"/>
      <c r="SIK34"/>
      <c r="SIL34"/>
      <c r="SIM34"/>
      <c r="SIN34"/>
      <c r="SIO34"/>
      <c r="SIP34"/>
      <c r="SIQ34"/>
      <c r="SIR34"/>
      <c r="SIS34"/>
      <c r="SIT34"/>
      <c r="SIU34"/>
      <c r="SIV34"/>
      <c r="SIW34"/>
      <c r="SIX34"/>
      <c r="SIY34"/>
      <c r="SIZ34"/>
      <c r="SJA34"/>
      <c r="SJB34"/>
      <c r="SJC34"/>
      <c r="SJD34"/>
      <c r="SJE34"/>
      <c r="SJF34"/>
      <c r="SJG34"/>
      <c r="SJH34"/>
      <c r="SJI34"/>
      <c r="SJJ34"/>
      <c r="SJK34"/>
      <c r="SJL34"/>
      <c r="SJM34"/>
      <c r="SJN34"/>
      <c r="SJO34"/>
      <c r="SJP34"/>
      <c r="SJQ34"/>
      <c r="SJR34"/>
      <c r="SJS34"/>
      <c r="SJT34"/>
      <c r="SJU34"/>
      <c r="SJV34"/>
      <c r="SJW34"/>
      <c r="SJX34"/>
      <c r="SJY34"/>
      <c r="SJZ34"/>
      <c r="SKA34"/>
      <c r="SKB34"/>
      <c r="SKC34"/>
      <c r="SKD34"/>
      <c r="SKE34"/>
      <c r="SKF34"/>
      <c r="SKG34"/>
      <c r="SKH34"/>
      <c r="SKI34"/>
      <c r="SKJ34"/>
      <c r="SKK34"/>
      <c r="SKL34"/>
      <c r="SKM34"/>
      <c r="SKN34"/>
      <c r="SKO34"/>
      <c r="SKP34"/>
      <c r="SKQ34"/>
      <c r="SKR34"/>
      <c r="SKS34"/>
      <c r="SKT34"/>
      <c r="SKU34"/>
      <c r="SKV34"/>
      <c r="SKW34"/>
      <c r="SKX34"/>
      <c r="SKY34"/>
      <c r="SKZ34"/>
      <c r="SLA34"/>
      <c r="SLB34"/>
      <c r="SLC34"/>
      <c r="SLD34"/>
      <c r="SLE34"/>
      <c r="SLF34"/>
      <c r="SLG34"/>
      <c r="SLH34"/>
      <c r="SLI34"/>
      <c r="SLJ34"/>
      <c r="SLK34"/>
      <c r="SLL34"/>
      <c r="SLM34"/>
      <c r="SLN34"/>
      <c r="SLO34"/>
      <c r="SLP34"/>
      <c r="SLQ34"/>
      <c r="SLR34"/>
      <c r="SLS34"/>
      <c r="SLT34"/>
      <c r="SLU34"/>
      <c r="SLV34"/>
      <c r="SLW34"/>
      <c r="SLX34"/>
      <c r="SLY34"/>
      <c r="SLZ34"/>
      <c r="SMA34"/>
      <c r="SMB34"/>
      <c r="SMC34"/>
      <c r="SMD34"/>
      <c r="SME34"/>
      <c r="SMF34"/>
      <c r="SMG34"/>
      <c r="SMH34"/>
      <c r="SMI34"/>
      <c r="SMJ34"/>
      <c r="SMK34"/>
      <c r="SML34"/>
      <c r="SMM34"/>
      <c r="SMN34"/>
      <c r="SMO34"/>
      <c r="SMP34"/>
      <c r="SMQ34"/>
      <c r="SMR34"/>
      <c r="SMS34"/>
      <c r="SMT34"/>
      <c r="SMU34"/>
      <c r="SMV34"/>
      <c r="SMW34"/>
      <c r="SMX34"/>
      <c r="SMY34"/>
      <c r="SMZ34"/>
      <c r="SNA34"/>
      <c r="SNB34"/>
      <c r="SNC34"/>
      <c r="SND34"/>
      <c r="SNE34"/>
      <c r="SNF34"/>
      <c r="SNG34"/>
      <c r="SNH34"/>
      <c r="SNI34"/>
      <c r="SNJ34"/>
      <c r="SNK34"/>
      <c r="SNL34"/>
      <c r="SNM34"/>
      <c r="SNN34"/>
      <c r="SNO34"/>
      <c r="SNP34"/>
      <c r="SNQ34"/>
      <c r="SNR34"/>
      <c r="SNS34"/>
      <c r="SNT34"/>
      <c r="SNU34"/>
      <c r="SNV34"/>
      <c r="SNW34"/>
      <c r="SNX34"/>
      <c r="SNY34"/>
      <c r="SNZ34"/>
      <c r="SOA34"/>
      <c r="SOB34"/>
      <c r="SOC34"/>
      <c r="SOD34"/>
      <c r="SOE34"/>
      <c r="SOF34"/>
      <c r="SOG34"/>
      <c r="SOH34"/>
      <c r="SOI34"/>
      <c r="SOJ34"/>
      <c r="SOK34"/>
      <c r="SOL34"/>
      <c r="SOM34"/>
      <c r="SON34"/>
      <c r="SOO34"/>
      <c r="SOP34"/>
      <c r="SOQ34"/>
      <c r="SOR34"/>
      <c r="SOS34"/>
      <c r="SOT34"/>
      <c r="SOU34"/>
      <c r="SOV34"/>
      <c r="SOW34"/>
      <c r="SOX34"/>
      <c r="SOY34"/>
      <c r="SOZ34"/>
      <c r="SPA34"/>
      <c r="SPB34"/>
      <c r="SPC34"/>
      <c r="SPD34"/>
      <c r="SPE34"/>
      <c r="SPF34"/>
      <c r="SPG34"/>
      <c r="SPH34"/>
      <c r="SPI34"/>
      <c r="SPJ34"/>
      <c r="SPK34"/>
      <c r="SPL34"/>
      <c r="SPM34"/>
      <c r="SPN34"/>
      <c r="SPO34"/>
      <c r="SPP34"/>
      <c r="SPQ34"/>
      <c r="SPR34"/>
      <c r="SPS34"/>
      <c r="SPT34"/>
      <c r="SPU34"/>
      <c r="SPV34"/>
      <c r="SPW34"/>
      <c r="SPX34"/>
      <c r="SPY34"/>
      <c r="SPZ34"/>
      <c r="SQA34"/>
      <c r="SQB34"/>
      <c r="SQC34"/>
      <c r="SQD34"/>
      <c r="SQE34"/>
      <c r="SQF34"/>
      <c r="SQG34"/>
      <c r="SQH34"/>
      <c r="SQI34"/>
      <c r="SQJ34"/>
      <c r="SQK34"/>
      <c r="SQL34"/>
      <c r="SQM34"/>
      <c r="SQN34"/>
      <c r="SQO34"/>
      <c r="SQP34"/>
      <c r="SQQ34"/>
      <c r="SQR34"/>
      <c r="SQS34"/>
      <c r="SQT34"/>
      <c r="SQU34"/>
      <c r="SQV34"/>
      <c r="SQW34"/>
      <c r="SQX34"/>
      <c r="SQY34"/>
      <c r="SQZ34"/>
      <c r="SRA34"/>
      <c r="SRB34"/>
      <c r="SRC34"/>
      <c r="SRD34"/>
      <c r="SRE34"/>
      <c r="SRF34"/>
      <c r="SRG34"/>
      <c r="SRH34"/>
      <c r="SRI34"/>
      <c r="SRJ34"/>
      <c r="SRK34"/>
      <c r="SRL34"/>
      <c r="SRM34"/>
      <c r="SRN34"/>
      <c r="SRO34"/>
      <c r="SRP34"/>
      <c r="SRQ34"/>
      <c r="SRR34"/>
      <c r="SRS34"/>
      <c r="SRT34"/>
      <c r="SRU34"/>
      <c r="SRV34"/>
      <c r="SRW34"/>
      <c r="SRX34"/>
      <c r="SRY34"/>
      <c r="SRZ34"/>
      <c r="SSA34"/>
      <c r="SSB34"/>
      <c r="SSC34"/>
      <c r="SSD34"/>
      <c r="SSE34"/>
      <c r="SSF34"/>
      <c r="SSG34"/>
      <c r="SSH34"/>
      <c r="SSI34"/>
      <c r="SSJ34"/>
      <c r="SSK34"/>
      <c r="SSL34"/>
      <c r="SSM34"/>
      <c r="SSN34"/>
      <c r="SSO34"/>
      <c r="SSP34"/>
      <c r="SSQ34"/>
      <c r="SSR34"/>
      <c r="SSS34"/>
      <c r="SST34"/>
      <c r="SSU34"/>
      <c r="SSV34"/>
      <c r="SSW34"/>
      <c r="SSX34"/>
      <c r="SSY34"/>
      <c r="SSZ34"/>
      <c r="STA34"/>
      <c r="STB34"/>
      <c r="STC34"/>
      <c r="STD34"/>
      <c r="STE34"/>
      <c r="STF34"/>
      <c r="STG34"/>
      <c r="STH34"/>
      <c r="STI34"/>
      <c r="STJ34"/>
      <c r="STK34"/>
      <c r="STL34"/>
      <c r="STM34"/>
      <c r="STN34"/>
      <c r="STO34"/>
      <c r="STP34"/>
      <c r="STQ34"/>
      <c r="STR34"/>
      <c r="STS34"/>
      <c r="STT34"/>
      <c r="STU34"/>
      <c r="STV34"/>
      <c r="STW34"/>
      <c r="STX34"/>
      <c r="STY34"/>
      <c r="STZ34"/>
      <c r="SUA34"/>
      <c r="SUB34"/>
      <c r="SUC34"/>
      <c r="SUD34"/>
      <c r="SUE34"/>
      <c r="SUF34"/>
      <c r="SUG34"/>
      <c r="SUH34"/>
      <c r="SUI34"/>
      <c r="SUJ34"/>
      <c r="SUK34"/>
      <c r="SUL34"/>
      <c r="SUM34"/>
      <c r="SUN34"/>
      <c r="SUO34"/>
      <c r="SUP34"/>
      <c r="SUQ34"/>
      <c r="SUR34"/>
      <c r="SUS34"/>
      <c r="SUT34"/>
      <c r="SUU34"/>
      <c r="SUV34"/>
      <c r="SUW34"/>
      <c r="SUX34"/>
      <c r="SUY34"/>
      <c r="SUZ34"/>
      <c r="SVA34"/>
      <c r="SVB34"/>
      <c r="SVC34"/>
      <c r="SVD34"/>
      <c r="SVE34"/>
      <c r="SVF34"/>
      <c r="SVG34"/>
      <c r="SVH34"/>
      <c r="SVI34"/>
      <c r="SVJ34"/>
      <c r="SVK34"/>
      <c r="SVL34"/>
      <c r="SVM34"/>
      <c r="SVN34"/>
      <c r="SVO34"/>
      <c r="SVP34"/>
      <c r="SVQ34"/>
      <c r="SVR34"/>
      <c r="SVS34"/>
      <c r="SVT34"/>
      <c r="SVU34"/>
      <c r="SVV34"/>
      <c r="SVW34"/>
      <c r="SVX34"/>
      <c r="SVY34"/>
      <c r="SVZ34"/>
      <c r="SWA34"/>
      <c r="SWB34"/>
      <c r="SWC34"/>
      <c r="SWD34"/>
      <c r="SWE34"/>
      <c r="SWF34"/>
      <c r="SWG34"/>
      <c r="SWH34"/>
      <c r="SWI34"/>
      <c r="SWJ34"/>
      <c r="SWK34"/>
      <c r="SWL34"/>
      <c r="SWM34"/>
      <c r="SWN34"/>
      <c r="SWO34"/>
      <c r="SWP34"/>
      <c r="SWQ34"/>
      <c r="SWR34"/>
      <c r="SWS34"/>
      <c r="SWT34"/>
      <c r="SWU34"/>
      <c r="SWV34"/>
      <c r="SWW34"/>
      <c r="SWX34"/>
      <c r="SWY34"/>
      <c r="SWZ34"/>
      <c r="SXA34"/>
      <c r="SXB34"/>
      <c r="SXC34"/>
      <c r="SXD34"/>
      <c r="SXE34"/>
      <c r="SXF34"/>
      <c r="SXG34"/>
      <c r="SXH34"/>
      <c r="SXI34"/>
      <c r="SXJ34"/>
      <c r="SXK34"/>
      <c r="SXL34"/>
      <c r="SXM34"/>
      <c r="SXN34"/>
      <c r="SXO34"/>
      <c r="SXP34"/>
      <c r="SXQ34"/>
      <c r="SXR34"/>
      <c r="SXS34"/>
      <c r="SXT34"/>
      <c r="SXU34"/>
      <c r="SXV34"/>
      <c r="SXW34"/>
      <c r="SXX34"/>
      <c r="SXY34"/>
      <c r="SXZ34"/>
      <c r="SYA34"/>
      <c r="SYB34"/>
      <c r="SYC34"/>
      <c r="SYD34"/>
      <c r="SYE34"/>
      <c r="SYF34"/>
      <c r="SYG34"/>
      <c r="SYH34"/>
      <c r="SYI34"/>
      <c r="SYJ34"/>
      <c r="SYK34"/>
      <c r="SYL34"/>
      <c r="SYM34"/>
      <c r="SYN34"/>
      <c r="SYO34"/>
      <c r="SYP34"/>
      <c r="SYQ34"/>
      <c r="SYR34"/>
      <c r="SYS34"/>
      <c r="SYT34"/>
      <c r="SYU34"/>
      <c r="SYV34"/>
      <c r="SYW34"/>
      <c r="SYX34"/>
      <c r="SYY34"/>
      <c r="SYZ34"/>
      <c r="SZA34"/>
      <c r="SZB34"/>
      <c r="SZC34"/>
      <c r="SZD34"/>
      <c r="SZE34"/>
      <c r="SZF34"/>
      <c r="SZG34"/>
      <c r="SZH34"/>
      <c r="SZI34"/>
      <c r="SZJ34"/>
      <c r="SZK34"/>
      <c r="SZL34"/>
      <c r="SZM34"/>
      <c r="SZN34"/>
      <c r="SZO34"/>
      <c r="SZP34"/>
      <c r="SZQ34"/>
      <c r="SZR34"/>
      <c r="SZS34"/>
      <c r="SZT34"/>
      <c r="SZU34"/>
      <c r="SZV34"/>
      <c r="SZW34"/>
      <c r="SZX34"/>
      <c r="SZY34"/>
      <c r="SZZ34"/>
      <c r="TAA34"/>
      <c r="TAB34"/>
      <c r="TAC34"/>
      <c r="TAD34"/>
      <c r="TAE34"/>
      <c r="TAF34"/>
      <c r="TAG34"/>
      <c r="TAH34"/>
      <c r="TAI34"/>
      <c r="TAJ34"/>
      <c r="TAK34"/>
      <c r="TAL34"/>
      <c r="TAM34"/>
      <c r="TAN34"/>
      <c r="TAO34"/>
      <c r="TAP34"/>
      <c r="TAQ34"/>
      <c r="TAR34"/>
      <c r="TAS34"/>
      <c r="TAT34"/>
      <c r="TAU34"/>
      <c r="TAV34"/>
      <c r="TAW34"/>
      <c r="TAX34"/>
      <c r="TAY34"/>
      <c r="TAZ34"/>
      <c r="TBA34"/>
      <c r="TBB34"/>
      <c r="TBC34"/>
      <c r="TBD34"/>
      <c r="TBE34"/>
      <c r="TBF34"/>
      <c r="TBG34"/>
      <c r="TBH34"/>
      <c r="TBI34"/>
      <c r="TBJ34"/>
      <c r="TBK34"/>
      <c r="TBL34"/>
      <c r="TBM34"/>
      <c r="TBN34"/>
      <c r="TBO34"/>
      <c r="TBP34"/>
      <c r="TBQ34"/>
      <c r="TBR34"/>
      <c r="TBS34"/>
      <c r="TBT34"/>
      <c r="TBU34"/>
      <c r="TBV34"/>
      <c r="TBW34"/>
      <c r="TBX34"/>
      <c r="TBY34"/>
      <c r="TBZ34"/>
      <c r="TCA34"/>
      <c r="TCB34"/>
      <c r="TCC34"/>
      <c r="TCD34"/>
      <c r="TCE34"/>
      <c r="TCF34"/>
      <c r="TCG34"/>
      <c r="TCH34"/>
      <c r="TCI34"/>
      <c r="TCJ34"/>
      <c r="TCK34"/>
      <c r="TCL34"/>
      <c r="TCM34"/>
      <c r="TCN34"/>
      <c r="TCO34"/>
      <c r="TCP34"/>
      <c r="TCQ34"/>
      <c r="TCR34"/>
      <c r="TCS34"/>
      <c r="TCT34"/>
      <c r="TCU34"/>
      <c r="TCV34"/>
      <c r="TCW34"/>
      <c r="TCX34"/>
      <c r="TCY34"/>
      <c r="TCZ34"/>
      <c r="TDA34"/>
      <c r="TDB34"/>
      <c r="TDC34"/>
      <c r="TDD34"/>
      <c r="TDE34"/>
      <c r="TDF34"/>
      <c r="TDG34"/>
      <c r="TDH34"/>
      <c r="TDI34"/>
      <c r="TDJ34"/>
      <c r="TDK34"/>
      <c r="TDL34"/>
      <c r="TDM34"/>
      <c r="TDN34"/>
      <c r="TDO34"/>
      <c r="TDP34"/>
      <c r="TDQ34"/>
      <c r="TDR34"/>
      <c r="TDS34"/>
      <c r="TDT34"/>
      <c r="TDU34"/>
      <c r="TDV34"/>
      <c r="TDW34"/>
      <c r="TDX34"/>
      <c r="TDY34"/>
      <c r="TDZ34"/>
      <c r="TEA34"/>
      <c r="TEB34"/>
      <c r="TEC34"/>
      <c r="TED34"/>
      <c r="TEE34"/>
      <c r="TEF34"/>
      <c r="TEG34"/>
      <c r="TEH34"/>
      <c r="TEI34"/>
      <c r="TEJ34"/>
      <c r="TEK34"/>
      <c r="TEL34"/>
      <c r="TEM34"/>
      <c r="TEN34"/>
      <c r="TEO34"/>
      <c r="TEP34"/>
      <c r="TEQ34"/>
      <c r="TER34"/>
      <c r="TES34"/>
      <c r="TET34"/>
      <c r="TEU34"/>
      <c r="TEV34"/>
      <c r="TEW34"/>
      <c r="TEX34"/>
      <c r="TEY34"/>
      <c r="TEZ34"/>
      <c r="TFA34"/>
      <c r="TFB34"/>
      <c r="TFC34"/>
      <c r="TFD34"/>
      <c r="TFE34"/>
      <c r="TFF34"/>
      <c r="TFG34"/>
      <c r="TFH34"/>
      <c r="TFI34"/>
      <c r="TFJ34"/>
      <c r="TFK34"/>
      <c r="TFL34"/>
      <c r="TFM34"/>
      <c r="TFN34"/>
      <c r="TFO34"/>
      <c r="TFP34"/>
      <c r="TFQ34"/>
      <c r="TFR34"/>
      <c r="TFS34"/>
      <c r="TFT34"/>
      <c r="TFU34"/>
      <c r="TFV34"/>
      <c r="TFW34"/>
      <c r="TFX34"/>
      <c r="TFY34"/>
      <c r="TFZ34"/>
      <c r="TGA34"/>
      <c r="TGB34"/>
      <c r="TGC34"/>
      <c r="TGD34"/>
      <c r="TGE34"/>
      <c r="TGF34"/>
      <c r="TGG34"/>
      <c r="TGH34"/>
      <c r="TGI34"/>
      <c r="TGJ34"/>
      <c r="TGK34"/>
      <c r="TGL34"/>
      <c r="TGM34"/>
      <c r="TGN34"/>
      <c r="TGO34"/>
      <c r="TGP34"/>
      <c r="TGQ34"/>
      <c r="TGR34"/>
      <c r="TGS34"/>
      <c r="TGT34"/>
      <c r="TGU34"/>
      <c r="TGV34"/>
      <c r="TGW34"/>
      <c r="TGX34"/>
      <c r="TGY34"/>
      <c r="TGZ34"/>
      <c r="THA34"/>
      <c r="THB34"/>
      <c r="THC34"/>
      <c r="THD34"/>
      <c r="THE34"/>
      <c r="THF34"/>
      <c r="THG34"/>
      <c r="THH34"/>
      <c r="THI34"/>
      <c r="THJ34"/>
      <c r="THK34"/>
      <c r="THL34"/>
      <c r="THM34"/>
      <c r="THN34"/>
      <c r="THO34"/>
      <c r="THP34"/>
      <c r="THQ34"/>
      <c r="THR34"/>
      <c r="THS34"/>
      <c r="THT34"/>
      <c r="THU34"/>
      <c r="THV34"/>
      <c r="THW34"/>
      <c r="THX34"/>
      <c r="THY34"/>
      <c r="THZ34"/>
      <c r="TIA34"/>
      <c r="TIB34"/>
      <c r="TIC34"/>
      <c r="TID34"/>
      <c r="TIE34"/>
      <c r="TIF34"/>
      <c r="TIG34"/>
      <c r="TIH34"/>
      <c r="TII34"/>
      <c r="TIJ34"/>
      <c r="TIK34"/>
      <c r="TIL34"/>
      <c r="TIM34"/>
      <c r="TIN34"/>
      <c r="TIO34"/>
      <c r="TIP34"/>
      <c r="TIQ34"/>
      <c r="TIR34"/>
      <c r="TIS34"/>
      <c r="TIT34"/>
      <c r="TIU34"/>
      <c r="TIV34"/>
      <c r="TIW34"/>
      <c r="TIX34"/>
      <c r="TIY34"/>
      <c r="TIZ34"/>
      <c r="TJA34"/>
      <c r="TJB34"/>
      <c r="TJC34"/>
      <c r="TJD34"/>
      <c r="TJE34"/>
      <c r="TJF34"/>
      <c r="TJG34"/>
      <c r="TJH34"/>
      <c r="TJI34"/>
      <c r="TJJ34"/>
      <c r="TJK34"/>
      <c r="TJL34"/>
      <c r="TJM34"/>
      <c r="TJN34"/>
      <c r="TJO34"/>
      <c r="TJP34"/>
      <c r="TJQ34"/>
      <c r="TJR34"/>
      <c r="TJS34"/>
      <c r="TJT34"/>
      <c r="TJU34"/>
      <c r="TJV34"/>
      <c r="TJW34"/>
      <c r="TJX34"/>
      <c r="TJY34"/>
      <c r="TJZ34"/>
      <c r="TKA34"/>
      <c r="TKB34"/>
      <c r="TKC34"/>
      <c r="TKD34"/>
      <c r="TKE34"/>
      <c r="TKF34"/>
      <c r="TKG34"/>
      <c r="TKH34"/>
      <c r="TKI34"/>
      <c r="TKJ34"/>
      <c r="TKK34"/>
      <c r="TKL34"/>
      <c r="TKM34"/>
      <c r="TKN34"/>
      <c r="TKO34"/>
      <c r="TKP34"/>
      <c r="TKQ34"/>
      <c r="TKR34"/>
      <c r="TKS34"/>
      <c r="TKT34"/>
      <c r="TKU34"/>
      <c r="TKV34"/>
      <c r="TKW34"/>
      <c r="TKX34"/>
      <c r="TKY34"/>
      <c r="TKZ34"/>
      <c r="TLA34"/>
      <c r="TLB34"/>
      <c r="TLC34"/>
      <c r="TLD34"/>
      <c r="TLE34"/>
      <c r="TLF34"/>
      <c r="TLG34"/>
      <c r="TLH34"/>
      <c r="TLI34"/>
      <c r="TLJ34"/>
      <c r="TLK34"/>
      <c r="TLL34"/>
      <c r="TLM34"/>
      <c r="TLN34"/>
      <c r="TLO34"/>
      <c r="TLP34"/>
      <c r="TLQ34"/>
      <c r="TLR34"/>
      <c r="TLS34"/>
      <c r="TLT34"/>
      <c r="TLU34"/>
      <c r="TLV34"/>
      <c r="TLW34"/>
      <c r="TLX34"/>
      <c r="TLY34"/>
      <c r="TLZ34"/>
      <c r="TMA34"/>
      <c r="TMB34"/>
      <c r="TMC34"/>
      <c r="TMD34"/>
      <c r="TME34"/>
      <c r="TMF34"/>
      <c r="TMG34"/>
      <c r="TMH34"/>
      <c r="TMI34"/>
      <c r="TMJ34"/>
      <c r="TMK34"/>
      <c r="TML34"/>
      <c r="TMM34"/>
      <c r="TMN34"/>
      <c r="TMO34"/>
      <c r="TMP34"/>
      <c r="TMQ34"/>
      <c r="TMR34"/>
      <c r="TMS34"/>
      <c r="TMT34"/>
      <c r="TMU34"/>
      <c r="TMV34"/>
      <c r="TMW34"/>
      <c r="TMX34"/>
      <c r="TMY34"/>
      <c r="TMZ34"/>
      <c r="TNA34"/>
      <c r="TNB34"/>
      <c r="TNC34"/>
      <c r="TND34"/>
      <c r="TNE34"/>
      <c r="TNF34"/>
      <c r="TNG34"/>
      <c r="TNH34"/>
      <c r="TNI34"/>
      <c r="TNJ34"/>
      <c r="TNK34"/>
      <c r="TNL34"/>
      <c r="TNM34"/>
      <c r="TNN34"/>
      <c r="TNO34"/>
      <c r="TNP34"/>
      <c r="TNQ34"/>
      <c r="TNR34"/>
      <c r="TNS34"/>
      <c r="TNT34"/>
      <c r="TNU34"/>
      <c r="TNV34"/>
      <c r="TNW34"/>
      <c r="TNX34"/>
      <c r="TNY34"/>
      <c r="TNZ34"/>
      <c r="TOA34"/>
      <c r="TOB34"/>
      <c r="TOC34"/>
      <c r="TOD34"/>
      <c r="TOE34"/>
      <c r="TOF34"/>
      <c r="TOG34"/>
      <c r="TOH34"/>
      <c r="TOI34"/>
      <c r="TOJ34"/>
      <c r="TOK34"/>
      <c r="TOL34"/>
      <c r="TOM34"/>
      <c r="TON34"/>
      <c r="TOO34"/>
      <c r="TOP34"/>
      <c r="TOQ34"/>
      <c r="TOR34"/>
      <c r="TOS34"/>
      <c r="TOT34"/>
      <c r="TOU34"/>
      <c r="TOV34"/>
      <c r="TOW34"/>
      <c r="TOX34"/>
      <c r="TOY34"/>
      <c r="TOZ34"/>
      <c r="TPA34"/>
      <c r="TPB34"/>
      <c r="TPC34"/>
      <c r="TPD34"/>
      <c r="TPE34"/>
      <c r="TPF34"/>
      <c r="TPG34"/>
      <c r="TPH34"/>
      <c r="TPI34"/>
      <c r="TPJ34"/>
      <c r="TPK34"/>
      <c r="TPL34"/>
      <c r="TPM34"/>
      <c r="TPN34"/>
      <c r="TPO34"/>
      <c r="TPP34"/>
      <c r="TPQ34"/>
      <c r="TPR34"/>
      <c r="TPS34"/>
      <c r="TPT34"/>
      <c r="TPU34"/>
      <c r="TPV34"/>
      <c r="TPW34"/>
      <c r="TPX34"/>
      <c r="TPY34"/>
      <c r="TPZ34"/>
      <c r="TQA34"/>
      <c r="TQB34"/>
      <c r="TQC34"/>
      <c r="TQD34"/>
      <c r="TQE34"/>
      <c r="TQF34"/>
      <c r="TQG34"/>
      <c r="TQH34"/>
      <c r="TQI34"/>
      <c r="TQJ34"/>
      <c r="TQK34"/>
      <c r="TQL34"/>
      <c r="TQM34"/>
      <c r="TQN34"/>
      <c r="TQO34"/>
      <c r="TQP34"/>
      <c r="TQQ34"/>
      <c r="TQR34"/>
      <c r="TQS34"/>
      <c r="TQT34"/>
      <c r="TQU34"/>
      <c r="TQV34"/>
      <c r="TQW34"/>
      <c r="TQX34"/>
      <c r="TQY34"/>
      <c r="TQZ34"/>
      <c r="TRA34"/>
      <c r="TRB34"/>
      <c r="TRC34"/>
      <c r="TRD34"/>
      <c r="TRE34"/>
      <c r="TRF34"/>
      <c r="TRG34"/>
      <c r="TRH34"/>
      <c r="TRI34"/>
      <c r="TRJ34"/>
      <c r="TRK34"/>
      <c r="TRL34"/>
      <c r="TRM34"/>
      <c r="TRN34"/>
      <c r="TRO34"/>
      <c r="TRP34"/>
      <c r="TRQ34"/>
      <c r="TRR34"/>
      <c r="TRS34"/>
      <c r="TRT34"/>
      <c r="TRU34"/>
      <c r="TRV34"/>
      <c r="TRW34"/>
      <c r="TRX34"/>
      <c r="TRY34"/>
      <c r="TRZ34"/>
      <c r="TSA34"/>
      <c r="TSB34"/>
      <c r="TSC34"/>
      <c r="TSD34"/>
      <c r="TSE34"/>
      <c r="TSF34"/>
      <c r="TSG34"/>
      <c r="TSH34"/>
      <c r="TSI34"/>
      <c r="TSJ34"/>
      <c r="TSK34"/>
      <c r="TSL34"/>
      <c r="TSM34"/>
      <c r="TSN34"/>
      <c r="TSO34"/>
      <c r="TSP34"/>
      <c r="TSQ34"/>
      <c r="TSR34"/>
      <c r="TSS34"/>
      <c r="TST34"/>
      <c r="TSU34"/>
      <c r="TSV34"/>
      <c r="TSW34"/>
      <c r="TSX34"/>
      <c r="TSY34"/>
      <c r="TSZ34"/>
      <c r="TTA34"/>
      <c r="TTB34"/>
      <c r="TTC34"/>
      <c r="TTD34"/>
      <c r="TTE34"/>
      <c r="TTF34"/>
      <c r="TTG34"/>
      <c r="TTH34"/>
      <c r="TTI34"/>
      <c r="TTJ34"/>
      <c r="TTK34"/>
      <c r="TTL34"/>
      <c r="TTM34"/>
      <c r="TTN34"/>
      <c r="TTO34"/>
      <c r="TTP34"/>
      <c r="TTQ34"/>
      <c r="TTR34"/>
      <c r="TTS34"/>
      <c r="TTT34"/>
      <c r="TTU34"/>
      <c r="TTV34"/>
      <c r="TTW34"/>
      <c r="TTX34"/>
      <c r="TTY34"/>
      <c r="TTZ34"/>
      <c r="TUA34"/>
      <c r="TUB34"/>
      <c r="TUC34"/>
      <c r="TUD34"/>
      <c r="TUE34"/>
      <c r="TUF34"/>
      <c r="TUG34"/>
      <c r="TUH34"/>
      <c r="TUI34"/>
      <c r="TUJ34"/>
      <c r="TUK34"/>
      <c r="TUL34"/>
      <c r="TUM34"/>
      <c r="TUN34"/>
      <c r="TUO34"/>
      <c r="TUP34"/>
      <c r="TUQ34"/>
      <c r="TUR34"/>
      <c r="TUS34"/>
      <c r="TUT34"/>
      <c r="TUU34"/>
      <c r="TUV34"/>
      <c r="TUW34"/>
      <c r="TUX34"/>
      <c r="TUY34"/>
      <c r="TUZ34"/>
      <c r="TVA34"/>
      <c r="TVB34"/>
      <c r="TVC34"/>
      <c r="TVD34"/>
      <c r="TVE34"/>
      <c r="TVF34"/>
      <c r="TVG34"/>
      <c r="TVH34"/>
      <c r="TVI34"/>
      <c r="TVJ34"/>
      <c r="TVK34"/>
      <c r="TVL34"/>
      <c r="TVM34"/>
      <c r="TVN34"/>
      <c r="TVO34"/>
      <c r="TVP34"/>
      <c r="TVQ34"/>
      <c r="TVR34"/>
      <c r="TVS34"/>
      <c r="TVT34"/>
      <c r="TVU34"/>
      <c r="TVV34"/>
      <c r="TVW34"/>
      <c r="TVX34"/>
      <c r="TVY34"/>
      <c r="TVZ34"/>
      <c r="TWA34"/>
      <c r="TWB34"/>
      <c r="TWC34"/>
      <c r="TWD34"/>
      <c r="TWE34"/>
      <c r="TWF34"/>
      <c r="TWG34"/>
      <c r="TWH34"/>
      <c r="TWI34"/>
      <c r="TWJ34"/>
      <c r="TWK34"/>
      <c r="TWL34"/>
      <c r="TWM34"/>
      <c r="TWN34"/>
      <c r="TWO34"/>
      <c r="TWP34"/>
      <c r="TWQ34"/>
      <c r="TWR34"/>
      <c r="TWS34"/>
      <c r="TWT34"/>
      <c r="TWU34"/>
      <c r="TWV34"/>
      <c r="TWW34"/>
      <c r="TWX34"/>
      <c r="TWY34"/>
      <c r="TWZ34"/>
      <c r="TXA34"/>
      <c r="TXB34"/>
      <c r="TXC34"/>
      <c r="TXD34"/>
      <c r="TXE34"/>
      <c r="TXF34"/>
      <c r="TXG34"/>
      <c r="TXH34"/>
      <c r="TXI34"/>
      <c r="TXJ34"/>
      <c r="TXK34"/>
      <c r="TXL34"/>
      <c r="TXM34"/>
      <c r="TXN34"/>
      <c r="TXO34"/>
      <c r="TXP34"/>
      <c r="TXQ34"/>
      <c r="TXR34"/>
      <c r="TXS34"/>
      <c r="TXT34"/>
      <c r="TXU34"/>
      <c r="TXV34"/>
      <c r="TXW34"/>
      <c r="TXX34"/>
      <c r="TXY34"/>
      <c r="TXZ34"/>
      <c r="TYA34"/>
      <c r="TYB34"/>
      <c r="TYC34"/>
      <c r="TYD34"/>
      <c r="TYE34"/>
      <c r="TYF34"/>
      <c r="TYG34"/>
      <c r="TYH34"/>
      <c r="TYI34"/>
      <c r="TYJ34"/>
      <c r="TYK34"/>
      <c r="TYL34"/>
      <c r="TYM34"/>
      <c r="TYN34"/>
      <c r="TYO34"/>
      <c r="TYP34"/>
      <c r="TYQ34"/>
      <c r="TYR34"/>
      <c r="TYS34"/>
      <c r="TYT34"/>
      <c r="TYU34"/>
      <c r="TYV34"/>
      <c r="TYW34"/>
      <c r="TYX34"/>
      <c r="TYY34"/>
      <c r="TYZ34"/>
      <c r="TZA34"/>
      <c r="TZB34"/>
      <c r="TZC34"/>
      <c r="TZD34"/>
      <c r="TZE34"/>
      <c r="TZF34"/>
      <c r="TZG34"/>
      <c r="TZH34"/>
      <c r="TZI34"/>
      <c r="TZJ34"/>
      <c r="TZK34"/>
      <c r="TZL34"/>
      <c r="TZM34"/>
      <c r="TZN34"/>
      <c r="TZO34"/>
      <c r="TZP34"/>
      <c r="TZQ34"/>
      <c r="TZR34"/>
      <c r="TZS34"/>
      <c r="TZT34"/>
      <c r="TZU34"/>
      <c r="TZV34"/>
      <c r="TZW34"/>
      <c r="TZX34"/>
      <c r="TZY34"/>
      <c r="TZZ34"/>
      <c r="UAA34"/>
      <c r="UAB34"/>
      <c r="UAC34"/>
      <c r="UAD34"/>
      <c r="UAE34"/>
      <c r="UAF34"/>
      <c r="UAG34"/>
      <c r="UAH34"/>
      <c r="UAI34"/>
      <c r="UAJ34"/>
      <c r="UAK34"/>
      <c r="UAL34"/>
      <c r="UAM34"/>
      <c r="UAN34"/>
      <c r="UAO34"/>
      <c r="UAP34"/>
      <c r="UAQ34"/>
      <c r="UAR34"/>
      <c r="UAS34"/>
      <c r="UAT34"/>
      <c r="UAU34"/>
      <c r="UAV34"/>
      <c r="UAW34"/>
      <c r="UAX34"/>
      <c r="UAY34"/>
      <c r="UAZ34"/>
      <c r="UBA34"/>
      <c r="UBB34"/>
      <c r="UBC34"/>
      <c r="UBD34"/>
      <c r="UBE34"/>
      <c r="UBF34"/>
      <c r="UBG34"/>
      <c r="UBH34"/>
      <c r="UBI34"/>
      <c r="UBJ34"/>
      <c r="UBK34"/>
      <c r="UBL34"/>
      <c r="UBM34"/>
      <c r="UBN34"/>
      <c r="UBO34"/>
      <c r="UBP34"/>
      <c r="UBQ34"/>
      <c r="UBR34"/>
      <c r="UBS34"/>
      <c r="UBT34"/>
      <c r="UBU34"/>
      <c r="UBV34"/>
      <c r="UBW34"/>
      <c r="UBX34"/>
      <c r="UBY34"/>
      <c r="UBZ34"/>
      <c r="UCA34"/>
      <c r="UCB34"/>
      <c r="UCC34"/>
      <c r="UCD34"/>
      <c r="UCE34"/>
      <c r="UCF34"/>
      <c r="UCG34"/>
      <c r="UCH34"/>
      <c r="UCI34"/>
      <c r="UCJ34"/>
      <c r="UCK34"/>
      <c r="UCL34"/>
      <c r="UCM34"/>
      <c r="UCN34"/>
      <c r="UCO34"/>
      <c r="UCP34"/>
      <c r="UCQ34"/>
      <c r="UCR34"/>
      <c r="UCS34"/>
      <c r="UCT34"/>
      <c r="UCU34"/>
      <c r="UCV34"/>
      <c r="UCW34"/>
      <c r="UCX34"/>
      <c r="UCY34"/>
      <c r="UCZ34"/>
      <c r="UDA34"/>
      <c r="UDB34"/>
      <c r="UDC34"/>
      <c r="UDD34"/>
      <c r="UDE34"/>
      <c r="UDF34"/>
      <c r="UDG34"/>
      <c r="UDH34"/>
      <c r="UDI34"/>
      <c r="UDJ34"/>
      <c r="UDK34"/>
      <c r="UDL34"/>
      <c r="UDM34"/>
      <c r="UDN34"/>
      <c r="UDO34"/>
      <c r="UDP34"/>
      <c r="UDQ34"/>
      <c r="UDR34"/>
      <c r="UDS34"/>
      <c r="UDT34"/>
      <c r="UDU34"/>
      <c r="UDV34"/>
      <c r="UDW34"/>
      <c r="UDX34"/>
      <c r="UDY34"/>
      <c r="UDZ34"/>
      <c r="UEA34"/>
      <c r="UEB34"/>
      <c r="UEC34"/>
      <c r="UED34"/>
      <c r="UEE34"/>
      <c r="UEF34"/>
      <c r="UEG34"/>
      <c r="UEH34"/>
      <c r="UEI34"/>
      <c r="UEJ34"/>
      <c r="UEK34"/>
      <c r="UEL34"/>
      <c r="UEM34"/>
      <c r="UEN34"/>
      <c r="UEO34"/>
      <c r="UEP34"/>
      <c r="UEQ34"/>
      <c r="UER34"/>
      <c r="UES34"/>
      <c r="UET34"/>
      <c r="UEU34"/>
      <c r="UEV34"/>
      <c r="UEW34"/>
      <c r="UEX34"/>
      <c r="UEY34"/>
      <c r="UEZ34"/>
      <c r="UFA34"/>
      <c r="UFB34"/>
      <c r="UFC34"/>
      <c r="UFD34"/>
      <c r="UFE34"/>
      <c r="UFF34"/>
      <c r="UFG34"/>
      <c r="UFH34"/>
      <c r="UFI34"/>
      <c r="UFJ34"/>
      <c r="UFK34"/>
      <c r="UFL34"/>
      <c r="UFM34"/>
      <c r="UFN34"/>
      <c r="UFO34"/>
      <c r="UFP34"/>
      <c r="UFQ34"/>
      <c r="UFR34"/>
      <c r="UFS34"/>
      <c r="UFT34"/>
      <c r="UFU34"/>
      <c r="UFV34"/>
      <c r="UFW34"/>
      <c r="UFX34"/>
      <c r="UFY34"/>
      <c r="UFZ34"/>
      <c r="UGA34"/>
      <c r="UGB34"/>
      <c r="UGC34"/>
      <c r="UGD34"/>
      <c r="UGE34"/>
      <c r="UGF34"/>
      <c r="UGG34"/>
      <c r="UGH34"/>
      <c r="UGI34"/>
      <c r="UGJ34"/>
      <c r="UGK34"/>
      <c r="UGL34"/>
      <c r="UGM34"/>
      <c r="UGN34"/>
      <c r="UGO34"/>
      <c r="UGP34"/>
      <c r="UGQ34"/>
      <c r="UGR34"/>
      <c r="UGS34"/>
      <c r="UGT34"/>
      <c r="UGU34"/>
      <c r="UGV34"/>
      <c r="UGW34"/>
      <c r="UGX34"/>
      <c r="UGY34"/>
      <c r="UGZ34"/>
      <c r="UHA34"/>
      <c r="UHB34"/>
      <c r="UHC34"/>
      <c r="UHD34"/>
      <c r="UHE34"/>
      <c r="UHF34"/>
      <c r="UHG34"/>
      <c r="UHH34"/>
      <c r="UHI34"/>
      <c r="UHJ34"/>
      <c r="UHK34"/>
      <c r="UHL34"/>
      <c r="UHM34"/>
      <c r="UHN34"/>
      <c r="UHO34"/>
      <c r="UHP34"/>
      <c r="UHQ34"/>
      <c r="UHR34"/>
      <c r="UHS34"/>
      <c r="UHT34"/>
      <c r="UHU34"/>
      <c r="UHV34"/>
      <c r="UHW34"/>
      <c r="UHX34"/>
      <c r="UHY34"/>
      <c r="UHZ34"/>
      <c r="UIA34"/>
      <c r="UIB34"/>
      <c r="UIC34"/>
      <c r="UID34"/>
      <c r="UIE34"/>
      <c r="UIF34"/>
      <c r="UIG34"/>
      <c r="UIH34"/>
      <c r="UII34"/>
      <c r="UIJ34"/>
      <c r="UIK34"/>
      <c r="UIL34"/>
      <c r="UIM34"/>
      <c r="UIN34"/>
      <c r="UIO34"/>
      <c r="UIP34"/>
      <c r="UIQ34"/>
      <c r="UIR34"/>
      <c r="UIS34"/>
      <c r="UIT34"/>
      <c r="UIU34"/>
      <c r="UIV34"/>
      <c r="UIW34"/>
      <c r="UIX34"/>
      <c r="UIY34"/>
      <c r="UIZ34"/>
      <c r="UJA34"/>
      <c r="UJB34"/>
      <c r="UJC34"/>
      <c r="UJD34"/>
      <c r="UJE34"/>
      <c r="UJF34"/>
      <c r="UJG34"/>
      <c r="UJH34"/>
      <c r="UJI34"/>
      <c r="UJJ34"/>
      <c r="UJK34"/>
      <c r="UJL34"/>
      <c r="UJM34"/>
      <c r="UJN34"/>
      <c r="UJO34"/>
      <c r="UJP34"/>
      <c r="UJQ34"/>
      <c r="UJR34"/>
      <c r="UJS34"/>
      <c r="UJT34"/>
      <c r="UJU34"/>
      <c r="UJV34"/>
      <c r="UJW34"/>
      <c r="UJX34"/>
      <c r="UJY34"/>
      <c r="UJZ34"/>
      <c r="UKA34"/>
      <c r="UKB34"/>
      <c r="UKC34"/>
      <c r="UKD34"/>
      <c r="UKE34"/>
      <c r="UKF34"/>
      <c r="UKG34"/>
      <c r="UKH34"/>
      <c r="UKI34"/>
      <c r="UKJ34"/>
      <c r="UKK34"/>
      <c r="UKL34"/>
      <c r="UKM34"/>
      <c r="UKN34"/>
      <c r="UKO34"/>
      <c r="UKP34"/>
      <c r="UKQ34"/>
      <c r="UKR34"/>
      <c r="UKS34"/>
      <c r="UKT34"/>
      <c r="UKU34"/>
      <c r="UKV34"/>
      <c r="UKW34"/>
      <c r="UKX34"/>
      <c r="UKY34"/>
      <c r="UKZ34"/>
      <c r="ULA34"/>
      <c r="ULB34"/>
      <c r="ULC34"/>
      <c r="ULD34"/>
      <c r="ULE34"/>
      <c r="ULF34"/>
      <c r="ULG34"/>
      <c r="ULH34"/>
      <c r="ULI34"/>
      <c r="ULJ34"/>
      <c r="ULK34"/>
      <c r="ULL34"/>
      <c r="ULM34"/>
      <c r="ULN34"/>
      <c r="ULO34"/>
      <c r="ULP34"/>
      <c r="ULQ34"/>
      <c r="ULR34"/>
      <c r="ULS34"/>
      <c r="ULT34"/>
      <c r="ULU34"/>
      <c r="ULV34"/>
      <c r="ULW34"/>
      <c r="ULX34"/>
      <c r="ULY34"/>
      <c r="ULZ34"/>
      <c r="UMA34"/>
      <c r="UMB34"/>
      <c r="UMC34"/>
      <c r="UMD34"/>
      <c r="UME34"/>
      <c r="UMF34"/>
      <c r="UMG34"/>
      <c r="UMH34"/>
      <c r="UMI34"/>
      <c r="UMJ34"/>
      <c r="UMK34"/>
      <c r="UML34"/>
      <c r="UMM34"/>
      <c r="UMN34"/>
      <c r="UMO34"/>
      <c r="UMP34"/>
      <c r="UMQ34"/>
      <c r="UMR34"/>
      <c r="UMS34"/>
      <c r="UMT34"/>
      <c r="UMU34"/>
      <c r="UMV34"/>
      <c r="UMW34"/>
      <c r="UMX34"/>
      <c r="UMY34"/>
      <c r="UMZ34"/>
      <c r="UNA34"/>
      <c r="UNB34"/>
      <c r="UNC34"/>
      <c r="UND34"/>
      <c r="UNE34"/>
      <c r="UNF34"/>
      <c r="UNG34"/>
      <c r="UNH34"/>
      <c r="UNI34"/>
      <c r="UNJ34"/>
      <c r="UNK34"/>
      <c r="UNL34"/>
      <c r="UNM34"/>
      <c r="UNN34"/>
      <c r="UNO34"/>
      <c r="UNP34"/>
      <c r="UNQ34"/>
      <c r="UNR34"/>
      <c r="UNS34"/>
      <c r="UNT34"/>
      <c r="UNU34"/>
      <c r="UNV34"/>
      <c r="UNW34"/>
      <c r="UNX34"/>
      <c r="UNY34"/>
      <c r="UNZ34"/>
      <c r="UOA34"/>
      <c r="UOB34"/>
      <c r="UOC34"/>
      <c r="UOD34"/>
      <c r="UOE34"/>
      <c r="UOF34"/>
      <c r="UOG34"/>
      <c r="UOH34"/>
      <c r="UOI34"/>
      <c r="UOJ34"/>
      <c r="UOK34"/>
      <c r="UOL34"/>
      <c r="UOM34"/>
      <c r="UON34"/>
      <c r="UOO34"/>
      <c r="UOP34"/>
      <c r="UOQ34"/>
      <c r="UOR34"/>
      <c r="UOS34"/>
      <c r="UOT34"/>
      <c r="UOU34"/>
      <c r="UOV34"/>
      <c r="UOW34"/>
      <c r="UOX34"/>
      <c r="UOY34"/>
      <c r="UOZ34"/>
      <c r="UPA34"/>
      <c r="UPB34"/>
      <c r="UPC34"/>
      <c r="UPD34"/>
      <c r="UPE34"/>
      <c r="UPF34"/>
      <c r="UPG34"/>
      <c r="UPH34"/>
      <c r="UPI34"/>
      <c r="UPJ34"/>
      <c r="UPK34"/>
      <c r="UPL34"/>
      <c r="UPM34"/>
      <c r="UPN34"/>
      <c r="UPO34"/>
      <c r="UPP34"/>
      <c r="UPQ34"/>
      <c r="UPR34"/>
      <c r="UPS34"/>
      <c r="UPT34"/>
      <c r="UPU34"/>
      <c r="UPV34"/>
      <c r="UPW34"/>
      <c r="UPX34"/>
      <c r="UPY34"/>
      <c r="UPZ34"/>
      <c r="UQA34"/>
      <c r="UQB34"/>
      <c r="UQC34"/>
      <c r="UQD34"/>
      <c r="UQE34"/>
      <c r="UQF34"/>
      <c r="UQG34"/>
      <c r="UQH34"/>
      <c r="UQI34"/>
      <c r="UQJ34"/>
      <c r="UQK34"/>
      <c r="UQL34"/>
      <c r="UQM34"/>
      <c r="UQN34"/>
      <c r="UQO34"/>
      <c r="UQP34"/>
      <c r="UQQ34"/>
      <c r="UQR34"/>
      <c r="UQS34"/>
      <c r="UQT34"/>
      <c r="UQU34"/>
      <c r="UQV34"/>
      <c r="UQW34"/>
      <c r="UQX34"/>
      <c r="UQY34"/>
      <c r="UQZ34"/>
      <c r="URA34"/>
      <c r="URB34"/>
      <c r="URC34"/>
      <c r="URD34"/>
      <c r="URE34"/>
      <c r="URF34"/>
      <c r="URG34"/>
      <c r="URH34"/>
      <c r="URI34"/>
      <c r="URJ34"/>
      <c r="URK34"/>
      <c r="URL34"/>
      <c r="URM34"/>
      <c r="URN34"/>
      <c r="URO34"/>
      <c r="URP34"/>
      <c r="URQ34"/>
      <c r="URR34"/>
      <c r="URS34"/>
      <c r="URT34"/>
      <c r="URU34"/>
      <c r="URV34"/>
      <c r="URW34"/>
      <c r="URX34"/>
      <c r="URY34"/>
      <c r="URZ34"/>
      <c r="USA34"/>
      <c r="USB34"/>
      <c r="USC34"/>
      <c r="USD34"/>
      <c r="USE34"/>
      <c r="USF34"/>
      <c r="USG34"/>
      <c r="USH34"/>
      <c r="USI34"/>
      <c r="USJ34"/>
      <c r="USK34"/>
      <c r="USL34"/>
      <c r="USM34"/>
      <c r="USN34"/>
      <c r="USO34"/>
      <c r="USP34"/>
      <c r="USQ34"/>
      <c r="USR34"/>
      <c r="USS34"/>
      <c r="UST34"/>
      <c r="USU34"/>
      <c r="USV34"/>
      <c r="USW34"/>
      <c r="USX34"/>
      <c r="USY34"/>
      <c r="USZ34"/>
      <c r="UTA34"/>
      <c r="UTB34"/>
      <c r="UTC34"/>
      <c r="UTD34"/>
      <c r="UTE34"/>
      <c r="UTF34"/>
      <c r="UTG34"/>
      <c r="UTH34"/>
      <c r="UTI34"/>
      <c r="UTJ34"/>
      <c r="UTK34"/>
      <c r="UTL34"/>
      <c r="UTM34"/>
      <c r="UTN34"/>
      <c r="UTO34"/>
      <c r="UTP34"/>
      <c r="UTQ34"/>
      <c r="UTR34"/>
      <c r="UTS34"/>
      <c r="UTT34"/>
      <c r="UTU34"/>
      <c r="UTV34"/>
      <c r="UTW34"/>
      <c r="UTX34"/>
      <c r="UTY34"/>
      <c r="UTZ34"/>
      <c r="UUA34"/>
      <c r="UUB34"/>
      <c r="UUC34"/>
      <c r="UUD34"/>
      <c r="UUE34"/>
      <c r="UUF34"/>
      <c r="UUG34"/>
      <c r="UUH34"/>
      <c r="UUI34"/>
      <c r="UUJ34"/>
      <c r="UUK34"/>
      <c r="UUL34"/>
      <c r="UUM34"/>
      <c r="UUN34"/>
      <c r="UUO34"/>
      <c r="UUP34"/>
      <c r="UUQ34"/>
      <c r="UUR34"/>
      <c r="UUS34"/>
      <c r="UUT34"/>
      <c r="UUU34"/>
      <c r="UUV34"/>
      <c r="UUW34"/>
      <c r="UUX34"/>
      <c r="UUY34"/>
      <c r="UUZ34"/>
      <c r="UVA34"/>
      <c r="UVB34"/>
      <c r="UVC34"/>
      <c r="UVD34"/>
      <c r="UVE34"/>
      <c r="UVF34"/>
      <c r="UVG34"/>
      <c r="UVH34"/>
      <c r="UVI34"/>
      <c r="UVJ34"/>
      <c r="UVK34"/>
      <c r="UVL34"/>
      <c r="UVM34"/>
      <c r="UVN34"/>
      <c r="UVO34"/>
      <c r="UVP34"/>
      <c r="UVQ34"/>
      <c r="UVR34"/>
      <c r="UVS34"/>
      <c r="UVT34"/>
      <c r="UVU34"/>
      <c r="UVV34"/>
      <c r="UVW34"/>
      <c r="UVX34"/>
      <c r="UVY34"/>
      <c r="UVZ34"/>
      <c r="UWA34"/>
      <c r="UWB34"/>
      <c r="UWC34"/>
      <c r="UWD34"/>
      <c r="UWE34"/>
      <c r="UWF34"/>
      <c r="UWG34"/>
      <c r="UWH34"/>
      <c r="UWI34"/>
      <c r="UWJ34"/>
      <c r="UWK34"/>
      <c r="UWL34"/>
      <c r="UWM34"/>
      <c r="UWN34"/>
      <c r="UWO34"/>
      <c r="UWP34"/>
      <c r="UWQ34"/>
      <c r="UWR34"/>
      <c r="UWS34"/>
      <c r="UWT34"/>
      <c r="UWU34"/>
      <c r="UWV34"/>
      <c r="UWW34"/>
      <c r="UWX34"/>
      <c r="UWY34"/>
      <c r="UWZ34"/>
      <c r="UXA34"/>
      <c r="UXB34"/>
      <c r="UXC34"/>
      <c r="UXD34"/>
      <c r="UXE34"/>
      <c r="UXF34"/>
      <c r="UXG34"/>
      <c r="UXH34"/>
      <c r="UXI34"/>
      <c r="UXJ34"/>
      <c r="UXK34"/>
      <c r="UXL34"/>
      <c r="UXM34"/>
      <c r="UXN34"/>
      <c r="UXO34"/>
      <c r="UXP34"/>
      <c r="UXQ34"/>
      <c r="UXR34"/>
      <c r="UXS34"/>
      <c r="UXT34"/>
      <c r="UXU34"/>
      <c r="UXV34"/>
      <c r="UXW34"/>
      <c r="UXX34"/>
      <c r="UXY34"/>
      <c r="UXZ34"/>
      <c r="UYA34"/>
      <c r="UYB34"/>
      <c r="UYC34"/>
      <c r="UYD34"/>
      <c r="UYE34"/>
      <c r="UYF34"/>
      <c r="UYG34"/>
      <c r="UYH34"/>
      <c r="UYI34"/>
      <c r="UYJ34"/>
      <c r="UYK34"/>
      <c r="UYL34"/>
      <c r="UYM34"/>
      <c r="UYN34"/>
      <c r="UYO34"/>
      <c r="UYP34"/>
      <c r="UYQ34"/>
      <c r="UYR34"/>
      <c r="UYS34"/>
      <c r="UYT34"/>
      <c r="UYU34"/>
      <c r="UYV34"/>
      <c r="UYW34"/>
      <c r="UYX34"/>
      <c r="UYY34"/>
      <c r="UYZ34"/>
      <c r="UZA34"/>
      <c r="UZB34"/>
      <c r="UZC34"/>
      <c r="UZD34"/>
      <c r="UZE34"/>
      <c r="UZF34"/>
      <c r="UZG34"/>
      <c r="UZH34"/>
      <c r="UZI34"/>
      <c r="UZJ34"/>
      <c r="UZK34"/>
      <c r="UZL34"/>
      <c r="UZM34"/>
      <c r="UZN34"/>
      <c r="UZO34"/>
      <c r="UZP34"/>
      <c r="UZQ34"/>
      <c r="UZR34"/>
      <c r="UZS34"/>
      <c r="UZT34"/>
      <c r="UZU34"/>
      <c r="UZV34"/>
      <c r="UZW34"/>
      <c r="UZX34"/>
      <c r="UZY34"/>
      <c r="UZZ34"/>
      <c r="VAA34"/>
      <c r="VAB34"/>
      <c r="VAC34"/>
      <c r="VAD34"/>
      <c r="VAE34"/>
      <c r="VAF34"/>
      <c r="VAG34"/>
      <c r="VAH34"/>
      <c r="VAI34"/>
      <c r="VAJ34"/>
      <c r="VAK34"/>
      <c r="VAL34"/>
      <c r="VAM34"/>
      <c r="VAN34"/>
      <c r="VAO34"/>
      <c r="VAP34"/>
      <c r="VAQ34"/>
      <c r="VAR34"/>
      <c r="VAS34"/>
      <c r="VAT34"/>
      <c r="VAU34"/>
      <c r="VAV34"/>
      <c r="VAW34"/>
      <c r="VAX34"/>
      <c r="VAY34"/>
      <c r="VAZ34"/>
      <c r="VBA34"/>
      <c r="VBB34"/>
      <c r="VBC34"/>
      <c r="VBD34"/>
      <c r="VBE34"/>
      <c r="VBF34"/>
      <c r="VBG34"/>
      <c r="VBH34"/>
      <c r="VBI34"/>
      <c r="VBJ34"/>
      <c r="VBK34"/>
      <c r="VBL34"/>
      <c r="VBM34"/>
      <c r="VBN34"/>
      <c r="VBO34"/>
      <c r="VBP34"/>
      <c r="VBQ34"/>
      <c r="VBR34"/>
      <c r="VBS34"/>
      <c r="VBT34"/>
      <c r="VBU34"/>
      <c r="VBV34"/>
      <c r="VBW34"/>
      <c r="VBX34"/>
      <c r="VBY34"/>
      <c r="VBZ34"/>
      <c r="VCA34"/>
      <c r="VCB34"/>
      <c r="VCC34"/>
      <c r="VCD34"/>
      <c r="VCE34"/>
      <c r="VCF34"/>
      <c r="VCG34"/>
      <c r="VCH34"/>
      <c r="VCI34"/>
      <c r="VCJ34"/>
      <c r="VCK34"/>
      <c r="VCL34"/>
      <c r="VCM34"/>
      <c r="VCN34"/>
      <c r="VCO34"/>
      <c r="VCP34"/>
      <c r="VCQ34"/>
      <c r="VCR34"/>
      <c r="VCS34"/>
      <c r="VCT34"/>
      <c r="VCU34"/>
      <c r="VCV34"/>
      <c r="VCW34"/>
      <c r="VCX34"/>
      <c r="VCY34"/>
      <c r="VCZ34"/>
      <c r="VDA34"/>
      <c r="VDB34"/>
      <c r="VDC34"/>
      <c r="VDD34"/>
      <c r="VDE34"/>
      <c r="VDF34"/>
      <c r="VDG34"/>
      <c r="VDH34"/>
      <c r="VDI34"/>
      <c r="VDJ34"/>
      <c r="VDK34"/>
      <c r="VDL34"/>
      <c r="VDM34"/>
      <c r="VDN34"/>
      <c r="VDO34"/>
      <c r="VDP34"/>
      <c r="VDQ34"/>
      <c r="VDR34"/>
      <c r="VDS34"/>
      <c r="VDT34"/>
      <c r="VDU34"/>
      <c r="VDV34"/>
      <c r="VDW34"/>
      <c r="VDX34"/>
      <c r="VDY34"/>
      <c r="VDZ34"/>
      <c r="VEA34"/>
      <c r="VEB34"/>
      <c r="VEC34"/>
      <c r="VED34"/>
      <c r="VEE34"/>
      <c r="VEF34"/>
      <c r="VEG34"/>
      <c r="VEH34"/>
      <c r="VEI34"/>
      <c r="VEJ34"/>
      <c r="VEK34"/>
      <c r="VEL34"/>
      <c r="VEM34"/>
      <c r="VEN34"/>
      <c r="VEO34"/>
      <c r="VEP34"/>
      <c r="VEQ34"/>
      <c r="VER34"/>
      <c r="VES34"/>
      <c r="VET34"/>
      <c r="VEU34"/>
      <c r="VEV34"/>
      <c r="VEW34"/>
      <c r="VEX34"/>
      <c r="VEY34"/>
      <c r="VEZ34"/>
      <c r="VFA34"/>
      <c r="VFB34"/>
      <c r="VFC34"/>
      <c r="VFD34"/>
      <c r="VFE34"/>
      <c r="VFF34"/>
      <c r="VFG34"/>
      <c r="VFH34"/>
      <c r="VFI34"/>
      <c r="VFJ34"/>
      <c r="VFK34"/>
      <c r="VFL34"/>
      <c r="VFM34"/>
      <c r="VFN34"/>
      <c r="VFO34"/>
      <c r="VFP34"/>
      <c r="VFQ34"/>
      <c r="VFR34"/>
      <c r="VFS34"/>
      <c r="VFT34"/>
      <c r="VFU34"/>
      <c r="VFV34"/>
      <c r="VFW34"/>
      <c r="VFX34"/>
      <c r="VFY34"/>
      <c r="VFZ34"/>
      <c r="VGA34"/>
      <c r="VGB34"/>
      <c r="VGC34"/>
      <c r="VGD34"/>
      <c r="VGE34"/>
      <c r="VGF34"/>
      <c r="VGG34"/>
      <c r="VGH34"/>
      <c r="VGI34"/>
      <c r="VGJ34"/>
      <c r="VGK34"/>
      <c r="VGL34"/>
      <c r="VGM34"/>
      <c r="VGN34"/>
      <c r="VGO34"/>
      <c r="VGP34"/>
      <c r="VGQ34"/>
      <c r="VGR34"/>
      <c r="VGS34"/>
      <c r="VGT34"/>
      <c r="VGU34"/>
      <c r="VGV34"/>
      <c r="VGW34"/>
      <c r="VGX34"/>
      <c r="VGY34"/>
      <c r="VGZ34"/>
      <c r="VHA34"/>
      <c r="VHB34"/>
      <c r="VHC34"/>
      <c r="VHD34"/>
      <c r="VHE34"/>
      <c r="VHF34"/>
      <c r="VHG34"/>
      <c r="VHH34"/>
      <c r="VHI34"/>
      <c r="VHJ34"/>
      <c r="VHK34"/>
      <c r="VHL34"/>
      <c r="VHM34"/>
      <c r="VHN34"/>
      <c r="VHO34"/>
      <c r="VHP34"/>
      <c r="VHQ34"/>
      <c r="VHR34"/>
      <c r="VHS34"/>
      <c r="VHT34"/>
      <c r="VHU34"/>
      <c r="VHV34"/>
      <c r="VHW34"/>
      <c r="VHX34"/>
      <c r="VHY34"/>
      <c r="VHZ34"/>
      <c r="VIA34"/>
      <c r="VIB34"/>
      <c r="VIC34"/>
      <c r="VID34"/>
      <c r="VIE34"/>
      <c r="VIF34"/>
      <c r="VIG34"/>
      <c r="VIH34"/>
      <c r="VII34"/>
      <c r="VIJ34"/>
      <c r="VIK34"/>
      <c r="VIL34"/>
      <c r="VIM34"/>
      <c r="VIN34"/>
      <c r="VIO34"/>
      <c r="VIP34"/>
      <c r="VIQ34"/>
      <c r="VIR34"/>
      <c r="VIS34"/>
      <c r="VIT34"/>
      <c r="VIU34"/>
      <c r="VIV34"/>
      <c r="VIW34"/>
      <c r="VIX34"/>
      <c r="VIY34"/>
      <c r="VIZ34"/>
      <c r="VJA34"/>
      <c r="VJB34"/>
      <c r="VJC34"/>
      <c r="VJD34"/>
      <c r="VJE34"/>
      <c r="VJF34"/>
      <c r="VJG34"/>
      <c r="VJH34"/>
      <c r="VJI34"/>
      <c r="VJJ34"/>
      <c r="VJK34"/>
      <c r="VJL34"/>
      <c r="VJM34"/>
      <c r="VJN34"/>
      <c r="VJO34"/>
      <c r="VJP34"/>
      <c r="VJQ34"/>
      <c r="VJR34"/>
      <c r="VJS34"/>
      <c r="VJT34"/>
      <c r="VJU34"/>
      <c r="VJV34"/>
      <c r="VJW34"/>
      <c r="VJX34"/>
      <c r="VJY34"/>
      <c r="VJZ34"/>
      <c r="VKA34"/>
      <c r="VKB34"/>
      <c r="VKC34"/>
      <c r="VKD34"/>
      <c r="VKE34"/>
      <c r="VKF34"/>
      <c r="VKG34"/>
      <c r="VKH34"/>
      <c r="VKI34"/>
      <c r="VKJ34"/>
      <c r="VKK34"/>
      <c r="VKL34"/>
      <c r="VKM34"/>
      <c r="VKN34"/>
      <c r="VKO34"/>
      <c r="VKP34"/>
      <c r="VKQ34"/>
      <c r="VKR34"/>
      <c r="VKS34"/>
      <c r="VKT34"/>
      <c r="VKU34"/>
      <c r="VKV34"/>
      <c r="VKW34"/>
      <c r="VKX34"/>
      <c r="VKY34"/>
      <c r="VKZ34"/>
      <c r="VLA34"/>
      <c r="VLB34"/>
      <c r="VLC34"/>
      <c r="VLD34"/>
      <c r="VLE34"/>
      <c r="VLF34"/>
      <c r="VLG34"/>
      <c r="VLH34"/>
      <c r="VLI34"/>
      <c r="VLJ34"/>
      <c r="VLK34"/>
      <c r="VLL34"/>
      <c r="VLM34"/>
      <c r="VLN34"/>
      <c r="VLO34"/>
      <c r="VLP34"/>
      <c r="VLQ34"/>
      <c r="VLR34"/>
      <c r="VLS34"/>
      <c r="VLT34"/>
      <c r="VLU34"/>
      <c r="VLV34"/>
      <c r="VLW34"/>
      <c r="VLX34"/>
      <c r="VLY34"/>
      <c r="VLZ34"/>
      <c r="VMA34"/>
      <c r="VMB34"/>
      <c r="VMC34"/>
      <c r="VMD34"/>
      <c r="VME34"/>
      <c r="VMF34"/>
      <c r="VMG34"/>
      <c r="VMH34"/>
      <c r="VMI34"/>
      <c r="VMJ34"/>
      <c r="VMK34"/>
      <c r="VML34"/>
      <c r="VMM34"/>
      <c r="VMN34"/>
      <c r="VMO34"/>
      <c r="VMP34"/>
      <c r="VMQ34"/>
      <c r="VMR34"/>
      <c r="VMS34"/>
      <c r="VMT34"/>
      <c r="VMU34"/>
      <c r="VMV34"/>
      <c r="VMW34"/>
      <c r="VMX34"/>
      <c r="VMY34"/>
      <c r="VMZ34"/>
      <c r="VNA34"/>
      <c r="VNB34"/>
      <c r="VNC34"/>
      <c r="VND34"/>
      <c r="VNE34"/>
      <c r="VNF34"/>
      <c r="VNG34"/>
      <c r="VNH34"/>
      <c r="VNI34"/>
      <c r="VNJ34"/>
      <c r="VNK34"/>
      <c r="VNL34"/>
      <c r="VNM34"/>
      <c r="VNN34"/>
      <c r="VNO34"/>
      <c r="VNP34"/>
      <c r="VNQ34"/>
      <c r="VNR34"/>
      <c r="VNS34"/>
      <c r="VNT34"/>
      <c r="VNU34"/>
      <c r="VNV34"/>
      <c r="VNW34"/>
      <c r="VNX34"/>
      <c r="VNY34"/>
      <c r="VNZ34"/>
      <c r="VOA34"/>
      <c r="VOB34"/>
      <c r="VOC34"/>
      <c r="VOD34"/>
      <c r="VOE34"/>
      <c r="VOF34"/>
      <c r="VOG34"/>
      <c r="VOH34"/>
      <c r="VOI34"/>
      <c r="VOJ34"/>
      <c r="VOK34"/>
      <c r="VOL34"/>
      <c r="VOM34"/>
      <c r="VON34"/>
      <c r="VOO34"/>
      <c r="VOP34"/>
      <c r="VOQ34"/>
      <c r="VOR34"/>
      <c r="VOS34"/>
      <c r="VOT34"/>
      <c r="VOU34"/>
      <c r="VOV34"/>
      <c r="VOW34"/>
      <c r="VOX34"/>
      <c r="VOY34"/>
      <c r="VOZ34"/>
      <c r="VPA34"/>
      <c r="VPB34"/>
      <c r="VPC34"/>
      <c r="VPD34"/>
      <c r="VPE34"/>
      <c r="VPF34"/>
      <c r="VPG34"/>
      <c r="VPH34"/>
      <c r="VPI34"/>
      <c r="VPJ34"/>
      <c r="VPK34"/>
      <c r="VPL34"/>
      <c r="VPM34"/>
      <c r="VPN34"/>
      <c r="VPO34"/>
      <c r="VPP34"/>
      <c r="VPQ34"/>
      <c r="VPR34"/>
      <c r="VPS34"/>
      <c r="VPT34"/>
      <c r="VPU34"/>
      <c r="VPV34"/>
      <c r="VPW34"/>
      <c r="VPX34"/>
      <c r="VPY34"/>
      <c r="VPZ34"/>
      <c r="VQA34"/>
      <c r="VQB34"/>
      <c r="VQC34"/>
      <c r="VQD34"/>
      <c r="VQE34"/>
      <c r="VQF34"/>
      <c r="VQG34"/>
      <c r="VQH34"/>
      <c r="VQI34"/>
      <c r="VQJ34"/>
      <c r="VQK34"/>
      <c r="VQL34"/>
      <c r="VQM34"/>
      <c r="VQN34"/>
      <c r="VQO34"/>
      <c r="VQP34"/>
      <c r="VQQ34"/>
      <c r="VQR34"/>
      <c r="VQS34"/>
      <c r="VQT34"/>
      <c r="VQU34"/>
      <c r="VQV34"/>
      <c r="VQW34"/>
      <c r="VQX34"/>
      <c r="VQY34"/>
      <c r="VQZ34"/>
      <c r="VRA34"/>
      <c r="VRB34"/>
      <c r="VRC34"/>
      <c r="VRD34"/>
      <c r="VRE34"/>
      <c r="VRF34"/>
      <c r="VRG34"/>
      <c r="VRH34"/>
      <c r="VRI34"/>
      <c r="VRJ34"/>
      <c r="VRK34"/>
      <c r="VRL34"/>
      <c r="VRM34"/>
      <c r="VRN34"/>
      <c r="VRO34"/>
      <c r="VRP34"/>
      <c r="VRQ34"/>
      <c r="VRR34"/>
      <c r="VRS34"/>
      <c r="VRT34"/>
      <c r="VRU34"/>
      <c r="VRV34"/>
      <c r="VRW34"/>
      <c r="VRX34"/>
      <c r="VRY34"/>
      <c r="VRZ34"/>
      <c r="VSA34"/>
      <c r="VSB34"/>
      <c r="VSC34"/>
      <c r="VSD34"/>
      <c r="VSE34"/>
      <c r="VSF34"/>
      <c r="VSG34"/>
      <c r="VSH34"/>
      <c r="VSI34"/>
      <c r="VSJ34"/>
      <c r="VSK34"/>
      <c r="VSL34"/>
      <c r="VSM34"/>
      <c r="VSN34"/>
      <c r="VSO34"/>
      <c r="VSP34"/>
      <c r="VSQ34"/>
      <c r="VSR34"/>
      <c r="VSS34"/>
      <c r="VST34"/>
      <c r="VSU34"/>
      <c r="VSV34"/>
      <c r="VSW34"/>
      <c r="VSX34"/>
      <c r="VSY34"/>
      <c r="VSZ34"/>
      <c r="VTA34"/>
      <c r="VTB34"/>
      <c r="VTC34"/>
      <c r="VTD34"/>
      <c r="VTE34"/>
      <c r="VTF34"/>
      <c r="VTG34"/>
      <c r="VTH34"/>
      <c r="VTI34"/>
      <c r="VTJ34"/>
      <c r="VTK34"/>
      <c r="VTL34"/>
      <c r="VTM34"/>
      <c r="VTN34"/>
      <c r="VTO34"/>
      <c r="VTP34"/>
      <c r="VTQ34"/>
      <c r="VTR34"/>
      <c r="VTS34"/>
      <c r="VTT34"/>
      <c r="VTU34"/>
      <c r="VTV34"/>
      <c r="VTW34"/>
      <c r="VTX34"/>
      <c r="VTY34"/>
      <c r="VTZ34"/>
      <c r="VUA34"/>
      <c r="VUB34"/>
      <c r="VUC34"/>
      <c r="VUD34"/>
      <c r="VUE34"/>
      <c r="VUF34"/>
      <c r="VUG34"/>
      <c r="VUH34"/>
      <c r="VUI34"/>
      <c r="VUJ34"/>
      <c r="VUK34"/>
      <c r="VUL34"/>
      <c r="VUM34"/>
      <c r="VUN34"/>
      <c r="VUO34"/>
      <c r="VUP34"/>
      <c r="VUQ34"/>
      <c r="VUR34"/>
      <c r="VUS34"/>
      <c r="VUT34"/>
      <c r="VUU34"/>
      <c r="VUV34"/>
      <c r="VUW34"/>
      <c r="VUX34"/>
      <c r="VUY34"/>
      <c r="VUZ34"/>
      <c r="VVA34"/>
      <c r="VVB34"/>
      <c r="VVC34"/>
      <c r="VVD34"/>
      <c r="VVE34"/>
      <c r="VVF34"/>
      <c r="VVG34"/>
      <c r="VVH34"/>
      <c r="VVI34"/>
      <c r="VVJ34"/>
      <c r="VVK34"/>
      <c r="VVL34"/>
      <c r="VVM34"/>
      <c r="VVN34"/>
      <c r="VVO34"/>
      <c r="VVP34"/>
      <c r="VVQ34"/>
      <c r="VVR34"/>
      <c r="VVS34"/>
      <c r="VVT34"/>
      <c r="VVU34"/>
      <c r="VVV34"/>
      <c r="VVW34"/>
      <c r="VVX34"/>
      <c r="VVY34"/>
      <c r="VVZ34"/>
      <c r="VWA34"/>
      <c r="VWB34"/>
      <c r="VWC34"/>
      <c r="VWD34"/>
      <c r="VWE34"/>
      <c r="VWF34"/>
      <c r="VWG34"/>
      <c r="VWH34"/>
      <c r="VWI34"/>
      <c r="VWJ34"/>
      <c r="VWK34"/>
      <c r="VWL34"/>
      <c r="VWM34"/>
      <c r="VWN34"/>
      <c r="VWO34"/>
      <c r="VWP34"/>
      <c r="VWQ34"/>
      <c r="VWR34"/>
      <c r="VWS34"/>
      <c r="VWT34"/>
      <c r="VWU34"/>
      <c r="VWV34"/>
      <c r="VWW34"/>
      <c r="VWX34"/>
      <c r="VWY34"/>
      <c r="VWZ34"/>
      <c r="VXA34"/>
      <c r="VXB34"/>
      <c r="VXC34"/>
      <c r="VXD34"/>
      <c r="VXE34"/>
      <c r="VXF34"/>
      <c r="VXG34"/>
      <c r="VXH34"/>
      <c r="VXI34"/>
      <c r="VXJ34"/>
      <c r="VXK34"/>
      <c r="VXL34"/>
      <c r="VXM34"/>
      <c r="VXN34"/>
      <c r="VXO34"/>
      <c r="VXP34"/>
      <c r="VXQ34"/>
      <c r="VXR34"/>
      <c r="VXS34"/>
      <c r="VXT34"/>
      <c r="VXU34"/>
      <c r="VXV34"/>
      <c r="VXW34"/>
      <c r="VXX34"/>
      <c r="VXY34"/>
      <c r="VXZ34"/>
      <c r="VYA34"/>
      <c r="VYB34"/>
      <c r="VYC34"/>
      <c r="VYD34"/>
      <c r="VYE34"/>
      <c r="VYF34"/>
      <c r="VYG34"/>
      <c r="VYH34"/>
      <c r="VYI34"/>
      <c r="VYJ34"/>
      <c r="VYK34"/>
      <c r="VYL34"/>
      <c r="VYM34"/>
      <c r="VYN34"/>
      <c r="VYO34"/>
      <c r="VYP34"/>
      <c r="VYQ34"/>
      <c r="VYR34"/>
      <c r="VYS34"/>
      <c r="VYT34"/>
      <c r="VYU34"/>
      <c r="VYV34"/>
      <c r="VYW34"/>
      <c r="VYX34"/>
      <c r="VYY34"/>
      <c r="VYZ34"/>
      <c r="VZA34"/>
      <c r="VZB34"/>
      <c r="VZC34"/>
      <c r="VZD34"/>
      <c r="VZE34"/>
      <c r="VZF34"/>
      <c r="VZG34"/>
      <c r="VZH34"/>
      <c r="VZI34"/>
      <c r="VZJ34"/>
      <c r="VZK34"/>
      <c r="VZL34"/>
      <c r="VZM34"/>
      <c r="VZN34"/>
      <c r="VZO34"/>
      <c r="VZP34"/>
      <c r="VZQ34"/>
      <c r="VZR34"/>
      <c r="VZS34"/>
      <c r="VZT34"/>
      <c r="VZU34"/>
      <c r="VZV34"/>
      <c r="VZW34"/>
      <c r="VZX34"/>
      <c r="VZY34"/>
      <c r="VZZ34"/>
      <c r="WAA34"/>
      <c r="WAB34"/>
      <c r="WAC34"/>
      <c r="WAD34"/>
      <c r="WAE34"/>
      <c r="WAF34"/>
      <c r="WAG34"/>
      <c r="WAH34"/>
      <c r="WAI34"/>
      <c r="WAJ34"/>
      <c r="WAK34"/>
      <c r="WAL34"/>
      <c r="WAM34"/>
      <c r="WAN34"/>
      <c r="WAO34"/>
      <c r="WAP34"/>
      <c r="WAQ34"/>
      <c r="WAR34"/>
      <c r="WAS34"/>
      <c r="WAT34"/>
      <c r="WAU34"/>
      <c r="WAV34"/>
      <c r="WAW34"/>
      <c r="WAX34"/>
      <c r="WAY34"/>
      <c r="WAZ34"/>
      <c r="WBA34"/>
      <c r="WBB34"/>
      <c r="WBC34"/>
      <c r="WBD34"/>
      <c r="WBE34"/>
      <c r="WBF34"/>
      <c r="WBG34"/>
      <c r="WBH34"/>
      <c r="WBI34"/>
      <c r="WBJ34"/>
      <c r="WBK34"/>
      <c r="WBL34"/>
      <c r="WBM34"/>
      <c r="WBN34"/>
      <c r="WBO34"/>
      <c r="WBP34"/>
      <c r="WBQ34"/>
      <c r="WBR34"/>
      <c r="WBS34"/>
      <c r="WBT34"/>
      <c r="WBU34"/>
      <c r="WBV34"/>
      <c r="WBW34"/>
      <c r="WBX34"/>
      <c r="WBY34"/>
      <c r="WBZ34"/>
      <c r="WCA34"/>
      <c r="WCB34"/>
      <c r="WCC34"/>
      <c r="WCD34"/>
      <c r="WCE34"/>
      <c r="WCF34"/>
      <c r="WCG34"/>
      <c r="WCH34"/>
      <c r="WCI34"/>
      <c r="WCJ34"/>
      <c r="WCK34"/>
      <c r="WCL34"/>
      <c r="WCM34"/>
      <c r="WCN34"/>
      <c r="WCO34"/>
      <c r="WCP34"/>
      <c r="WCQ34"/>
      <c r="WCR34"/>
      <c r="WCS34"/>
      <c r="WCT34"/>
      <c r="WCU34"/>
      <c r="WCV34"/>
      <c r="WCW34"/>
      <c r="WCX34"/>
      <c r="WCY34"/>
      <c r="WCZ34"/>
      <c r="WDA34"/>
      <c r="WDB34"/>
      <c r="WDC34"/>
      <c r="WDD34"/>
      <c r="WDE34"/>
      <c r="WDF34"/>
      <c r="WDG34"/>
      <c r="WDH34"/>
      <c r="WDI34"/>
      <c r="WDJ34"/>
      <c r="WDK34"/>
      <c r="WDL34"/>
      <c r="WDM34"/>
      <c r="WDN34"/>
      <c r="WDO34"/>
      <c r="WDP34"/>
      <c r="WDQ34"/>
      <c r="WDR34"/>
      <c r="WDS34"/>
      <c r="WDT34"/>
      <c r="WDU34"/>
      <c r="WDV34"/>
      <c r="WDW34"/>
      <c r="WDX34"/>
      <c r="WDY34"/>
      <c r="WDZ34"/>
      <c r="WEA34"/>
      <c r="WEB34"/>
      <c r="WEC34"/>
      <c r="WED34"/>
      <c r="WEE34"/>
      <c r="WEF34"/>
      <c r="WEG34"/>
      <c r="WEH34"/>
      <c r="WEI34"/>
      <c r="WEJ34"/>
      <c r="WEK34"/>
      <c r="WEL34"/>
      <c r="WEM34"/>
      <c r="WEN34"/>
      <c r="WEO34"/>
      <c r="WEP34"/>
      <c r="WEQ34"/>
      <c r="WER34"/>
      <c r="WES34"/>
      <c r="WET34"/>
      <c r="WEU34"/>
      <c r="WEV34"/>
      <c r="WEW34"/>
      <c r="WEX34"/>
      <c r="WEY34"/>
      <c r="WEZ34"/>
      <c r="WFA34"/>
      <c r="WFB34"/>
      <c r="WFC34"/>
      <c r="WFD34"/>
      <c r="WFE34"/>
      <c r="WFF34"/>
      <c r="WFG34"/>
      <c r="WFH34"/>
      <c r="WFI34"/>
      <c r="WFJ34"/>
      <c r="WFK34"/>
      <c r="WFL34"/>
      <c r="WFM34"/>
      <c r="WFN34"/>
      <c r="WFO34"/>
      <c r="WFP34"/>
      <c r="WFQ34"/>
      <c r="WFR34"/>
      <c r="WFS34"/>
      <c r="WFT34"/>
      <c r="WFU34"/>
      <c r="WFV34"/>
      <c r="WFW34"/>
      <c r="WFX34"/>
      <c r="WFY34"/>
      <c r="WFZ34"/>
      <c r="WGA34"/>
      <c r="WGB34"/>
      <c r="WGC34"/>
      <c r="WGD34"/>
      <c r="WGE34"/>
      <c r="WGF34"/>
      <c r="WGG34"/>
      <c r="WGH34"/>
      <c r="WGI34"/>
      <c r="WGJ34"/>
      <c r="WGK34"/>
      <c r="WGL34"/>
      <c r="WGM34"/>
      <c r="WGN34"/>
      <c r="WGO34"/>
      <c r="WGP34"/>
      <c r="WGQ34"/>
      <c r="WGR34"/>
      <c r="WGS34"/>
      <c r="WGT34"/>
      <c r="WGU34"/>
      <c r="WGV34"/>
      <c r="WGW34"/>
      <c r="WGX34"/>
      <c r="WGY34"/>
      <c r="WGZ34"/>
      <c r="WHA34"/>
      <c r="WHB34"/>
      <c r="WHC34"/>
      <c r="WHD34"/>
      <c r="WHE34"/>
      <c r="WHF34"/>
      <c r="WHG34"/>
      <c r="WHH34"/>
      <c r="WHI34"/>
      <c r="WHJ34"/>
      <c r="WHK34"/>
      <c r="WHL34"/>
      <c r="WHM34"/>
      <c r="WHN34"/>
      <c r="WHO34"/>
      <c r="WHP34"/>
      <c r="WHQ34"/>
      <c r="WHR34"/>
      <c r="WHS34"/>
      <c r="WHT34"/>
      <c r="WHU34"/>
      <c r="WHV34"/>
      <c r="WHW34"/>
      <c r="WHX34"/>
      <c r="WHY34"/>
      <c r="WHZ34"/>
      <c r="WIA34"/>
      <c r="WIB34"/>
      <c r="WIC34"/>
      <c r="WID34"/>
      <c r="WIE34"/>
      <c r="WIF34"/>
      <c r="WIG34"/>
      <c r="WIH34"/>
      <c r="WII34"/>
      <c r="WIJ34"/>
      <c r="WIK34"/>
      <c r="WIL34"/>
      <c r="WIM34"/>
      <c r="WIN34"/>
      <c r="WIO34"/>
      <c r="WIP34"/>
      <c r="WIQ34"/>
      <c r="WIR34"/>
      <c r="WIS34"/>
      <c r="WIT34"/>
      <c r="WIU34"/>
      <c r="WIV34"/>
      <c r="WIW34"/>
      <c r="WIX34"/>
      <c r="WIY34"/>
      <c r="WIZ34"/>
      <c r="WJA34"/>
      <c r="WJB34"/>
      <c r="WJC34"/>
      <c r="WJD34"/>
      <c r="WJE34"/>
      <c r="WJF34"/>
      <c r="WJG34"/>
      <c r="WJH34"/>
      <c r="WJI34"/>
      <c r="WJJ34"/>
      <c r="WJK34"/>
      <c r="WJL34"/>
      <c r="WJM34"/>
      <c r="WJN34"/>
      <c r="WJO34"/>
      <c r="WJP34"/>
      <c r="WJQ34"/>
      <c r="WJR34"/>
      <c r="WJS34"/>
      <c r="WJT34"/>
      <c r="WJU34"/>
      <c r="WJV34"/>
      <c r="WJW34"/>
      <c r="WJX34"/>
      <c r="WJY34"/>
      <c r="WJZ34"/>
      <c r="WKA34"/>
      <c r="WKB34"/>
      <c r="WKC34"/>
      <c r="WKD34"/>
      <c r="WKE34"/>
      <c r="WKF34"/>
      <c r="WKG34"/>
      <c r="WKH34"/>
      <c r="WKI34"/>
      <c r="WKJ34"/>
      <c r="WKK34"/>
      <c r="WKL34"/>
      <c r="WKM34"/>
      <c r="WKN34"/>
      <c r="WKO34"/>
      <c r="WKP34"/>
      <c r="WKQ34"/>
      <c r="WKR34"/>
      <c r="WKS34"/>
      <c r="WKT34"/>
      <c r="WKU34"/>
      <c r="WKV34"/>
      <c r="WKW34"/>
      <c r="WKX34"/>
      <c r="WKY34"/>
      <c r="WKZ34"/>
      <c r="WLA34"/>
      <c r="WLB34"/>
      <c r="WLC34"/>
      <c r="WLD34"/>
      <c r="WLE34"/>
      <c r="WLF34"/>
      <c r="WLG34"/>
      <c r="WLH34"/>
      <c r="WLI34"/>
      <c r="WLJ34"/>
      <c r="WLK34"/>
      <c r="WLL34"/>
      <c r="WLM34"/>
      <c r="WLN34"/>
      <c r="WLO34"/>
      <c r="WLP34"/>
      <c r="WLQ34"/>
      <c r="WLR34"/>
      <c r="WLS34"/>
      <c r="WLT34"/>
      <c r="WLU34"/>
      <c r="WLV34"/>
      <c r="WLW34"/>
      <c r="WLX34"/>
      <c r="WLY34"/>
      <c r="WLZ34"/>
      <c r="WMA34"/>
      <c r="WMB34"/>
      <c r="WMC34"/>
      <c r="WMD34"/>
      <c r="WME34"/>
      <c r="WMF34"/>
      <c r="WMG34"/>
      <c r="WMH34"/>
      <c r="WMI34"/>
      <c r="WMJ34"/>
      <c r="WMK34"/>
      <c r="WML34"/>
      <c r="WMM34"/>
      <c r="WMN34"/>
      <c r="WMO34"/>
      <c r="WMP34"/>
      <c r="WMQ34"/>
      <c r="WMR34"/>
      <c r="WMS34"/>
      <c r="WMT34"/>
      <c r="WMU34"/>
      <c r="WMV34"/>
      <c r="WMW34"/>
      <c r="WMX34"/>
      <c r="WMY34"/>
      <c r="WMZ34"/>
      <c r="WNA34"/>
      <c r="WNB34"/>
      <c r="WNC34"/>
      <c r="WND34"/>
      <c r="WNE34"/>
      <c r="WNF34"/>
      <c r="WNG34"/>
      <c r="WNH34"/>
      <c r="WNI34"/>
      <c r="WNJ34"/>
      <c r="WNK34"/>
      <c r="WNL34"/>
      <c r="WNM34"/>
      <c r="WNN34"/>
      <c r="WNO34"/>
      <c r="WNP34"/>
      <c r="WNQ34"/>
      <c r="WNR34"/>
      <c r="WNS34"/>
      <c r="WNT34"/>
      <c r="WNU34"/>
      <c r="WNV34"/>
      <c r="WNW34"/>
      <c r="WNX34"/>
      <c r="WNY34"/>
      <c r="WNZ34"/>
      <c r="WOA34"/>
      <c r="WOB34"/>
      <c r="WOC34"/>
      <c r="WOD34"/>
      <c r="WOE34"/>
      <c r="WOF34"/>
      <c r="WOG34"/>
      <c r="WOH34"/>
      <c r="WOI34"/>
      <c r="WOJ34"/>
      <c r="WOK34"/>
      <c r="WOL34"/>
      <c r="WOM34"/>
      <c r="WON34"/>
      <c r="WOO34"/>
      <c r="WOP34"/>
      <c r="WOQ34"/>
      <c r="WOR34"/>
      <c r="WOS34"/>
      <c r="WOT34"/>
      <c r="WOU34"/>
      <c r="WOV34"/>
      <c r="WOW34"/>
      <c r="WOX34"/>
      <c r="WOY34"/>
      <c r="WOZ34"/>
      <c r="WPA34"/>
      <c r="WPB34"/>
      <c r="WPC34"/>
      <c r="WPD34"/>
      <c r="WPE34"/>
      <c r="WPF34"/>
      <c r="WPG34"/>
      <c r="WPH34"/>
      <c r="WPI34"/>
      <c r="WPJ34"/>
      <c r="WPK34"/>
      <c r="WPL34"/>
      <c r="WPM34"/>
      <c r="WPN34"/>
      <c r="WPO34"/>
      <c r="WPP34"/>
      <c r="WPQ34"/>
      <c r="WPR34"/>
      <c r="WPS34"/>
      <c r="WPT34"/>
      <c r="WPU34"/>
      <c r="WPV34"/>
      <c r="WPW34"/>
      <c r="WPX34"/>
      <c r="WPY34"/>
      <c r="WPZ34"/>
      <c r="WQA34"/>
      <c r="WQB34"/>
      <c r="WQC34"/>
      <c r="WQD34"/>
      <c r="WQE34"/>
      <c r="WQF34"/>
      <c r="WQG34"/>
      <c r="WQH34"/>
      <c r="WQI34"/>
      <c r="WQJ34"/>
      <c r="WQK34"/>
      <c r="WQL34"/>
      <c r="WQM34"/>
      <c r="WQN34"/>
      <c r="WQO34"/>
      <c r="WQP34"/>
      <c r="WQQ34"/>
      <c r="WQR34"/>
      <c r="WQS34"/>
      <c r="WQT34"/>
      <c r="WQU34"/>
      <c r="WQV34"/>
      <c r="WQW34"/>
      <c r="WQX34"/>
      <c r="WQY34"/>
      <c r="WQZ34"/>
      <c r="WRA34"/>
      <c r="WRB34"/>
      <c r="WRC34"/>
      <c r="WRD34"/>
      <c r="WRE34"/>
      <c r="WRF34"/>
      <c r="WRG34"/>
      <c r="WRH34"/>
      <c r="WRI34"/>
      <c r="WRJ34"/>
      <c r="WRK34"/>
      <c r="WRL34"/>
      <c r="WRM34"/>
      <c r="WRN34"/>
      <c r="WRO34"/>
      <c r="WRP34"/>
      <c r="WRQ34"/>
      <c r="WRR34"/>
      <c r="WRS34"/>
      <c r="WRT34"/>
      <c r="WRU34"/>
      <c r="WRV34"/>
      <c r="WRW34"/>
      <c r="WRX34"/>
      <c r="WRY34"/>
      <c r="WRZ34"/>
      <c r="WSA34"/>
      <c r="WSB34"/>
      <c r="WSC34"/>
      <c r="WSD34"/>
      <c r="WSE34"/>
      <c r="WSF34"/>
      <c r="WSG34"/>
      <c r="WSH34"/>
      <c r="WSI34"/>
      <c r="WSJ34"/>
      <c r="WSK34"/>
      <c r="WSL34"/>
      <c r="WSM34"/>
      <c r="WSN34"/>
      <c r="WSO34"/>
      <c r="WSP34"/>
      <c r="WSQ34"/>
      <c r="WSR34"/>
      <c r="WSS34"/>
      <c r="WST34"/>
      <c r="WSU34"/>
      <c r="WSV34"/>
      <c r="WSW34"/>
      <c r="WSX34"/>
      <c r="WSY34"/>
      <c r="WSZ34"/>
      <c r="WTA34"/>
      <c r="WTB34"/>
      <c r="WTC34"/>
      <c r="WTD34"/>
      <c r="WTE34"/>
      <c r="WTF34"/>
      <c r="WTG34"/>
      <c r="WTH34"/>
      <c r="WTI34"/>
      <c r="WTJ34"/>
      <c r="WTK34"/>
      <c r="WTL34"/>
      <c r="WTM34"/>
      <c r="WTN34"/>
      <c r="WTO34"/>
      <c r="WTP34"/>
      <c r="WTQ34"/>
      <c r="WTR34"/>
      <c r="WTS34"/>
      <c r="WTT34"/>
      <c r="WTU34"/>
      <c r="WTV34"/>
      <c r="WTW34"/>
      <c r="WTX34"/>
      <c r="WTY34"/>
      <c r="WTZ34"/>
      <c r="WUA34"/>
      <c r="WUB34"/>
      <c r="WUC34"/>
      <c r="WUD34"/>
      <c r="WUE34"/>
      <c r="WUF34"/>
      <c r="WUG34"/>
      <c r="WUH34"/>
      <c r="WUI34"/>
      <c r="WUJ34"/>
      <c r="WUK34"/>
      <c r="WUL34"/>
      <c r="WUM34"/>
      <c r="WUN34"/>
      <c r="WUO34"/>
      <c r="WUP34"/>
      <c r="WUQ34"/>
      <c r="WUR34"/>
      <c r="WUS34"/>
      <c r="WUT34"/>
      <c r="WUU34"/>
      <c r="WUV34"/>
      <c r="WUW34"/>
      <c r="WUX34"/>
      <c r="WUY34"/>
      <c r="WUZ34"/>
      <c r="WVA34"/>
      <c r="WVB34"/>
      <c r="WVC34"/>
      <c r="WVD34"/>
      <c r="WVE34"/>
      <c r="WVF34"/>
      <c r="WVG34"/>
      <c r="WVH34"/>
      <c r="WVI34"/>
      <c r="WVJ34"/>
      <c r="WVK34"/>
      <c r="WVL34"/>
      <c r="WVM34"/>
      <c r="WVN34"/>
      <c r="WVO34"/>
      <c r="WVP34"/>
      <c r="WVQ34"/>
      <c r="WVR34"/>
      <c r="WVS34"/>
      <c r="WVT34"/>
      <c r="WVU34"/>
      <c r="WVV34"/>
      <c r="WVW34"/>
      <c r="WVX34"/>
      <c r="WVY34"/>
      <c r="WVZ34"/>
      <c r="WWA34"/>
      <c r="WWB34"/>
      <c r="WWC34"/>
      <c r="WWD34"/>
      <c r="WWE34"/>
      <c r="WWF34"/>
      <c r="WWG34"/>
      <c r="WWH34"/>
      <c r="WWI34"/>
      <c r="WWJ34"/>
      <c r="WWK34"/>
      <c r="WWL34"/>
      <c r="WWM34"/>
      <c r="WWN34"/>
      <c r="WWO34"/>
      <c r="WWP34"/>
      <c r="WWQ34"/>
      <c r="WWR34"/>
      <c r="WWS34"/>
      <c r="WWT34"/>
      <c r="WWU34"/>
      <c r="WWV34"/>
      <c r="WWW34"/>
      <c r="WWX34"/>
      <c r="WWY34"/>
      <c r="WWZ34"/>
      <c r="WXA34"/>
      <c r="WXB34"/>
      <c r="WXC34"/>
      <c r="WXD34"/>
      <c r="WXE34"/>
      <c r="WXF34"/>
      <c r="WXG34"/>
      <c r="WXH34"/>
      <c r="WXI34"/>
      <c r="WXJ34"/>
      <c r="WXK34"/>
      <c r="WXL34"/>
      <c r="WXM34"/>
      <c r="WXN34"/>
      <c r="WXO34"/>
      <c r="WXP34"/>
      <c r="WXQ34"/>
      <c r="WXR34"/>
      <c r="WXS34"/>
      <c r="WXT34"/>
      <c r="WXU34"/>
      <c r="WXV34"/>
      <c r="WXW34"/>
      <c r="WXX34"/>
      <c r="WXY34"/>
      <c r="WXZ34"/>
      <c r="WYA34"/>
      <c r="WYB34"/>
      <c r="WYC34"/>
      <c r="WYD34"/>
      <c r="WYE34"/>
      <c r="WYF34"/>
      <c r="WYG34"/>
      <c r="WYH34"/>
      <c r="WYI34"/>
      <c r="WYJ34"/>
      <c r="WYK34"/>
      <c r="WYL34"/>
      <c r="WYM34"/>
      <c r="WYN34"/>
      <c r="WYO34"/>
      <c r="WYP34"/>
      <c r="WYQ34"/>
      <c r="WYR34"/>
      <c r="WYS34"/>
      <c r="WYT34"/>
      <c r="WYU34"/>
      <c r="WYV34"/>
      <c r="WYW34"/>
      <c r="WYX34"/>
      <c r="WYY34"/>
      <c r="WYZ34"/>
      <c r="WZA34"/>
      <c r="WZB34"/>
      <c r="WZC34"/>
      <c r="WZD34"/>
      <c r="WZE34"/>
      <c r="WZF34"/>
      <c r="WZG34"/>
      <c r="WZH34"/>
      <c r="WZI34"/>
      <c r="WZJ34"/>
      <c r="WZK34"/>
      <c r="WZL34"/>
      <c r="WZM34"/>
      <c r="WZN34"/>
      <c r="WZO34"/>
      <c r="WZP34"/>
      <c r="WZQ34"/>
      <c r="WZR34"/>
      <c r="WZS34"/>
      <c r="WZT34"/>
      <c r="WZU34"/>
      <c r="WZV34"/>
      <c r="WZW34"/>
      <c r="WZX34"/>
      <c r="WZY34"/>
      <c r="WZZ34"/>
      <c r="XAA34"/>
      <c r="XAB34"/>
      <c r="XAC34"/>
      <c r="XAD34"/>
      <c r="XAE34"/>
      <c r="XAF34"/>
      <c r="XAG34"/>
      <c r="XAH34"/>
      <c r="XAI34"/>
      <c r="XAJ34"/>
      <c r="XAK34"/>
      <c r="XAL34"/>
      <c r="XAM34"/>
      <c r="XAN34"/>
      <c r="XAO34"/>
      <c r="XAP34"/>
      <c r="XAQ34"/>
      <c r="XAR34"/>
      <c r="XAS34"/>
      <c r="XAT34"/>
      <c r="XAU34"/>
      <c r="XAV34"/>
      <c r="XAW34"/>
      <c r="XAX34"/>
      <c r="XAY34"/>
      <c r="XAZ34"/>
      <c r="XBA34"/>
      <c r="XBB34"/>
      <c r="XBC34"/>
      <c r="XBD34"/>
      <c r="XBE34"/>
      <c r="XBF34"/>
      <c r="XBG34"/>
      <c r="XBH34"/>
      <c r="XBI34"/>
      <c r="XBJ34"/>
      <c r="XBK34"/>
      <c r="XBL34"/>
      <c r="XBM34"/>
      <c r="XBN34"/>
      <c r="XBO34"/>
      <c r="XBP34"/>
      <c r="XBQ34"/>
      <c r="XBR34"/>
      <c r="XBS34"/>
      <c r="XBT34"/>
      <c r="XBU34"/>
      <c r="XBV34"/>
      <c r="XBW34"/>
      <c r="XBX34"/>
      <c r="XBY34"/>
      <c r="XBZ34"/>
      <c r="XCA34"/>
      <c r="XCB34"/>
      <c r="XCC34"/>
      <c r="XCD34"/>
      <c r="XCE34"/>
      <c r="XCF34"/>
      <c r="XCG34"/>
      <c r="XCH34"/>
      <c r="XCI34"/>
      <c r="XCJ34"/>
      <c r="XCK34"/>
      <c r="XCL34"/>
      <c r="XCM34"/>
      <c r="XCN34"/>
      <c r="XCO34"/>
      <c r="XCP34"/>
      <c r="XCQ34"/>
      <c r="XCR34"/>
      <c r="XCS34"/>
      <c r="XCT34"/>
      <c r="XCU34"/>
      <c r="XCV34"/>
      <c r="XCW34"/>
      <c r="XCX34"/>
      <c r="XCY34"/>
      <c r="XCZ34"/>
      <c r="XDA34"/>
      <c r="XDB34"/>
      <c r="XDC34"/>
      <c r="XDD34"/>
      <c r="XDE34"/>
      <c r="XDF34"/>
      <c r="XDG34"/>
      <c r="XDH34"/>
      <c r="XDI34"/>
      <c r="XDJ34"/>
      <c r="XDK34"/>
      <c r="XDL34"/>
      <c r="XDM34"/>
      <c r="XDN34"/>
      <c r="XDO34"/>
      <c r="XDP34"/>
      <c r="XDQ34"/>
      <c r="XDR34"/>
      <c r="XDS34"/>
      <c r="XDT34"/>
      <c r="XDU34"/>
      <c r="XDV34"/>
      <c r="XDW34"/>
      <c r="XDX34"/>
      <c r="XDY34"/>
      <c r="XDZ34"/>
      <c r="XEA34"/>
      <c r="XEB34"/>
      <c r="XEC34"/>
      <c r="XED34"/>
      <c r="XEE34"/>
      <c r="XEF34"/>
      <c r="XEG34"/>
      <c r="XEH34"/>
      <c r="XEI34"/>
    </row>
    <row r="35" spans="1:16363" ht="16" thickTop="1" x14ac:dyDescent="0.2">
      <c r="A35" s="212">
        <f t="shared" si="14"/>
        <v>45073.999305555553</v>
      </c>
      <c r="B35" s="25">
        <f t="shared" si="0"/>
        <v>2</v>
      </c>
      <c r="C35" s="6">
        <f>Penman!Z30</f>
        <v>0.20706240401122378</v>
      </c>
      <c r="D35" s="7">
        <f t="shared" ca="1" si="6"/>
        <v>0.18111111111111114</v>
      </c>
      <c r="E35" s="7">
        <f t="shared" ca="1" si="7"/>
        <v>3.7501302059810532E-2</v>
      </c>
      <c r="F35" s="131">
        <f ca="1">IF(L34&gt;0.3,E35/'Irrigation Rate'!$B$17,0)</f>
        <v>0</v>
      </c>
      <c r="G35" s="7">
        <f t="shared" ca="1" si="1"/>
        <v>3.7501302059810532E-2</v>
      </c>
      <c r="H35" s="11">
        <f>'Table (Dly)'!C29</f>
        <v>0</v>
      </c>
      <c r="I35" s="16">
        <f t="shared" si="8"/>
        <v>6.1566447527324479E-2</v>
      </c>
      <c r="K35" s="11">
        <f t="shared" ca="1" si="9"/>
        <v>0</v>
      </c>
      <c r="L35" s="8">
        <f t="shared" ca="1" si="15"/>
        <v>0</v>
      </c>
      <c r="N35" s="11">
        <f t="shared" ca="1" si="10"/>
        <v>2.4065145467513947E-2</v>
      </c>
      <c r="O35" s="15">
        <f t="shared" si="2"/>
        <v>9.7142857142857153</v>
      </c>
      <c r="P35" s="11">
        <f t="shared" si="16"/>
        <v>2.2342857142857149</v>
      </c>
      <c r="Q35" s="11">
        <f t="shared" ca="1" si="17"/>
        <v>0.76927886464064121</v>
      </c>
      <c r="R35" s="11">
        <f t="shared" si="17"/>
        <v>2.7200000000000006</v>
      </c>
      <c r="S35" s="11">
        <f t="shared" si="12"/>
        <v>0</v>
      </c>
      <c r="T35" s="11">
        <f t="shared" ca="1" si="13"/>
        <v>2.4554286579297302</v>
      </c>
      <c r="V35">
        <v>1.2</v>
      </c>
      <c r="W35" s="210">
        <v>0.19533333333333336</v>
      </c>
      <c r="X35" s="210">
        <v>0.29366666666666669</v>
      </c>
      <c r="Y35" s="210">
        <v>0.36633333333333334</v>
      </c>
      <c r="Z35" s="210">
        <v>0.39733333333333332</v>
      </c>
      <c r="AA35">
        <f t="shared" si="3"/>
        <v>7.516</v>
      </c>
      <c r="AB35" s="25" cm="1">
        <f t="array" ref="AB35">IF(AA35&gt;0,(AA35-θr)/(θs-θr),-999)</f>
        <v>0.14871323529411765</v>
      </c>
      <c r="AC35" s="73">
        <f t="shared" si="4"/>
        <v>0.89999999999999991</v>
      </c>
      <c r="AD35" s="25">
        <f t="shared" si="5"/>
        <v>0.58684108282781589</v>
      </c>
      <c r="AE35" s="25">
        <f>IF(V35&lt;Ds,'Rainfed corn'!E35,IF(V35&gt;Dd,0,'Rainfed corn'!E35*AD35))</f>
        <v>6.1566447527324479E-2</v>
      </c>
      <c r="AG35" s="25"/>
      <c r="AH35" s="25"/>
      <c r="AI35" s="25"/>
      <c r="AJ35" s="25"/>
      <c r="AK35" s="25"/>
      <c r="AL35" s="25"/>
      <c r="AM35" s="25"/>
      <c r="AN35" s="25"/>
      <c r="AO35" s="25"/>
      <c r="AP35" s="25"/>
      <c r="AQ35" s="25"/>
      <c r="AR35" s="25"/>
      <c r="AS35" s="25"/>
      <c r="AT35" s="25"/>
      <c r="AU35" s="25"/>
      <c r="AV35" s="25"/>
      <c r="AW35" s="25"/>
    </row>
    <row r="36" spans="1:16363" ht="15" x14ac:dyDescent="0.2">
      <c r="A36" s="212">
        <f t="shared" si="14"/>
        <v>45074.999305555553</v>
      </c>
      <c r="B36" s="25">
        <f t="shared" si="0"/>
        <v>2</v>
      </c>
      <c r="C36" s="6">
        <f>Penman!Z31</f>
        <v>0.1875053812547908</v>
      </c>
      <c r="D36" s="7">
        <f t="shared" ca="1" si="6"/>
        <v>0.18111111111111114</v>
      </c>
      <c r="E36" s="7">
        <f t="shared" ca="1" si="7"/>
        <v>3.3959307938367669E-2</v>
      </c>
      <c r="F36" s="131">
        <f ca="1">IF(L35&gt;0.3,E36/'Irrigation Rate'!$B$17,0)</f>
        <v>0</v>
      </c>
      <c r="G36" s="7">
        <f t="shared" ca="1" si="1"/>
        <v>3.3959307938367669E-2</v>
      </c>
      <c r="H36" s="11">
        <f>'Table (Dly)'!C30</f>
        <v>0</v>
      </c>
      <c r="I36" s="16">
        <f t="shared" si="8"/>
        <v>5.5751502892279307E-2</v>
      </c>
      <c r="K36" s="11">
        <f t="shared" ca="1" si="9"/>
        <v>0</v>
      </c>
      <c r="L36" s="8">
        <f t="shared" ca="1" si="15"/>
        <v>0</v>
      </c>
      <c r="N36" s="11">
        <f t="shared" ca="1" si="10"/>
        <v>2.1792194953911638E-2</v>
      </c>
      <c r="O36" s="15">
        <f t="shared" si="2"/>
        <v>10.190476190476192</v>
      </c>
      <c r="P36" s="11">
        <f t="shared" si="16"/>
        <v>2.343809523809524</v>
      </c>
      <c r="Q36" s="11">
        <f t="shared" ca="1" si="17"/>
        <v>0.80323817257900887</v>
      </c>
      <c r="R36" s="11">
        <f t="shared" si="17"/>
        <v>2.7200000000000006</v>
      </c>
      <c r="S36" s="11">
        <f t="shared" si="12"/>
        <v>0</v>
      </c>
      <c r="T36" s="11">
        <f t="shared" ca="1" si="13"/>
        <v>2.4772208528836419</v>
      </c>
      <c r="V36">
        <v>1.2</v>
      </c>
      <c r="W36" s="210">
        <v>0.19533333333333336</v>
      </c>
      <c r="X36" s="210">
        <v>0.29366666666666669</v>
      </c>
      <c r="Y36" s="210">
        <v>0.36633333333333334</v>
      </c>
      <c r="Z36" s="210">
        <v>0.39733333333333332</v>
      </c>
      <c r="AA36">
        <f t="shared" si="3"/>
        <v>7.516</v>
      </c>
      <c r="AB36" s="25" cm="1">
        <f t="array" ref="AB36">IF(AA36&gt;0,(AA36-θr)/(θs-θr),-999)</f>
        <v>0.14871323529411765</v>
      </c>
      <c r="AC36" s="73">
        <f t="shared" si="4"/>
        <v>0.89999999999999991</v>
      </c>
      <c r="AD36" s="25">
        <f t="shared" si="5"/>
        <v>0.58684108282781589</v>
      </c>
      <c r="AE36" s="25">
        <f>IF(V36&lt;Ds,'Rainfed corn'!E36,IF(V36&gt;Dd,0,'Rainfed corn'!E36*AD36))</f>
        <v>5.5751502892279307E-2</v>
      </c>
      <c r="AG36" s="25"/>
      <c r="AH36" s="25"/>
      <c r="AI36" s="25"/>
      <c r="AJ36" s="25"/>
      <c r="AK36" s="25"/>
      <c r="AL36" s="25"/>
      <c r="AM36" s="25"/>
      <c r="AN36" s="25"/>
      <c r="AO36" s="25"/>
      <c r="AP36" s="25"/>
      <c r="AQ36" s="25"/>
      <c r="AR36" s="25"/>
      <c r="AS36" s="25"/>
      <c r="AT36" s="25"/>
      <c r="AU36" s="25"/>
      <c r="AV36" s="25"/>
      <c r="AW36" s="25"/>
    </row>
    <row r="37" spans="1:16363" ht="15" x14ac:dyDescent="0.2">
      <c r="A37" s="212">
        <f t="shared" si="14"/>
        <v>45075.999305555553</v>
      </c>
      <c r="B37" s="25">
        <f t="shared" si="0"/>
        <v>2</v>
      </c>
      <c r="C37" s="6">
        <f>Penman!Z32</f>
        <v>0.20656444492776266</v>
      </c>
      <c r="D37" s="7">
        <f t="shared" ca="1" si="6"/>
        <v>0.18111111111111114</v>
      </c>
      <c r="E37" s="7">
        <f t="shared" ca="1" si="7"/>
        <v>3.7411116136917021E-2</v>
      </c>
      <c r="F37" s="131">
        <f ca="1">IF(L36&gt;0.3,E37/'Irrigation Rate'!$B$17,0)</f>
        <v>0</v>
      </c>
      <c r="G37" s="7">
        <f t="shared" ca="1" si="1"/>
        <v>3.7411116136917021E-2</v>
      </c>
      <c r="H37" s="11">
        <f>'Table (Dly)'!C31</f>
        <v>0</v>
      </c>
      <c r="I37" s="16">
        <f t="shared" si="8"/>
        <v>6.1418387951135064E-2</v>
      </c>
      <c r="K37" s="11">
        <f t="shared" ca="1" si="9"/>
        <v>0</v>
      </c>
      <c r="L37" s="8">
        <f t="shared" ca="1" si="15"/>
        <v>0</v>
      </c>
      <c r="N37" s="11">
        <f t="shared" ca="1" si="10"/>
        <v>2.4007271814218044E-2</v>
      </c>
      <c r="O37" s="15">
        <f t="shared" si="2"/>
        <v>10.666666666666668</v>
      </c>
      <c r="P37" s="11">
        <f t="shared" si="16"/>
        <v>2.453333333333334</v>
      </c>
      <c r="Q37" s="11">
        <f t="shared" ca="1" si="17"/>
        <v>0.84064928871592592</v>
      </c>
      <c r="R37" s="11">
        <f t="shared" si="17"/>
        <v>2.7200000000000006</v>
      </c>
      <c r="S37" s="11">
        <f t="shared" si="12"/>
        <v>0</v>
      </c>
      <c r="T37" s="11">
        <f t="shared" ca="1" si="13"/>
        <v>2.5012281246978598</v>
      </c>
      <c r="V37">
        <v>1.2</v>
      </c>
      <c r="W37" s="210">
        <v>0.19533333333333336</v>
      </c>
      <c r="X37" s="210">
        <v>0.29366666666666669</v>
      </c>
      <c r="Y37" s="210">
        <v>0.36633333333333334</v>
      </c>
      <c r="Z37" s="210">
        <v>0.39733333333333332</v>
      </c>
      <c r="AA37">
        <f t="shared" si="3"/>
        <v>7.516</v>
      </c>
      <c r="AB37" s="25" cm="1">
        <f t="array" ref="AB37">IF(AA37&gt;0,(AA37-θr)/(θs-θr),-999)</f>
        <v>0.14871323529411765</v>
      </c>
      <c r="AC37" s="73">
        <f t="shared" si="4"/>
        <v>0.89999999999999991</v>
      </c>
      <c r="AD37" s="25">
        <f t="shared" si="5"/>
        <v>0.58684108282781589</v>
      </c>
      <c r="AE37" s="25">
        <f>IF(V37&lt;Ds,'Rainfed corn'!E37,IF(V37&gt;Dd,0,'Rainfed corn'!E37*AD37))</f>
        <v>6.1418387951135064E-2</v>
      </c>
      <c r="AG37" s="25"/>
      <c r="AH37" s="25"/>
      <c r="AI37" s="25"/>
      <c r="AJ37" s="25"/>
      <c r="AK37" s="25"/>
      <c r="AL37" s="25"/>
      <c r="AM37" s="25"/>
      <c r="AN37" s="25"/>
      <c r="AO37" s="25"/>
      <c r="AP37" s="25"/>
      <c r="AQ37" s="25"/>
      <c r="AR37" s="25"/>
      <c r="AS37" s="25"/>
      <c r="AT37" s="25"/>
      <c r="AU37" s="25"/>
      <c r="AV37" s="25"/>
      <c r="AW37" s="25"/>
    </row>
    <row r="38" spans="1:16363" ht="15" x14ac:dyDescent="0.2">
      <c r="A38" s="212">
        <f t="shared" si="14"/>
        <v>45076.999305555553</v>
      </c>
      <c r="B38" s="25">
        <f t="shared" si="0"/>
        <v>3</v>
      </c>
      <c r="C38" s="6">
        <f>Penman!Z33</f>
        <v>0.14206887256498366</v>
      </c>
      <c r="D38" s="7">
        <f t="shared" ca="1" si="6"/>
        <v>0.23666666666666669</v>
      </c>
      <c r="E38" s="7">
        <f t="shared" ca="1" si="7"/>
        <v>3.3622966507046138E-2</v>
      </c>
      <c r="F38" s="131">
        <f ca="1">IF(L37&gt;0.3,E38/'Irrigation Rate'!$B$17,0)</f>
        <v>0</v>
      </c>
      <c r="G38" s="7">
        <f t="shared" ca="1" si="1"/>
        <v>3.3622966507046138E-2</v>
      </c>
      <c r="H38" s="11">
        <f>'Table (Dly)'!C32</f>
        <v>0</v>
      </c>
      <c r="I38" s="16">
        <f t="shared" si="8"/>
        <v>4.2241737846162079E-2</v>
      </c>
      <c r="K38" s="11">
        <f t="shared" ca="1" si="9"/>
        <v>0</v>
      </c>
      <c r="L38" s="8">
        <f t="shared" ca="1" si="15"/>
        <v>0</v>
      </c>
      <c r="N38" s="11">
        <f t="shared" ca="1" si="10"/>
        <v>8.618771339115941E-3</v>
      </c>
      <c r="O38" s="15">
        <f t="shared" si="2"/>
        <v>11.142857142857144</v>
      </c>
      <c r="P38" s="11">
        <f t="shared" si="16"/>
        <v>2.5628571428571432</v>
      </c>
      <c r="Q38" s="11">
        <f t="shared" ca="1" si="17"/>
        <v>0.87427225522297203</v>
      </c>
      <c r="R38" s="11">
        <f t="shared" si="17"/>
        <v>2.7200000000000006</v>
      </c>
      <c r="S38" s="11">
        <f t="shared" si="12"/>
        <v>0</v>
      </c>
      <c r="T38" s="11">
        <f t="shared" ca="1" si="13"/>
        <v>2.5098468960369757</v>
      </c>
      <c r="V38">
        <v>1.2</v>
      </c>
      <c r="W38" s="210">
        <v>0.19533333333333336</v>
      </c>
      <c r="X38" s="210">
        <v>0.29366666666666669</v>
      </c>
      <c r="Y38" s="210">
        <v>0.36633333333333334</v>
      </c>
      <c r="Z38" s="210">
        <v>0.39733333333333332</v>
      </c>
      <c r="AA38">
        <f t="shared" si="3"/>
        <v>7.516</v>
      </c>
      <c r="AB38" s="25" cm="1">
        <f t="array" ref="AB38">IF(AA38&gt;0,(AA38-θr)/(θs-θr),-999)</f>
        <v>0.14871323529411765</v>
      </c>
      <c r="AC38" s="73">
        <f t="shared" si="4"/>
        <v>0.89999999999999991</v>
      </c>
      <c r="AD38" s="25">
        <f t="shared" si="5"/>
        <v>0.58684108282781589</v>
      </c>
      <c r="AE38" s="25">
        <f>IF(V38&lt;Ds,'Rainfed corn'!E38,IF(V38&gt;Dd,0,'Rainfed corn'!E38*AD38))</f>
        <v>4.2241737846162079E-2</v>
      </c>
      <c r="AG38" s="25"/>
      <c r="AH38" s="25"/>
      <c r="AI38" s="25"/>
      <c r="AJ38" s="25"/>
      <c r="AK38" s="25"/>
      <c r="AL38" s="25"/>
      <c r="AM38" s="25"/>
      <c r="AN38" s="25"/>
      <c r="AO38" s="25"/>
      <c r="AP38" s="25"/>
      <c r="AQ38" s="25"/>
      <c r="AR38" s="25"/>
      <c r="AS38" s="25"/>
      <c r="AT38" s="25"/>
      <c r="AU38" s="25"/>
      <c r="AV38" s="25"/>
      <c r="AW38" s="25"/>
    </row>
    <row r="39" spans="1:16363" ht="15" x14ac:dyDescent="0.2">
      <c r="A39" s="212">
        <f t="shared" si="14"/>
        <v>45077.999305555553</v>
      </c>
      <c r="B39" s="25">
        <f t="shared" si="0"/>
        <v>3</v>
      </c>
      <c r="C39" s="6">
        <f>Penman!Z34</f>
        <v>0.20499481623723739</v>
      </c>
      <c r="D39" s="7">
        <f t="shared" ca="1" si="6"/>
        <v>0.23666666666666669</v>
      </c>
      <c r="E39" s="7">
        <f t="shared" ca="1" si="7"/>
        <v>4.8515439842812855E-2</v>
      </c>
      <c r="F39" s="131">
        <f ca="1">IF(L38&gt;0.3,E39/'Irrigation Rate'!$B$17,0)</f>
        <v>0</v>
      </c>
      <c r="G39" s="7">
        <f t="shared" ca="1" si="1"/>
        <v>4.8515439842812855E-2</v>
      </c>
      <c r="H39" s="11">
        <f>'Table (Dly)'!C33</f>
        <v>0</v>
      </c>
      <c r="I39" s="16">
        <f t="shared" si="8"/>
        <v>6.0951685833606432E-2</v>
      </c>
      <c r="K39" s="11">
        <f t="shared" ca="1" si="9"/>
        <v>0</v>
      </c>
      <c r="L39" s="8">
        <f t="shared" ca="1" si="15"/>
        <v>0</v>
      </c>
      <c r="N39" s="11">
        <f t="shared" ca="1" si="10"/>
        <v>1.2436245990793578E-2</v>
      </c>
      <c r="O39" s="15">
        <f t="shared" si="2"/>
        <v>11.61904761904762</v>
      </c>
      <c r="P39" s="11">
        <f t="shared" si="16"/>
        <v>2.6723809523809532</v>
      </c>
      <c r="Q39" s="11">
        <f t="shared" ca="1" si="17"/>
        <v>0.92278769506578484</v>
      </c>
      <c r="R39" s="11">
        <f t="shared" si="17"/>
        <v>2.7200000000000006</v>
      </c>
      <c r="S39" s="11">
        <f t="shared" si="12"/>
        <v>0</v>
      </c>
      <c r="T39" s="11">
        <f t="shared" ca="1" si="13"/>
        <v>2.5222831420277694</v>
      </c>
      <c r="V39">
        <v>1.2</v>
      </c>
      <c r="W39" s="210">
        <v>0.19533333333333336</v>
      </c>
      <c r="X39" s="210">
        <v>0.29366666666666669</v>
      </c>
      <c r="Y39" s="210">
        <v>0.36633333333333334</v>
      </c>
      <c r="Z39" s="210">
        <v>0.39733333333333332</v>
      </c>
      <c r="AA39">
        <f t="shared" si="3"/>
        <v>7.516</v>
      </c>
      <c r="AB39" s="25" cm="1">
        <f t="array" ref="AB39">IF(AA39&gt;0,(AA39-θr)/(θs-θr),-999)</f>
        <v>0.14871323529411765</v>
      </c>
      <c r="AC39" s="73">
        <f t="shared" si="4"/>
        <v>0.89999999999999991</v>
      </c>
      <c r="AD39" s="25">
        <f t="shared" si="5"/>
        <v>0.58684108282781589</v>
      </c>
      <c r="AE39" s="25">
        <f>IF(V39&lt;Ds,'Rainfed corn'!E39,IF(V39&gt;Dd,0,'Rainfed corn'!E39*AD39))</f>
        <v>6.0951685833606432E-2</v>
      </c>
      <c r="AG39" s="25"/>
      <c r="AH39" s="25"/>
      <c r="AI39" s="25"/>
      <c r="AJ39" s="25"/>
      <c r="AK39" s="25"/>
      <c r="AL39" s="25"/>
      <c r="AM39" s="25"/>
      <c r="AN39" s="25"/>
      <c r="AO39" s="25"/>
      <c r="AP39" s="25"/>
      <c r="AQ39" s="25"/>
      <c r="AR39" s="25"/>
      <c r="AS39" s="25"/>
      <c r="AT39" s="25"/>
      <c r="AU39" s="25"/>
      <c r="AV39" s="25"/>
      <c r="AW39" s="25"/>
    </row>
    <row r="40" spans="1:16363" ht="15" x14ac:dyDescent="0.2">
      <c r="A40" s="212">
        <f t="shared" si="14"/>
        <v>45078.999305555553</v>
      </c>
      <c r="B40" s="25">
        <f t="shared" si="0"/>
        <v>3</v>
      </c>
      <c r="C40" s="6">
        <f>Penman!Z35</f>
        <v>0.21859589040073407</v>
      </c>
      <c r="D40" s="7">
        <f t="shared" ca="1" si="6"/>
        <v>0.23666666666666669</v>
      </c>
      <c r="E40" s="7">
        <f t="shared" ca="1" si="7"/>
        <v>5.1734360728173737E-2</v>
      </c>
      <c r="F40" s="131">
        <f ca="1">IF(L39&gt;0.3,E40/'Irrigation Rate'!$B$17,0)</f>
        <v>0</v>
      </c>
      <c r="G40" s="7">
        <f t="shared" ca="1" si="1"/>
        <v>5.1734360728173737E-2</v>
      </c>
      <c r="H40" s="11">
        <f>'Table (Dly)'!C34</f>
        <v>0</v>
      </c>
      <c r="I40" s="16">
        <f t="shared" si="8"/>
        <v>6.4995731505735191E-2</v>
      </c>
      <c r="K40" s="11">
        <f t="shared" ca="1" si="9"/>
        <v>0</v>
      </c>
      <c r="L40" s="8">
        <f t="shared" ca="1" si="15"/>
        <v>0</v>
      </c>
      <c r="M40" s="181"/>
      <c r="N40" s="11">
        <f t="shared" ca="1" si="10"/>
        <v>1.3261370777561454E-2</v>
      </c>
      <c r="O40" s="15">
        <f t="shared" si="2"/>
        <v>12.095238095238097</v>
      </c>
      <c r="P40" s="11">
        <f t="shared" si="16"/>
        <v>2.7800000000000007</v>
      </c>
      <c r="Q40" s="11">
        <f t="shared" ca="1" si="17"/>
        <v>0.97452205579395856</v>
      </c>
      <c r="R40" s="11">
        <f t="shared" si="17"/>
        <v>2.7200000000000006</v>
      </c>
      <c r="S40" s="11">
        <f t="shared" si="12"/>
        <v>0</v>
      </c>
      <c r="T40" s="11">
        <f t="shared" ca="1" si="13"/>
        <v>2.5355445128053309</v>
      </c>
      <c r="V40">
        <v>1.2</v>
      </c>
      <c r="W40" s="210">
        <v>0.19533333333333336</v>
      </c>
      <c r="X40" s="210">
        <v>0.29366666666666669</v>
      </c>
      <c r="Y40" s="210">
        <v>0.36633333333333334</v>
      </c>
      <c r="Z40" s="210">
        <v>0.39733333333333332</v>
      </c>
      <c r="AA40">
        <f t="shared" si="3"/>
        <v>7.516</v>
      </c>
      <c r="AB40" s="25" cm="1">
        <f t="array" ref="AB40">IF(AA40&gt;0,(AA40-θr)/(θs-θr),-999)</f>
        <v>0.14871323529411765</v>
      </c>
      <c r="AC40" s="73">
        <f t="shared" si="4"/>
        <v>0.89999999999999991</v>
      </c>
      <c r="AD40" s="25">
        <f t="shared" si="5"/>
        <v>0.58684108282781589</v>
      </c>
      <c r="AE40" s="25">
        <f>IF(V40&lt;Ds,'Rainfed corn'!E40,IF(V40&gt;Dd,0,'Rainfed corn'!E40*AD40))</f>
        <v>6.4995731505735191E-2</v>
      </c>
      <c r="AG40" s="25"/>
      <c r="AH40" s="25"/>
      <c r="AI40" s="25"/>
      <c r="AJ40" s="25"/>
      <c r="AK40" s="25"/>
      <c r="AL40" s="25"/>
      <c r="AM40" s="25"/>
      <c r="AN40" s="25"/>
      <c r="AO40" s="25"/>
      <c r="AP40" s="25"/>
      <c r="AQ40" s="25"/>
      <c r="AR40" s="25"/>
      <c r="AS40" s="25"/>
      <c r="AT40" s="25"/>
      <c r="AU40" s="25"/>
      <c r="AV40" s="25"/>
      <c r="AW40" s="25"/>
    </row>
    <row r="41" spans="1:16363" ht="15" x14ac:dyDescent="0.2">
      <c r="A41" s="212">
        <f t="shared" si="14"/>
        <v>45079.999305555553</v>
      </c>
      <c r="B41" s="25">
        <f t="shared" ref="B41:B72" si="18">IF(A41&lt;Emergence,0,IF(A41&gt;Harvest,0,INT((A41-Emergence)/7)+1))</f>
        <v>3</v>
      </c>
      <c r="C41" s="6">
        <f>Penman!Z36</f>
        <v>0.2463029280125941</v>
      </c>
      <c r="D41" s="7">
        <f t="shared" ca="1" si="6"/>
        <v>0.23666666666666669</v>
      </c>
      <c r="E41" s="7">
        <f t="shared" ca="1" si="7"/>
        <v>5.8291692962980611E-2</v>
      </c>
      <c r="F41" s="131">
        <f ca="1">IF(L40&gt;0.3,E41/'Irrigation Rate'!$B$17,0)</f>
        <v>0</v>
      </c>
      <c r="G41" s="7">
        <f t="shared" ca="1" si="1"/>
        <v>5.8291692962980611E-2</v>
      </c>
      <c r="H41" s="11">
        <f>'Table (Dly)'!C35</f>
        <v>0</v>
      </c>
      <c r="I41" s="16">
        <f t="shared" si="8"/>
        <v>7.323394300247664E-2</v>
      </c>
      <c r="K41" s="11">
        <f t="shared" ca="1" si="9"/>
        <v>0</v>
      </c>
      <c r="L41" s="8">
        <f t="shared" ca="1" si="15"/>
        <v>0</v>
      </c>
      <c r="N41" s="11">
        <f t="shared" ca="1" si="10"/>
        <v>1.4942250039496029E-2</v>
      </c>
      <c r="O41" s="15">
        <f t="shared" ref="O41:O74" si="19">IF(VLOOKUP(Crop,CropInfo,4,FALSE)=1,VLOOKUP(Crop,CropInfo,3,FALSE),IF(A41&lt;=Emergence,RZinitial,IF(A41&gt;Harvest,RZinitial,IF(AND(A41&gt;Emergence,B41&lt;VLOOKUP(Crop,CropInfo,4,FALSE)),O40+(VLOOKUP(Crop,CropInfo,3,FALSE)-RZinitial)/((VLOOKUP(Crop,CropInfo,4,FALSE)-1)*7),VLOOKUP(Crop,CropInfo,3,FALSE)))))</f>
        <v>12.571428571428573</v>
      </c>
      <c r="P41" s="11">
        <f t="shared" si="16"/>
        <v>2.8800000000000008</v>
      </c>
      <c r="Q41" s="11">
        <f t="shared" ca="1" si="17"/>
        <v>1.0328137487569391</v>
      </c>
      <c r="R41" s="11">
        <f t="shared" si="17"/>
        <v>2.7200000000000006</v>
      </c>
      <c r="S41" s="11">
        <f t="shared" si="12"/>
        <v>0</v>
      </c>
      <c r="T41" s="11">
        <f t="shared" ca="1" si="13"/>
        <v>2.5504867628448271</v>
      </c>
      <c r="V41">
        <v>1.2</v>
      </c>
      <c r="W41" s="210">
        <v>0.19533333333333336</v>
      </c>
      <c r="X41" s="210">
        <v>0.29366666666666669</v>
      </c>
      <c r="Y41" s="210">
        <v>0.36633333333333334</v>
      </c>
      <c r="Z41" s="210">
        <v>0.39733333333333332</v>
      </c>
      <c r="AA41">
        <f t="shared" si="3"/>
        <v>7.516</v>
      </c>
      <c r="AB41" s="25" cm="1">
        <f t="array" ref="AB41">IF(AA41&gt;0,(AA41-θr)/(θs-θr),-999)</f>
        <v>0.14871323529411765</v>
      </c>
      <c r="AC41" s="73">
        <f t="shared" ref="AC41:AC66" si="20">(Ds-V41)/(Ds-Dd)</f>
        <v>0.89999999999999991</v>
      </c>
      <c r="AD41" s="25">
        <f t="shared" ref="AD41:AD66" si="21">IF(AB41&gt;0,POWER((1-AC41),k*SIN(AB41*(PI()/2))),POWER((1-AC41),k*SIN(1*(PI()/2))))</f>
        <v>0.58684108282781589</v>
      </c>
      <c r="AE41" s="25">
        <f>IF(V41&lt;Ds,'Rainfed corn'!E41,IF(V41&gt;Dd,0,'Rainfed corn'!E41*AD41))</f>
        <v>7.323394300247664E-2</v>
      </c>
      <c r="AG41" s="25"/>
      <c r="AH41" s="25"/>
      <c r="AI41" s="25"/>
      <c r="AJ41" s="25"/>
      <c r="AK41" s="25"/>
      <c r="AL41" s="25"/>
      <c r="AM41" s="25"/>
      <c r="AN41" s="25"/>
      <c r="AO41" s="25"/>
      <c r="AP41" s="25"/>
      <c r="AQ41" s="25"/>
      <c r="AR41" s="25"/>
      <c r="AS41" s="25"/>
      <c r="AT41" s="25"/>
      <c r="AU41" s="25"/>
      <c r="AV41" s="25"/>
      <c r="AW41" s="25"/>
    </row>
    <row r="42" spans="1:16363" ht="15" x14ac:dyDescent="0.2">
      <c r="A42" s="212">
        <f t="shared" si="14"/>
        <v>45080.999305555553</v>
      </c>
      <c r="B42" s="25">
        <f t="shared" si="18"/>
        <v>3</v>
      </c>
      <c r="C42" s="6">
        <f>Penman!Z37</f>
        <v>0.25458325438374318</v>
      </c>
      <c r="D42" s="7">
        <f t="shared" ref="D42:D74" ca="1" si="22">IF(B42&gt;0,IF(L41&lt;=SWDPcritical,1,((1-L41)/(1-SWDPcritical)))*VLOOKUP(1,INDIRECT(Crop),B42+1),0.2)</f>
        <v>0.23666666666666669</v>
      </c>
      <c r="E42" s="7">
        <f t="shared" ref="E42:E74" ca="1" si="23">IF(B42&gt;0,VLOOKUP(1,INDIRECT(Crop),B42+1),0.2)*C42</f>
        <v>6.0251370204152561E-2</v>
      </c>
      <c r="F42" s="131">
        <f ca="1">IF(L41&gt;0.3,E42/'Irrigation Rate'!$B$17,0)</f>
        <v>0</v>
      </c>
      <c r="G42" s="7">
        <f t="shared" ca="1" si="1"/>
        <v>6.0251370204152561E-2</v>
      </c>
      <c r="H42" s="11">
        <f>'Table (Dly)'!C36</f>
        <v>0</v>
      </c>
      <c r="I42" s="16">
        <f t="shared" si="8"/>
        <v>9.3125945565786752E-2</v>
      </c>
      <c r="K42" s="11">
        <f t="shared" ca="1" si="9"/>
        <v>0</v>
      </c>
      <c r="L42" s="8">
        <f t="shared" ca="1" si="15"/>
        <v>0</v>
      </c>
      <c r="N42" s="11">
        <f t="shared" ca="1" si="10"/>
        <v>3.2874575361634191E-2</v>
      </c>
      <c r="O42" s="15">
        <f t="shared" si="19"/>
        <v>13.047619047619049</v>
      </c>
      <c r="P42" s="11">
        <f t="shared" si="16"/>
        <v>2.9800000000000004</v>
      </c>
      <c r="Q42" s="11">
        <f t="shared" ref="Q42:R57" ca="1" si="24">Q41+G42</f>
        <v>1.0930651189610916</v>
      </c>
      <c r="R42" s="11">
        <f t="shared" si="24"/>
        <v>2.7200000000000006</v>
      </c>
      <c r="S42" s="11">
        <f t="shared" si="12"/>
        <v>0</v>
      </c>
      <c r="T42" s="11">
        <f t="shared" ca="1" si="13"/>
        <v>2.5833613382064615</v>
      </c>
      <c r="V42">
        <v>1.2</v>
      </c>
      <c r="W42" s="210">
        <v>0.19533333333333336</v>
      </c>
      <c r="X42" s="210">
        <v>0.29366666666666669</v>
      </c>
      <c r="Y42" s="210">
        <v>0.36633333333333334</v>
      </c>
      <c r="Z42" s="210">
        <v>0.39733333333333332</v>
      </c>
      <c r="AA42">
        <f t="shared" si="3"/>
        <v>7.516</v>
      </c>
      <c r="AB42" s="25" cm="1">
        <f t="array" ref="AB42">IF(AA42&gt;0,(AA42-θr)/(θs-θr),-999)</f>
        <v>0.14871323529411765</v>
      </c>
      <c r="AC42" s="73">
        <f t="shared" si="20"/>
        <v>0.89999999999999991</v>
      </c>
      <c r="AD42" s="25">
        <f t="shared" si="21"/>
        <v>0.58684108282781589</v>
      </c>
      <c r="AE42" s="25">
        <f>IF(V42&lt;Ds,'Rainfed corn'!E42,IF(V42&gt;Dd,0,'Rainfed corn'!E42*AD42))</f>
        <v>9.3125945565786752E-2</v>
      </c>
      <c r="AG42" s="25"/>
      <c r="AH42" s="25"/>
      <c r="AI42" s="25"/>
      <c r="AJ42" s="25"/>
      <c r="AK42" s="25"/>
      <c r="AL42" s="25"/>
      <c r="AM42" s="25"/>
      <c r="AN42" s="25"/>
      <c r="AO42" s="25"/>
      <c r="AP42" s="25"/>
      <c r="AQ42" s="25"/>
      <c r="AR42" s="25"/>
      <c r="AS42" s="25"/>
      <c r="AT42" s="25"/>
      <c r="AU42" s="25"/>
      <c r="AV42" s="25"/>
      <c r="AW42" s="25"/>
    </row>
    <row r="43" spans="1:16363" ht="15" x14ac:dyDescent="0.2">
      <c r="A43" s="212">
        <f t="shared" si="14"/>
        <v>45081.999305555553</v>
      </c>
      <c r="B43" s="25">
        <f t="shared" si="18"/>
        <v>3</v>
      </c>
      <c r="C43" s="6">
        <f>Penman!Z38</f>
        <v>0.26709275321993609</v>
      </c>
      <c r="D43" s="7">
        <f t="shared" ca="1" si="22"/>
        <v>0.23666666666666669</v>
      </c>
      <c r="E43" s="7">
        <f t="shared" ca="1" si="23"/>
        <v>6.3211951595384883E-2</v>
      </c>
      <c r="F43" s="131">
        <f ca="1">IF(L42&gt;0.3,E43/'Irrigation Rate'!$B$17,0)</f>
        <v>0</v>
      </c>
      <c r="G43" s="7">
        <f t="shared" ca="1" si="1"/>
        <v>6.3211951595384883E-2</v>
      </c>
      <c r="H43" s="11">
        <f>'Table (Dly)'!C37</f>
        <v>0</v>
      </c>
      <c r="I43" s="16">
        <f t="shared" si="8"/>
        <v>9.7701890321047785E-2</v>
      </c>
      <c r="K43" s="11">
        <f t="shared" ca="1" si="9"/>
        <v>0</v>
      </c>
      <c r="L43" s="8">
        <f t="shared" ca="1" si="15"/>
        <v>0</v>
      </c>
      <c r="N43" s="11">
        <f t="shared" ca="1" si="10"/>
        <v>3.4489938725662903E-2</v>
      </c>
      <c r="O43" s="15">
        <f t="shared" si="19"/>
        <v>13.523809523809526</v>
      </c>
      <c r="P43" s="11">
        <f t="shared" si="16"/>
        <v>3.0800000000000005</v>
      </c>
      <c r="Q43" s="11">
        <f t="shared" ca="1" si="24"/>
        <v>1.1562770705564764</v>
      </c>
      <c r="R43" s="11">
        <f t="shared" si="24"/>
        <v>2.7200000000000006</v>
      </c>
      <c r="S43" s="11">
        <f t="shared" si="12"/>
        <v>0</v>
      </c>
      <c r="T43" s="11">
        <f t="shared" ca="1" si="13"/>
        <v>2.6178512769321243</v>
      </c>
      <c r="V43">
        <v>1.2</v>
      </c>
      <c r="W43" s="210">
        <v>0.19533333333333336</v>
      </c>
      <c r="X43" s="210">
        <v>0.29366666666666669</v>
      </c>
      <c r="Y43" s="210">
        <v>0.36633333333333334</v>
      </c>
      <c r="Z43" s="210">
        <v>0.39733333333333332</v>
      </c>
      <c r="AA43">
        <f t="shared" si="3"/>
        <v>7.516</v>
      </c>
      <c r="AB43" s="25" cm="1">
        <f t="array" ref="AB43">IF(AA43&gt;0,(AA43-θr)/(θs-θr),-999)</f>
        <v>0.14871323529411765</v>
      </c>
      <c r="AC43" s="73">
        <f t="shared" si="20"/>
        <v>0.89999999999999991</v>
      </c>
      <c r="AD43" s="25">
        <f t="shared" si="21"/>
        <v>0.58684108282781589</v>
      </c>
      <c r="AE43" s="25">
        <f>IF(V43&lt;Ds,'Rainfed corn'!E43,IF(V43&gt;Dd,0,'Rainfed corn'!E43*AD43))</f>
        <v>9.7701890321047785E-2</v>
      </c>
      <c r="AG43" s="25"/>
      <c r="AH43" s="25"/>
      <c r="AI43" s="25"/>
      <c r="AJ43" s="25"/>
      <c r="AK43" s="25"/>
      <c r="AL43" s="25"/>
      <c r="AM43" s="25"/>
      <c r="AN43" s="25"/>
      <c r="AO43" s="25"/>
      <c r="AP43" s="25"/>
      <c r="AQ43" s="25"/>
      <c r="AR43" s="25"/>
      <c r="AS43" s="25"/>
      <c r="AT43" s="25"/>
      <c r="AU43" s="25"/>
      <c r="AV43" s="25"/>
      <c r="AW43" s="25"/>
    </row>
    <row r="44" spans="1:16363" ht="15" x14ac:dyDescent="0.2">
      <c r="A44" s="212">
        <f t="shared" si="14"/>
        <v>45082.999305555553</v>
      </c>
      <c r="B44" s="25">
        <f t="shared" si="18"/>
        <v>3</v>
      </c>
      <c r="C44" s="6">
        <f>Penman!Z39</f>
        <v>0.19686934206651749</v>
      </c>
      <c r="D44" s="7">
        <f t="shared" ca="1" si="22"/>
        <v>0.23666666666666669</v>
      </c>
      <c r="E44" s="7">
        <f t="shared" ca="1" si="23"/>
        <v>4.6592410955742479E-2</v>
      </c>
      <c r="F44" s="131">
        <f ca="1">IF(L43&gt;0.3,E44/'Irrigation Rate'!$B$17,0)</f>
        <v>0</v>
      </c>
      <c r="G44" s="7">
        <f t="shared" ca="1" si="1"/>
        <v>4.6592410955742479E-2</v>
      </c>
      <c r="H44" s="11">
        <f>'Table (Dly)'!C38</f>
        <v>0</v>
      </c>
      <c r="I44" s="16">
        <f t="shared" si="8"/>
        <v>7.2014334474740233E-2</v>
      </c>
      <c r="K44" s="11">
        <f t="shared" ca="1" si="9"/>
        <v>0</v>
      </c>
      <c r="L44" s="8">
        <f t="shared" ca="1" si="15"/>
        <v>0</v>
      </c>
      <c r="N44" s="11">
        <f t="shared" ca="1" si="10"/>
        <v>2.5421923518997754E-2</v>
      </c>
      <c r="O44" s="15">
        <f t="shared" si="19"/>
        <v>14.000000000000002</v>
      </c>
      <c r="P44" s="11">
        <f t="shared" ref="P44:P74" si="25">IF(O44=MAX(Zbj),VLOOKUP(O44,AWHCsite,6),((O44-VLOOKUP((MATCH(O44,Zbj,1)-1),SoilProp,3))/(VLOOKUP(MATCH(O44,Zbj,1),SoilProp,3)-VLOOKUP((MATCH(O44,Zbj,1)-1),SoilProp,3)))*(VLOOKUP(MATCH(O44,Zbj,1),SoilProp,8)-VLOOKUP((MATCH(O44,Zbj,1)-1),SoilProp,8))+VLOOKUP((MATCH(O44,Zbj,1)-1),SoilProp,8))</f>
        <v>3.1800000000000006</v>
      </c>
      <c r="Q44" s="11">
        <f t="shared" ca="1" si="24"/>
        <v>1.202869481512219</v>
      </c>
      <c r="R44" s="11">
        <f t="shared" si="24"/>
        <v>2.7200000000000006</v>
      </c>
      <c r="S44" s="11">
        <f t="shared" si="12"/>
        <v>0</v>
      </c>
      <c r="T44" s="11">
        <f t="shared" ca="1" si="13"/>
        <v>2.6432732004511221</v>
      </c>
      <c r="V44">
        <v>1.2</v>
      </c>
      <c r="W44" s="210">
        <v>0.19533333333333336</v>
      </c>
      <c r="X44" s="210">
        <v>0.29366666666666669</v>
      </c>
      <c r="Y44" s="210">
        <v>0.36633333333333334</v>
      </c>
      <c r="Z44" s="210">
        <v>0.39733333333333332</v>
      </c>
      <c r="AA44">
        <f t="shared" si="3"/>
        <v>7.516</v>
      </c>
      <c r="AB44" s="25" cm="1">
        <f t="array" ref="AB44">IF(AA44&gt;0,(AA44-θr)/(θs-θr),-999)</f>
        <v>0.14871323529411765</v>
      </c>
      <c r="AC44" s="73">
        <f t="shared" si="20"/>
        <v>0.89999999999999991</v>
      </c>
      <c r="AD44" s="25">
        <f t="shared" si="21"/>
        <v>0.58684108282781589</v>
      </c>
      <c r="AE44" s="25">
        <f>IF(V44&lt;Ds,'Rainfed corn'!E44,IF(V44&gt;Dd,0,'Rainfed corn'!E44*AD44))</f>
        <v>7.2014334474740233E-2</v>
      </c>
      <c r="AG44" s="25"/>
      <c r="AH44" s="25"/>
      <c r="AI44" s="25"/>
      <c r="AJ44" s="25"/>
      <c r="AK44" s="25"/>
      <c r="AL44" s="25"/>
      <c r="AM44" s="25"/>
      <c r="AN44" s="25"/>
      <c r="AO44" s="25"/>
      <c r="AP44" s="25"/>
      <c r="AQ44" s="25"/>
      <c r="AR44" s="25"/>
      <c r="AS44" s="25"/>
      <c r="AT44" s="25"/>
    </row>
    <row r="45" spans="1:16363" ht="15" x14ac:dyDescent="0.2">
      <c r="A45" s="212">
        <f t="shared" si="14"/>
        <v>45083.999305555553</v>
      </c>
      <c r="B45" s="25">
        <f t="shared" si="18"/>
        <v>4</v>
      </c>
      <c r="C45" s="6">
        <f>Penman!Z40</f>
        <v>0.1730269839845886</v>
      </c>
      <c r="D45" s="7">
        <f t="shared" ca="1" si="22"/>
        <v>0.29666666666666669</v>
      </c>
      <c r="E45" s="7">
        <f t="shared" ca="1" si="23"/>
        <v>5.133133858209462E-2</v>
      </c>
      <c r="F45" s="131">
        <f ca="1">IF(L44&gt;0.3,E45/'Irrigation Rate'!$B$17,0)</f>
        <v>0</v>
      </c>
      <c r="G45" s="7">
        <f t="shared" ca="1" si="1"/>
        <v>5.133133858209462E-2</v>
      </c>
      <c r="H45" s="11">
        <f>'Table (Dly)'!C39</f>
        <v>0</v>
      </c>
      <c r="I45" s="16">
        <f t="shared" si="8"/>
        <v>6.3292856912233714E-2</v>
      </c>
      <c r="K45" s="11">
        <f t="shared" ca="1" si="9"/>
        <v>0</v>
      </c>
      <c r="L45" s="8">
        <f t="shared" ca="1" si="15"/>
        <v>0</v>
      </c>
      <c r="N45" s="11">
        <f t="shared" ca="1" si="10"/>
        <v>1.1961518330139094E-2</v>
      </c>
      <c r="O45" s="15">
        <f t="shared" si="19"/>
        <v>14.476190476190478</v>
      </c>
      <c r="P45" s="11">
        <f t="shared" si="25"/>
        <v>3.2800000000000007</v>
      </c>
      <c r="Q45" s="11">
        <f t="shared" ca="1" si="24"/>
        <v>1.2542008200943136</v>
      </c>
      <c r="R45" s="11">
        <f t="shared" si="24"/>
        <v>2.7200000000000006</v>
      </c>
      <c r="S45" s="11">
        <f t="shared" si="12"/>
        <v>0</v>
      </c>
      <c r="T45" s="11">
        <f t="shared" ca="1" si="13"/>
        <v>2.6552347187812613</v>
      </c>
      <c r="V45">
        <v>1.2</v>
      </c>
      <c r="W45" s="210">
        <v>0.19533333333333336</v>
      </c>
      <c r="X45" s="210">
        <v>0.29366666666666669</v>
      </c>
      <c r="Y45" s="210">
        <v>0.36633333333333334</v>
      </c>
      <c r="Z45" s="210">
        <v>0.39733333333333332</v>
      </c>
      <c r="AA45">
        <f t="shared" si="3"/>
        <v>7.516</v>
      </c>
      <c r="AB45" s="25" cm="1">
        <f t="array" ref="AB45">IF(AA45&gt;0,(AA45-θr)/(θs-θr),-999)</f>
        <v>0.14871323529411765</v>
      </c>
      <c r="AC45" s="73">
        <f t="shared" si="20"/>
        <v>0.89999999999999991</v>
      </c>
      <c r="AD45" s="25">
        <f t="shared" si="21"/>
        <v>0.58684108282781589</v>
      </c>
      <c r="AE45" s="25">
        <f>IF(V45&lt;Ds,'Rainfed corn'!E45,IF(V45&gt;Dd,0,'Rainfed corn'!E45*AD45))</f>
        <v>6.3292856912233714E-2</v>
      </c>
      <c r="AG45" s="25"/>
      <c r="AH45" s="25"/>
      <c r="AI45" s="25"/>
      <c r="AJ45" s="25"/>
      <c r="AK45" s="25"/>
      <c r="AL45" s="25"/>
      <c r="AM45" s="25"/>
      <c r="AN45" s="25"/>
      <c r="AO45" s="25"/>
      <c r="AP45" s="25"/>
      <c r="AQ45" s="25"/>
      <c r="AR45" s="25"/>
      <c r="AS45" s="25"/>
      <c r="AT45" s="25"/>
    </row>
    <row r="46" spans="1:16363" ht="13.5" customHeight="1" x14ac:dyDescent="0.2">
      <c r="A46" s="212">
        <f t="shared" si="14"/>
        <v>45084.999305555553</v>
      </c>
      <c r="B46" s="25">
        <f t="shared" si="18"/>
        <v>4</v>
      </c>
      <c r="C46" s="6">
        <f>Penman!Z41</f>
        <v>0.21209882457272419</v>
      </c>
      <c r="D46" s="7">
        <f t="shared" ca="1" si="22"/>
        <v>0.29666666666666669</v>
      </c>
      <c r="E46" s="7">
        <f t="shared" ca="1" si="23"/>
        <v>6.2922651289908177E-2</v>
      </c>
      <c r="F46" s="131">
        <f ca="1">IF(L45&gt;0.3,E46/'Irrigation Rate'!$B$17,0)</f>
        <v>0</v>
      </c>
      <c r="G46" s="7">
        <f t="shared" ca="1" si="1"/>
        <v>6.2922651289908177E-2</v>
      </c>
      <c r="H46" s="11">
        <f>'Table (Dly)'!C40</f>
        <v>0</v>
      </c>
      <c r="I46" s="16">
        <f t="shared" si="8"/>
        <v>7.7585242751096503E-2</v>
      </c>
      <c r="K46" s="11">
        <f t="shared" ca="1" si="9"/>
        <v>0</v>
      </c>
      <c r="L46" s="8">
        <f t="shared" ca="1" si="15"/>
        <v>0</v>
      </c>
      <c r="N46" s="11">
        <f t="shared" ca="1" si="10"/>
        <v>1.4662591461188326E-2</v>
      </c>
      <c r="O46" s="15">
        <f t="shared" si="19"/>
        <v>14.952380952380954</v>
      </c>
      <c r="P46" s="11">
        <f t="shared" si="25"/>
        <v>3.3800000000000008</v>
      </c>
      <c r="Q46" s="11">
        <f t="shared" ca="1" si="24"/>
        <v>1.3171234713842217</v>
      </c>
      <c r="R46" s="11">
        <f t="shared" si="24"/>
        <v>2.7200000000000006</v>
      </c>
      <c r="S46" s="11">
        <f t="shared" si="12"/>
        <v>0</v>
      </c>
      <c r="T46" s="11">
        <f t="shared" ca="1" si="13"/>
        <v>2.6698973102424497</v>
      </c>
      <c r="V46">
        <v>1.2</v>
      </c>
      <c r="W46" s="210">
        <v>0.19533333333333336</v>
      </c>
      <c r="X46" s="210">
        <v>0.29366666666666669</v>
      </c>
      <c r="Y46" s="210">
        <v>0.36633333333333334</v>
      </c>
      <c r="Z46" s="210">
        <v>0.39733333333333332</v>
      </c>
      <c r="AA46">
        <f t="shared" si="3"/>
        <v>7.516</v>
      </c>
      <c r="AB46" s="25" cm="1">
        <f t="array" ref="AB46">IF(AA46&gt;0,(AA46-θr)/(θs-θr),-999)</f>
        <v>0.14871323529411765</v>
      </c>
      <c r="AC46" s="73">
        <f t="shared" si="20"/>
        <v>0.89999999999999991</v>
      </c>
      <c r="AD46" s="25">
        <f t="shared" si="21"/>
        <v>0.58684108282781589</v>
      </c>
      <c r="AE46" s="25">
        <f>IF(V46&lt;Ds,'Rainfed corn'!E46,IF(V46&gt;Dd,0,'Rainfed corn'!E46*AD46))</f>
        <v>7.7585242751096503E-2</v>
      </c>
      <c r="AG46" s="25"/>
      <c r="AH46" s="25"/>
      <c r="AI46" s="25"/>
      <c r="AJ46" s="25"/>
      <c r="AK46" s="25"/>
      <c r="AL46" s="25"/>
      <c r="AM46" s="25"/>
      <c r="AN46" s="25"/>
      <c r="AO46" s="25"/>
      <c r="AP46" s="25"/>
      <c r="AQ46" s="25"/>
      <c r="AR46" s="25"/>
    </row>
    <row r="47" spans="1:16363" ht="15" x14ac:dyDescent="0.2">
      <c r="A47" s="212">
        <f t="shared" si="14"/>
        <v>45085.999305555553</v>
      </c>
      <c r="B47" s="25">
        <f t="shared" si="18"/>
        <v>4</v>
      </c>
      <c r="C47" s="6">
        <f>Penman!Z42</f>
        <v>0.18664880849858159</v>
      </c>
      <c r="D47" s="7">
        <f t="shared" ca="1" si="22"/>
        <v>0.29666666666666669</v>
      </c>
      <c r="E47" s="7">
        <f t="shared" ca="1" si="23"/>
        <v>5.5372479854579208E-2</v>
      </c>
      <c r="F47" s="131">
        <f ca="1">IF(L46&gt;0.3,E47/'Irrigation Rate'!$B$17,0)</f>
        <v>0</v>
      </c>
      <c r="G47" s="7">
        <f t="shared" ca="1" si="1"/>
        <v>5.5372479854579208E-2</v>
      </c>
      <c r="H47" s="11">
        <f>'Table (Dly)'!C41</f>
        <v>0</v>
      </c>
      <c r="I47" s="16">
        <f t="shared" si="8"/>
        <v>6.8275687740080249E-2</v>
      </c>
      <c r="K47" s="11">
        <f t="shared" ca="1" si="9"/>
        <v>0</v>
      </c>
      <c r="L47" s="8">
        <f t="shared" ca="1" si="15"/>
        <v>0</v>
      </c>
      <c r="N47" s="11">
        <f t="shared" ca="1" si="10"/>
        <v>1.290320788550104E-2</v>
      </c>
      <c r="O47" s="15">
        <f t="shared" si="19"/>
        <v>15.428571428571431</v>
      </c>
      <c r="P47" s="11">
        <f t="shared" si="25"/>
        <v>3.4800000000000009</v>
      </c>
      <c r="Q47" s="11">
        <f t="shared" ca="1" si="24"/>
        <v>1.3724959512388009</v>
      </c>
      <c r="R47" s="11">
        <f t="shared" si="24"/>
        <v>2.7200000000000006</v>
      </c>
      <c r="S47" s="11">
        <f t="shared" si="12"/>
        <v>0</v>
      </c>
      <c r="T47" s="11">
        <f t="shared" ca="1" si="13"/>
        <v>2.6828005181279506</v>
      </c>
      <c r="V47">
        <v>1.2</v>
      </c>
      <c r="W47" s="210">
        <v>0.19533333333333336</v>
      </c>
      <c r="X47" s="210">
        <v>0.29366666666666669</v>
      </c>
      <c r="Y47" s="210">
        <v>0.36633333333333334</v>
      </c>
      <c r="Z47" s="210">
        <v>0.39733333333333332</v>
      </c>
      <c r="AA47">
        <f t="shared" si="3"/>
        <v>7.516</v>
      </c>
      <c r="AB47" s="25" cm="1">
        <f t="array" ref="AB47">IF(AA47&gt;0,(AA47-θr)/(θs-θr),-999)</f>
        <v>0.14871323529411765</v>
      </c>
      <c r="AC47" s="73">
        <f t="shared" si="20"/>
        <v>0.89999999999999991</v>
      </c>
      <c r="AD47" s="25">
        <f t="shared" si="21"/>
        <v>0.58684108282781589</v>
      </c>
      <c r="AE47" s="25">
        <f>IF(V47&lt;Ds,'Rainfed corn'!E47,IF(V47&gt;Dd,0,'Rainfed corn'!E47*AD47))</f>
        <v>6.8275687740080249E-2</v>
      </c>
      <c r="AG47" s="25"/>
      <c r="AH47" s="25"/>
      <c r="AI47" s="25"/>
      <c r="AJ47" s="25"/>
      <c r="AK47" s="25"/>
      <c r="AL47" s="25"/>
      <c r="AM47" s="25"/>
      <c r="AN47" s="25"/>
      <c r="AO47" s="25"/>
      <c r="AP47" s="25"/>
      <c r="AQ47" s="25"/>
      <c r="AR47" s="25"/>
    </row>
    <row r="48" spans="1:16363" ht="15" x14ac:dyDescent="0.2">
      <c r="A48" s="212">
        <f t="shared" si="14"/>
        <v>45086.999305555553</v>
      </c>
      <c r="B48" s="25">
        <f t="shared" si="18"/>
        <v>4</v>
      </c>
      <c r="C48" s="6">
        <f>Penman!Z43</f>
        <v>0.18647253990811974</v>
      </c>
      <c r="D48" s="7">
        <f t="shared" ca="1" si="22"/>
        <v>0.29666666666666669</v>
      </c>
      <c r="E48" s="7">
        <f t="shared" ca="1" si="23"/>
        <v>5.5320186839408862E-2</v>
      </c>
      <c r="F48" s="131">
        <f ca="1">IF(L47&gt;0.3,E48/'Irrigation Rate'!$B$17,0)</f>
        <v>0</v>
      </c>
      <c r="G48" s="7">
        <f t="shared" ca="1" si="1"/>
        <v>5.5320186839408862E-2</v>
      </c>
      <c r="H48" s="11">
        <f>'Table (Dly)'!C42</f>
        <v>0</v>
      </c>
      <c r="I48" s="16">
        <f t="shared" si="8"/>
        <v>6.8211209111271598E-2</v>
      </c>
      <c r="K48" s="11">
        <f t="shared" ca="1" si="9"/>
        <v>0</v>
      </c>
      <c r="L48" s="8">
        <f t="shared" ca="1" si="15"/>
        <v>0</v>
      </c>
      <c r="N48" s="11">
        <f t="shared" ca="1" si="10"/>
        <v>1.2891022271862736E-2</v>
      </c>
      <c r="O48" s="15">
        <f t="shared" si="19"/>
        <v>15.904761904761907</v>
      </c>
      <c r="P48" s="11">
        <f t="shared" si="25"/>
        <v>3.580000000000001</v>
      </c>
      <c r="Q48" s="11">
        <f t="shared" ca="1" si="24"/>
        <v>1.4278161380782097</v>
      </c>
      <c r="R48" s="11">
        <f t="shared" si="24"/>
        <v>2.7200000000000006</v>
      </c>
      <c r="S48" s="11">
        <f t="shared" si="12"/>
        <v>0</v>
      </c>
      <c r="T48" s="11">
        <f t="shared" ca="1" si="13"/>
        <v>2.6956915403998134</v>
      </c>
      <c r="V48">
        <v>1.2</v>
      </c>
      <c r="W48" s="210">
        <v>0.19533333333333336</v>
      </c>
      <c r="X48" s="210">
        <v>0.29366666666666669</v>
      </c>
      <c r="Y48" s="210">
        <v>0.36633333333333334</v>
      </c>
      <c r="Z48" s="210">
        <v>0.39733333333333332</v>
      </c>
      <c r="AA48">
        <f t="shared" si="3"/>
        <v>7.516</v>
      </c>
      <c r="AB48" s="25" cm="1">
        <f t="array" ref="AB48">IF(AA48&gt;0,(AA48-θr)/(θs-θr),-999)</f>
        <v>0.14871323529411765</v>
      </c>
      <c r="AC48" s="73">
        <f t="shared" si="20"/>
        <v>0.89999999999999991</v>
      </c>
      <c r="AD48" s="25">
        <f t="shared" si="21"/>
        <v>0.58684108282781589</v>
      </c>
      <c r="AE48" s="25">
        <f>IF(V48&lt;Ds,'Rainfed corn'!E48,IF(V48&gt;Dd,0,'Rainfed corn'!E48*AD48))</f>
        <v>6.8211209111271598E-2</v>
      </c>
      <c r="AG48" s="25"/>
      <c r="AH48" s="25"/>
      <c r="AI48" s="25"/>
      <c r="AJ48" s="25"/>
      <c r="AK48" s="25"/>
      <c r="AL48" s="25"/>
      <c r="AM48" s="25"/>
      <c r="AN48" s="25"/>
      <c r="AO48" s="25"/>
      <c r="AP48" s="25"/>
      <c r="AQ48" s="25"/>
      <c r="AR48" s="25"/>
      <c r="AS48" s="25"/>
      <c r="AT48" s="25"/>
    </row>
    <row r="49" spans="1:16363" ht="12.75" customHeight="1" x14ac:dyDescent="0.2">
      <c r="A49" s="212">
        <f t="shared" si="14"/>
        <v>45087.999305555553</v>
      </c>
      <c r="B49" s="25">
        <f t="shared" si="18"/>
        <v>4</v>
      </c>
      <c r="C49" s="6">
        <f>Penman!Z44</f>
        <v>0.21088191480591906</v>
      </c>
      <c r="D49" s="7">
        <f t="shared" ca="1" si="22"/>
        <v>0.29666666666666669</v>
      </c>
      <c r="E49" s="7">
        <f t="shared" ca="1" si="23"/>
        <v>6.2561634725755988E-2</v>
      </c>
      <c r="F49" s="131">
        <f ca="1">IF(L48&gt;0.3,E49/'Irrigation Rate'!$B$17,0)</f>
        <v>0</v>
      </c>
      <c r="G49" s="7">
        <f t="shared" ca="1" si="1"/>
        <v>6.2561634725755988E-2</v>
      </c>
      <c r="H49" s="11">
        <f>'Table (Dly)'!C43</f>
        <v>0</v>
      </c>
      <c r="I49" s="16">
        <f t="shared" si="8"/>
        <v>9.1990600616908169E-2</v>
      </c>
      <c r="K49" s="11">
        <f t="shared" ca="1" si="9"/>
        <v>0</v>
      </c>
      <c r="L49" s="8">
        <f t="shared" ca="1" si="15"/>
        <v>0</v>
      </c>
      <c r="N49" s="11">
        <f t="shared" ca="1" si="10"/>
        <v>2.9428965891152181E-2</v>
      </c>
      <c r="O49" s="15">
        <f t="shared" si="19"/>
        <v>16.380952380952383</v>
      </c>
      <c r="P49" s="11">
        <f t="shared" si="25"/>
        <v>3.680000000000001</v>
      </c>
      <c r="Q49" s="11">
        <f t="shared" ca="1" si="24"/>
        <v>1.4903777728039658</v>
      </c>
      <c r="R49" s="11">
        <f t="shared" si="24"/>
        <v>2.7200000000000006</v>
      </c>
      <c r="S49" s="11">
        <f t="shared" si="12"/>
        <v>0</v>
      </c>
      <c r="T49" s="11">
        <f t="shared" ca="1" si="13"/>
        <v>2.7251205062909656</v>
      </c>
      <c r="V49">
        <v>1.2</v>
      </c>
      <c r="W49" s="210">
        <v>0.19533333333333336</v>
      </c>
      <c r="X49" s="210">
        <v>0.29366666666666669</v>
      </c>
      <c r="Y49" s="210">
        <v>0.36633333333333334</v>
      </c>
      <c r="Z49" s="210">
        <v>0.39733333333333332</v>
      </c>
      <c r="AA49">
        <f t="shared" si="3"/>
        <v>7.516</v>
      </c>
      <c r="AB49" s="25" cm="1">
        <f t="array" ref="AB49">IF(AA49&gt;0,(AA49-θr)/(θs-θr),-999)</f>
        <v>0.14871323529411765</v>
      </c>
      <c r="AC49" s="73">
        <f t="shared" si="20"/>
        <v>0.89999999999999991</v>
      </c>
      <c r="AD49" s="25">
        <f t="shared" si="21"/>
        <v>0.58684108282781589</v>
      </c>
      <c r="AE49" s="25">
        <f>IF(V49&lt;Ds,'Rainfed corn'!E49,IF(V49&gt;Dd,0,'Rainfed corn'!E49*AD49))</f>
        <v>9.1990600616908169E-2</v>
      </c>
      <c r="AG49" s="25"/>
      <c r="AH49" s="25"/>
      <c r="AI49" s="25"/>
      <c r="AJ49" s="25"/>
      <c r="AK49" s="25"/>
      <c r="AL49" s="25"/>
      <c r="AM49" s="25"/>
      <c r="AN49" s="25"/>
      <c r="AO49" s="25"/>
      <c r="AP49" s="25"/>
      <c r="AQ49" s="25"/>
      <c r="AR49" s="25"/>
    </row>
    <row r="50" spans="1:16363" ht="13.5" customHeight="1" x14ac:dyDescent="0.2">
      <c r="A50" s="212">
        <f t="shared" si="14"/>
        <v>45088.999305555553</v>
      </c>
      <c r="B50" s="25">
        <f t="shared" si="18"/>
        <v>4</v>
      </c>
      <c r="C50" s="6">
        <f>Penman!Z45</f>
        <v>8.9955525780741979E-2</v>
      </c>
      <c r="D50" s="7">
        <f t="shared" ca="1" si="22"/>
        <v>0.29666666666666669</v>
      </c>
      <c r="E50" s="7">
        <f t="shared" ca="1" si="23"/>
        <v>2.6686805981620123E-2</v>
      </c>
      <c r="F50" s="131">
        <f ca="1">IF(L49&gt;0.3,E50/'Irrigation Rate'!$B$17,0)</f>
        <v>0</v>
      </c>
      <c r="G50" s="7">
        <f t="shared" ca="1" si="1"/>
        <v>2.6686805981620123E-2</v>
      </c>
      <c r="H50" s="11">
        <f>'Table (Dly)'!C44</f>
        <v>6.0000000000000005E-2</v>
      </c>
      <c r="I50" s="16">
        <f t="shared" si="8"/>
        <v>3.9240267962266991E-2</v>
      </c>
      <c r="K50" s="11">
        <f t="shared" ca="1" si="9"/>
        <v>1.3877787807814457E-17</v>
      </c>
      <c r="L50" s="8">
        <f t="shared" ca="1" si="15"/>
        <v>3.6713724359297503E-18</v>
      </c>
      <c r="N50" s="11">
        <f t="shared" ca="1" si="10"/>
        <v>7.2553461980646883E-2</v>
      </c>
      <c r="O50" s="15">
        <f t="shared" si="19"/>
        <v>16.857142857142858</v>
      </c>
      <c r="P50" s="11">
        <f t="shared" si="25"/>
        <v>3.7800000000000002</v>
      </c>
      <c r="Q50" s="11">
        <f t="shared" ca="1" si="24"/>
        <v>1.5170645787855859</v>
      </c>
      <c r="R50" s="11">
        <f t="shared" si="24"/>
        <v>2.7800000000000007</v>
      </c>
      <c r="S50" s="11">
        <f t="shared" si="12"/>
        <v>0</v>
      </c>
      <c r="T50" s="11">
        <f t="shared" ca="1" si="13"/>
        <v>2.7976739682716123</v>
      </c>
      <c r="V50">
        <v>1.2</v>
      </c>
      <c r="W50" s="210">
        <v>0.19533333333333336</v>
      </c>
      <c r="X50" s="210">
        <v>0.29366666666666669</v>
      </c>
      <c r="Y50" s="210">
        <v>0.36633333333333334</v>
      </c>
      <c r="Z50" s="210">
        <v>0.39733333333333332</v>
      </c>
      <c r="AA50">
        <f t="shared" si="3"/>
        <v>7.516</v>
      </c>
      <c r="AB50" s="25" cm="1">
        <f t="array" ref="AB50">IF(AA50&gt;0,(AA50-θr)/(θs-θr),-999)</f>
        <v>0.14871323529411765</v>
      </c>
      <c r="AC50" s="73">
        <f t="shared" si="20"/>
        <v>0.89999999999999991</v>
      </c>
      <c r="AD50" s="25">
        <f t="shared" si="21"/>
        <v>0.58684108282781589</v>
      </c>
      <c r="AE50" s="25">
        <f>IF(V50&lt;Ds,'Rainfed corn'!E50,IF(V50&gt;Dd,0,'Rainfed corn'!E50*AD50))</f>
        <v>3.9240267962266991E-2</v>
      </c>
      <c r="AG50" s="25"/>
      <c r="AH50" s="25"/>
      <c r="AI50" s="25"/>
      <c r="AJ50" s="25"/>
      <c r="AK50" s="25"/>
      <c r="AL50" s="25"/>
      <c r="AM50" s="25"/>
      <c r="AN50" s="25"/>
      <c r="AO50" s="25"/>
      <c r="AP50" s="25"/>
      <c r="AQ50" s="25"/>
      <c r="AR50" s="25"/>
    </row>
    <row r="51" spans="1:16363" ht="16" thickBot="1" x14ac:dyDescent="0.25">
      <c r="A51" s="212">
        <f t="shared" si="14"/>
        <v>45089.999305555553</v>
      </c>
      <c r="B51" s="25">
        <f t="shared" si="18"/>
        <v>4</v>
      </c>
      <c r="C51" s="6">
        <f>Penman!Z46</f>
        <v>0.14227892785224733</v>
      </c>
      <c r="D51" s="7">
        <f t="shared" ca="1" si="22"/>
        <v>0.29666666666666669</v>
      </c>
      <c r="E51" s="7">
        <f t="shared" ca="1" si="23"/>
        <v>4.220941526283338E-2</v>
      </c>
      <c r="F51" s="131">
        <f ca="1">IF(L50&gt;0.3,E51/'Irrigation Rate'!$B$17,0)</f>
        <v>0</v>
      </c>
      <c r="G51" s="7">
        <f t="shared" ca="1" si="1"/>
        <v>4.220941526283338E-2</v>
      </c>
      <c r="H51" s="11">
        <f>'Table (Dly)'!C45</f>
        <v>0</v>
      </c>
      <c r="I51" s="16">
        <f t="shared" si="8"/>
        <v>6.2064705929399173E-2</v>
      </c>
      <c r="K51" s="11">
        <f t="shared" ca="1" si="9"/>
        <v>0</v>
      </c>
      <c r="L51" s="8">
        <f t="shared" ca="1" si="15"/>
        <v>0</v>
      </c>
      <c r="N51" s="11">
        <f t="shared" ca="1" si="10"/>
        <v>1.9855290666565779E-2</v>
      </c>
      <c r="O51" s="15">
        <f t="shared" si="19"/>
        <v>17.333333333333332</v>
      </c>
      <c r="P51" s="11">
        <f t="shared" si="25"/>
        <v>3.8800000000000003</v>
      </c>
      <c r="Q51" s="11">
        <f t="shared" ca="1" si="24"/>
        <v>1.5592739940484193</v>
      </c>
      <c r="R51" s="11">
        <f t="shared" si="24"/>
        <v>2.7800000000000007</v>
      </c>
      <c r="S51" s="11">
        <f t="shared" si="12"/>
        <v>0</v>
      </c>
      <c r="T51" s="11">
        <f t="shared" ca="1" si="13"/>
        <v>2.817529258938178</v>
      </c>
      <c r="V51">
        <v>1.2</v>
      </c>
      <c r="W51" s="210">
        <v>0.19533333333333336</v>
      </c>
      <c r="X51" s="210">
        <v>0.29366666666666669</v>
      </c>
      <c r="Y51" s="210">
        <v>0.36633333333333334</v>
      </c>
      <c r="Z51" s="210">
        <v>0.39733333333333332</v>
      </c>
      <c r="AA51">
        <f t="shared" si="3"/>
        <v>7.516</v>
      </c>
      <c r="AB51" s="25" cm="1">
        <f t="array" ref="AB51">IF(AA51&gt;0,(AA51-θr)/(θs-θr),-999)</f>
        <v>0.14871323529411765</v>
      </c>
      <c r="AC51" s="73">
        <f t="shared" si="20"/>
        <v>0.89999999999999991</v>
      </c>
      <c r="AD51" s="25">
        <f t="shared" si="21"/>
        <v>0.58684108282781589</v>
      </c>
      <c r="AE51" s="25">
        <f>IF(V51&lt;Ds,'Rainfed corn'!E51,IF(V51&gt;Dd,0,'Rainfed corn'!E51*AD51))</f>
        <v>6.2064705929399173E-2</v>
      </c>
      <c r="AG51" s="25"/>
      <c r="AH51" s="25"/>
      <c r="AI51" s="25"/>
      <c r="AJ51" s="25"/>
      <c r="AK51" s="25"/>
      <c r="AL51" s="25"/>
      <c r="AM51" s="25"/>
      <c r="AN51" s="25"/>
      <c r="AO51" s="25"/>
      <c r="AP51" s="25"/>
      <c r="AQ51" s="25"/>
      <c r="AR51" s="25"/>
    </row>
    <row r="52" spans="1:16363" s="53" customFormat="1" ht="17" thickTop="1" thickBot="1" x14ac:dyDescent="0.25">
      <c r="A52" s="212">
        <f t="shared" si="14"/>
        <v>45090.999305555553</v>
      </c>
      <c r="B52" s="25">
        <f t="shared" si="18"/>
        <v>5</v>
      </c>
      <c r="C52" s="6">
        <f>Penman!Z47</f>
        <v>8.1564868953937303E-2</v>
      </c>
      <c r="D52" s="7">
        <f t="shared" ca="1" si="22"/>
        <v>0.36333333333333334</v>
      </c>
      <c r="E52" s="7">
        <f t="shared" ca="1" si="23"/>
        <v>2.9635235719930555E-2</v>
      </c>
      <c r="F52" s="131">
        <f ca="1">IF(L51&gt;0.3,E52/'Irrigation Rate'!$B$17,0)</f>
        <v>0</v>
      </c>
      <c r="G52" s="7">
        <f t="shared" ca="1" si="1"/>
        <v>2.9635235719930555E-2</v>
      </c>
      <c r="H52" s="11">
        <f>'Table (Dly)'!C46</f>
        <v>0.21</v>
      </c>
      <c r="I52" s="16">
        <f t="shared" si="8"/>
        <v>3.558010790644385E-2</v>
      </c>
      <c r="J52"/>
      <c r="K52" s="11">
        <f t="shared" ca="1" si="9"/>
        <v>-4.163336342344337E-17</v>
      </c>
      <c r="L52" s="8">
        <f t="shared" ca="1" si="15"/>
        <v>-1.0460644076242053E-17</v>
      </c>
      <c r="M52"/>
      <c r="N52" s="11">
        <f t="shared" ca="1" si="10"/>
        <v>0.21594487218651326</v>
      </c>
      <c r="O52" s="15">
        <f t="shared" si="19"/>
        <v>17.809523809523807</v>
      </c>
      <c r="P52" s="11">
        <f t="shared" si="25"/>
        <v>3.98</v>
      </c>
      <c r="Q52" s="11">
        <f t="shared" ca="1" si="24"/>
        <v>1.5889092297683498</v>
      </c>
      <c r="R52" s="11">
        <f t="shared" si="24"/>
        <v>2.9900000000000007</v>
      </c>
      <c r="S52" s="11">
        <f t="shared" si="12"/>
        <v>0</v>
      </c>
      <c r="T52" s="11">
        <f t="shared" ca="1" si="13"/>
        <v>3.0334741311246911</v>
      </c>
      <c r="U52"/>
      <c r="V52">
        <v>1.2</v>
      </c>
      <c r="W52" s="210">
        <v>0.19533333333333336</v>
      </c>
      <c r="X52" s="210">
        <v>0.29366666666666669</v>
      </c>
      <c r="Y52" s="210">
        <v>0.36633333333333334</v>
      </c>
      <c r="Z52" s="210">
        <v>0.39733333333333332</v>
      </c>
      <c r="AA52">
        <f t="shared" si="3"/>
        <v>7.516</v>
      </c>
      <c r="AB52" s="25" cm="1">
        <f t="array" ref="AB52">IF(AA52&gt;0,(AA52-θr)/(θs-θr),-999)</f>
        <v>0.14871323529411765</v>
      </c>
      <c r="AC52" s="73">
        <f t="shared" si="20"/>
        <v>0.89999999999999991</v>
      </c>
      <c r="AD52" s="25">
        <f t="shared" si="21"/>
        <v>0.58684108282781589</v>
      </c>
      <c r="AE52" s="25">
        <f>IF(V52&lt;Ds,'Rainfed corn'!E52,IF(V52&gt;Dd,0,'Rainfed corn'!E52*AD52))</f>
        <v>3.558010790644385E-2</v>
      </c>
      <c r="AF52"/>
      <c r="AG52" s="25"/>
      <c r="AH52" s="25"/>
      <c r="AI52" s="25"/>
      <c r="AJ52" s="25"/>
      <c r="AK52" s="25"/>
      <c r="AL52" s="25"/>
      <c r="AM52" s="25"/>
      <c r="AN52" s="25"/>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c r="AMK52"/>
      <c r="AML52"/>
      <c r="AMM52"/>
      <c r="AMN52"/>
      <c r="AMO52"/>
      <c r="AMP52"/>
      <c r="AMQ52"/>
      <c r="AMR52"/>
      <c r="AMS52"/>
      <c r="AMT52"/>
      <c r="AMU52"/>
      <c r="AMV52"/>
      <c r="AMW52"/>
      <c r="AMX52"/>
      <c r="AMY52"/>
      <c r="AMZ52"/>
      <c r="ANA52"/>
      <c r="ANB52"/>
      <c r="ANC52"/>
      <c r="AND52"/>
      <c r="ANE52"/>
      <c r="ANF52"/>
      <c r="ANG52"/>
      <c r="ANH52"/>
      <c r="ANI52"/>
      <c r="ANJ52"/>
      <c r="ANK52"/>
      <c r="ANL52"/>
      <c r="ANM52"/>
      <c r="ANN52"/>
      <c r="ANO52"/>
      <c r="ANP52"/>
      <c r="ANQ52"/>
      <c r="ANR52"/>
      <c r="ANS52"/>
      <c r="ANT52"/>
      <c r="ANU52"/>
      <c r="ANV52"/>
      <c r="ANW52"/>
      <c r="ANX52"/>
      <c r="ANY52"/>
      <c r="ANZ52"/>
      <c r="AOA52"/>
      <c r="AOB52"/>
      <c r="AOC52"/>
      <c r="AOD52"/>
      <c r="AOE52"/>
      <c r="AOF52"/>
      <c r="AOG52"/>
      <c r="AOH52"/>
      <c r="AOI52"/>
      <c r="AOJ52"/>
      <c r="AOK52"/>
      <c r="AOL52"/>
      <c r="AOM52"/>
      <c r="AON52"/>
      <c r="AOO52"/>
      <c r="AOP52"/>
      <c r="AOQ52"/>
      <c r="AOR52"/>
      <c r="AOS52"/>
      <c r="AOT52"/>
      <c r="AOU52"/>
      <c r="AOV52"/>
      <c r="AOW52"/>
      <c r="AOX52"/>
      <c r="AOY52"/>
      <c r="AOZ52"/>
      <c r="APA52"/>
      <c r="APB52"/>
      <c r="APC52"/>
      <c r="APD52"/>
      <c r="APE52"/>
      <c r="APF52"/>
      <c r="APG52"/>
      <c r="APH52"/>
      <c r="API52"/>
      <c r="APJ52"/>
      <c r="APK52"/>
      <c r="APL52"/>
      <c r="APM52"/>
      <c r="APN52"/>
      <c r="APO52"/>
      <c r="APP52"/>
      <c r="APQ52"/>
      <c r="APR52"/>
      <c r="APS52"/>
      <c r="APT52"/>
      <c r="APU52"/>
      <c r="APV52"/>
      <c r="APW52"/>
      <c r="APX52"/>
      <c r="APY52"/>
      <c r="APZ52"/>
      <c r="AQA52"/>
      <c r="AQB52"/>
      <c r="AQC52"/>
      <c r="AQD52"/>
      <c r="AQE52"/>
      <c r="AQF52"/>
      <c r="AQG52"/>
      <c r="AQH52"/>
      <c r="AQI52"/>
      <c r="AQJ52"/>
      <c r="AQK52"/>
      <c r="AQL52"/>
      <c r="AQM52"/>
      <c r="AQN52"/>
      <c r="AQO52"/>
      <c r="AQP52"/>
      <c r="AQQ52"/>
      <c r="AQR52"/>
      <c r="AQS52"/>
      <c r="AQT52"/>
      <c r="AQU52"/>
      <c r="AQV52"/>
      <c r="AQW52"/>
      <c r="AQX52"/>
      <c r="AQY52"/>
      <c r="AQZ52"/>
      <c r="ARA52"/>
      <c r="ARB52"/>
      <c r="ARC52"/>
      <c r="ARD52"/>
      <c r="ARE52"/>
      <c r="ARF52"/>
      <c r="ARG52"/>
      <c r="ARH52"/>
      <c r="ARI52"/>
      <c r="ARJ52"/>
      <c r="ARK52"/>
      <c r="ARL52"/>
      <c r="ARM52"/>
      <c r="ARN52"/>
      <c r="ARO52"/>
      <c r="ARP52"/>
      <c r="ARQ52"/>
      <c r="ARR52"/>
      <c r="ARS52"/>
      <c r="ART52"/>
      <c r="ARU52"/>
      <c r="ARV52"/>
      <c r="ARW52"/>
      <c r="ARX52"/>
      <c r="ARY52"/>
      <c r="ARZ52"/>
      <c r="ASA52"/>
      <c r="ASB52"/>
      <c r="ASC52"/>
      <c r="ASD52"/>
      <c r="ASE52"/>
      <c r="ASF52"/>
      <c r="ASG52"/>
      <c r="ASH52"/>
      <c r="ASI52"/>
      <c r="ASJ52"/>
      <c r="ASK52"/>
      <c r="ASL52"/>
      <c r="ASM52"/>
      <c r="ASN52"/>
      <c r="ASO52"/>
      <c r="ASP52"/>
      <c r="ASQ52"/>
      <c r="ASR52"/>
      <c r="ASS52"/>
      <c r="AST52"/>
      <c r="ASU52"/>
      <c r="ASV52"/>
      <c r="ASW52"/>
      <c r="ASX52"/>
      <c r="ASY52"/>
      <c r="ASZ52"/>
      <c r="ATA52"/>
      <c r="ATB52"/>
      <c r="ATC52"/>
      <c r="ATD52"/>
      <c r="ATE52"/>
      <c r="ATF52"/>
      <c r="ATG52"/>
      <c r="ATH52"/>
      <c r="ATI52"/>
      <c r="ATJ52"/>
      <c r="ATK52"/>
      <c r="ATL52"/>
      <c r="ATM52"/>
      <c r="ATN52"/>
      <c r="ATO52"/>
      <c r="ATP52"/>
      <c r="ATQ52"/>
      <c r="ATR52"/>
      <c r="ATS52"/>
      <c r="ATT52"/>
      <c r="ATU52"/>
      <c r="ATV52"/>
      <c r="ATW52"/>
      <c r="ATX52"/>
      <c r="ATY52"/>
      <c r="ATZ52"/>
      <c r="AUA52"/>
      <c r="AUB52"/>
      <c r="AUC52"/>
      <c r="AUD52"/>
      <c r="AUE52"/>
      <c r="AUF52"/>
      <c r="AUG52"/>
      <c r="AUH52"/>
      <c r="AUI52"/>
      <c r="AUJ52"/>
      <c r="AUK52"/>
      <c r="AUL52"/>
      <c r="AUM52"/>
      <c r="AUN52"/>
      <c r="AUO52"/>
      <c r="AUP52"/>
      <c r="AUQ52"/>
      <c r="AUR52"/>
      <c r="AUS52"/>
      <c r="AUT52"/>
      <c r="AUU52"/>
      <c r="AUV52"/>
      <c r="AUW52"/>
      <c r="AUX52"/>
      <c r="AUY52"/>
      <c r="AUZ52"/>
      <c r="AVA52"/>
      <c r="AVB52"/>
      <c r="AVC52"/>
      <c r="AVD52"/>
      <c r="AVE52"/>
      <c r="AVF52"/>
      <c r="AVG52"/>
      <c r="AVH52"/>
      <c r="AVI52"/>
      <c r="AVJ52"/>
      <c r="AVK52"/>
      <c r="AVL52"/>
      <c r="AVM52"/>
      <c r="AVN52"/>
      <c r="AVO52"/>
      <c r="AVP52"/>
      <c r="AVQ52"/>
      <c r="AVR52"/>
      <c r="AVS52"/>
      <c r="AVT52"/>
      <c r="AVU52"/>
      <c r="AVV52"/>
      <c r="AVW52"/>
      <c r="AVX52"/>
      <c r="AVY52"/>
      <c r="AVZ52"/>
      <c r="AWA52"/>
      <c r="AWB52"/>
      <c r="AWC52"/>
      <c r="AWD52"/>
      <c r="AWE52"/>
      <c r="AWF52"/>
      <c r="AWG52"/>
      <c r="AWH52"/>
      <c r="AWI52"/>
      <c r="AWJ52"/>
      <c r="AWK52"/>
      <c r="AWL52"/>
      <c r="AWM52"/>
      <c r="AWN52"/>
      <c r="AWO52"/>
      <c r="AWP52"/>
      <c r="AWQ52"/>
      <c r="AWR52"/>
      <c r="AWS52"/>
      <c r="AWT52"/>
      <c r="AWU52"/>
      <c r="AWV52"/>
      <c r="AWW52"/>
      <c r="AWX52"/>
      <c r="AWY52"/>
      <c r="AWZ52"/>
      <c r="AXA52"/>
      <c r="AXB52"/>
      <c r="AXC52"/>
      <c r="AXD52"/>
      <c r="AXE52"/>
      <c r="AXF52"/>
      <c r="AXG52"/>
      <c r="AXH52"/>
      <c r="AXI52"/>
      <c r="AXJ52"/>
      <c r="AXK52"/>
      <c r="AXL52"/>
      <c r="AXM52"/>
      <c r="AXN52"/>
      <c r="AXO52"/>
      <c r="AXP52"/>
      <c r="AXQ52"/>
      <c r="AXR52"/>
      <c r="AXS52"/>
      <c r="AXT52"/>
      <c r="AXU52"/>
      <c r="AXV52"/>
      <c r="AXW52"/>
      <c r="AXX52"/>
      <c r="AXY52"/>
      <c r="AXZ52"/>
      <c r="AYA52"/>
      <c r="AYB52"/>
      <c r="AYC52"/>
      <c r="AYD52"/>
      <c r="AYE52"/>
      <c r="AYF52"/>
      <c r="AYG52"/>
      <c r="AYH52"/>
      <c r="AYI52"/>
      <c r="AYJ52"/>
      <c r="AYK52"/>
      <c r="AYL52"/>
      <c r="AYM52"/>
      <c r="AYN52"/>
      <c r="AYO52"/>
      <c r="AYP52"/>
      <c r="AYQ52"/>
      <c r="AYR52"/>
      <c r="AYS52"/>
      <c r="AYT52"/>
      <c r="AYU52"/>
      <c r="AYV52"/>
      <c r="AYW52"/>
      <c r="AYX52"/>
      <c r="AYY52"/>
      <c r="AYZ52"/>
      <c r="AZA52"/>
      <c r="AZB52"/>
      <c r="AZC52"/>
      <c r="AZD52"/>
      <c r="AZE52"/>
      <c r="AZF52"/>
      <c r="AZG52"/>
      <c r="AZH52"/>
      <c r="AZI52"/>
      <c r="AZJ52"/>
      <c r="AZK52"/>
      <c r="AZL52"/>
      <c r="AZM52"/>
      <c r="AZN52"/>
      <c r="AZO52"/>
      <c r="AZP52"/>
      <c r="AZQ52"/>
      <c r="AZR52"/>
      <c r="AZS52"/>
      <c r="AZT52"/>
      <c r="AZU52"/>
      <c r="AZV52"/>
      <c r="AZW52"/>
      <c r="AZX52"/>
      <c r="AZY52"/>
      <c r="AZZ52"/>
      <c r="BAA52"/>
      <c r="BAB52"/>
      <c r="BAC52"/>
      <c r="BAD52"/>
      <c r="BAE52"/>
      <c r="BAF52"/>
      <c r="BAG52"/>
      <c r="BAH52"/>
      <c r="BAI52"/>
      <c r="BAJ52"/>
      <c r="BAK52"/>
      <c r="BAL52"/>
      <c r="BAM52"/>
      <c r="BAN52"/>
      <c r="BAO52"/>
      <c r="BAP52"/>
      <c r="BAQ52"/>
      <c r="BAR52"/>
      <c r="BAS52"/>
      <c r="BAT52"/>
      <c r="BAU52"/>
      <c r="BAV52"/>
      <c r="BAW52"/>
      <c r="BAX52"/>
      <c r="BAY52"/>
      <c r="BAZ52"/>
      <c r="BBA52"/>
      <c r="BBB52"/>
      <c r="BBC52"/>
      <c r="BBD52"/>
      <c r="BBE52"/>
      <c r="BBF52"/>
      <c r="BBG52"/>
      <c r="BBH52"/>
      <c r="BBI52"/>
      <c r="BBJ52"/>
      <c r="BBK52"/>
      <c r="BBL52"/>
      <c r="BBM52"/>
      <c r="BBN52"/>
      <c r="BBO52"/>
      <c r="BBP52"/>
      <c r="BBQ52"/>
      <c r="BBR52"/>
      <c r="BBS52"/>
      <c r="BBT52"/>
      <c r="BBU52"/>
      <c r="BBV52"/>
      <c r="BBW52"/>
      <c r="BBX52"/>
      <c r="BBY52"/>
      <c r="BBZ52"/>
      <c r="BCA52"/>
      <c r="BCB52"/>
      <c r="BCC52"/>
      <c r="BCD52"/>
      <c r="BCE52"/>
      <c r="BCF52"/>
      <c r="BCG52"/>
      <c r="BCH52"/>
      <c r="BCI52"/>
      <c r="BCJ52"/>
      <c r="BCK52"/>
      <c r="BCL52"/>
      <c r="BCM52"/>
      <c r="BCN52"/>
      <c r="BCO52"/>
      <c r="BCP52"/>
      <c r="BCQ52"/>
      <c r="BCR52"/>
      <c r="BCS52"/>
      <c r="BCT52"/>
      <c r="BCU52"/>
      <c r="BCV52"/>
      <c r="BCW52"/>
      <c r="BCX52"/>
      <c r="BCY52"/>
      <c r="BCZ52"/>
      <c r="BDA52"/>
      <c r="BDB52"/>
      <c r="BDC52"/>
      <c r="BDD52"/>
      <c r="BDE52"/>
      <c r="BDF52"/>
      <c r="BDG52"/>
      <c r="BDH52"/>
      <c r="BDI52"/>
      <c r="BDJ52"/>
      <c r="BDK52"/>
      <c r="BDL52"/>
      <c r="BDM52"/>
      <c r="BDN52"/>
      <c r="BDO52"/>
      <c r="BDP52"/>
      <c r="BDQ52"/>
      <c r="BDR52"/>
      <c r="BDS52"/>
      <c r="BDT52"/>
      <c r="BDU52"/>
      <c r="BDV52"/>
      <c r="BDW52"/>
      <c r="BDX52"/>
      <c r="BDY52"/>
      <c r="BDZ52"/>
      <c r="BEA52"/>
      <c r="BEB52"/>
      <c r="BEC52"/>
      <c r="BED52"/>
      <c r="BEE52"/>
      <c r="BEF52"/>
      <c r="BEG52"/>
      <c r="BEH52"/>
      <c r="BEI52"/>
      <c r="BEJ52"/>
      <c r="BEK52"/>
      <c r="BEL52"/>
      <c r="BEM52"/>
      <c r="BEN52"/>
      <c r="BEO52"/>
      <c r="BEP52"/>
      <c r="BEQ52"/>
      <c r="BER52"/>
      <c r="BES52"/>
      <c r="BET52"/>
      <c r="BEU52"/>
      <c r="BEV52"/>
      <c r="BEW52"/>
      <c r="BEX52"/>
      <c r="BEY52"/>
      <c r="BEZ52"/>
      <c r="BFA52"/>
      <c r="BFB52"/>
      <c r="BFC52"/>
      <c r="BFD52"/>
      <c r="BFE52"/>
      <c r="BFF52"/>
      <c r="BFG52"/>
      <c r="BFH52"/>
      <c r="BFI52"/>
      <c r="BFJ52"/>
      <c r="BFK52"/>
      <c r="BFL52"/>
      <c r="BFM52"/>
      <c r="BFN52"/>
      <c r="BFO52"/>
      <c r="BFP52"/>
      <c r="BFQ52"/>
      <c r="BFR52"/>
      <c r="BFS52"/>
      <c r="BFT52"/>
      <c r="BFU52"/>
      <c r="BFV52"/>
      <c r="BFW52"/>
      <c r="BFX52"/>
      <c r="BFY52"/>
      <c r="BFZ52"/>
      <c r="BGA52"/>
      <c r="BGB52"/>
      <c r="BGC52"/>
      <c r="BGD52"/>
      <c r="BGE52"/>
      <c r="BGF52"/>
      <c r="BGG52"/>
      <c r="BGH52"/>
      <c r="BGI52"/>
      <c r="BGJ52"/>
      <c r="BGK52"/>
      <c r="BGL52"/>
      <c r="BGM52"/>
      <c r="BGN52"/>
      <c r="BGO52"/>
      <c r="BGP52"/>
      <c r="BGQ52"/>
      <c r="BGR52"/>
      <c r="BGS52"/>
      <c r="BGT52"/>
      <c r="BGU52"/>
      <c r="BGV52"/>
      <c r="BGW52"/>
      <c r="BGX52"/>
      <c r="BGY52"/>
      <c r="BGZ52"/>
      <c r="BHA52"/>
      <c r="BHB52"/>
      <c r="BHC52"/>
      <c r="BHD52"/>
      <c r="BHE52"/>
      <c r="BHF52"/>
      <c r="BHG52"/>
      <c r="BHH52"/>
      <c r="BHI52"/>
      <c r="BHJ52"/>
      <c r="BHK52"/>
      <c r="BHL52"/>
      <c r="BHM52"/>
      <c r="BHN52"/>
      <c r="BHO52"/>
      <c r="BHP52"/>
      <c r="BHQ52"/>
      <c r="BHR52"/>
      <c r="BHS52"/>
      <c r="BHT52"/>
      <c r="BHU52"/>
      <c r="BHV52"/>
      <c r="BHW52"/>
      <c r="BHX52"/>
      <c r="BHY52"/>
      <c r="BHZ52"/>
      <c r="BIA52"/>
      <c r="BIB52"/>
      <c r="BIC52"/>
      <c r="BID52"/>
      <c r="BIE52"/>
      <c r="BIF52"/>
      <c r="BIG52"/>
      <c r="BIH52"/>
      <c r="BII52"/>
      <c r="BIJ52"/>
      <c r="BIK52"/>
      <c r="BIL52"/>
      <c r="BIM52"/>
      <c r="BIN52"/>
      <c r="BIO52"/>
      <c r="BIP52"/>
      <c r="BIQ52"/>
      <c r="BIR52"/>
      <c r="BIS52"/>
      <c r="BIT52"/>
      <c r="BIU52"/>
      <c r="BIV52"/>
      <c r="BIW52"/>
      <c r="BIX52"/>
      <c r="BIY52"/>
      <c r="BIZ52"/>
      <c r="BJA52"/>
      <c r="BJB52"/>
      <c r="BJC52"/>
      <c r="BJD52"/>
      <c r="BJE52"/>
      <c r="BJF52"/>
      <c r="BJG52"/>
      <c r="BJH52"/>
      <c r="BJI52"/>
      <c r="BJJ52"/>
      <c r="BJK52"/>
      <c r="BJL52"/>
      <c r="BJM52"/>
      <c r="BJN52"/>
      <c r="BJO52"/>
      <c r="BJP52"/>
      <c r="BJQ52"/>
      <c r="BJR52"/>
      <c r="BJS52"/>
      <c r="BJT52"/>
      <c r="BJU52"/>
      <c r="BJV52"/>
      <c r="BJW52"/>
      <c r="BJX52"/>
      <c r="BJY52"/>
      <c r="BJZ52"/>
      <c r="BKA52"/>
      <c r="BKB52"/>
      <c r="BKC52"/>
      <c r="BKD52"/>
      <c r="BKE52"/>
      <c r="BKF52"/>
      <c r="BKG52"/>
      <c r="BKH52"/>
      <c r="BKI52"/>
      <c r="BKJ52"/>
      <c r="BKK52"/>
      <c r="BKL52"/>
      <c r="BKM52"/>
      <c r="BKN52"/>
      <c r="BKO52"/>
      <c r="BKP52"/>
      <c r="BKQ52"/>
      <c r="BKR52"/>
      <c r="BKS52"/>
      <c r="BKT52"/>
      <c r="BKU52"/>
      <c r="BKV52"/>
      <c r="BKW52"/>
      <c r="BKX52"/>
      <c r="BKY52"/>
      <c r="BKZ52"/>
      <c r="BLA52"/>
      <c r="BLB52"/>
      <c r="BLC52"/>
      <c r="BLD52"/>
      <c r="BLE52"/>
      <c r="BLF52"/>
      <c r="BLG52"/>
      <c r="BLH52"/>
      <c r="BLI52"/>
      <c r="BLJ52"/>
      <c r="BLK52"/>
      <c r="BLL52"/>
      <c r="BLM52"/>
      <c r="BLN52"/>
      <c r="BLO52"/>
      <c r="BLP52"/>
      <c r="BLQ52"/>
      <c r="BLR52"/>
      <c r="BLS52"/>
      <c r="BLT52"/>
      <c r="BLU52"/>
      <c r="BLV52"/>
      <c r="BLW52"/>
      <c r="BLX52"/>
      <c r="BLY52"/>
      <c r="BLZ52"/>
      <c r="BMA52"/>
      <c r="BMB52"/>
      <c r="BMC52"/>
      <c r="BMD52"/>
      <c r="BME52"/>
      <c r="BMF52"/>
      <c r="BMG52"/>
      <c r="BMH52"/>
      <c r="BMI52"/>
      <c r="BMJ52"/>
      <c r="BMK52"/>
      <c r="BML52"/>
      <c r="BMM52"/>
      <c r="BMN52"/>
      <c r="BMO52"/>
      <c r="BMP52"/>
      <c r="BMQ52"/>
      <c r="BMR52"/>
      <c r="BMS52"/>
      <c r="BMT52"/>
      <c r="BMU52"/>
      <c r="BMV52"/>
      <c r="BMW52"/>
      <c r="BMX52"/>
      <c r="BMY52"/>
      <c r="BMZ52"/>
      <c r="BNA52"/>
      <c r="BNB52"/>
      <c r="BNC52"/>
      <c r="BND52"/>
      <c r="BNE52"/>
      <c r="BNF52"/>
      <c r="BNG52"/>
      <c r="BNH52"/>
      <c r="BNI52"/>
      <c r="BNJ52"/>
      <c r="BNK52"/>
      <c r="BNL52"/>
      <c r="BNM52"/>
      <c r="BNN52"/>
      <c r="BNO52"/>
      <c r="BNP52"/>
      <c r="BNQ52"/>
      <c r="BNR52"/>
      <c r="BNS52"/>
      <c r="BNT52"/>
      <c r="BNU52"/>
      <c r="BNV52"/>
      <c r="BNW52"/>
      <c r="BNX52"/>
      <c r="BNY52"/>
      <c r="BNZ52"/>
      <c r="BOA52"/>
      <c r="BOB52"/>
      <c r="BOC52"/>
      <c r="BOD52"/>
      <c r="BOE52"/>
      <c r="BOF52"/>
      <c r="BOG52"/>
      <c r="BOH52"/>
      <c r="BOI52"/>
      <c r="BOJ52"/>
      <c r="BOK52"/>
      <c r="BOL52"/>
      <c r="BOM52"/>
      <c r="BON52"/>
      <c r="BOO52"/>
      <c r="BOP52"/>
      <c r="BOQ52"/>
      <c r="BOR52"/>
      <c r="BOS52"/>
      <c r="BOT52"/>
      <c r="BOU52"/>
      <c r="BOV52"/>
      <c r="BOW52"/>
      <c r="BOX52"/>
      <c r="BOY52"/>
      <c r="BOZ52"/>
      <c r="BPA52"/>
      <c r="BPB52"/>
      <c r="BPC52"/>
      <c r="BPD52"/>
      <c r="BPE52"/>
      <c r="BPF52"/>
      <c r="BPG52"/>
      <c r="BPH52"/>
      <c r="BPI52"/>
      <c r="BPJ52"/>
      <c r="BPK52"/>
      <c r="BPL52"/>
      <c r="BPM52"/>
      <c r="BPN52"/>
      <c r="BPO52"/>
      <c r="BPP52"/>
      <c r="BPQ52"/>
      <c r="BPR52"/>
      <c r="BPS52"/>
      <c r="BPT52"/>
      <c r="BPU52"/>
      <c r="BPV52"/>
      <c r="BPW52"/>
      <c r="BPX52"/>
      <c r="BPY52"/>
      <c r="BPZ52"/>
      <c r="BQA52"/>
      <c r="BQB52"/>
      <c r="BQC52"/>
      <c r="BQD52"/>
      <c r="BQE52"/>
      <c r="BQF52"/>
      <c r="BQG52"/>
      <c r="BQH52"/>
      <c r="BQI52"/>
      <c r="BQJ52"/>
      <c r="BQK52"/>
      <c r="BQL52"/>
      <c r="BQM52"/>
      <c r="BQN52"/>
      <c r="BQO52"/>
      <c r="BQP52"/>
      <c r="BQQ52"/>
      <c r="BQR52"/>
      <c r="BQS52"/>
      <c r="BQT52"/>
      <c r="BQU52"/>
      <c r="BQV52"/>
      <c r="BQW52"/>
      <c r="BQX52"/>
      <c r="BQY52"/>
      <c r="BQZ52"/>
      <c r="BRA52"/>
      <c r="BRB52"/>
      <c r="BRC52"/>
      <c r="BRD52"/>
      <c r="BRE52"/>
      <c r="BRF52"/>
      <c r="BRG52"/>
      <c r="BRH52"/>
      <c r="BRI52"/>
      <c r="BRJ52"/>
      <c r="BRK52"/>
      <c r="BRL52"/>
      <c r="BRM52"/>
      <c r="BRN52"/>
      <c r="BRO52"/>
      <c r="BRP52"/>
      <c r="BRQ52"/>
      <c r="BRR52"/>
      <c r="BRS52"/>
      <c r="BRT52"/>
      <c r="BRU52"/>
      <c r="BRV52"/>
      <c r="BRW52"/>
      <c r="BRX52"/>
      <c r="BRY52"/>
      <c r="BRZ52"/>
      <c r="BSA52"/>
      <c r="BSB52"/>
      <c r="BSC52"/>
      <c r="BSD52"/>
      <c r="BSE52"/>
      <c r="BSF52"/>
      <c r="BSG52"/>
      <c r="BSH52"/>
      <c r="BSI52"/>
      <c r="BSJ52"/>
      <c r="BSK52"/>
      <c r="BSL52"/>
      <c r="BSM52"/>
      <c r="BSN52"/>
      <c r="BSO52"/>
      <c r="BSP52"/>
      <c r="BSQ52"/>
      <c r="BSR52"/>
      <c r="BSS52"/>
      <c r="BST52"/>
      <c r="BSU52"/>
      <c r="BSV52"/>
      <c r="BSW52"/>
      <c r="BSX52"/>
      <c r="BSY52"/>
      <c r="BSZ52"/>
      <c r="BTA52"/>
      <c r="BTB52"/>
      <c r="BTC52"/>
      <c r="BTD52"/>
      <c r="BTE52"/>
      <c r="BTF52"/>
      <c r="BTG52"/>
      <c r="BTH52"/>
      <c r="BTI52"/>
      <c r="BTJ52"/>
      <c r="BTK52"/>
      <c r="BTL52"/>
      <c r="BTM52"/>
      <c r="BTN52"/>
      <c r="BTO52"/>
      <c r="BTP52"/>
      <c r="BTQ52"/>
      <c r="BTR52"/>
      <c r="BTS52"/>
      <c r="BTT52"/>
      <c r="BTU52"/>
      <c r="BTV52"/>
      <c r="BTW52"/>
      <c r="BTX52"/>
      <c r="BTY52"/>
      <c r="BTZ52"/>
      <c r="BUA52"/>
      <c r="BUB52"/>
      <c r="BUC52"/>
      <c r="BUD52"/>
      <c r="BUE52"/>
      <c r="BUF52"/>
      <c r="BUG52"/>
      <c r="BUH52"/>
      <c r="BUI52"/>
      <c r="BUJ52"/>
      <c r="BUK52"/>
      <c r="BUL52"/>
      <c r="BUM52"/>
      <c r="BUN52"/>
      <c r="BUO52"/>
      <c r="BUP52"/>
      <c r="BUQ52"/>
      <c r="BUR52"/>
      <c r="BUS52"/>
      <c r="BUT52"/>
      <c r="BUU52"/>
      <c r="BUV52"/>
      <c r="BUW52"/>
      <c r="BUX52"/>
      <c r="BUY52"/>
      <c r="BUZ52"/>
      <c r="BVA52"/>
      <c r="BVB52"/>
      <c r="BVC52"/>
      <c r="BVD52"/>
      <c r="BVE52"/>
      <c r="BVF52"/>
      <c r="BVG52"/>
      <c r="BVH52"/>
      <c r="BVI52"/>
      <c r="BVJ52"/>
      <c r="BVK52"/>
      <c r="BVL52"/>
      <c r="BVM52"/>
      <c r="BVN52"/>
      <c r="BVO52"/>
      <c r="BVP52"/>
      <c r="BVQ52"/>
      <c r="BVR52"/>
      <c r="BVS52"/>
      <c r="BVT52"/>
      <c r="BVU52"/>
      <c r="BVV52"/>
      <c r="BVW52"/>
      <c r="BVX52"/>
      <c r="BVY52"/>
      <c r="BVZ52"/>
      <c r="BWA52"/>
      <c r="BWB52"/>
      <c r="BWC52"/>
      <c r="BWD52"/>
      <c r="BWE52"/>
      <c r="BWF52"/>
      <c r="BWG52"/>
      <c r="BWH52"/>
      <c r="BWI52"/>
      <c r="BWJ52"/>
      <c r="BWK52"/>
      <c r="BWL52"/>
      <c r="BWM52"/>
      <c r="BWN52"/>
      <c r="BWO52"/>
      <c r="BWP52"/>
      <c r="BWQ52"/>
      <c r="BWR52"/>
      <c r="BWS52"/>
      <c r="BWT52"/>
      <c r="BWU52"/>
      <c r="BWV52"/>
      <c r="BWW52"/>
      <c r="BWX52"/>
      <c r="BWY52"/>
      <c r="BWZ52"/>
      <c r="BXA52"/>
      <c r="BXB52"/>
      <c r="BXC52"/>
      <c r="BXD52"/>
      <c r="BXE52"/>
      <c r="BXF52"/>
      <c r="BXG52"/>
      <c r="BXH52"/>
      <c r="BXI52"/>
      <c r="BXJ52"/>
      <c r="BXK52"/>
      <c r="BXL52"/>
      <c r="BXM52"/>
      <c r="BXN52"/>
      <c r="BXO52"/>
      <c r="BXP52"/>
      <c r="BXQ52"/>
      <c r="BXR52"/>
      <c r="BXS52"/>
      <c r="BXT52"/>
      <c r="BXU52"/>
      <c r="BXV52"/>
      <c r="BXW52"/>
      <c r="BXX52"/>
      <c r="BXY52"/>
      <c r="BXZ52"/>
      <c r="BYA52"/>
      <c r="BYB52"/>
      <c r="BYC52"/>
      <c r="BYD52"/>
      <c r="BYE52"/>
      <c r="BYF52"/>
      <c r="BYG52"/>
      <c r="BYH52"/>
      <c r="BYI52"/>
      <c r="BYJ52"/>
      <c r="BYK52"/>
      <c r="BYL52"/>
      <c r="BYM52"/>
      <c r="BYN52"/>
      <c r="BYO52"/>
      <c r="BYP52"/>
      <c r="BYQ52"/>
      <c r="BYR52"/>
      <c r="BYS52"/>
      <c r="BYT52"/>
      <c r="BYU52"/>
      <c r="BYV52"/>
      <c r="BYW52"/>
      <c r="BYX52"/>
      <c r="BYY52"/>
      <c r="BYZ52"/>
      <c r="BZA52"/>
      <c r="BZB52"/>
      <c r="BZC52"/>
      <c r="BZD52"/>
      <c r="BZE52"/>
      <c r="BZF52"/>
      <c r="BZG52"/>
      <c r="BZH52"/>
      <c r="BZI52"/>
      <c r="BZJ52"/>
      <c r="BZK52"/>
      <c r="BZL52"/>
      <c r="BZM52"/>
      <c r="BZN52"/>
      <c r="BZO52"/>
      <c r="BZP52"/>
      <c r="BZQ52"/>
      <c r="BZR52"/>
      <c r="BZS52"/>
      <c r="BZT52"/>
      <c r="BZU52"/>
      <c r="BZV52"/>
      <c r="BZW52"/>
      <c r="BZX52"/>
      <c r="BZY52"/>
      <c r="BZZ52"/>
      <c r="CAA52"/>
      <c r="CAB52"/>
      <c r="CAC52"/>
      <c r="CAD52"/>
      <c r="CAE52"/>
      <c r="CAF52"/>
      <c r="CAG52"/>
      <c r="CAH52"/>
      <c r="CAI52"/>
      <c r="CAJ52"/>
      <c r="CAK52"/>
      <c r="CAL52"/>
      <c r="CAM52"/>
      <c r="CAN52"/>
      <c r="CAO52"/>
      <c r="CAP52"/>
      <c r="CAQ52"/>
      <c r="CAR52"/>
      <c r="CAS52"/>
      <c r="CAT52"/>
      <c r="CAU52"/>
      <c r="CAV52"/>
      <c r="CAW52"/>
      <c r="CAX52"/>
      <c r="CAY52"/>
      <c r="CAZ52"/>
      <c r="CBA52"/>
      <c r="CBB52"/>
      <c r="CBC52"/>
      <c r="CBD52"/>
      <c r="CBE52"/>
      <c r="CBF52"/>
      <c r="CBG52"/>
      <c r="CBH52"/>
      <c r="CBI52"/>
      <c r="CBJ52"/>
      <c r="CBK52"/>
      <c r="CBL52"/>
      <c r="CBM52"/>
      <c r="CBN52"/>
      <c r="CBO52"/>
      <c r="CBP52"/>
      <c r="CBQ52"/>
      <c r="CBR52"/>
      <c r="CBS52"/>
      <c r="CBT52"/>
      <c r="CBU52"/>
      <c r="CBV52"/>
      <c r="CBW52"/>
      <c r="CBX52"/>
      <c r="CBY52"/>
      <c r="CBZ52"/>
      <c r="CCA52"/>
      <c r="CCB52"/>
      <c r="CCC52"/>
      <c r="CCD52"/>
      <c r="CCE52"/>
      <c r="CCF52"/>
      <c r="CCG52"/>
      <c r="CCH52"/>
      <c r="CCI52"/>
      <c r="CCJ52"/>
      <c r="CCK52"/>
      <c r="CCL52"/>
      <c r="CCM52"/>
      <c r="CCN52"/>
      <c r="CCO52"/>
      <c r="CCP52"/>
      <c r="CCQ52"/>
      <c r="CCR52"/>
      <c r="CCS52"/>
      <c r="CCT52"/>
      <c r="CCU52"/>
      <c r="CCV52"/>
      <c r="CCW52"/>
      <c r="CCX52"/>
      <c r="CCY52"/>
      <c r="CCZ52"/>
      <c r="CDA52"/>
      <c r="CDB52"/>
      <c r="CDC52"/>
      <c r="CDD52"/>
      <c r="CDE52"/>
      <c r="CDF52"/>
      <c r="CDG52"/>
      <c r="CDH52"/>
      <c r="CDI52"/>
      <c r="CDJ52"/>
      <c r="CDK52"/>
      <c r="CDL52"/>
      <c r="CDM52"/>
      <c r="CDN52"/>
      <c r="CDO52"/>
      <c r="CDP52"/>
      <c r="CDQ52"/>
      <c r="CDR52"/>
      <c r="CDS52"/>
      <c r="CDT52"/>
      <c r="CDU52"/>
      <c r="CDV52"/>
      <c r="CDW52"/>
      <c r="CDX52"/>
      <c r="CDY52"/>
      <c r="CDZ52"/>
      <c r="CEA52"/>
      <c r="CEB52"/>
      <c r="CEC52"/>
      <c r="CED52"/>
      <c r="CEE52"/>
      <c r="CEF52"/>
      <c r="CEG52"/>
      <c r="CEH52"/>
      <c r="CEI52"/>
      <c r="CEJ52"/>
      <c r="CEK52"/>
      <c r="CEL52"/>
      <c r="CEM52"/>
      <c r="CEN52"/>
      <c r="CEO52"/>
      <c r="CEP52"/>
      <c r="CEQ52"/>
      <c r="CER52"/>
      <c r="CES52"/>
      <c r="CET52"/>
      <c r="CEU52"/>
      <c r="CEV52"/>
      <c r="CEW52"/>
      <c r="CEX52"/>
      <c r="CEY52"/>
      <c r="CEZ52"/>
      <c r="CFA52"/>
      <c r="CFB52"/>
      <c r="CFC52"/>
      <c r="CFD52"/>
      <c r="CFE52"/>
      <c r="CFF52"/>
      <c r="CFG52"/>
      <c r="CFH52"/>
      <c r="CFI52"/>
      <c r="CFJ52"/>
      <c r="CFK52"/>
      <c r="CFL52"/>
      <c r="CFM52"/>
      <c r="CFN52"/>
      <c r="CFO52"/>
      <c r="CFP52"/>
      <c r="CFQ52"/>
      <c r="CFR52"/>
      <c r="CFS52"/>
      <c r="CFT52"/>
      <c r="CFU52"/>
      <c r="CFV52"/>
      <c r="CFW52"/>
      <c r="CFX52"/>
      <c r="CFY52"/>
      <c r="CFZ52"/>
      <c r="CGA52"/>
      <c r="CGB52"/>
      <c r="CGC52"/>
      <c r="CGD52"/>
      <c r="CGE52"/>
      <c r="CGF52"/>
      <c r="CGG52"/>
      <c r="CGH52"/>
      <c r="CGI52"/>
      <c r="CGJ52"/>
      <c r="CGK52"/>
      <c r="CGL52"/>
      <c r="CGM52"/>
      <c r="CGN52"/>
      <c r="CGO52"/>
      <c r="CGP52"/>
      <c r="CGQ52"/>
      <c r="CGR52"/>
      <c r="CGS52"/>
      <c r="CGT52"/>
      <c r="CGU52"/>
      <c r="CGV52"/>
      <c r="CGW52"/>
      <c r="CGX52"/>
      <c r="CGY52"/>
      <c r="CGZ52"/>
      <c r="CHA52"/>
      <c r="CHB52"/>
      <c r="CHC52"/>
      <c r="CHD52"/>
      <c r="CHE52"/>
      <c r="CHF52"/>
      <c r="CHG52"/>
      <c r="CHH52"/>
      <c r="CHI52"/>
      <c r="CHJ52"/>
      <c r="CHK52"/>
      <c r="CHL52"/>
      <c r="CHM52"/>
      <c r="CHN52"/>
      <c r="CHO52"/>
      <c r="CHP52"/>
      <c r="CHQ52"/>
      <c r="CHR52"/>
      <c r="CHS52"/>
      <c r="CHT52"/>
      <c r="CHU52"/>
      <c r="CHV52"/>
      <c r="CHW52"/>
      <c r="CHX52"/>
      <c r="CHY52"/>
      <c r="CHZ52"/>
      <c r="CIA52"/>
      <c r="CIB52"/>
      <c r="CIC52"/>
      <c r="CID52"/>
      <c r="CIE52"/>
      <c r="CIF52"/>
      <c r="CIG52"/>
      <c r="CIH52"/>
      <c r="CII52"/>
      <c r="CIJ52"/>
      <c r="CIK52"/>
      <c r="CIL52"/>
      <c r="CIM52"/>
      <c r="CIN52"/>
      <c r="CIO52"/>
      <c r="CIP52"/>
      <c r="CIQ52"/>
      <c r="CIR52"/>
      <c r="CIS52"/>
      <c r="CIT52"/>
      <c r="CIU52"/>
      <c r="CIV52"/>
      <c r="CIW52"/>
      <c r="CIX52"/>
      <c r="CIY52"/>
      <c r="CIZ52"/>
      <c r="CJA52"/>
      <c r="CJB52"/>
      <c r="CJC52"/>
      <c r="CJD52"/>
      <c r="CJE52"/>
      <c r="CJF52"/>
      <c r="CJG52"/>
      <c r="CJH52"/>
      <c r="CJI52"/>
      <c r="CJJ52"/>
      <c r="CJK52"/>
      <c r="CJL52"/>
      <c r="CJM52"/>
      <c r="CJN52"/>
      <c r="CJO52"/>
      <c r="CJP52"/>
      <c r="CJQ52"/>
      <c r="CJR52"/>
      <c r="CJS52"/>
      <c r="CJT52"/>
      <c r="CJU52"/>
      <c r="CJV52"/>
      <c r="CJW52"/>
      <c r="CJX52"/>
      <c r="CJY52"/>
      <c r="CJZ52"/>
      <c r="CKA52"/>
      <c r="CKB52"/>
      <c r="CKC52"/>
      <c r="CKD52"/>
      <c r="CKE52"/>
      <c r="CKF52"/>
      <c r="CKG52"/>
      <c r="CKH52"/>
      <c r="CKI52"/>
      <c r="CKJ52"/>
      <c r="CKK52"/>
      <c r="CKL52"/>
      <c r="CKM52"/>
      <c r="CKN52"/>
      <c r="CKO52"/>
      <c r="CKP52"/>
      <c r="CKQ52"/>
      <c r="CKR52"/>
      <c r="CKS52"/>
      <c r="CKT52"/>
      <c r="CKU52"/>
      <c r="CKV52"/>
      <c r="CKW52"/>
      <c r="CKX52"/>
      <c r="CKY52"/>
      <c r="CKZ52"/>
      <c r="CLA52"/>
      <c r="CLB52"/>
      <c r="CLC52"/>
      <c r="CLD52"/>
      <c r="CLE52"/>
      <c r="CLF52"/>
      <c r="CLG52"/>
      <c r="CLH52"/>
      <c r="CLI52"/>
      <c r="CLJ52"/>
      <c r="CLK52"/>
      <c r="CLL52"/>
      <c r="CLM52"/>
      <c r="CLN52"/>
      <c r="CLO52"/>
      <c r="CLP52"/>
      <c r="CLQ52"/>
      <c r="CLR52"/>
      <c r="CLS52"/>
      <c r="CLT52"/>
      <c r="CLU52"/>
      <c r="CLV52"/>
      <c r="CLW52"/>
      <c r="CLX52"/>
      <c r="CLY52"/>
      <c r="CLZ52"/>
      <c r="CMA52"/>
      <c r="CMB52"/>
      <c r="CMC52"/>
      <c r="CMD52"/>
      <c r="CME52"/>
      <c r="CMF52"/>
      <c r="CMG52"/>
      <c r="CMH52"/>
      <c r="CMI52"/>
      <c r="CMJ52"/>
      <c r="CMK52"/>
      <c r="CML52"/>
      <c r="CMM52"/>
      <c r="CMN52"/>
      <c r="CMO52"/>
      <c r="CMP52"/>
      <c r="CMQ52"/>
      <c r="CMR52"/>
      <c r="CMS52"/>
      <c r="CMT52"/>
      <c r="CMU52"/>
      <c r="CMV52"/>
      <c r="CMW52"/>
      <c r="CMX52"/>
      <c r="CMY52"/>
      <c r="CMZ52"/>
      <c r="CNA52"/>
      <c r="CNB52"/>
      <c r="CNC52"/>
      <c r="CND52"/>
      <c r="CNE52"/>
      <c r="CNF52"/>
      <c r="CNG52"/>
      <c r="CNH52"/>
      <c r="CNI52"/>
      <c r="CNJ52"/>
      <c r="CNK52"/>
      <c r="CNL52"/>
      <c r="CNM52"/>
      <c r="CNN52"/>
      <c r="CNO52"/>
      <c r="CNP52"/>
      <c r="CNQ52"/>
      <c r="CNR52"/>
      <c r="CNS52"/>
      <c r="CNT52"/>
      <c r="CNU52"/>
      <c r="CNV52"/>
      <c r="CNW52"/>
      <c r="CNX52"/>
      <c r="CNY52"/>
      <c r="CNZ52"/>
      <c r="COA52"/>
      <c r="COB52"/>
      <c r="COC52"/>
      <c r="COD52"/>
      <c r="COE52"/>
      <c r="COF52"/>
      <c r="COG52"/>
      <c r="COH52"/>
      <c r="COI52"/>
      <c r="COJ52"/>
      <c r="COK52"/>
      <c r="COL52"/>
      <c r="COM52"/>
      <c r="CON52"/>
      <c r="COO52"/>
      <c r="COP52"/>
      <c r="COQ52"/>
      <c r="COR52"/>
      <c r="COS52"/>
      <c r="COT52"/>
      <c r="COU52"/>
      <c r="COV52"/>
      <c r="COW52"/>
      <c r="COX52"/>
      <c r="COY52"/>
      <c r="COZ52"/>
      <c r="CPA52"/>
      <c r="CPB52"/>
      <c r="CPC52"/>
      <c r="CPD52"/>
      <c r="CPE52"/>
      <c r="CPF52"/>
      <c r="CPG52"/>
      <c r="CPH52"/>
      <c r="CPI52"/>
      <c r="CPJ52"/>
      <c r="CPK52"/>
      <c r="CPL52"/>
      <c r="CPM52"/>
      <c r="CPN52"/>
      <c r="CPO52"/>
      <c r="CPP52"/>
      <c r="CPQ52"/>
      <c r="CPR52"/>
      <c r="CPS52"/>
      <c r="CPT52"/>
      <c r="CPU52"/>
      <c r="CPV52"/>
      <c r="CPW52"/>
      <c r="CPX52"/>
      <c r="CPY52"/>
      <c r="CPZ52"/>
      <c r="CQA52"/>
      <c r="CQB52"/>
      <c r="CQC52"/>
      <c r="CQD52"/>
      <c r="CQE52"/>
      <c r="CQF52"/>
      <c r="CQG52"/>
      <c r="CQH52"/>
      <c r="CQI52"/>
      <c r="CQJ52"/>
      <c r="CQK52"/>
      <c r="CQL52"/>
      <c r="CQM52"/>
      <c r="CQN52"/>
      <c r="CQO52"/>
      <c r="CQP52"/>
      <c r="CQQ52"/>
      <c r="CQR52"/>
      <c r="CQS52"/>
      <c r="CQT52"/>
      <c r="CQU52"/>
      <c r="CQV52"/>
      <c r="CQW52"/>
      <c r="CQX52"/>
      <c r="CQY52"/>
      <c r="CQZ52"/>
      <c r="CRA52"/>
      <c r="CRB52"/>
      <c r="CRC52"/>
      <c r="CRD52"/>
      <c r="CRE52"/>
      <c r="CRF52"/>
      <c r="CRG52"/>
      <c r="CRH52"/>
      <c r="CRI52"/>
      <c r="CRJ52"/>
      <c r="CRK52"/>
      <c r="CRL52"/>
      <c r="CRM52"/>
      <c r="CRN52"/>
      <c r="CRO52"/>
      <c r="CRP52"/>
      <c r="CRQ52"/>
      <c r="CRR52"/>
      <c r="CRS52"/>
      <c r="CRT52"/>
      <c r="CRU52"/>
      <c r="CRV52"/>
      <c r="CRW52"/>
      <c r="CRX52"/>
      <c r="CRY52"/>
      <c r="CRZ52"/>
      <c r="CSA52"/>
      <c r="CSB52"/>
      <c r="CSC52"/>
      <c r="CSD52"/>
      <c r="CSE52"/>
      <c r="CSF52"/>
      <c r="CSG52"/>
      <c r="CSH52"/>
      <c r="CSI52"/>
      <c r="CSJ52"/>
      <c r="CSK52"/>
      <c r="CSL52"/>
      <c r="CSM52"/>
      <c r="CSN52"/>
      <c r="CSO52"/>
      <c r="CSP52"/>
      <c r="CSQ52"/>
      <c r="CSR52"/>
      <c r="CSS52"/>
      <c r="CST52"/>
      <c r="CSU52"/>
      <c r="CSV52"/>
      <c r="CSW52"/>
      <c r="CSX52"/>
      <c r="CSY52"/>
      <c r="CSZ52"/>
      <c r="CTA52"/>
      <c r="CTB52"/>
      <c r="CTC52"/>
      <c r="CTD52"/>
      <c r="CTE52"/>
      <c r="CTF52"/>
      <c r="CTG52"/>
      <c r="CTH52"/>
      <c r="CTI52"/>
      <c r="CTJ52"/>
      <c r="CTK52"/>
      <c r="CTL52"/>
      <c r="CTM52"/>
      <c r="CTN52"/>
      <c r="CTO52"/>
      <c r="CTP52"/>
      <c r="CTQ52"/>
      <c r="CTR52"/>
      <c r="CTS52"/>
      <c r="CTT52"/>
      <c r="CTU52"/>
      <c r="CTV52"/>
      <c r="CTW52"/>
      <c r="CTX52"/>
      <c r="CTY52"/>
      <c r="CTZ52"/>
      <c r="CUA52"/>
      <c r="CUB52"/>
      <c r="CUC52"/>
      <c r="CUD52"/>
      <c r="CUE52"/>
      <c r="CUF52"/>
      <c r="CUG52"/>
      <c r="CUH52"/>
      <c r="CUI52"/>
      <c r="CUJ52"/>
      <c r="CUK52"/>
      <c r="CUL52"/>
      <c r="CUM52"/>
      <c r="CUN52"/>
      <c r="CUO52"/>
      <c r="CUP52"/>
      <c r="CUQ52"/>
      <c r="CUR52"/>
      <c r="CUS52"/>
      <c r="CUT52"/>
      <c r="CUU52"/>
      <c r="CUV52"/>
      <c r="CUW52"/>
      <c r="CUX52"/>
      <c r="CUY52"/>
      <c r="CUZ52"/>
      <c r="CVA52"/>
      <c r="CVB52"/>
      <c r="CVC52"/>
      <c r="CVD52"/>
      <c r="CVE52"/>
      <c r="CVF52"/>
      <c r="CVG52"/>
      <c r="CVH52"/>
      <c r="CVI52"/>
      <c r="CVJ52"/>
      <c r="CVK52"/>
      <c r="CVL52"/>
      <c r="CVM52"/>
      <c r="CVN52"/>
      <c r="CVO52"/>
      <c r="CVP52"/>
      <c r="CVQ52"/>
      <c r="CVR52"/>
      <c r="CVS52"/>
      <c r="CVT52"/>
      <c r="CVU52"/>
      <c r="CVV52"/>
      <c r="CVW52"/>
      <c r="CVX52"/>
      <c r="CVY52"/>
      <c r="CVZ52"/>
      <c r="CWA52"/>
      <c r="CWB52"/>
      <c r="CWC52"/>
      <c r="CWD52"/>
      <c r="CWE52"/>
      <c r="CWF52"/>
      <c r="CWG52"/>
      <c r="CWH52"/>
      <c r="CWI52"/>
      <c r="CWJ52"/>
      <c r="CWK52"/>
      <c r="CWL52"/>
      <c r="CWM52"/>
      <c r="CWN52"/>
      <c r="CWO52"/>
      <c r="CWP52"/>
      <c r="CWQ52"/>
      <c r="CWR52"/>
      <c r="CWS52"/>
      <c r="CWT52"/>
      <c r="CWU52"/>
      <c r="CWV52"/>
      <c r="CWW52"/>
      <c r="CWX52"/>
      <c r="CWY52"/>
      <c r="CWZ52"/>
      <c r="CXA52"/>
      <c r="CXB52"/>
      <c r="CXC52"/>
      <c r="CXD52"/>
      <c r="CXE52"/>
      <c r="CXF52"/>
      <c r="CXG52"/>
      <c r="CXH52"/>
      <c r="CXI52"/>
      <c r="CXJ52"/>
      <c r="CXK52"/>
      <c r="CXL52"/>
      <c r="CXM52"/>
      <c r="CXN52"/>
      <c r="CXO52"/>
      <c r="CXP52"/>
      <c r="CXQ52"/>
      <c r="CXR52"/>
      <c r="CXS52"/>
      <c r="CXT52"/>
      <c r="CXU52"/>
      <c r="CXV52"/>
      <c r="CXW52"/>
      <c r="CXX52"/>
      <c r="CXY52"/>
      <c r="CXZ52"/>
      <c r="CYA52"/>
      <c r="CYB52"/>
      <c r="CYC52"/>
      <c r="CYD52"/>
      <c r="CYE52"/>
      <c r="CYF52"/>
      <c r="CYG52"/>
      <c r="CYH52"/>
      <c r="CYI52"/>
      <c r="CYJ52"/>
      <c r="CYK52"/>
      <c r="CYL52"/>
      <c r="CYM52"/>
      <c r="CYN52"/>
      <c r="CYO52"/>
      <c r="CYP52"/>
      <c r="CYQ52"/>
      <c r="CYR52"/>
      <c r="CYS52"/>
      <c r="CYT52"/>
      <c r="CYU52"/>
      <c r="CYV52"/>
      <c r="CYW52"/>
      <c r="CYX52"/>
      <c r="CYY52"/>
      <c r="CYZ52"/>
      <c r="CZA52"/>
      <c r="CZB52"/>
      <c r="CZC52"/>
      <c r="CZD52"/>
      <c r="CZE52"/>
      <c r="CZF52"/>
      <c r="CZG52"/>
      <c r="CZH52"/>
      <c r="CZI52"/>
      <c r="CZJ52"/>
      <c r="CZK52"/>
      <c r="CZL52"/>
      <c r="CZM52"/>
      <c r="CZN52"/>
      <c r="CZO52"/>
      <c r="CZP52"/>
      <c r="CZQ52"/>
      <c r="CZR52"/>
      <c r="CZS52"/>
      <c r="CZT52"/>
      <c r="CZU52"/>
      <c r="CZV52"/>
      <c r="CZW52"/>
      <c r="CZX52"/>
      <c r="CZY52"/>
      <c r="CZZ52"/>
      <c r="DAA52"/>
      <c r="DAB52"/>
      <c r="DAC52"/>
      <c r="DAD52"/>
      <c r="DAE52"/>
      <c r="DAF52"/>
      <c r="DAG52"/>
      <c r="DAH52"/>
      <c r="DAI52"/>
      <c r="DAJ52"/>
      <c r="DAK52"/>
      <c r="DAL52"/>
      <c r="DAM52"/>
      <c r="DAN52"/>
      <c r="DAO52"/>
      <c r="DAP52"/>
      <c r="DAQ52"/>
      <c r="DAR52"/>
      <c r="DAS52"/>
      <c r="DAT52"/>
      <c r="DAU52"/>
      <c r="DAV52"/>
      <c r="DAW52"/>
      <c r="DAX52"/>
      <c r="DAY52"/>
      <c r="DAZ52"/>
      <c r="DBA52"/>
      <c r="DBB52"/>
      <c r="DBC52"/>
      <c r="DBD52"/>
      <c r="DBE52"/>
      <c r="DBF52"/>
      <c r="DBG52"/>
      <c r="DBH52"/>
      <c r="DBI52"/>
      <c r="DBJ52"/>
      <c r="DBK52"/>
      <c r="DBL52"/>
      <c r="DBM52"/>
      <c r="DBN52"/>
      <c r="DBO52"/>
      <c r="DBP52"/>
      <c r="DBQ52"/>
      <c r="DBR52"/>
      <c r="DBS52"/>
      <c r="DBT52"/>
      <c r="DBU52"/>
      <c r="DBV52"/>
      <c r="DBW52"/>
      <c r="DBX52"/>
      <c r="DBY52"/>
      <c r="DBZ52"/>
      <c r="DCA52"/>
      <c r="DCB52"/>
      <c r="DCC52"/>
      <c r="DCD52"/>
      <c r="DCE52"/>
      <c r="DCF52"/>
      <c r="DCG52"/>
      <c r="DCH52"/>
      <c r="DCI52"/>
      <c r="DCJ52"/>
      <c r="DCK52"/>
      <c r="DCL52"/>
      <c r="DCM52"/>
      <c r="DCN52"/>
      <c r="DCO52"/>
      <c r="DCP52"/>
      <c r="DCQ52"/>
      <c r="DCR52"/>
      <c r="DCS52"/>
      <c r="DCT52"/>
      <c r="DCU52"/>
      <c r="DCV52"/>
      <c r="DCW52"/>
      <c r="DCX52"/>
      <c r="DCY52"/>
      <c r="DCZ52"/>
      <c r="DDA52"/>
      <c r="DDB52"/>
      <c r="DDC52"/>
      <c r="DDD52"/>
      <c r="DDE52"/>
      <c r="DDF52"/>
      <c r="DDG52"/>
      <c r="DDH52"/>
      <c r="DDI52"/>
      <c r="DDJ52"/>
      <c r="DDK52"/>
      <c r="DDL52"/>
      <c r="DDM52"/>
      <c r="DDN52"/>
      <c r="DDO52"/>
      <c r="DDP52"/>
      <c r="DDQ52"/>
      <c r="DDR52"/>
      <c r="DDS52"/>
      <c r="DDT52"/>
      <c r="DDU52"/>
      <c r="DDV52"/>
      <c r="DDW52"/>
      <c r="DDX52"/>
      <c r="DDY52"/>
      <c r="DDZ52"/>
      <c r="DEA52"/>
      <c r="DEB52"/>
      <c r="DEC52"/>
      <c r="DED52"/>
      <c r="DEE52"/>
      <c r="DEF52"/>
      <c r="DEG52"/>
      <c r="DEH52"/>
      <c r="DEI52"/>
      <c r="DEJ52"/>
      <c r="DEK52"/>
      <c r="DEL52"/>
      <c r="DEM52"/>
      <c r="DEN52"/>
      <c r="DEO52"/>
      <c r="DEP52"/>
      <c r="DEQ52"/>
      <c r="DER52"/>
      <c r="DES52"/>
      <c r="DET52"/>
      <c r="DEU52"/>
      <c r="DEV52"/>
      <c r="DEW52"/>
      <c r="DEX52"/>
      <c r="DEY52"/>
      <c r="DEZ52"/>
      <c r="DFA52"/>
      <c r="DFB52"/>
      <c r="DFC52"/>
      <c r="DFD52"/>
      <c r="DFE52"/>
      <c r="DFF52"/>
      <c r="DFG52"/>
      <c r="DFH52"/>
      <c r="DFI52"/>
      <c r="DFJ52"/>
      <c r="DFK52"/>
      <c r="DFL52"/>
      <c r="DFM52"/>
      <c r="DFN52"/>
      <c r="DFO52"/>
      <c r="DFP52"/>
      <c r="DFQ52"/>
      <c r="DFR52"/>
      <c r="DFS52"/>
      <c r="DFT52"/>
      <c r="DFU52"/>
      <c r="DFV52"/>
      <c r="DFW52"/>
      <c r="DFX52"/>
      <c r="DFY52"/>
      <c r="DFZ52"/>
      <c r="DGA52"/>
      <c r="DGB52"/>
      <c r="DGC52"/>
      <c r="DGD52"/>
      <c r="DGE52"/>
      <c r="DGF52"/>
      <c r="DGG52"/>
      <c r="DGH52"/>
      <c r="DGI52"/>
      <c r="DGJ52"/>
      <c r="DGK52"/>
      <c r="DGL52"/>
      <c r="DGM52"/>
      <c r="DGN52"/>
      <c r="DGO52"/>
      <c r="DGP52"/>
      <c r="DGQ52"/>
      <c r="DGR52"/>
      <c r="DGS52"/>
      <c r="DGT52"/>
      <c r="DGU52"/>
      <c r="DGV52"/>
      <c r="DGW52"/>
      <c r="DGX52"/>
      <c r="DGY52"/>
      <c r="DGZ52"/>
      <c r="DHA52"/>
      <c r="DHB52"/>
      <c r="DHC52"/>
      <c r="DHD52"/>
      <c r="DHE52"/>
      <c r="DHF52"/>
      <c r="DHG52"/>
      <c r="DHH52"/>
      <c r="DHI52"/>
      <c r="DHJ52"/>
      <c r="DHK52"/>
      <c r="DHL52"/>
      <c r="DHM52"/>
      <c r="DHN52"/>
      <c r="DHO52"/>
      <c r="DHP52"/>
      <c r="DHQ52"/>
      <c r="DHR52"/>
      <c r="DHS52"/>
      <c r="DHT52"/>
      <c r="DHU52"/>
      <c r="DHV52"/>
      <c r="DHW52"/>
      <c r="DHX52"/>
      <c r="DHY52"/>
      <c r="DHZ52"/>
      <c r="DIA52"/>
      <c r="DIB52"/>
      <c r="DIC52"/>
      <c r="DID52"/>
      <c r="DIE52"/>
      <c r="DIF52"/>
      <c r="DIG52"/>
      <c r="DIH52"/>
      <c r="DII52"/>
      <c r="DIJ52"/>
      <c r="DIK52"/>
      <c r="DIL52"/>
      <c r="DIM52"/>
      <c r="DIN52"/>
      <c r="DIO52"/>
      <c r="DIP52"/>
      <c r="DIQ52"/>
      <c r="DIR52"/>
      <c r="DIS52"/>
      <c r="DIT52"/>
      <c r="DIU52"/>
      <c r="DIV52"/>
      <c r="DIW52"/>
      <c r="DIX52"/>
      <c r="DIY52"/>
      <c r="DIZ52"/>
      <c r="DJA52"/>
      <c r="DJB52"/>
      <c r="DJC52"/>
      <c r="DJD52"/>
      <c r="DJE52"/>
      <c r="DJF52"/>
      <c r="DJG52"/>
      <c r="DJH52"/>
      <c r="DJI52"/>
      <c r="DJJ52"/>
      <c r="DJK52"/>
      <c r="DJL52"/>
      <c r="DJM52"/>
      <c r="DJN52"/>
      <c r="DJO52"/>
      <c r="DJP52"/>
      <c r="DJQ52"/>
      <c r="DJR52"/>
      <c r="DJS52"/>
      <c r="DJT52"/>
      <c r="DJU52"/>
      <c r="DJV52"/>
      <c r="DJW52"/>
      <c r="DJX52"/>
      <c r="DJY52"/>
      <c r="DJZ52"/>
      <c r="DKA52"/>
      <c r="DKB52"/>
      <c r="DKC52"/>
      <c r="DKD52"/>
      <c r="DKE52"/>
      <c r="DKF52"/>
      <c r="DKG52"/>
      <c r="DKH52"/>
      <c r="DKI52"/>
      <c r="DKJ52"/>
      <c r="DKK52"/>
      <c r="DKL52"/>
      <c r="DKM52"/>
      <c r="DKN52"/>
      <c r="DKO52"/>
      <c r="DKP52"/>
      <c r="DKQ52"/>
      <c r="DKR52"/>
      <c r="DKS52"/>
      <c r="DKT52"/>
      <c r="DKU52"/>
      <c r="DKV52"/>
      <c r="DKW52"/>
      <c r="DKX52"/>
      <c r="DKY52"/>
      <c r="DKZ52"/>
      <c r="DLA52"/>
      <c r="DLB52"/>
      <c r="DLC52"/>
      <c r="DLD52"/>
      <c r="DLE52"/>
      <c r="DLF52"/>
      <c r="DLG52"/>
      <c r="DLH52"/>
      <c r="DLI52"/>
      <c r="DLJ52"/>
      <c r="DLK52"/>
      <c r="DLL52"/>
      <c r="DLM52"/>
      <c r="DLN52"/>
      <c r="DLO52"/>
      <c r="DLP52"/>
      <c r="DLQ52"/>
      <c r="DLR52"/>
      <c r="DLS52"/>
      <c r="DLT52"/>
      <c r="DLU52"/>
      <c r="DLV52"/>
      <c r="DLW52"/>
      <c r="DLX52"/>
      <c r="DLY52"/>
      <c r="DLZ52"/>
      <c r="DMA52"/>
      <c r="DMB52"/>
      <c r="DMC52"/>
      <c r="DMD52"/>
      <c r="DME52"/>
      <c r="DMF52"/>
      <c r="DMG52"/>
      <c r="DMH52"/>
      <c r="DMI52"/>
      <c r="DMJ52"/>
      <c r="DMK52"/>
      <c r="DML52"/>
      <c r="DMM52"/>
      <c r="DMN52"/>
      <c r="DMO52"/>
      <c r="DMP52"/>
      <c r="DMQ52"/>
      <c r="DMR52"/>
      <c r="DMS52"/>
      <c r="DMT52"/>
      <c r="DMU52"/>
      <c r="DMV52"/>
      <c r="DMW52"/>
      <c r="DMX52"/>
      <c r="DMY52"/>
      <c r="DMZ52"/>
      <c r="DNA52"/>
      <c r="DNB52"/>
      <c r="DNC52"/>
      <c r="DND52"/>
      <c r="DNE52"/>
      <c r="DNF52"/>
      <c r="DNG52"/>
      <c r="DNH52"/>
      <c r="DNI52"/>
      <c r="DNJ52"/>
      <c r="DNK52"/>
      <c r="DNL52"/>
      <c r="DNM52"/>
      <c r="DNN52"/>
      <c r="DNO52"/>
      <c r="DNP52"/>
      <c r="DNQ52"/>
      <c r="DNR52"/>
      <c r="DNS52"/>
      <c r="DNT52"/>
      <c r="DNU52"/>
      <c r="DNV52"/>
      <c r="DNW52"/>
      <c r="DNX52"/>
      <c r="DNY52"/>
      <c r="DNZ52"/>
      <c r="DOA52"/>
      <c r="DOB52"/>
      <c r="DOC52"/>
      <c r="DOD52"/>
      <c r="DOE52"/>
      <c r="DOF52"/>
      <c r="DOG52"/>
      <c r="DOH52"/>
      <c r="DOI52"/>
      <c r="DOJ52"/>
      <c r="DOK52"/>
      <c r="DOL52"/>
      <c r="DOM52"/>
      <c r="DON52"/>
      <c r="DOO52"/>
      <c r="DOP52"/>
      <c r="DOQ52"/>
      <c r="DOR52"/>
      <c r="DOS52"/>
      <c r="DOT52"/>
      <c r="DOU52"/>
      <c r="DOV52"/>
      <c r="DOW52"/>
      <c r="DOX52"/>
      <c r="DOY52"/>
      <c r="DOZ52"/>
      <c r="DPA52"/>
      <c r="DPB52"/>
      <c r="DPC52"/>
      <c r="DPD52"/>
      <c r="DPE52"/>
      <c r="DPF52"/>
      <c r="DPG52"/>
      <c r="DPH52"/>
      <c r="DPI52"/>
      <c r="DPJ52"/>
      <c r="DPK52"/>
      <c r="DPL52"/>
      <c r="DPM52"/>
      <c r="DPN52"/>
      <c r="DPO52"/>
      <c r="DPP52"/>
      <c r="DPQ52"/>
      <c r="DPR52"/>
      <c r="DPS52"/>
      <c r="DPT52"/>
      <c r="DPU52"/>
      <c r="DPV52"/>
      <c r="DPW52"/>
      <c r="DPX52"/>
      <c r="DPY52"/>
      <c r="DPZ52"/>
      <c r="DQA52"/>
      <c r="DQB52"/>
      <c r="DQC52"/>
      <c r="DQD52"/>
      <c r="DQE52"/>
      <c r="DQF52"/>
      <c r="DQG52"/>
      <c r="DQH52"/>
      <c r="DQI52"/>
      <c r="DQJ52"/>
      <c r="DQK52"/>
      <c r="DQL52"/>
      <c r="DQM52"/>
      <c r="DQN52"/>
      <c r="DQO52"/>
      <c r="DQP52"/>
      <c r="DQQ52"/>
      <c r="DQR52"/>
      <c r="DQS52"/>
      <c r="DQT52"/>
      <c r="DQU52"/>
      <c r="DQV52"/>
      <c r="DQW52"/>
      <c r="DQX52"/>
      <c r="DQY52"/>
      <c r="DQZ52"/>
      <c r="DRA52"/>
      <c r="DRB52"/>
      <c r="DRC52"/>
      <c r="DRD52"/>
      <c r="DRE52"/>
      <c r="DRF52"/>
      <c r="DRG52"/>
      <c r="DRH52"/>
      <c r="DRI52"/>
      <c r="DRJ52"/>
      <c r="DRK52"/>
      <c r="DRL52"/>
      <c r="DRM52"/>
      <c r="DRN52"/>
      <c r="DRO52"/>
      <c r="DRP52"/>
      <c r="DRQ52"/>
      <c r="DRR52"/>
      <c r="DRS52"/>
      <c r="DRT52"/>
      <c r="DRU52"/>
      <c r="DRV52"/>
      <c r="DRW52"/>
      <c r="DRX52"/>
      <c r="DRY52"/>
      <c r="DRZ52"/>
      <c r="DSA52"/>
      <c r="DSB52"/>
      <c r="DSC52"/>
      <c r="DSD52"/>
      <c r="DSE52"/>
      <c r="DSF52"/>
      <c r="DSG52"/>
      <c r="DSH52"/>
      <c r="DSI52"/>
      <c r="DSJ52"/>
      <c r="DSK52"/>
      <c r="DSL52"/>
      <c r="DSM52"/>
      <c r="DSN52"/>
      <c r="DSO52"/>
      <c r="DSP52"/>
      <c r="DSQ52"/>
      <c r="DSR52"/>
      <c r="DSS52"/>
      <c r="DST52"/>
      <c r="DSU52"/>
      <c r="DSV52"/>
      <c r="DSW52"/>
      <c r="DSX52"/>
      <c r="DSY52"/>
      <c r="DSZ52"/>
      <c r="DTA52"/>
      <c r="DTB52"/>
      <c r="DTC52"/>
      <c r="DTD52"/>
      <c r="DTE52"/>
      <c r="DTF52"/>
      <c r="DTG52"/>
      <c r="DTH52"/>
      <c r="DTI52"/>
      <c r="DTJ52"/>
      <c r="DTK52"/>
      <c r="DTL52"/>
      <c r="DTM52"/>
      <c r="DTN52"/>
      <c r="DTO52"/>
      <c r="DTP52"/>
      <c r="DTQ52"/>
      <c r="DTR52"/>
      <c r="DTS52"/>
      <c r="DTT52"/>
      <c r="DTU52"/>
      <c r="DTV52"/>
      <c r="DTW52"/>
      <c r="DTX52"/>
      <c r="DTY52"/>
      <c r="DTZ52"/>
      <c r="DUA52"/>
      <c r="DUB52"/>
      <c r="DUC52"/>
      <c r="DUD52"/>
      <c r="DUE52"/>
      <c r="DUF52"/>
      <c r="DUG52"/>
      <c r="DUH52"/>
      <c r="DUI52"/>
      <c r="DUJ52"/>
      <c r="DUK52"/>
      <c r="DUL52"/>
      <c r="DUM52"/>
      <c r="DUN52"/>
      <c r="DUO52"/>
      <c r="DUP52"/>
      <c r="DUQ52"/>
      <c r="DUR52"/>
      <c r="DUS52"/>
      <c r="DUT52"/>
      <c r="DUU52"/>
      <c r="DUV52"/>
      <c r="DUW52"/>
      <c r="DUX52"/>
      <c r="DUY52"/>
      <c r="DUZ52"/>
      <c r="DVA52"/>
      <c r="DVB52"/>
      <c r="DVC52"/>
      <c r="DVD52"/>
      <c r="DVE52"/>
      <c r="DVF52"/>
      <c r="DVG52"/>
      <c r="DVH52"/>
      <c r="DVI52"/>
      <c r="DVJ52"/>
      <c r="DVK52"/>
      <c r="DVL52"/>
      <c r="DVM52"/>
      <c r="DVN52"/>
      <c r="DVO52"/>
      <c r="DVP52"/>
      <c r="DVQ52"/>
      <c r="DVR52"/>
      <c r="DVS52"/>
      <c r="DVT52"/>
      <c r="DVU52"/>
      <c r="DVV52"/>
      <c r="DVW52"/>
      <c r="DVX52"/>
      <c r="DVY52"/>
      <c r="DVZ52"/>
      <c r="DWA52"/>
      <c r="DWB52"/>
      <c r="DWC52"/>
      <c r="DWD52"/>
      <c r="DWE52"/>
      <c r="DWF52"/>
      <c r="DWG52"/>
      <c r="DWH52"/>
      <c r="DWI52"/>
      <c r="DWJ52"/>
      <c r="DWK52"/>
      <c r="DWL52"/>
      <c r="DWM52"/>
      <c r="DWN52"/>
      <c r="DWO52"/>
      <c r="DWP52"/>
      <c r="DWQ52"/>
      <c r="DWR52"/>
      <c r="DWS52"/>
      <c r="DWT52"/>
      <c r="DWU52"/>
      <c r="DWV52"/>
      <c r="DWW52"/>
      <c r="DWX52"/>
      <c r="DWY52"/>
      <c r="DWZ52"/>
      <c r="DXA52"/>
      <c r="DXB52"/>
      <c r="DXC52"/>
      <c r="DXD52"/>
      <c r="DXE52"/>
      <c r="DXF52"/>
      <c r="DXG52"/>
      <c r="DXH52"/>
      <c r="DXI52"/>
      <c r="DXJ52"/>
      <c r="DXK52"/>
      <c r="DXL52"/>
      <c r="DXM52"/>
      <c r="DXN52"/>
      <c r="DXO52"/>
      <c r="DXP52"/>
      <c r="DXQ52"/>
      <c r="DXR52"/>
      <c r="DXS52"/>
      <c r="DXT52"/>
      <c r="DXU52"/>
      <c r="DXV52"/>
      <c r="DXW52"/>
      <c r="DXX52"/>
      <c r="DXY52"/>
      <c r="DXZ52"/>
      <c r="DYA52"/>
      <c r="DYB52"/>
      <c r="DYC52"/>
      <c r="DYD52"/>
      <c r="DYE52"/>
      <c r="DYF52"/>
      <c r="DYG52"/>
      <c r="DYH52"/>
      <c r="DYI52"/>
      <c r="DYJ52"/>
      <c r="DYK52"/>
      <c r="DYL52"/>
      <c r="DYM52"/>
      <c r="DYN52"/>
      <c r="DYO52"/>
      <c r="DYP52"/>
      <c r="DYQ52"/>
      <c r="DYR52"/>
      <c r="DYS52"/>
      <c r="DYT52"/>
      <c r="DYU52"/>
      <c r="DYV52"/>
      <c r="DYW52"/>
      <c r="DYX52"/>
      <c r="DYY52"/>
      <c r="DYZ52"/>
      <c r="DZA52"/>
      <c r="DZB52"/>
      <c r="DZC52"/>
      <c r="DZD52"/>
      <c r="DZE52"/>
      <c r="DZF52"/>
      <c r="DZG52"/>
      <c r="DZH52"/>
      <c r="DZI52"/>
      <c r="DZJ52"/>
      <c r="DZK52"/>
      <c r="DZL52"/>
      <c r="DZM52"/>
      <c r="DZN52"/>
      <c r="DZO52"/>
      <c r="DZP52"/>
      <c r="DZQ52"/>
      <c r="DZR52"/>
      <c r="DZS52"/>
      <c r="DZT52"/>
      <c r="DZU52"/>
      <c r="DZV52"/>
      <c r="DZW52"/>
      <c r="DZX52"/>
      <c r="DZY52"/>
      <c r="DZZ52"/>
      <c r="EAA52"/>
      <c r="EAB52"/>
      <c r="EAC52"/>
      <c r="EAD52"/>
      <c r="EAE52"/>
      <c r="EAF52"/>
      <c r="EAG52"/>
      <c r="EAH52"/>
      <c r="EAI52"/>
      <c r="EAJ52"/>
      <c r="EAK52"/>
      <c r="EAL52"/>
      <c r="EAM52"/>
      <c r="EAN52"/>
      <c r="EAO52"/>
      <c r="EAP52"/>
      <c r="EAQ52"/>
      <c r="EAR52"/>
      <c r="EAS52"/>
      <c r="EAT52"/>
      <c r="EAU52"/>
      <c r="EAV52"/>
      <c r="EAW52"/>
      <c r="EAX52"/>
      <c r="EAY52"/>
      <c r="EAZ52"/>
      <c r="EBA52"/>
      <c r="EBB52"/>
      <c r="EBC52"/>
      <c r="EBD52"/>
      <c r="EBE52"/>
      <c r="EBF52"/>
      <c r="EBG52"/>
      <c r="EBH52"/>
      <c r="EBI52"/>
      <c r="EBJ52"/>
      <c r="EBK52"/>
      <c r="EBL52"/>
      <c r="EBM52"/>
      <c r="EBN52"/>
      <c r="EBO52"/>
      <c r="EBP52"/>
      <c r="EBQ52"/>
      <c r="EBR52"/>
      <c r="EBS52"/>
      <c r="EBT52"/>
      <c r="EBU52"/>
      <c r="EBV52"/>
      <c r="EBW52"/>
      <c r="EBX52"/>
      <c r="EBY52"/>
      <c r="EBZ52"/>
      <c r="ECA52"/>
      <c r="ECB52"/>
      <c r="ECC52"/>
      <c r="ECD52"/>
      <c r="ECE52"/>
      <c r="ECF52"/>
      <c r="ECG52"/>
      <c r="ECH52"/>
      <c r="ECI52"/>
      <c r="ECJ52"/>
      <c r="ECK52"/>
      <c r="ECL52"/>
      <c r="ECM52"/>
      <c r="ECN52"/>
      <c r="ECO52"/>
      <c r="ECP52"/>
      <c r="ECQ52"/>
      <c r="ECR52"/>
      <c r="ECS52"/>
      <c r="ECT52"/>
      <c r="ECU52"/>
      <c r="ECV52"/>
      <c r="ECW52"/>
      <c r="ECX52"/>
      <c r="ECY52"/>
      <c r="ECZ52"/>
      <c r="EDA52"/>
      <c r="EDB52"/>
      <c r="EDC52"/>
      <c r="EDD52"/>
      <c r="EDE52"/>
      <c r="EDF52"/>
      <c r="EDG52"/>
      <c r="EDH52"/>
      <c r="EDI52"/>
      <c r="EDJ52"/>
      <c r="EDK52"/>
      <c r="EDL52"/>
      <c r="EDM52"/>
      <c r="EDN52"/>
      <c r="EDO52"/>
      <c r="EDP52"/>
      <c r="EDQ52"/>
      <c r="EDR52"/>
      <c r="EDS52"/>
      <c r="EDT52"/>
      <c r="EDU52"/>
      <c r="EDV52"/>
      <c r="EDW52"/>
      <c r="EDX52"/>
      <c r="EDY52"/>
      <c r="EDZ52"/>
      <c r="EEA52"/>
      <c r="EEB52"/>
      <c r="EEC52"/>
      <c r="EED52"/>
      <c r="EEE52"/>
      <c r="EEF52"/>
      <c r="EEG52"/>
      <c r="EEH52"/>
      <c r="EEI52"/>
      <c r="EEJ52"/>
      <c r="EEK52"/>
      <c r="EEL52"/>
      <c r="EEM52"/>
      <c r="EEN52"/>
      <c r="EEO52"/>
      <c r="EEP52"/>
      <c r="EEQ52"/>
      <c r="EER52"/>
      <c r="EES52"/>
      <c r="EET52"/>
      <c r="EEU52"/>
      <c r="EEV52"/>
      <c r="EEW52"/>
      <c r="EEX52"/>
      <c r="EEY52"/>
      <c r="EEZ52"/>
      <c r="EFA52"/>
      <c r="EFB52"/>
      <c r="EFC52"/>
      <c r="EFD52"/>
      <c r="EFE52"/>
      <c r="EFF52"/>
      <c r="EFG52"/>
      <c r="EFH52"/>
      <c r="EFI52"/>
      <c r="EFJ52"/>
      <c r="EFK52"/>
      <c r="EFL52"/>
      <c r="EFM52"/>
      <c r="EFN52"/>
      <c r="EFO52"/>
      <c r="EFP52"/>
      <c r="EFQ52"/>
      <c r="EFR52"/>
      <c r="EFS52"/>
      <c r="EFT52"/>
      <c r="EFU52"/>
      <c r="EFV52"/>
      <c r="EFW52"/>
      <c r="EFX52"/>
      <c r="EFY52"/>
      <c r="EFZ52"/>
      <c r="EGA52"/>
      <c r="EGB52"/>
      <c r="EGC52"/>
      <c r="EGD52"/>
      <c r="EGE52"/>
      <c r="EGF52"/>
      <c r="EGG52"/>
      <c r="EGH52"/>
      <c r="EGI52"/>
      <c r="EGJ52"/>
      <c r="EGK52"/>
      <c r="EGL52"/>
      <c r="EGM52"/>
      <c r="EGN52"/>
      <c r="EGO52"/>
      <c r="EGP52"/>
      <c r="EGQ52"/>
      <c r="EGR52"/>
      <c r="EGS52"/>
      <c r="EGT52"/>
      <c r="EGU52"/>
      <c r="EGV52"/>
      <c r="EGW52"/>
      <c r="EGX52"/>
      <c r="EGY52"/>
      <c r="EGZ52"/>
      <c r="EHA52"/>
      <c r="EHB52"/>
      <c r="EHC52"/>
      <c r="EHD52"/>
      <c r="EHE52"/>
      <c r="EHF52"/>
      <c r="EHG52"/>
      <c r="EHH52"/>
      <c r="EHI52"/>
      <c r="EHJ52"/>
      <c r="EHK52"/>
      <c r="EHL52"/>
      <c r="EHM52"/>
      <c r="EHN52"/>
      <c r="EHO52"/>
      <c r="EHP52"/>
      <c r="EHQ52"/>
      <c r="EHR52"/>
      <c r="EHS52"/>
      <c r="EHT52"/>
      <c r="EHU52"/>
      <c r="EHV52"/>
      <c r="EHW52"/>
      <c r="EHX52"/>
      <c r="EHY52"/>
      <c r="EHZ52"/>
      <c r="EIA52"/>
      <c r="EIB52"/>
      <c r="EIC52"/>
      <c r="EID52"/>
      <c r="EIE52"/>
      <c r="EIF52"/>
      <c r="EIG52"/>
      <c r="EIH52"/>
      <c r="EII52"/>
      <c r="EIJ52"/>
      <c r="EIK52"/>
      <c r="EIL52"/>
      <c r="EIM52"/>
      <c r="EIN52"/>
      <c r="EIO52"/>
      <c r="EIP52"/>
      <c r="EIQ52"/>
      <c r="EIR52"/>
      <c r="EIS52"/>
      <c r="EIT52"/>
      <c r="EIU52"/>
      <c r="EIV52"/>
      <c r="EIW52"/>
      <c r="EIX52"/>
      <c r="EIY52"/>
      <c r="EIZ52"/>
      <c r="EJA52"/>
      <c r="EJB52"/>
      <c r="EJC52"/>
      <c r="EJD52"/>
      <c r="EJE52"/>
      <c r="EJF52"/>
      <c r="EJG52"/>
      <c r="EJH52"/>
      <c r="EJI52"/>
      <c r="EJJ52"/>
      <c r="EJK52"/>
      <c r="EJL52"/>
      <c r="EJM52"/>
      <c r="EJN52"/>
      <c r="EJO52"/>
      <c r="EJP52"/>
      <c r="EJQ52"/>
      <c r="EJR52"/>
      <c r="EJS52"/>
      <c r="EJT52"/>
      <c r="EJU52"/>
      <c r="EJV52"/>
      <c r="EJW52"/>
      <c r="EJX52"/>
      <c r="EJY52"/>
      <c r="EJZ52"/>
      <c r="EKA52"/>
      <c r="EKB52"/>
      <c r="EKC52"/>
      <c r="EKD52"/>
      <c r="EKE52"/>
      <c r="EKF52"/>
      <c r="EKG52"/>
      <c r="EKH52"/>
      <c r="EKI52"/>
      <c r="EKJ52"/>
      <c r="EKK52"/>
      <c r="EKL52"/>
      <c r="EKM52"/>
      <c r="EKN52"/>
      <c r="EKO52"/>
      <c r="EKP52"/>
      <c r="EKQ52"/>
      <c r="EKR52"/>
      <c r="EKS52"/>
      <c r="EKT52"/>
      <c r="EKU52"/>
      <c r="EKV52"/>
      <c r="EKW52"/>
      <c r="EKX52"/>
      <c r="EKY52"/>
      <c r="EKZ52"/>
      <c r="ELA52"/>
      <c r="ELB52"/>
      <c r="ELC52"/>
      <c r="ELD52"/>
      <c r="ELE52"/>
      <c r="ELF52"/>
      <c r="ELG52"/>
      <c r="ELH52"/>
      <c r="ELI52"/>
      <c r="ELJ52"/>
      <c r="ELK52"/>
      <c r="ELL52"/>
      <c r="ELM52"/>
      <c r="ELN52"/>
      <c r="ELO52"/>
      <c r="ELP52"/>
      <c r="ELQ52"/>
      <c r="ELR52"/>
      <c r="ELS52"/>
      <c r="ELT52"/>
      <c r="ELU52"/>
      <c r="ELV52"/>
      <c r="ELW52"/>
      <c r="ELX52"/>
      <c r="ELY52"/>
      <c r="ELZ52"/>
      <c r="EMA52"/>
      <c r="EMB52"/>
      <c r="EMC52"/>
      <c r="EMD52"/>
      <c r="EME52"/>
      <c r="EMF52"/>
      <c r="EMG52"/>
      <c r="EMH52"/>
      <c r="EMI52"/>
      <c r="EMJ52"/>
      <c r="EMK52"/>
      <c r="EML52"/>
      <c r="EMM52"/>
      <c r="EMN52"/>
      <c r="EMO52"/>
      <c r="EMP52"/>
      <c r="EMQ52"/>
      <c r="EMR52"/>
      <c r="EMS52"/>
      <c r="EMT52"/>
      <c r="EMU52"/>
      <c r="EMV52"/>
      <c r="EMW52"/>
      <c r="EMX52"/>
      <c r="EMY52"/>
      <c r="EMZ52"/>
      <c r="ENA52"/>
      <c r="ENB52"/>
      <c r="ENC52"/>
      <c r="END52"/>
      <c r="ENE52"/>
      <c r="ENF52"/>
      <c r="ENG52"/>
      <c r="ENH52"/>
      <c r="ENI52"/>
      <c r="ENJ52"/>
      <c r="ENK52"/>
      <c r="ENL52"/>
      <c r="ENM52"/>
      <c r="ENN52"/>
      <c r="ENO52"/>
      <c r="ENP52"/>
      <c r="ENQ52"/>
      <c r="ENR52"/>
      <c r="ENS52"/>
      <c r="ENT52"/>
      <c r="ENU52"/>
      <c r="ENV52"/>
      <c r="ENW52"/>
      <c r="ENX52"/>
      <c r="ENY52"/>
      <c r="ENZ52"/>
      <c r="EOA52"/>
      <c r="EOB52"/>
      <c r="EOC52"/>
      <c r="EOD52"/>
      <c r="EOE52"/>
      <c r="EOF52"/>
      <c r="EOG52"/>
      <c r="EOH52"/>
      <c r="EOI52"/>
      <c r="EOJ52"/>
      <c r="EOK52"/>
      <c r="EOL52"/>
      <c r="EOM52"/>
      <c r="EON52"/>
      <c r="EOO52"/>
      <c r="EOP52"/>
      <c r="EOQ52"/>
      <c r="EOR52"/>
      <c r="EOS52"/>
      <c r="EOT52"/>
      <c r="EOU52"/>
      <c r="EOV52"/>
      <c r="EOW52"/>
      <c r="EOX52"/>
      <c r="EOY52"/>
      <c r="EOZ52"/>
      <c r="EPA52"/>
      <c r="EPB52"/>
      <c r="EPC52"/>
      <c r="EPD52"/>
      <c r="EPE52"/>
      <c r="EPF52"/>
      <c r="EPG52"/>
      <c r="EPH52"/>
      <c r="EPI52"/>
      <c r="EPJ52"/>
      <c r="EPK52"/>
      <c r="EPL52"/>
      <c r="EPM52"/>
      <c r="EPN52"/>
      <c r="EPO52"/>
      <c r="EPP52"/>
      <c r="EPQ52"/>
      <c r="EPR52"/>
      <c r="EPS52"/>
      <c r="EPT52"/>
      <c r="EPU52"/>
      <c r="EPV52"/>
      <c r="EPW52"/>
      <c r="EPX52"/>
      <c r="EPY52"/>
      <c r="EPZ52"/>
      <c r="EQA52"/>
      <c r="EQB52"/>
      <c r="EQC52"/>
      <c r="EQD52"/>
      <c r="EQE52"/>
      <c r="EQF52"/>
      <c r="EQG52"/>
      <c r="EQH52"/>
      <c r="EQI52"/>
      <c r="EQJ52"/>
      <c r="EQK52"/>
      <c r="EQL52"/>
      <c r="EQM52"/>
      <c r="EQN52"/>
      <c r="EQO52"/>
      <c r="EQP52"/>
      <c r="EQQ52"/>
      <c r="EQR52"/>
      <c r="EQS52"/>
      <c r="EQT52"/>
      <c r="EQU52"/>
      <c r="EQV52"/>
      <c r="EQW52"/>
      <c r="EQX52"/>
      <c r="EQY52"/>
      <c r="EQZ52"/>
      <c r="ERA52"/>
      <c r="ERB52"/>
      <c r="ERC52"/>
      <c r="ERD52"/>
      <c r="ERE52"/>
      <c r="ERF52"/>
      <c r="ERG52"/>
      <c r="ERH52"/>
      <c r="ERI52"/>
      <c r="ERJ52"/>
      <c r="ERK52"/>
      <c r="ERL52"/>
      <c r="ERM52"/>
      <c r="ERN52"/>
      <c r="ERO52"/>
      <c r="ERP52"/>
      <c r="ERQ52"/>
      <c r="ERR52"/>
      <c r="ERS52"/>
      <c r="ERT52"/>
      <c r="ERU52"/>
      <c r="ERV52"/>
      <c r="ERW52"/>
      <c r="ERX52"/>
      <c r="ERY52"/>
      <c r="ERZ52"/>
      <c r="ESA52"/>
      <c r="ESB52"/>
      <c r="ESC52"/>
      <c r="ESD52"/>
      <c r="ESE52"/>
      <c r="ESF52"/>
      <c r="ESG52"/>
      <c r="ESH52"/>
      <c r="ESI52"/>
      <c r="ESJ52"/>
      <c r="ESK52"/>
      <c r="ESL52"/>
      <c r="ESM52"/>
      <c r="ESN52"/>
      <c r="ESO52"/>
      <c r="ESP52"/>
      <c r="ESQ52"/>
      <c r="ESR52"/>
      <c r="ESS52"/>
      <c r="EST52"/>
      <c r="ESU52"/>
      <c r="ESV52"/>
      <c r="ESW52"/>
      <c r="ESX52"/>
      <c r="ESY52"/>
      <c r="ESZ52"/>
      <c r="ETA52"/>
      <c r="ETB52"/>
      <c r="ETC52"/>
      <c r="ETD52"/>
      <c r="ETE52"/>
      <c r="ETF52"/>
      <c r="ETG52"/>
      <c r="ETH52"/>
      <c r="ETI52"/>
      <c r="ETJ52"/>
      <c r="ETK52"/>
      <c r="ETL52"/>
      <c r="ETM52"/>
      <c r="ETN52"/>
      <c r="ETO52"/>
      <c r="ETP52"/>
      <c r="ETQ52"/>
      <c r="ETR52"/>
      <c r="ETS52"/>
      <c r="ETT52"/>
      <c r="ETU52"/>
      <c r="ETV52"/>
      <c r="ETW52"/>
      <c r="ETX52"/>
      <c r="ETY52"/>
      <c r="ETZ52"/>
      <c r="EUA52"/>
      <c r="EUB52"/>
      <c r="EUC52"/>
      <c r="EUD52"/>
      <c r="EUE52"/>
      <c r="EUF52"/>
      <c r="EUG52"/>
      <c r="EUH52"/>
      <c r="EUI52"/>
      <c r="EUJ52"/>
      <c r="EUK52"/>
      <c r="EUL52"/>
      <c r="EUM52"/>
      <c r="EUN52"/>
      <c r="EUO52"/>
      <c r="EUP52"/>
      <c r="EUQ52"/>
      <c r="EUR52"/>
      <c r="EUS52"/>
      <c r="EUT52"/>
      <c r="EUU52"/>
      <c r="EUV52"/>
      <c r="EUW52"/>
      <c r="EUX52"/>
      <c r="EUY52"/>
      <c r="EUZ52"/>
      <c r="EVA52"/>
      <c r="EVB52"/>
      <c r="EVC52"/>
      <c r="EVD52"/>
      <c r="EVE52"/>
      <c r="EVF52"/>
      <c r="EVG52"/>
      <c r="EVH52"/>
      <c r="EVI52"/>
      <c r="EVJ52"/>
      <c r="EVK52"/>
      <c r="EVL52"/>
      <c r="EVM52"/>
      <c r="EVN52"/>
      <c r="EVO52"/>
      <c r="EVP52"/>
      <c r="EVQ52"/>
      <c r="EVR52"/>
      <c r="EVS52"/>
      <c r="EVT52"/>
      <c r="EVU52"/>
      <c r="EVV52"/>
      <c r="EVW52"/>
      <c r="EVX52"/>
      <c r="EVY52"/>
      <c r="EVZ52"/>
      <c r="EWA52"/>
      <c r="EWB52"/>
      <c r="EWC52"/>
      <c r="EWD52"/>
      <c r="EWE52"/>
      <c r="EWF52"/>
      <c r="EWG52"/>
      <c r="EWH52"/>
      <c r="EWI52"/>
      <c r="EWJ52"/>
      <c r="EWK52"/>
      <c r="EWL52"/>
      <c r="EWM52"/>
      <c r="EWN52"/>
      <c r="EWO52"/>
      <c r="EWP52"/>
      <c r="EWQ52"/>
      <c r="EWR52"/>
      <c r="EWS52"/>
      <c r="EWT52"/>
      <c r="EWU52"/>
      <c r="EWV52"/>
      <c r="EWW52"/>
      <c r="EWX52"/>
      <c r="EWY52"/>
      <c r="EWZ52"/>
      <c r="EXA52"/>
      <c r="EXB52"/>
      <c r="EXC52"/>
      <c r="EXD52"/>
      <c r="EXE52"/>
      <c r="EXF52"/>
      <c r="EXG52"/>
      <c r="EXH52"/>
      <c r="EXI52"/>
      <c r="EXJ52"/>
      <c r="EXK52"/>
      <c r="EXL52"/>
      <c r="EXM52"/>
      <c r="EXN52"/>
      <c r="EXO52"/>
      <c r="EXP52"/>
      <c r="EXQ52"/>
      <c r="EXR52"/>
      <c r="EXS52"/>
      <c r="EXT52"/>
      <c r="EXU52"/>
      <c r="EXV52"/>
      <c r="EXW52"/>
      <c r="EXX52"/>
      <c r="EXY52"/>
      <c r="EXZ52"/>
      <c r="EYA52"/>
      <c r="EYB52"/>
      <c r="EYC52"/>
      <c r="EYD52"/>
      <c r="EYE52"/>
      <c r="EYF52"/>
      <c r="EYG52"/>
      <c r="EYH52"/>
      <c r="EYI52"/>
      <c r="EYJ52"/>
      <c r="EYK52"/>
      <c r="EYL52"/>
      <c r="EYM52"/>
      <c r="EYN52"/>
      <c r="EYO52"/>
      <c r="EYP52"/>
      <c r="EYQ52"/>
      <c r="EYR52"/>
      <c r="EYS52"/>
      <c r="EYT52"/>
      <c r="EYU52"/>
      <c r="EYV52"/>
      <c r="EYW52"/>
      <c r="EYX52"/>
      <c r="EYY52"/>
      <c r="EYZ52"/>
      <c r="EZA52"/>
      <c r="EZB52"/>
      <c r="EZC52"/>
      <c r="EZD52"/>
      <c r="EZE52"/>
      <c r="EZF52"/>
      <c r="EZG52"/>
      <c r="EZH52"/>
      <c r="EZI52"/>
      <c r="EZJ52"/>
      <c r="EZK52"/>
      <c r="EZL52"/>
      <c r="EZM52"/>
      <c r="EZN52"/>
      <c r="EZO52"/>
      <c r="EZP52"/>
      <c r="EZQ52"/>
      <c r="EZR52"/>
      <c r="EZS52"/>
      <c r="EZT52"/>
      <c r="EZU52"/>
      <c r="EZV52"/>
      <c r="EZW52"/>
      <c r="EZX52"/>
      <c r="EZY52"/>
      <c r="EZZ52"/>
      <c r="FAA52"/>
      <c r="FAB52"/>
      <c r="FAC52"/>
      <c r="FAD52"/>
      <c r="FAE52"/>
      <c r="FAF52"/>
      <c r="FAG52"/>
      <c r="FAH52"/>
      <c r="FAI52"/>
      <c r="FAJ52"/>
      <c r="FAK52"/>
      <c r="FAL52"/>
      <c r="FAM52"/>
      <c r="FAN52"/>
      <c r="FAO52"/>
      <c r="FAP52"/>
      <c r="FAQ52"/>
      <c r="FAR52"/>
      <c r="FAS52"/>
      <c r="FAT52"/>
      <c r="FAU52"/>
      <c r="FAV52"/>
      <c r="FAW52"/>
      <c r="FAX52"/>
      <c r="FAY52"/>
      <c r="FAZ52"/>
      <c r="FBA52"/>
      <c r="FBB52"/>
      <c r="FBC52"/>
      <c r="FBD52"/>
      <c r="FBE52"/>
      <c r="FBF52"/>
      <c r="FBG52"/>
      <c r="FBH52"/>
      <c r="FBI52"/>
      <c r="FBJ52"/>
      <c r="FBK52"/>
      <c r="FBL52"/>
      <c r="FBM52"/>
      <c r="FBN52"/>
      <c r="FBO52"/>
      <c r="FBP52"/>
      <c r="FBQ52"/>
      <c r="FBR52"/>
      <c r="FBS52"/>
      <c r="FBT52"/>
      <c r="FBU52"/>
      <c r="FBV52"/>
      <c r="FBW52"/>
      <c r="FBX52"/>
      <c r="FBY52"/>
      <c r="FBZ52"/>
      <c r="FCA52"/>
      <c r="FCB52"/>
      <c r="FCC52"/>
      <c r="FCD52"/>
      <c r="FCE52"/>
      <c r="FCF52"/>
      <c r="FCG52"/>
      <c r="FCH52"/>
      <c r="FCI52"/>
      <c r="FCJ52"/>
      <c r="FCK52"/>
      <c r="FCL52"/>
      <c r="FCM52"/>
      <c r="FCN52"/>
      <c r="FCO52"/>
      <c r="FCP52"/>
      <c r="FCQ52"/>
      <c r="FCR52"/>
      <c r="FCS52"/>
      <c r="FCT52"/>
      <c r="FCU52"/>
      <c r="FCV52"/>
      <c r="FCW52"/>
      <c r="FCX52"/>
      <c r="FCY52"/>
      <c r="FCZ52"/>
      <c r="FDA52"/>
      <c r="FDB52"/>
      <c r="FDC52"/>
      <c r="FDD52"/>
      <c r="FDE52"/>
      <c r="FDF52"/>
      <c r="FDG52"/>
      <c r="FDH52"/>
      <c r="FDI52"/>
      <c r="FDJ52"/>
      <c r="FDK52"/>
      <c r="FDL52"/>
      <c r="FDM52"/>
      <c r="FDN52"/>
      <c r="FDO52"/>
      <c r="FDP52"/>
      <c r="FDQ52"/>
      <c r="FDR52"/>
      <c r="FDS52"/>
      <c r="FDT52"/>
      <c r="FDU52"/>
      <c r="FDV52"/>
      <c r="FDW52"/>
      <c r="FDX52"/>
      <c r="FDY52"/>
      <c r="FDZ52"/>
      <c r="FEA52"/>
      <c r="FEB52"/>
      <c r="FEC52"/>
      <c r="FED52"/>
      <c r="FEE52"/>
      <c r="FEF52"/>
      <c r="FEG52"/>
      <c r="FEH52"/>
      <c r="FEI52"/>
      <c r="FEJ52"/>
      <c r="FEK52"/>
      <c r="FEL52"/>
      <c r="FEM52"/>
      <c r="FEN52"/>
      <c r="FEO52"/>
      <c r="FEP52"/>
      <c r="FEQ52"/>
      <c r="FER52"/>
      <c r="FES52"/>
      <c r="FET52"/>
      <c r="FEU52"/>
      <c r="FEV52"/>
      <c r="FEW52"/>
      <c r="FEX52"/>
      <c r="FEY52"/>
      <c r="FEZ52"/>
      <c r="FFA52"/>
      <c r="FFB52"/>
      <c r="FFC52"/>
      <c r="FFD52"/>
      <c r="FFE52"/>
      <c r="FFF52"/>
      <c r="FFG52"/>
      <c r="FFH52"/>
      <c r="FFI52"/>
      <c r="FFJ52"/>
      <c r="FFK52"/>
      <c r="FFL52"/>
      <c r="FFM52"/>
      <c r="FFN52"/>
      <c r="FFO52"/>
      <c r="FFP52"/>
      <c r="FFQ52"/>
      <c r="FFR52"/>
      <c r="FFS52"/>
      <c r="FFT52"/>
      <c r="FFU52"/>
      <c r="FFV52"/>
      <c r="FFW52"/>
      <c r="FFX52"/>
      <c r="FFY52"/>
      <c r="FFZ52"/>
      <c r="FGA52"/>
      <c r="FGB52"/>
      <c r="FGC52"/>
      <c r="FGD52"/>
      <c r="FGE52"/>
      <c r="FGF52"/>
      <c r="FGG52"/>
      <c r="FGH52"/>
      <c r="FGI52"/>
      <c r="FGJ52"/>
      <c r="FGK52"/>
      <c r="FGL52"/>
      <c r="FGM52"/>
      <c r="FGN52"/>
      <c r="FGO52"/>
      <c r="FGP52"/>
      <c r="FGQ52"/>
      <c r="FGR52"/>
      <c r="FGS52"/>
      <c r="FGT52"/>
      <c r="FGU52"/>
      <c r="FGV52"/>
      <c r="FGW52"/>
      <c r="FGX52"/>
      <c r="FGY52"/>
      <c r="FGZ52"/>
      <c r="FHA52"/>
      <c r="FHB52"/>
      <c r="FHC52"/>
      <c r="FHD52"/>
      <c r="FHE52"/>
      <c r="FHF52"/>
      <c r="FHG52"/>
      <c r="FHH52"/>
      <c r="FHI52"/>
      <c r="FHJ52"/>
      <c r="FHK52"/>
      <c r="FHL52"/>
      <c r="FHM52"/>
      <c r="FHN52"/>
      <c r="FHO52"/>
      <c r="FHP52"/>
      <c r="FHQ52"/>
      <c r="FHR52"/>
      <c r="FHS52"/>
      <c r="FHT52"/>
      <c r="FHU52"/>
      <c r="FHV52"/>
      <c r="FHW52"/>
      <c r="FHX52"/>
      <c r="FHY52"/>
      <c r="FHZ52"/>
      <c r="FIA52"/>
      <c r="FIB52"/>
      <c r="FIC52"/>
      <c r="FID52"/>
      <c r="FIE52"/>
      <c r="FIF52"/>
      <c r="FIG52"/>
      <c r="FIH52"/>
      <c r="FII52"/>
      <c r="FIJ52"/>
      <c r="FIK52"/>
      <c r="FIL52"/>
      <c r="FIM52"/>
      <c r="FIN52"/>
      <c r="FIO52"/>
      <c r="FIP52"/>
      <c r="FIQ52"/>
      <c r="FIR52"/>
      <c r="FIS52"/>
      <c r="FIT52"/>
      <c r="FIU52"/>
      <c r="FIV52"/>
      <c r="FIW52"/>
      <c r="FIX52"/>
      <c r="FIY52"/>
      <c r="FIZ52"/>
      <c r="FJA52"/>
      <c r="FJB52"/>
      <c r="FJC52"/>
      <c r="FJD52"/>
      <c r="FJE52"/>
      <c r="FJF52"/>
      <c r="FJG52"/>
      <c r="FJH52"/>
      <c r="FJI52"/>
      <c r="FJJ52"/>
      <c r="FJK52"/>
      <c r="FJL52"/>
      <c r="FJM52"/>
      <c r="FJN52"/>
      <c r="FJO52"/>
      <c r="FJP52"/>
      <c r="FJQ52"/>
      <c r="FJR52"/>
      <c r="FJS52"/>
      <c r="FJT52"/>
      <c r="FJU52"/>
      <c r="FJV52"/>
      <c r="FJW52"/>
      <c r="FJX52"/>
      <c r="FJY52"/>
      <c r="FJZ52"/>
      <c r="FKA52"/>
      <c r="FKB52"/>
      <c r="FKC52"/>
      <c r="FKD52"/>
      <c r="FKE52"/>
      <c r="FKF52"/>
      <c r="FKG52"/>
      <c r="FKH52"/>
      <c r="FKI52"/>
      <c r="FKJ52"/>
      <c r="FKK52"/>
      <c r="FKL52"/>
      <c r="FKM52"/>
      <c r="FKN52"/>
      <c r="FKO52"/>
      <c r="FKP52"/>
      <c r="FKQ52"/>
      <c r="FKR52"/>
      <c r="FKS52"/>
      <c r="FKT52"/>
      <c r="FKU52"/>
      <c r="FKV52"/>
      <c r="FKW52"/>
      <c r="FKX52"/>
      <c r="FKY52"/>
      <c r="FKZ52"/>
      <c r="FLA52"/>
      <c r="FLB52"/>
      <c r="FLC52"/>
      <c r="FLD52"/>
      <c r="FLE52"/>
      <c r="FLF52"/>
      <c r="FLG52"/>
      <c r="FLH52"/>
      <c r="FLI52"/>
      <c r="FLJ52"/>
      <c r="FLK52"/>
      <c r="FLL52"/>
      <c r="FLM52"/>
      <c r="FLN52"/>
      <c r="FLO52"/>
      <c r="FLP52"/>
      <c r="FLQ52"/>
      <c r="FLR52"/>
      <c r="FLS52"/>
      <c r="FLT52"/>
      <c r="FLU52"/>
      <c r="FLV52"/>
      <c r="FLW52"/>
      <c r="FLX52"/>
      <c r="FLY52"/>
      <c r="FLZ52"/>
      <c r="FMA52"/>
      <c r="FMB52"/>
      <c r="FMC52"/>
      <c r="FMD52"/>
      <c r="FME52"/>
      <c r="FMF52"/>
      <c r="FMG52"/>
      <c r="FMH52"/>
      <c r="FMI52"/>
      <c r="FMJ52"/>
      <c r="FMK52"/>
      <c r="FML52"/>
      <c r="FMM52"/>
      <c r="FMN52"/>
      <c r="FMO52"/>
      <c r="FMP52"/>
      <c r="FMQ52"/>
      <c r="FMR52"/>
      <c r="FMS52"/>
      <c r="FMT52"/>
      <c r="FMU52"/>
      <c r="FMV52"/>
      <c r="FMW52"/>
      <c r="FMX52"/>
      <c r="FMY52"/>
      <c r="FMZ52"/>
      <c r="FNA52"/>
      <c r="FNB52"/>
      <c r="FNC52"/>
      <c r="FND52"/>
      <c r="FNE52"/>
      <c r="FNF52"/>
      <c r="FNG52"/>
      <c r="FNH52"/>
      <c r="FNI52"/>
      <c r="FNJ52"/>
      <c r="FNK52"/>
      <c r="FNL52"/>
      <c r="FNM52"/>
      <c r="FNN52"/>
      <c r="FNO52"/>
      <c r="FNP52"/>
      <c r="FNQ52"/>
      <c r="FNR52"/>
      <c r="FNS52"/>
      <c r="FNT52"/>
      <c r="FNU52"/>
      <c r="FNV52"/>
      <c r="FNW52"/>
      <c r="FNX52"/>
      <c r="FNY52"/>
      <c r="FNZ52"/>
      <c r="FOA52"/>
      <c r="FOB52"/>
      <c r="FOC52"/>
      <c r="FOD52"/>
      <c r="FOE52"/>
      <c r="FOF52"/>
      <c r="FOG52"/>
      <c r="FOH52"/>
      <c r="FOI52"/>
      <c r="FOJ52"/>
      <c r="FOK52"/>
      <c r="FOL52"/>
      <c r="FOM52"/>
      <c r="FON52"/>
      <c r="FOO52"/>
      <c r="FOP52"/>
      <c r="FOQ52"/>
      <c r="FOR52"/>
      <c r="FOS52"/>
      <c r="FOT52"/>
      <c r="FOU52"/>
      <c r="FOV52"/>
      <c r="FOW52"/>
      <c r="FOX52"/>
      <c r="FOY52"/>
      <c r="FOZ52"/>
      <c r="FPA52"/>
      <c r="FPB52"/>
      <c r="FPC52"/>
      <c r="FPD52"/>
      <c r="FPE52"/>
      <c r="FPF52"/>
      <c r="FPG52"/>
      <c r="FPH52"/>
      <c r="FPI52"/>
      <c r="FPJ52"/>
      <c r="FPK52"/>
      <c r="FPL52"/>
      <c r="FPM52"/>
      <c r="FPN52"/>
      <c r="FPO52"/>
      <c r="FPP52"/>
      <c r="FPQ52"/>
      <c r="FPR52"/>
      <c r="FPS52"/>
      <c r="FPT52"/>
      <c r="FPU52"/>
      <c r="FPV52"/>
      <c r="FPW52"/>
      <c r="FPX52"/>
      <c r="FPY52"/>
      <c r="FPZ52"/>
      <c r="FQA52"/>
      <c r="FQB52"/>
      <c r="FQC52"/>
      <c r="FQD52"/>
      <c r="FQE52"/>
      <c r="FQF52"/>
      <c r="FQG52"/>
      <c r="FQH52"/>
      <c r="FQI52"/>
      <c r="FQJ52"/>
      <c r="FQK52"/>
      <c r="FQL52"/>
      <c r="FQM52"/>
      <c r="FQN52"/>
      <c r="FQO52"/>
      <c r="FQP52"/>
      <c r="FQQ52"/>
      <c r="FQR52"/>
      <c r="FQS52"/>
      <c r="FQT52"/>
      <c r="FQU52"/>
      <c r="FQV52"/>
      <c r="FQW52"/>
      <c r="FQX52"/>
      <c r="FQY52"/>
      <c r="FQZ52"/>
      <c r="FRA52"/>
      <c r="FRB52"/>
      <c r="FRC52"/>
      <c r="FRD52"/>
      <c r="FRE52"/>
      <c r="FRF52"/>
      <c r="FRG52"/>
      <c r="FRH52"/>
      <c r="FRI52"/>
      <c r="FRJ52"/>
      <c r="FRK52"/>
      <c r="FRL52"/>
      <c r="FRM52"/>
      <c r="FRN52"/>
      <c r="FRO52"/>
      <c r="FRP52"/>
      <c r="FRQ52"/>
      <c r="FRR52"/>
      <c r="FRS52"/>
      <c r="FRT52"/>
      <c r="FRU52"/>
      <c r="FRV52"/>
      <c r="FRW52"/>
      <c r="FRX52"/>
      <c r="FRY52"/>
      <c r="FRZ52"/>
      <c r="FSA52"/>
      <c r="FSB52"/>
      <c r="FSC52"/>
      <c r="FSD52"/>
      <c r="FSE52"/>
      <c r="FSF52"/>
      <c r="FSG52"/>
      <c r="FSH52"/>
      <c r="FSI52"/>
      <c r="FSJ52"/>
      <c r="FSK52"/>
      <c r="FSL52"/>
      <c r="FSM52"/>
      <c r="FSN52"/>
      <c r="FSO52"/>
      <c r="FSP52"/>
      <c r="FSQ52"/>
      <c r="FSR52"/>
      <c r="FSS52"/>
      <c r="FST52"/>
      <c r="FSU52"/>
      <c r="FSV52"/>
      <c r="FSW52"/>
      <c r="FSX52"/>
      <c r="FSY52"/>
      <c r="FSZ52"/>
      <c r="FTA52"/>
      <c r="FTB52"/>
      <c r="FTC52"/>
      <c r="FTD52"/>
      <c r="FTE52"/>
      <c r="FTF52"/>
      <c r="FTG52"/>
      <c r="FTH52"/>
      <c r="FTI52"/>
      <c r="FTJ52"/>
      <c r="FTK52"/>
      <c r="FTL52"/>
      <c r="FTM52"/>
      <c r="FTN52"/>
      <c r="FTO52"/>
      <c r="FTP52"/>
      <c r="FTQ52"/>
      <c r="FTR52"/>
      <c r="FTS52"/>
      <c r="FTT52"/>
      <c r="FTU52"/>
      <c r="FTV52"/>
      <c r="FTW52"/>
      <c r="FTX52"/>
      <c r="FTY52"/>
      <c r="FTZ52"/>
      <c r="FUA52"/>
      <c r="FUB52"/>
      <c r="FUC52"/>
      <c r="FUD52"/>
      <c r="FUE52"/>
      <c r="FUF52"/>
      <c r="FUG52"/>
      <c r="FUH52"/>
      <c r="FUI52"/>
      <c r="FUJ52"/>
      <c r="FUK52"/>
      <c r="FUL52"/>
      <c r="FUM52"/>
      <c r="FUN52"/>
      <c r="FUO52"/>
      <c r="FUP52"/>
      <c r="FUQ52"/>
      <c r="FUR52"/>
      <c r="FUS52"/>
      <c r="FUT52"/>
      <c r="FUU52"/>
      <c r="FUV52"/>
      <c r="FUW52"/>
      <c r="FUX52"/>
      <c r="FUY52"/>
      <c r="FUZ52"/>
      <c r="FVA52"/>
      <c r="FVB52"/>
      <c r="FVC52"/>
      <c r="FVD52"/>
      <c r="FVE52"/>
      <c r="FVF52"/>
      <c r="FVG52"/>
      <c r="FVH52"/>
      <c r="FVI52"/>
      <c r="FVJ52"/>
      <c r="FVK52"/>
      <c r="FVL52"/>
      <c r="FVM52"/>
      <c r="FVN52"/>
      <c r="FVO52"/>
      <c r="FVP52"/>
      <c r="FVQ52"/>
      <c r="FVR52"/>
      <c r="FVS52"/>
      <c r="FVT52"/>
      <c r="FVU52"/>
      <c r="FVV52"/>
      <c r="FVW52"/>
      <c r="FVX52"/>
      <c r="FVY52"/>
      <c r="FVZ52"/>
      <c r="FWA52"/>
      <c r="FWB52"/>
      <c r="FWC52"/>
      <c r="FWD52"/>
      <c r="FWE52"/>
      <c r="FWF52"/>
      <c r="FWG52"/>
      <c r="FWH52"/>
      <c r="FWI52"/>
      <c r="FWJ52"/>
      <c r="FWK52"/>
      <c r="FWL52"/>
      <c r="FWM52"/>
      <c r="FWN52"/>
      <c r="FWO52"/>
      <c r="FWP52"/>
      <c r="FWQ52"/>
      <c r="FWR52"/>
      <c r="FWS52"/>
      <c r="FWT52"/>
      <c r="FWU52"/>
      <c r="FWV52"/>
      <c r="FWW52"/>
      <c r="FWX52"/>
      <c r="FWY52"/>
      <c r="FWZ52"/>
      <c r="FXA52"/>
      <c r="FXB52"/>
      <c r="FXC52"/>
      <c r="FXD52"/>
      <c r="FXE52"/>
      <c r="FXF52"/>
      <c r="FXG52"/>
      <c r="FXH52"/>
      <c r="FXI52"/>
      <c r="FXJ52"/>
      <c r="FXK52"/>
      <c r="FXL52"/>
      <c r="FXM52"/>
      <c r="FXN52"/>
      <c r="FXO52"/>
      <c r="FXP52"/>
      <c r="FXQ52"/>
      <c r="FXR52"/>
      <c r="FXS52"/>
      <c r="FXT52"/>
      <c r="FXU52"/>
      <c r="FXV52"/>
      <c r="FXW52"/>
      <c r="FXX52"/>
      <c r="FXY52"/>
      <c r="FXZ52"/>
      <c r="FYA52"/>
      <c r="FYB52"/>
      <c r="FYC52"/>
      <c r="FYD52"/>
      <c r="FYE52"/>
      <c r="FYF52"/>
      <c r="FYG52"/>
      <c r="FYH52"/>
      <c r="FYI52"/>
      <c r="FYJ52"/>
      <c r="FYK52"/>
      <c r="FYL52"/>
      <c r="FYM52"/>
      <c r="FYN52"/>
      <c r="FYO52"/>
      <c r="FYP52"/>
      <c r="FYQ52"/>
      <c r="FYR52"/>
      <c r="FYS52"/>
      <c r="FYT52"/>
      <c r="FYU52"/>
      <c r="FYV52"/>
      <c r="FYW52"/>
      <c r="FYX52"/>
      <c r="FYY52"/>
      <c r="FYZ52"/>
      <c r="FZA52"/>
      <c r="FZB52"/>
      <c r="FZC52"/>
      <c r="FZD52"/>
      <c r="FZE52"/>
      <c r="FZF52"/>
      <c r="FZG52"/>
      <c r="FZH52"/>
      <c r="FZI52"/>
      <c r="FZJ52"/>
      <c r="FZK52"/>
      <c r="FZL52"/>
      <c r="FZM52"/>
      <c r="FZN52"/>
      <c r="FZO52"/>
      <c r="FZP52"/>
      <c r="FZQ52"/>
      <c r="FZR52"/>
      <c r="FZS52"/>
      <c r="FZT52"/>
      <c r="FZU52"/>
      <c r="FZV52"/>
      <c r="FZW52"/>
      <c r="FZX52"/>
      <c r="FZY52"/>
      <c r="FZZ52"/>
      <c r="GAA52"/>
      <c r="GAB52"/>
      <c r="GAC52"/>
      <c r="GAD52"/>
      <c r="GAE52"/>
      <c r="GAF52"/>
      <c r="GAG52"/>
      <c r="GAH52"/>
      <c r="GAI52"/>
      <c r="GAJ52"/>
      <c r="GAK52"/>
      <c r="GAL52"/>
      <c r="GAM52"/>
      <c r="GAN52"/>
      <c r="GAO52"/>
      <c r="GAP52"/>
      <c r="GAQ52"/>
      <c r="GAR52"/>
      <c r="GAS52"/>
      <c r="GAT52"/>
      <c r="GAU52"/>
      <c r="GAV52"/>
      <c r="GAW52"/>
      <c r="GAX52"/>
      <c r="GAY52"/>
      <c r="GAZ52"/>
      <c r="GBA52"/>
      <c r="GBB52"/>
      <c r="GBC52"/>
      <c r="GBD52"/>
      <c r="GBE52"/>
      <c r="GBF52"/>
      <c r="GBG52"/>
      <c r="GBH52"/>
      <c r="GBI52"/>
      <c r="GBJ52"/>
      <c r="GBK52"/>
      <c r="GBL52"/>
      <c r="GBM52"/>
      <c r="GBN52"/>
      <c r="GBO52"/>
      <c r="GBP52"/>
      <c r="GBQ52"/>
      <c r="GBR52"/>
      <c r="GBS52"/>
      <c r="GBT52"/>
      <c r="GBU52"/>
      <c r="GBV52"/>
      <c r="GBW52"/>
      <c r="GBX52"/>
      <c r="GBY52"/>
      <c r="GBZ52"/>
      <c r="GCA52"/>
      <c r="GCB52"/>
      <c r="GCC52"/>
      <c r="GCD52"/>
      <c r="GCE52"/>
      <c r="GCF52"/>
      <c r="GCG52"/>
      <c r="GCH52"/>
      <c r="GCI52"/>
      <c r="GCJ52"/>
      <c r="GCK52"/>
      <c r="GCL52"/>
      <c r="GCM52"/>
      <c r="GCN52"/>
      <c r="GCO52"/>
      <c r="GCP52"/>
      <c r="GCQ52"/>
      <c r="GCR52"/>
      <c r="GCS52"/>
      <c r="GCT52"/>
      <c r="GCU52"/>
      <c r="GCV52"/>
      <c r="GCW52"/>
      <c r="GCX52"/>
      <c r="GCY52"/>
      <c r="GCZ52"/>
      <c r="GDA52"/>
      <c r="GDB52"/>
      <c r="GDC52"/>
      <c r="GDD52"/>
      <c r="GDE52"/>
      <c r="GDF52"/>
      <c r="GDG52"/>
      <c r="GDH52"/>
      <c r="GDI52"/>
      <c r="GDJ52"/>
      <c r="GDK52"/>
      <c r="GDL52"/>
      <c r="GDM52"/>
      <c r="GDN52"/>
      <c r="GDO52"/>
      <c r="GDP52"/>
      <c r="GDQ52"/>
      <c r="GDR52"/>
      <c r="GDS52"/>
      <c r="GDT52"/>
      <c r="GDU52"/>
      <c r="GDV52"/>
      <c r="GDW52"/>
      <c r="GDX52"/>
      <c r="GDY52"/>
      <c r="GDZ52"/>
      <c r="GEA52"/>
      <c r="GEB52"/>
      <c r="GEC52"/>
      <c r="GED52"/>
      <c r="GEE52"/>
      <c r="GEF52"/>
      <c r="GEG52"/>
      <c r="GEH52"/>
      <c r="GEI52"/>
      <c r="GEJ52"/>
      <c r="GEK52"/>
      <c r="GEL52"/>
      <c r="GEM52"/>
      <c r="GEN52"/>
      <c r="GEO52"/>
      <c r="GEP52"/>
      <c r="GEQ52"/>
      <c r="GER52"/>
      <c r="GES52"/>
      <c r="GET52"/>
      <c r="GEU52"/>
      <c r="GEV52"/>
      <c r="GEW52"/>
      <c r="GEX52"/>
      <c r="GEY52"/>
      <c r="GEZ52"/>
      <c r="GFA52"/>
      <c r="GFB52"/>
      <c r="GFC52"/>
      <c r="GFD52"/>
      <c r="GFE52"/>
      <c r="GFF52"/>
      <c r="GFG52"/>
      <c r="GFH52"/>
      <c r="GFI52"/>
      <c r="GFJ52"/>
      <c r="GFK52"/>
      <c r="GFL52"/>
      <c r="GFM52"/>
      <c r="GFN52"/>
      <c r="GFO52"/>
      <c r="GFP52"/>
      <c r="GFQ52"/>
      <c r="GFR52"/>
      <c r="GFS52"/>
      <c r="GFT52"/>
      <c r="GFU52"/>
      <c r="GFV52"/>
      <c r="GFW52"/>
      <c r="GFX52"/>
      <c r="GFY52"/>
      <c r="GFZ52"/>
      <c r="GGA52"/>
      <c r="GGB52"/>
      <c r="GGC52"/>
      <c r="GGD52"/>
      <c r="GGE52"/>
      <c r="GGF52"/>
      <c r="GGG52"/>
      <c r="GGH52"/>
      <c r="GGI52"/>
      <c r="GGJ52"/>
      <c r="GGK52"/>
      <c r="GGL52"/>
      <c r="GGM52"/>
      <c r="GGN52"/>
      <c r="GGO52"/>
      <c r="GGP52"/>
      <c r="GGQ52"/>
      <c r="GGR52"/>
      <c r="GGS52"/>
      <c r="GGT52"/>
      <c r="GGU52"/>
      <c r="GGV52"/>
      <c r="GGW52"/>
      <c r="GGX52"/>
      <c r="GGY52"/>
      <c r="GGZ52"/>
      <c r="GHA52"/>
      <c r="GHB52"/>
      <c r="GHC52"/>
      <c r="GHD52"/>
      <c r="GHE52"/>
      <c r="GHF52"/>
      <c r="GHG52"/>
      <c r="GHH52"/>
      <c r="GHI52"/>
      <c r="GHJ52"/>
      <c r="GHK52"/>
      <c r="GHL52"/>
      <c r="GHM52"/>
      <c r="GHN52"/>
      <c r="GHO52"/>
      <c r="GHP52"/>
      <c r="GHQ52"/>
      <c r="GHR52"/>
      <c r="GHS52"/>
      <c r="GHT52"/>
      <c r="GHU52"/>
      <c r="GHV52"/>
      <c r="GHW52"/>
      <c r="GHX52"/>
      <c r="GHY52"/>
      <c r="GHZ52"/>
      <c r="GIA52"/>
      <c r="GIB52"/>
      <c r="GIC52"/>
      <c r="GID52"/>
      <c r="GIE52"/>
      <c r="GIF52"/>
      <c r="GIG52"/>
      <c r="GIH52"/>
      <c r="GII52"/>
      <c r="GIJ52"/>
      <c r="GIK52"/>
      <c r="GIL52"/>
      <c r="GIM52"/>
      <c r="GIN52"/>
      <c r="GIO52"/>
      <c r="GIP52"/>
      <c r="GIQ52"/>
      <c r="GIR52"/>
      <c r="GIS52"/>
      <c r="GIT52"/>
      <c r="GIU52"/>
      <c r="GIV52"/>
      <c r="GIW52"/>
      <c r="GIX52"/>
      <c r="GIY52"/>
      <c r="GIZ52"/>
      <c r="GJA52"/>
      <c r="GJB52"/>
      <c r="GJC52"/>
      <c r="GJD52"/>
      <c r="GJE52"/>
      <c r="GJF52"/>
      <c r="GJG52"/>
      <c r="GJH52"/>
      <c r="GJI52"/>
      <c r="GJJ52"/>
      <c r="GJK52"/>
      <c r="GJL52"/>
      <c r="GJM52"/>
      <c r="GJN52"/>
      <c r="GJO52"/>
      <c r="GJP52"/>
      <c r="GJQ52"/>
      <c r="GJR52"/>
      <c r="GJS52"/>
      <c r="GJT52"/>
      <c r="GJU52"/>
      <c r="GJV52"/>
      <c r="GJW52"/>
      <c r="GJX52"/>
      <c r="GJY52"/>
      <c r="GJZ52"/>
      <c r="GKA52"/>
      <c r="GKB52"/>
      <c r="GKC52"/>
      <c r="GKD52"/>
      <c r="GKE52"/>
      <c r="GKF52"/>
      <c r="GKG52"/>
      <c r="GKH52"/>
      <c r="GKI52"/>
      <c r="GKJ52"/>
      <c r="GKK52"/>
      <c r="GKL52"/>
      <c r="GKM52"/>
      <c r="GKN52"/>
      <c r="GKO52"/>
      <c r="GKP52"/>
      <c r="GKQ52"/>
      <c r="GKR52"/>
      <c r="GKS52"/>
      <c r="GKT52"/>
      <c r="GKU52"/>
      <c r="GKV52"/>
      <c r="GKW52"/>
      <c r="GKX52"/>
      <c r="GKY52"/>
      <c r="GKZ52"/>
      <c r="GLA52"/>
      <c r="GLB52"/>
      <c r="GLC52"/>
      <c r="GLD52"/>
      <c r="GLE52"/>
      <c r="GLF52"/>
      <c r="GLG52"/>
      <c r="GLH52"/>
      <c r="GLI52"/>
      <c r="GLJ52"/>
      <c r="GLK52"/>
      <c r="GLL52"/>
      <c r="GLM52"/>
      <c r="GLN52"/>
      <c r="GLO52"/>
      <c r="GLP52"/>
      <c r="GLQ52"/>
      <c r="GLR52"/>
      <c r="GLS52"/>
      <c r="GLT52"/>
      <c r="GLU52"/>
      <c r="GLV52"/>
      <c r="GLW52"/>
      <c r="GLX52"/>
      <c r="GLY52"/>
      <c r="GLZ52"/>
      <c r="GMA52"/>
      <c r="GMB52"/>
      <c r="GMC52"/>
      <c r="GMD52"/>
      <c r="GME52"/>
      <c r="GMF52"/>
      <c r="GMG52"/>
      <c r="GMH52"/>
      <c r="GMI52"/>
      <c r="GMJ52"/>
      <c r="GMK52"/>
      <c r="GML52"/>
      <c r="GMM52"/>
      <c r="GMN52"/>
      <c r="GMO52"/>
      <c r="GMP52"/>
      <c r="GMQ52"/>
      <c r="GMR52"/>
      <c r="GMS52"/>
      <c r="GMT52"/>
      <c r="GMU52"/>
      <c r="GMV52"/>
      <c r="GMW52"/>
      <c r="GMX52"/>
      <c r="GMY52"/>
      <c r="GMZ52"/>
      <c r="GNA52"/>
      <c r="GNB52"/>
      <c r="GNC52"/>
      <c r="GND52"/>
      <c r="GNE52"/>
      <c r="GNF52"/>
      <c r="GNG52"/>
      <c r="GNH52"/>
      <c r="GNI52"/>
      <c r="GNJ52"/>
      <c r="GNK52"/>
      <c r="GNL52"/>
      <c r="GNM52"/>
      <c r="GNN52"/>
      <c r="GNO52"/>
      <c r="GNP52"/>
      <c r="GNQ52"/>
      <c r="GNR52"/>
      <c r="GNS52"/>
      <c r="GNT52"/>
      <c r="GNU52"/>
      <c r="GNV52"/>
      <c r="GNW52"/>
      <c r="GNX52"/>
      <c r="GNY52"/>
      <c r="GNZ52"/>
      <c r="GOA52"/>
      <c r="GOB52"/>
      <c r="GOC52"/>
      <c r="GOD52"/>
      <c r="GOE52"/>
      <c r="GOF52"/>
      <c r="GOG52"/>
      <c r="GOH52"/>
      <c r="GOI52"/>
      <c r="GOJ52"/>
      <c r="GOK52"/>
      <c r="GOL52"/>
      <c r="GOM52"/>
      <c r="GON52"/>
      <c r="GOO52"/>
      <c r="GOP52"/>
      <c r="GOQ52"/>
      <c r="GOR52"/>
      <c r="GOS52"/>
      <c r="GOT52"/>
      <c r="GOU52"/>
      <c r="GOV52"/>
      <c r="GOW52"/>
      <c r="GOX52"/>
      <c r="GOY52"/>
      <c r="GOZ52"/>
      <c r="GPA52"/>
      <c r="GPB52"/>
      <c r="GPC52"/>
      <c r="GPD52"/>
      <c r="GPE52"/>
      <c r="GPF52"/>
      <c r="GPG52"/>
      <c r="GPH52"/>
      <c r="GPI52"/>
      <c r="GPJ52"/>
      <c r="GPK52"/>
      <c r="GPL52"/>
      <c r="GPM52"/>
      <c r="GPN52"/>
      <c r="GPO52"/>
      <c r="GPP52"/>
      <c r="GPQ52"/>
      <c r="GPR52"/>
      <c r="GPS52"/>
      <c r="GPT52"/>
      <c r="GPU52"/>
      <c r="GPV52"/>
      <c r="GPW52"/>
      <c r="GPX52"/>
      <c r="GPY52"/>
      <c r="GPZ52"/>
      <c r="GQA52"/>
      <c r="GQB52"/>
      <c r="GQC52"/>
      <c r="GQD52"/>
      <c r="GQE52"/>
      <c r="GQF52"/>
      <c r="GQG52"/>
      <c r="GQH52"/>
      <c r="GQI52"/>
      <c r="GQJ52"/>
      <c r="GQK52"/>
      <c r="GQL52"/>
      <c r="GQM52"/>
      <c r="GQN52"/>
      <c r="GQO52"/>
      <c r="GQP52"/>
      <c r="GQQ52"/>
      <c r="GQR52"/>
      <c r="GQS52"/>
      <c r="GQT52"/>
      <c r="GQU52"/>
      <c r="GQV52"/>
      <c r="GQW52"/>
      <c r="GQX52"/>
      <c r="GQY52"/>
      <c r="GQZ52"/>
      <c r="GRA52"/>
      <c r="GRB52"/>
      <c r="GRC52"/>
      <c r="GRD52"/>
      <c r="GRE52"/>
      <c r="GRF52"/>
      <c r="GRG52"/>
      <c r="GRH52"/>
      <c r="GRI52"/>
      <c r="GRJ52"/>
      <c r="GRK52"/>
      <c r="GRL52"/>
      <c r="GRM52"/>
      <c r="GRN52"/>
      <c r="GRO52"/>
      <c r="GRP52"/>
      <c r="GRQ52"/>
      <c r="GRR52"/>
      <c r="GRS52"/>
      <c r="GRT52"/>
      <c r="GRU52"/>
      <c r="GRV52"/>
      <c r="GRW52"/>
      <c r="GRX52"/>
      <c r="GRY52"/>
      <c r="GRZ52"/>
      <c r="GSA52"/>
      <c r="GSB52"/>
      <c r="GSC52"/>
      <c r="GSD52"/>
      <c r="GSE52"/>
      <c r="GSF52"/>
      <c r="GSG52"/>
      <c r="GSH52"/>
      <c r="GSI52"/>
      <c r="GSJ52"/>
      <c r="GSK52"/>
      <c r="GSL52"/>
      <c r="GSM52"/>
      <c r="GSN52"/>
      <c r="GSO52"/>
      <c r="GSP52"/>
      <c r="GSQ52"/>
      <c r="GSR52"/>
      <c r="GSS52"/>
      <c r="GST52"/>
      <c r="GSU52"/>
      <c r="GSV52"/>
      <c r="GSW52"/>
      <c r="GSX52"/>
      <c r="GSY52"/>
      <c r="GSZ52"/>
      <c r="GTA52"/>
      <c r="GTB52"/>
      <c r="GTC52"/>
      <c r="GTD52"/>
      <c r="GTE52"/>
      <c r="GTF52"/>
      <c r="GTG52"/>
      <c r="GTH52"/>
      <c r="GTI52"/>
      <c r="GTJ52"/>
      <c r="GTK52"/>
      <c r="GTL52"/>
      <c r="GTM52"/>
      <c r="GTN52"/>
      <c r="GTO52"/>
      <c r="GTP52"/>
      <c r="GTQ52"/>
      <c r="GTR52"/>
      <c r="GTS52"/>
      <c r="GTT52"/>
      <c r="GTU52"/>
      <c r="GTV52"/>
      <c r="GTW52"/>
      <c r="GTX52"/>
      <c r="GTY52"/>
      <c r="GTZ52"/>
      <c r="GUA52"/>
      <c r="GUB52"/>
      <c r="GUC52"/>
      <c r="GUD52"/>
      <c r="GUE52"/>
      <c r="GUF52"/>
      <c r="GUG52"/>
      <c r="GUH52"/>
      <c r="GUI52"/>
      <c r="GUJ52"/>
      <c r="GUK52"/>
      <c r="GUL52"/>
      <c r="GUM52"/>
      <c r="GUN52"/>
      <c r="GUO52"/>
      <c r="GUP52"/>
      <c r="GUQ52"/>
      <c r="GUR52"/>
      <c r="GUS52"/>
      <c r="GUT52"/>
      <c r="GUU52"/>
      <c r="GUV52"/>
      <c r="GUW52"/>
      <c r="GUX52"/>
      <c r="GUY52"/>
      <c r="GUZ52"/>
      <c r="GVA52"/>
      <c r="GVB52"/>
      <c r="GVC52"/>
      <c r="GVD52"/>
      <c r="GVE52"/>
      <c r="GVF52"/>
      <c r="GVG52"/>
      <c r="GVH52"/>
      <c r="GVI52"/>
      <c r="GVJ52"/>
      <c r="GVK52"/>
      <c r="GVL52"/>
      <c r="GVM52"/>
      <c r="GVN52"/>
      <c r="GVO52"/>
      <c r="GVP52"/>
      <c r="GVQ52"/>
      <c r="GVR52"/>
      <c r="GVS52"/>
      <c r="GVT52"/>
      <c r="GVU52"/>
      <c r="GVV52"/>
      <c r="GVW52"/>
      <c r="GVX52"/>
      <c r="GVY52"/>
      <c r="GVZ52"/>
      <c r="GWA52"/>
      <c r="GWB52"/>
      <c r="GWC52"/>
      <c r="GWD52"/>
      <c r="GWE52"/>
      <c r="GWF52"/>
      <c r="GWG52"/>
      <c r="GWH52"/>
      <c r="GWI52"/>
      <c r="GWJ52"/>
      <c r="GWK52"/>
      <c r="GWL52"/>
      <c r="GWM52"/>
      <c r="GWN52"/>
      <c r="GWO52"/>
      <c r="GWP52"/>
      <c r="GWQ52"/>
      <c r="GWR52"/>
      <c r="GWS52"/>
      <c r="GWT52"/>
      <c r="GWU52"/>
      <c r="GWV52"/>
      <c r="GWW52"/>
      <c r="GWX52"/>
      <c r="GWY52"/>
      <c r="GWZ52"/>
      <c r="GXA52"/>
      <c r="GXB52"/>
      <c r="GXC52"/>
      <c r="GXD52"/>
      <c r="GXE52"/>
      <c r="GXF52"/>
      <c r="GXG52"/>
      <c r="GXH52"/>
      <c r="GXI52"/>
      <c r="GXJ52"/>
      <c r="GXK52"/>
      <c r="GXL52"/>
      <c r="GXM52"/>
      <c r="GXN52"/>
      <c r="GXO52"/>
      <c r="GXP52"/>
      <c r="GXQ52"/>
      <c r="GXR52"/>
      <c r="GXS52"/>
      <c r="GXT52"/>
      <c r="GXU52"/>
      <c r="GXV52"/>
      <c r="GXW52"/>
      <c r="GXX52"/>
      <c r="GXY52"/>
      <c r="GXZ52"/>
      <c r="GYA52"/>
      <c r="GYB52"/>
      <c r="GYC52"/>
      <c r="GYD52"/>
      <c r="GYE52"/>
      <c r="GYF52"/>
      <c r="GYG52"/>
      <c r="GYH52"/>
      <c r="GYI52"/>
      <c r="GYJ52"/>
      <c r="GYK52"/>
      <c r="GYL52"/>
      <c r="GYM52"/>
      <c r="GYN52"/>
      <c r="GYO52"/>
      <c r="GYP52"/>
      <c r="GYQ52"/>
      <c r="GYR52"/>
      <c r="GYS52"/>
      <c r="GYT52"/>
      <c r="GYU52"/>
      <c r="GYV52"/>
      <c r="GYW52"/>
      <c r="GYX52"/>
      <c r="GYY52"/>
      <c r="GYZ52"/>
      <c r="GZA52"/>
      <c r="GZB52"/>
      <c r="GZC52"/>
      <c r="GZD52"/>
      <c r="GZE52"/>
      <c r="GZF52"/>
      <c r="GZG52"/>
      <c r="GZH52"/>
      <c r="GZI52"/>
      <c r="GZJ52"/>
      <c r="GZK52"/>
      <c r="GZL52"/>
      <c r="GZM52"/>
      <c r="GZN52"/>
      <c r="GZO52"/>
      <c r="GZP52"/>
      <c r="GZQ52"/>
      <c r="GZR52"/>
      <c r="GZS52"/>
      <c r="GZT52"/>
      <c r="GZU52"/>
      <c r="GZV52"/>
      <c r="GZW52"/>
      <c r="GZX52"/>
      <c r="GZY52"/>
      <c r="GZZ52"/>
      <c r="HAA52"/>
      <c r="HAB52"/>
      <c r="HAC52"/>
      <c r="HAD52"/>
      <c r="HAE52"/>
      <c r="HAF52"/>
      <c r="HAG52"/>
      <c r="HAH52"/>
      <c r="HAI52"/>
      <c r="HAJ52"/>
      <c r="HAK52"/>
      <c r="HAL52"/>
      <c r="HAM52"/>
      <c r="HAN52"/>
      <c r="HAO52"/>
      <c r="HAP52"/>
      <c r="HAQ52"/>
      <c r="HAR52"/>
      <c r="HAS52"/>
      <c r="HAT52"/>
      <c r="HAU52"/>
      <c r="HAV52"/>
      <c r="HAW52"/>
      <c r="HAX52"/>
      <c r="HAY52"/>
      <c r="HAZ52"/>
      <c r="HBA52"/>
      <c r="HBB52"/>
      <c r="HBC52"/>
      <c r="HBD52"/>
      <c r="HBE52"/>
      <c r="HBF52"/>
      <c r="HBG52"/>
      <c r="HBH52"/>
      <c r="HBI52"/>
      <c r="HBJ52"/>
      <c r="HBK52"/>
      <c r="HBL52"/>
      <c r="HBM52"/>
      <c r="HBN52"/>
      <c r="HBO52"/>
      <c r="HBP52"/>
      <c r="HBQ52"/>
      <c r="HBR52"/>
      <c r="HBS52"/>
      <c r="HBT52"/>
      <c r="HBU52"/>
      <c r="HBV52"/>
      <c r="HBW52"/>
      <c r="HBX52"/>
      <c r="HBY52"/>
      <c r="HBZ52"/>
      <c r="HCA52"/>
      <c r="HCB52"/>
      <c r="HCC52"/>
      <c r="HCD52"/>
      <c r="HCE52"/>
      <c r="HCF52"/>
      <c r="HCG52"/>
      <c r="HCH52"/>
      <c r="HCI52"/>
      <c r="HCJ52"/>
      <c r="HCK52"/>
      <c r="HCL52"/>
      <c r="HCM52"/>
      <c r="HCN52"/>
      <c r="HCO52"/>
      <c r="HCP52"/>
      <c r="HCQ52"/>
      <c r="HCR52"/>
      <c r="HCS52"/>
      <c r="HCT52"/>
      <c r="HCU52"/>
      <c r="HCV52"/>
      <c r="HCW52"/>
      <c r="HCX52"/>
      <c r="HCY52"/>
      <c r="HCZ52"/>
      <c r="HDA52"/>
      <c r="HDB52"/>
      <c r="HDC52"/>
      <c r="HDD52"/>
      <c r="HDE52"/>
      <c r="HDF52"/>
      <c r="HDG52"/>
      <c r="HDH52"/>
      <c r="HDI52"/>
      <c r="HDJ52"/>
      <c r="HDK52"/>
      <c r="HDL52"/>
      <c r="HDM52"/>
      <c r="HDN52"/>
      <c r="HDO52"/>
      <c r="HDP52"/>
      <c r="HDQ52"/>
      <c r="HDR52"/>
      <c r="HDS52"/>
      <c r="HDT52"/>
      <c r="HDU52"/>
      <c r="HDV52"/>
      <c r="HDW52"/>
      <c r="HDX52"/>
      <c r="HDY52"/>
      <c r="HDZ52"/>
      <c r="HEA52"/>
      <c r="HEB52"/>
      <c r="HEC52"/>
      <c r="HED52"/>
      <c r="HEE52"/>
      <c r="HEF52"/>
      <c r="HEG52"/>
      <c r="HEH52"/>
      <c r="HEI52"/>
      <c r="HEJ52"/>
      <c r="HEK52"/>
      <c r="HEL52"/>
      <c r="HEM52"/>
      <c r="HEN52"/>
      <c r="HEO52"/>
      <c r="HEP52"/>
      <c r="HEQ52"/>
      <c r="HER52"/>
      <c r="HES52"/>
      <c r="HET52"/>
      <c r="HEU52"/>
      <c r="HEV52"/>
      <c r="HEW52"/>
      <c r="HEX52"/>
      <c r="HEY52"/>
      <c r="HEZ52"/>
      <c r="HFA52"/>
      <c r="HFB52"/>
      <c r="HFC52"/>
      <c r="HFD52"/>
      <c r="HFE52"/>
      <c r="HFF52"/>
      <c r="HFG52"/>
      <c r="HFH52"/>
      <c r="HFI52"/>
      <c r="HFJ52"/>
      <c r="HFK52"/>
      <c r="HFL52"/>
      <c r="HFM52"/>
      <c r="HFN52"/>
      <c r="HFO52"/>
      <c r="HFP52"/>
      <c r="HFQ52"/>
      <c r="HFR52"/>
      <c r="HFS52"/>
      <c r="HFT52"/>
      <c r="HFU52"/>
      <c r="HFV52"/>
      <c r="HFW52"/>
      <c r="HFX52"/>
      <c r="HFY52"/>
      <c r="HFZ52"/>
      <c r="HGA52"/>
      <c r="HGB52"/>
      <c r="HGC52"/>
      <c r="HGD52"/>
      <c r="HGE52"/>
      <c r="HGF52"/>
      <c r="HGG52"/>
      <c r="HGH52"/>
      <c r="HGI52"/>
      <c r="HGJ52"/>
      <c r="HGK52"/>
      <c r="HGL52"/>
      <c r="HGM52"/>
      <c r="HGN52"/>
      <c r="HGO52"/>
      <c r="HGP52"/>
      <c r="HGQ52"/>
      <c r="HGR52"/>
      <c r="HGS52"/>
      <c r="HGT52"/>
      <c r="HGU52"/>
      <c r="HGV52"/>
      <c r="HGW52"/>
      <c r="HGX52"/>
      <c r="HGY52"/>
      <c r="HGZ52"/>
      <c r="HHA52"/>
      <c r="HHB52"/>
      <c r="HHC52"/>
      <c r="HHD52"/>
      <c r="HHE52"/>
      <c r="HHF52"/>
      <c r="HHG52"/>
      <c r="HHH52"/>
      <c r="HHI52"/>
      <c r="HHJ52"/>
      <c r="HHK52"/>
      <c r="HHL52"/>
      <c r="HHM52"/>
      <c r="HHN52"/>
      <c r="HHO52"/>
      <c r="HHP52"/>
      <c r="HHQ52"/>
      <c r="HHR52"/>
      <c r="HHS52"/>
      <c r="HHT52"/>
      <c r="HHU52"/>
      <c r="HHV52"/>
      <c r="HHW52"/>
      <c r="HHX52"/>
      <c r="HHY52"/>
      <c r="HHZ52"/>
      <c r="HIA52"/>
      <c r="HIB52"/>
      <c r="HIC52"/>
      <c r="HID52"/>
      <c r="HIE52"/>
      <c r="HIF52"/>
      <c r="HIG52"/>
      <c r="HIH52"/>
      <c r="HII52"/>
      <c r="HIJ52"/>
      <c r="HIK52"/>
      <c r="HIL52"/>
      <c r="HIM52"/>
      <c r="HIN52"/>
      <c r="HIO52"/>
      <c r="HIP52"/>
      <c r="HIQ52"/>
      <c r="HIR52"/>
      <c r="HIS52"/>
      <c r="HIT52"/>
      <c r="HIU52"/>
      <c r="HIV52"/>
      <c r="HIW52"/>
      <c r="HIX52"/>
      <c r="HIY52"/>
      <c r="HIZ52"/>
      <c r="HJA52"/>
      <c r="HJB52"/>
      <c r="HJC52"/>
      <c r="HJD52"/>
      <c r="HJE52"/>
      <c r="HJF52"/>
      <c r="HJG52"/>
      <c r="HJH52"/>
      <c r="HJI52"/>
      <c r="HJJ52"/>
      <c r="HJK52"/>
      <c r="HJL52"/>
      <c r="HJM52"/>
      <c r="HJN52"/>
      <c r="HJO52"/>
      <c r="HJP52"/>
      <c r="HJQ52"/>
      <c r="HJR52"/>
      <c r="HJS52"/>
      <c r="HJT52"/>
      <c r="HJU52"/>
      <c r="HJV52"/>
      <c r="HJW52"/>
      <c r="HJX52"/>
      <c r="HJY52"/>
      <c r="HJZ52"/>
      <c r="HKA52"/>
      <c r="HKB52"/>
      <c r="HKC52"/>
      <c r="HKD52"/>
      <c r="HKE52"/>
      <c r="HKF52"/>
      <c r="HKG52"/>
      <c r="HKH52"/>
      <c r="HKI52"/>
      <c r="HKJ52"/>
      <c r="HKK52"/>
      <c r="HKL52"/>
      <c r="HKM52"/>
      <c r="HKN52"/>
      <c r="HKO52"/>
      <c r="HKP52"/>
      <c r="HKQ52"/>
      <c r="HKR52"/>
      <c r="HKS52"/>
      <c r="HKT52"/>
      <c r="HKU52"/>
      <c r="HKV52"/>
      <c r="HKW52"/>
      <c r="HKX52"/>
      <c r="HKY52"/>
      <c r="HKZ52"/>
      <c r="HLA52"/>
      <c r="HLB52"/>
      <c r="HLC52"/>
      <c r="HLD52"/>
      <c r="HLE52"/>
      <c r="HLF52"/>
      <c r="HLG52"/>
      <c r="HLH52"/>
      <c r="HLI52"/>
      <c r="HLJ52"/>
      <c r="HLK52"/>
      <c r="HLL52"/>
      <c r="HLM52"/>
      <c r="HLN52"/>
      <c r="HLO52"/>
      <c r="HLP52"/>
      <c r="HLQ52"/>
      <c r="HLR52"/>
      <c r="HLS52"/>
      <c r="HLT52"/>
      <c r="HLU52"/>
      <c r="HLV52"/>
      <c r="HLW52"/>
      <c r="HLX52"/>
      <c r="HLY52"/>
      <c r="HLZ52"/>
      <c r="HMA52"/>
      <c r="HMB52"/>
      <c r="HMC52"/>
      <c r="HMD52"/>
      <c r="HME52"/>
      <c r="HMF52"/>
      <c r="HMG52"/>
      <c r="HMH52"/>
      <c r="HMI52"/>
      <c r="HMJ52"/>
      <c r="HMK52"/>
      <c r="HML52"/>
      <c r="HMM52"/>
      <c r="HMN52"/>
      <c r="HMO52"/>
      <c r="HMP52"/>
      <c r="HMQ52"/>
      <c r="HMR52"/>
      <c r="HMS52"/>
      <c r="HMT52"/>
      <c r="HMU52"/>
      <c r="HMV52"/>
      <c r="HMW52"/>
      <c r="HMX52"/>
      <c r="HMY52"/>
      <c r="HMZ52"/>
      <c r="HNA52"/>
      <c r="HNB52"/>
      <c r="HNC52"/>
      <c r="HND52"/>
      <c r="HNE52"/>
      <c r="HNF52"/>
      <c r="HNG52"/>
      <c r="HNH52"/>
      <c r="HNI52"/>
      <c r="HNJ52"/>
      <c r="HNK52"/>
      <c r="HNL52"/>
      <c r="HNM52"/>
      <c r="HNN52"/>
      <c r="HNO52"/>
      <c r="HNP52"/>
      <c r="HNQ52"/>
      <c r="HNR52"/>
      <c r="HNS52"/>
      <c r="HNT52"/>
      <c r="HNU52"/>
      <c r="HNV52"/>
      <c r="HNW52"/>
      <c r="HNX52"/>
      <c r="HNY52"/>
      <c r="HNZ52"/>
      <c r="HOA52"/>
      <c r="HOB52"/>
      <c r="HOC52"/>
      <c r="HOD52"/>
      <c r="HOE52"/>
      <c r="HOF52"/>
      <c r="HOG52"/>
      <c r="HOH52"/>
      <c r="HOI52"/>
      <c r="HOJ52"/>
      <c r="HOK52"/>
      <c r="HOL52"/>
      <c r="HOM52"/>
      <c r="HON52"/>
      <c r="HOO52"/>
      <c r="HOP52"/>
      <c r="HOQ52"/>
      <c r="HOR52"/>
      <c r="HOS52"/>
      <c r="HOT52"/>
      <c r="HOU52"/>
      <c r="HOV52"/>
      <c r="HOW52"/>
      <c r="HOX52"/>
      <c r="HOY52"/>
      <c r="HOZ52"/>
      <c r="HPA52"/>
      <c r="HPB52"/>
      <c r="HPC52"/>
      <c r="HPD52"/>
      <c r="HPE52"/>
      <c r="HPF52"/>
      <c r="HPG52"/>
      <c r="HPH52"/>
      <c r="HPI52"/>
      <c r="HPJ52"/>
      <c r="HPK52"/>
      <c r="HPL52"/>
      <c r="HPM52"/>
      <c r="HPN52"/>
      <c r="HPO52"/>
      <c r="HPP52"/>
      <c r="HPQ52"/>
      <c r="HPR52"/>
      <c r="HPS52"/>
      <c r="HPT52"/>
      <c r="HPU52"/>
      <c r="HPV52"/>
      <c r="HPW52"/>
      <c r="HPX52"/>
      <c r="HPY52"/>
      <c r="HPZ52"/>
      <c r="HQA52"/>
      <c r="HQB52"/>
      <c r="HQC52"/>
      <c r="HQD52"/>
      <c r="HQE52"/>
      <c r="HQF52"/>
      <c r="HQG52"/>
      <c r="HQH52"/>
      <c r="HQI52"/>
      <c r="HQJ52"/>
      <c r="HQK52"/>
      <c r="HQL52"/>
      <c r="HQM52"/>
      <c r="HQN52"/>
      <c r="HQO52"/>
      <c r="HQP52"/>
      <c r="HQQ52"/>
      <c r="HQR52"/>
      <c r="HQS52"/>
      <c r="HQT52"/>
      <c r="HQU52"/>
      <c r="HQV52"/>
      <c r="HQW52"/>
      <c r="HQX52"/>
      <c r="HQY52"/>
      <c r="HQZ52"/>
      <c r="HRA52"/>
      <c r="HRB52"/>
      <c r="HRC52"/>
      <c r="HRD52"/>
      <c r="HRE52"/>
      <c r="HRF52"/>
      <c r="HRG52"/>
      <c r="HRH52"/>
      <c r="HRI52"/>
      <c r="HRJ52"/>
      <c r="HRK52"/>
      <c r="HRL52"/>
      <c r="HRM52"/>
      <c r="HRN52"/>
      <c r="HRO52"/>
      <c r="HRP52"/>
      <c r="HRQ52"/>
      <c r="HRR52"/>
      <c r="HRS52"/>
      <c r="HRT52"/>
      <c r="HRU52"/>
      <c r="HRV52"/>
      <c r="HRW52"/>
      <c r="HRX52"/>
      <c r="HRY52"/>
      <c r="HRZ52"/>
      <c r="HSA52"/>
      <c r="HSB52"/>
      <c r="HSC52"/>
      <c r="HSD52"/>
      <c r="HSE52"/>
      <c r="HSF52"/>
      <c r="HSG52"/>
      <c r="HSH52"/>
      <c r="HSI52"/>
      <c r="HSJ52"/>
      <c r="HSK52"/>
      <c r="HSL52"/>
      <c r="HSM52"/>
      <c r="HSN52"/>
      <c r="HSO52"/>
      <c r="HSP52"/>
      <c r="HSQ52"/>
      <c r="HSR52"/>
      <c r="HSS52"/>
      <c r="HST52"/>
      <c r="HSU52"/>
      <c r="HSV52"/>
      <c r="HSW52"/>
      <c r="HSX52"/>
      <c r="HSY52"/>
      <c r="HSZ52"/>
      <c r="HTA52"/>
      <c r="HTB52"/>
      <c r="HTC52"/>
      <c r="HTD52"/>
      <c r="HTE52"/>
      <c r="HTF52"/>
      <c r="HTG52"/>
      <c r="HTH52"/>
      <c r="HTI52"/>
      <c r="HTJ52"/>
      <c r="HTK52"/>
      <c r="HTL52"/>
      <c r="HTM52"/>
      <c r="HTN52"/>
      <c r="HTO52"/>
      <c r="HTP52"/>
      <c r="HTQ52"/>
      <c r="HTR52"/>
      <c r="HTS52"/>
      <c r="HTT52"/>
      <c r="HTU52"/>
      <c r="HTV52"/>
      <c r="HTW52"/>
      <c r="HTX52"/>
      <c r="HTY52"/>
      <c r="HTZ52"/>
      <c r="HUA52"/>
      <c r="HUB52"/>
      <c r="HUC52"/>
      <c r="HUD52"/>
      <c r="HUE52"/>
      <c r="HUF52"/>
      <c r="HUG52"/>
      <c r="HUH52"/>
      <c r="HUI52"/>
      <c r="HUJ52"/>
      <c r="HUK52"/>
      <c r="HUL52"/>
      <c r="HUM52"/>
      <c r="HUN52"/>
      <c r="HUO52"/>
      <c r="HUP52"/>
      <c r="HUQ52"/>
      <c r="HUR52"/>
      <c r="HUS52"/>
      <c r="HUT52"/>
      <c r="HUU52"/>
      <c r="HUV52"/>
      <c r="HUW52"/>
      <c r="HUX52"/>
      <c r="HUY52"/>
      <c r="HUZ52"/>
      <c r="HVA52"/>
      <c r="HVB52"/>
      <c r="HVC52"/>
      <c r="HVD52"/>
      <c r="HVE52"/>
      <c r="HVF52"/>
      <c r="HVG52"/>
      <c r="HVH52"/>
      <c r="HVI52"/>
      <c r="HVJ52"/>
      <c r="HVK52"/>
      <c r="HVL52"/>
      <c r="HVM52"/>
      <c r="HVN52"/>
      <c r="HVO52"/>
      <c r="HVP52"/>
      <c r="HVQ52"/>
      <c r="HVR52"/>
      <c r="HVS52"/>
      <c r="HVT52"/>
      <c r="HVU52"/>
      <c r="HVV52"/>
      <c r="HVW52"/>
      <c r="HVX52"/>
      <c r="HVY52"/>
      <c r="HVZ52"/>
      <c r="HWA52"/>
      <c r="HWB52"/>
      <c r="HWC52"/>
      <c r="HWD52"/>
      <c r="HWE52"/>
      <c r="HWF52"/>
      <c r="HWG52"/>
      <c r="HWH52"/>
      <c r="HWI52"/>
      <c r="HWJ52"/>
      <c r="HWK52"/>
      <c r="HWL52"/>
      <c r="HWM52"/>
      <c r="HWN52"/>
      <c r="HWO52"/>
      <c r="HWP52"/>
      <c r="HWQ52"/>
      <c r="HWR52"/>
      <c r="HWS52"/>
      <c r="HWT52"/>
      <c r="HWU52"/>
      <c r="HWV52"/>
      <c r="HWW52"/>
      <c r="HWX52"/>
      <c r="HWY52"/>
      <c r="HWZ52"/>
      <c r="HXA52"/>
      <c r="HXB52"/>
      <c r="HXC52"/>
      <c r="HXD52"/>
      <c r="HXE52"/>
      <c r="HXF52"/>
      <c r="HXG52"/>
      <c r="HXH52"/>
      <c r="HXI52"/>
      <c r="HXJ52"/>
      <c r="HXK52"/>
      <c r="HXL52"/>
      <c r="HXM52"/>
      <c r="HXN52"/>
      <c r="HXO52"/>
      <c r="HXP52"/>
      <c r="HXQ52"/>
      <c r="HXR52"/>
      <c r="HXS52"/>
      <c r="HXT52"/>
      <c r="HXU52"/>
      <c r="HXV52"/>
      <c r="HXW52"/>
      <c r="HXX52"/>
      <c r="HXY52"/>
      <c r="HXZ52"/>
      <c r="HYA52"/>
      <c r="HYB52"/>
      <c r="HYC52"/>
      <c r="HYD52"/>
      <c r="HYE52"/>
      <c r="HYF52"/>
      <c r="HYG52"/>
      <c r="HYH52"/>
      <c r="HYI52"/>
      <c r="HYJ52"/>
      <c r="HYK52"/>
      <c r="HYL52"/>
      <c r="HYM52"/>
      <c r="HYN52"/>
      <c r="HYO52"/>
      <c r="HYP52"/>
      <c r="HYQ52"/>
      <c r="HYR52"/>
      <c r="HYS52"/>
      <c r="HYT52"/>
      <c r="HYU52"/>
      <c r="HYV52"/>
      <c r="HYW52"/>
      <c r="HYX52"/>
      <c r="HYY52"/>
      <c r="HYZ52"/>
      <c r="HZA52"/>
      <c r="HZB52"/>
      <c r="HZC52"/>
      <c r="HZD52"/>
      <c r="HZE52"/>
      <c r="HZF52"/>
      <c r="HZG52"/>
      <c r="HZH52"/>
      <c r="HZI52"/>
      <c r="HZJ52"/>
      <c r="HZK52"/>
      <c r="HZL52"/>
      <c r="HZM52"/>
      <c r="HZN52"/>
      <c r="HZO52"/>
      <c r="HZP52"/>
      <c r="HZQ52"/>
      <c r="HZR52"/>
      <c r="HZS52"/>
      <c r="HZT52"/>
      <c r="HZU52"/>
      <c r="HZV52"/>
      <c r="HZW52"/>
      <c r="HZX52"/>
      <c r="HZY52"/>
      <c r="HZZ52"/>
      <c r="IAA52"/>
      <c r="IAB52"/>
      <c r="IAC52"/>
      <c r="IAD52"/>
      <c r="IAE52"/>
      <c r="IAF52"/>
      <c r="IAG52"/>
      <c r="IAH52"/>
      <c r="IAI52"/>
      <c r="IAJ52"/>
      <c r="IAK52"/>
      <c r="IAL52"/>
      <c r="IAM52"/>
      <c r="IAN52"/>
      <c r="IAO52"/>
      <c r="IAP52"/>
      <c r="IAQ52"/>
      <c r="IAR52"/>
      <c r="IAS52"/>
      <c r="IAT52"/>
      <c r="IAU52"/>
      <c r="IAV52"/>
      <c r="IAW52"/>
      <c r="IAX52"/>
      <c r="IAY52"/>
      <c r="IAZ52"/>
      <c r="IBA52"/>
      <c r="IBB52"/>
      <c r="IBC52"/>
      <c r="IBD52"/>
      <c r="IBE52"/>
      <c r="IBF52"/>
      <c r="IBG52"/>
      <c r="IBH52"/>
      <c r="IBI52"/>
      <c r="IBJ52"/>
      <c r="IBK52"/>
      <c r="IBL52"/>
      <c r="IBM52"/>
      <c r="IBN52"/>
      <c r="IBO52"/>
      <c r="IBP52"/>
      <c r="IBQ52"/>
      <c r="IBR52"/>
      <c r="IBS52"/>
      <c r="IBT52"/>
      <c r="IBU52"/>
      <c r="IBV52"/>
      <c r="IBW52"/>
      <c r="IBX52"/>
      <c r="IBY52"/>
      <c r="IBZ52"/>
      <c r="ICA52"/>
      <c r="ICB52"/>
      <c r="ICC52"/>
      <c r="ICD52"/>
      <c r="ICE52"/>
      <c r="ICF52"/>
      <c r="ICG52"/>
      <c r="ICH52"/>
      <c r="ICI52"/>
      <c r="ICJ52"/>
      <c r="ICK52"/>
      <c r="ICL52"/>
      <c r="ICM52"/>
      <c r="ICN52"/>
      <c r="ICO52"/>
      <c r="ICP52"/>
      <c r="ICQ52"/>
      <c r="ICR52"/>
      <c r="ICS52"/>
      <c r="ICT52"/>
      <c r="ICU52"/>
      <c r="ICV52"/>
      <c r="ICW52"/>
      <c r="ICX52"/>
      <c r="ICY52"/>
      <c r="ICZ52"/>
      <c r="IDA52"/>
      <c r="IDB52"/>
      <c r="IDC52"/>
      <c r="IDD52"/>
      <c r="IDE52"/>
      <c r="IDF52"/>
      <c r="IDG52"/>
      <c r="IDH52"/>
      <c r="IDI52"/>
      <c r="IDJ52"/>
      <c r="IDK52"/>
      <c r="IDL52"/>
      <c r="IDM52"/>
      <c r="IDN52"/>
      <c r="IDO52"/>
      <c r="IDP52"/>
      <c r="IDQ52"/>
      <c r="IDR52"/>
      <c r="IDS52"/>
      <c r="IDT52"/>
      <c r="IDU52"/>
      <c r="IDV52"/>
      <c r="IDW52"/>
      <c r="IDX52"/>
      <c r="IDY52"/>
      <c r="IDZ52"/>
      <c r="IEA52"/>
      <c r="IEB52"/>
      <c r="IEC52"/>
      <c r="IED52"/>
      <c r="IEE52"/>
      <c r="IEF52"/>
      <c r="IEG52"/>
      <c r="IEH52"/>
      <c r="IEI52"/>
      <c r="IEJ52"/>
      <c r="IEK52"/>
      <c r="IEL52"/>
      <c r="IEM52"/>
      <c r="IEN52"/>
      <c r="IEO52"/>
      <c r="IEP52"/>
      <c r="IEQ52"/>
      <c r="IER52"/>
      <c r="IES52"/>
      <c r="IET52"/>
      <c r="IEU52"/>
      <c r="IEV52"/>
      <c r="IEW52"/>
      <c r="IEX52"/>
      <c r="IEY52"/>
      <c r="IEZ52"/>
      <c r="IFA52"/>
      <c r="IFB52"/>
      <c r="IFC52"/>
      <c r="IFD52"/>
      <c r="IFE52"/>
      <c r="IFF52"/>
      <c r="IFG52"/>
      <c r="IFH52"/>
      <c r="IFI52"/>
      <c r="IFJ52"/>
      <c r="IFK52"/>
      <c r="IFL52"/>
      <c r="IFM52"/>
      <c r="IFN52"/>
      <c r="IFO52"/>
      <c r="IFP52"/>
      <c r="IFQ52"/>
      <c r="IFR52"/>
      <c r="IFS52"/>
      <c r="IFT52"/>
      <c r="IFU52"/>
      <c r="IFV52"/>
      <c r="IFW52"/>
      <c r="IFX52"/>
      <c r="IFY52"/>
      <c r="IFZ52"/>
      <c r="IGA52"/>
      <c r="IGB52"/>
      <c r="IGC52"/>
      <c r="IGD52"/>
      <c r="IGE52"/>
      <c r="IGF52"/>
      <c r="IGG52"/>
      <c r="IGH52"/>
      <c r="IGI52"/>
      <c r="IGJ52"/>
      <c r="IGK52"/>
      <c r="IGL52"/>
      <c r="IGM52"/>
      <c r="IGN52"/>
      <c r="IGO52"/>
      <c r="IGP52"/>
      <c r="IGQ52"/>
      <c r="IGR52"/>
      <c r="IGS52"/>
      <c r="IGT52"/>
      <c r="IGU52"/>
      <c r="IGV52"/>
      <c r="IGW52"/>
      <c r="IGX52"/>
      <c r="IGY52"/>
      <c r="IGZ52"/>
      <c r="IHA52"/>
      <c r="IHB52"/>
      <c r="IHC52"/>
      <c r="IHD52"/>
      <c r="IHE52"/>
      <c r="IHF52"/>
      <c r="IHG52"/>
      <c r="IHH52"/>
      <c r="IHI52"/>
      <c r="IHJ52"/>
      <c r="IHK52"/>
      <c r="IHL52"/>
      <c r="IHM52"/>
      <c r="IHN52"/>
      <c r="IHO52"/>
      <c r="IHP52"/>
      <c r="IHQ52"/>
      <c r="IHR52"/>
      <c r="IHS52"/>
      <c r="IHT52"/>
      <c r="IHU52"/>
      <c r="IHV52"/>
      <c r="IHW52"/>
      <c r="IHX52"/>
      <c r="IHY52"/>
      <c r="IHZ52"/>
      <c r="IIA52"/>
      <c r="IIB52"/>
      <c r="IIC52"/>
      <c r="IID52"/>
      <c r="IIE52"/>
      <c r="IIF52"/>
      <c r="IIG52"/>
      <c r="IIH52"/>
      <c r="III52"/>
      <c r="IIJ52"/>
      <c r="IIK52"/>
      <c r="IIL52"/>
      <c r="IIM52"/>
      <c r="IIN52"/>
      <c r="IIO52"/>
      <c r="IIP52"/>
      <c r="IIQ52"/>
      <c r="IIR52"/>
      <c r="IIS52"/>
      <c r="IIT52"/>
      <c r="IIU52"/>
      <c r="IIV52"/>
      <c r="IIW52"/>
      <c r="IIX52"/>
      <c r="IIY52"/>
      <c r="IIZ52"/>
      <c r="IJA52"/>
      <c r="IJB52"/>
      <c r="IJC52"/>
      <c r="IJD52"/>
      <c r="IJE52"/>
      <c r="IJF52"/>
      <c r="IJG52"/>
      <c r="IJH52"/>
      <c r="IJI52"/>
      <c r="IJJ52"/>
      <c r="IJK52"/>
      <c r="IJL52"/>
      <c r="IJM52"/>
      <c r="IJN52"/>
      <c r="IJO52"/>
      <c r="IJP52"/>
      <c r="IJQ52"/>
      <c r="IJR52"/>
      <c r="IJS52"/>
      <c r="IJT52"/>
      <c r="IJU52"/>
      <c r="IJV52"/>
      <c r="IJW52"/>
      <c r="IJX52"/>
      <c r="IJY52"/>
      <c r="IJZ52"/>
      <c r="IKA52"/>
      <c r="IKB52"/>
      <c r="IKC52"/>
      <c r="IKD52"/>
      <c r="IKE52"/>
      <c r="IKF52"/>
      <c r="IKG52"/>
      <c r="IKH52"/>
      <c r="IKI52"/>
      <c r="IKJ52"/>
      <c r="IKK52"/>
      <c r="IKL52"/>
      <c r="IKM52"/>
      <c r="IKN52"/>
      <c r="IKO52"/>
      <c r="IKP52"/>
      <c r="IKQ52"/>
      <c r="IKR52"/>
      <c r="IKS52"/>
      <c r="IKT52"/>
      <c r="IKU52"/>
      <c r="IKV52"/>
      <c r="IKW52"/>
      <c r="IKX52"/>
      <c r="IKY52"/>
      <c r="IKZ52"/>
      <c r="ILA52"/>
      <c r="ILB52"/>
      <c r="ILC52"/>
      <c r="ILD52"/>
      <c r="ILE52"/>
      <c r="ILF52"/>
      <c r="ILG52"/>
      <c r="ILH52"/>
      <c r="ILI52"/>
      <c r="ILJ52"/>
      <c r="ILK52"/>
      <c r="ILL52"/>
      <c r="ILM52"/>
      <c r="ILN52"/>
      <c r="ILO52"/>
      <c r="ILP52"/>
      <c r="ILQ52"/>
      <c r="ILR52"/>
      <c r="ILS52"/>
      <c r="ILT52"/>
      <c r="ILU52"/>
      <c r="ILV52"/>
      <c r="ILW52"/>
      <c r="ILX52"/>
      <c r="ILY52"/>
      <c r="ILZ52"/>
      <c r="IMA52"/>
      <c r="IMB52"/>
      <c r="IMC52"/>
      <c r="IMD52"/>
      <c r="IME52"/>
      <c r="IMF52"/>
      <c r="IMG52"/>
      <c r="IMH52"/>
      <c r="IMI52"/>
      <c r="IMJ52"/>
      <c r="IMK52"/>
      <c r="IML52"/>
      <c r="IMM52"/>
      <c r="IMN52"/>
      <c r="IMO52"/>
      <c r="IMP52"/>
      <c r="IMQ52"/>
      <c r="IMR52"/>
      <c r="IMS52"/>
      <c r="IMT52"/>
      <c r="IMU52"/>
      <c r="IMV52"/>
      <c r="IMW52"/>
      <c r="IMX52"/>
      <c r="IMY52"/>
      <c r="IMZ52"/>
      <c r="INA52"/>
      <c r="INB52"/>
      <c r="INC52"/>
      <c r="IND52"/>
      <c r="INE52"/>
      <c r="INF52"/>
      <c r="ING52"/>
      <c r="INH52"/>
      <c r="INI52"/>
      <c r="INJ52"/>
      <c r="INK52"/>
      <c r="INL52"/>
      <c r="INM52"/>
      <c r="INN52"/>
      <c r="INO52"/>
      <c r="INP52"/>
      <c r="INQ52"/>
      <c r="INR52"/>
      <c r="INS52"/>
      <c r="INT52"/>
      <c r="INU52"/>
      <c r="INV52"/>
      <c r="INW52"/>
      <c r="INX52"/>
      <c r="INY52"/>
      <c r="INZ52"/>
      <c r="IOA52"/>
      <c r="IOB52"/>
      <c r="IOC52"/>
      <c r="IOD52"/>
      <c r="IOE52"/>
      <c r="IOF52"/>
      <c r="IOG52"/>
      <c r="IOH52"/>
      <c r="IOI52"/>
      <c r="IOJ52"/>
      <c r="IOK52"/>
      <c r="IOL52"/>
      <c r="IOM52"/>
      <c r="ION52"/>
      <c r="IOO52"/>
      <c r="IOP52"/>
      <c r="IOQ52"/>
      <c r="IOR52"/>
      <c r="IOS52"/>
      <c r="IOT52"/>
      <c r="IOU52"/>
      <c r="IOV52"/>
      <c r="IOW52"/>
      <c r="IOX52"/>
      <c r="IOY52"/>
      <c r="IOZ52"/>
      <c r="IPA52"/>
      <c r="IPB52"/>
      <c r="IPC52"/>
      <c r="IPD52"/>
      <c r="IPE52"/>
      <c r="IPF52"/>
      <c r="IPG52"/>
      <c r="IPH52"/>
      <c r="IPI52"/>
      <c r="IPJ52"/>
      <c r="IPK52"/>
      <c r="IPL52"/>
      <c r="IPM52"/>
      <c r="IPN52"/>
      <c r="IPO52"/>
      <c r="IPP52"/>
      <c r="IPQ52"/>
      <c r="IPR52"/>
      <c r="IPS52"/>
      <c r="IPT52"/>
      <c r="IPU52"/>
      <c r="IPV52"/>
      <c r="IPW52"/>
      <c r="IPX52"/>
      <c r="IPY52"/>
      <c r="IPZ52"/>
      <c r="IQA52"/>
      <c r="IQB52"/>
      <c r="IQC52"/>
      <c r="IQD52"/>
      <c r="IQE52"/>
      <c r="IQF52"/>
      <c r="IQG52"/>
      <c r="IQH52"/>
      <c r="IQI52"/>
      <c r="IQJ52"/>
      <c r="IQK52"/>
      <c r="IQL52"/>
      <c r="IQM52"/>
      <c r="IQN52"/>
      <c r="IQO52"/>
      <c r="IQP52"/>
      <c r="IQQ52"/>
      <c r="IQR52"/>
      <c r="IQS52"/>
      <c r="IQT52"/>
      <c r="IQU52"/>
      <c r="IQV52"/>
      <c r="IQW52"/>
      <c r="IQX52"/>
      <c r="IQY52"/>
      <c r="IQZ52"/>
      <c r="IRA52"/>
      <c r="IRB52"/>
      <c r="IRC52"/>
      <c r="IRD52"/>
      <c r="IRE52"/>
      <c r="IRF52"/>
      <c r="IRG52"/>
      <c r="IRH52"/>
      <c r="IRI52"/>
      <c r="IRJ52"/>
      <c r="IRK52"/>
      <c r="IRL52"/>
      <c r="IRM52"/>
      <c r="IRN52"/>
      <c r="IRO52"/>
      <c r="IRP52"/>
      <c r="IRQ52"/>
      <c r="IRR52"/>
      <c r="IRS52"/>
      <c r="IRT52"/>
      <c r="IRU52"/>
      <c r="IRV52"/>
      <c r="IRW52"/>
      <c r="IRX52"/>
      <c r="IRY52"/>
      <c r="IRZ52"/>
      <c r="ISA52"/>
      <c r="ISB52"/>
      <c r="ISC52"/>
      <c r="ISD52"/>
      <c r="ISE52"/>
      <c r="ISF52"/>
      <c r="ISG52"/>
      <c r="ISH52"/>
      <c r="ISI52"/>
      <c r="ISJ52"/>
      <c r="ISK52"/>
      <c r="ISL52"/>
      <c r="ISM52"/>
      <c r="ISN52"/>
      <c r="ISO52"/>
      <c r="ISP52"/>
      <c r="ISQ52"/>
      <c r="ISR52"/>
      <c r="ISS52"/>
      <c r="IST52"/>
      <c r="ISU52"/>
      <c r="ISV52"/>
      <c r="ISW52"/>
      <c r="ISX52"/>
      <c r="ISY52"/>
      <c r="ISZ52"/>
      <c r="ITA52"/>
      <c r="ITB52"/>
      <c r="ITC52"/>
      <c r="ITD52"/>
      <c r="ITE52"/>
      <c r="ITF52"/>
      <c r="ITG52"/>
      <c r="ITH52"/>
      <c r="ITI52"/>
      <c r="ITJ52"/>
      <c r="ITK52"/>
      <c r="ITL52"/>
      <c r="ITM52"/>
      <c r="ITN52"/>
      <c r="ITO52"/>
      <c r="ITP52"/>
      <c r="ITQ52"/>
      <c r="ITR52"/>
      <c r="ITS52"/>
      <c r="ITT52"/>
      <c r="ITU52"/>
      <c r="ITV52"/>
      <c r="ITW52"/>
      <c r="ITX52"/>
      <c r="ITY52"/>
      <c r="ITZ52"/>
      <c r="IUA52"/>
      <c r="IUB52"/>
      <c r="IUC52"/>
      <c r="IUD52"/>
      <c r="IUE52"/>
      <c r="IUF52"/>
      <c r="IUG52"/>
      <c r="IUH52"/>
      <c r="IUI52"/>
      <c r="IUJ52"/>
      <c r="IUK52"/>
      <c r="IUL52"/>
      <c r="IUM52"/>
      <c r="IUN52"/>
      <c r="IUO52"/>
      <c r="IUP52"/>
      <c r="IUQ52"/>
      <c r="IUR52"/>
      <c r="IUS52"/>
      <c r="IUT52"/>
      <c r="IUU52"/>
      <c r="IUV52"/>
      <c r="IUW52"/>
      <c r="IUX52"/>
      <c r="IUY52"/>
      <c r="IUZ52"/>
      <c r="IVA52"/>
      <c r="IVB52"/>
      <c r="IVC52"/>
      <c r="IVD52"/>
      <c r="IVE52"/>
      <c r="IVF52"/>
      <c r="IVG52"/>
      <c r="IVH52"/>
      <c r="IVI52"/>
      <c r="IVJ52"/>
      <c r="IVK52"/>
      <c r="IVL52"/>
      <c r="IVM52"/>
      <c r="IVN52"/>
      <c r="IVO52"/>
      <c r="IVP52"/>
      <c r="IVQ52"/>
      <c r="IVR52"/>
      <c r="IVS52"/>
      <c r="IVT52"/>
      <c r="IVU52"/>
      <c r="IVV52"/>
      <c r="IVW52"/>
      <c r="IVX52"/>
      <c r="IVY52"/>
      <c r="IVZ52"/>
      <c r="IWA52"/>
      <c r="IWB52"/>
      <c r="IWC52"/>
      <c r="IWD52"/>
      <c r="IWE52"/>
      <c r="IWF52"/>
      <c r="IWG52"/>
      <c r="IWH52"/>
      <c r="IWI52"/>
      <c r="IWJ52"/>
      <c r="IWK52"/>
      <c r="IWL52"/>
      <c r="IWM52"/>
      <c r="IWN52"/>
      <c r="IWO52"/>
      <c r="IWP52"/>
      <c r="IWQ52"/>
      <c r="IWR52"/>
      <c r="IWS52"/>
      <c r="IWT52"/>
      <c r="IWU52"/>
      <c r="IWV52"/>
      <c r="IWW52"/>
      <c r="IWX52"/>
      <c r="IWY52"/>
      <c r="IWZ52"/>
      <c r="IXA52"/>
      <c r="IXB52"/>
      <c r="IXC52"/>
      <c r="IXD52"/>
      <c r="IXE52"/>
      <c r="IXF52"/>
      <c r="IXG52"/>
      <c r="IXH52"/>
      <c r="IXI52"/>
      <c r="IXJ52"/>
      <c r="IXK52"/>
      <c r="IXL52"/>
      <c r="IXM52"/>
      <c r="IXN52"/>
      <c r="IXO52"/>
      <c r="IXP52"/>
      <c r="IXQ52"/>
      <c r="IXR52"/>
      <c r="IXS52"/>
      <c r="IXT52"/>
      <c r="IXU52"/>
      <c r="IXV52"/>
      <c r="IXW52"/>
      <c r="IXX52"/>
      <c r="IXY52"/>
      <c r="IXZ52"/>
      <c r="IYA52"/>
      <c r="IYB52"/>
      <c r="IYC52"/>
      <c r="IYD52"/>
      <c r="IYE52"/>
      <c r="IYF52"/>
      <c r="IYG52"/>
      <c r="IYH52"/>
      <c r="IYI52"/>
      <c r="IYJ52"/>
      <c r="IYK52"/>
      <c r="IYL52"/>
      <c r="IYM52"/>
      <c r="IYN52"/>
      <c r="IYO52"/>
      <c r="IYP52"/>
      <c r="IYQ52"/>
      <c r="IYR52"/>
      <c r="IYS52"/>
      <c r="IYT52"/>
      <c r="IYU52"/>
      <c r="IYV52"/>
      <c r="IYW52"/>
      <c r="IYX52"/>
      <c r="IYY52"/>
      <c r="IYZ52"/>
      <c r="IZA52"/>
      <c r="IZB52"/>
      <c r="IZC52"/>
      <c r="IZD52"/>
      <c r="IZE52"/>
      <c r="IZF52"/>
      <c r="IZG52"/>
      <c r="IZH52"/>
      <c r="IZI52"/>
      <c r="IZJ52"/>
      <c r="IZK52"/>
      <c r="IZL52"/>
      <c r="IZM52"/>
      <c r="IZN52"/>
      <c r="IZO52"/>
      <c r="IZP52"/>
      <c r="IZQ52"/>
      <c r="IZR52"/>
      <c r="IZS52"/>
      <c r="IZT52"/>
      <c r="IZU52"/>
      <c r="IZV52"/>
      <c r="IZW52"/>
      <c r="IZX52"/>
      <c r="IZY52"/>
      <c r="IZZ52"/>
      <c r="JAA52"/>
      <c r="JAB52"/>
      <c r="JAC52"/>
      <c r="JAD52"/>
      <c r="JAE52"/>
      <c r="JAF52"/>
      <c r="JAG52"/>
      <c r="JAH52"/>
      <c r="JAI52"/>
      <c r="JAJ52"/>
      <c r="JAK52"/>
      <c r="JAL52"/>
      <c r="JAM52"/>
      <c r="JAN52"/>
      <c r="JAO52"/>
      <c r="JAP52"/>
      <c r="JAQ52"/>
      <c r="JAR52"/>
      <c r="JAS52"/>
      <c r="JAT52"/>
      <c r="JAU52"/>
      <c r="JAV52"/>
      <c r="JAW52"/>
      <c r="JAX52"/>
      <c r="JAY52"/>
      <c r="JAZ52"/>
      <c r="JBA52"/>
      <c r="JBB52"/>
      <c r="JBC52"/>
      <c r="JBD52"/>
      <c r="JBE52"/>
      <c r="JBF52"/>
      <c r="JBG52"/>
      <c r="JBH52"/>
      <c r="JBI52"/>
      <c r="JBJ52"/>
      <c r="JBK52"/>
      <c r="JBL52"/>
      <c r="JBM52"/>
      <c r="JBN52"/>
      <c r="JBO52"/>
      <c r="JBP52"/>
      <c r="JBQ52"/>
      <c r="JBR52"/>
      <c r="JBS52"/>
      <c r="JBT52"/>
      <c r="JBU52"/>
      <c r="JBV52"/>
      <c r="JBW52"/>
      <c r="JBX52"/>
      <c r="JBY52"/>
      <c r="JBZ52"/>
      <c r="JCA52"/>
      <c r="JCB52"/>
      <c r="JCC52"/>
      <c r="JCD52"/>
      <c r="JCE52"/>
      <c r="JCF52"/>
      <c r="JCG52"/>
      <c r="JCH52"/>
      <c r="JCI52"/>
      <c r="JCJ52"/>
      <c r="JCK52"/>
      <c r="JCL52"/>
      <c r="JCM52"/>
      <c r="JCN52"/>
      <c r="JCO52"/>
      <c r="JCP52"/>
      <c r="JCQ52"/>
      <c r="JCR52"/>
      <c r="JCS52"/>
      <c r="JCT52"/>
      <c r="JCU52"/>
      <c r="JCV52"/>
      <c r="JCW52"/>
      <c r="JCX52"/>
      <c r="JCY52"/>
      <c r="JCZ52"/>
      <c r="JDA52"/>
      <c r="JDB52"/>
      <c r="JDC52"/>
      <c r="JDD52"/>
      <c r="JDE52"/>
      <c r="JDF52"/>
      <c r="JDG52"/>
      <c r="JDH52"/>
      <c r="JDI52"/>
      <c r="JDJ52"/>
      <c r="JDK52"/>
      <c r="JDL52"/>
      <c r="JDM52"/>
      <c r="JDN52"/>
      <c r="JDO52"/>
      <c r="JDP52"/>
      <c r="JDQ52"/>
      <c r="JDR52"/>
      <c r="JDS52"/>
      <c r="JDT52"/>
      <c r="JDU52"/>
      <c r="JDV52"/>
      <c r="JDW52"/>
      <c r="JDX52"/>
      <c r="JDY52"/>
      <c r="JDZ52"/>
      <c r="JEA52"/>
      <c r="JEB52"/>
      <c r="JEC52"/>
      <c r="JED52"/>
      <c r="JEE52"/>
      <c r="JEF52"/>
      <c r="JEG52"/>
      <c r="JEH52"/>
      <c r="JEI52"/>
      <c r="JEJ52"/>
      <c r="JEK52"/>
      <c r="JEL52"/>
      <c r="JEM52"/>
      <c r="JEN52"/>
      <c r="JEO52"/>
      <c r="JEP52"/>
      <c r="JEQ52"/>
      <c r="JER52"/>
      <c r="JES52"/>
      <c r="JET52"/>
      <c r="JEU52"/>
      <c r="JEV52"/>
      <c r="JEW52"/>
      <c r="JEX52"/>
      <c r="JEY52"/>
      <c r="JEZ52"/>
      <c r="JFA52"/>
      <c r="JFB52"/>
      <c r="JFC52"/>
      <c r="JFD52"/>
      <c r="JFE52"/>
      <c r="JFF52"/>
      <c r="JFG52"/>
      <c r="JFH52"/>
      <c r="JFI52"/>
      <c r="JFJ52"/>
      <c r="JFK52"/>
      <c r="JFL52"/>
      <c r="JFM52"/>
      <c r="JFN52"/>
      <c r="JFO52"/>
      <c r="JFP52"/>
      <c r="JFQ52"/>
      <c r="JFR52"/>
      <c r="JFS52"/>
      <c r="JFT52"/>
      <c r="JFU52"/>
      <c r="JFV52"/>
      <c r="JFW52"/>
      <c r="JFX52"/>
      <c r="JFY52"/>
      <c r="JFZ52"/>
      <c r="JGA52"/>
      <c r="JGB52"/>
      <c r="JGC52"/>
      <c r="JGD52"/>
      <c r="JGE52"/>
      <c r="JGF52"/>
      <c r="JGG52"/>
      <c r="JGH52"/>
      <c r="JGI52"/>
      <c r="JGJ52"/>
      <c r="JGK52"/>
      <c r="JGL52"/>
      <c r="JGM52"/>
      <c r="JGN52"/>
      <c r="JGO52"/>
      <c r="JGP52"/>
      <c r="JGQ52"/>
      <c r="JGR52"/>
      <c r="JGS52"/>
      <c r="JGT52"/>
      <c r="JGU52"/>
      <c r="JGV52"/>
      <c r="JGW52"/>
      <c r="JGX52"/>
      <c r="JGY52"/>
      <c r="JGZ52"/>
      <c r="JHA52"/>
      <c r="JHB52"/>
      <c r="JHC52"/>
      <c r="JHD52"/>
      <c r="JHE52"/>
      <c r="JHF52"/>
      <c r="JHG52"/>
      <c r="JHH52"/>
      <c r="JHI52"/>
      <c r="JHJ52"/>
      <c r="JHK52"/>
      <c r="JHL52"/>
      <c r="JHM52"/>
      <c r="JHN52"/>
      <c r="JHO52"/>
      <c r="JHP52"/>
      <c r="JHQ52"/>
      <c r="JHR52"/>
      <c r="JHS52"/>
      <c r="JHT52"/>
      <c r="JHU52"/>
      <c r="JHV52"/>
      <c r="JHW52"/>
      <c r="JHX52"/>
      <c r="JHY52"/>
      <c r="JHZ52"/>
      <c r="JIA52"/>
      <c r="JIB52"/>
      <c r="JIC52"/>
      <c r="JID52"/>
      <c r="JIE52"/>
      <c r="JIF52"/>
      <c r="JIG52"/>
      <c r="JIH52"/>
      <c r="JII52"/>
      <c r="JIJ52"/>
      <c r="JIK52"/>
      <c r="JIL52"/>
      <c r="JIM52"/>
      <c r="JIN52"/>
      <c r="JIO52"/>
      <c r="JIP52"/>
      <c r="JIQ52"/>
      <c r="JIR52"/>
      <c r="JIS52"/>
      <c r="JIT52"/>
      <c r="JIU52"/>
      <c r="JIV52"/>
      <c r="JIW52"/>
      <c r="JIX52"/>
      <c r="JIY52"/>
      <c r="JIZ52"/>
      <c r="JJA52"/>
      <c r="JJB52"/>
      <c r="JJC52"/>
      <c r="JJD52"/>
      <c r="JJE52"/>
      <c r="JJF52"/>
      <c r="JJG52"/>
      <c r="JJH52"/>
      <c r="JJI52"/>
      <c r="JJJ52"/>
      <c r="JJK52"/>
      <c r="JJL52"/>
      <c r="JJM52"/>
      <c r="JJN52"/>
      <c r="JJO52"/>
      <c r="JJP52"/>
      <c r="JJQ52"/>
      <c r="JJR52"/>
      <c r="JJS52"/>
      <c r="JJT52"/>
      <c r="JJU52"/>
      <c r="JJV52"/>
      <c r="JJW52"/>
      <c r="JJX52"/>
      <c r="JJY52"/>
      <c r="JJZ52"/>
      <c r="JKA52"/>
      <c r="JKB52"/>
      <c r="JKC52"/>
      <c r="JKD52"/>
      <c r="JKE52"/>
      <c r="JKF52"/>
      <c r="JKG52"/>
      <c r="JKH52"/>
      <c r="JKI52"/>
      <c r="JKJ52"/>
      <c r="JKK52"/>
      <c r="JKL52"/>
      <c r="JKM52"/>
      <c r="JKN52"/>
      <c r="JKO52"/>
      <c r="JKP52"/>
      <c r="JKQ52"/>
      <c r="JKR52"/>
      <c r="JKS52"/>
      <c r="JKT52"/>
      <c r="JKU52"/>
      <c r="JKV52"/>
      <c r="JKW52"/>
      <c r="JKX52"/>
      <c r="JKY52"/>
      <c r="JKZ52"/>
      <c r="JLA52"/>
      <c r="JLB52"/>
      <c r="JLC52"/>
      <c r="JLD52"/>
      <c r="JLE52"/>
      <c r="JLF52"/>
      <c r="JLG52"/>
      <c r="JLH52"/>
      <c r="JLI52"/>
      <c r="JLJ52"/>
      <c r="JLK52"/>
      <c r="JLL52"/>
      <c r="JLM52"/>
      <c r="JLN52"/>
      <c r="JLO52"/>
      <c r="JLP52"/>
      <c r="JLQ52"/>
      <c r="JLR52"/>
      <c r="JLS52"/>
      <c r="JLT52"/>
      <c r="JLU52"/>
      <c r="JLV52"/>
      <c r="JLW52"/>
      <c r="JLX52"/>
      <c r="JLY52"/>
      <c r="JLZ52"/>
      <c r="JMA52"/>
      <c r="JMB52"/>
      <c r="JMC52"/>
      <c r="JMD52"/>
      <c r="JME52"/>
      <c r="JMF52"/>
      <c r="JMG52"/>
      <c r="JMH52"/>
      <c r="JMI52"/>
      <c r="JMJ52"/>
      <c r="JMK52"/>
      <c r="JML52"/>
      <c r="JMM52"/>
      <c r="JMN52"/>
      <c r="JMO52"/>
      <c r="JMP52"/>
      <c r="JMQ52"/>
      <c r="JMR52"/>
      <c r="JMS52"/>
      <c r="JMT52"/>
      <c r="JMU52"/>
      <c r="JMV52"/>
      <c r="JMW52"/>
      <c r="JMX52"/>
      <c r="JMY52"/>
      <c r="JMZ52"/>
      <c r="JNA52"/>
      <c r="JNB52"/>
      <c r="JNC52"/>
      <c r="JND52"/>
      <c r="JNE52"/>
      <c r="JNF52"/>
      <c r="JNG52"/>
      <c r="JNH52"/>
      <c r="JNI52"/>
      <c r="JNJ52"/>
      <c r="JNK52"/>
      <c r="JNL52"/>
      <c r="JNM52"/>
      <c r="JNN52"/>
      <c r="JNO52"/>
      <c r="JNP52"/>
      <c r="JNQ52"/>
      <c r="JNR52"/>
      <c r="JNS52"/>
      <c r="JNT52"/>
      <c r="JNU52"/>
      <c r="JNV52"/>
      <c r="JNW52"/>
      <c r="JNX52"/>
      <c r="JNY52"/>
      <c r="JNZ52"/>
      <c r="JOA52"/>
      <c r="JOB52"/>
      <c r="JOC52"/>
      <c r="JOD52"/>
      <c r="JOE52"/>
      <c r="JOF52"/>
      <c r="JOG52"/>
      <c r="JOH52"/>
      <c r="JOI52"/>
      <c r="JOJ52"/>
      <c r="JOK52"/>
      <c r="JOL52"/>
      <c r="JOM52"/>
      <c r="JON52"/>
      <c r="JOO52"/>
      <c r="JOP52"/>
      <c r="JOQ52"/>
      <c r="JOR52"/>
      <c r="JOS52"/>
      <c r="JOT52"/>
      <c r="JOU52"/>
      <c r="JOV52"/>
      <c r="JOW52"/>
      <c r="JOX52"/>
      <c r="JOY52"/>
      <c r="JOZ52"/>
      <c r="JPA52"/>
      <c r="JPB52"/>
      <c r="JPC52"/>
      <c r="JPD52"/>
      <c r="JPE52"/>
      <c r="JPF52"/>
      <c r="JPG52"/>
      <c r="JPH52"/>
      <c r="JPI52"/>
      <c r="JPJ52"/>
      <c r="JPK52"/>
      <c r="JPL52"/>
      <c r="JPM52"/>
      <c r="JPN52"/>
      <c r="JPO52"/>
      <c r="JPP52"/>
      <c r="JPQ52"/>
      <c r="JPR52"/>
      <c r="JPS52"/>
      <c r="JPT52"/>
      <c r="JPU52"/>
      <c r="JPV52"/>
      <c r="JPW52"/>
      <c r="JPX52"/>
      <c r="JPY52"/>
      <c r="JPZ52"/>
      <c r="JQA52"/>
      <c r="JQB52"/>
      <c r="JQC52"/>
      <c r="JQD52"/>
      <c r="JQE52"/>
      <c r="JQF52"/>
      <c r="JQG52"/>
      <c r="JQH52"/>
      <c r="JQI52"/>
      <c r="JQJ52"/>
      <c r="JQK52"/>
      <c r="JQL52"/>
      <c r="JQM52"/>
      <c r="JQN52"/>
      <c r="JQO52"/>
      <c r="JQP52"/>
      <c r="JQQ52"/>
      <c r="JQR52"/>
      <c r="JQS52"/>
      <c r="JQT52"/>
      <c r="JQU52"/>
      <c r="JQV52"/>
      <c r="JQW52"/>
      <c r="JQX52"/>
      <c r="JQY52"/>
      <c r="JQZ52"/>
      <c r="JRA52"/>
      <c r="JRB52"/>
      <c r="JRC52"/>
      <c r="JRD52"/>
      <c r="JRE52"/>
      <c r="JRF52"/>
      <c r="JRG52"/>
      <c r="JRH52"/>
      <c r="JRI52"/>
      <c r="JRJ52"/>
      <c r="JRK52"/>
      <c r="JRL52"/>
      <c r="JRM52"/>
      <c r="JRN52"/>
      <c r="JRO52"/>
      <c r="JRP52"/>
      <c r="JRQ52"/>
      <c r="JRR52"/>
      <c r="JRS52"/>
      <c r="JRT52"/>
      <c r="JRU52"/>
      <c r="JRV52"/>
      <c r="JRW52"/>
      <c r="JRX52"/>
      <c r="JRY52"/>
      <c r="JRZ52"/>
      <c r="JSA52"/>
      <c r="JSB52"/>
      <c r="JSC52"/>
      <c r="JSD52"/>
      <c r="JSE52"/>
      <c r="JSF52"/>
      <c r="JSG52"/>
      <c r="JSH52"/>
      <c r="JSI52"/>
      <c r="JSJ52"/>
      <c r="JSK52"/>
      <c r="JSL52"/>
      <c r="JSM52"/>
      <c r="JSN52"/>
      <c r="JSO52"/>
      <c r="JSP52"/>
      <c r="JSQ52"/>
      <c r="JSR52"/>
      <c r="JSS52"/>
      <c r="JST52"/>
      <c r="JSU52"/>
      <c r="JSV52"/>
      <c r="JSW52"/>
      <c r="JSX52"/>
      <c r="JSY52"/>
      <c r="JSZ52"/>
      <c r="JTA52"/>
      <c r="JTB52"/>
      <c r="JTC52"/>
      <c r="JTD52"/>
      <c r="JTE52"/>
      <c r="JTF52"/>
      <c r="JTG52"/>
      <c r="JTH52"/>
      <c r="JTI52"/>
      <c r="JTJ52"/>
      <c r="JTK52"/>
      <c r="JTL52"/>
      <c r="JTM52"/>
      <c r="JTN52"/>
      <c r="JTO52"/>
      <c r="JTP52"/>
      <c r="JTQ52"/>
      <c r="JTR52"/>
      <c r="JTS52"/>
      <c r="JTT52"/>
      <c r="JTU52"/>
      <c r="JTV52"/>
      <c r="JTW52"/>
      <c r="JTX52"/>
      <c r="JTY52"/>
      <c r="JTZ52"/>
      <c r="JUA52"/>
      <c r="JUB52"/>
      <c r="JUC52"/>
      <c r="JUD52"/>
      <c r="JUE52"/>
      <c r="JUF52"/>
      <c r="JUG52"/>
      <c r="JUH52"/>
      <c r="JUI52"/>
      <c r="JUJ52"/>
      <c r="JUK52"/>
      <c r="JUL52"/>
      <c r="JUM52"/>
      <c r="JUN52"/>
      <c r="JUO52"/>
      <c r="JUP52"/>
      <c r="JUQ52"/>
      <c r="JUR52"/>
      <c r="JUS52"/>
      <c r="JUT52"/>
      <c r="JUU52"/>
      <c r="JUV52"/>
      <c r="JUW52"/>
      <c r="JUX52"/>
      <c r="JUY52"/>
      <c r="JUZ52"/>
      <c r="JVA52"/>
      <c r="JVB52"/>
      <c r="JVC52"/>
      <c r="JVD52"/>
      <c r="JVE52"/>
      <c r="JVF52"/>
      <c r="JVG52"/>
      <c r="JVH52"/>
      <c r="JVI52"/>
      <c r="JVJ52"/>
      <c r="JVK52"/>
      <c r="JVL52"/>
      <c r="JVM52"/>
      <c r="JVN52"/>
      <c r="JVO52"/>
      <c r="JVP52"/>
      <c r="JVQ52"/>
      <c r="JVR52"/>
      <c r="JVS52"/>
      <c r="JVT52"/>
      <c r="JVU52"/>
      <c r="JVV52"/>
      <c r="JVW52"/>
      <c r="JVX52"/>
      <c r="JVY52"/>
      <c r="JVZ52"/>
      <c r="JWA52"/>
      <c r="JWB52"/>
      <c r="JWC52"/>
      <c r="JWD52"/>
      <c r="JWE52"/>
      <c r="JWF52"/>
      <c r="JWG52"/>
      <c r="JWH52"/>
      <c r="JWI52"/>
      <c r="JWJ52"/>
      <c r="JWK52"/>
      <c r="JWL52"/>
      <c r="JWM52"/>
      <c r="JWN52"/>
      <c r="JWO52"/>
      <c r="JWP52"/>
      <c r="JWQ52"/>
      <c r="JWR52"/>
      <c r="JWS52"/>
      <c r="JWT52"/>
      <c r="JWU52"/>
      <c r="JWV52"/>
      <c r="JWW52"/>
      <c r="JWX52"/>
      <c r="JWY52"/>
      <c r="JWZ52"/>
      <c r="JXA52"/>
      <c r="JXB52"/>
      <c r="JXC52"/>
      <c r="JXD52"/>
      <c r="JXE52"/>
      <c r="JXF52"/>
      <c r="JXG52"/>
      <c r="JXH52"/>
      <c r="JXI52"/>
      <c r="JXJ52"/>
      <c r="JXK52"/>
      <c r="JXL52"/>
      <c r="JXM52"/>
      <c r="JXN52"/>
      <c r="JXO52"/>
      <c r="JXP52"/>
      <c r="JXQ52"/>
      <c r="JXR52"/>
      <c r="JXS52"/>
      <c r="JXT52"/>
      <c r="JXU52"/>
      <c r="JXV52"/>
      <c r="JXW52"/>
      <c r="JXX52"/>
      <c r="JXY52"/>
      <c r="JXZ52"/>
      <c r="JYA52"/>
      <c r="JYB52"/>
      <c r="JYC52"/>
      <c r="JYD52"/>
      <c r="JYE52"/>
      <c r="JYF52"/>
      <c r="JYG52"/>
      <c r="JYH52"/>
      <c r="JYI52"/>
      <c r="JYJ52"/>
      <c r="JYK52"/>
      <c r="JYL52"/>
      <c r="JYM52"/>
      <c r="JYN52"/>
      <c r="JYO52"/>
      <c r="JYP52"/>
      <c r="JYQ52"/>
      <c r="JYR52"/>
      <c r="JYS52"/>
      <c r="JYT52"/>
      <c r="JYU52"/>
      <c r="JYV52"/>
      <c r="JYW52"/>
      <c r="JYX52"/>
      <c r="JYY52"/>
      <c r="JYZ52"/>
      <c r="JZA52"/>
      <c r="JZB52"/>
      <c r="JZC52"/>
      <c r="JZD52"/>
      <c r="JZE52"/>
      <c r="JZF52"/>
      <c r="JZG52"/>
      <c r="JZH52"/>
      <c r="JZI52"/>
      <c r="JZJ52"/>
      <c r="JZK52"/>
      <c r="JZL52"/>
      <c r="JZM52"/>
      <c r="JZN52"/>
      <c r="JZO52"/>
      <c r="JZP52"/>
      <c r="JZQ52"/>
      <c r="JZR52"/>
      <c r="JZS52"/>
      <c r="JZT52"/>
      <c r="JZU52"/>
      <c r="JZV52"/>
      <c r="JZW52"/>
      <c r="JZX52"/>
      <c r="JZY52"/>
      <c r="JZZ52"/>
      <c r="KAA52"/>
      <c r="KAB52"/>
      <c r="KAC52"/>
      <c r="KAD52"/>
      <c r="KAE52"/>
      <c r="KAF52"/>
      <c r="KAG52"/>
      <c r="KAH52"/>
      <c r="KAI52"/>
      <c r="KAJ52"/>
      <c r="KAK52"/>
      <c r="KAL52"/>
      <c r="KAM52"/>
      <c r="KAN52"/>
      <c r="KAO52"/>
      <c r="KAP52"/>
      <c r="KAQ52"/>
      <c r="KAR52"/>
      <c r="KAS52"/>
      <c r="KAT52"/>
      <c r="KAU52"/>
      <c r="KAV52"/>
      <c r="KAW52"/>
      <c r="KAX52"/>
      <c r="KAY52"/>
      <c r="KAZ52"/>
      <c r="KBA52"/>
      <c r="KBB52"/>
      <c r="KBC52"/>
      <c r="KBD52"/>
      <c r="KBE52"/>
      <c r="KBF52"/>
      <c r="KBG52"/>
      <c r="KBH52"/>
      <c r="KBI52"/>
      <c r="KBJ52"/>
      <c r="KBK52"/>
      <c r="KBL52"/>
      <c r="KBM52"/>
      <c r="KBN52"/>
      <c r="KBO52"/>
      <c r="KBP52"/>
      <c r="KBQ52"/>
      <c r="KBR52"/>
      <c r="KBS52"/>
      <c r="KBT52"/>
      <c r="KBU52"/>
      <c r="KBV52"/>
      <c r="KBW52"/>
      <c r="KBX52"/>
      <c r="KBY52"/>
      <c r="KBZ52"/>
      <c r="KCA52"/>
      <c r="KCB52"/>
      <c r="KCC52"/>
      <c r="KCD52"/>
      <c r="KCE52"/>
      <c r="KCF52"/>
      <c r="KCG52"/>
      <c r="KCH52"/>
      <c r="KCI52"/>
      <c r="KCJ52"/>
      <c r="KCK52"/>
      <c r="KCL52"/>
      <c r="KCM52"/>
      <c r="KCN52"/>
      <c r="KCO52"/>
      <c r="KCP52"/>
      <c r="KCQ52"/>
      <c r="KCR52"/>
      <c r="KCS52"/>
      <c r="KCT52"/>
      <c r="KCU52"/>
      <c r="KCV52"/>
      <c r="KCW52"/>
      <c r="KCX52"/>
      <c r="KCY52"/>
      <c r="KCZ52"/>
      <c r="KDA52"/>
      <c r="KDB52"/>
      <c r="KDC52"/>
      <c r="KDD52"/>
      <c r="KDE52"/>
      <c r="KDF52"/>
      <c r="KDG52"/>
      <c r="KDH52"/>
      <c r="KDI52"/>
      <c r="KDJ52"/>
      <c r="KDK52"/>
      <c r="KDL52"/>
      <c r="KDM52"/>
      <c r="KDN52"/>
      <c r="KDO52"/>
      <c r="KDP52"/>
      <c r="KDQ52"/>
      <c r="KDR52"/>
      <c r="KDS52"/>
      <c r="KDT52"/>
      <c r="KDU52"/>
      <c r="KDV52"/>
      <c r="KDW52"/>
      <c r="KDX52"/>
      <c r="KDY52"/>
      <c r="KDZ52"/>
      <c r="KEA52"/>
      <c r="KEB52"/>
      <c r="KEC52"/>
      <c r="KED52"/>
      <c r="KEE52"/>
      <c r="KEF52"/>
      <c r="KEG52"/>
      <c r="KEH52"/>
      <c r="KEI52"/>
      <c r="KEJ52"/>
      <c r="KEK52"/>
      <c r="KEL52"/>
      <c r="KEM52"/>
      <c r="KEN52"/>
      <c r="KEO52"/>
      <c r="KEP52"/>
      <c r="KEQ52"/>
      <c r="KER52"/>
      <c r="KES52"/>
      <c r="KET52"/>
      <c r="KEU52"/>
      <c r="KEV52"/>
      <c r="KEW52"/>
      <c r="KEX52"/>
      <c r="KEY52"/>
      <c r="KEZ52"/>
      <c r="KFA52"/>
      <c r="KFB52"/>
      <c r="KFC52"/>
      <c r="KFD52"/>
      <c r="KFE52"/>
      <c r="KFF52"/>
      <c r="KFG52"/>
      <c r="KFH52"/>
      <c r="KFI52"/>
      <c r="KFJ52"/>
      <c r="KFK52"/>
      <c r="KFL52"/>
      <c r="KFM52"/>
      <c r="KFN52"/>
      <c r="KFO52"/>
      <c r="KFP52"/>
      <c r="KFQ52"/>
      <c r="KFR52"/>
      <c r="KFS52"/>
      <c r="KFT52"/>
      <c r="KFU52"/>
      <c r="KFV52"/>
      <c r="KFW52"/>
      <c r="KFX52"/>
      <c r="KFY52"/>
      <c r="KFZ52"/>
      <c r="KGA52"/>
      <c r="KGB52"/>
      <c r="KGC52"/>
      <c r="KGD52"/>
      <c r="KGE52"/>
      <c r="KGF52"/>
      <c r="KGG52"/>
      <c r="KGH52"/>
      <c r="KGI52"/>
      <c r="KGJ52"/>
      <c r="KGK52"/>
      <c r="KGL52"/>
      <c r="KGM52"/>
      <c r="KGN52"/>
      <c r="KGO52"/>
      <c r="KGP52"/>
      <c r="KGQ52"/>
      <c r="KGR52"/>
      <c r="KGS52"/>
      <c r="KGT52"/>
      <c r="KGU52"/>
      <c r="KGV52"/>
      <c r="KGW52"/>
      <c r="KGX52"/>
      <c r="KGY52"/>
      <c r="KGZ52"/>
      <c r="KHA52"/>
      <c r="KHB52"/>
      <c r="KHC52"/>
      <c r="KHD52"/>
      <c r="KHE52"/>
      <c r="KHF52"/>
      <c r="KHG52"/>
      <c r="KHH52"/>
      <c r="KHI52"/>
      <c r="KHJ52"/>
      <c r="KHK52"/>
      <c r="KHL52"/>
      <c r="KHM52"/>
      <c r="KHN52"/>
      <c r="KHO52"/>
      <c r="KHP52"/>
      <c r="KHQ52"/>
      <c r="KHR52"/>
      <c r="KHS52"/>
      <c r="KHT52"/>
      <c r="KHU52"/>
      <c r="KHV52"/>
      <c r="KHW52"/>
      <c r="KHX52"/>
      <c r="KHY52"/>
      <c r="KHZ52"/>
      <c r="KIA52"/>
      <c r="KIB52"/>
      <c r="KIC52"/>
      <c r="KID52"/>
      <c r="KIE52"/>
      <c r="KIF52"/>
      <c r="KIG52"/>
      <c r="KIH52"/>
      <c r="KII52"/>
      <c r="KIJ52"/>
      <c r="KIK52"/>
      <c r="KIL52"/>
      <c r="KIM52"/>
      <c r="KIN52"/>
      <c r="KIO52"/>
      <c r="KIP52"/>
      <c r="KIQ52"/>
      <c r="KIR52"/>
      <c r="KIS52"/>
      <c r="KIT52"/>
      <c r="KIU52"/>
      <c r="KIV52"/>
      <c r="KIW52"/>
      <c r="KIX52"/>
      <c r="KIY52"/>
      <c r="KIZ52"/>
      <c r="KJA52"/>
      <c r="KJB52"/>
      <c r="KJC52"/>
      <c r="KJD52"/>
      <c r="KJE52"/>
      <c r="KJF52"/>
      <c r="KJG52"/>
      <c r="KJH52"/>
      <c r="KJI52"/>
      <c r="KJJ52"/>
      <c r="KJK52"/>
      <c r="KJL52"/>
      <c r="KJM52"/>
      <c r="KJN52"/>
      <c r="KJO52"/>
      <c r="KJP52"/>
      <c r="KJQ52"/>
      <c r="KJR52"/>
      <c r="KJS52"/>
      <c r="KJT52"/>
      <c r="KJU52"/>
      <c r="KJV52"/>
      <c r="KJW52"/>
      <c r="KJX52"/>
      <c r="KJY52"/>
      <c r="KJZ52"/>
      <c r="KKA52"/>
      <c r="KKB52"/>
      <c r="KKC52"/>
      <c r="KKD52"/>
      <c r="KKE52"/>
      <c r="KKF52"/>
      <c r="KKG52"/>
      <c r="KKH52"/>
      <c r="KKI52"/>
      <c r="KKJ52"/>
      <c r="KKK52"/>
      <c r="KKL52"/>
      <c r="KKM52"/>
      <c r="KKN52"/>
      <c r="KKO52"/>
      <c r="KKP52"/>
      <c r="KKQ52"/>
      <c r="KKR52"/>
      <c r="KKS52"/>
      <c r="KKT52"/>
      <c r="KKU52"/>
      <c r="KKV52"/>
      <c r="KKW52"/>
      <c r="KKX52"/>
      <c r="KKY52"/>
      <c r="KKZ52"/>
      <c r="KLA52"/>
      <c r="KLB52"/>
      <c r="KLC52"/>
      <c r="KLD52"/>
      <c r="KLE52"/>
      <c r="KLF52"/>
      <c r="KLG52"/>
      <c r="KLH52"/>
      <c r="KLI52"/>
      <c r="KLJ52"/>
      <c r="KLK52"/>
      <c r="KLL52"/>
      <c r="KLM52"/>
      <c r="KLN52"/>
      <c r="KLO52"/>
      <c r="KLP52"/>
      <c r="KLQ52"/>
      <c r="KLR52"/>
      <c r="KLS52"/>
      <c r="KLT52"/>
      <c r="KLU52"/>
      <c r="KLV52"/>
      <c r="KLW52"/>
      <c r="KLX52"/>
      <c r="KLY52"/>
      <c r="KLZ52"/>
      <c r="KMA52"/>
      <c r="KMB52"/>
      <c r="KMC52"/>
      <c r="KMD52"/>
      <c r="KME52"/>
      <c r="KMF52"/>
      <c r="KMG52"/>
      <c r="KMH52"/>
      <c r="KMI52"/>
      <c r="KMJ52"/>
      <c r="KMK52"/>
      <c r="KML52"/>
      <c r="KMM52"/>
      <c r="KMN52"/>
      <c r="KMO52"/>
      <c r="KMP52"/>
      <c r="KMQ52"/>
      <c r="KMR52"/>
      <c r="KMS52"/>
      <c r="KMT52"/>
      <c r="KMU52"/>
      <c r="KMV52"/>
      <c r="KMW52"/>
      <c r="KMX52"/>
      <c r="KMY52"/>
      <c r="KMZ52"/>
      <c r="KNA52"/>
      <c r="KNB52"/>
      <c r="KNC52"/>
      <c r="KND52"/>
      <c r="KNE52"/>
      <c r="KNF52"/>
      <c r="KNG52"/>
      <c r="KNH52"/>
      <c r="KNI52"/>
      <c r="KNJ52"/>
      <c r="KNK52"/>
      <c r="KNL52"/>
      <c r="KNM52"/>
      <c r="KNN52"/>
      <c r="KNO52"/>
      <c r="KNP52"/>
      <c r="KNQ52"/>
      <c r="KNR52"/>
      <c r="KNS52"/>
      <c r="KNT52"/>
      <c r="KNU52"/>
      <c r="KNV52"/>
      <c r="KNW52"/>
      <c r="KNX52"/>
      <c r="KNY52"/>
      <c r="KNZ52"/>
      <c r="KOA52"/>
      <c r="KOB52"/>
      <c r="KOC52"/>
      <c r="KOD52"/>
      <c r="KOE52"/>
      <c r="KOF52"/>
      <c r="KOG52"/>
      <c r="KOH52"/>
      <c r="KOI52"/>
      <c r="KOJ52"/>
      <c r="KOK52"/>
      <c r="KOL52"/>
      <c r="KOM52"/>
      <c r="KON52"/>
      <c r="KOO52"/>
      <c r="KOP52"/>
      <c r="KOQ52"/>
      <c r="KOR52"/>
      <c r="KOS52"/>
      <c r="KOT52"/>
      <c r="KOU52"/>
      <c r="KOV52"/>
      <c r="KOW52"/>
      <c r="KOX52"/>
      <c r="KOY52"/>
      <c r="KOZ52"/>
      <c r="KPA52"/>
      <c r="KPB52"/>
      <c r="KPC52"/>
      <c r="KPD52"/>
      <c r="KPE52"/>
      <c r="KPF52"/>
      <c r="KPG52"/>
      <c r="KPH52"/>
      <c r="KPI52"/>
      <c r="KPJ52"/>
      <c r="KPK52"/>
      <c r="KPL52"/>
      <c r="KPM52"/>
      <c r="KPN52"/>
      <c r="KPO52"/>
      <c r="KPP52"/>
      <c r="KPQ52"/>
      <c r="KPR52"/>
      <c r="KPS52"/>
      <c r="KPT52"/>
      <c r="KPU52"/>
      <c r="KPV52"/>
      <c r="KPW52"/>
      <c r="KPX52"/>
      <c r="KPY52"/>
      <c r="KPZ52"/>
      <c r="KQA52"/>
      <c r="KQB52"/>
      <c r="KQC52"/>
      <c r="KQD52"/>
      <c r="KQE52"/>
      <c r="KQF52"/>
      <c r="KQG52"/>
      <c r="KQH52"/>
      <c r="KQI52"/>
      <c r="KQJ52"/>
      <c r="KQK52"/>
      <c r="KQL52"/>
      <c r="KQM52"/>
      <c r="KQN52"/>
      <c r="KQO52"/>
      <c r="KQP52"/>
      <c r="KQQ52"/>
      <c r="KQR52"/>
      <c r="KQS52"/>
      <c r="KQT52"/>
      <c r="KQU52"/>
      <c r="KQV52"/>
      <c r="KQW52"/>
      <c r="KQX52"/>
      <c r="KQY52"/>
      <c r="KQZ52"/>
      <c r="KRA52"/>
      <c r="KRB52"/>
      <c r="KRC52"/>
      <c r="KRD52"/>
      <c r="KRE52"/>
      <c r="KRF52"/>
      <c r="KRG52"/>
      <c r="KRH52"/>
      <c r="KRI52"/>
      <c r="KRJ52"/>
      <c r="KRK52"/>
      <c r="KRL52"/>
      <c r="KRM52"/>
      <c r="KRN52"/>
      <c r="KRO52"/>
      <c r="KRP52"/>
      <c r="KRQ52"/>
      <c r="KRR52"/>
      <c r="KRS52"/>
      <c r="KRT52"/>
      <c r="KRU52"/>
      <c r="KRV52"/>
      <c r="KRW52"/>
      <c r="KRX52"/>
      <c r="KRY52"/>
      <c r="KRZ52"/>
      <c r="KSA52"/>
      <c r="KSB52"/>
      <c r="KSC52"/>
      <c r="KSD52"/>
      <c r="KSE52"/>
      <c r="KSF52"/>
      <c r="KSG52"/>
      <c r="KSH52"/>
      <c r="KSI52"/>
      <c r="KSJ52"/>
      <c r="KSK52"/>
      <c r="KSL52"/>
      <c r="KSM52"/>
      <c r="KSN52"/>
      <c r="KSO52"/>
      <c r="KSP52"/>
      <c r="KSQ52"/>
      <c r="KSR52"/>
      <c r="KSS52"/>
      <c r="KST52"/>
      <c r="KSU52"/>
      <c r="KSV52"/>
      <c r="KSW52"/>
      <c r="KSX52"/>
      <c r="KSY52"/>
      <c r="KSZ52"/>
      <c r="KTA52"/>
      <c r="KTB52"/>
      <c r="KTC52"/>
      <c r="KTD52"/>
      <c r="KTE52"/>
      <c r="KTF52"/>
      <c r="KTG52"/>
      <c r="KTH52"/>
      <c r="KTI52"/>
      <c r="KTJ52"/>
      <c r="KTK52"/>
      <c r="KTL52"/>
      <c r="KTM52"/>
      <c r="KTN52"/>
      <c r="KTO52"/>
      <c r="KTP52"/>
      <c r="KTQ52"/>
      <c r="KTR52"/>
      <c r="KTS52"/>
      <c r="KTT52"/>
      <c r="KTU52"/>
      <c r="KTV52"/>
      <c r="KTW52"/>
      <c r="KTX52"/>
      <c r="KTY52"/>
      <c r="KTZ52"/>
      <c r="KUA52"/>
      <c r="KUB52"/>
      <c r="KUC52"/>
      <c r="KUD52"/>
      <c r="KUE52"/>
      <c r="KUF52"/>
      <c r="KUG52"/>
      <c r="KUH52"/>
      <c r="KUI52"/>
      <c r="KUJ52"/>
      <c r="KUK52"/>
      <c r="KUL52"/>
      <c r="KUM52"/>
      <c r="KUN52"/>
      <c r="KUO52"/>
      <c r="KUP52"/>
      <c r="KUQ52"/>
      <c r="KUR52"/>
      <c r="KUS52"/>
      <c r="KUT52"/>
      <c r="KUU52"/>
      <c r="KUV52"/>
      <c r="KUW52"/>
      <c r="KUX52"/>
      <c r="KUY52"/>
      <c r="KUZ52"/>
      <c r="KVA52"/>
      <c r="KVB52"/>
      <c r="KVC52"/>
      <c r="KVD52"/>
      <c r="KVE52"/>
      <c r="KVF52"/>
      <c r="KVG52"/>
      <c r="KVH52"/>
      <c r="KVI52"/>
      <c r="KVJ52"/>
      <c r="KVK52"/>
      <c r="KVL52"/>
      <c r="KVM52"/>
      <c r="KVN52"/>
      <c r="KVO52"/>
      <c r="KVP52"/>
      <c r="KVQ52"/>
      <c r="KVR52"/>
      <c r="KVS52"/>
      <c r="KVT52"/>
      <c r="KVU52"/>
      <c r="KVV52"/>
      <c r="KVW52"/>
      <c r="KVX52"/>
      <c r="KVY52"/>
      <c r="KVZ52"/>
      <c r="KWA52"/>
      <c r="KWB52"/>
      <c r="KWC52"/>
      <c r="KWD52"/>
      <c r="KWE52"/>
      <c r="KWF52"/>
      <c r="KWG52"/>
      <c r="KWH52"/>
      <c r="KWI52"/>
      <c r="KWJ52"/>
      <c r="KWK52"/>
      <c r="KWL52"/>
      <c r="KWM52"/>
      <c r="KWN52"/>
      <c r="KWO52"/>
      <c r="KWP52"/>
      <c r="KWQ52"/>
      <c r="KWR52"/>
      <c r="KWS52"/>
      <c r="KWT52"/>
      <c r="KWU52"/>
      <c r="KWV52"/>
      <c r="KWW52"/>
      <c r="KWX52"/>
      <c r="KWY52"/>
      <c r="KWZ52"/>
      <c r="KXA52"/>
      <c r="KXB52"/>
      <c r="KXC52"/>
      <c r="KXD52"/>
      <c r="KXE52"/>
      <c r="KXF52"/>
      <c r="KXG52"/>
      <c r="KXH52"/>
      <c r="KXI52"/>
      <c r="KXJ52"/>
      <c r="KXK52"/>
      <c r="KXL52"/>
      <c r="KXM52"/>
      <c r="KXN52"/>
      <c r="KXO52"/>
      <c r="KXP52"/>
      <c r="KXQ52"/>
      <c r="KXR52"/>
      <c r="KXS52"/>
      <c r="KXT52"/>
      <c r="KXU52"/>
      <c r="KXV52"/>
      <c r="KXW52"/>
      <c r="KXX52"/>
      <c r="KXY52"/>
      <c r="KXZ52"/>
      <c r="KYA52"/>
      <c r="KYB52"/>
      <c r="KYC52"/>
      <c r="KYD52"/>
      <c r="KYE52"/>
      <c r="KYF52"/>
      <c r="KYG52"/>
      <c r="KYH52"/>
      <c r="KYI52"/>
      <c r="KYJ52"/>
      <c r="KYK52"/>
      <c r="KYL52"/>
      <c r="KYM52"/>
      <c r="KYN52"/>
      <c r="KYO52"/>
      <c r="KYP52"/>
      <c r="KYQ52"/>
      <c r="KYR52"/>
      <c r="KYS52"/>
      <c r="KYT52"/>
      <c r="KYU52"/>
      <c r="KYV52"/>
      <c r="KYW52"/>
      <c r="KYX52"/>
      <c r="KYY52"/>
      <c r="KYZ52"/>
      <c r="KZA52"/>
      <c r="KZB52"/>
      <c r="KZC52"/>
      <c r="KZD52"/>
      <c r="KZE52"/>
      <c r="KZF52"/>
      <c r="KZG52"/>
      <c r="KZH52"/>
      <c r="KZI52"/>
      <c r="KZJ52"/>
      <c r="KZK52"/>
      <c r="KZL52"/>
      <c r="KZM52"/>
      <c r="KZN52"/>
      <c r="KZO52"/>
      <c r="KZP52"/>
      <c r="KZQ52"/>
      <c r="KZR52"/>
      <c r="KZS52"/>
      <c r="KZT52"/>
      <c r="KZU52"/>
      <c r="KZV52"/>
      <c r="KZW52"/>
      <c r="KZX52"/>
      <c r="KZY52"/>
      <c r="KZZ52"/>
      <c r="LAA52"/>
      <c r="LAB52"/>
      <c r="LAC52"/>
      <c r="LAD52"/>
      <c r="LAE52"/>
      <c r="LAF52"/>
      <c r="LAG52"/>
      <c r="LAH52"/>
      <c r="LAI52"/>
      <c r="LAJ52"/>
      <c r="LAK52"/>
      <c r="LAL52"/>
      <c r="LAM52"/>
      <c r="LAN52"/>
      <c r="LAO52"/>
      <c r="LAP52"/>
      <c r="LAQ52"/>
      <c r="LAR52"/>
      <c r="LAS52"/>
      <c r="LAT52"/>
      <c r="LAU52"/>
      <c r="LAV52"/>
      <c r="LAW52"/>
      <c r="LAX52"/>
      <c r="LAY52"/>
      <c r="LAZ52"/>
      <c r="LBA52"/>
      <c r="LBB52"/>
      <c r="LBC52"/>
      <c r="LBD52"/>
      <c r="LBE52"/>
      <c r="LBF52"/>
      <c r="LBG52"/>
      <c r="LBH52"/>
      <c r="LBI52"/>
      <c r="LBJ52"/>
      <c r="LBK52"/>
      <c r="LBL52"/>
      <c r="LBM52"/>
      <c r="LBN52"/>
      <c r="LBO52"/>
      <c r="LBP52"/>
      <c r="LBQ52"/>
      <c r="LBR52"/>
      <c r="LBS52"/>
      <c r="LBT52"/>
      <c r="LBU52"/>
      <c r="LBV52"/>
      <c r="LBW52"/>
      <c r="LBX52"/>
      <c r="LBY52"/>
      <c r="LBZ52"/>
      <c r="LCA52"/>
      <c r="LCB52"/>
      <c r="LCC52"/>
      <c r="LCD52"/>
      <c r="LCE52"/>
      <c r="LCF52"/>
      <c r="LCG52"/>
      <c r="LCH52"/>
      <c r="LCI52"/>
      <c r="LCJ52"/>
      <c r="LCK52"/>
      <c r="LCL52"/>
      <c r="LCM52"/>
      <c r="LCN52"/>
      <c r="LCO52"/>
      <c r="LCP52"/>
      <c r="LCQ52"/>
      <c r="LCR52"/>
      <c r="LCS52"/>
      <c r="LCT52"/>
      <c r="LCU52"/>
      <c r="LCV52"/>
      <c r="LCW52"/>
      <c r="LCX52"/>
      <c r="LCY52"/>
      <c r="LCZ52"/>
      <c r="LDA52"/>
      <c r="LDB52"/>
      <c r="LDC52"/>
      <c r="LDD52"/>
      <c r="LDE52"/>
      <c r="LDF52"/>
      <c r="LDG52"/>
      <c r="LDH52"/>
      <c r="LDI52"/>
      <c r="LDJ52"/>
      <c r="LDK52"/>
      <c r="LDL52"/>
      <c r="LDM52"/>
      <c r="LDN52"/>
      <c r="LDO52"/>
      <c r="LDP52"/>
      <c r="LDQ52"/>
      <c r="LDR52"/>
      <c r="LDS52"/>
      <c r="LDT52"/>
      <c r="LDU52"/>
      <c r="LDV52"/>
      <c r="LDW52"/>
      <c r="LDX52"/>
      <c r="LDY52"/>
      <c r="LDZ52"/>
      <c r="LEA52"/>
      <c r="LEB52"/>
      <c r="LEC52"/>
      <c r="LED52"/>
      <c r="LEE52"/>
      <c r="LEF52"/>
      <c r="LEG52"/>
      <c r="LEH52"/>
      <c r="LEI52"/>
      <c r="LEJ52"/>
      <c r="LEK52"/>
      <c r="LEL52"/>
      <c r="LEM52"/>
      <c r="LEN52"/>
      <c r="LEO52"/>
      <c r="LEP52"/>
      <c r="LEQ52"/>
      <c r="LER52"/>
      <c r="LES52"/>
      <c r="LET52"/>
      <c r="LEU52"/>
      <c r="LEV52"/>
      <c r="LEW52"/>
      <c r="LEX52"/>
      <c r="LEY52"/>
      <c r="LEZ52"/>
      <c r="LFA52"/>
      <c r="LFB52"/>
      <c r="LFC52"/>
      <c r="LFD52"/>
      <c r="LFE52"/>
      <c r="LFF52"/>
      <c r="LFG52"/>
      <c r="LFH52"/>
      <c r="LFI52"/>
      <c r="LFJ52"/>
      <c r="LFK52"/>
      <c r="LFL52"/>
      <c r="LFM52"/>
      <c r="LFN52"/>
      <c r="LFO52"/>
      <c r="LFP52"/>
      <c r="LFQ52"/>
      <c r="LFR52"/>
      <c r="LFS52"/>
      <c r="LFT52"/>
      <c r="LFU52"/>
      <c r="LFV52"/>
      <c r="LFW52"/>
      <c r="LFX52"/>
      <c r="LFY52"/>
      <c r="LFZ52"/>
      <c r="LGA52"/>
      <c r="LGB52"/>
      <c r="LGC52"/>
      <c r="LGD52"/>
      <c r="LGE52"/>
      <c r="LGF52"/>
      <c r="LGG52"/>
      <c r="LGH52"/>
      <c r="LGI52"/>
      <c r="LGJ52"/>
      <c r="LGK52"/>
      <c r="LGL52"/>
      <c r="LGM52"/>
      <c r="LGN52"/>
      <c r="LGO52"/>
      <c r="LGP52"/>
      <c r="LGQ52"/>
      <c r="LGR52"/>
      <c r="LGS52"/>
      <c r="LGT52"/>
      <c r="LGU52"/>
      <c r="LGV52"/>
      <c r="LGW52"/>
      <c r="LGX52"/>
      <c r="LGY52"/>
      <c r="LGZ52"/>
      <c r="LHA52"/>
      <c r="LHB52"/>
      <c r="LHC52"/>
      <c r="LHD52"/>
      <c r="LHE52"/>
      <c r="LHF52"/>
      <c r="LHG52"/>
      <c r="LHH52"/>
      <c r="LHI52"/>
      <c r="LHJ52"/>
      <c r="LHK52"/>
      <c r="LHL52"/>
      <c r="LHM52"/>
      <c r="LHN52"/>
      <c r="LHO52"/>
      <c r="LHP52"/>
      <c r="LHQ52"/>
      <c r="LHR52"/>
      <c r="LHS52"/>
      <c r="LHT52"/>
      <c r="LHU52"/>
      <c r="LHV52"/>
      <c r="LHW52"/>
      <c r="LHX52"/>
      <c r="LHY52"/>
      <c r="LHZ52"/>
      <c r="LIA52"/>
      <c r="LIB52"/>
      <c r="LIC52"/>
      <c r="LID52"/>
      <c r="LIE52"/>
      <c r="LIF52"/>
      <c r="LIG52"/>
      <c r="LIH52"/>
      <c r="LII52"/>
      <c r="LIJ52"/>
      <c r="LIK52"/>
      <c r="LIL52"/>
      <c r="LIM52"/>
      <c r="LIN52"/>
      <c r="LIO52"/>
      <c r="LIP52"/>
      <c r="LIQ52"/>
      <c r="LIR52"/>
      <c r="LIS52"/>
      <c r="LIT52"/>
      <c r="LIU52"/>
      <c r="LIV52"/>
      <c r="LIW52"/>
      <c r="LIX52"/>
      <c r="LIY52"/>
      <c r="LIZ52"/>
      <c r="LJA52"/>
      <c r="LJB52"/>
      <c r="LJC52"/>
      <c r="LJD52"/>
      <c r="LJE52"/>
      <c r="LJF52"/>
      <c r="LJG52"/>
      <c r="LJH52"/>
      <c r="LJI52"/>
      <c r="LJJ52"/>
      <c r="LJK52"/>
      <c r="LJL52"/>
      <c r="LJM52"/>
      <c r="LJN52"/>
      <c r="LJO52"/>
      <c r="LJP52"/>
      <c r="LJQ52"/>
      <c r="LJR52"/>
      <c r="LJS52"/>
      <c r="LJT52"/>
      <c r="LJU52"/>
      <c r="LJV52"/>
      <c r="LJW52"/>
      <c r="LJX52"/>
      <c r="LJY52"/>
      <c r="LJZ52"/>
      <c r="LKA52"/>
      <c r="LKB52"/>
      <c r="LKC52"/>
      <c r="LKD52"/>
      <c r="LKE52"/>
      <c r="LKF52"/>
      <c r="LKG52"/>
      <c r="LKH52"/>
      <c r="LKI52"/>
      <c r="LKJ52"/>
      <c r="LKK52"/>
      <c r="LKL52"/>
      <c r="LKM52"/>
      <c r="LKN52"/>
      <c r="LKO52"/>
      <c r="LKP52"/>
      <c r="LKQ52"/>
      <c r="LKR52"/>
      <c r="LKS52"/>
      <c r="LKT52"/>
      <c r="LKU52"/>
      <c r="LKV52"/>
      <c r="LKW52"/>
      <c r="LKX52"/>
      <c r="LKY52"/>
      <c r="LKZ52"/>
      <c r="LLA52"/>
      <c r="LLB52"/>
      <c r="LLC52"/>
      <c r="LLD52"/>
      <c r="LLE52"/>
      <c r="LLF52"/>
      <c r="LLG52"/>
      <c r="LLH52"/>
      <c r="LLI52"/>
      <c r="LLJ52"/>
      <c r="LLK52"/>
      <c r="LLL52"/>
      <c r="LLM52"/>
      <c r="LLN52"/>
      <c r="LLO52"/>
      <c r="LLP52"/>
      <c r="LLQ52"/>
      <c r="LLR52"/>
      <c r="LLS52"/>
      <c r="LLT52"/>
      <c r="LLU52"/>
      <c r="LLV52"/>
      <c r="LLW52"/>
      <c r="LLX52"/>
      <c r="LLY52"/>
      <c r="LLZ52"/>
      <c r="LMA52"/>
      <c r="LMB52"/>
      <c r="LMC52"/>
      <c r="LMD52"/>
      <c r="LME52"/>
      <c r="LMF52"/>
      <c r="LMG52"/>
      <c r="LMH52"/>
      <c r="LMI52"/>
      <c r="LMJ52"/>
      <c r="LMK52"/>
      <c r="LML52"/>
      <c r="LMM52"/>
      <c r="LMN52"/>
      <c r="LMO52"/>
      <c r="LMP52"/>
      <c r="LMQ52"/>
      <c r="LMR52"/>
      <c r="LMS52"/>
      <c r="LMT52"/>
      <c r="LMU52"/>
      <c r="LMV52"/>
      <c r="LMW52"/>
      <c r="LMX52"/>
      <c r="LMY52"/>
      <c r="LMZ52"/>
      <c r="LNA52"/>
      <c r="LNB52"/>
      <c r="LNC52"/>
      <c r="LND52"/>
      <c r="LNE52"/>
      <c r="LNF52"/>
      <c r="LNG52"/>
      <c r="LNH52"/>
      <c r="LNI52"/>
      <c r="LNJ52"/>
      <c r="LNK52"/>
      <c r="LNL52"/>
      <c r="LNM52"/>
      <c r="LNN52"/>
      <c r="LNO52"/>
      <c r="LNP52"/>
      <c r="LNQ52"/>
      <c r="LNR52"/>
      <c r="LNS52"/>
      <c r="LNT52"/>
      <c r="LNU52"/>
      <c r="LNV52"/>
      <c r="LNW52"/>
      <c r="LNX52"/>
      <c r="LNY52"/>
      <c r="LNZ52"/>
      <c r="LOA52"/>
      <c r="LOB52"/>
      <c r="LOC52"/>
      <c r="LOD52"/>
      <c r="LOE52"/>
      <c r="LOF52"/>
      <c r="LOG52"/>
      <c r="LOH52"/>
      <c r="LOI52"/>
      <c r="LOJ52"/>
      <c r="LOK52"/>
      <c r="LOL52"/>
      <c r="LOM52"/>
      <c r="LON52"/>
      <c r="LOO52"/>
      <c r="LOP52"/>
      <c r="LOQ52"/>
      <c r="LOR52"/>
      <c r="LOS52"/>
      <c r="LOT52"/>
      <c r="LOU52"/>
      <c r="LOV52"/>
      <c r="LOW52"/>
      <c r="LOX52"/>
      <c r="LOY52"/>
      <c r="LOZ52"/>
      <c r="LPA52"/>
      <c r="LPB52"/>
      <c r="LPC52"/>
      <c r="LPD52"/>
      <c r="LPE52"/>
      <c r="LPF52"/>
      <c r="LPG52"/>
      <c r="LPH52"/>
      <c r="LPI52"/>
      <c r="LPJ52"/>
      <c r="LPK52"/>
      <c r="LPL52"/>
      <c r="LPM52"/>
      <c r="LPN52"/>
      <c r="LPO52"/>
      <c r="LPP52"/>
      <c r="LPQ52"/>
      <c r="LPR52"/>
      <c r="LPS52"/>
      <c r="LPT52"/>
      <c r="LPU52"/>
      <c r="LPV52"/>
      <c r="LPW52"/>
      <c r="LPX52"/>
      <c r="LPY52"/>
      <c r="LPZ52"/>
      <c r="LQA52"/>
      <c r="LQB52"/>
      <c r="LQC52"/>
      <c r="LQD52"/>
      <c r="LQE52"/>
      <c r="LQF52"/>
      <c r="LQG52"/>
      <c r="LQH52"/>
      <c r="LQI52"/>
      <c r="LQJ52"/>
      <c r="LQK52"/>
      <c r="LQL52"/>
      <c r="LQM52"/>
      <c r="LQN52"/>
      <c r="LQO52"/>
      <c r="LQP52"/>
      <c r="LQQ52"/>
      <c r="LQR52"/>
      <c r="LQS52"/>
      <c r="LQT52"/>
      <c r="LQU52"/>
      <c r="LQV52"/>
      <c r="LQW52"/>
      <c r="LQX52"/>
      <c r="LQY52"/>
      <c r="LQZ52"/>
      <c r="LRA52"/>
      <c r="LRB52"/>
      <c r="LRC52"/>
      <c r="LRD52"/>
      <c r="LRE52"/>
      <c r="LRF52"/>
      <c r="LRG52"/>
      <c r="LRH52"/>
      <c r="LRI52"/>
      <c r="LRJ52"/>
      <c r="LRK52"/>
      <c r="LRL52"/>
      <c r="LRM52"/>
      <c r="LRN52"/>
      <c r="LRO52"/>
      <c r="LRP52"/>
      <c r="LRQ52"/>
      <c r="LRR52"/>
      <c r="LRS52"/>
      <c r="LRT52"/>
      <c r="LRU52"/>
      <c r="LRV52"/>
      <c r="LRW52"/>
      <c r="LRX52"/>
      <c r="LRY52"/>
      <c r="LRZ52"/>
      <c r="LSA52"/>
      <c r="LSB52"/>
      <c r="LSC52"/>
      <c r="LSD52"/>
      <c r="LSE52"/>
      <c r="LSF52"/>
      <c r="LSG52"/>
      <c r="LSH52"/>
      <c r="LSI52"/>
      <c r="LSJ52"/>
      <c r="LSK52"/>
      <c r="LSL52"/>
      <c r="LSM52"/>
      <c r="LSN52"/>
      <c r="LSO52"/>
      <c r="LSP52"/>
      <c r="LSQ52"/>
      <c r="LSR52"/>
      <c r="LSS52"/>
      <c r="LST52"/>
      <c r="LSU52"/>
      <c r="LSV52"/>
      <c r="LSW52"/>
      <c r="LSX52"/>
      <c r="LSY52"/>
      <c r="LSZ52"/>
      <c r="LTA52"/>
      <c r="LTB52"/>
      <c r="LTC52"/>
      <c r="LTD52"/>
      <c r="LTE52"/>
      <c r="LTF52"/>
      <c r="LTG52"/>
      <c r="LTH52"/>
      <c r="LTI52"/>
      <c r="LTJ52"/>
      <c r="LTK52"/>
      <c r="LTL52"/>
      <c r="LTM52"/>
      <c r="LTN52"/>
      <c r="LTO52"/>
      <c r="LTP52"/>
      <c r="LTQ52"/>
      <c r="LTR52"/>
      <c r="LTS52"/>
      <c r="LTT52"/>
      <c r="LTU52"/>
      <c r="LTV52"/>
      <c r="LTW52"/>
      <c r="LTX52"/>
      <c r="LTY52"/>
      <c r="LTZ52"/>
      <c r="LUA52"/>
      <c r="LUB52"/>
      <c r="LUC52"/>
      <c r="LUD52"/>
      <c r="LUE52"/>
      <c r="LUF52"/>
      <c r="LUG52"/>
      <c r="LUH52"/>
      <c r="LUI52"/>
      <c r="LUJ52"/>
      <c r="LUK52"/>
      <c r="LUL52"/>
      <c r="LUM52"/>
      <c r="LUN52"/>
      <c r="LUO52"/>
      <c r="LUP52"/>
      <c r="LUQ52"/>
      <c r="LUR52"/>
      <c r="LUS52"/>
      <c r="LUT52"/>
      <c r="LUU52"/>
      <c r="LUV52"/>
      <c r="LUW52"/>
      <c r="LUX52"/>
      <c r="LUY52"/>
      <c r="LUZ52"/>
      <c r="LVA52"/>
      <c r="LVB52"/>
      <c r="LVC52"/>
      <c r="LVD52"/>
      <c r="LVE52"/>
      <c r="LVF52"/>
      <c r="LVG52"/>
      <c r="LVH52"/>
      <c r="LVI52"/>
      <c r="LVJ52"/>
      <c r="LVK52"/>
      <c r="LVL52"/>
      <c r="LVM52"/>
      <c r="LVN52"/>
      <c r="LVO52"/>
      <c r="LVP52"/>
      <c r="LVQ52"/>
      <c r="LVR52"/>
      <c r="LVS52"/>
      <c r="LVT52"/>
      <c r="LVU52"/>
      <c r="LVV52"/>
      <c r="LVW52"/>
      <c r="LVX52"/>
      <c r="LVY52"/>
      <c r="LVZ52"/>
      <c r="LWA52"/>
      <c r="LWB52"/>
      <c r="LWC52"/>
      <c r="LWD52"/>
      <c r="LWE52"/>
      <c r="LWF52"/>
      <c r="LWG52"/>
      <c r="LWH52"/>
      <c r="LWI52"/>
      <c r="LWJ52"/>
      <c r="LWK52"/>
      <c r="LWL52"/>
      <c r="LWM52"/>
      <c r="LWN52"/>
      <c r="LWO52"/>
      <c r="LWP52"/>
      <c r="LWQ52"/>
      <c r="LWR52"/>
      <c r="LWS52"/>
      <c r="LWT52"/>
      <c r="LWU52"/>
      <c r="LWV52"/>
      <c r="LWW52"/>
      <c r="LWX52"/>
      <c r="LWY52"/>
      <c r="LWZ52"/>
      <c r="LXA52"/>
      <c r="LXB52"/>
      <c r="LXC52"/>
      <c r="LXD52"/>
      <c r="LXE52"/>
      <c r="LXF52"/>
      <c r="LXG52"/>
      <c r="LXH52"/>
      <c r="LXI52"/>
      <c r="LXJ52"/>
      <c r="LXK52"/>
      <c r="LXL52"/>
      <c r="LXM52"/>
      <c r="LXN52"/>
      <c r="LXO52"/>
      <c r="LXP52"/>
      <c r="LXQ52"/>
      <c r="LXR52"/>
      <c r="LXS52"/>
      <c r="LXT52"/>
      <c r="LXU52"/>
      <c r="LXV52"/>
      <c r="LXW52"/>
      <c r="LXX52"/>
      <c r="LXY52"/>
      <c r="LXZ52"/>
      <c r="LYA52"/>
      <c r="LYB52"/>
      <c r="LYC52"/>
      <c r="LYD52"/>
      <c r="LYE52"/>
      <c r="LYF52"/>
      <c r="LYG52"/>
      <c r="LYH52"/>
      <c r="LYI52"/>
      <c r="LYJ52"/>
      <c r="LYK52"/>
      <c r="LYL52"/>
      <c r="LYM52"/>
      <c r="LYN52"/>
      <c r="LYO52"/>
      <c r="LYP52"/>
      <c r="LYQ52"/>
      <c r="LYR52"/>
      <c r="LYS52"/>
      <c r="LYT52"/>
      <c r="LYU52"/>
      <c r="LYV52"/>
      <c r="LYW52"/>
      <c r="LYX52"/>
      <c r="LYY52"/>
      <c r="LYZ52"/>
      <c r="LZA52"/>
      <c r="LZB52"/>
      <c r="LZC52"/>
      <c r="LZD52"/>
      <c r="LZE52"/>
      <c r="LZF52"/>
      <c r="LZG52"/>
      <c r="LZH52"/>
      <c r="LZI52"/>
      <c r="LZJ52"/>
      <c r="LZK52"/>
      <c r="LZL52"/>
      <c r="LZM52"/>
      <c r="LZN52"/>
      <c r="LZO52"/>
      <c r="LZP52"/>
      <c r="LZQ52"/>
      <c r="LZR52"/>
      <c r="LZS52"/>
      <c r="LZT52"/>
      <c r="LZU52"/>
      <c r="LZV52"/>
      <c r="LZW52"/>
      <c r="LZX52"/>
      <c r="LZY52"/>
      <c r="LZZ52"/>
      <c r="MAA52"/>
      <c r="MAB52"/>
      <c r="MAC52"/>
      <c r="MAD52"/>
      <c r="MAE52"/>
      <c r="MAF52"/>
      <c r="MAG52"/>
      <c r="MAH52"/>
      <c r="MAI52"/>
      <c r="MAJ52"/>
      <c r="MAK52"/>
      <c r="MAL52"/>
      <c r="MAM52"/>
      <c r="MAN52"/>
      <c r="MAO52"/>
      <c r="MAP52"/>
      <c r="MAQ52"/>
      <c r="MAR52"/>
      <c r="MAS52"/>
      <c r="MAT52"/>
      <c r="MAU52"/>
      <c r="MAV52"/>
      <c r="MAW52"/>
      <c r="MAX52"/>
      <c r="MAY52"/>
      <c r="MAZ52"/>
      <c r="MBA52"/>
      <c r="MBB52"/>
      <c r="MBC52"/>
      <c r="MBD52"/>
      <c r="MBE52"/>
      <c r="MBF52"/>
      <c r="MBG52"/>
      <c r="MBH52"/>
      <c r="MBI52"/>
      <c r="MBJ52"/>
      <c r="MBK52"/>
      <c r="MBL52"/>
      <c r="MBM52"/>
      <c r="MBN52"/>
      <c r="MBO52"/>
      <c r="MBP52"/>
      <c r="MBQ52"/>
      <c r="MBR52"/>
      <c r="MBS52"/>
      <c r="MBT52"/>
      <c r="MBU52"/>
      <c r="MBV52"/>
      <c r="MBW52"/>
      <c r="MBX52"/>
      <c r="MBY52"/>
      <c r="MBZ52"/>
      <c r="MCA52"/>
      <c r="MCB52"/>
      <c r="MCC52"/>
      <c r="MCD52"/>
      <c r="MCE52"/>
      <c r="MCF52"/>
      <c r="MCG52"/>
      <c r="MCH52"/>
      <c r="MCI52"/>
      <c r="MCJ52"/>
      <c r="MCK52"/>
      <c r="MCL52"/>
      <c r="MCM52"/>
      <c r="MCN52"/>
      <c r="MCO52"/>
      <c r="MCP52"/>
      <c r="MCQ52"/>
      <c r="MCR52"/>
      <c r="MCS52"/>
      <c r="MCT52"/>
      <c r="MCU52"/>
      <c r="MCV52"/>
      <c r="MCW52"/>
      <c r="MCX52"/>
      <c r="MCY52"/>
      <c r="MCZ52"/>
      <c r="MDA52"/>
      <c r="MDB52"/>
      <c r="MDC52"/>
      <c r="MDD52"/>
      <c r="MDE52"/>
      <c r="MDF52"/>
      <c r="MDG52"/>
      <c r="MDH52"/>
      <c r="MDI52"/>
      <c r="MDJ52"/>
      <c r="MDK52"/>
      <c r="MDL52"/>
      <c r="MDM52"/>
      <c r="MDN52"/>
      <c r="MDO52"/>
      <c r="MDP52"/>
      <c r="MDQ52"/>
      <c r="MDR52"/>
      <c r="MDS52"/>
      <c r="MDT52"/>
      <c r="MDU52"/>
      <c r="MDV52"/>
      <c r="MDW52"/>
      <c r="MDX52"/>
      <c r="MDY52"/>
      <c r="MDZ52"/>
      <c r="MEA52"/>
      <c r="MEB52"/>
      <c r="MEC52"/>
      <c r="MED52"/>
      <c r="MEE52"/>
      <c r="MEF52"/>
      <c r="MEG52"/>
      <c r="MEH52"/>
      <c r="MEI52"/>
      <c r="MEJ52"/>
      <c r="MEK52"/>
      <c r="MEL52"/>
      <c r="MEM52"/>
      <c r="MEN52"/>
      <c r="MEO52"/>
      <c r="MEP52"/>
      <c r="MEQ52"/>
      <c r="MER52"/>
      <c r="MES52"/>
      <c r="MET52"/>
      <c r="MEU52"/>
      <c r="MEV52"/>
      <c r="MEW52"/>
      <c r="MEX52"/>
      <c r="MEY52"/>
      <c r="MEZ52"/>
      <c r="MFA52"/>
      <c r="MFB52"/>
      <c r="MFC52"/>
      <c r="MFD52"/>
      <c r="MFE52"/>
      <c r="MFF52"/>
      <c r="MFG52"/>
      <c r="MFH52"/>
      <c r="MFI52"/>
      <c r="MFJ52"/>
      <c r="MFK52"/>
      <c r="MFL52"/>
      <c r="MFM52"/>
      <c r="MFN52"/>
      <c r="MFO52"/>
      <c r="MFP52"/>
      <c r="MFQ52"/>
      <c r="MFR52"/>
      <c r="MFS52"/>
      <c r="MFT52"/>
      <c r="MFU52"/>
      <c r="MFV52"/>
      <c r="MFW52"/>
      <c r="MFX52"/>
      <c r="MFY52"/>
      <c r="MFZ52"/>
      <c r="MGA52"/>
      <c r="MGB52"/>
      <c r="MGC52"/>
      <c r="MGD52"/>
      <c r="MGE52"/>
      <c r="MGF52"/>
      <c r="MGG52"/>
      <c r="MGH52"/>
      <c r="MGI52"/>
      <c r="MGJ52"/>
      <c r="MGK52"/>
      <c r="MGL52"/>
      <c r="MGM52"/>
      <c r="MGN52"/>
      <c r="MGO52"/>
      <c r="MGP52"/>
      <c r="MGQ52"/>
      <c r="MGR52"/>
      <c r="MGS52"/>
      <c r="MGT52"/>
      <c r="MGU52"/>
      <c r="MGV52"/>
      <c r="MGW52"/>
      <c r="MGX52"/>
      <c r="MGY52"/>
      <c r="MGZ52"/>
      <c r="MHA52"/>
      <c r="MHB52"/>
      <c r="MHC52"/>
      <c r="MHD52"/>
      <c r="MHE52"/>
      <c r="MHF52"/>
      <c r="MHG52"/>
      <c r="MHH52"/>
      <c r="MHI52"/>
      <c r="MHJ52"/>
      <c r="MHK52"/>
      <c r="MHL52"/>
      <c r="MHM52"/>
      <c r="MHN52"/>
      <c r="MHO52"/>
      <c r="MHP52"/>
      <c r="MHQ52"/>
      <c r="MHR52"/>
      <c r="MHS52"/>
      <c r="MHT52"/>
      <c r="MHU52"/>
      <c r="MHV52"/>
      <c r="MHW52"/>
      <c r="MHX52"/>
      <c r="MHY52"/>
      <c r="MHZ52"/>
      <c r="MIA52"/>
      <c r="MIB52"/>
      <c r="MIC52"/>
      <c r="MID52"/>
      <c r="MIE52"/>
      <c r="MIF52"/>
      <c r="MIG52"/>
      <c r="MIH52"/>
      <c r="MII52"/>
      <c r="MIJ52"/>
      <c r="MIK52"/>
      <c r="MIL52"/>
      <c r="MIM52"/>
      <c r="MIN52"/>
      <c r="MIO52"/>
      <c r="MIP52"/>
      <c r="MIQ52"/>
      <c r="MIR52"/>
      <c r="MIS52"/>
      <c r="MIT52"/>
      <c r="MIU52"/>
      <c r="MIV52"/>
      <c r="MIW52"/>
      <c r="MIX52"/>
      <c r="MIY52"/>
      <c r="MIZ52"/>
      <c r="MJA52"/>
      <c r="MJB52"/>
      <c r="MJC52"/>
      <c r="MJD52"/>
      <c r="MJE52"/>
      <c r="MJF52"/>
      <c r="MJG52"/>
      <c r="MJH52"/>
      <c r="MJI52"/>
      <c r="MJJ52"/>
      <c r="MJK52"/>
      <c r="MJL52"/>
      <c r="MJM52"/>
      <c r="MJN52"/>
      <c r="MJO52"/>
      <c r="MJP52"/>
      <c r="MJQ52"/>
      <c r="MJR52"/>
      <c r="MJS52"/>
      <c r="MJT52"/>
      <c r="MJU52"/>
      <c r="MJV52"/>
      <c r="MJW52"/>
      <c r="MJX52"/>
      <c r="MJY52"/>
      <c r="MJZ52"/>
      <c r="MKA52"/>
      <c r="MKB52"/>
      <c r="MKC52"/>
      <c r="MKD52"/>
      <c r="MKE52"/>
      <c r="MKF52"/>
      <c r="MKG52"/>
      <c r="MKH52"/>
      <c r="MKI52"/>
      <c r="MKJ52"/>
      <c r="MKK52"/>
      <c r="MKL52"/>
      <c r="MKM52"/>
      <c r="MKN52"/>
      <c r="MKO52"/>
      <c r="MKP52"/>
      <c r="MKQ52"/>
      <c r="MKR52"/>
      <c r="MKS52"/>
      <c r="MKT52"/>
      <c r="MKU52"/>
      <c r="MKV52"/>
      <c r="MKW52"/>
      <c r="MKX52"/>
      <c r="MKY52"/>
      <c r="MKZ52"/>
      <c r="MLA52"/>
      <c r="MLB52"/>
      <c r="MLC52"/>
      <c r="MLD52"/>
      <c r="MLE52"/>
      <c r="MLF52"/>
      <c r="MLG52"/>
      <c r="MLH52"/>
      <c r="MLI52"/>
      <c r="MLJ52"/>
      <c r="MLK52"/>
      <c r="MLL52"/>
      <c r="MLM52"/>
      <c r="MLN52"/>
      <c r="MLO52"/>
      <c r="MLP52"/>
      <c r="MLQ52"/>
      <c r="MLR52"/>
      <c r="MLS52"/>
      <c r="MLT52"/>
      <c r="MLU52"/>
      <c r="MLV52"/>
      <c r="MLW52"/>
      <c r="MLX52"/>
      <c r="MLY52"/>
      <c r="MLZ52"/>
      <c r="MMA52"/>
      <c r="MMB52"/>
      <c r="MMC52"/>
      <c r="MMD52"/>
      <c r="MME52"/>
      <c r="MMF52"/>
      <c r="MMG52"/>
      <c r="MMH52"/>
      <c r="MMI52"/>
      <c r="MMJ52"/>
      <c r="MMK52"/>
      <c r="MML52"/>
      <c r="MMM52"/>
      <c r="MMN52"/>
      <c r="MMO52"/>
      <c r="MMP52"/>
      <c r="MMQ52"/>
      <c r="MMR52"/>
      <c r="MMS52"/>
      <c r="MMT52"/>
      <c r="MMU52"/>
      <c r="MMV52"/>
      <c r="MMW52"/>
      <c r="MMX52"/>
      <c r="MMY52"/>
      <c r="MMZ52"/>
      <c r="MNA52"/>
      <c r="MNB52"/>
      <c r="MNC52"/>
      <c r="MND52"/>
      <c r="MNE52"/>
      <c r="MNF52"/>
      <c r="MNG52"/>
      <c r="MNH52"/>
      <c r="MNI52"/>
      <c r="MNJ52"/>
      <c r="MNK52"/>
      <c r="MNL52"/>
      <c r="MNM52"/>
      <c r="MNN52"/>
      <c r="MNO52"/>
      <c r="MNP52"/>
      <c r="MNQ52"/>
      <c r="MNR52"/>
      <c r="MNS52"/>
      <c r="MNT52"/>
      <c r="MNU52"/>
      <c r="MNV52"/>
      <c r="MNW52"/>
      <c r="MNX52"/>
      <c r="MNY52"/>
      <c r="MNZ52"/>
      <c r="MOA52"/>
      <c r="MOB52"/>
      <c r="MOC52"/>
      <c r="MOD52"/>
      <c r="MOE52"/>
      <c r="MOF52"/>
      <c r="MOG52"/>
      <c r="MOH52"/>
      <c r="MOI52"/>
      <c r="MOJ52"/>
      <c r="MOK52"/>
      <c r="MOL52"/>
      <c r="MOM52"/>
      <c r="MON52"/>
      <c r="MOO52"/>
      <c r="MOP52"/>
      <c r="MOQ52"/>
      <c r="MOR52"/>
      <c r="MOS52"/>
      <c r="MOT52"/>
      <c r="MOU52"/>
      <c r="MOV52"/>
      <c r="MOW52"/>
      <c r="MOX52"/>
      <c r="MOY52"/>
      <c r="MOZ52"/>
      <c r="MPA52"/>
      <c r="MPB52"/>
      <c r="MPC52"/>
      <c r="MPD52"/>
      <c r="MPE52"/>
      <c r="MPF52"/>
      <c r="MPG52"/>
      <c r="MPH52"/>
      <c r="MPI52"/>
      <c r="MPJ52"/>
      <c r="MPK52"/>
      <c r="MPL52"/>
      <c r="MPM52"/>
      <c r="MPN52"/>
      <c r="MPO52"/>
      <c r="MPP52"/>
      <c r="MPQ52"/>
      <c r="MPR52"/>
      <c r="MPS52"/>
      <c r="MPT52"/>
      <c r="MPU52"/>
      <c r="MPV52"/>
      <c r="MPW52"/>
      <c r="MPX52"/>
      <c r="MPY52"/>
      <c r="MPZ52"/>
      <c r="MQA52"/>
      <c r="MQB52"/>
      <c r="MQC52"/>
      <c r="MQD52"/>
      <c r="MQE52"/>
      <c r="MQF52"/>
      <c r="MQG52"/>
      <c r="MQH52"/>
      <c r="MQI52"/>
      <c r="MQJ52"/>
      <c r="MQK52"/>
      <c r="MQL52"/>
      <c r="MQM52"/>
      <c r="MQN52"/>
      <c r="MQO52"/>
      <c r="MQP52"/>
      <c r="MQQ52"/>
      <c r="MQR52"/>
      <c r="MQS52"/>
      <c r="MQT52"/>
      <c r="MQU52"/>
      <c r="MQV52"/>
      <c r="MQW52"/>
      <c r="MQX52"/>
      <c r="MQY52"/>
      <c r="MQZ52"/>
      <c r="MRA52"/>
      <c r="MRB52"/>
      <c r="MRC52"/>
      <c r="MRD52"/>
      <c r="MRE52"/>
      <c r="MRF52"/>
      <c r="MRG52"/>
      <c r="MRH52"/>
      <c r="MRI52"/>
      <c r="MRJ52"/>
      <c r="MRK52"/>
      <c r="MRL52"/>
      <c r="MRM52"/>
      <c r="MRN52"/>
      <c r="MRO52"/>
      <c r="MRP52"/>
      <c r="MRQ52"/>
      <c r="MRR52"/>
      <c r="MRS52"/>
      <c r="MRT52"/>
      <c r="MRU52"/>
      <c r="MRV52"/>
      <c r="MRW52"/>
      <c r="MRX52"/>
      <c r="MRY52"/>
      <c r="MRZ52"/>
      <c r="MSA52"/>
      <c r="MSB52"/>
      <c r="MSC52"/>
      <c r="MSD52"/>
      <c r="MSE52"/>
      <c r="MSF52"/>
      <c r="MSG52"/>
      <c r="MSH52"/>
      <c r="MSI52"/>
      <c r="MSJ52"/>
      <c r="MSK52"/>
      <c r="MSL52"/>
      <c r="MSM52"/>
      <c r="MSN52"/>
      <c r="MSO52"/>
      <c r="MSP52"/>
      <c r="MSQ52"/>
      <c r="MSR52"/>
      <c r="MSS52"/>
      <c r="MST52"/>
      <c r="MSU52"/>
      <c r="MSV52"/>
      <c r="MSW52"/>
      <c r="MSX52"/>
      <c r="MSY52"/>
      <c r="MSZ52"/>
      <c r="MTA52"/>
      <c r="MTB52"/>
      <c r="MTC52"/>
      <c r="MTD52"/>
      <c r="MTE52"/>
      <c r="MTF52"/>
      <c r="MTG52"/>
      <c r="MTH52"/>
      <c r="MTI52"/>
      <c r="MTJ52"/>
      <c r="MTK52"/>
      <c r="MTL52"/>
      <c r="MTM52"/>
      <c r="MTN52"/>
      <c r="MTO52"/>
      <c r="MTP52"/>
      <c r="MTQ52"/>
      <c r="MTR52"/>
      <c r="MTS52"/>
      <c r="MTT52"/>
      <c r="MTU52"/>
      <c r="MTV52"/>
      <c r="MTW52"/>
      <c r="MTX52"/>
      <c r="MTY52"/>
      <c r="MTZ52"/>
      <c r="MUA52"/>
      <c r="MUB52"/>
      <c r="MUC52"/>
      <c r="MUD52"/>
      <c r="MUE52"/>
      <c r="MUF52"/>
      <c r="MUG52"/>
      <c r="MUH52"/>
      <c r="MUI52"/>
      <c r="MUJ52"/>
      <c r="MUK52"/>
      <c r="MUL52"/>
      <c r="MUM52"/>
      <c r="MUN52"/>
      <c r="MUO52"/>
      <c r="MUP52"/>
      <c r="MUQ52"/>
      <c r="MUR52"/>
      <c r="MUS52"/>
      <c r="MUT52"/>
      <c r="MUU52"/>
      <c r="MUV52"/>
      <c r="MUW52"/>
      <c r="MUX52"/>
      <c r="MUY52"/>
      <c r="MUZ52"/>
      <c r="MVA52"/>
      <c r="MVB52"/>
      <c r="MVC52"/>
      <c r="MVD52"/>
      <c r="MVE52"/>
      <c r="MVF52"/>
      <c r="MVG52"/>
      <c r="MVH52"/>
      <c r="MVI52"/>
      <c r="MVJ52"/>
      <c r="MVK52"/>
      <c r="MVL52"/>
      <c r="MVM52"/>
      <c r="MVN52"/>
      <c r="MVO52"/>
      <c r="MVP52"/>
      <c r="MVQ52"/>
      <c r="MVR52"/>
      <c r="MVS52"/>
      <c r="MVT52"/>
      <c r="MVU52"/>
      <c r="MVV52"/>
      <c r="MVW52"/>
      <c r="MVX52"/>
      <c r="MVY52"/>
      <c r="MVZ52"/>
      <c r="MWA52"/>
      <c r="MWB52"/>
      <c r="MWC52"/>
      <c r="MWD52"/>
      <c r="MWE52"/>
      <c r="MWF52"/>
      <c r="MWG52"/>
      <c r="MWH52"/>
      <c r="MWI52"/>
      <c r="MWJ52"/>
      <c r="MWK52"/>
      <c r="MWL52"/>
      <c r="MWM52"/>
      <c r="MWN52"/>
      <c r="MWO52"/>
      <c r="MWP52"/>
      <c r="MWQ52"/>
      <c r="MWR52"/>
      <c r="MWS52"/>
      <c r="MWT52"/>
      <c r="MWU52"/>
      <c r="MWV52"/>
      <c r="MWW52"/>
      <c r="MWX52"/>
      <c r="MWY52"/>
      <c r="MWZ52"/>
      <c r="MXA52"/>
      <c r="MXB52"/>
      <c r="MXC52"/>
      <c r="MXD52"/>
      <c r="MXE52"/>
      <c r="MXF52"/>
      <c r="MXG52"/>
      <c r="MXH52"/>
      <c r="MXI52"/>
      <c r="MXJ52"/>
      <c r="MXK52"/>
      <c r="MXL52"/>
      <c r="MXM52"/>
      <c r="MXN52"/>
      <c r="MXO52"/>
      <c r="MXP52"/>
      <c r="MXQ52"/>
      <c r="MXR52"/>
      <c r="MXS52"/>
      <c r="MXT52"/>
      <c r="MXU52"/>
      <c r="MXV52"/>
      <c r="MXW52"/>
      <c r="MXX52"/>
      <c r="MXY52"/>
      <c r="MXZ52"/>
      <c r="MYA52"/>
      <c r="MYB52"/>
      <c r="MYC52"/>
      <c r="MYD52"/>
      <c r="MYE52"/>
      <c r="MYF52"/>
      <c r="MYG52"/>
      <c r="MYH52"/>
      <c r="MYI52"/>
      <c r="MYJ52"/>
      <c r="MYK52"/>
      <c r="MYL52"/>
      <c r="MYM52"/>
      <c r="MYN52"/>
      <c r="MYO52"/>
      <c r="MYP52"/>
      <c r="MYQ52"/>
      <c r="MYR52"/>
      <c r="MYS52"/>
      <c r="MYT52"/>
      <c r="MYU52"/>
      <c r="MYV52"/>
      <c r="MYW52"/>
      <c r="MYX52"/>
      <c r="MYY52"/>
      <c r="MYZ52"/>
      <c r="MZA52"/>
      <c r="MZB52"/>
      <c r="MZC52"/>
      <c r="MZD52"/>
      <c r="MZE52"/>
      <c r="MZF52"/>
      <c r="MZG52"/>
      <c r="MZH52"/>
      <c r="MZI52"/>
      <c r="MZJ52"/>
      <c r="MZK52"/>
      <c r="MZL52"/>
      <c r="MZM52"/>
      <c r="MZN52"/>
      <c r="MZO52"/>
      <c r="MZP52"/>
      <c r="MZQ52"/>
      <c r="MZR52"/>
      <c r="MZS52"/>
      <c r="MZT52"/>
      <c r="MZU52"/>
      <c r="MZV52"/>
      <c r="MZW52"/>
      <c r="MZX52"/>
      <c r="MZY52"/>
      <c r="MZZ52"/>
      <c r="NAA52"/>
      <c r="NAB52"/>
      <c r="NAC52"/>
      <c r="NAD52"/>
      <c r="NAE52"/>
      <c r="NAF52"/>
      <c r="NAG52"/>
      <c r="NAH52"/>
      <c r="NAI52"/>
      <c r="NAJ52"/>
      <c r="NAK52"/>
      <c r="NAL52"/>
      <c r="NAM52"/>
      <c r="NAN52"/>
      <c r="NAO52"/>
      <c r="NAP52"/>
      <c r="NAQ52"/>
      <c r="NAR52"/>
      <c r="NAS52"/>
      <c r="NAT52"/>
      <c r="NAU52"/>
      <c r="NAV52"/>
      <c r="NAW52"/>
      <c r="NAX52"/>
      <c r="NAY52"/>
      <c r="NAZ52"/>
      <c r="NBA52"/>
      <c r="NBB52"/>
      <c r="NBC52"/>
      <c r="NBD52"/>
      <c r="NBE52"/>
      <c r="NBF52"/>
      <c r="NBG52"/>
      <c r="NBH52"/>
      <c r="NBI52"/>
      <c r="NBJ52"/>
      <c r="NBK52"/>
      <c r="NBL52"/>
      <c r="NBM52"/>
      <c r="NBN52"/>
      <c r="NBO52"/>
      <c r="NBP52"/>
      <c r="NBQ52"/>
      <c r="NBR52"/>
      <c r="NBS52"/>
      <c r="NBT52"/>
      <c r="NBU52"/>
      <c r="NBV52"/>
      <c r="NBW52"/>
      <c r="NBX52"/>
      <c r="NBY52"/>
      <c r="NBZ52"/>
      <c r="NCA52"/>
      <c r="NCB52"/>
      <c r="NCC52"/>
      <c r="NCD52"/>
      <c r="NCE52"/>
      <c r="NCF52"/>
      <c r="NCG52"/>
      <c r="NCH52"/>
      <c r="NCI52"/>
      <c r="NCJ52"/>
      <c r="NCK52"/>
      <c r="NCL52"/>
      <c r="NCM52"/>
      <c r="NCN52"/>
      <c r="NCO52"/>
      <c r="NCP52"/>
      <c r="NCQ52"/>
      <c r="NCR52"/>
      <c r="NCS52"/>
      <c r="NCT52"/>
      <c r="NCU52"/>
      <c r="NCV52"/>
      <c r="NCW52"/>
      <c r="NCX52"/>
      <c r="NCY52"/>
      <c r="NCZ52"/>
      <c r="NDA52"/>
      <c r="NDB52"/>
      <c r="NDC52"/>
      <c r="NDD52"/>
      <c r="NDE52"/>
      <c r="NDF52"/>
      <c r="NDG52"/>
      <c r="NDH52"/>
      <c r="NDI52"/>
      <c r="NDJ52"/>
      <c r="NDK52"/>
      <c r="NDL52"/>
      <c r="NDM52"/>
      <c r="NDN52"/>
      <c r="NDO52"/>
      <c r="NDP52"/>
      <c r="NDQ52"/>
      <c r="NDR52"/>
      <c r="NDS52"/>
      <c r="NDT52"/>
      <c r="NDU52"/>
      <c r="NDV52"/>
      <c r="NDW52"/>
      <c r="NDX52"/>
      <c r="NDY52"/>
      <c r="NDZ52"/>
      <c r="NEA52"/>
      <c r="NEB52"/>
      <c r="NEC52"/>
      <c r="NED52"/>
      <c r="NEE52"/>
      <c r="NEF52"/>
      <c r="NEG52"/>
      <c r="NEH52"/>
      <c r="NEI52"/>
      <c r="NEJ52"/>
      <c r="NEK52"/>
      <c r="NEL52"/>
      <c r="NEM52"/>
      <c r="NEN52"/>
      <c r="NEO52"/>
      <c r="NEP52"/>
      <c r="NEQ52"/>
      <c r="NER52"/>
      <c r="NES52"/>
      <c r="NET52"/>
      <c r="NEU52"/>
      <c r="NEV52"/>
      <c r="NEW52"/>
      <c r="NEX52"/>
      <c r="NEY52"/>
      <c r="NEZ52"/>
      <c r="NFA52"/>
      <c r="NFB52"/>
      <c r="NFC52"/>
      <c r="NFD52"/>
      <c r="NFE52"/>
      <c r="NFF52"/>
      <c r="NFG52"/>
      <c r="NFH52"/>
      <c r="NFI52"/>
      <c r="NFJ52"/>
      <c r="NFK52"/>
      <c r="NFL52"/>
      <c r="NFM52"/>
      <c r="NFN52"/>
      <c r="NFO52"/>
      <c r="NFP52"/>
      <c r="NFQ52"/>
      <c r="NFR52"/>
      <c r="NFS52"/>
      <c r="NFT52"/>
      <c r="NFU52"/>
      <c r="NFV52"/>
      <c r="NFW52"/>
      <c r="NFX52"/>
      <c r="NFY52"/>
      <c r="NFZ52"/>
      <c r="NGA52"/>
      <c r="NGB52"/>
      <c r="NGC52"/>
      <c r="NGD52"/>
      <c r="NGE52"/>
      <c r="NGF52"/>
      <c r="NGG52"/>
      <c r="NGH52"/>
      <c r="NGI52"/>
      <c r="NGJ52"/>
      <c r="NGK52"/>
      <c r="NGL52"/>
      <c r="NGM52"/>
      <c r="NGN52"/>
      <c r="NGO52"/>
      <c r="NGP52"/>
      <c r="NGQ52"/>
      <c r="NGR52"/>
      <c r="NGS52"/>
      <c r="NGT52"/>
      <c r="NGU52"/>
      <c r="NGV52"/>
      <c r="NGW52"/>
      <c r="NGX52"/>
      <c r="NGY52"/>
      <c r="NGZ52"/>
      <c r="NHA52"/>
      <c r="NHB52"/>
      <c r="NHC52"/>
      <c r="NHD52"/>
      <c r="NHE52"/>
      <c r="NHF52"/>
      <c r="NHG52"/>
      <c r="NHH52"/>
      <c r="NHI52"/>
      <c r="NHJ52"/>
      <c r="NHK52"/>
      <c r="NHL52"/>
      <c r="NHM52"/>
      <c r="NHN52"/>
      <c r="NHO52"/>
      <c r="NHP52"/>
      <c r="NHQ52"/>
      <c r="NHR52"/>
      <c r="NHS52"/>
      <c r="NHT52"/>
      <c r="NHU52"/>
      <c r="NHV52"/>
      <c r="NHW52"/>
      <c r="NHX52"/>
      <c r="NHY52"/>
      <c r="NHZ52"/>
      <c r="NIA52"/>
      <c r="NIB52"/>
      <c r="NIC52"/>
      <c r="NID52"/>
      <c r="NIE52"/>
      <c r="NIF52"/>
      <c r="NIG52"/>
      <c r="NIH52"/>
      <c r="NII52"/>
      <c r="NIJ52"/>
      <c r="NIK52"/>
      <c r="NIL52"/>
      <c r="NIM52"/>
      <c r="NIN52"/>
      <c r="NIO52"/>
      <c r="NIP52"/>
      <c r="NIQ52"/>
      <c r="NIR52"/>
      <c r="NIS52"/>
      <c r="NIT52"/>
      <c r="NIU52"/>
      <c r="NIV52"/>
      <c r="NIW52"/>
      <c r="NIX52"/>
      <c r="NIY52"/>
      <c r="NIZ52"/>
      <c r="NJA52"/>
      <c r="NJB52"/>
      <c r="NJC52"/>
      <c r="NJD52"/>
      <c r="NJE52"/>
      <c r="NJF52"/>
      <c r="NJG52"/>
      <c r="NJH52"/>
      <c r="NJI52"/>
      <c r="NJJ52"/>
      <c r="NJK52"/>
      <c r="NJL52"/>
      <c r="NJM52"/>
      <c r="NJN52"/>
      <c r="NJO52"/>
      <c r="NJP52"/>
      <c r="NJQ52"/>
      <c r="NJR52"/>
      <c r="NJS52"/>
      <c r="NJT52"/>
      <c r="NJU52"/>
      <c r="NJV52"/>
      <c r="NJW52"/>
      <c r="NJX52"/>
      <c r="NJY52"/>
      <c r="NJZ52"/>
      <c r="NKA52"/>
      <c r="NKB52"/>
      <c r="NKC52"/>
      <c r="NKD52"/>
      <c r="NKE52"/>
      <c r="NKF52"/>
      <c r="NKG52"/>
      <c r="NKH52"/>
      <c r="NKI52"/>
      <c r="NKJ52"/>
      <c r="NKK52"/>
      <c r="NKL52"/>
      <c r="NKM52"/>
      <c r="NKN52"/>
      <c r="NKO52"/>
      <c r="NKP52"/>
      <c r="NKQ52"/>
      <c r="NKR52"/>
      <c r="NKS52"/>
      <c r="NKT52"/>
      <c r="NKU52"/>
      <c r="NKV52"/>
      <c r="NKW52"/>
      <c r="NKX52"/>
      <c r="NKY52"/>
      <c r="NKZ52"/>
      <c r="NLA52"/>
      <c r="NLB52"/>
      <c r="NLC52"/>
      <c r="NLD52"/>
      <c r="NLE52"/>
      <c r="NLF52"/>
      <c r="NLG52"/>
      <c r="NLH52"/>
      <c r="NLI52"/>
      <c r="NLJ52"/>
      <c r="NLK52"/>
      <c r="NLL52"/>
      <c r="NLM52"/>
      <c r="NLN52"/>
      <c r="NLO52"/>
      <c r="NLP52"/>
      <c r="NLQ52"/>
      <c r="NLR52"/>
      <c r="NLS52"/>
      <c r="NLT52"/>
      <c r="NLU52"/>
      <c r="NLV52"/>
      <c r="NLW52"/>
      <c r="NLX52"/>
      <c r="NLY52"/>
      <c r="NLZ52"/>
      <c r="NMA52"/>
      <c r="NMB52"/>
      <c r="NMC52"/>
      <c r="NMD52"/>
      <c r="NME52"/>
      <c r="NMF52"/>
      <c r="NMG52"/>
      <c r="NMH52"/>
      <c r="NMI52"/>
      <c r="NMJ52"/>
      <c r="NMK52"/>
      <c r="NML52"/>
      <c r="NMM52"/>
      <c r="NMN52"/>
      <c r="NMO52"/>
      <c r="NMP52"/>
      <c r="NMQ52"/>
      <c r="NMR52"/>
      <c r="NMS52"/>
      <c r="NMT52"/>
      <c r="NMU52"/>
      <c r="NMV52"/>
      <c r="NMW52"/>
      <c r="NMX52"/>
      <c r="NMY52"/>
      <c r="NMZ52"/>
      <c r="NNA52"/>
      <c r="NNB52"/>
      <c r="NNC52"/>
      <c r="NND52"/>
      <c r="NNE52"/>
      <c r="NNF52"/>
      <c r="NNG52"/>
      <c r="NNH52"/>
      <c r="NNI52"/>
      <c r="NNJ52"/>
      <c r="NNK52"/>
      <c r="NNL52"/>
      <c r="NNM52"/>
      <c r="NNN52"/>
      <c r="NNO52"/>
      <c r="NNP52"/>
      <c r="NNQ52"/>
      <c r="NNR52"/>
      <c r="NNS52"/>
      <c r="NNT52"/>
      <c r="NNU52"/>
      <c r="NNV52"/>
      <c r="NNW52"/>
      <c r="NNX52"/>
      <c r="NNY52"/>
      <c r="NNZ52"/>
      <c r="NOA52"/>
      <c r="NOB52"/>
      <c r="NOC52"/>
      <c r="NOD52"/>
      <c r="NOE52"/>
      <c r="NOF52"/>
      <c r="NOG52"/>
      <c r="NOH52"/>
      <c r="NOI52"/>
      <c r="NOJ52"/>
      <c r="NOK52"/>
      <c r="NOL52"/>
      <c r="NOM52"/>
      <c r="NON52"/>
      <c r="NOO52"/>
      <c r="NOP52"/>
      <c r="NOQ52"/>
      <c r="NOR52"/>
      <c r="NOS52"/>
      <c r="NOT52"/>
      <c r="NOU52"/>
      <c r="NOV52"/>
      <c r="NOW52"/>
      <c r="NOX52"/>
      <c r="NOY52"/>
      <c r="NOZ52"/>
      <c r="NPA52"/>
      <c r="NPB52"/>
      <c r="NPC52"/>
      <c r="NPD52"/>
      <c r="NPE52"/>
      <c r="NPF52"/>
      <c r="NPG52"/>
      <c r="NPH52"/>
      <c r="NPI52"/>
      <c r="NPJ52"/>
      <c r="NPK52"/>
      <c r="NPL52"/>
      <c r="NPM52"/>
      <c r="NPN52"/>
      <c r="NPO52"/>
      <c r="NPP52"/>
      <c r="NPQ52"/>
      <c r="NPR52"/>
      <c r="NPS52"/>
      <c r="NPT52"/>
      <c r="NPU52"/>
      <c r="NPV52"/>
      <c r="NPW52"/>
      <c r="NPX52"/>
      <c r="NPY52"/>
      <c r="NPZ52"/>
      <c r="NQA52"/>
      <c r="NQB52"/>
      <c r="NQC52"/>
      <c r="NQD52"/>
      <c r="NQE52"/>
      <c r="NQF52"/>
      <c r="NQG52"/>
      <c r="NQH52"/>
      <c r="NQI52"/>
      <c r="NQJ52"/>
      <c r="NQK52"/>
      <c r="NQL52"/>
      <c r="NQM52"/>
      <c r="NQN52"/>
      <c r="NQO52"/>
      <c r="NQP52"/>
      <c r="NQQ52"/>
      <c r="NQR52"/>
      <c r="NQS52"/>
      <c r="NQT52"/>
      <c r="NQU52"/>
      <c r="NQV52"/>
      <c r="NQW52"/>
      <c r="NQX52"/>
      <c r="NQY52"/>
      <c r="NQZ52"/>
      <c r="NRA52"/>
      <c r="NRB52"/>
      <c r="NRC52"/>
      <c r="NRD52"/>
      <c r="NRE52"/>
      <c r="NRF52"/>
      <c r="NRG52"/>
      <c r="NRH52"/>
      <c r="NRI52"/>
      <c r="NRJ52"/>
      <c r="NRK52"/>
      <c r="NRL52"/>
      <c r="NRM52"/>
      <c r="NRN52"/>
      <c r="NRO52"/>
      <c r="NRP52"/>
      <c r="NRQ52"/>
      <c r="NRR52"/>
      <c r="NRS52"/>
      <c r="NRT52"/>
      <c r="NRU52"/>
      <c r="NRV52"/>
      <c r="NRW52"/>
      <c r="NRX52"/>
      <c r="NRY52"/>
      <c r="NRZ52"/>
      <c r="NSA52"/>
      <c r="NSB52"/>
      <c r="NSC52"/>
      <c r="NSD52"/>
      <c r="NSE52"/>
      <c r="NSF52"/>
      <c r="NSG52"/>
      <c r="NSH52"/>
      <c r="NSI52"/>
      <c r="NSJ52"/>
      <c r="NSK52"/>
      <c r="NSL52"/>
      <c r="NSM52"/>
      <c r="NSN52"/>
      <c r="NSO52"/>
      <c r="NSP52"/>
      <c r="NSQ52"/>
      <c r="NSR52"/>
      <c r="NSS52"/>
      <c r="NST52"/>
      <c r="NSU52"/>
      <c r="NSV52"/>
      <c r="NSW52"/>
      <c r="NSX52"/>
      <c r="NSY52"/>
      <c r="NSZ52"/>
      <c r="NTA52"/>
      <c r="NTB52"/>
      <c r="NTC52"/>
      <c r="NTD52"/>
      <c r="NTE52"/>
      <c r="NTF52"/>
      <c r="NTG52"/>
      <c r="NTH52"/>
      <c r="NTI52"/>
      <c r="NTJ52"/>
      <c r="NTK52"/>
      <c r="NTL52"/>
      <c r="NTM52"/>
      <c r="NTN52"/>
      <c r="NTO52"/>
      <c r="NTP52"/>
      <c r="NTQ52"/>
      <c r="NTR52"/>
      <c r="NTS52"/>
      <c r="NTT52"/>
      <c r="NTU52"/>
      <c r="NTV52"/>
      <c r="NTW52"/>
      <c r="NTX52"/>
      <c r="NTY52"/>
      <c r="NTZ52"/>
      <c r="NUA52"/>
      <c r="NUB52"/>
      <c r="NUC52"/>
      <c r="NUD52"/>
      <c r="NUE52"/>
      <c r="NUF52"/>
      <c r="NUG52"/>
      <c r="NUH52"/>
      <c r="NUI52"/>
      <c r="NUJ52"/>
      <c r="NUK52"/>
      <c r="NUL52"/>
      <c r="NUM52"/>
      <c r="NUN52"/>
      <c r="NUO52"/>
      <c r="NUP52"/>
      <c r="NUQ52"/>
      <c r="NUR52"/>
      <c r="NUS52"/>
      <c r="NUT52"/>
      <c r="NUU52"/>
      <c r="NUV52"/>
      <c r="NUW52"/>
      <c r="NUX52"/>
      <c r="NUY52"/>
      <c r="NUZ52"/>
      <c r="NVA52"/>
      <c r="NVB52"/>
      <c r="NVC52"/>
      <c r="NVD52"/>
      <c r="NVE52"/>
      <c r="NVF52"/>
      <c r="NVG52"/>
      <c r="NVH52"/>
      <c r="NVI52"/>
      <c r="NVJ52"/>
      <c r="NVK52"/>
      <c r="NVL52"/>
      <c r="NVM52"/>
      <c r="NVN52"/>
      <c r="NVO52"/>
      <c r="NVP52"/>
      <c r="NVQ52"/>
      <c r="NVR52"/>
      <c r="NVS52"/>
      <c r="NVT52"/>
      <c r="NVU52"/>
      <c r="NVV52"/>
      <c r="NVW52"/>
      <c r="NVX52"/>
      <c r="NVY52"/>
      <c r="NVZ52"/>
      <c r="NWA52"/>
      <c r="NWB52"/>
      <c r="NWC52"/>
      <c r="NWD52"/>
      <c r="NWE52"/>
      <c r="NWF52"/>
      <c r="NWG52"/>
      <c r="NWH52"/>
      <c r="NWI52"/>
      <c r="NWJ52"/>
      <c r="NWK52"/>
      <c r="NWL52"/>
      <c r="NWM52"/>
      <c r="NWN52"/>
      <c r="NWO52"/>
      <c r="NWP52"/>
      <c r="NWQ52"/>
      <c r="NWR52"/>
      <c r="NWS52"/>
      <c r="NWT52"/>
      <c r="NWU52"/>
      <c r="NWV52"/>
      <c r="NWW52"/>
      <c r="NWX52"/>
      <c r="NWY52"/>
      <c r="NWZ52"/>
      <c r="NXA52"/>
      <c r="NXB52"/>
      <c r="NXC52"/>
      <c r="NXD52"/>
      <c r="NXE52"/>
      <c r="NXF52"/>
      <c r="NXG52"/>
      <c r="NXH52"/>
      <c r="NXI52"/>
      <c r="NXJ52"/>
      <c r="NXK52"/>
      <c r="NXL52"/>
      <c r="NXM52"/>
      <c r="NXN52"/>
      <c r="NXO52"/>
      <c r="NXP52"/>
      <c r="NXQ52"/>
      <c r="NXR52"/>
      <c r="NXS52"/>
      <c r="NXT52"/>
      <c r="NXU52"/>
      <c r="NXV52"/>
      <c r="NXW52"/>
      <c r="NXX52"/>
      <c r="NXY52"/>
      <c r="NXZ52"/>
      <c r="NYA52"/>
      <c r="NYB52"/>
      <c r="NYC52"/>
      <c r="NYD52"/>
      <c r="NYE52"/>
      <c r="NYF52"/>
      <c r="NYG52"/>
      <c r="NYH52"/>
      <c r="NYI52"/>
      <c r="NYJ52"/>
      <c r="NYK52"/>
      <c r="NYL52"/>
      <c r="NYM52"/>
      <c r="NYN52"/>
      <c r="NYO52"/>
      <c r="NYP52"/>
      <c r="NYQ52"/>
      <c r="NYR52"/>
      <c r="NYS52"/>
      <c r="NYT52"/>
      <c r="NYU52"/>
      <c r="NYV52"/>
      <c r="NYW52"/>
      <c r="NYX52"/>
      <c r="NYY52"/>
      <c r="NYZ52"/>
      <c r="NZA52"/>
      <c r="NZB52"/>
      <c r="NZC52"/>
      <c r="NZD52"/>
      <c r="NZE52"/>
      <c r="NZF52"/>
      <c r="NZG52"/>
      <c r="NZH52"/>
      <c r="NZI52"/>
      <c r="NZJ52"/>
      <c r="NZK52"/>
      <c r="NZL52"/>
      <c r="NZM52"/>
      <c r="NZN52"/>
      <c r="NZO52"/>
      <c r="NZP52"/>
      <c r="NZQ52"/>
      <c r="NZR52"/>
      <c r="NZS52"/>
      <c r="NZT52"/>
      <c r="NZU52"/>
      <c r="NZV52"/>
      <c r="NZW52"/>
      <c r="NZX52"/>
      <c r="NZY52"/>
      <c r="NZZ52"/>
      <c r="OAA52"/>
      <c r="OAB52"/>
      <c r="OAC52"/>
      <c r="OAD52"/>
      <c r="OAE52"/>
      <c r="OAF52"/>
      <c r="OAG52"/>
      <c r="OAH52"/>
      <c r="OAI52"/>
      <c r="OAJ52"/>
      <c r="OAK52"/>
      <c r="OAL52"/>
      <c r="OAM52"/>
      <c r="OAN52"/>
      <c r="OAO52"/>
      <c r="OAP52"/>
      <c r="OAQ52"/>
      <c r="OAR52"/>
      <c r="OAS52"/>
      <c r="OAT52"/>
      <c r="OAU52"/>
      <c r="OAV52"/>
      <c r="OAW52"/>
      <c r="OAX52"/>
      <c r="OAY52"/>
      <c r="OAZ52"/>
      <c r="OBA52"/>
      <c r="OBB52"/>
      <c r="OBC52"/>
      <c r="OBD52"/>
      <c r="OBE52"/>
      <c r="OBF52"/>
      <c r="OBG52"/>
      <c r="OBH52"/>
      <c r="OBI52"/>
      <c r="OBJ52"/>
      <c r="OBK52"/>
      <c r="OBL52"/>
      <c r="OBM52"/>
      <c r="OBN52"/>
      <c r="OBO52"/>
      <c r="OBP52"/>
      <c r="OBQ52"/>
      <c r="OBR52"/>
      <c r="OBS52"/>
      <c r="OBT52"/>
      <c r="OBU52"/>
      <c r="OBV52"/>
      <c r="OBW52"/>
      <c r="OBX52"/>
      <c r="OBY52"/>
      <c r="OBZ52"/>
      <c r="OCA52"/>
      <c r="OCB52"/>
      <c r="OCC52"/>
      <c r="OCD52"/>
      <c r="OCE52"/>
      <c r="OCF52"/>
      <c r="OCG52"/>
      <c r="OCH52"/>
      <c r="OCI52"/>
      <c r="OCJ52"/>
      <c r="OCK52"/>
      <c r="OCL52"/>
      <c r="OCM52"/>
      <c r="OCN52"/>
      <c r="OCO52"/>
      <c r="OCP52"/>
      <c r="OCQ52"/>
      <c r="OCR52"/>
      <c r="OCS52"/>
      <c r="OCT52"/>
      <c r="OCU52"/>
      <c r="OCV52"/>
      <c r="OCW52"/>
      <c r="OCX52"/>
      <c r="OCY52"/>
      <c r="OCZ52"/>
      <c r="ODA52"/>
      <c r="ODB52"/>
      <c r="ODC52"/>
      <c r="ODD52"/>
      <c r="ODE52"/>
      <c r="ODF52"/>
      <c r="ODG52"/>
      <c r="ODH52"/>
      <c r="ODI52"/>
      <c r="ODJ52"/>
      <c r="ODK52"/>
      <c r="ODL52"/>
      <c r="ODM52"/>
      <c r="ODN52"/>
      <c r="ODO52"/>
      <c r="ODP52"/>
      <c r="ODQ52"/>
      <c r="ODR52"/>
      <c r="ODS52"/>
      <c r="ODT52"/>
      <c r="ODU52"/>
      <c r="ODV52"/>
      <c r="ODW52"/>
      <c r="ODX52"/>
      <c r="ODY52"/>
      <c r="ODZ52"/>
      <c r="OEA52"/>
      <c r="OEB52"/>
      <c r="OEC52"/>
      <c r="OED52"/>
      <c r="OEE52"/>
      <c r="OEF52"/>
      <c r="OEG52"/>
      <c r="OEH52"/>
      <c r="OEI52"/>
      <c r="OEJ52"/>
      <c r="OEK52"/>
      <c r="OEL52"/>
      <c r="OEM52"/>
      <c r="OEN52"/>
      <c r="OEO52"/>
      <c r="OEP52"/>
      <c r="OEQ52"/>
      <c r="OER52"/>
      <c r="OES52"/>
      <c r="OET52"/>
      <c r="OEU52"/>
      <c r="OEV52"/>
      <c r="OEW52"/>
      <c r="OEX52"/>
      <c r="OEY52"/>
      <c r="OEZ52"/>
      <c r="OFA52"/>
      <c r="OFB52"/>
      <c r="OFC52"/>
      <c r="OFD52"/>
      <c r="OFE52"/>
      <c r="OFF52"/>
      <c r="OFG52"/>
      <c r="OFH52"/>
      <c r="OFI52"/>
      <c r="OFJ52"/>
      <c r="OFK52"/>
      <c r="OFL52"/>
      <c r="OFM52"/>
      <c r="OFN52"/>
      <c r="OFO52"/>
      <c r="OFP52"/>
      <c r="OFQ52"/>
      <c r="OFR52"/>
      <c r="OFS52"/>
      <c r="OFT52"/>
      <c r="OFU52"/>
      <c r="OFV52"/>
      <c r="OFW52"/>
      <c r="OFX52"/>
      <c r="OFY52"/>
      <c r="OFZ52"/>
      <c r="OGA52"/>
      <c r="OGB52"/>
      <c r="OGC52"/>
      <c r="OGD52"/>
      <c r="OGE52"/>
      <c r="OGF52"/>
      <c r="OGG52"/>
      <c r="OGH52"/>
      <c r="OGI52"/>
      <c r="OGJ52"/>
      <c r="OGK52"/>
      <c r="OGL52"/>
      <c r="OGM52"/>
      <c r="OGN52"/>
      <c r="OGO52"/>
      <c r="OGP52"/>
      <c r="OGQ52"/>
      <c r="OGR52"/>
      <c r="OGS52"/>
      <c r="OGT52"/>
      <c r="OGU52"/>
      <c r="OGV52"/>
      <c r="OGW52"/>
      <c r="OGX52"/>
      <c r="OGY52"/>
      <c r="OGZ52"/>
      <c r="OHA52"/>
      <c r="OHB52"/>
      <c r="OHC52"/>
      <c r="OHD52"/>
      <c r="OHE52"/>
      <c r="OHF52"/>
      <c r="OHG52"/>
      <c r="OHH52"/>
      <c r="OHI52"/>
      <c r="OHJ52"/>
      <c r="OHK52"/>
      <c r="OHL52"/>
      <c r="OHM52"/>
      <c r="OHN52"/>
      <c r="OHO52"/>
      <c r="OHP52"/>
      <c r="OHQ52"/>
      <c r="OHR52"/>
      <c r="OHS52"/>
      <c r="OHT52"/>
      <c r="OHU52"/>
      <c r="OHV52"/>
      <c r="OHW52"/>
      <c r="OHX52"/>
      <c r="OHY52"/>
      <c r="OHZ52"/>
      <c r="OIA52"/>
      <c r="OIB52"/>
      <c r="OIC52"/>
      <c r="OID52"/>
      <c r="OIE52"/>
      <c r="OIF52"/>
      <c r="OIG52"/>
      <c r="OIH52"/>
      <c r="OII52"/>
      <c r="OIJ52"/>
      <c r="OIK52"/>
      <c r="OIL52"/>
      <c r="OIM52"/>
      <c r="OIN52"/>
      <c r="OIO52"/>
      <c r="OIP52"/>
      <c r="OIQ52"/>
      <c r="OIR52"/>
      <c r="OIS52"/>
      <c r="OIT52"/>
      <c r="OIU52"/>
      <c r="OIV52"/>
      <c r="OIW52"/>
      <c r="OIX52"/>
      <c r="OIY52"/>
      <c r="OIZ52"/>
      <c r="OJA52"/>
      <c r="OJB52"/>
      <c r="OJC52"/>
      <c r="OJD52"/>
      <c r="OJE52"/>
      <c r="OJF52"/>
      <c r="OJG52"/>
      <c r="OJH52"/>
      <c r="OJI52"/>
      <c r="OJJ52"/>
      <c r="OJK52"/>
      <c r="OJL52"/>
      <c r="OJM52"/>
      <c r="OJN52"/>
      <c r="OJO52"/>
      <c r="OJP52"/>
      <c r="OJQ52"/>
      <c r="OJR52"/>
      <c r="OJS52"/>
      <c r="OJT52"/>
      <c r="OJU52"/>
      <c r="OJV52"/>
      <c r="OJW52"/>
      <c r="OJX52"/>
      <c r="OJY52"/>
      <c r="OJZ52"/>
      <c r="OKA52"/>
      <c r="OKB52"/>
      <c r="OKC52"/>
      <c r="OKD52"/>
      <c r="OKE52"/>
      <c r="OKF52"/>
      <c r="OKG52"/>
      <c r="OKH52"/>
      <c r="OKI52"/>
      <c r="OKJ52"/>
      <c r="OKK52"/>
      <c r="OKL52"/>
      <c r="OKM52"/>
      <c r="OKN52"/>
      <c r="OKO52"/>
      <c r="OKP52"/>
      <c r="OKQ52"/>
      <c r="OKR52"/>
      <c r="OKS52"/>
      <c r="OKT52"/>
      <c r="OKU52"/>
      <c r="OKV52"/>
      <c r="OKW52"/>
      <c r="OKX52"/>
      <c r="OKY52"/>
      <c r="OKZ52"/>
      <c r="OLA52"/>
      <c r="OLB52"/>
      <c r="OLC52"/>
      <c r="OLD52"/>
      <c r="OLE52"/>
      <c r="OLF52"/>
      <c r="OLG52"/>
      <c r="OLH52"/>
      <c r="OLI52"/>
      <c r="OLJ52"/>
      <c r="OLK52"/>
      <c r="OLL52"/>
      <c r="OLM52"/>
      <c r="OLN52"/>
      <c r="OLO52"/>
      <c r="OLP52"/>
      <c r="OLQ52"/>
      <c r="OLR52"/>
      <c r="OLS52"/>
      <c r="OLT52"/>
      <c r="OLU52"/>
      <c r="OLV52"/>
      <c r="OLW52"/>
      <c r="OLX52"/>
      <c r="OLY52"/>
      <c r="OLZ52"/>
      <c r="OMA52"/>
      <c r="OMB52"/>
      <c r="OMC52"/>
      <c r="OMD52"/>
      <c r="OME52"/>
      <c r="OMF52"/>
      <c r="OMG52"/>
      <c r="OMH52"/>
      <c r="OMI52"/>
      <c r="OMJ52"/>
      <c r="OMK52"/>
      <c r="OML52"/>
      <c r="OMM52"/>
      <c r="OMN52"/>
      <c r="OMO52"/>
      <c r="OMP52"/>
      <c r="OMQ52"/>
      <c r="OMR52"/>
      <c r="OMS52"/>
      <c r="OMT52"/>
      <c r="OMU52"/>
      <c r="OMV52"/>
      <c r="OMW52"/>
      <c r="OMX52"/>
      <c r="OMY52"/>
      <c r="OMZ52"/>
      <c r="ONA52"/>
      <c r="ONB52"/>
      <c r="ONC52"/>
      <c r="OND52"/>
      <c r="ONE52"/>
      <c r="ONF52"/>
      <c r="ONG52"/>
      <c r="ONH52"/>
      <c r="ONI52"/>
      <c r="ONJ52"/>
      <c r="ONK52"/>
      <c r="ONL52"/>
      <c r="ONM52"/>
      <c r="ONN52"/>
      <c r="ONO52"/>
      <c r="ONP52"/>
      <c r="ONQ52"/>
      <c r="ONR52"/>
      <c r="ONS52"/>
      <c r="ONT52"/>
      <c r="ONU52"/>
      <c r="ONV52"/>
      <c r="ONW52"/>
      <c r="ONX52"/>
      <c r="ONY52"/>
      <c r="ONZ52"/>
      <c r="OOA52"/>
      <c r="OOB52"/>
      <c r="OOC52"/>
      <c r="OOD52"/>
      <c r="OOE52"/>
      <c r="OOF52"/>
      <c r="OOG52"/>
      <c r="OOH52"/>
      <c r="OOI52"/>
      <c r="OOJ52"/>
      <c r="OOK52"/>
      <c r="OOL52"/>
      <c r="OOM52"/>
      <c r="OON52"/>
      <c r="OOO52"/>
      <c r="OOP52"/>
      <c r="OOQ52"/>
      <c r="OOR52"/>
      <c r="OOS52"/>
      <c r="OOT52"/>
      <c r="OOU52"/>
      <c r="OOV52"/>
      <c r="OOW52"/>
      <c r="OOX52"/>
      <c r="OOY52"/>
      <c r="OOZ52"/>
      <c r="OPA52"/>
      <c r="OPB52"/>
      <c r="OPC52"/>
      <c r="OPD52"/>
      <c r="OPE52"/>
      <c r="OPF52"/>
      <c r="OPG52"/>
      <c r="OPH52"/>
      <c r="OPI52"/>
      <c r="OPJ52"/>
      <c r="OPK52"/>
      <c r="OPL52"/>
      <c r="OPM52"/>
      <c r="OPN52"/>
      <c r="OPO52"/>
      <c r="OPP52"/>
      <c r="OPQ52"/>
      <c r="OPR52"/>
      <c r="OPS52"/>
      <c r="OPT52"/>
      <c r="OPU52"/>
      <c r="OPV52"/>
      <c r="OPW52"/>
      <c r="OPX52"/>
      <c r="OPY52"/>
      <c r="OPZ52"/>
      <c r="OQA52"/>
      <c r="OQB52"/>
      <c r="OQC52"/>
      <c r="OQD52"/>
      <c r="OQE52"/>
      <c r="OQF52"/>
      <c r="OQG52"/>
      <c r="OQH52"/>
      <c r="OQI52"/>
      <c r="OQJ52"/>
      <c r="OQK52"/>
      <c r="OQL52"/>
      <c r="OQM52"/>
      <c r="OQN52"/>
      <c r="OQO52"/>
      <c r="OQP52"/>
      <c r="OQQ52"/>
      <c r="OQR52"/>
      <c r="OQS52"/>
      <c r="OQT52"/>
      <c r="OQU52"/>
      <c r="OQV52"/>
      <c r="OQW52"/>
      <c r="OQX52"/>
      <c r="OQY52"/>
      <c r="OQZ52"/>
      <c r="ORA52"/>
      <c r="ORB52"/>
      <c r="ORC52"/>
      <c r="ORD52"/>
      <c r="ORE52"/>
      <c r="ORF52"/>
      <c r="ORG52"/>
      <c r="ORH52"/>
      <c r="ORI52"/>
      <c r="ORJ52"/>
      <c r="ORK52"/>
      <c r="ORL52"/>
      <c r="ORM52"/>
      <c r="ORN52"/>
      <c r="ORO52"/>
      <c r="ORP52"/>
      <c r="ORQ52"/>
      <c r="ORR52"/>
      <c r="ORS52"/>
      <c r="ORT52"/>
      <c r="ORU52"/>
      <c r="ORV52"/>
      <c r="ORW52"/>
      <c r="ORX52"/>
      <c r="ORY52"/>
      <c r="ORZ52"/>
      <c r="OSA52"/>
      <c r="OSB52"/>
      <c r="OSC52"/>
      <c r="OSD52"/>
      <c r="OSE52"/>
      <c r="OSF52"/>
      <c r="OSG52"/>
      <c r="OSH52"/>
      <c r="OSI52"/>
      <c r="OSJ52"/>
      <c r="OSK52"/>
      <c r="OSL52"/>
      <c r="OSM52"/>
      <c r="OSN52"/>
      <c r="OSO52"/>
      <c r="OSP52"/>
      <c r="OSQ52"/>
      <c r="OSR52"/>
      <c r="OSS52"/>
      <c r="OST52"/>
      <c r="OSU52"/>
      <c r="OSV52"/>
      <c r="OSW52"/>
      <c r="OSX52"/>
      <c r="OSY52"/>
      <c r="OSZ52"/>
      <c r="OTA52"/>
      <c r="OTB52"/>
      <c r="OTC52"/>
      <c r="OTD52"/>
      <c r="OTE52"/>
      <c r="OTF52"/>
      <c r="OTG52"/>
      <c r="OTH52"/>
      <c r="OTI52"/>
      <c r="OTJ52"/>
      <c r="OTK52"/>
      <c r="OTL52"/>
      <c r="OTM52"/>
      <c r="OTN52"/>
      <c r="OTO52"/>
      <c r="OTP52"/>
      <c r="OTQ52"/>
      <c r="OTR52"/>
      <c r="OTS52"/>
      <c r="OTT52"/>
      <c r="OTU52"/>
      <c r="OTV52"/>
      <c r="OTW52"/>
      <c r="OTX52"/>
      <c r="OTY52"/>
      <c r="OTZ52"/>
      <c r="OUA52"/>
      <c r="OUB52"/>
      <c r="OUC52"/>
      <c r="OUD52"/>
      <c r="OUE52"/>
      <c r="OUF52"/>
      <c r="OUG52"/>
      <c r="OUH52"/>
      <c r="OUI52"/>
      <c r="OUJ52"/>
      <c r="OUK52"/>
      <c r="OUL52"/>
      <c r="OUM52"/>
      <c r="OUN52"/>
      <c r="OUO52"/>
      <c r="OUP52"/>
      <c r="OUQ52"/>
      <c r="OUR52"/>
      <c r="OUS52"/>
      <c r="OUT52"/>
      <c r="OUU52"/>
      <c r="OUV52"/>
      <c r="OUW52"/>
      <c r="OUX52"/>
      <c r="OUY52"/>
      <c r="OUZ52"/>
      <c r="OVA52"/>
      <c r="OVB52"/>
      <c r="OVC52"/>
      <c r="OVD52"/>
      <c r="OVE52"/>
      <c r="OVF52"/>
      <c r="OVG52"/>
      <c r="OVH52"/>
      <c r="OVI52"/>
      <c r="OVJ52"/>
      <c r="OVK52"/>
      <c r="OVL52"/>
      <c r="OVM52"/>
      <c r="OVN52"/>
      <c r="OVO52"/>
      <c r="OVP52"/>
      <c r="OVQ52"/>
      <c r="OVR52"/>
      <c r="OVS52"/>
      <c r="OVT52"/>
      <c r="OVU52"/>
      <c r="OVV52"/>
      <c r="OVW52"/>
      <c r="OVX52"/>
      <c r="OVY52"/>
      <c r="OVZ52"/>
      <c r="OWA52"/>
      <c r="OWB52"/>
      <c r="OWC52"/>
      <c r="OWD52"/>
      <c r="OWE52"/>
      <c r="OWF52"/>
      <c r="OWG52"/>
      <c r="OWH52"/>
      <c r="OWI52"/>
      <c r="OWJ52"/>
      <c r="OWK52"/>
      <c r="OWL52"/>
      <c r="OWM52"/>
      <c r="OWN52"/>
      <c r="OWO52"/>
      <c r="OWP52"/>
      <c r="OWQ52"/>
      <c r="OWR52"/>
      <c r="OWS52"/>
      <c r="OWT52"/>
      <c r="OWU52"/>
      <c r="OWV52"/>
      <c r="OWW52"/>
      <c r="OWX52"/>
      <c r="OWY52"/>
      <c r="OWZ52"/>
      <c r="OXA52"/>
      <c r="OXB52"/>
      <c r="OXC52"/>
      <c r="OXD52"/>
      <c r="OXE52"/>
      <c r="OXF52"/>
      <c r="OXG52"/>
      <c r="OXH52"/>
      <c r="OXI52"/>
      <c r="OXJ52"/>
      <c r="OXK52"/>
      <c r="OXL52"/>
      <c r="OXM52"/>
      <c r="OXN52"/>
      <c r="OXO52"/>
      <c r="OXP52"/>
      <c r="OXQ52"/>
      <c r="OXR52"/>
      <c r="OXS52"/>
      <c r="OXT52"/>
      <c r="OXU52"/>
      <c r="OXV52"/>
      <c r="OXW52"/>
      <c r="OXX52"/>
      <c r="OXY52"/>
      <c r="OXZ52"/>
      <c r="OYA52"/>
      <c r="OYB52"/>
      <c r="OYC52"/>
      <c r="OYD52"/>
      <c r="OYE52"/>
      <c r="OYF52"/>
      <c r="OYG52"/>
      <c r="OYH52"/>
      <c r="OYI52"/>
      <c r="OYJ52"/>
      <c r="OYK52"/>
      <c r="OYL52"/>
      <c r="OYM52"/>
      <c r="OYN52"/>
      <c r="OYO52"/>
      <c r="OYP52"/>
      <c r="OYQ52"/>
      <c r="OYR52"/>
      <c r="OYS52"/>
      <c r="OYT52"/>
      <c r="OYU52"/>
      <c r="OYV52"/>
      <c r="OYW52"/>
      <c r="OYX52"/>
      <c r="OYY52"/>
      <c r="OYZ52"/>
      <c r="OZA52"/>
      <c r="OZB52"/>
      <c r="OZC52"/>
      <c r="OZD52"/>
      <c r="OZE52"/>
      <c r="OZF52"/>
      <c r="OZG52"/>
      <c r="OZH52"/>
      <c r="OZI52"/>
      <c r="OZJ52"/>
      <c r="OZK52"/>
      <c r="OZL52"/>
      <c r="OZM52"/>
      <c r="OZN52"/>
      <c r="OZO52"/>
      <c r="OZP52"/>
      <c r="OZQ52"/>
      <c r="OZR52"/>
      <c r="OZS52"/>
      <c r="OZT52"/>
      <c r="OZU52"/>
      <c r="OZV52"/>
      <c r="OZW52"/>
      <c r="OZX52"/>
      <c r="OZY52"/>
      <c r="OZZ52"/>
      <c r="PAA52"/>
      <c r="PAB52"/>
      <c r="PAC52"/>
      <c r="PAD52"/>
      <c r="PAE52"/>
      <c r="PAF52"/>
      <c r="PAG52"/>
      <c r="PAH52"/>
      <c r="PAI52"/>
      <c r="PAJ52"/>
      <c r="PAK52"/>
      <c r="PAL52"/>
      <c r="PAM52"/>
      <c r="PAN52"/>
      <c r="PAO52"/>
      <c r="PAP52"/>
      <c r="PAQ52"/>
      <c r="PAR52"/>
      <c r="PAS52"/>
      <c r="PAT52"/>
      <c r="PAU52"/>
      <c r="PAV52"/>
      <c r="PAW52"/>
      <c r="PAX52"/>
      <c r="PAY52"/>
      <c r="PAZ52"/>
      <c r="PBA52"/>
      <c r="PBB52"/>
      <c r="PBC52"/>
      <c r="PBD52"/>
      <c r="PBE52"/>
      <c r="PBF52"/>
      <c r="PBG52"/>
      <c r="PBH52"/>
      <c r="PBI52"/>
      <c r="PBJ52"/>
      <c r="PBK52"/>
      <c r="PBL52"/>
      <c r="PBM52"/>
      <c r="PBN52"/>
      <c r="PBO52"/>
      <c r="PBP52"/>
      <c r="PBQ52"/>
      <c r="PBR52"/>
      <c r="PBS52"/>
      <c r="PBT52"/>
      <c r="PBU52"/>
      <c r="PBV52"/>
      <c r="PBW52"/>
      <c r="PBX52"/>
      <c r="PBY52"/>
      <c r="PBZ52"/>
      <c r="PCA52"/>
      <c r="PCB52"/>
      <c r="PCC52"/>
      <c r="PCD52"/>
      <c r="PCE52"/>
      <c r="PCF52"/>
      <c r="PCG52"/>
      <c r="PCH52"/>
      <c r="PCI52"/>
      <c r="PCJ52"/>
      <c r="PCK52"/>
      <c r="PCL52"/>
      <c r="PCM52"/>
      <c r="PCN52"/>
      <c r="PCO52"/>
      <c r="PCP52"/>
      <c r="PCQ52"/>
      <c r="PCR52"/>
      <c r="PCS52"/>
      <c r="PCT52"/>
      <c r="PCU52"/>
      <c r="PCV52"/>
      <c r="PCW52"/>
      <c r="PCX52"/>
      <c r="PCY52"/>
      <c r="PCZ52"/>
      <c r="PDA52"/>
      <c r="PDB52"/>
      <c r="PDC52"/>
      <c r="PDD52"/>
      <c r="PDE52"/>
      <c r="PDF52"/>
      <c r="PDG52"/>
      <c r="PDH52"/>
      <c r="PDI52"/>
      <c r="PDJ52"/>
      <c r="PDK52"/>
      <c r="PDL52"/>
      <c r="PDM52"/>
      <c r="PDN52"/>
      <c r="PDO52"/>
      <c r="PDP52"/>
      <c r="PDQ52"/>
      <c r="PDR52"/>
      <c r="PDS52"/>
      <c r="PDT52"/>
      <c r="PDU52"/>
      <c r="PDV52"/>
      <c r="PDW52"/>
      <c r="PDX52"/>
      <c r="PDY52"/>
      <c r="PDZ52"/>
      <c r="PEA52"/>
      <c r="PEB52"/>
      <c r="PEC52"/>
      <c r="PED52"/>
      <c r="PEE52"/>
      <c r="PEF52"/>
      <c r="PEG52"/>
      <c r="PEH52"/>
      <c r="PEI52"/>
      <c r="PEJ52"/>
      <c r="PEK52"/>
      <c r="PEL52"/>
      <c r="PEM52"/>
      <c r="PEN52"/>
      <c r="PEO52"/>
      <c r="PEP52"/>
      <c r="PEQ52"/>
      <c r="PER52"/>
      <c r="PES52"/>
      <c r="PET52"/>
      <c r="PEU52"/>
      <c r="PEV52"/>
      <c r="PEW52"/>
      <c r="PEX52"/>
      <c r="PEY52"/>
      <c r="PEZ52"/>
      <c r="PFA52"/>
      <c r="PFB52"/>
      <c r="PFC52"/>
      <c r="PFD52"/>
      <c r="PFE52"/>
      <c r="PFF52"/>
      <c r="PFG52"/>
      <c r="PFH52"/>
      <c r="PFI52"/>
      <c r="PFJ52"/>
      <c r="PFK52"/>
      <c r="PFL52"/>
      <c r="PFM52"/>
      <c r="PFN52"/>
      <c r="PFO52"/>
      <c r="PFP52"/>
      <c r="PFQ52"/>
      <c r="PFR52"/>
      <c r="PFS52"/>
      <c r="PFT52"/>
      <c r="PFU52"/>
      <c r="PFV52"/>
      <c r="PFW52"/>
      <c r="PFX52"/>
      <c r="PFY52"/>
      <c r="PFZ52"/>
      <c r="PGA52"/>
      <c r="PGB52"/>
      <c r="PGC52"/>
      <c r="PGD52"/>
      <c r="PGE52"/>
      <c r="PGF52"/>
      <c r="PGG52"/>
      <c r="PGH52"/>
      <c r="PGI52"/>
      <c r="PGJ52"/>
      <c r="PGK52"/>
      <c r="PGL52"/>
      <c r="PGM52"/>
      <c r="PGN52"/>
      <c r="PGO52"/>
      <c r="PGP52"/>
      <c r="PGQ52"/>
      <c r="PGR52"/>
      <c r="PGS52"/>
      <c r="PGT52"/>
      <c r="PGU52"/>
      <c r="PGV52"/>
      <c r="PGW52"/>
      <c r="PGX52"/>
      <c r="PGY52"/>
      <c r="PGZ52"/>
      <c r="PHA52"/>
      <c r="PHB52"/>
      <c r="PHC52"/>
      <c r="PHD52"/>
      <c r="PHE52"/>
      <c r="PHF52"/>
      <c r="PHG52"/>
      <c r="PHH52"/>
      <c r="PHI52"/>
      <c r="PHJ52"/>
      <c r="PHK52"/>
      <c r="PHL52"/>
      <c r="PHM52"/>
      <c r="PHN52"/>
      <c r="PHO52"/>
      <c r="PHP52"/>
      <c r="PHQ52"/>
      <c r="PHR52"/>
      <c r="PHS52"/>
      <c r="PHT52"/>
      <c r="PHU52"/>
      <c r="PHV52"/>
      <c r="PHW52"/>
      <c r="PHX52"/>
      <c r="PHY52"/>
      <c r="PHZ52"/>
      <c r="PIA52"/>
      <c r="PIB52"/>
      <c r="PIC52"/>
      <c r="PID52"/>
      <c r="PIE52"/>
      <c r="PIF52"/>
      <c r="PIG52"/>
      <c r="PIH52"/>
      <c r="PII52"/>
      <c r="PIJ52"/>
      <c r="PIK52"/>
      <c r="PIL52"/>
      <c r="PIM52"/>
      <c r="PIN52"/>
      <c r="PIO52"/>
      <c r="PIP52"/>
      <c r="PIQ52"/>
      <c r="PIR52"/>
      <c r="PIS52"/>
      <c r="PIT52"/>
      <c r="PIU52"/>
      <c r="PIV52"/>
      <c r="PIW52"/>
      <c r="PIX52"/>
      <c r="PIY52"/>
      <c r="PIZ52"/>
      <c r="PJA52"/>
      <c r="PJB52"/>
      <c r="PJC52"/>
      <c r="PJD52"/>
      <c r="PJE52"/>
      <c r="PJF52"/>
      <c r="PJG52"/>
      <c r="PJH52"/>
      <c r="PJI52"/>
      <c r="PJJ52"/>
      <c r="PJK52"/>
      <c r="PJL52"/>
      <c r="PJM52"/>
      <c r="PJN52"/>
      <c r="PJO52"/>
      <c r="PJP52"/>
      <c r="PJQ52"/>
      <c r="PJR52"/>
      <c r="PJS52"/>
      <c r="PJT52"/>
      <c r="PJU52"/>
      <c r="PJV52"/>
      <c r="PJW52"/>
      <c r="PJX52"/>
      <c r="PJY52"/>
      <c r="PJZ52"/>
      <c r="PKA52"/>
      <c r="PKB52"/>
      <c r="PKC52"/>
      <c r="PKD52"/>
      <c r="PKE52"/>
      <c r="PKF52"/>
      <c r="PKG52"/>
      <c r="PKH52"/>
      <c r="PKI52"/>
      <c r="PKJ52"/>
      <c r="PKK52"/>
      <c r="PKL52"/>
      <c r="PKM52"/>
      <c r="PKN52"/>
      <c r="PKO52"/>
      <c r="PKP52"/>
      <c r="PKQ52"/>
      <c r="PKR52"/>
      <c r="PKS52"/>
      <c r="PKT52"/>
      <c r="PKU52"/>
      <c r="PKV52"/>
      <c r="PKW52"/>
      <c r="PKX52"/>
      <c r="PKY52"/>
      <c r="PKZ52"/>
      <c r="PLA52"/>
      <c r="PLB52"/>
      <c r="PLC52"/>
      <c r="PLD52"/>
      <c r="PLE52"/>
      <c r="PLF52"/>
      <c r="PLG52"/>
      <c r="PLH52"/>
      <c r="PLI52"/>
      <c r="PLJ52"/>
      <c r="PLK52"/>
      <c r="PLL52"/>
      <c r="PLM52"/>
      <c r="PLN52"/>
      <c r="PLO52"/>
      <c r="PLP52"/>
      <c r="PLQ52"/>
      <c r="PLR52"/>
      <c r="PLS52"/>
      <c r="PLT52"/>
      <c r="PLU52"/>
      <c r="PLV52"/>
      <c r="PLW52"/>
      <c r="PLX52"/>
      <c r="PLY52"/>
      <c r="PLZ52"/>
      <c r="PMA52"/>
      <c r="PMB52"/>
      <c r="PMC52"/>
      <c r="PMD52"/>
      <c r="PME52"/>
      <c r="PMF52"/>
      <c r="PMG52"/>
      <c r="PMH52"/>
      <c r="PMI52"/>
      <c r="PMJ52"/>
      <c r="PMK52"/>
      <c r="PML52"/>
      <c r="PMM52"/>
      <c r="PMN52"/>
      <c r="PMO52"/>
      <c r="PMP52"/>
      <c r="PMQ52"/>
      <c r="PMR52"/>
      <c r="PMS52"/>
      <c r="PMT52"/>
      <c r="PMU52"/>
      <c r="PMV52"/>
      <c r="PMW52"/>
      <c r="PMX52"/>
      <c r="PMY52"/>
      <c r="PMZ52"/>
      <c r="PNA52"/>
      <c r="PNB52"/>
      <c r="PNC52"/>
      <c r="PND52"/>
      <c r="PNE52"/>
      <c r="PNF52"/>
      <c r="PNG52"/>
      <c r="PNH52"/>
      <c r="PNI52"/>
      <c r="PNJ52"/>
      <c r="PNK52"/>
      <c r="PNL52"/>
      <c r="PNM52"/>
      <c r="PNN52"/>
      <c r="PNO52"/>
      <c r="PNP52"/>
      <c r="PNQ52"/>
      <c r="PNR52"/>
      <c r="PNS52"/>
      <c r="PNT52"/>
      <c r="PNU52"/>
      <c r="PNV52"/>
      <c r="PNW52"/>
      <c r="PNX52"/>
      <c r="PNY52"/>
      <c r="PNZ52"/>
      <c r="POA52"/>
      <c r="POB52"/>
      <c r="POC52"/>
      <c r="POD52"/>
      <c r="POE52"/>
      <c r="POF52"/>
      <c r="POG52"/>
      <c r="POH52"/>
      <c r="POI52"/>
      <c r="POJ52"/>
      <c r="POK52"/>
      <c r="POL52"/>
      <c r="POM52"/>
      <c r="PON52"/>
      <c r="POO52"/>
      <c r="POP52"/>
      <c r="POQ52"/>
      <c r="POR52"/>
      <c r="POS52"/>
      <c r="POT52"/>
      <c r="POU52"/>
      <c r="POV52"/>
      <c r="POW52"/>
      <c r="POX52"/>
      <c r="POY52"/>
      <c r="POZ52"/>
      <c r="PPA52"/>
      <c r="PPB52"/>
      <c r="PPC52"/>
      <c r="PPD52"/>
      <c r="PPE52"/>
      <c r="PPF52"/>
      <c r="PPG52"/>
      <c r="PPH52"/>
      <c r="PPI52"/>
      <c r="PPJ52"/>
      <c r="PPK52"/>
      <c r="PPL52"/>
      <c r="PPM52"/>
      <c r="PPN52"/>
      <c r="PPO52"/>
      <c r="PPP52"/>
      <c r="PPQ52"/>
      <c r="PPR52"/>
      <c r="PPS52"/>
      <c r="PPT52"/>
      <c r="PPU52"/>
      <c r="PPV52"/>
      <c r="PPW52"/>
      <c r="PPX52"/>
      <c r="PPY52"/>
      <c r="PPZ52"/>
      <c r="PQA52"/>
      <c r="PQB52"/>
      <c r="PQC52"/>
      <c r="PQD52"/>
      <c r="PQE52"/>
      <c r="PQF52"/>
      <c r="PQG52"/>
      <c r="PQH52"/>
      <c r="PQI52"/>
      <c r="PQJ52"/>
      <c r="PQK52"/>
      <c r="PQL52"/>
      <c r="PQM52"/>
      <c r="PQN52"/>
      <c r="PQO52"/>
      <c r="PQP52"/>
      <c r="PQQ52"/>
      <c r="PQR52"/>
      <c r="PQS52"/>
      <c r="PQT52"/>
      <c r="PQU52"/>
      <c r="PQV52"/>
      <c r="PQW52"/>
      <c r="PQX52"/>
      <c r="PQY52"/>
      <c r="PQZ52"/>
      <c r="PRA52"/>
      <c r="PRB52"/>
      <c r="PRC52"/>
      <c r="PRD52"/>
      <c r="PRE52"/>
      <c r="PRF52"/>
      <c r="PRG52"/>
      <c r="PRH52"/>
      <c r="PRI52"/>
      <c r="PRJ52"/>
      <c r="PRK52"/>
      <c r="PRL52"/>
      <c r="PRM52"/>
      <c r="PRN52"/>
      <c r="PRO52"/>
      <c r="PRP52"/>
      <c r="PRQ52"/>
      <c r="PRR52"/>
      <c r="PRS52"/>
      <c r="PRT52"/>
      <c r="PRU52"/>
      <c r="PRV52"/>
      <c r="PRW52"/>
      <c r="PRX52"/>
      <c r="PRY52"/>
      <c r="PRZ52"/>
      <c r="PSA52"/>
      <c r="PSB52"/>
      <c r="PSC52"/>
      <c r="PSD52"/>
      <c r="PSE52"/>
      <c r="PSF52"/>
      <c r="PSG52"/>
      <c r="PSH52"/>
      <c r="PSI52"/>
      <c r="PSJ52"/>
      <c r="PSK52"/>
      <c r="PSL52"/>
      <c r="PSM52"/>
      <c r="PSN52"/>
      <c r="PSO52"/>
      <c r="PSP52"/>
      <c r="PSQ52"/>
      <c r="PSR52"/>
      <c r="PSS52"/>
      <c r="PST52"/>
      <c r="PSU52"/>
      <c r="PSV52"/>
      <c r="PSW52"/>
      <c r="PSX52"/>
      <c r="PSY52"/>
      <c r="PSZ52"/>
      <c r="PTA52"/>
      <c r="PTB52"/>
      <c r="PTC52"/>
      <c r="PTD52"/>
      <c r="PTE52"/>
      <c r="PTF52"/>
      <c r="PTG52"/>
      <c r="PTH52"/>
      <c r="PTI52"/>
      <c r="PTJ52"/>
      <c r="PTK52"/>
      <c r="PTL52"/>
      <c r="PTM52"/>
      <c r="PTN52"/>
      <c r="PTO52"/>
      <c r="PTP52"/>
      <c r="PTQ52"/>
      <c r="PTR52"/>
      <c r="PTS52"/>
      <c r="PTT52"/>
      <c r="PTU52"/>
      <c r="PTV52"/>
      <c r="PTW52"/>
      <c r="PTX52"/>
      <c r="PTY52"/>
      <c r="PTZ52"/>
      <c r="PUA52"/>
      <c r="PUB52"/>
      <c r="PUC52"/>
      <c r="PUD52"/>
      <c r="PUE52"/>
      <c r="PUF52"/>
      <c r="PUG52"/>
      <c r="PUH52"/>
      <c r="PUI52"/>
      <c r="PUJ52"/>
      <c r="PUK52"/>
      <c r="PUL52"/>
      <c r="PUM52"/>
      <c r="PUN52"/>
      <c r="PUO52"/>
      <c r="PUP52"/>
      <c r="PUQ52"/>
      <c r="PUR52"/>
      <c r="PUS52"/>
      <c r="PUT52"/>
      <c r="PUU52"/>
      <c r="PUV52"/>
      <c r="PUW52"/>
      <c r="PUX52"/>
      <c r="PUY52"/>
      <c r="PUZ52"/>
      <c r="PVA52"/>
      <c r="PVB52"/>
      <c r="PVC52"/>
      <c r="PVD52"/>
      <c r="PVE52"/>
      <c r="PVF52"/>
      <c r="PVG52"/>
      <c r="PVH52"/>
      <c r="PVI52"/>
      <c r="PVJ52"/>
      <c r="PVK52"/>
      <c r="PVL52"/>
      <c r="PVM52"/>
      <c r="PVN52"/>
      <c r="PVO52"/>
      <c r="PVP52"/>
      <c r="PVQ52"/>
      <c r="PVR52"/>
      <c r="PVS52"/>
      <c r="PVT52"/>
      <c r="PVU52"/>
      <c r="PVV52"/>
      <c r="PVW52"/>
      <c r="PVX52"/>
      <c r="PVY52"/>
      <c r="PVZ52"/>
      <c r="PWA52"/>
      <c r="PWB52"/>
      <c r="PWC52"/>
      <c r="PWD52"/>
      <c r="PWE52"/>
      <c r="PWF52"/>
      <c r="PWG52"/>
      <c r="PWH52"/>
      <c r="PWI52"/>
      <c r="PWJ52"/>
      <c r="PWK52"/>
      <c r="PWL52"/>
      <c r="PWM52"/>
      <c r="PWN52"/>
      <c r="PWO52"/>
      <c r="PWP52"/>
      <c r="PWQ52"/>
      <c r="PWR52"/>
      <c r="PWS52"/>
      <c r="PWT52"/>
      <c r="PWU52"/>
      <c r="PWV52"/>
      <c r="PWW52"/>
      <c r="PWX52"/>
      <c r="PWY52"/>
      <c r="PWZ52"/>
      <c r="PXA52"/>
      <c r="PXB52"/>
      <c r="PXC52"/>
      <c r="PXD52"/>
      <c r="PXE52"/>
      <c r="PXF52"/>
      <c r="PXG52"/>
      <c r="PXH52"/>
      <c r="PXI52"/>
      <c r="PXJ52"/>
      <c r="PXK52"/>
      <c r="PXL52"/>
      <c r="PXM52"/>
      <c r="PXN52"/>
      <c r="PXO52"/>
      <c r="PXP52"/>
      <c r="PXQ52"/>
      <c r="PXR52"/>
      <c r="PXS52"/>
      <c r="PXT52"/>
      <c r="PXU52"/>
      <c r="PXV52"/>
      <c r="PXW52"/>
      <c r="PXX52"/>
      <c r="PXY52"/>
      <c r="PXZ52"/>
      <c r="PYA52"/>
      <c r="PYB52"/>
      <c r="PYC52"/>
      <c r="PYD52"/>
      <c r="PYE52"/>
      <c r="PYF52"/>
      <c r="PYG52"/>
      <c r="PYH52"/>
      <c r="PYI52"/>
      <c r="PYJ52"/>
      <c r="PYK52"/>
      <c r="PYL52"/>
      <c r="PYM52"/>
      <c r="PYN52"/>
      <c r="PYO52"/>
      <c r="PYP52"/>
      <c r="PYQ52"/>
      <c r="PYR52"/>
      <c r="PYS52"/>
      <c r="PYT52"/>
      <c r="PYU52"/>
      <c r="PYV52"/>
      <c r="PYW52"/>
      <c r="PYX52"/>
      <c r="PYY52"/>
      <c r="PYZ52"/>
      <c r="PZA52"/>
      <c r="PZB52"/>
      <c r="PZC52"/>
      <c r="PZD52"/>
      <c r="PZE52"/>
      <c r="PZF52"/>
      <c r="PZG52"/>
      <c r="PZH52"/>
      <c r="PZI52"/>
      <c r="PZJ52"/>
      <c r="PZK52"/>
      <c r="PZL52"/>
      <c r="PZM52"/>
      <c r="PZN52"/>
      <c r="PZO52"/>
      <c r="PZP52"/>
      <c r="PZQ52"/>
      <c r="PZR52"/>
      <c r="PZS52"/>
      <c r="PZT52"/>
      <c r="PZU52"/>
      <c r="PZV52"/>
      <c r="PZW52"/>
      <c r="PZX52"/>
      <c r="PZY52"/>
      <c r="PZZ52"/>
      <c r="QAA52"/>
      <c r="QAB52"/>
      <c r="QAC52"/>
      <c r="QAD52"/>
      <c r="QAE52"/>
      <c r="QAF52"/>
      <c r="QAG52"/>
      <c r="QAH52"/>
      <c r="QAI52"/>
      <c r="QAJ52"/>
      <c r="QAK52"/>
      <c r="QAL52"/>
      <c r="QAM52"/>
      <c r="QAN52"/>
      <c r="QAO52"/>
      <c r="QAP52"/>
      <c r="QAQ52"/>
      <c r="QAR52"/>
      <c r="QAS52"/>
      <c r="QAT52"/>
      <c r="QAU52"/>
      <c r="QAV52"/>
      <c r="QAW52"/>
      <c r="QAX52"/>
      <c r="QAY52"/>
      <c r="QAZ52"/>
      <c r="QBA52"/>
      <c r="QBB52"/>
      <c r="QBC52"/>
      <c r="QBD52"/>
      <c r="QBE52"/>
      <c r="QBF52"/>
      <c r="QBG52"/>
      <c r="QBH52"/>
      <c r="QBI52"/>
      <c r="QBJ52"/>
      <c r="QBK52"/>
      <c r="QBL52"/>
      <c r="QBM52"/>
      <c r="QBN52"/>
      <c r="QBO52"/>
      <c r="QBP52"/>
      <c r="QBQ52"/>
      <c r="QBR52"/>
      <c r="QBS52"/>
      <c r="QBT52"/>
      <c r="QBU52"/>
      <c r="QBV52"/>
      <c r="QBW52"/>
      <c r="QBX52"/>
      <c r="QBY52"/>
      <c r="QBZ52"/>
      <c r="QCA52"/>
      <c r="QCB52"/>
      <c r="QCC52"/>
      <c r="QCD52"/>
      <c r="QCE52"/>
      <c r="QCF52"/>
      <c r="QCG52"/>
      <c r="QCH52"/>
      <c r="QCI52"/>
      <c r="QCJ52"/>
      <c r="QCK52"/>
      <c r="QCL52"/>
      <c r="QCM52"/>
      <c r="QCN52"/>
      <c r="QCO52"/>
      <c r="QCP52"/>
      <c r="QCQ52"/>
      <c r="QCR52"/>
      <c r="QCS52"/>
      <c r="QCT52"/>
      <c r="QCU52"/>
      <c r="QCV52"/>
      <c r="QCW52"/>
      <c r="QCX52"/>
      <c r="QCY52"/>
      <c r="QCZ52"/>
      <c r="QDA52"/>
      <c r="QDB52"/>
      <c r="QDC52"/>
      <c r="QDD52"/>
      <c r="QDE52"/>
      <c r="QDF52"/>
      <c r="QDG52"/>
      <c r="QDH52"/>
      <c r="QDI52"/>
      <c r="QDJ52"/>
      <c r="QDK52"/>
      <c r="QDL52"/>
      <c r="QDM52"/>
      <c r="QDN52"/>
      <c r="QDO52"/>
      <c r="QDP52"/>
      <c r="QDQ52"/>
      <c r="QDR52"/>
      <c r="QDS52"/>
      <c r="QDT52"/>
      <c r="QDU52"/>
      <c r="QDV52"/>
      <c r="QDW52"/>
      <c r="QDX52"/>
      <c r="QDY52"/>
      <c r="QDZ52"/>
      <c r="QEA52"/>
      <c r="QEB52"/>
      <c r="QEC52"/>
      <c r="QED52"/>
      <c r="QEE52"/>
      <c r="QEF52"/>
      <c r="QEG52"/>
      <c r="QEH52"/>
      <c r="QEI52"/>
      <c r="QEJ52"/>
      <c r="QEK52"/>
      <c r="QEL52"/>
      <c r="QEM52"/>
      <c r="QEN52"/>
      <c r="QEO52"/>
      <c r="QEP52"/>
      <c r="QEQ52"/>
      <c r="QER52"/>
      <c r="QES52"/>
      <c r="QET52"/>
      <c r="QEU52"/>
      <c r="QEV52"/>
      <c r="QEW52"/>
      <c r="QEX52"/>
      <c r="QEY52"/>
      <c r="QEZ52"/>
      <c r="QFA52"/>
      <c r="QFB52"/>
      <c r="QFC52"/>
      <c r="QFD52"/>
      <c r="QFE52"/>
      <c r="QFF52"/>
      <c r="QFG52"/>
      <c r="QFH52"/>
      <c r="QFI52"/>
      <c r="QFJ52"/>
      <c r="QFK52"/>
      <c r="QFL52"/>
      <c r="QFM52"/>
      <c r="QFN52"/>
      <c r="QFO52"/>
      <c r="QFP52"/>
      <c r="QFQ52"/>
      <c r="QFR52"/>
      <c r="QFS52"/>
      <c r="QFT52"/>
      <c r="QFU52"/>
      <c r="QFV52"/>
      <c r="QFW52"/>
      <c r="QFX52"/>
      <c r="QFY52"/>
      <c r="QFZ52"/>
      <c r="QGA52"/>
      <c r="QGB52"/>
      <c r="QGC52"/>
      <c r="QGD52"/>
      <c r="QGE52"/>
      <c r="QGF52"/>
      <c r="QGG52"/>
      <c r="QGH52"/>
      <c r="QGI52"/>
      <c r="QGJ52"/>
      <c r="QGK52"/>
      <c r="QGL52"/>
      <c r="QGM52"/>
      <c r="QGN52"/>
      <c r="QGO52"/>
      <c r="QGP52"/>
      <c r="QGQ52"/>
      <c r="QGR52"/>
      <c r="QGS52"/>
      <c r="QGT52"/>
      <c r="QGU52"/>
      <c r="QGV52"/>
      <c r="QGW52"/>
      <c r="QGX52"/>
      <c r="QGY52"/>
      <c r="QGZ52"/>
      <c r="QHA52"/>
      <c r="QHB52"/>
      <c r="QHC52"/>
      <c r="QHD52"/>
      <c r="QHE52"/>
      <c r="QHF52"/>
      <c r="QHG52"/>
      <c r="QHH52"/>
      <c r="QHI52"/>
      <c r="QHJ52"/>
      <c r="QHK52"/>
      <c r="QHL52"/>
      <c r="QHM52"/>
      <c r="QHN52"/>
      <c r="QHO52"/>
      <c r="QHP52"/>
      <c r="QHQ52"/>
      <c r="QHR52"/>
      <c r="QHS52"/>
      <c r="QHT52"/>
      <c r="QHU52"/>
      <c r="QHV52"/>
      <c r="QHW52"/>
      <c r="QHX52"/>
      <c r="QHY52"/>
      <c r="QHZ52"/>
      <c r="QIA52"/>
      <c r="QIB52"/>
      <c r="QIC52"/>
      <c r="QID52"/>
      <c r="QIE52"/>
      <c r="QIF52"/>
      <c r="QIG52"/>
      <c r="QIH52"/>
      <c r="QII52"/>
      <c r="QIJ52"/>
      <c r="QIK52"/>
      <c r="QIL52"/>
      <c r="QIM52"/>
      <c r="QIN52"/>
      <c r="QIO52"/>
      <c r="QIP52"/>
      <c r="QIQ52"/>
      <c r="QIR52"/>
      <c r="QIS52"/>
      <c r="QIT52"/>
      <c r="QIU52"/>
      <c r="QIV52"/>
      <c r="QIW52"/>
      <c r="QIX52"/>
      <c r="QIY52"/>
      <c r="QIZ52"/>
      <c r="QJA52"/>
      <c r="QJB52"/>
      <c r="QJC52"/>
      <c r="QJD52"/>
      <c r="QJE52"/>
      <c r="QJF52"/>
      <c r="QJG52"/>
      <c r="QJH52"/>
      <c r="QJI52"/>
      <c r="QJJ52"/>
      <c r="QJK52"/>
      <c r="QJL52"/>
      <c r="QJM52"/>
      <c r="QJN52"/>
      <c r="QJO52"/>
      <c r="QJP52"/>
      <c r="QJQ52"/>
      <c r="QJR52"/>
      <c r="QJS52"/>
      <c r="QJT52"/>
      <c r="QJU52"/>
      <c r="QJV52"/>
      <c r="QJW52"/>
      <c r="QJX52"/>
      <c r="QJY52"/>
      <c r="QJZ52"/>
      <c r="QKA52"/>
      <c r="QKB52"/>
      <c r="QKC52"/>
      <c r="QKD52"/>
      <c r="QKE52"/>
      <c r="QKF52"/>
      <c r="QKG52"/>
      <c r="QKH52"/>
      <c r="QKI52"/>
      <c r="QKJ52"/>
      <c r="QKK52"/>
      <c r="QKL52"/>
      <c r="QKM52"/>
      <c r="QKN52"/>
      <c r="QKO52"/>
      <c r="QKP52"/>
      <c r="QKQ52"/>
      <c r="QKR52"/>
      <c r="QKS52"/>
      <c r="QKT52"/>
      <c r="QKU52"/>
      <c r="QKV52"/>
      <c r="QKW52"/>
      <c r="QKX52"/>
      <c r="QKY52"/>
      <c r="QKZ52"/>
      <c r="QLA52"/>
      <c r="QLB52"/>
      <c r="QLC52"/>
      <c r="QLD52"/>
      <c r="QLE52"/>
      <c r="QLF52"/>
      <c r="QLG52"/>
      <c r="QLH52"/>
      <c r="QLI52"/>
      <c r="QLJ52"/>
      <c r="QLK52"/>
      <c r="QLL52"/>
      <c r="QLM52"/>
      <c r="QLN52"/>
      <c r="QLO52"/>
      <c r="QLP52"/>
      <c r="QLQ52"/>
      <c r="QLR52"/>
      <c r="QLS52"/>
      <c r="QLT52"/>
      <c r="QLU52"/>
      <c r="QLV52"/>
      <c r="QLW52"/>
      <c r="QLX52"/>
      <c r="QLY52"/>
      <c r="QLZ52"/>
      <c r="QMA52"/>
      <c r="QMB52"/>
      <c r="QMC52"/>
      <c r="QMD52"/>
      <c r="QME52"/>
      <c r="QMF52"/>
      <c r="QMG52"/>
      <c r="QMH52"/>
      <c r="QMI52"/>
      <c r="QMJ52"/>
      <c r="QMK52"/>
      <c r="QML52"/>
      <c r="QMM52"/>
      <c r="QMN52"/>
      <c r="QMO52"/>
      <c r="QMP52"/>
      <c r="QMQ52"/>
      <c r="QMR52"/>
      <c r="QMS52"/>
      <c r="QMT52"/>
      <c r="QMU52"/>
      <c r="QMV52"/>
      <c r="QMW52"/>
      <c r="QMX52"/>
      <c r="QMY52"/>
      <c r="QMZ52"/>
      <c r="QNA52"/>
      <c r="QNB52"/>
      <c r="QNC52"/>
      <c r="QND52"/>
      <c r="QNE52"/>
      <c r="QNF52"/>
      <c r="QNG52"/>
      <c r="QNH52"/>
      <c r="QNI52"/>
      <c r="QNJ52"/>
      <c r="QNK52"/>
      <c r="QNL52"/>
      <c r="QNM52"/>
      <c r="QNN52"/>
      <c r="QNO52"/>
      <c r="QNP52"/>
      <c r="QNQ52"/>
      <c r="QNR52"/>
      <c r="QNS52"/>
      <c r="QNT52"/>
      <c r="QNU52"/>
      <c r="QNV52"/>
      <c r="QNW52"/>
      <c r="QNX52"/>
      <c r="QNY52"/>
      <c r="QNZ52"/>
      <c r="QOA52"/>
      <c r="QOB52"/>
      <c r="QOC52"/>
      <c r="QOD52"/>
      <c r="QOE52"/>
      <c r="QOF52"/>
      <c r="QOG52"/>
      <c r="QOH52"/>
      <c r="QOI52"/>
      <c r="QOJ52"/>
      <c r="QOK52"/>
      <c r="QOL52"/>
      <c r="QOM52"/>
      <c r="QON52"/>
      <c r="QOO52"/>
      <c r="QOP52"/>
      <c r="QOQ52"/>
      <c r="QOR52"/>
      <c r="QOS52"/>
      <c r="QOT52"/>
      <c r="QOU52"/>
      <c r="QOV52"/>
      <c r="QOW52"/>
      <c r="QOX52"/>
      <c r="QOY52"/>
      <c r="QOZ52"/>
      <c r="QPA52"/>
      <c r="QPB52"/>
      <c r="QPC52"/>
      <c r="QPD52"/>
      <c r="QPE52"/>
      <c r="QPF52"/>
      <c r="QPG52"/>
      <c r="QPH52"/>
      <c r="QPI52"/>
      <c r="QPJ52"/>
      <c r="QPK52"/>
      <c r="QPL52"/>
      <c r="QPM52"/>
      <c r="QPN52"/>
      <c r="QPO52"/>
      <c r="QPP52"/>
      <c r="QPQ52"/>
      <c r="QPR52"/>
      <c r="QPS52"/>
      <c r="QPT52"/>
      <c r="QPU52"/>
      <c r="QPV52"/>
      <c r="QPW52"/>
      <c r="QPX52"/>
      <c r="QPY52"/>
      <c r="QPZ52"/>
      <c r="QQA52"/>
      <c r="QQB52"/>
      <c r="QQC52"/>
      <c r="QQD52"/>
      <c r="QQE52"/>
      <c r="QQF52"/>
      <c r="QQG52"/>
      <c r="QQH52"/>
      <c r="QQI52"/>
      <c r="QQJ52"/>
      <c r="QQK52"/>
      <c r="QQL52"/>
      <c r="QQM52"/>
      <c r="QQN52"/>
      <c r="QQO52"/>
      <c r="QQP52"/>
      <c r="QQQ52"/>
      <c r="QQR52"/>
      <c r="QQS52"/>
      <c r="QQT52"/>
      <c r="QQU52"/>
      <c r="QQV52"/>
      <c r="QQW52"/>
      <c r="QQX52"/>
      <c r="QQY52"/>
      <c r="QQZ52"/>
      <c r="QRA52"/>
      <c r="QRB52"/>
      <c r="QRC52"/>
      <c r="QRD52"/>
      <c r="QRE52"/>
      <c r="QRF52"/>
      <c r="QRG52"/>
      <c r="QRH52"/>
      <c r="QRI52"/>
      <c r="QRJ52"/>
      <c r="QRK52"/>
      <c r="QRL52"/>
      <c r="QRM52"/>
      <c r="QRN52"/>
      <c r="QRO52"/>
      <c r="QRP52"/>
      <c r="QRQ52"/>
      <c r="QRR52"/>
      <c r="QRS52"/>
      <c r="QRT52"/>
      <c r="QRU52"/>
      <c r="QRV52"/>
      <c r="QRW52"/>
      <c r="QRX52"/>
      <c r="QRY52"/>
      <c r="QRZ52"/>
      <c r="QSA52"/>
      <c r="QSB52"/>
      <c r="QSC52"/>
      <c r="QSD52"/>
      <c r="QSE52"/>
      <c r="QSF52"/>
      <c r="QSG52"/>
      <c r="QSH52"/>
      <c r="QSI52"/>
      <c r="QSJ52"/>
      <c r="QSK52"/>
      <c r="QSL52"/>
      <c r="QSM52"/>
      <c r="QSN52"/>
      <c r="QSO52"/>
      <c r="QSP52"/>
      <c r="QSQ52"/>
      <c r="QSR52"/>
      <c r="QSS52"/>
      <c r="QST52"/>
      <c r="QSU52"/>
      <c r="QSV52"/>
      <c r="QSW52"/>
      <c r="QSX52"/>
      <c r="QSY52"/>
      <c r="QSZ52"/>
      <c r="QTA52"/>
      <c r="QTB52"/>
      <c r="QTC52"/>
      <c r="QTD52"/>
      <c r="QTE52"/>
      <c r="QTF52"/>
      <c r="QTG52"/>
      <c r="QTH52"/>
      <c r="QTI52"/>
      <c r="QTJ52"/>
      <c r="QTK52"/>
      <c r="QTL52"/>
      <c r="QTM52"/>
      <c r="QTN52"/>
      <c r="QTO52"/>
      <c r="QTP52"/>
      <c r="QTQ52"/>
      <c r="QTR52"/>
      <c r="QTS52"/>
      <c r="QTT52"/>
      <c r="QTU52"/>
      <c r="QTV52"/>
      <c r="QTW52"/>
      <c r="QTX52"/>
      <c r="QTY52"/>
      <c r="QTZ52"/>
      <c r="QUA52"/>
      <c r="QUB52"/>
      <c r="QUC52"/>
      <c r="QUD52"/>
      <c r="QUE52"/>
      <c r="QUF52"/>
      <c r="QUG52"/>
      <c r="QUH52"/>
      <c r="QUI52"/>
      <c r="QUJ52"/>
      <c r="QUK52"/>
      <c r="QUL52"/>
      <c r="QUM52"/>
      <c r="QUN52"/>
      <c r="QUO52"/>
      <c r="QUP52"/>
      <c r="QUQ52"/>
      <c r="QUR52"/>
      <c r="QUS52"/>
      <c r="QUT52"/>
      <c r="QUU52"/>
      <c r="QUV52"/>
      <c r="QUW52"/>
      <c r="QUX52"/>
      <c r="QUY52"/>
      <c r="QUZ52"/>
      <c r="QVA52"/>
      <c r="QVB52"/>
      <c r="QVC52"/>
      <c r="QVD52"/>
      <c r="QVE52"/>
      <c r="QVF52"/>
      <c r="QVG52"/>
      <c r="QVH52"/>
      <c r="QVI52"/>
      <c r="QVJ52"/>
      <c r="QVK52"/>
      <c r="QVL52"/>
      <c r="QVM52"/>
      <c r="QVN52"/>
      <c r="QVO52"/>
      <c r="QVP52"/>
      <c r="QVQ52"/>
      <c r="QVR52"/>
      <c r="QVS52"/>
      <c r="QVT52"/>
      <c r="QVU52"/>
      <c r="QVV52"/>
      <c r="QVW52"/>
      <c r="QVX52"/>
      <c r="QVY52"/>
      <c r="QVZ52"/>
      <c r="QWA52"/>
      <c r="QWB52"/>
      <c r="QWC52"/>
      <c r="QWD52"/>
      <c r="QWE52"/>
      <c r="QWF52"/>
      <c r="QWG52"/>
      <c r="QWH52"/>
      <c r="QWI52"/>
      <c r="QWJ52"/>
      <c r="QWK52"/>
      <c r="QWL52"/>
      <c r="QWM52"/>
      <c r="QWN52"/>
      <c r="QWO52"/>
      <c r="QWP52"/>
      <c r="QWQ52"/>
      <c r="QWR52"/>
      <c r="QWS52"/>
      <c r="QWT52"/>
      <c r="QWU52"/>
      <c r="QWV52"/>
      <c r="QWW52"/>
      <c r="QWX52"/>
      <c r="QWY52"/>
      <c r="QWZ52"/>
      <c r="QXA52"/>
      <c r="QXB52"/>
      <c r="QXC52"/>
      <c r="QXD52"/>
      <c r="QXE52"/>
      <c r="QXF52"/>
      <c r="QXG52"/>
      <c r="QXH52"/>
      <c r="QXI52"/>
      <c r="QXJ52"/>
      <c r="QXK52"/>
      <c r="QXL52"/>
      <c r="QXM52"/>
      <c r="QXN52"/>
      <c r="QXO52"/>
      <c r="QXP52"/>
      <c r="QXQ52"/>
      <c r="QXR52"/>
      <c r="QXS52"/>
      <c r="QXT52"/>
      <c r="QXU52"/>
      <c r="QXV52"/>
      <c r="QXW52"/>
      <c r="QXX52"/>
      <c r="QXY52"/>
      <c r="QXZ52"/>
      <c r="QYA52"/>
      <c r="QYB52"/>
      <c r="QYC52"/>
      <c r="QYD52"/>
      <c r="QYE52"/>
      <c r="QYF52"/>
      <c r="QYG52"/>
      <c r="QYH52"/>
      <c r="QYI52"/>
      <c r="QYJ52"/>
      <c r="QYK52"/>
      <c r="QYL52"/>
      <c r="QYM52"/>
      <c r="QYN52"/>
      <c r="QYO52"/>
      <c r="QYP52"/>
      <c r="QYQ52"/>
      <c r="QYR52"/>
      <c r="QYS52"/>
      <c r="QYT52"/>
      <c r="QYU52"/>
      <c r="QYV52"/>
      <c r="QYW52"/>
      <c r="QYX52"/>
      <c r="QYY52"/>
      <c r="QYZ52"/>
      <c r="QZA52"/>
      <c r="QZB52"/>
      <c r="QZC52"/>
      <c r="QZD52"/>
      <c r="QZE52"/>
      <c r="QZF52"/>
      <c r="QZG52"/>
      <c r="QZH52"/>
      <c r="QZI52"/>
      <c r="QZJ52"/>
      <c r="QZK52"/>
      <c r="QZL52"/>
      <c r="QZM52"/>
      <c r="QZN52"/>
      <c r="QZO52"/>
      <c r="QZP52"/>
      <c r="QZQ52"/>
      <c r="QZR52"/>
      <c r="QZS52"/>
      <c r="QZT52"/>
      <c r="QZU52"/>
      <c r="QZV52"/>
      <c r="QZW52"/>
      <c r="QZX52"/>
      <c r="QZY52"/>
      <c r="QZZ52"/>
      <c r="RAA52"/>
      <c r="RAB52"/>
      <c r="RAC52"/>
      <c r="RAD52"/>
      <c r="RAE52"/>
      <c r="RAF52"/>
      <c r="RAG52"/>
      <c r="RAH52"/>
      <c r="RAI52"/>
      <c r="RAJ52"/>
      <c r="RAK52"/>
      <c r="RAL52"/>
      <c r="RAM52"/>
      <c r="RAN52"/>
      <c r="RAO52"/>
      <c r="RAP52"/>
      <c r="RAQ52"/>
      <c r="RAR52"/>
      <c r="RAS52"/>
      <c r="RAT52"/>
      <c r="RAU52"/>
      <c r="RAV52"/>
      <c r="RAW52"/>
      <c r="RAX52"/>
      <c r="RAY52"/>
      <c r="RAZ52"/>
      <c r="RBA52"/>
      <c r="RBB52"/>
      <c r="RBC52"/>
      <c r="RBD52"/>
      <c r="RBE52"/>
      <c r="RBF52"/>
      <c r="RBG52"/>
      <c r="RBH52"/>
      <c r="RBI52"/>
      <c r="RBJ52"/>
      <c r="RBK52"/>
      <c r="RBL52"/>
      <c r="RBM52"/>
      <c r="RBN52"/>
      <c r="RBO52"/>
      <c r="RBP52"/>
      <c r="RBQ52"/>
      <c r="RBR52"/>
      <c r="RBS52"/>
      <c r="RBT52"/>
      <c r="RBU52"/>
      <c r="RBV52"/>
      <c r="RBW52"/>
      <c r="RBX52"/>
      <c r="RBY52"/>
      <c r="RBZ52"/>
      <c r="RCA52"/>
      <c r="RCB52"/>
      <c r="RCC52"/>
      <c r="RCD52"/>
      <c r="RCE52"/>
      <c r="RCF52"/>
      <c r="RCG52"/>
      <c r="RCH52"/>
      <c r="RCI52"/>
      <c r="RCJ52"/>
      <c r="RCK52"/>
      <c r="RCL52"/>
      <c r="RCM52"/>
      <c r="RCN52"/>
      <c r="RCO52"/>
      <c r="RCP52"/>
      <c r="RCQ52"/>
      <c r="RCR52"/>
      <c r="RCS52"/>
      <c r="RCT52"/>
      <c r="RCU52"/>
      <c r="RCV52"/>
      <c r="RCW52"/>
      <c r="RCX52"/>
      <c r="RCY52"/>
      <c r="RCZ52"/>
      <c r="RDA52"/>
      <c r="RDB52"/>
      <c r="RDC52"/>
      <c r="RDD52"/>
      <c r="RDE52"/>
      <c r="RDF52"/>
      <c r="RDG52"/>
      <c r="RDH52"/>
      <c r="RDI52"/>
      <c r="RDJ52"/>
      <c r="RDK52"/>
      <c r="RDL52"/>
      <c r="RDM52"/>
      <c r="RDN52"/>
      <c r="RDO52"/>
      <c r="RDP52"/>
      <c r="RDQ52"/>
      <c r="RDR52"/>
      <c r="RDS52"/>
      <c r="RDT52"/>
      <c r="RDU52"/>
      <c r="RDV52"/>
      <c r="RDW52"/>
      <c r="RDX52"/>
      <c r="RDY52"/>
      <c r="RDZ52"/>
      <c r="REA52"/>
      <c r="REB52"/>
      <c r="REC52"/>
      <c r="RED52"/>
      <c r="REE52"/>
      <c r="REF52"/>
      <c r="REG52"/>
      <c r="REH52"/>
      <c r="REI52"/>
      <c r="REJ52"/>
      <c r="REK52"/>
      <c r="REL52"/>
      <c r="REM52"/>
      <c r="REN52"/>
      <c r="REO52"/>
      <c r="REP52"/>
      <c r="REQ52"/>
      <c r="RER52"/>
      <c r="RES52"/>
      <c r="RET52"/>
      <c r="REU52"/>
      <c r="REV52"/>
      <c r="REW52"/>
      <c r="REX52"/>
      <c r="REY52"/>
      <c r="REZ52"/>
      <c r="RFA52"/>
      <c r="RFB52"/>
      <c r="RFC52"/>
      <c r="RFD52"/>
      <c r="RFE52"/>
      <c r="RFF52"/>
      <c r="RFG52"/>
      <c r="RFH52"/>
      <c r="RFI52"/>
      <c r="RFJ52"/>
      <c r="RFK52"/>
      <c r="RFL52"/>
      <c r="RFM52"/>
      <c r="RFN52"/>
      <c r="RFO52"/>
      <c r="RFP52"/>
      <c r="RFQ52"/>
      <c r="RFR52"/>
      <c r="RFS52"/>
      <c r="RFT52"/>
      <c r="RFU52"/>
      <c r="RFV52"/>
      <c r="RFW52"/>
      <c r="RFX52"/>
      <c r="RFY52"/>
      <c r="RFZ52"/>
      <c r="RGA52"/>
      <c r="RGB52"/>
      <c r="RGC52"/>
      <c r="RGD52"/>
      <c r="RGE52"/>
      <c r="RGF52"/>
      <c r="RGG52"/>
      <c r="RGH52"/>
      <c r="RGI52"/>
      <c r="RGJ52"/>
      <c r="RGK52"/>
      <c r="RGL52"/>
      <c r="RGM52"/>
      <c r="RGN52"/>
      <c r="RGO52"/>
      <c r="RGP52"/>
      <c r="RGQ52"/>
      <c r="RGR52"/>
      <c r="RGS52"/>
      <c r="RGT52"/>
      <c r="RGU52"/>
      <c r="RGV52"/>
      <c r="RGW52"/>
      <c r="RGX52"/>
      <c r="RGY52"/>
      <c r="RGZ52"/>
      <c r="RHA52"/>
      <c r="RHB52"/>
      <c r="RHC52"/>
      <c r="RHD52"/>
      <c r="RHE52"/>
      <c r="RHF52"/>
      <c r="RHG52"/>
      <c r="RHH52"/>
      <c r="RHI52"/>
      <c r="RHJ52"/>
      <c r="RHK52"/>
      <c r="RHL52"/>
      <c r="RHM52"/>
      <c r="RHN52"/>
      <c r="RHO52"/>
      <c r="RHP52"/>
      <c r="RHQ52"/>
      <c r="RHR52"/>
      <c r="RHS52"/>
      <c r="RHT52"/>
      <c r="RHU52"/>
      <c r="RHV52"/>
      <c r="RHW52"/>
      <c r="RHX52"/>
      <c r="RHY52"/>
      <c r="RHZ52"/>
      <c r="RIA52"/>
      <c r="RIB52"/>
      <c r="RIC52"/>
      <c r="RID52"/>
      <c r="RIE52"/>
      <c r="RIF52"/>
      <c r="RIG52"/>
      <c r="RIH52"/>
      <c r="RII52"/>
      <c r="RIJ52"/>
      <c r="RIK52"/>
      <c r="RIL52"/>
      <c r="RIM52"/>
      <c r="RIN52"/>
      <c r="RIO52"/>
      <c r="RIP52"/>
      <c r="RIQ52"/>
      <c r="RIR52"/>
      <c r="RIS52"/>
      <c r="RIT52"/>
      <c r="RIU52"/>
      <c r="RIV52"/>
      <c r="RIW52"/>
      <c r="RIX52"/>
      <c r="RIY52"/>
      <c r="RIZ52"/>
      <c r="RJA52"/>
      <c r="RJB52"/>
      <c r="RJC52"/>
      <c r="RJD52"/>
      <c r="RJE52"/>
      <c r="RJF52"/>
      <c r="RJG52"/>
      <c r="RJH52"/>
      <c r="RJI52"/>
      <c r="RJJ52"/>
      <c r="RJK52"/>
      <c r="RJL52"/>
      <c r="RJM52"/>
      <c r="RJN52"/>
      <c r="RJO52"/>
      <c r="RJP52"/>
      <c r="RJQ52"/>
      <c r="RJR52"/>
      <c r="RJS52"/>
      <c r="RJT52"/>
      <c r="RJU52"/>
      <c r="RJV52"/>
      <c r="RJW52"/>
      <c r="RJX52"/>
      <c r="RJY52"/>
      <c r="RJZ52"/>
      <c r="RKA52"/>
      <c r="RKB52"/>
      <c r="RKC52"/>
      <c r="RKD52"/>
      <c r="RKE52"/>
      <c r="RKF52"/>
      <c r="RKG52"/>
      <c r="RKH52"/>
      <c r="RKI52"/>
      <c r="RKJ52"/>
      <c r="RKK52"/>
      <c r="RKL52"/>
      <c r="RKM52"/>
      <c r="RKN52"/>
      <c r="RKO52"/>
      <c r="RKP52"/>
      <c r="RKQ52"/>
      <c r="RKR52"/>
      <c r="RKS52"/>
      <c r="RKT52"/>
      <c r="RKU52"/>
      <c r="RKV52"/>
      <c r="RKW52"/>
      <c r="RKX52"/>
      <c r="RKY52"/>
      <c r="RKZ52"/>
      <c r="RLA52"/>
      <c r="RLB52"/>
      <c r="RLC52"/>
      <c r="RLD52"/>
      <c r="RLE52"/>
      <c r="RLF52"/>
      <c r="RLG52"/>
      <c r="RLH52"/>
      <c r="RLI52"/>
      <c r="RLJ52"/>
      <c r="RLK52"/>
      <c r="RLL52"/>
      <c r="RLM52"/>
      <c r="RLN52"/>
      <c r="RLO52"/>
      <c r="RLP52"/>
      <c r="RLQ52"/>
      <c r="RLR52"/>
      <c r="RLS52"/>
      <c r="RLT52"/>
      <c r="RLU52"/>
      <c r="RLV52"/>
      <c r="RLW52"/>
      <c r="RLX52"/>
      <c r="RLY52"/>
      <c r="RLZ52"/>
      <c r="RMA52"/>
      <c r="RMB52"/>
      <c r="RMC52"/>
      <c r="RMD52"/>
      <c r="RME52"/>
      <c r="RMF52"/>
      <c r="RMG52"/>
      <c r="RMH52"/>
      <c r="RMI52"/>
      <c r="RMJ52"/>
      <c r="RMK52"/>
      <c r="RML52"/>
      <c r="RMM52"/>
      <c r="RMN52"/>
      <c r="RMO52"/>
      <c r="RMP52"/>
      <c r="RMQ52"/>
      <c r="RMR52"/>
      <c r="RMS52"/>
      <c r="RMT52"/>
      <c r="RMU52"/>
      <c r="RMV52"/>
      <c r="RMW52"/>
      <c r="RMX52"/>
      <c r="RMY52"/>
      <c r="RMZ52"/>
      <c r="RNA52"/>
      <c r="RNB52"/>
      <c r="RNC52"/>
      <c r="RND52"/>
      <c r="RNE52"/>
      <c r="RNF52"/>
      <c r="RNG52"/>
      <c r="RNH52"/>
      <c r="RNI52"/>
      <c r="RNJ52"/>
      <c r="RNK52"/>
      <c r="RNL52"/>
      <c r="RNM52"/>
      <c r="RNN52"/>
      <c r="RNO52"/>
      <c r="RNP52"/>
      <c r="RNQ52"/>
      <c r="RNR52"/>
      <c r="RNS52"/>
      <c r="RNT52"/>
      <c r="RNU52"/>
      <c r="RNV52"/>
      <c r="RNW52"/>
      <c r="RNX52"/>
      <c r="RNY52"/>
      <c r="RNZ52"/>
      <c r="ROA52"/>
      <c r="ROB52"/>
      <c r="ROC52"/>
      <c r="ROD52"/>
      <c r="ROE52"/>
      <c r="ROF52"/>
      <c r="ROG52"/>
      <c r="ROH52"/>
      <c r="ROI52"/>
      <c r="ROJ52"/>
      <c r="ROK52"/>
      <c r="ROL52"/>
      <c r="ROM52"/>
      <c r="RON52"/>
      <c r="ROO52"/>
      <c r="ROP52"/>
      <c r="ROQ52"/>
      <c r="ROR52"/>
      <c r="ROS52"/>
      <c r="ROT52"/>
      <c r="ROU52"/>
      <c r="ROV52"/>
      <c r="ROW52"/>
      <c r="ROX52"/>
      <c r="ROY52"/>
      <c r="ROZ52"/>
      <c r="RPA52"/>
      <c r="RPB52"/>
      <c r="RPC52"/>
      <c r="RPD52"/>
      <c r="RPE52"/>
      <c r="RPF52"/>
      <c r="RPG52"/>
      <c r="RPH52"/>
      <c r="RPI52"/>
      <c r="RPJ52"/>
      <c r="RPK52"/>
      <c r="RPL52"/>
      <c r="RPM52"/>
      <c r="RPN52"/>
      <c r="RPO52"/>
      <c r="RPP52"/>
      <c r="RPQ52"/>
      <c r="RPR52"/>
      <c r="RPS52"/>
      <c r="RPT52"/>
      <c r="RPU52"/>
      <c r="RPV52"/>
      <c r="RPW52"/>
      <c r="RPX52"/>
      <c r="RPY52"/>
      <c r="RPZ52"/>
      <c r="RQA52"/>
      <c r="RQB52"/>
      <c r="RQC52"/>
      <c r="RQD52"/>
      <c r="RQE52"/>
      <c r="RQF52"/>
      <c r="RQG52"/>
      <c r="RQH52"/>
      <c r="RQI52"/>
      <c r="RQJ52"/>
      <c r="RQK52"/>
      <c r="RQL52"/>
      <c r="RQM52"/>
      <c r="RQN52"/>
      <c r="RQO52"/>
      <c r="RQP52"/>
      <c r="RQQ52"/>
      <c r="RQR52"/>
      <c r="RQS52"/>
      <c r="RQT52"/>
      <c r="RQU52"/>
      <c r="RQV52"/>
      <c r="RQW52"/>
      <c r="RQX52"/>
      <c r="RQY52"/>
      <c r="RQZ52"/>
      <c r="RRA52"/>
      <c r="RRB52"/>
      <c r="RRC52"/>
      <c r="RRD52"/>
      <c r="RRE52"/>
      <c r="RRF52"/>
      <c r="RRG52"/>
      <c r="RRH52"/>
      <c r="RRI52"/>
      <c r="RRJ52"/>
      <c r="RRK52"/>
      <c r="RRL52"/>
      <c r="RRM52"/>
      <c r="RRN52"/>
      <c r="RRO52"/>
      <c r="RRP52"/>
      <c r="RRQ52"/>
      <c r="RRR52"/>
      <c r="RRS52"/>
      <c r="RRT52"/>
      <c r="RRU52"/>
      <c r="RRV52"/>
      <c r="RRW52"/>
      <c r="RRX52"/>
      <c r="RRY52"/>
      <c r="RRZ52"/>
      <c r="RSA52"/>
      <c r="RSB52"/>
      <c r="RSC52"/>
      <c r="RSD52"/>
      <c r="RSE52"/>
      <c r="RSF52"/>
      <c r="RSG52"/>
      <c r="RSH52"/>
      <c r="RSI52"/>
      <c r="RSJ52"/>
      <c r="RSK52"/>
      <c r="RSL52"/>
      <c r="RSM52"/>
      <c r="RSN52"/>
      <c r="RSO52"/>
      <c r="RSP52"/>
      <c r="RSQ52"/>
      <c r="RSR52"/>
      <c r="RSS52"/>
      <c r="RST52"/>
      <c r="RSU52"/>
      <c r="RSV52"/>
      <c r="RSW52"/>
      <c r="RSX52"/>
      <c r="RSY52"/>
      <c r="RSZ52"/>
      <c r="RTA52"/>
      <c r="RTB52"/>
      <c r="RTC52"/>
      <c r="RTD52"/>
      <c r="RTE52"/>
      <c r="RTF52"/>
      <c r="RTG52"/>
      <c r="RTH52"/>
      <c r="RTI52"/>
      <c r="RTJ52"/>
      <c r="RTK52"/>
      <c r="RTL52"/>
      <c r="RTM52"/>
      <c r="RTN52"/>
      <c r="RTO52"/>
      <c r="RTP52"/>
      <c r="RTQ52"/>
      <c r="RTR52"/>
      <c r="RTS52"/>
      <c r="RTT52"/>
      <c r="RTU52"/>
      <c r="RTV52"/>
      <c r="RTW52"/>
      <c r="RTX52"/>
      <c r="RTY52"/>
      <c r="RTZ52"/>
      <c r="RUA52"/>
      <c r="RUB52"/>
      <c r="RUC52"/>
      <c r="RUD52"/>
      <c r="RUE52"/>
      <c r="RUF52"/>
      <c r="RUG52"/>
      <c r="RUH52"/>
      <c r="RUI52"/>
      <c r="RUJ52"/>
      <c r="RUK52"/>
      <c r="RUL52"/>
      <c r="RUM52"/>
      <c r="RUN52"/>
      <c r="RUO52"/>
      <c r="RUP52"/>
      <c r="RUQ52"/>
      <c r="RUR52"/>
      <c r="RUS52"/>
      <c r="RUT52"/>
      <c r="RUU52"/>
      <c r="RUV52"/>
      <c r="RUW52"/>
      <c r="RUX52"/>
      <c r="RUY52"/>
      <c r="RUZ52"/>
      <c r="RVA52"/>
      <c r="RVB52"/>
      <c r="RVC52"/>
      <c r="RVD52"/>
      <c r="RVE52"/>
      <c r="RVF52"/>
      <c r="RVG52"/>
      <c r="RVH52"/>
      <c r="RVI52"/>
      <c r="RVJ52"/>
      <c r="RVK52"/>
      <c r="RVL52"/>
      <c r="RVM52"/>
      <c r="RVN52"/>
      <c r="RVO52"/>
      <c r="RVP52"/>
      <c r="RVQ52"/>
      <c r="RVR52"/>
      <c r="RVS52"/>
      <c r="RVT52"/>
      <c r="RVU52"/>
      <c r="RVV52"/>
      <c r="RVW52"/>
      <c r="RVX52"/>
      <c r="RVY52"/>
      <c r="RVZ52"/>
      <c r="RWA52"/>
      <c r="RWB52"/>
      <c r="RWC52"/>
      <c r="RWD52"/>
      <c r="RWE52"/>
      <c r="RWF52"/>
      <c r="RWG52"/>
      <c r="RWH52"/>
      <c r="RWI52"/>
      <c r="RWJ52"/>
      <c r="RWK52"/>
      <c r="RWL52"/>
      <c r="RWM52"/>
      <c r="RWN52"/>
      <c r="RWO52"/>
      <c r="RWP52"/>
      <c r="RWQ52"/>
      <c r="RWR52"/>
      <c r="RWS52"/>
      <c r="RWT52"/>
      <c r="RWU52"/>
      <c r="RWV52"/>
      <c r="RWW52"/>
      <c r="RWX52"/>
      <c r="RWY52"/>
      <c r="RWZ52"/>
      <c r="RXA52"/>
      <c r="RXB52"/>
      <c r="RXC52"/>
      <c r="RXD52"/>
      <c r="RXE52"/>
      <c r="RXF52"/>
      <c r="RXG52"/>
      <c r="RXH52"/>
      <c r="RXI52"/>
      <c r="RXJ52"/>
      <c r="RXK52"/>
      <c r="RXL52"/>
      <c r="RXM52"/>
      <c r="RXN52"/>
      <c r="RXO52"/>
      <c r="RXP52"/>
      <c r="RXQ52"/>
      <c r="RXR52"/>
      <c r="RXS52"/>
      <c r="RXT52"/>
      <c r="RXU52"/>
      <c r="RXV52"/>
      <c r="RXW52"/>
      <c r="RXX52"/>
      <c r="RXY52"/>
      <c r="RXZ52"/>
      <c r="RYA52"/>
      <c r="RYB52"/>
      <c r="RYC52"/>
      <c r="RYD52"/>
      <c r="RYE52"/>
      <c r="RYF52"/>
      <c r="RYG52"/>
      <c r="RYH52"/>
      <c r="RYI52"/>
      <c r="RYJ52"/>
      <c r="RYK52"/>
      <c r="RYL52"/>
      <c r="RYM52"/>
      <c r="RYN52"/>
      <c r="RYO52"/>
      <c r="RYP52"/>
      <c r="RYQ52"/>
      <c r="RYR52"/>
      <c r="RYS52"/>
      <c r="RYT52"/>
      <c r="RYU52"/>
      <c r="RYV52"/>
      <c r="RYW52"/>
      <c r="RYX52"/>
      <c r="RYY52"/>
      <c r="RYZ52"/>
      <c r="RZA52"/>
      <c r="RZB52"/>
      <c r="RZC52"/>
      <c r="RZD52"/>
      <c r="RZE52"/>
      <c r="RZF52"/>
      <c r="RZG52"/>
      <c r="RZH52"/>
      <c r="RZI52"/>
      <c r="RZJ52"/>
      <c r="RZK52"/>
      <c r="RZL52"/>
      <c r="RZM52"/>
      <c r="RZN52"/>
      <c r="RZO52"/>
      <c r="RZP52"/>
      <c r="RZQ52"/>
      <c r="RZR52"/>
      <c r="RZS52"/>
      <c r="RZT52"/>
      <c r="RZU52"/>
      <c r="RZV52"/>
      <c r="RZW52"/>
      <c r="RZX52"/>
      <c r="RZY52"/>
      <c r="RZZ52"/>
      <c r="SAA52"/>
      <c r="SAB52"/>
      <c r="SAC52"/>
      <c r="SAD52"/>
      <c r="SAE52"/>
      <c r="SAF52"/>
      <c r="SAG52"/>
      <c r="SAH52"/>
      <c r="SAI52"/>
      <c r="SAJ52"/>
      <c r="SAK52"/>
      <c r="SAL52"/>
      <c r="SAM52"/>
      <c r="SAN52"/>
      <c r="SAO52"/>
      <c r="SAP52"/>
      <c r="SAQ52"/>
      <c r="SAR52"/>
      <c r="SAS52"/>
      <c r="SAT52"/>
      <c r="SAU52"/>
      <c r="SAV52"/>
      <c r="SAW52"/>
      <c r="SAX52"/>
      <c r="SAY52"/>
      <c r="SAZ52"/>
      <c r="SBA52"/>
      <c r="SBB52"/>
      <c r="SBC52"/>
      <c r="SBD52"/>
      <c r="SBE52"/>
      <c r="SBF52"/>
      <c r="SBG52"/>
      <c r="SBH52"/>
      <c r="SBI52"/>
      <c r="SBJ52"/>
      <c r="SBK52"/>
      <c r="SBL52"/>
      <c r="SBM52"/>
      <c r="SBN52"/>
      <c r="SBO52"/>
      <c r="SBP52"/>
      <c r="SBQ52"/>
      <c r="SBR52"/>
      <c r="SBS52"/>
      <c r="SBT52"/>
      <c r="SBU52"/>
      <c r="SBV52"/>
      <c r="SBW52"/>
      <c r="SBX52"/>
      <c r="SBY52"/>
      <c r="SBZ52"/>
      <c r="SCA52"/>
      <c r="SCB52"/>
      <c r="SCC52"/>
      <c r="SCD52"/>
      <c r="SCE52"/>
      <c r="SCF52"/>
      <c r="SCG52"/>
      <c r="SCH52"/>
      <c r="SCI52"/>
      <c r="SCJ52"/>
      <c r="SCK52"/>
      <c r="SCL52"/>
      <c r="SCM52"/>
      <c r="SCN52"/>
      <c r="SCO52"/>
      <c r="SCP52"/>
      <c r="SCQ52"/>
      <c r="SCR52"/>
      <c r="SCS52"/>
      <c r="SCT52"/>
      <c r="SCU52"/>
      <c r="SCV52"/>
      <c r="SCW52"/>
      <c r="SCX52"/>
      <c r="SCY52"/>
      <c r="SCZ52"/>
      <c r="SDA52"/>
      <c r="SDB52"/>
      <c r="SDC52"/>
      <c r="SDD52"/>
      <c r="SDE52"/>
      <c r="SDF52"/>
      <c r="SDG52"/>
      <c r="SDH52"/>
      <c r="SDI52"/>
      <c r="SDJ52"/>
      <c r="SDK52"/>
      <c r="SDL52"/>
      <c r="SDM52"/>
      <c r="SDN52"/>
      <c r="SDO52"/>
      <c r="SDP52"/>
      <c r="SDQ52"/>
      <c r="SDR52"/>
      <c r="SDS52"/>
      <c r="SDT52"/>
      <c r="SDU52"/>
      <c r="SDV52"/>
      <c r="SDW52"/>
      <c r="SDX52"/>
      <c r="SDY52"/>
      <c r="SDZ52"/>
      <c r="SEA52"/>
      <c r="SEB52"/>
      <c r="SEC52"/>
      <c r="SED52"/>
      <c r="SEE52"/>
      <c r="SEF52"/>
      <c r="SEG52"/>
      <c r="SEH52"/>
      <c r="SEI52"/>
      <c r="SEJ52"/>
      <c r="SEK52"/>
      <c r="SEL52"/>
      <c r="SEM52"/>
      <c r="SEN52"/>
      <c r="SEO52"/>
      <c r="SEP52"/>
      <c r="SEQ52"/>
      <c r="SER52"/>
      <c r="SES52"/>
      <c r="SET52"/>
      <c r="SEU52"/>
      <c r="SEV52"/>
      <c r="SEW52"/>
      <c r="SEX52"/>
      <c r="SEY52"/>
      <c r="SEZ52"/>
      <c r="SFA52"/>
      <c r="SFB52"/>
      <c r="SFC52"/>
      <c r="SFD52"/>
      <c r="SFE52"/>
      <c r="SFF52"/>
      <c r="SFG52"/>
      <c r="SFH52"/>
      <c r="SFI52"/>
      <c r="SFJ52"/>
      <c r="SFK52"/>
      <c r="SFL52"/>
      <c r="SFM52"/>
      <c r="SFN52"/>
      <c r="SFO52"/>
      <c r="SFP52"/>
      <c r="SFQ52"/>
      <c r="SFR52"/>
      <c r="SFS52"/>
      <c r="SFT52"/>
      <c r="SFU52"/>
      <c r="SFV52"/>
      <c r="SFW52"/>
      <c r="SFX52"/>
      <c r="SFY52"/>
      <c r="SFZ52"/>
      <c r="SGA52"/>
      <c r="SGB52"/>
      <c r="SGC52"/>
      <c r="SGD52"/>
      <c r="SGE52"/>
      <c r="SGF52"/>
      <c r="SGG52"/>
      <c r="SGH52"/>
      <c r="SGI52"/>
      <c r="SGJ52"/>
      <c r="SGK52"/>
      <c r="SGL52"/>
      <c r="SGM52"/>
      <c r="SGN52"/>
      <c r="SGO52"/>
      <c r="SGP52"/>
      <c r="SGQ52"/>
      <c r="SGR52"/>
      <c r="SGS52"/>
      <c r="SGT52"/>
      <c r="SGU52"/>
      <c r="SGV52"/>
      <c r="SGW52"/>
      <c r="SGX52"/>
      <c r="SGY52"/>
      <c r="SGZ52"/>
      <c r="SHA52"/>
      <c r="SHB52"/>
      <c r="SHC52"/>
      <c r="SHD52"/>
      <c r="SHE52"/>
      <c r="SHF52"/>
      <c r="SHG52"/>
      <c r="SHH52"/>
      <c r="SHI52"/>
      <c r="SHJ52"/>
      <c r="SHK52"/>
      <c r="SHL52"/>
      <c r="SHM52"/>
      <c r="SHN52"/>
      <c r="SHO52"/>
      <c r="SHP52"/>
      <c r="SHQ52"/>
      <c r="SHR52"/>
      <c r="SHS52"/>
      <c r="SHT52"/>
      <c r="SHU52"/>
      <c r="SHV52"/>
      <c r="SHW52"/>
      <c r="SHX52"/>
      <c r="SHY52"/>
      <c r="SHZ52"/>
      <c r="SIA52"/>
      <c r="SIB52"/>
      <c r="SIC52"/>
      <c r="SID52"/>
      <c r="SIE52"/>
      <c r="SIF52"/>
      <c r="SIG52"/>
      <c r="SIH52"/>
      <c r="SII52"/>
      <c r="SIJ52"/>
      <c r="SIK52"/>
      <c r="SIL52"/>
      <c r="SIM52"/>
      <c r="SIN52"/>
      <c r="SIO52"/>
      <c r="SIP52"/>
      <c r="SIQ52"/>
      <c r="SIR52"/>
      <c r="SIS52"/>
      <c r="SIT52"/>
      <c r="SIU52"/>
      <c r="SIV52"/>
      <c r="SIW52"/>
      <c r="SIX52"/>
      <c r="SIY52"/>
      <c r="SIZ52"/>
      <c r="SJA52"/>
      <c r="SJB52"/>
      <c r="SJC52"/>
      <c r="SJD52"/>
      <c r="SJE52"/>
      <c r="SJF52"/>
      <c r="SJG52"/>
      <c r="SJH52"/>
      <c r="SJI52"/>
      <c r="SJJ52"/>
      <c r="SJK52"/>
      <c r="SJL52"/>
      <c r="SJM52"/>
      <c r="SJN52"/>
      <c r="SJO52"/>
      <c r="SJP52"/>
      <c r="SJQ52"/>
      <c r="SJR52"/>
      <c r="SJS52"/>
      <c r="SJT52"/>
      <c r="SJU52"/>
      <c r="SJV52"/>
      <c r="SJW52"/>
      <c r="SJX52"/>
      <c r="SJY52"/>
      <c r="SJZ52"/>
      <c r="SKA52"/>
      <c r="SKB52"/>
      <c r="SKC52"/>
      <c r="SKD52"/>
      <c r="SKE52"/>
      <c r="SKF52"/>
      <c r="SKG52"/>
      <c r="SKH52"/>
      <c r="SKI52"/>
      <c r="SKJ52"/>
      <c r="SKK52"/>
      <c r="SKL52"/>
      <c r="SKM52"/>
      <c r="SKN52"/>
      <c r="SKO52"/>
      <c r="SKP52"/>
      <c r="SKQ52"/>
      <c r="SKR52"/>
      <c r="SKS52"/>
      <c r="SKT52"/>
      <c r="SKU52"/>
      <c r="SKV52"/>
      <c r="SKW52"/>
      <c r="SKX52"/>
      <c r="SKY52"/>
      <c r="SKZ52"/>
      <c r="SLA52"/>
      <c r="SLB52"/>
      <c r="SLC52"/>
      <c r="SLD52"/>
      <c r="SLE52"/>
      <c r="SLF52"/>
      <c r="SLG52"/>
      <c r="SLH52"/>
      <c r="SLI52"/>
      <c r="SLJ52"/>
      <c r="SLK52"/>
      <c r="SLL52"/>
      <c r="SLM52"/>
      <c r="SLN52"/>
      <c r="SLO52"/>
      <c r="SLP52"/>
      <c r="SLQ52"/>
      <c r="SLR52"/>
      <c r="SLS52"/>
      <c r="SLT52"/>
      <c r="SLU52"/>
      <c r="SLV52"/>
      <c r="SLW52"/>
      <c r="SLX52"/>
      <c r="SLY52"/>
      <c r="SLZ52"/>
      <c r="SMA52"/>
      <c r="SMB52"/>
      <c r="SMC52"/>
      <c r="SMD52"/>
      <c r="SME52"/>
      <c r="SMF52"/>
      <c r="SMG52"/>
      <c r="SMH52"/>
      <c r="SMI52"/>
      <c r="SMJ52"/>
      <c r="SMK52"/>
      <c r="SML52"/>
      <c r="SMM52"/>
      <c r="SMN52"/>
      <c r="SMO52"/>
      <c r="SMP52"/>
      <c r="SMQ52"/>
      <c r="SMR52"/>
      <c r="SMS52"/>
      <c r="SMT52"/>
      <c r="SMU52"/>
      <c r="SMV52"/>
      <c r="SMW52"/>
      <c r="SMX52"/>
      <c r="SMY52"/>
      <c r="SMZ52"/>
      <c r="SNA52"/>
      <c r="SNB52"/>
      <c r="SNC52"/>
      <c r="SND52"/>
      <c r="SNE52"/>
      <c r="SNF52"/>
      <c r="SNG52"/>
      <c r="SNH52"/>
      <c r="SNI52"/>
      <c r="SNJ52"/>
      <c r="SNK52"/>
      <c r="SNL52"/>
      <c r="SNM52"/>
      <c r="SNN52"/>
      <c r="SNO52"/>
      <c r="SNP52"/>
      <c r="SNQ52"/>
      <c r="SNR52"/>
      <c r="SNS52"/>
      <c r="SNT52"/>
      <c r="SNU52"/>
      <c r="SNV52"/>
      <c r="SNW52"/>
      <c r="SNX52"/>
      <c r="SNY52"/>
      <c r="SNZ52"/>
      <c r="SOA52"/>
      <c r="SOB52"/>
      <c r="SOC52"/>
      <c r="SOD52"/>
      <c r="SOE52"/>
      <c r="SOF52"/>
      <c r="SOG52"/>
      <c r="SOH52"/>
      <c r="SOI52"/>
      <c r="SOJ52"/>
      <c r="SOK52"/>
      <c r="SOL52"/>
      <c r="SOM52"/>
      <c r="SON52"/>
      <c r="SOO52"/>
      <c r="SOP52"/>
      <c r="SOQ52"/>
      <c r="SOR52"/>
      <c r="SOS52"/>
      <c r="SOT52"/>
      <c r="SOU52"/>
      <c r="SOV52"/>
      <c r="SOW52"/>
      <c r="SOX52"/>
      <c r="SOY52"/>
      <c r="SOZ52"/>
      <c r="SPA52"/>
      <c r="SPB52"/>
      <c r="SPC52"/>
      <c r="SPD52"/>
      <c r="SPE52"/>
      <c r="SPF52"/>
      <c r="SPG52"/>
      <c r="SPH52"/>
      <c r="SPI52"/>
      <c r="SPJ52"/>
      <c r="SPK52"/>
      <c r="SPL52"/>
      <c r="SPM52"/>
      <c r="SPN52"/>
      <c r="SPO52"/>
      <c r="SPP52"/>
      <c r="SPQ52"/>
      <c r="SPR52"/>
      <c r="SPS52"/>
      <c r="SPT52"/>
      <c r="SPU52"/>
      <c r="SPV52"/>
      <c r="SPW52"/>
      <c r="SPX52"/>
      <c r="SPY52"/>
      <c r="SPZ52"/>
      <c r="SQA52"/>
      <c r="SQB52"/>
      <c r="SQC52"/>
      <c r="SQD52"/>
      <c r="SQE52"/>
      <c r="SQF52"/>
      <c r="SQG52"/>
      <c r="SQH52"/>
      <c r="SQI52"/>
      <c r="SQJ52"/>
      <c r="SQK52"/>
      <c r="SQL52"/>
      <c r="SQM52"/>
      <c r="SQN52"/>
      <c r="SQO52"/>
      <c r="SQP52"/>
      <c r="SQQ52"/>
      <c r="SQR52"/>
      <c r="SQS52"/>
      <c r="SQT52"/>
      <c r="SQU52"/>
      <c r="SQV52"/>
      <c r="SQW52"/>
      <c r="SQX52"/>
      <c r="SQY52"/>
      <c r="SQZ52"/>
      <c r="SRA52"/>
      <c r="SRB52"/>
      <c r="SRC52"/>
      <c r="SRD52"/>
      <c r="SRE52"/>
      <c r="SRF52"/>
      <c r="SRG52"/>
      <c r="SRH52"/>
      <c r="SRI52"/>
      <c r="SRJ52"/>
      <c r="SRK52"/>
      <c r="SRL52"/>
      <c r="SRM52"/>
      <c r="SRN52"/>
      <c r="SRO52"/>
      <c r="SRP52"/>
      <c r="SRQ52"/>
      <c r="SRR52"/>
      <c r="SRS52"/>
      <c r="SRT52"/>
      <c r="SRU52"/>
      <c r="SRV52"/>
      <c r="SRW52"/>
      <c r="SRX52"/>
      <c r="SRY52"/>
      <c r="SRZ52"/>
      <c r="SSA52"/>
      <c r="SSB52"/>
      <c r="SSC52"/>
      <c r="SSD52"/>
      <c r="SSE52"/>
      <c r="SSF52"/>
      <c r="SSG52"/>
      <c r="SSH52"/>
      <c r="SSI52"/>
      <c r="SSJ52"/>
      <c r="SSK52"/>
      <c r="SSL52"/>
      <c r="SSM52"/>
      <c r="SSN52"/>
      <c r="SSO52"/>
      <c r="SSP52"/>
      <c r="SSQ52"/>
      <c r="SSR52"/>
      <c r="SSS52"/>
      <c r="SST52"/>
      <c r="SSU52"/>
      <c r="SSV52"/>
      <c r="SSW52"/>
      <c r="SSX52"/>
      <c r="SSY52"/>
      <c r="SSZ52"/>
      <c r="STA52"/>
      <c r="STB52"/>
      <c r="STC52"/>
      <c r="STD52"/>
      <c r="STE52"/>
      <c r="STF52"/>
      <c r="STG52"/>
      <c r="STH52"/>
      <c r="STI52"/>
      <c r="STJ52"/>
      <c r="STK52"/>
      <c r="STL52"/>
      <c r="STM52"/>
      <c r="STN52"/>
      <c r="STO52"/>
      <c r="STP52"/>
      <c r="STQ52"/>
      <c r="STR52"/>
      <c r="STS52"/>
      <c r="STT52"/>
      <c r="STU52"/>
      <c r="STV52"/>
      <c r="STW52"/>
      <c r="STX52"/>
      <c r="STY52"/>
      <c r="STZ52"/>
      <c r="SUA52"/>
      <c r="SUB52"/>
      <c r="SUC52"/>
      <c r="SUD52"/>
      <c r="SUE52"/>
      <c r="SUF52"/>
      <c r="SUG52"/>
      <c r="SUH52"/>
      <c r="SUI52"/>
      <c r="SUJ52"/>
      <c r="SUK52"/>
      <c r="SUL52"/>
      <c r="SUM52"/>
      <c r="SUN52"/>
      <c r="SUO52"/>
      <c r="SUP52"/>
      <c r="SUQ52"/>
      <c r="SUR52"/>
      <c r="SUS52"/>
      <c r="SUT52"/>
      <c r="SUU52"/>
      <c r="SUV52"/>
      <c r="SUW52"/>
      <c r="SUX52"/>
      <c r="SUY52"/>
      <c r="SUZ52"/>
      <c r="SVA52"/>
      <c r="SVB52"/>
      <c r="SVC52"/>
      <c r="SVD52"/>
      <c r="SVE52"/>
      <c r="SVF52"/>
      <c r="SVG52"/>
      <c r="SVH52"/>
      <c r="SVI52"/>
      <c r="SVJ52"/>
      <c r="SVK52"/>
      <c r="SVL52"/>
      <c r="SVM52"/>
      <c r="SVN52"/>
      <c r="SVO52"/>
      <c r="SVP52"/>
      <c r="SVQ52"/>
      <c r="SVR52"/>
      <c r="SVS52"/>
      <c r="SVT52"/>
      <c r="SVU52"/>
      <c r="SVV52"/>
      <c r="SVW52"/>
      <c r="SVX52"/>
      <c r="SVY52"/>
      <c r="SVZ52"/>
      <c r="SWA52"/>
      <c r="SWB52"/>
      <c r="SWC52"/>
      <c r="SWD52"/>
      <c r="SWE52"/>
      <c r="SWF52"/>
      <c r="SWG52"/>
      <c r="SWH52"/>
      <c r="SWI52"/>
      <c r="SWJ52"/>
      <c r="SWK52"/>
      <c r="SWL52"/>
      <c r="SWM52"/>
      <c r="SWN52"/>
      <c r="SWO52"/>
      <c r="SWP52"/>
      <c r="SWQ52"/>
      <c r="SWR52"/>
      <c r="SWS52"/>
      <c r="SWT52"/>
      <c r="SWU52"/>
      <c r="SWV52"/>
      <c r="SWW52"/>
      <c r="SWX52"/>
      <c r="SWY52"/>
      <c r="SWZ52"/>
      <c r="SXA52"/>
      <c r="SXB52"/>
      <c r="SXC52"/>
      <c r="SXD52"/>
      <c r="SXE52"/>
      <c r="SXF52"/>
      <c r="SXG52"/>
      <c r="SXH52"/>
      <c r="SXI52"/>
      <c r="SXJ52"/>
      <c r="SXK52"/>
      <c r="SXL52"/>
      <c r="SXM52"/>
      <c r="SXN52"/>
      <c r="SXO52"/>
      <c r="SXP52"/>
      <c r="SXQ52"/>
      <c r="SXR52"/>
      <c r="SXS52"/>
      <c r="SXT52"/>
      <c r="SXU52"/>
      <c r="SXV52"/>
      <c r="SXW52"/>
      <c r="SXX52"/>
      <c r="SXY52"/>
      <c r="SXZ52"/>
      <c r="SYA52"/>
      <c r="SYB52"/>
      <c r="SYC52"/>
      <c r="SYD52"/>
      <c r="SYE52"/>
      <c r="SYF52"/>
      <c r="SYG52"/>
      <c r="SYH52"/>
      <c r="SYI52"/>
      <c r="SYJ52"/>
      <c r="SYK52"/>
      <c r="SYL52"/>
      <c r="SYM52"/>
      <c r="SYN52"/>
      <c r="SYO52"/>
      <c r="SYP52"/>
      <c r="SYQ52"/>
      <c r="SYR52"/>
      <c r="SYS52"/>
      <c r="SYT52"/>
      <c r="SYU52"/>
      <c r="SYV52"/>
      <c r="SYW52"/>
      <c r="SYX52"/>
      <c r="SYY52"/>
      <c r="SYZ52"/>
      <c r="SZA52"/>
      <c r="SZB52"/>
      <c r="SZC52"/>
      <c r="SZD52"/>
      <c r="SZE52"/>
      <c r="SZF52"/>
      <c r="SZG52"/>
      <c r="SZH52"/>
      <c r="SZI52"/>
      <c r="SZJ52"/>
      <c r="SZK52"/>
      <c r="SZL52"/>
      <c r="SZM52"/>
      <c r="SZN52"/>
      <c r="SZO52"/>
      <c r="SZP52"/>
      <c r="SZQ52"/>
      <c r="SZR52"/>
      <c r="SZS52"/>
      <c r="SZT52"/>
      <c r="SZU52"/>
      <c r="SZV52"/>
      <c r="SZW52"/>
      <c r="SZX52"/>
      <c r="SZY52"/>
      <c r="SZZ52"/>
      <c r="TAA52"/>
      <c r="TAB52"/>
      <c r="TAC52"/>
      <c r="TAD52"/>
      <c r="TAE52"/>
      <c r="TAF52"/>
      <c r="TAG52"/>
      <c r="TAH52"/>
      <c r="TAI52"/>
      <c r="TAJ52"/>
      <c r="TAK52"/>
      <c r="TAL52"/>
      <c r="TAM52"/>
      <c r="TAN52"/>
      <c r="TAO52"/>
      <c r="TAP52"/>
      <c r="TAQ52"/>
      <c r="TAR52"/>
      <c r="TAS52"/>
      <c r="TAT52"/>
      <c r="TAU52"/>
      <c r="TAV52"/>
      <c r="TAW52"/>
      <c r="TAX52"/>
      <c r="TAY52"/>
      <c r="TAZ52"/>
      <c r="TBA52"/>
      <c r="TBB52"/>
      <c r="TBC52"/>
      <c r="TBD52"/>
      <c r="TBE52"/>
      <c r="TBF52"/>
      <c r="TBG52"/>
      <c r="TBH52"/>
      <c r="TBI52"/>
      <c r="TBJ52"/>
      <c r="TBK52"/>
      <c r="TBL52"/>
      <c r="TBM52"/>
      <c r="TBN52"/>
      <c r="TBO52"/>
      <c r="TBP52"/>
      <c r="TBQ52"/>
      <c r="TBR52"/>
      <c r="TBS52"/>
      <c r="TBT52"/>
      <c r="TBU52"/>
      <c r="TBV52"/>
      <c r="TBW52"/>
      <c r="TBX52"/>
      <c r="TBY52"/>
      <c r="TBZ52"/>
      <c r="TCA52"/>
      <c r="TCB52"/>
      <c r="TCC52"/>
      <c r="TCD52"/>
      <c r="TCE52"/>
      <c r="TCF52"/>
      <c r="TCG52"/>
      <c r="TCH52"/>
      <c r="TCI52"/>
      <c r="TCJ52"/>
      <c r="TCK52"/>
      <c r="TCL52"/>
      <c r="TCM52"/>
      <c r="TCN52"/>
      <c r="TCO52"/>
      <c r="TCP52"/>
      <c r="TCQ52"/>
      <c r="TCR52"/>
      <c r="TCS52"/>
      <c r="TCT52"/>
      <c r="TCU52"/>
      <c r="TCV52"/>
      <c r="TCW52"/>
      <c r="TCX52"/>
      <c r="TCY52"/>
      <c r="TCZ52"/>
      <c r="TDA52"/>
      <c r="TDB52"/>
      <c r="TDC52"/>
      <c r="TDD52"/>
      <c r="TDE52"/>
      <c r="TDF52"/>
      <c r="TDG52"/>
      <c r="TDH52"/>
      <c r="TDI52"/>
      <c r="TDJ52"/>
      <c r="TDK52"/>
      <c r="TDL52"/>
      <c r="TDM52"/>
      <c r="TDN52"/>
      <c r="TDO52"/>
      <c r="TDP52"/>
      <c r="TDQ52"/>
      <c r="TDR52"/>
      <c r="TDS52"/>
      <c r="TDT52"/>
      <c r="TDU52"/>
      <c r="TDV52"/>
      <c r="TDW52"/>
      <c r="TDX52"/>
      <c r="TDY52"/>
      <c r="TDZ52"/>
      <c r="TEA52"/>
      <c r="TEB52"/>
      <c r="TEC52"/>
      <c r="TED52"/>
      <c r="TEE52"/>
      <c r="TEF52"/>
      <c r="TEG52"/>
      <c r="TEH52"/>
      <c r="TEI52"/>
      <c r="TEJ52"/>
      <c r="TEK52"/>
      <c r="TEL52"/>
      <c r="TEM52"/>
      <c r="TEN52"/>
      <c r="TEO52"/>
      <c r="TEP52"/>
      <c r="TEQ52"/>
      <c r="TER52"/>
      <c r="TES52"/>
      <c r="TET52"/>
      <c r="TEU52"/>
      <c r="TEV52"/>
      <c r="TEW52"/>
      <c r="TEX52"/>
      <c r="TEY52"/>
      <c r="TEZ52"/>
      <c r="TFA52"/>
      <c r="TFB52"/>
      <c r="TFC52"/>
      <c r="TFD52"/>
      <c r="TFE52"/>
      <c r="TFF52"/>
      <c r="TFG52"/>
      <c r="TFH52"/>
      <c r="TFI52"/>
      <c r="TFJ52"/>
      <c r="TFK52"/>
      <c r="TFL52"/>
      <c r="TFM52"/>
      <c r="TFN52"/>
      <c r="TFO52"/>
      <c r="TFP52"/>
      <c r="TFQ52"/>
      <c r="TFR52"/>
      <c r="TFS52"/>
      <c r="TFT52"/>
      <c r="TFU52"/>
      <c r="TFV52"/>
      <c r="TFW52"/>
      <c r="TFX52"/>
      <c r="TFY52"/>
      <c r="TFZ52"/>
      <c r="TGA52"/>
      <c r="TGB52"/>
      <c r="TGC52"/>
      <c r="TGD52"/>
      <c r="TGE52"/>
      <c r="TGF52"/>
      <c r="TGG52"/>
      <c r="TGH52"/>
      <c r="TGI52"/>
      <c r="TGJ52"/>
      <c r="TGK52"/>
      <c r="TGL52"/>
      <c r="TGM52"/>
      <c r="TGN52"/>
      <c r="TGO52"/>
      <c r="TGP52"/>
      <c r="TGQ52"/>
      <c r="TGR52"/>
      <c r="TGS52"/>
      <c r="TGT52"/>
      <c r="TGU52"/>
      <c r="TGV52"/>
      <c r="TGW52"/>
      <c r="TGX52"/>
      <c r="TGY52"/>
      <c r="TGZ52"/>
      <c r="THA52"/>
      <c r="THB52"/>
      <c r="THC52"/>
      <c r="THD52"/>
      <c r="THE52"/>
      <c r="THF52"/>
      <c r="THG52"/>
      <c r="THH52"/>
      <c r="THI52"/>
      <c r="THJ52"/>
      <c r="THK52"/>
      <c r="THL52"/>
      <c r="THM52"/>
      <c r="THN52"/>
      <c r="THO52"/>
      <c r="THP52"/>
      <c r="THQ52"/>
      <c r="THR52"/>
      <c r="THS52"/>
      <c r="THT52"/>
      <c r="THU52"/>
      <c r="THV52"/>
      <c r="THW52"/>
      <c r="THX52"/>
      <c r="THY52"/>
      <c r="THZ52"/>
      <c r="TIA52"/>
      <c r="TIB52"/>
      <c r="TIC52"/>
      <c r="TID52"/>
      <c r="TIE52"/>
      <c r="TIF52"/>
      <c r="TIG52"/>
      <c r="TIH52"/>
      <c r="TII52"/>
      <c r="TIJ52"/>
      <c r="TIK52"/>
      <c r="TIL52"/>
      <c r="TIM52"/>
      <c r="TIN52"/>
      <c r="TIO52"/>
      <c r="TIP52"/>
      <c r="TIQ52"/>
      <c r="TIR52"/>
      <c r="TIS52"/>
      <c r="TIT52"/>
      <c r="TIU52"/>
      <c r="TIV52"/>
      <c r="TIW52"/>
      <c r="TIX52"/>
      <c r="TIY52"/>
      <c r="TIZ52"/>
      <c r="TJA52"/>
      <c r="TJB52"/>
      <c r="TJC52"/>
      <c r="TJD52"/>
      <c r="TJE52"/>
      <c r="TJF52"/>
      <c r="TJG52"/>
      <c r="TJH52"/>
      <c r="TJI52"/>
      <c r="TJJ52"/>
      <c r="TJK52"/>
      <c r="TJL52"/>
      <c r="TJM52"/>
      <c r="TJN52"/>
      <c r="TJO52"/>
      <c r="TJP52"/>
      <c r="TJQ52"/>
      <c r="TJR52"/>
      <c r="TJS52"/>
      <c r="TJT52"/>
      <c r="TJU52"/>
      <c r="TJV52"/>
      <c r="TJW52"/>
      <c r="TJX52"/>
      <c r="TJY52"/>
      <c r="TJZ52"/>
      <c r="TKA52"/>
      <c r="TKB52"/>
      <c r="TKC52"/>
      <c r="TKD52"/>
      <c r="TKE52"/>
      <c r="TKF52"/>
      <c r="TKG52"/>
      <c r="TKH52"/>
      <c r="TKI52"/>
      <c r="TKJ52"/>
      <c r="TKK52"/>
      <c r="TKL52"/>
      <c r="TKM52"/>
      <c r="TKN52"/>
      <c r="TKO52"/>
      <c r="TKP52"/>
      <c r="TKQ52"/>
      <c r="TKR52"/>
      <c r="TKS52"/>
      <c r="TKT52"/>
      <c r="TKU52"/>
      <c r="TKV52"/>
      <c r="TKW52"/>
      <c r="TKX52"/>
      <c r="TKY52"/>
      <c r="TKZ52"/>
      <c r="TLA52"/>
      <c r="TLB52"/>
      <c r="TLC52"/>
      <c r="TLD52"/>
      <c r="TLE52"/>
      <c r="TLF52"/>
      <c r="TLG52"/>
      <c r="TLH52"/>
      <c r="TLI52"/>
      <c r="TLJ52"/>
      <c r="TLK52"/>
      <c r="TLL52"/>
      <c r="TLM52"/>
      <c r="TLN52"/>
      <c r="TLO52"/>
      <c r="TLP52"/>
      <c r="TLQ52"/>
      <c r="TLR52"/>
      <c r="TLS52"/>
      <c r="TLT52"/>
      <c r="TLU52"/>
      <c r="TLV52"/>
      <c r="TLW52"/>
      <c r="TLX52"/>
      <c r="TLY52"/>
      <c r="TLZ52"/>
      <c r="TMA52"/>
      <c r="TMB52"/>
      <c r="TMC52"/>
      <c r="TMD52"/>
      <c r="TME52"/>
      <c r="TMF52"/>
      <c r="TMG52"/>
      <c r="TMH52"/>
      <c r="TMI52"/>
      <c r="TMJ52"/>
      <c r="TMK52"/>
      <c r="TML52"/>
      <c r="TMM52"/>
      <c r="TMN52"/>
      <c r="TMO52"/>
      <c r="TMP52"/>
      <c r="TMQ52"/>
      <c r="TMR52"/>
      <c r="TMS52"/>
      <c r="TMT52"/>
      <c r="TMU52"/>
      <c r="TMV52"/>
      <c r="TMW52"/>
      <c r="TMX52"/>
      <c r="TMY52"/>
      <c r="TMZ52"/>
      <c r="TNA52"/>
      <c r="TNB52"/>
      <c r="TNC52"/>
      <c r="TND52"/>
      <c r="TNE52"/>
      <c r="TNF52"/>
      <c r="TNG52"/>
      <c r="TNH52"/>
      <c r="TNI52"/>
      <c r="TNJ52"/>
      <c r="TNK52"/>
      <c r="TNL52"/>
      <c r="TNM52"/>
      <c r="TNN52"/>
      <c r="TNO52"/>
      <c r="TNP52"/>
      <c r="TNQ52"/>
      <c r="TNR52"/>
      <c r="TNS52"/>
      <c r="TNT52"/>
      <c r="TNU52"/>
      <c r="TNV52"/>
      <c r="TNW52"/>
      <c r="TNX52"/>
      <c r="TNY52"/>
      <c r="TNZ52"/>
      <c r="TOA52"/>
      <c r="TOB52"/>
      <c r="TOC52"/>
      <c r="TOD52"/>
      <c r="TOE52"/>
      <c r="TOF52"/>
      <c r="TOG52"/>
      <c r="TOH52"/>
      <c r="TOI52"/>
      <c r="TOJ52"/>
      <c r="TOK52"/>
      <c r="TOL52"/>
      <c r="TOM52"/>
      <c r="TON52"/>
      <c r="TOO52"/>
      <c r="TOP52"/>
      <c r="TOQ52"/>
      <c r="TOR52"/>
      <c r="TOS52"/>
      <c r="TOT52"/>
      <c r="TOU52"/>
      <c r="TOV52"/>
      <c r="TOW52"/>
      <c r="TOX52"/>
      <c r="TOY52"/>
      <c r="TOZ52"/>
      <c r="TPA52"/>
      <c r="TPB52"/>
      <c r="TPC52"/>
      <c r="TPD52"/>
      <c r="TPE52"/>
      <c r="TPF52"/>
      <c r="TPG52"/>
      <c r="TPH52"/>
      <c r="TPI52"/>
      <c r="TPJ52"/>
      <c r="TPK52"/>
      <c r="TPL52"/>
      <c r="TPM52"/>
      <c r="TPN52"/>
      <c r="TPO52"/>
      <c r="TPP52"/>
      <c r="TPQ52"/>
      <c r="TPR52"/>
      <c r="TPS52"/>
      <c r="TPT52"/>
      <c r="TPU52"/>
      <c r="TPV52"/>
      <c r="TPW52"/>
      <c r="TPX52"/>
      <c r="TPY52"/>
      <c r="TPZ52"/>
      <c r="TQA52"/>
      <c r="TQB52"/>
      <c r="TQC52"/>
      <c r="TQD52"/>
      <c r="TQE52"/>
      <c r="TQF52"/>
      <c r="TQG52"/>
      <c r="TQH52"/>
      <c r="TQI52"/>
      <c r="TQJ52"/>
      <c r="TQK52"/>
      <c r="TQL52"/>
      <c r="TQM52"/>
      <c r="TQN52"/>
      <c r="TQO52"/>
      <c r="TQP52"/>
      <c r="TQQ52"/>
      <c r="TQR52"/>
      <c r="TQS52"/>
      <c r="TQT52"/>
      <c r="TQU52"/>
      <c r="TQV52"/>
      <c r="TQW52"/>
      <c r="TQX52"/>
      <c r="TQY52"/>
      <c r="TQZ52"/>
      <c r="TRA52"/>
      <c r="TRB52"/>
      <c r="TRC52"/>
      <c r="TRD52"/>
      <c r="TRE52"/>
      <c r="TRF52"/>
      <c r="TRG52"/>
      <c r="TRH52"/>
      <c r="TRI52"/>
      <c r="TRJ52"/>
      <c r="TRK52"/>
      <c r="TRL52"/>
      <c r="TRM52"/>
      <c r="TRN52"/>
      <c r="TRO52"/>
      <c r="TRP52"/>
      <c r="TRQ52"/>
      <c r="TRR52"/>
      <c r="TRS52"/>
      <c r="TRT52"/>
      <c r="TRU52"/>
      <c r="TRV52"/>
      <c r="TRW52"/>
      <c r="TRX52"/>
      <c r="TRY52"/>
      <c r="TRZ52"/>
      <c r="TSA52"/>
      <c r="TSB52"/>
      <c r="TSC52"/>
      <c r="TSD52"/>
      <c r="TSE52"/>
      <c r="TSF52"/>
      <c r="TSG52"/>
      <c r="TSH52"/>
      <c r="TSI52"/>
      <c r="TSJ52"/>
      <c r="TSK52"/>
      <c r="TSL52"/>
      <c r="TSM52"/>
      <c r="TSN52"/>
      <c r="TSO52"/>
      <c r="TSP52"/>
      <c r="TSQ52"/>
      <c r="TSR52"/>
      <c r="TSS52"/>
      <c r="TST52"/>
      <c r="TSU52"/>
      <c r="TSV52"/>
      <c r="TSW52"/>
      <c r="TSX52"/>
      <c r="TSY52"/>
      <c r="TSZ52"/>
      <c r="TTA52"/>
      <c r="TTB52"/>
      <c r="TTC52"/>
      <c r="TTD52"/>
      <c r="TTE52"/>
      <c r="TTF52"/>
      <c r="TTG52"/>
      <c r="TTH52"/>
      <c r="TTI52"/>
      <c r="TTJ52"/>
      <c r="TTK52"/>
      <c r="TTL52"/>
      <c r="TTM52"/>
      <c r="TTN52"/>
      <c r="TTO52"/>
      <c r="TTP52"/>
      <c r="TTQ52"/>
      <c r="TTR52"/>
      <c r="TTS52"/>
      <c r="TTT52"/>
      <c r="TTU52"/>
      <c r="TTV52"/>
      <c r="TTW52"/>
      <c r="TTX52"/>
      <c r="TTY52"/>
      <c r="TTZ52"/>
      <c r="TUA52"/>
      <c r="TUB52"/>
      <c r="TUC52"/>
      <c r="TUD52"/>
      <c r="TUE52"/>
      <c r="TUF52"/>
      <c r="TUG52"/>
      <c r="TUH52"/>
      <c r="TUI52"/>
      <c r="TUJ52"/>
      <c r="TUK52"/>
      <c r="TUL52"/>
      <c r="TUM52"/>
      <c r="TUN52"/>
      <c r="TUO52"/>
      <c r="TUP52"/>
      <c r="TUQ52"/>
      <c r="TUR52"/>
      <c r="TUS52"/>
      <c r="TUT52"/>
      <c r="TUU52"/>
      <c r="TUV52"/>
      <c r="TUW52"/>
      <c r="TUX52"/>
      <c r="TUY52"/>
      <c r="TUZ52"/>
      <c r="TVA52"/>
      <c r="TVB52"/>
      <c r="TVC52"/>
      <c r="TVD52"/>
      <c r="TVE52"/>
      <c r="TVF52"/>
      <c r="TVG52"/>
      <c r="TVH52"/>
      <c r="TVI52"/>
      <c r="TVJ52"/>
      <c r="TVK52"/>
      <c r="TVL52"/>
      <c r="TVM52"/>
      <c r="TVN52"/>
      <c r="TVO52"/>
      <c r="TVP52"/>
      <c r="TVQ52"/>
      <c r="TVR52"/>
      <c r="TVS52"/>
      <c r="TVT52"/>
      <c r="TVU52"/>
      <c r="TVV52"/>
      <c r="TVW52"/>
      <c r="TVX52"/>
      <c r="TVY52"/>
      <c r="TVZ52"/>
      <c r="TWA52"/>
      <c r="TWB52"/>
      <c r="TWC52"/>
      <c r="TWD52"/>
      <c r="TWE52"/>
      <c r="TWF52"/>
      <c r="TWG52"/>
      <c r="TWH52"/>
      <c r="TWI52"/>
      <c r="TWJ52"/>
      <c r="TWK52"/>
      <c r="TWL52"/>
      <c r="TWM52"/>
      <c r="TWN52"/>
      <c r="TWO52"/>
      <c r="TWP52"/>
      <c r="TWQ52"/>
      <c r="TWR52"/>
      <c r="TWS52"/>
      <c r="TWT52"/>
      <c r="TWU52"/>
      <c r="TWV52"/>
      <c r="TWW52"/>
      <c r="TWX52"/>
      <c r="TWY52"/>
      <c r="TWZ52"/>
      <c r="TXA52"/>
      <c r="TXB52"/>
      <c r="TXC52"/>
      <c r="TXD52"/>
      <c r="TXE52"/>
      <c r="TXF52"/>
      <c r="TXG52"/>
      <c r="TXH52"/>
      <c r="TXI52"/>
      <c r="TXJ52"/>
      <c r="TXK52"/>
      <c r="TXL52"/>
      <c r="TXM52"/>
      <c r="TXN52"/>
      <c r="TXO52"/>
      <c r="TXP52"/>
      <c r="TXQ52"/>
      <c r="TXR52"/>
      <c r="TXS52"/>
      <c r="TXT52"/>
      <c r="TXU52"/>
      <c r="TXV52"/>
      <c r="TXW52"/>
      <c r="TXX52"/>
      <c r="TXY52"/>
      <c r="TXZ52"/>
      <c r="TYA52"/>
      <c r="TYB52"/>
      <c r="TYC52"/>
      <c r="TYD52"/>
      <c r="TYE52"/>
      <c r="TYF52"/>
      <c r="TYG52"/>
      <c r="TYH52"/>
      <c r="TYI52"/>
      <c r="TYJ52"/>
      <c r="TYK52"/>
      <c r="TYL52"/>
      <c r="TYM52"/>
      <c r="TYN52"/>
      <c r="TYO52"/>
      <c r="TYP52"/>
      <c r="TYQ52"/>
      <c r="TYR52"/>
      <c r="TYS52"/>
      <c r="TYT52"/>
      <c r="TYU52"/>
      <c r="TYV52"/>
      <c r="TYW52"/>
      <c r="TYX52"/>
      <c r="TYY52"/>
      <c r="TYZ52"/>
      <c r="TZA52"/>
      <c r="TZB52"/>
      <c r="TZC52"/>
      <c r="TZD52"/>
      <c r="TZE52"/>
      <c r="TZF52"/>
      <c r="TZG52"/>
      <c r="TZH52"/>
      <c r="TZI52"/>
      <c r="TZJ52"/>
      <c r="TZK52"/>
      <c r="TZL52"/>
      <c r="TZM52"/>
      <c r="TZN52"/>
      <c r="TZO52"/>
      <c r="TZP52"/>
      <c r="TZQ52"/>
      <c r="TZR52"/>
      <c r="TZS52"/>
      <c r="TZT52"/>
      <c r="TZU52"/>
      <c r="TZV52"/>
      <c r="TZW52"/>
      <c r="TZX52"/>
      <c r="TZY52"/>
      <c r="TZZ52"/>
      <c r="UAA52"/>
      <c r="UAB52"/>
      <c r="UAC52"/>
      <c r="UAD52"/>
      <c r="UAE52"/>
      <c r="UAF52"/>
      <c r="UAG52"/>
      <c r="UAH52"/>
      <c r="UAI52"/>
      <c r="UAJ52"/>
      <c r="UAK52"/>
      <c r="UAL52"/>
      <c r="UAM52"/>
      <c r="UAN52"/>
      <c r="UAO52"/>
      <c r="UAP52"/>
      <c r="UAQ52"/>
      <c r="UAR52"/>
      <c r="UAS52"/>
      <c r="UAT52"/>
      <c r="UAU52"/>
      <c r="UAV52"/>
      <c r="UAW52"/>
      <c r="UAX52"/>
      <c r="UAY52"/>
      <c r="UAZ52"/>
      <c r="UBA52"/>
      <c r="UBB52"/>
      <c r="UBC52"/>
      <c r="UBD52"/>
      <c r="UBE52"/>
      <c r="UBF52"/>
      <c r="UBG52"/>
      <c r="UBH52"/>
      <c r="UBI52"/>
      <c r="UBJ52"/>
      <c r="UBK52"/>
      <c r="UBL52"/>
      <c r="UBM52"/>
      <c r="UBN52"/>
      <c r="UBO52"/>
      <c r="UBP52"/>
      <c r="UBQ52"/>
      <c r="UBR52"/>
      <c r="UBS52"/>
      <c r="UBT52"/>
      <c r="UBU52"/>
      <c r="UBV52"/>
      <c r="UBW52"/>
      <c r="UBX52"/>
      <c r="UBY52"/>
      <c r="UBZ52"/>
      <c r="UCA52"/>
      <c r="UCB52"/>
      <c r="UCC52"/>
      <c r="UCD52"/>
      <c r="UCE52"/>
      <c r="UCF52"/>
      <c r="UCG52"/>
      <c r="UCH52"/>
      <c r="UCI52"/>
      <c r="UCJ52"/>
      <c r="UCK52"/>
      <c r="UCL52"/>
      <c r="UCM52"/>
      <c r="UCN52"/>
      <c r="UCO52"/>
      <c r="UCP52"/>
      <c r="UCQ52"/>
      <c r="UCR52"/>
      <c r="UCS52"/>
      <c r="UCT52"/>
      <c r="UCU52"/>
      <c r="UCV52"/>
      <c r="UCW52"/>
      <c r="UCX52"/>
      <c r="UCY52"/>
      <c r="UCZ52"/>
      <c r="UDA52"/>
      <c r="UDB52"/>
      <c r="UDC52"/>
      <c r="UDD52"/>
      <c r="UDE52"/>
      <c r="UDF52"/>
      <c r="UDG52"/>
      <c r="UDH52"/>
      <c r="UDI52"/>
      <c r="UDJ52"/>
      <c r="UDK52"/>
      <c r="UDL52"/>
      <c r="UDM52"/>
      <c r="UDN52"/>
      <c r="UDO52"/>
      <c r="UDP52"/>
      <c r="UDQ52"/>
      <c r="UDR52"/>
      <c r="UDS52"/>
      <c r="UDT52"/>
      <c r="UDU52"/>
      <c r="UDV52"/>
      <c r="UDW52"/>
      <c r="UDX52"/>
      <c r="UDY52"/>
      <c r="UDZ52"/>
      <c r="UEA52"/>
      <c r="UEB52"/>
      <c r="UEC52"/>
      <c r="UED52"/>
      <c r="UEE52"/>
      <c r="UEF52"/>
      <c r="UEG52"/>
      <c r="UEH52"/>
      <c r="UEI52"/>
      <c r="UEJ52"/>
      <c r="UEK52"/>
      <c r="UEL52"/>
      <c r="UEM52"/>
      <c r="UEN52"/>
      <c r="UEO52"/>
      <c r="UEP52"/>
      <c r="UEQ52"/>
      <c r="UER52"/>
      <c r="UES52"/>
      <c r="UET52"/>
      <c r="UEU52"/>
      <c r="UEV52"/>
      <c r="UEW52"/>
      <c r="UEX52"/>
      <c r="UEY52"/>
      <c r="UEZ52"/>
      <c r="UFA52"/>
      <c r="UFB52"/>
      <c r="UFC52"/>
      <c r="UFD52"/>
      <c r="UFE52"/>
      <c r="UFF52"/>
      <c r="UFG52"/>
      <c r="UFH52"/>
      <c r="UFI52"/>
      <c r="UFJ52"/>
      <c r="UFK52"/>
      <c r="UFL52"/>
      <c r="UFM52"/>
      <c r="UFN52"/>
      <c r="UFO52"/>
      <c r="UFP52"/>
      <c r="UFQ52"/>
      <c r="UFR52"/>
      <c r="UFS52"/>
      <c r="UFT52"/>
      <c r="UFU52"/>
      <c r="UFV52"/>
      <c r="UFW52"/>
      <c r="UFX52"/>
      <c r="UFY52"/>
      <c r="UFZ52"/>
      <c r="UGA52"/>
      <c r="UGB52"/>
      <c r="UGC52"/>
      <c r="UGD52"/>
      <c r="UGE52"/>
      <c r="UGF52"/>
      <c r="UGG52"/>
      <c r="UGH52"/>
      <c r="UGI52"/>
      <c r="UGJ52"/>
      <c r="UGK52"/>
      <c r="UGL52"/>
      <c r="UGM52"/>
      <c r="UGN52"/>
      <c r="UGO52"/>
      <c r="UGP52"/>
      <c r="UGQ52"/>
      <c r="UGR52"/>
      <c r="UGS52"/>
      <c r="UGT52"/>
      <c r="UGU52"/>
      <c r="UGV52"/>
      <c r="UGW52"/>
      <c r="UGX52"/>
      <c r="UGY52"/>
      <c r="UGZ52"/>
      <c r="UHA52"/>
      <c r="UHB52"/>
      <c r="UHC52"/>
      <c r="UHD52"/>
      <c r="UHE52"/>
      <c r="UHF52"/>
      <c r="UHG52"/>
      <c r="UHH52"/>
      <c r="UHI52"/>
      <c r="UHJ52"/>
      <c r="UHK52"/>
      <c r="UHL52"/>
      <c r="UHM52"/>
      <c r="UHN52"/>
      <c r="UHO52"/>
      <c r="UHP52"/>
      <c r="UHQ52"/>
      <c r="UHR52"/>
      <c r="UHS52"/>
      <c r="UHT52"/>
      <c r="UHU52"/>
      <c r="UHV52"/>
      <c r="UHW52"/>
      <c r="UHX52"/>
      <c r="UHY52"/>
      <c r="UHZ52"/>
      <c r="UIA52"/>
      <c r="UIB52"/>
      <c r="UIC52"/>
      <c r="UID52"/>
      <c r="UIE52"/>
      <c r="UIF52"/>
      <c r="UIG52"/>
      <c r="UIH52"/>
      <c r="UII52"/>
      <c r="UIJ52"/>
      <c r="UIK52"/>
      <c r="UIL52"/>
      <c r="UIM52"/>
      <c r="UIN52"/>
      <c r="UIO52"/>
      <c r="UIP52"/>
      <c r="UIQ52"/>
      <c r="UIR52"/>
      <c r="UIS52"/>
      <c r="UIT52"/>
      <c r="UIU52"/>
      <c r="UIV52"/>
      <c r="UIW52"/>
      <c r="UIX52"/>
      <c r="UIY52"/>
      <c r="UIZ52"/>
      <c r="UJA52"/>
      <c r="UJB52"/>
      <c r="UJC52"/>
      <c r="UJD52"/>
      <c r="UJE52"/>
      <c r="UJF52"/>
      <c r="UJG52"/>
      <c r="UJH52"/>
      <c r="UJI52"/>
      <c r="UJJ52"/>
      <c r="UJK52"/>
      <c r="UJL52"/>
      <c r="UJM52"/>
      <c r="UJN52"/>
      <c r="UJO52"/>
      <c r="UJP52"/>
      <c r="UJQ52"/>
      <c r="UJR52"/>
      <c r="UJS52"/>
      <c r="UJT52"/>
      <c r="UJU52"/>
      <c r="UJV52"/>
      <c r="UJW52"/>
      <c r="UJX52"/>
      <c r="UJY52"/>
      <c r="UJZ52"/>
      <c r="UKA52"/>
      <c r="UKB52"/>
      <c r="UKC52"/>
      <c r="UKD52"/>
      <c r="UKE52"/>
      <c r="UKF52"/>
      <c r="UKG52"/>
      <c r="UKH52"/>
      <c r="UKI52"/>
      <c r="UKJ52"/>
      <c r="UKK52"/>
      <c r="UKL52"/>
      <c r="UKM52"/>
      <c r="UKN52"/>
      <c r="UKO52"/>
      <c r="UKP52"/>
      <c r="UKQ52"/>
      <c r="UKR52"/>
      <c r="UKS52"/>
      <c r="UKT52"/>
      <c r="UKU52"/>
      <c r="UKV52"/>
      <c r="UKW52"/>
      <c r="UKX52"/>
      <c r="UKY52"/>
      <c r="UKZ52"/>
      <c r="ULA52"/>
      <c r="ULB52"/>
      <c r="ULC52"/>
      <c r="ULD52"/>
      <c r="ULE52"/>
      <c r="ULF52"/>
      <c r="ULG52"/>
      <c r="ULH52"/>
      <c r="ULI52"/>
      <c r="ULJ52"/>
      <c r="ULK52"/>
      <c r="ULL52"/>
      <c r="ULM52"/>
      <c r="ULN52"/>
      <c r="ULO52"/>
      <c r="ULP52"/>
      <c r="ULQ52"/>
      <c r="ULR52"/>
      <c r="ULS52"/>
      <c r="ULT52"/>
      <c r="ULU52"/>
      <c r="ULV52"/>
      <c r="ULW52"/>
      <c r="ULX52"/>
      <c r="ULY52"/>
      <c r="ULZ52"/>
      <c r="UMA52"/>
      <c r="UMB52"/>
      <c r="UMC52"/>
      <c r="UMD52"/>
      <c r="UME52"/>
      <c r="UMF52"/>
      <c r="UMG52"/>
      <c r="UMH52"/>
      <c r="UMI52"/>
      <c r="UMJ52"/>
      <c r="UMK52"/>
      <c r="UML52"/>
      <c r="UMM52"/>
      <c r="UMN52"/>
      <c r="UMO52"/>
      <c r="UMP52"/>
      <c r="UMQ52"/>
      <c r="UMR52"/>
      <c r="UMS52"/>
      <c r="UMT52"/>
      <c r="UMU52"/>
      <c r="UMV52"/>
      <c r="UMW52"/>
      <c r="UMX52"/>
      <c r="UMY52"/>
      <c r="UMZ52"/>
      <c r="UNA52"/>
      <c r="UNB52"/>
      <c r="UNC52"/>
      <c r="UND52"/>
      <c r="UNE52"/>
      <c r="UNF52"/>
      <c r="UNG52"/>
      <c r="UNH52"/>
      <c r="UNI52"/>
      <c r="UNJ52"/>
      <c r="UNK52"/>
      <c r="UNL52"/>
      <c r="UNM52"/>
      <c r="UNN52"/>
      <c r="UNO52"/>
      <c r="UNP52"/>
      <c r="UNQ52"/>
      <c r="UNR52"/>
      <c r="UNS52"/>
      <c r="UNT52"/>
      <c r="UNU52"/>
      <c r="UNV52"/>
      <c r="UNW52"/>
      <c r="UNX52"/>
      <c r="UNY52"/>
      <c r="UNZ52"/>
      <c r="UOA52"/>
      <c r="UOB52"/>
      <c r="UOC52"/>
      <c r="UOD52"/>
      <c r="UOE52"/>
      <c r="UOF52"/>
      <c r="UOG52"/>
      <c r="UOH52"/>
      <c r="UOI52"/>
      <c r="UOJ52"/>
      <c r="UOK52"/>
      <c r="UOL52"/>
      <c r="UOM52"/>
      <c r="UON52"/>
      <c r="UOO52"/>
      <c r="UOP52"/>
      <c r="UOQ52"/>
      <c r="UOR52"/>
      <c r="UOS52"/>
      <c r="UOT52"/>
      <c r="UOU52"/>
      <c r="UOV52"/>
      <c r="UOW52"/>
      <c r="UOX52"/>
      <c r="UOY52"/>
      <c r="UOZ52"/>
      <c r="UPA52"/>
      <c r="UPB52"/>
      <c r="UPC52"/>
      <c r="UPD52"/>
      <c r="UPE52"/>
      <c r="UPF52"/>
      <c r="UPG52"/>
      <c r="UPH52"/>
      <c r="UPI52"/>
      <c r="UPJ52"/>
      <c r="UPK52"/>
      <c r="UPL52"/>
      <c r="UPM52"/>
      <c r="UPN52"/>
      <c r="UPO52"/>
      <c r="UPP52"/>
      <c r="UPQ52"/>
      <c r="UPR52"/>
      <c r="UPS52"/>
      <c r="UPT52"/>
      <c r="UPU52"/>
      <c r="UPV52"/>
      <c r="UPW52"/>
      <c r="UPX52"/>
      <c r="UPY52"/>
      <c r="UPZ52"/>
      <c r="UQA52"/>
      <c r="UQB52"/>
      <c r="UQC52"/>
      <c r="UQD52"/>
      <c r="UQE52"/>
      <c r="UQF52"/>
      <c r="UQG52"/>
      <c r="UQH52"/>
      <c r="UQI52"/>
      <c r="UQJ52"/>
      <c r="UQK52"/>
      <c r="UQL52"/>
      <c r="UQM52"/>
      <c r="UQN52"/>
      <c r="UQO52"/>
      <c r="UQP52"/>
      <c r="UQQ52"/>
      <c r="UQR52"/>
      <c r="UQS52"/>
      <c r="UQT52"/>
      <c r="UQU52"/>
      <c r="UQV52"/>
      <c r="UQW52"/>
      <c r="UQX52"/>
      <c r="UQY52"/>
      <c r="UQZ52"/>
      <c r="URA52"/>
      <c r="URB52"/>
      <c r="URC52"/>
      <c r="URD52"/>
      <c r="URE52"/>
      <c r="URF52"/>
      <c r="URG52"/>
      <c r="URH52"/>
      <c r="URI52"/>
      <c r="URJ52"/>
      <c r="URK52"/>
      <c r="URL52"/>
      <c r="URM52"/>
      <c r="URN52"/>
      <c r="URO52"/>
      <c r="URP52"/>
      <c r="URQ52"/>
      <c r="URR52"/>
      <c r="URS52"/>
      <c r="URT52"/>
      <c r="URU52"/>
      <c r="URV52"/>
      <c r="URW52"/>
      <c r="URX52"/>
      <c r="URY52"/>
      <c r="URZ52"/>
      <c r="USA52"/>
      <c r="USB52"/>
      <c r="USC52"/>
      <c r="USD52"/>
      <c r="USE52"/>
      <c r="USF52"/>
      <c r="USG52"/>
      <c r="USH52"/>
      <c r="USI52"/>
      <c r="USJ52"/>
      <c r="USK52"/>
      <c r="USL52"/>
      <c r="USM52"/>
      <c r="USN52"/>
      <c r="USO52"/>
      <c r="USP52"/>
      <c r="USQ52"/>
      <c r="USR52"/>
      <c r="USS52"/>
      <c r="UST52"/>
      <c r="USU52"/>
      <c r="USV52"/>
      <c r="USW52"/>
      <c r="USX52"/>
      <c r="USY52"/>
      <c r="USZ52"/>
      <c r="UTA52"/>
      <c r="UTB52"/>
      <c r="UTC52"/>
      <c r="UTD52"/>
      <c r="UTE52"/>
      <c r="UTF52"/>
      <c r="UTG52"/>
      <c r="UTH52"/>
      <c r="UTI52"/>
      <c r="UTJ52"/>
      <c r="UTK52"/>
      <c r="UTL52"/>
      <c r="UTM52"/>
      <c r="UTN52"/>
      <c r="UTO52"/>
      <c r="UTP52"/>
      <c r="UTQ52"/>
      <c r="UTR52"/>
      <c r="UTS52"/>
      <c r="UTT52"/>
      <c r="UTU52"/>
      <c r="UTV52"/>
      <c r="UTW52"/>
      <c r="UTX52"/>
      <c r="UTY52"/>
      <c r="UTZ52"/>
      <c r="UUA52"/>
      <c r="UUB52"/>
      <c r="UUC52"/>
      <c r="UUD52"/>
      <c r="UUE52"/>
      <c r="UUF52"/>
      <c r="UUG52"/>
      <c r="UUH52"/>
      <c r="UUI52"/>
      <c r="UUJ52"/>
      <c r="UUK52"/>
      <c r="UUL52"/>
      <c r="UUM52"/>
      <c r="UUN52"/>
      <c r="UUO52"/>
      <c r="UUP52"/>
      <c r="UUQ52"/>
      <c r="UUR52"/>
      <c r="UUS52"/>
      <c r="UUT52"/>
      <c r="UUU52"/>
      <c r="UUV52"/>
      <c r="UUW52"/>
      <c r="UUX52"/>
      <c r="UUY52"/>
      <c r="UUZ52"/>
      <c r="UVA52"/>
      <c r="UVB52"/>
      <c r="UVC52"/>
      <c r="UVD52"/>
      <c r="UVE52"/>
      <c r="UVF52"/>
      <c r="UVG52"/>
      <c r="UVH52"/>
      <c r="UVI52"/>
      <c r="UVJ52"/>
      <c r="UVK52"/>
      <c r="UVL52"/>
      <c r="UVM52"/>
      <c r="UVN52"/>
      <c r="UVO52"/>
      <c r="UVP52"/>
      <c r="UVQ52"/>
      <c r="UVR52"/>
      <c r="UVS52"/>
      <c r="UVT52"/>
      <c r="UVU52"/>
      <c r="UVV52"/>
      <c r="UVW52"/>
      <c r="UVX52"/>
      <c r="UVY52"/>
      <c r="UVZ52"/>
      <c r="UWA52"/>
      <c r="UWB52"/>
      <c r="UWC52"/>
      <c r="UWD52"/>
      <c r="UWE52"/>
      <c r="UWF52"/>
      <c r="UWG52"/>
      <c r="UWH52"/>
      <c r="UWI52"/>
      <c r="UWJ52"/>
      <c r="UWK52"/>
      <c r="UWL52"/>
      <c r="UWM52"/>
      <c r="UWN52"/>
      <c r="UWO52"/>
      <c r="UWP52"/>
      <c r="UWQ52"/>
      <c r="UWR52"/>
      <c r="UWS52"/>
      <c r="UWT52"/>
      <c r="UWU52"/>
      <c r="UWV52"/>
      <c r="UWW52"/>
      <c r="UWX52"/>
      <c r="UWY52"/>
      <c r="UWZ52"/>
      <c r="UXA52"/>
      <c r="UXB52"/>
      <c r="UXC52"/>
      <c r="UXD52"/>
      <c r="UXE52"/>
      <c r="UXF52"/>
      <c r="UXG52"/>
      <c r="UXH52"/>
      <c r="UXI52"/>
      <c r="UXJ52"/>
      <c r="UXK52"/>
      <c r="UXL52"/>
      <c r="UXM52"/>
      <c r="UXN52"/>
      <c r="UXO52"/>
      <c r="UXP52"/>
      <c r="UXQ52"/>
      <c r="UXR52"/>
      <c r="UXS52"/>
      <c r="UXT52"/>
      <c r="UXU52"/>
      <c r="UXV52"/>
      <c r="UXW52"/>
      <c r="UXX52"/>
      <c r="UXY52"/>
      <c r="UXZ52"/>
      <c r="UYA52"/>
      <c r="UYB52"/>
      <c r="UYC52"/>
      <c r="UYD52"/>
      <c r="UYE52"/>
      <c r="UYF52"/>
      <c r="UYG52"/>
      <c r="UYH52"/>
      <c r="UYI52"/>
      <c r="UYJ52"/>
      <c r="UYK52"/>
      <c r="UYL52"/>
      <c r="UYM52"/>
      <c r="UYN52"/>
      <c r="UYO52"/>
      <c r="UYP52"/>
      <c r="UYQ52"/>
      <c r="UYR52"/>
      <c r="UYS52"/>
      <c r="UYT52"/>
      <c r="UYU52"/>
      <c r="UYV52"/>
      <c r="UYW52"/>
      <c r="UYX52"/>
      <c r="UYY52"/>
      <c r="UYZ52"/>
      <c r="UZA52"/>
      <c r="UZB52"/>
      <c r="UZC52"/>
      <c r="UZD52"/>
      <c r="UZE52"/>
      <c r="UZF52"/>
      <c r="UZG52"/>
      <c r="UZH52"/>
      <c r="UZI52"/>
      <c r="UZJ52"/>
      <c r="UZK52"/>
      <c r="UZL52"/>
      <c r="UZM52"/>
      <c r="UZN52"/>
      <c r="UZO52"/>
      <c r="UZP52"/>
      <c r="UZQ52"/>
      <c r="UZR52"/>
      <c r="UZS52"/>
      <c r="UZT52"/>
      <c r="UZU52"/>
      <c r="UZV52"/>
      <c r="UZW52"/>
      <c r="UZX52"/>
      <c r="UZY52"/>
      <c r="UZZ52"/>
      <c r="VAA52"/>
      <c r="VAB52"/>
      <c r="VAC52"/>
      <c r="VAD52"/>
      <c r="VAE52"/>
      <c r="VAF52"/>
      <c r="VAG52"/>
      <c r="VAH52"/>
      <c r="VAI52"/>
      <c r="VAJ52"/>
      <c r="VAK52"/>
      <c r="VAL52"/>
      <c r="VAM52"/>
      <c r="VAN52"/>
      <c r="VAO52"/>
      <c r="VAP52"/>
      <c r="VAQ52"/>
      <c r="VAR52"/>
      <c r="VAS52"/>
      <c r="VAT52"/>
      <c r="VAU52"/>
      <c r="VAV52"/>
      <c r="VAW52"/>
      <c r="VAX52"/>
      <c r="VAY52"/>
      <c r="VAZ52"/>
      <c r="VBA52"/>
      <c r="VBB52"/>
      <c r="VBC52"/>
      <c r="VBD52"/>
      <c r="VBE52"/>
      <c r="VBF52"/>
      <c r="VBG52"/>
      <c r="VBH52"/>
      <c r="VBI52"/>
      <c r="VBJ52"/>
      <c r="VBK52"/>
      <c r="VBL52"/>
      <c r="VBM52"/>
      <c r="VBN52"/>
      <c r="VBO52"/>
      <c r="VBP52"/>
      <c r="VBQ52"/>
      <c r="VBR52"/>
      <c r="VBS52"/>
      <c r="VBT52"/>
      <c r="VBU52"/>
      <c r="VBV52"/>
      <c r="VBW52"/>
      <c r="VBX52"/>
      <c r="VBY52"/>
      <c r="VBZ52"/>
      <c r="VCA52"/>
      <c r="VCB52"/>
      <c r="VCC52"/>
      <c r="VCD52"/>
      <c r="VCE52"/>
      <c r="VCF52"/>
      <c r="VCG52"/>
      <c r="VCH52"/>
      <c r="VCI52"/>
      <c r="VCJ52"/>
      <c r="VCK52"/>
      <c r="VCL52"/>
      <c r="VCM52"/>
      <c r="VCN52"/>
      <c r="VCO52"/>
      <c r="VCP52"/>
      <c r="VCQ52"/>
      <c r="VCR52"/>
      <c r="VCS52"/>
      <c r="VCT52"/>
      <c r="VCU52"/>
      <c r="VCV52"/>
      <c r="VCW52"/>
      <c r="VCX52"/>
      <c r="VCY52"/>
      <c r="VCZ52"/>
      <c r="VDA52"/>
      <c r="VDB52"/>
      <c r="VDC52"/>
      <c r="VDD52"/>
      <c r="VDE52"/>
      <c r="VDF52"/>
      <c r="VDG52"/>
      <c r="VDH52"/>
      <c r="VDI52"/>
      <c r="VDJ52"/>
      <c r="VDK52"/>
      <c r="VDL52"/>
      <c r="VDM52"/>
      <c r="VDN52"/>
      <c r="VDO52"/>
      <c r="VDP52"/>
      <c r="VDQ52"/>
      <c r="VDR52"/>
      <c r="VDS52"/>
      <c r="VDT52"/>
      <c r="VDU52"/>
      <c r="VDV52"/>
      <c r="VDW52"/>
      <c r="VDX52"/>
      <c r="VDY52"/>
      <c r="VDZ52"/>
      <c r="VEA52"/>
      <c r="VEB52"/>
      <c r="VEC52"/>
      <c r="VED52"/>
      <c r="VEE52"/>
      <c r="VEF52"/>
      <c r="VEG52"/>
      <c r="VEH52"/>
      <c r="VEI52"/>
      <c r="VEJ52"/>
      <c r="VEK52"/>
      <c r="VEL52"/>
      <c r="VEM52"/>
      <c r="VEN52"/>
      <c r="VEO52"/>
      <c r="VEP52"/>
      <c r="VEQ52"/>
      <c r="VER52"/>
      <c r="VES52"/>
      <c r="VET52"/>
      <c r="VEU52"/>
      <c r="VEV52"/>
      <c r="VEW52"/>
      <c r="VEX52"/>
      <c r="VEY52"/>
      <c r="VEZ52"/>
      <c r="VFA52"/>
      <c r="VFB52"/>
      <c r="VFC52"/>
      <c r="VFD52"/>
      <c r="VFE52"/>
      <c r="VFF52"/>
      <c r="VFG52"/>
      <c r="VFH52"/>
      <c r="VFI52"/>
      <c r="VFJ52"/>
      <c r="VFK52"/>
      <c r="VFL52"/>
      <c r="VFM52"/>
      <c r="VFN52"/>
      <c r="VFO52"/>
      <c r="VFP52"/>
      <c r="VFQ52"/>
      <c r="VFR52"/>
      <c r="VFS52"/>
      <c r="VFT52"/>
      <c r="VFU52"/>
      <c r="VFV52"/>
      <c r="VFW52"/>
      <c r="VFX52"/>
      <c r="VFY52"/>
      <c r="VFZ52"/>
      <c r="VGA52"/>
      <c r="VGB52"/>
      <c r="VGC52"/>
      <c r="VGD52"/>
      <c r="VGE52"/>
      <c r="VGF52"/>
      <c r="VGG52"/>
      <c r="VGH52"/>
      <c r="VGI52"/>
      <c r="VGJ52"/>
      <c r="VGK52"/>
      <c r="VGL52"/>
      <c r="VGM52"/>
      <c r="VGN52"/>
      <c r="VGO52"/>
      <c r="VGP52"/>
      <c r="VGQ52"/>
      <c r="VGR52"/>
      <c r="VGS52"/>
      <c r="VGT52"/>
      <c r="VGU52"/>
      <c r="VGV52"/>
      <c r="VGW52"/>
      <c r="VGX52"/>
      <c r="VGY52"/>
      <c r="VGZ52"/>
      <c r="VHA52"/>
      <c r="VHB52"/>
      <c r="VHC52"/>
      <c r="VHD52"/>
      <c r="VHE52"/>
      <c r="VHF52"/>
      <c r="VHG52"/>
      <c r="VHH52"/>
      <c r="VHI52"/>
      <c r="VHJ52"/>
      <c r="VHK52"/>
      <c r="VHL52"/>
      <c r="VHM52"/>
      <c r="VHN52"/>
      <c r="VHO52"/>
      <c r="VHP52"/>
      <c r="VHQ52"/>
      <c r="VHR52"/>
      <c r="VHS52"/>
      <c r="VHT52"/>
      <c r="VHU52"/>
      <c r="VHV52"/>
      <c r="VHW52"/>
      <c r="VHX52"/>
      <c r="VHY52"/>
      <c r="VHZ52"/>
      <c r="VIA52"/>
      <c r="VIB52"/>
      <c r="VIC52"/>
      <c r="VID52"/>
      <c r="VIE52"/>
      <c r="VIF52"/>
      <c r="VIG52"/>
      <c r="VIH52"/>
      <c r="VII52"/>
      <c r="VIJ52"/>
      <c r="VIK52"/>
      <c r="VIL52"/>
      <c r="VIM52"/>
      <c r="VIN52"/>
      <c r="VIO52"/>
      <c r="VIP52"/>
      <c r="VIQ52"/>
      <c r="VIR52"/>
      <c r="VIS52"/>
      <c r="VIT52"/>
      <c r="VIU52"/>
      <c r="VIV52"/>
      <c r="VIW52"/>
      <c r="VIX52"/>
      <c r="VIY52"/>
      <c r="VIZ52"/>
      <c r="VJA52"/>
      <c r="VJB52"/>
      <c r="VJC52"/>
      <c r="VJD52"/>
      <c r="VJE52"/>
      <c r="VJF52"/>
      <c r="VJG52"/>
      <c r="VJH52"/>
      <c r="VJI52"/>
      <c r="VJJ52"/>
      <c r="VJK52"/>
      <c r="VJL52"/>
      <c r="VJM52"/>
      <c r="VJN52"/>
      <c r="VJO52"/>
      <c r="VJP52"/>
      <c r="VJQ52"/>
      <c r="VJR52"/>
      <c r="VJS52"/>
      <c r="VJT52"/>
      <c r="VJU52"/>
      <c r="VJV52"/>
      <c r="VJW52"/>
      <c r="VJX52"/>
      <c r="VJY52"/>
      <c r="VJZ52"/>
      <c r="VKA52"/>
      <c r="VKB52"/>
      <c r="VKC52"/>
      <c r="VKD52"/>
      <c r="VKE52"/>
      <c r="VKF52"/>
      <c r="VKG52"/>
      <c r="VKH52"/>
      <c r="VKI52"/>
      <c r="VKJ52"/>
      <c r="VKK52"/>
      <c r="VKL52"/>
      <c r="VKM52"/>
      <c r="VKN52"/>
      <c r="VKO52"/>
      <c r="VKP52"/>
      <c r="VKQ52"/>
      <c r="VKR52"/>
      <c r="VKS52"/>
      <c r="VKT52"/>
      <c r="VKU52"/>
      <c r="VKV52"/>
      <c r="VKW52"/>
      <c r="VKX52"/>
      <c r="VKY52"/>
      <c r="VKZ52"/>
      <c r="VLA52"/>
      <c r="VLB52"/>
      <c r="VLC52"/>
      <c r="VLD52"/>
      <c r="VLE52"/>
      <c r="VLF52"/>
      <c r="VLG52"/>
      <c r="VLH52"/>
      <c r="VLI52"/>
      <c r="VLJ52"/>
      <c r="VLK52"/>
      <c r="VLL52"/>
      <c r="VLM52"/>
      <c r="VLN52"/>
      <c r="VLO52"/>
      <c r="VLP52"/>
      <c r="VLQ52"/>
      <c r="VLR52"/>
      <c r="VLS52"/>
      <c r="VLT52"/>
      <c r="VLU52"/>
      <c r="VLV52"/>
      <c r="VLW52"/>
      <c r="VLX52"/>
      <c r="VLY52"/>
      <c r="VLZ52"/>
      <c r="VMA52"/>
      <c r="VMB52"/>
      <c r="VMC52"/>
      <c r="VMD52"/>
      <c r="VME52"/>
      <c r="VMF52"/>
      <c r="VMG52"/>
      <c r="VMH52"/>
      <c r="VMI52"/>
      <c r="VMJ52"/>
      <c r="VMK52"/>
      <c r="VML52"/>
      <c r="VMM52"/>
      <c r="VMN52"/>
      <c r="VMO52"/>
      <c r="VMP52"/>
      <c r="VMQ52"/>
      <c r="VMR52"/>
      <c r="VMS52"/>
      <c r="VMT52"/>
      <c r="VMU52"/>
      <c r="VMV52"/>
      <c r="VMW52"/>
      <c r="VMX52"/>
      <c r="VMY52"/>
      <c r="VMZ52"/>
      <c r="VNA52"/>
      <c r="VNB52"/>
      <c r="VNC52"/>
      <c r="VND52"/>
      <c r="VNE52"/>
      <c r="VNF52"/>
      <c r="VNG52"/>
      <c r="VNH52"/>
      <c r="VNI52"/>
      <c r="VNJ52"/>
      <c r="VNK52"/>
      <c r="VNL52"/>
      <c r="VNM52"/>
      <c r="VNN52"/>
      <c r="VNO52"/>
      <c r="VNP52"/>
      <c r="VNQ52"/>
      <c r="VNR52"/>
      <c r="VNS52"/>
      <c r="VNT52"/>
      <c r="VNU52"/>
      <c r="VNV52"/>
      <c r="VNW52"/>
      <c r="VNX52"/>
      <c r="VNY52"/>
      <c r="VNZ52"/>
      <c r="VOA52"/>
      <c r="VOB52"/>
      <c r="VOC52"/>
      <c r="VOD52"/>
      <c r="VOE52"/>
      <c r="VOF52"/>
      <c r="VOG52"/>
      <c r="VOH52"/>
      <c r="VOI52"/>
      <c r="VOJ52"/>
      <c r="VOK52"/>
      <c r="VOL52"/>
      <c r="VOM52"/>
      <c r="VON52"/>
      <c r="VOO52"/>
      <c r="VOP52"/>
      <c r="VOQ52"/>
      <c r="VOR52"/>
      <c r="VOS52"/>
      <c r="VOT52"/>
      <c r="VOU52"/>
      <c r="VOV52"/>
      <c r="VOW52"/>
      <c r="VOX52"/>
      <c r="VOY52"/>
      <c r="VOZ52"/>
      <c r="VPA52"/>
      <c r="VPB52"/>
      <c r="VPC52"/>
      <c r="VPD52"/>
      <c r="VPE52"/>
      <c r="VPF52"/>
      <c r="VPG52"/>
      <c r="VPH52"/>
      <c r="VPI52"/>
      <c r="VPJ52"/>
      <c r="VPK52"/>
      <c r="VPL52"/>
      <c r="VPM52"/>
      <c r="VPN52"/>
      <c r="VPO52"/>
      <c r="VPP52"/>
      <c r="VPQ52"/>
      <c r="VPR52"/>
      <c r="VPS52"/>
      <c r="VPT52"/>
      <c r="VPU52"/>
      <c r="VPV52"/>
      <c r="VPW52"/>
      <c r="VPX52"/>
      <c r="VPY52"/>
      <c r="VPZ52"/>
      <c r="VQA52"/>
      <c r="VQB52"/>
      <c r="VQC52"/>
      <c r="VQD52"/>
      <c r="VQE52"/>
      <c r="VQF52"/>
      <c r="VQG52"/>
      <c r="VQH52"/>
      <c r="VQI52"/>
      <c r="VQJ52"/>
      <c r="VQK52"/>
      <c r="VQL52"/>
      <c r="VQM52"/>
      <c r="VQN52"/>
      <c r="VQO52"/>
      <c r="VQP52"/>
      <c r="VQQ52"/>
      <c r="VQR52"/>
      <c r="VQS52"/>
      <c r="VQT52"/>
      <c r="VQU52"/>
      <c r="VQV52"/>
      <c r="VQW52"/>
      <c r="VQX52"/>
      <c r="VQY52"/>
      <c r="VQZ52"/>
      <c r="VRA52"/>
      <c r="VRB52"/>
      <c r="VRC52"/>
      <c r="VRD52"/>
      <c r="VRE52"/>
      <c r="VRF52"/>
      <c r="VRG52"/>
      <c r="VRH52"/>
      <c r="VRI52"/>
      <c r="VRJ52"/>
      <c r="VRK52"/>
      <c r="VRL52"/>
      <c r="VRM52"/>
      <c r="VRN52"/>
      <c r="VRO52"/>
      <c r="VRP52"/>
      <c r="VRQ52"/>
      <c r="VRR52"/>
      <c r="VRS52"/>
      <c r="VRT52"/>
      <c r="VRU52"/>
      <c r="VRV52"/>
      <c r="VRW52"/>
      <c r="VRX52"/>
      <c r="VRY52"/>
      <c r="VRZ52"/>
      <c r="VSA52"/>
      <c r="VSB52"/>
      <c r="VSC52"/>
      <c r="VSD52"/>
      <c r="VSE52"/>
      <c r="VSF52"/>
      <c r="VSG52"/>
      <c r="VSH52"/>
      <c r="VSI52"/>
      <c r="VSJ52"/>
      <c r="VSK52"/>
      <c r="VSL52"/>
      <c r="VSM52"/>
      <c r="VSN52"/>
      <c r="VSO52"/>
      <c r="VSP52"/>
      <c r="VSQ52"/>
      <c r="VSR52"/>
      <c r="VSS52"/>
      <c r="VST52"/>
      <c r="VSU52"/>
      <c r="VSV52"/>
      <c r="VSW52"/>
      <c r="VSX52"/>
      <c r="VSY52"/>
      <c r="VSZ52"/>
      <c r="VTA52"/>
      <c r="VTB52"/>
      <c r="VTC52"/>
      <c r="VTD52"/>
      <c r="VTE52"/>
      <c r="VTF52"/>
      <c r="VTG52"/>
      <c r="VTH52"/>
      <c r="VTI52"/>
      <c r="VTJ52"/>
      <c r="VTK52"/>
      <c r="VTL52"/>
      <c r="VTM52"/>
      <c r="VTN52"/>
      <c r="VTO52"/>
      <c r="VTP52"/>
      <c r="VTQ52"/>
      <c r="VTR52"/>
      <c r="VTS52"/>
      <c r="VTT52"/>
      <c r="VTU52"/>
      <c r="VTV52"/>
      <c r="VTW52"/>
      <c r="VTX52"/>
      <c r="VTY52"/>
      <c r="VTZ52"/>
      <c r="VUA52"/>
      <c r="VUB52"/>
      <c r="VUC52"/>
      <c r="VUD52"/>
      <c r="VUE52"/>
      <c r="VUF52"/>
      <c r="VUG52"/>
      <c r="VUH52"/>
      <c r="VUI52"/>
      <c r="VUJ52"/>
      <c r="VUK52"/>
      <c r="VUL52"/>
      <c r="VUM52"/>
      <c r="VUN52"/>
      <c r="VUO52"/>
      <c r="VUP52"/>
      <c r="VUQ52"/>
      <c r="VUR52"/>
      <c r="VUS52"/>
      <c r="VUT52"/>
      <c r="VUU52"/>
      <c r="VUV52"/>
      <c r="VUW52"/>
      <c r="VUX52"/>
      <c r="VUY52"/>
      <c r="VUZ52"/>
      <c r="VVA52"/>
      <c r="VVB52"/>
      <c r="VVC52"/>
      <c r="VVD52"/>
      <c r="VVE52"/>
      <c r="VVF52"/>
      <c r="VVG52"/>
      <c r="VVH52"/>
      <c r="VVI52"/>
      <c r="VVJ52"/>
      <c r="VVK52"/>
      <c r="VVL52"/>
      <c r="VVM52"/>
      <c r="VVN52"/>
      <c r="VVO52"/>
      <c r="VVP52"/>
      <c r="VVQ52"/>
      <c r="VVR52"/>
      <c r="VVS52"/>
      <c r="VVT52"/>
      <c r="VVU52"/>
      <c r="VVV52"/>
      <c r="VVW52"/>
      <c r="VVX52"/>
      <c r="VVY52"/>
      <c r="VVZ52"/>
      <c r="VWA52"/>
      <c r="VWB52"/>
      <c r="VWC52"/>
      <c r="VWD52"/>
      <c r="VWE52"/>
      <c r="VWF52"/>
      <c r="VWG52"/>
      <c r="VWH52"/>
      <c r="VWI52"/>
      <c r="VWJ52"/>
      <c r="VWK52"/>
      <c r="VWL52"/>
      <c r="VWM52"/>
      <c r="VWN52"/>
      <c r="VWO52"/>
      <c r="VWP52"/>
      <c r="VWQ52"/>
      <c r="VWR52"/>
      <c r="VWS52"/>
      <c r="VWT52"/>
      <c r="VWU52"/>
      <c r="VWV52"/>
      <c r="VWW52"/>
      <c r="VWX52"/>
      <c r="VWY52"/>
      <c r="VWZ52"/>
      <c r="VXA52"/>
      <c r="VXB52"/>
      <c r="VXC52"/>
      <c r="VXD52"/>
      <c r="VXE52"/>
      <c r="VXF52"/>
      <c r="VXG52"/>
      <c r="VXH52"/>
      <c r="VXI52"/>
      <c r="VXJ52"/>
      <c r="VXK52"/>
      <c r="VXL52"/>
      <c r="VXM52"/>
      <c r="VXN52"/>
      <c r="VXO52"/>
      <c r="VXP52"/>
      <c r="VXQ52"/>
      <c r="VXR52"/>
      <c r="VXS52"/>
      <c r="VXT52"/>
      <c r="VXU52"/>
      <c r="VXV52"/>
      <c r="VXW52"/>
      <c r="VXX52"/>
      <c r="VXY52"/>
      <c r="VXZ52"/>
      <c r="VYA52"/>
      <c r="VYB52"/>
      <c r="VYC52"/>
      <c r="VYD52"/>
      <c r="VYE52"/>
      <c r="VYF52"/>
      <c r="VYG52"/>
      <c r="VYH52"/>
      <c r="VYI52"/>
      <c r="VYJ52"/>
      <c r="VYK52"/>
      <c r="VYL52"/>
      <c r="VYM52"/>
      <c r="VYN52"/>
      <c r="VYO52"/>
      <c r="VYP52"/>
      <c r="VYQ52"/>
      <c r="VYR52"/>
      <c r="VYS52"/>
      <c r="VYT52"/>
      <c r="VYU52"/>
      <c r="VYV52"/>
      <c r="VYW52"/>
      <c r="VYX52"/>
      <c r="VYY52"/>
      <c r="VYZ52"/>
      <c r="VZA52"/>
      <c r="VZB52"/>
      <c r="VZC52"/>
      <c r="VZD52"/>
      <c r="VZE52"/>
      <c r="VZF52"/>
      <c r="VZG52"/>
      <c r="VZH52"/>
      <c r="VZI52"/>
      <c r="VZJ52"/>
      <c r="VZK52"/>
      <c r="VZL52"/>
      <c r="VZM52"/>
      <c r="VZN52"/>
      <c r="VZO52"/>
      <c r="VZP52"/>
      <c r="VZQ52"/>
      <c r="VZR52"/>
      <c r="VZS52"/>
      <c r="VZT52"/>
      <c r="VZU52"/>
      <c r="VZV52"/>
      <c r="VZW52"/>
      <c r="VZX52"/>
      <c r="VZY52"/>
      <c r="VZZ52"/>
      <c r="WAA52"/>
      <c r="WAB52"/>
      <c r="WAC52"/>
      <c r="WAD52"/>
      <c r="WAE52"/>
      <c r="WAF52"/>
      <c r="WAG52"/>
      <c r="WAH52"/>
      <c r="WAI52"/>
      <c r="WAJ52"/>
      <c r="WAK52"/>
      <c r="WAL52"/>
      <c r="WAM52"/>
      <c r="WAN52"/>
      <c r="WAO52"/>
      <c r="WAP52"/>
      <c r="WAQ52"/>
      <c r="WAR52"/>
      <c r="WAS52"/>
      <c r="WAT52"/>
      <c r="WAU52"/>
      <c r="WAV52"/>
      <c r="WAW52"/>
      <c r="WAX52"/>
      <c r="WAY52"/>
      <c r="WAZ52"/>
      <c r="WBA52"/>
      <c r="WBB52"/>
      <c r="WBC52"/>
      <c r="WBD52"/>
      <c r="WBE52"/>
      <c r="WBF52"/>
      <c r="WBG52"/>
      <c r="WBH52"/>
      <c r="WBI52"/>
      <c r="WBJ52"/>
      <c r="WBK52"/>
      <c r="WBL52"/>
      <c r="WBM52"/>
      <c r="WBN52"/>
      <c r="WBO52"/>
      <c r="WBP52"/>
      <c r="WBQ52"/>
      <c r="WBR52"/>
      <c r="WBS52"/>
      <c r="WBT52"/>
      <c r="WBU52"/>
      <c r="WBV52"/>
      <c r="WBW52"/>
      <c r="WBX52"/>
      <c r="WBY52"/>
      <c r="WBZ52"/>
      <c r="WCA52"/>
      <c r="WCB52"/>
      <c r="WCC52"/>
      <c r="WCD52"/>
      <c r="WCE52"/>
      <c r="WCF52"/>
      <c r="WCG52"/>
      <c r="WCH52"/>
      <c r="WCI52"/>
      <c r="WCJ52"/>
      <c r="WCK52"/>
      <c r="WCL52"/>
      <c r="WCM52"/>
      <c r="WCN52"/>
      <c r="WCO52"/>
      <c r="WCP52"/>
      <c r="WCQ52"/>
      <c r="WCR52"/>
      <c r="WCS52"/>
      <c r="WCT52"/>
      <c r="WCU52"/>
      <c r="WCV52"/>
      <c r="WCW52"/>
      <c r="WCX52"/>
      <c r="WCY52"/>
      <c r="WCZ52"/>
      <c r="WDA52"/>
      <c r="WDB52"/>
      <c r="WDC52"/>
      <c r="WDD52"/>
      <c r="WDE52"/>
      <c r="WDF52"/>
      <c r="WDG52"/>
      <c r="WDH52"/>
      <c r="WDI52"/>
      <c r="WDJ52"/>
      <c r="WDK52"/>
      <c r="WDL52"/>
      <c r="WDM52"/>
      <c r="WDN52"/>
      <c r="WDO52"/>
      <c r="WDP52"/>
      <c r="WDQ52"/>
      <c r="WDR52"/>
      <c r="WDS52"/>
      <c r="WDT52"/>
      <c r="WDU52"/>
      <c r="WDV52"/>
      <c r="WDW52"/>
      <c r="WDX52"/>
      <c r="WDY52"/>
      <c r="WDZ52"/>
      <c r="WEA52"/>
      <c r="WEB52"/>
      <c r="WEC52"/>
      <c r="WED52"/>
      <c r="WEE52"/>
      <c r="WEF52"/>
      <c r="WEG52"/>
      <c r="WEH52"/>
      <c r="WEI52"/>
      <c r="WEJ52"/>
      <c r="WEK52"/>
      <c r="WEL52"/>
      <c r="WEM52"/>
      <c r="WEN52"/>
      <c r="WEO52"/>
      <c r="WEP52"/>
      <c r="WEQ52"/>
      <c r="WER52"/>
      <c r="WES52"/>
      <c r="WET52"/>
      <c r="WEU52"/>
      <c r="WEV52"/>
      <c r="WEW52"/>
      <c r="WEX52"/>
      <c r="WEY52"/>
      <c r="WEZ52"/>
      <c r="WFA52"/>
      <c r="WFB52"/>
      <c r="WFC52"/>
      <c r="WFD52"/>
      <c r="WFE52"/>
      <c r="WFF52"/>
      <c r="WFG52"/>
      <c r="WFH52"/>
      <c r="WFI52"/>
      <c r="WFJ52"/>
      <c r="WFK52"/>
      <c r="WFL52"/>
      <c r="WFM52"/>
      <c r="WFN52"/>
      <c r="WFO52"/>
      <c r="WFP52"/>
      <c r="WFQ52"/>
      <c r="WFR52"/>
      <c r="WFS52"/>
      <c r="WFT52"/>
      <c r="WFU52"/>
      <c r="WFV52"/>
      <c r="WFW52"/>
      <c r="WFX52"/>
      <c r="WFY52"/>
      <c r="WFZ52"/>
      <c r="WGA52"/>
      <c r="WGB52"/>
      <c r="WGC52"/>
      <c r="WGD52"/>
      <c r="WGE52"/>
      <c r="WGF52"/>
      <c r="WGG52"/>
      <c r="WGH52"/>
      <c r="WGI52"/>
      <c r="WGJ52"/>
      <c r="WGK52"/>
      <c r="WGL52"/>
      <c r="WGM52"/>
      <c r="WGN52"/>
      <c r="WGO52"/>
      <c r="WGP52"/>
      <c r="WGQ52"/>
      <c r="WGR52"/>
      <c r="WGS52"/>
      <c r="WGT52"/>
      <c r="WGU52"/>
      <c r="WGV52"/>
      <c r="WGW52"/>
      <c r="WGX52"/>
      <c r="WGY52"/>
      <c r="WGZ52"/>
      <c r="WHA52"/>
      <c r="WHB52"/>
      <c r="WHC52"/>
      <c r="WHD52"/>
      <c r="WHE52"/>
      <c r="WHF52"/>
      <c r="WHG52"/>
      <c r="WHH52"/>
      <c r="WHI52"/>
      <c r="WHJ52"/>
      <c r="WHK52"/>
      <c r="WHL52"/>
      <c r="WHM52"/>
      <c r="WHN52"/>
      <c r="WHO52"/>
      <c r="WHP52"/>
      <c r="WHQ52"/>
      <c r="WHR52"/>
      <c r="WHS52"/>
      <c r="WHT52"/>
      <c r="WHU52"/>
      <c r="WHV52"/>
      <c r="WHW52"/>
      <c r="WHX52"/>
      <c r="WHY52"/>
      <c r="WHZ52"/>
      <c r="WIA52"/>
      <c r="WIB52"/>
      <c r="WIC52"/>
      <c r="WID52"/>
      <c r="WIE52"/>
      <c r="WIF52"/>
      <c r="WIG52"/>
      <c r="WIH52"/>
      <c r="WII52"/>
      <c r="WIJ52"/>
      <c r="WIK52"/>
      <c r="WIL52"/>
      <c r="WIM52"/>
      <c r="WIN52"/>
      <c r="WIO52"/>
      <c r="WIP52"/>
      <c r="WIQ52"/>
      <c r="WIR52"/>
      <c r="WIS52"/>
      <c r="WIT52"/>
      <c r="WIU52"/>
      <c r="WIV52"/>
      <c r="WIW52"/>
      <c r="WIX52"/>
      <c r="WIY52"/>
      <c r="WIZ52"/>
      <c r="WJA52"/>
      <c r="WJB52"/>
      <c r="WJC52"/>
      <c r="WJD52"/>
      <c r="WJE52"/>
      <c r="WJF52"/>
      <c r="WJG52"/>
      <c r="WJH52"/>
      <c r="WJI52"/>
      <c r="WJJ52"/>
      <c r="WJK52"/>
      <c r="WJL52"/>
      <c r="WJM52"/>
      <c r="WJN52"/>
      <c r="WJO52"/>
      <c r="WJP52"/>
      <c r="WJQ52"/>
      <c r="WJR52"/>
      <c r="WJS52"/>
      <c r="WJT52"/>
      <c r="WJU52"/>
      <c r="WJV52"/>
      <c r="WJW52"/>
      <c r="WJX52"/>
      <c r="WJY52"/>
      <c r="WJZ52"/>
      <c r="WKA52"/>
      <c r="WKB52"/>
      <c r="WKC52"/>
      <c r="WKD52"/>
      <c r="WKE52"/>
      <c r="WKF52"/>
      <c r="WKG52"/>
      <c r="WKH52"/>
      <c r="WKI52"/>
      <c r="WKJ52"/>
      <c r="WKK52"/>
      <c r="WKL52"/>
      <c r="WKM52"/>
      <c r="WKN52"/>
      <c r="WKO52"/>
      <c r="WKP52"/>
      <c r="WKQ52"/>
      <c r="WKR52"/>
      <c r="WKS52"/>
      <c r="WKT52"/>
      <c r="WKU52"/>
      <c r="WKV52"/>
      <c r="WKW52"/>
      <c r="WKX52"/>
      <c r="WKY52"/>
      <c r="WKZ52"/>
      <c r="WLA52"/>
      <c r="WLB52"/>
      <c r="WLC52"/>
      <c r="WLD52"/>
      <c r="WLE52"/>
      <c r="WLF52"/>
      <c r="WLG52"/>
      <c r="WLH52"/>
      <c r="WLI52"/>
      <c r="WLJ52"/>
      <c r="WLK52"/>
      <c r="WLL52"/>
      <c r="WLM52"/>
      <c r="WLN52"/>
      <c r="WLO52"/>
      <c r="WLP52"/>
      <c r="WLQ52"/>
      <c r="WLR52"/>
      <c r="WLS52"/>
      <c r="WLT52"/>
      <c r="WLU52"/>
      <c r="WLV52"/>
      <c r="WLW52"/>
      <c r="WLX52"/>
      <c r="WLY52"/>
      <c r="WLZ52"/>
      <c r="WMA52"/>
      <c r="WMB52"/>
      <c r="WMC52"/>
      <c r="WMD52"/>
      <c r="WME52"/>
      <c r="WMF52"/>
      <c r="WMG52"/>
      <c r="WMH52"/>
      <c r="WMI52"/>
      <c r="WMJ52"/>
      <c r="WMK52"/>
      <c r="WML52"/>
      <c r="WMM52"/>
      <c r="WMN52"/>
      <c r="WMO52"/>
      <c r="WMP52"/>
      <c r="WMQ52"/>
      <c r="WMR52"/>
      <c r="WMS52"/>
      <c r="WMT52"/>
      <c r="WMU52"/>
      <c r="WMV52"/>
      <c r="WMW52"/>
      <c r="WMX52"/>
      <c r="WMY52"/>
      <c r="WMZ52"/>
      <c r="WNA52"/>
      <c r="WNB52"/>
      <c r="WNC52"/>
      <c r="WND52"/>
      <c r="WNE52"/>
      <c r="WNF52"/>
      <c r="WNG52"/>
      <c r="WNH52"/>
      <c r="WNI52"/>
      <c r="WNJ52"/>
      <c r="WNK52"/>
      <c r="WNL52"/>
      <c r="WNM52"/>
      <c r="WNN52"/>
      <c r="WNO52"/>
      <c r="WNP52"/>
      <c r="WNQ52"/>
      <c r="WNR52"/>
      <c r="WNS52"/>
      <c r="WNT52"/>
      <c r="WNU52"/>
      <c r="WNV52"/>
      <c r="WNW52"/>
      <c r="WNX52"/>
      <c r="WNY52"/>
      <c r="WNZ52"/>
      <c r="WOA52"/>
      <c r="WOB52"/>
      <c r="WOC52"/>
      <c r="WOD52"/>
      <c r="WOE52"/>
      <c r="WOF52"/>
      <c r="WOG52"/>
      <c r="WOH52"/>
      <c r="WOI52"/>
      <c r="WOJ52"/>
      <c r="WOK52"/>
      <c r="WOL52"/>
      <c r="WOM52"/>
      <c r="WON52"/>
      <c r="WOO52"/>
      <c r="WOP52"/>
      <c r="WOQ52"/>
      <c r="WOR52"/>
      <c r="WOS52"/>
      <c r="WOT52"/>
      <c r="WOU52"/>
      <c r="WOV52"/>
      <c r="WOW52"/>
      <c r="WOX52"/>
      <c r="WOY52"/>
      <c r="WOZ52"/>
      <c r="WPA52"/>
      <c r="WPB52"/>
      <c r="WPC52"/>
      <c r="WPD52"/>
      <c r="WPE52"/>
      <c r="WPF52"/>
      <c r="WPG52"/>
      <c r="WPH52"/>
      <c r="WPI52"/>
      <c r="WPJ52"/>
      <c r="WPK52"/>
      <c r="WPL52"/>
      <c r="WPM52"/>
      <c r="WPN52"/>
      <c r="WPO52"/>
      <c r="WPP52"/>
      <c r="WPQ52"/>
      <c r="WPR52"/>
      <c r="WPS52"/>
      <c r="WPT52"/>
      <c r="WPU52"/>
      <c r="WPV52"/>
      <c r="WPW52"/>
      <c r="WPX52"/>
      <c r="WPY52"/>
      <c r="WPZ52"/>
      <c r="WQA52"/>
      <c r="WQB52"/>
      <c r="WQC52"/>
      <c r="WQD52"/>
      <c r="WQE52"/>
      <c r="WQF52"/>
      <c r="WQG52"/>
      <c r="WQH52"/>
      <c r="WQI52"/>
      <c r="WQJ52"/>
      <c r="WQK52"/>
      <c r="WQL52"/>
      <c r="WQM52"/>
      <c r="WQN52"/>
      <c r="WQO52"/>
      <c r="WQP52"/>
      <c r="WQQ52"/>
      <c r="WQR52"/>
      <c r="WQS52"/>
      <c r="WQT52"/>
      <c r="WQU52"/>
      <c r="WQV52"/>
      <c r="WQW52"/>
      <c r="WQX52"/>
      <c r="WQY52"/>
      <c r="WQZ52"/>
      <c r="WRA52"/>
      <c r="WRB52"/>
      <c r="WRC52"/>
      <c r="WRD52"/>
      <c r="WRE52"/>
      <c r="WRF52"/>
      <c r="WRG52"/>
      <c r="WRH52"/>
      <c r="WRI52"/>
      <c r="WRJ52"/>
      <c r="WRK52"/>
      <c r="WRL52"/>
      <c r="WRM52"/>
      <c r="WRN52"/>
      <c r="WRO52"/>
      <c r="WRP52"/>
      <c r="WRQ52"/>
      <c r="WRR52"/>
      <c r="WRS52"/>
      <c r="WRT52"/>
      <c r="WRU52"/>
      <c r="WRV52"/>
      <c r="WRW52"/>
      <c r="WRX52"/>
      <c r="WRY52"/>
      <c r="WRZ52"/>
      <c r="WSA52"/>
      <c r="WSB52"/>
      <c r="WSC52"/>
      <c r="WSD52"/>
      <c r="WSE52"/>
      <c r="WSF52"/>
      <c r="WSG52"/>
      <c r="WSH52"/>
      <c r="WSI52"/>
      <c r="WSJ52"/>
      <c r="WSK52"/>
      <c r="WSL52"/>
      <c r="WSM52"/>
      <c r="WSN52"/>
      <c r="WSO52"/>
      <c r="WSP52"/>
      <c r="WSQ52"/>
      <c r="WSR52"/>
      <c r="WSS52"/>
      <c r="WST52"/>
      <c r="WSU52"/>
      <c r="WSV52"/>
      <c r="WSW52"/>
      <c r="WSX52"/>
      <c r="WSY52"/>
      <c r="WSZ52"/>
      <c r="WTA52"/>
      <c r="WTB52"/>
      <c r="WTC52"/>
      <c r="WTD52"/>
      <c r="WTE52"/>
      <c r="WTF52"/>
      <c r="WTG52"/>
      <c r="WTH52"/>
      <c r="WTI52"/>
      <c r="WTJ52"/>
      <c r="WTK52"/>
      <c r="WTL52"/>
      <c r="WTM52"/>
      <c r="WTN52"/>
      <c r="WTO52"/>
      <c r="WTP52"/>
      <c r="WTQ52"/>
      <c r="WTR52"/>
      <c r="WTS52"/>
      <c r="WTT52"/>
      <c r="WTU52"/>
      <c r="WTV52"/>
      <c r="WTW52"/>
      <c r="WTX52"/>
      <c r="WTY52"/>
      <c r="WTZ52"/>
      <c r="WUA52"/>
      <c r="WUB52"/>
      <c r="WUC52"/>
      <c r="WUD52"/>
      <c r="WUE52"/>
      <c r="WUF52"/>
      <c r="WUG52"/>
      <c r="WUH52"/>
      <c r="WUI52"/>
      <c r="WUJ52"/>
      <c r="WUK52"/>
      <c r="WUL52"/>
      <c r="WUM52"/>
      <c r="WUN52"/>
      <c r="WUO52"/>
      <c r="WUP52"/>
      <c r="WUQ52"/>
      <c r="WUR52"/>
      <c r="WUS52"/>
      <c r="WUT52"/>
      <c r="WUU52"/>
      <c r="WUV52"/>
      <c r="WUW52"/>
      <c r="WUX52"/>
      <c r="WUY52"/>
      <c r="WUZ52"/>
      <c r="WVA52"/>
      <c r="WVB52"/>
      <c r="WVC52"/>
      <c r="WVD52"/>
      <c r="WVE52"/>
      <c r="WVF52"/>
      <c r="WVG52"/>
      <c r="WVH52"/>
      <c r="WVI52"/>
      <c r="WVJ52"/>
      <c r="WVK52"/>
      <c r="WVL52"/>
      <c r="WVM52"/>
      <c r="WVN52"/>
      <c r="WVO52"/>
      <c r="WVP52"/>
      <c r="WVQ52"/>
      <c r="WVR52"/>
      <c r="WVS52"/>
      <c r="WVT52"/>
      <c r="WVU52"/>
      <c r="WVV52"/>
      <c r="WVW52"/>
      <c r="WVX52"/>
      <c r="WVY52"/>
      <c r="WVZ52"/>
      <c r="WWA52"/>
      <c r="WWB52"/>
      <c r="WWC52"/>
      <c r="WWD52"/>
      <c r="WWE52"/>
      <c r="WWF52"/>
      <c r="WWG52"/>
      <c r="WWH52"/>
      <c r="WWI52"/>
      <c r="WWJ52"/>
      <c r="WWK52"/>
      <c r="WWL52"/>
      <c r="WWM52"/>
      <c r="WWN52"/>
      <c r="WWO52"/>
      <c r="WWP52"/>
      <c r="WWQ52"/>
      <c r="WWR52"/>
      <c r="WWS52"/>
      <c r="WWT52"/>
      <c r="WWU52"/>
      <c r="WWV52"/>
      <c r="WWW52"/>
      <c r="WWX52"/>
      <c r="WWY52"/>
      <c r="WWZ52"/>
      <c r="WXA52"/>
      <c r="WXB52"/>
      <c r="WXC52"/>
      <c r="WXD52"/>
      <c r="WXE52"/>
      <c r="WXF52"/>
      <c r="WXG52"/>
      <c r="WXH52"/>
      <c r="WXI52"/>
      <c r="WXJ52"/>
      <c r="WXK52"/>
      <c r="WXL52"/>
      <c r="WXM52"/>
      <c r="WXN52"/>
      <c r="WXO52"/>
      <c r="WXP52"/>
      <c r="WXQ52"/>
      <c r="WXR52"/>
      <c r="WXS52"/>
      <c r="WXT52"/>
      <c r="WXU52"/>
      <c r="WXV52"/>
      <c r="WXW52"/>
      <c r="WXX52"/>
      <c r="WXY52"/>
      <c r="WXZ52"/>
      <c r="WYA52"/>
      <c r="WYB52"/>
      <c r="WYC52"/>
      <c r="WYD52"/>
      <c r="WYE52"/>
      <c r="WYF52"/>
      <c r="WYG52"/>
      <c r="WYH52"/>
      <c r="WYI52"/>
      <c r="WYJ52"/>
      <c r="WYK52"/>
      <c r="WYL52"/>
      <c r="WYM52"/>
      <c r="WYN52"/>
      <c r="WYO52"/>
      <c r="WYP52"/>
      <c r="WYQ52"/>
      <c r="WYR52"/>
      <c r="WYS52"/>
      <c r="WYT52"/>
      <c r="WYU52"/>
      <c r="WYV52"/>
      <c r="WYW52"/>
      <c r="WYX52"/>
      <c r="WYY52"/>
      <c r="WYZ52"/>
      <c r="WZA52"/>
      <c r="WZB52"/>
      <c r="WZC52"/>
      <c r="WZD52"/>
      <c r="WZE52"/>
      <c r="WZF52"/>
      <c r="WZG52"/>
      <c r="WZH52"/>
      <c r="WZI52"/>
      <c r="WZJ52"/>
      <c r="WZK52"/>
      <c r="WZL52"/>
      <c r="WZM52"/>
      <c r="WZN52"/>
      <c r="WZO52"/>
      <c r="WZP52"/>
      <c r="WZQ52"/>
      <c r="WZR52"/>
      <c r="WZS52"/>
      <c r="WZT52"/>
      <c r="WZU52"/>
      <c r="WZV52"/>
      <c r="WZW52"/>
      <c r="WZX52"/>
      <c r="WZY52"/>
      <c r="WZZ52"/>
      <c r="XAA52"/>
      <c r="XAB52"/>
      <c r="XAC52"/>
      <c r="XAD52"/>
      <c r="XAE52"/>
      <c r="XAF52"/>
      <c r="XAG52"/>
      <c r="XAH52"/>
      <c r="XAI52"/>
      <c r="XAJ52"/>
      <c r="XAK52"/>
      <c r="XAL52"/>
      <c r="XAM52"/>
      <c r="XAN52"/>
      <c r="XAO52"/>
      <c r="XAP52"/>
      <c r="XAQ52"/>
      <c r="XAR52"/>
      <c r="XAS52"/>
      <c r="XAT52"/>
      <c r="XAU52"/>
      <c r="XAV52"/>
      <c r="XAW52"/>
      <c r="XAX52"/>
      <c r="XAY52"/>
      <c r="XAZ52"/>
      <c r="XBA52"/>
      <c r="XBB52"/>
      <c r="XBC52"/>
      <c r="XBD52"/>
      <c r="XBE52"/>
      <c r="XBF52"/>
      <c r="XBG52"/>
      <c r="XBH52"/>
      <c r="XBI52"/>
      <c r="XBJ52"/>
      <c r="XBK52"/>
      <c r="XBL52"/>
      <c r="XBM52"/>
      <c r="XBN52"/>
      <c r="XBO52"/>
      <c r="XBP52"/>
      <c r="XBQ52"/>
      <c r="XBR52"/>
      <c r="XBS52"/>
      <c r="XBT52"/>
      <c r="XBU52"/>
      <c r="XBV52"/>
      <c r="XBW52"/>
      <c r="XBX52"/>
      <c r="XBY52"/>
      <c r="XBZ52"/>
      <c r="XCA52"/>
      <c r="XCB52"/>
      <c r="XCC52"/>
      <c r="XCD52"/>
      <c r="XCE52"/>
      <c r="XCF52"/>
      <c r="XCG52"/>
      <c r="XCH52"/>
      <c r="XCI52"/>
      <c r="XCJ52"/>
      <c r="XCK52"/>
      <c r="XCL52"/>
      <c r="XCM52"/>
      <c r="XCN52"/>
      <c r="XCO52"/>
      <c r="XCP52"/>
      <c r="XCQ52"/>
      <c r="XCR52"/>
      <c r="XCS52"/>
      <c r="XCT52"/>
      <c r="XCU52"/>
      <c r="XCV52"/>
      <c r="XCW52"/>
      <c r="XCX52"/>
      <c r="XCY52"/>
      <c r="XCZ52"/>
      <c r="XDA52"/>
      <c r="XDB52"/>
      <c r="XDC52"/>
      <c r="XDD52"/>
      <c r="XDE52"/>
      <c r="XDF52"/>
      <c r="XDG52"/>
      <c r="XDH52"/>
      <c r="XDI52"/>
      <c r="XDJ52"/>
      <c r="XDK52"/>
      <c r="XDL52"/>
      <c r="XDM52"/>
      <c r="XDN52"/>
      <c r="XDO52"/>
      <c r="XDP52"/>
      <c r="XDQ52"/>
      <c r="XDR52"/>
      <c r="XDS52"/>
      <c r="XDT52"/>
      <c r="XDU52"/>
      <c r="XDV52"/>
      <c r="XDW52"/>
      <c r="XDX52"/>
      <c r="XDY52"/>
      <c r="XDZ52"/>
      <c r="XEA52"/>
      <c r="XEB52"/>
      <c r="XEC52"/>
      <c r="XED52"/>
      <c r="XEE52"/>
      <c r="XEF52"/>
      <c r="XEG52"/>
      <c r="XEH52"/>
      <c r="XEI52"/>
    </row>
    <row r="53" spans="1:16363" ht="16" thickTop="1" x14ac:dyDescent="0.2">
      <c r="A53" s="212">
        <f t="shared" si="14"/>
        <v>45091.999305555553</v>
      </c>
      <c r="B53" s="25">
        <f t="shared" si="18"/>
        <v>5</v>
      </c>
      <c r="C53" s="6">
        <f>Penman!Z48</f>
        <v>0.14475525716902626</v>
      </c>
      <c r="D53" s="7">
        <f t="shared" ca="1" si="22"/>
        <v>0.36333333333333334</v>
      </c>
      <c r="E53" s="7">
        <f t="shared" ca="1" si="23"/>
        <v>5.2594410104746213E-2</v>
      </c>
      <c r="F53" s="131">
        <f ca="1">IF(L52&gt;0.3,E53/'Irrigation Rate'!$B$17,0)</f>
        <v>0</v>
      </c>
      <c r="G53" s="7">
        <f t="shared" ca="1" si="1"/>
        <v>5.2594410104746213E-2</v>
      </c>
      <c r="H53" s="11">
        <f>'Table (Dly)'!C47</f>
        <v>0</v>
      </c>
      <c r="I53" s="16">
        <f t="shared" si="8"/>
        <v>6.3144926684153807E-2</v>
      </c>
      <c r="K53" s="11">
        <f t="shared" ca="1" si="9"/>
        <v>0</v>
      </c>
      <c r="L53" s="8">
        <f t="shared" ca="1" si="15"/>
        <v>0</v>
      </c>
      <c r="N53" s="11">
        <f t="shared" ca="1" si="10"/>
        <v>1.0550516579407636E-2</v>
      </c>
      <c r="O53" s="15">
        <f t="shared" si="19"/>
        <v>18.285714285714281</v>
      </c>
      <c r="P53" s="11">
        <f t="shared" si="25"/>
        <v>4.0771428571428565</v>
      </c>
      <c r="Q53" s="11">
        <f t="shared" ca="1" si="24"/>
        <v>1.641503639873096</v>
      </c>
      <c r="R53" s="11">
        <f t="shared" si="24"/>
        <v>2.9900000000000007</v>
      </c>
      <c r="S53" s="11">
        <f t="shared" si="12"/>
        <v>0</v>
      </c>
      <c r="T53" s="11">
        <f t="shared" ca="1" si="13"/>
        <v>3.0440246477040986</v>
      </c>
      <c r="V53">
        <v>1.2</v>
      </c>
      <c r="W53" s="210">
        <v>0.19533333333333336</v>
      </c>
      <c r="X53" s="210">
        <v>0.29366666666666669</v>
      </c>
      <c r="Y53" s="210">
        <v>0.36633333333333334</v>
      </c>
      <c r="Z53" s="210">
        <v>0.39733333333333332</v>
      </c>
      <c r="AA53">
        <f t="shared" si="3"/>
        <v>7.516</v>
      </c>
      <c r="AB53" s="25" cm="1">
        <f t="array" ref="AB53">IF(AA53&gt;0,(AA53-θr)/(θs-θr),-999)</f>
        <v>0.14871323529411765</v>
      </c>
      <c r="AC53" s="73">
        <f t="shared" si="20"/>
        <v>0.89999999999999991</v>
      </c>
      <c r="AD53" s="25">
        <f t="shared" si="21"/>
        <v>0.58684108282781589</v>
      </c>
      <c r="AE53" s="25">
        <f>IF(V53&lt;Ds,'Rainfed corn'!E53,IF(V53&gt;Dd,0,'Rainfed corn'!E53*AD53))</f>
        <v>6.3144926684153807E-2</v>
      </c>
      <c r="AG53" s="25"/>
      <c r="AH53" s="25"/>
      <c r="AI53" s="25"/>
      <c r="AJ53" s="25"/>
      <c r="AK53" s="25"/>
      <c r="AL53" s="25"/>
      <c r="AM53" s="25"/>
      <c r="AN53" s="25"/>
      <c r="AO53" s="25"/>
      <c r="AP53" s="25"/>
      <c r="AQ53" s="25"/>
      <c r="AR53" s="25"/>
    </row>
    <row r="54" spans="1:16363" ht="15" x14ac:dyDescent="0.2">
      <c r="A54" s="212">
        <f t="shared" si="14"/>
        <v>45092.999305555553</v>
      </c>
      <c r="B54" s="25">
        <f t="shared" si="18"/>
        <v>5</v>
      </c>
      <c r="C54" s="6">
        <f>Penman!Z49</f>
        <v>0.16060478127553976</v>
      </c>
      <c r="D54" s="7">
        <f t="shared" ca="1" si="22"/>
        <v>0.36333333333333334</v>
      </c>
      <c r="E54" s="7">
        <f t="shared" ca="1" si="23"/>
        <v>5.835307053011278E-2</v>
      </c>
      <c r="F54" s="131">
        <f ca="1">IF(L53&gt;0.3,E54/'Irrigation Rate'!$B$17,0)</f>
        <v>0</v>
      </c>
      <c r="G54" s="7">
        <f t="shared" ca="1" si="1"/>
        <v>5.835307053011278E-2</v>
      </c>
      <c r="H54" s="11">
        <f>'Table (Dly)'!C48</f>
        <v>0</v>
      </c>
      <c r="I54" s="16">
        <f t="shared" si="8"/>
        <v>7.0058782921622959E-2</v>
      </c>
      <c r="K54" s="11">
        <f t="shared" ca="1" si="9"/>
        <v>0</v>
      </c>
      <c r="L54" s="8">
        <f t="shared" ca="1" si="15"/>
        <v>0</v>
      </c>
      <c r="N54" s="11">
        <f t="shared" ca="1" si="10"/>
        <v>1.1705712391510179E-2</v>
      </c>
      <c r="O54" s="15">
        <f t="shared" si="19"/>
        <v>18.761904761904756</v>
      </c>
      <c r="P54" s="11">
        <f t="shared" si="25"/>
        <v>4.1723809523809514</v>
      </c>
      <c r="Q54" s="11">
        <f t="shared" ca="1" si="24"/>
        <v>1.6998567104032087</v>
      </c>
      <c r="R54" s="11">
        <f t="shared" si="24"/>
        <v>2.9900000000000007</v>
      </c>
      <c r="S54" s="11">
        <f t="shared" si="12"/>
        <v>0</v>
      </c>
      <c r="T54" s="11">
        <f t="shared" ca="1" si="13"/>
        <v>3.0557303600956089</v>
      </c>
      <c r="V54">
        <v>1.2</v>
      </c>
      <c r="W54" s="210">
        <v>0.19533333333333336</v>
      </c>
      <c r="X54" s="210">
        <v>0.29366666666666669</v>
      </c>
      <c r="Y54" s="210">
        <v>0.36633333333333334</v>
      </c>
      <c r="Z54" s="210">
        <v>0.39733333333333332</v>
      </c>
      <c r="AA54">
        <f t="shared" si="3"/>
        <v>7.516</v>
      </c>
      <c r="AB54" s="25" cm="1">
        <f t="array" ref="AB54">IF(AA54&gt;0,(AA54-θr)/(θs-θr),-999)</f>
        <v>0.14871323529411765</v>
      </c>
      <c r="AC54" s="73">
        <f t="shared" si="20"/>
        <v>0.89999999999999991</v>
      </c>
      <c r="AD54" s="25">
        <f t="shared" si="21"/>
        <v>0.58684108282781589</v>
      </c>
      <c r="AE54" s="25">
        <f>IF(V54&lt;Ds,'Rainfed corn'!E54,IF(V54&gt;Dd,0,'Rainfed corn'!E54*AD54))</f>
        <v>7.0058782921622959E-2</v>
      </c>
      <c r="AG54" s="25"/>
      <c r="AH54" s="25"/>
      <c r="AI54" s="25"/>
      <c r="AJ54" s="25"/>
      <c r="AK54" s="25"/>
      <c r="AL54" s="25"/>
      <c r="AM54" s="25"/>
      <c r="AN54" s="25"/>
      <c r="AO54" s="25"/>
      <c r="AP54" s="25"/>
      <c r="AQ54" s="25"/>
      <c r="AR54" s="25"/>
    </row>
    <row r="55" spans="1:16363" ht="15" x14ac:dyDescent="0.2">
      <c r="A55" s="212">
        <f t="shared" si="14"/>
        <v>45093.999305555553</v>
      </c>
      <c r="B55" s="25">
        <f t="shared" si="18"/>
        <v>5</v>
      </c>
      <c r="C55" s="6">
        <f>Penman!Z50</f>
        <v>0.1130341469009396</v>
      </c>
      <c r="D55" s="7">
        <f t="shared" ca="1" si="22"/>
        <v>0.36333333333333334</v>
      </c>
      <c r="E55" s="7">
        <f t="shared" ca="1" si="23"/>
        <v>4.1069073374008058E-2</v>
      </c>
      <c r="F55" s="131">
        <f ca="1">IF(L54&gt;0.3,E55/'Irrigation Rate'!$B$17,0)</f>
        <v>0</v>
      </c>
      <c r="G55" s="7">
        <f t="shared" ca="1" si="1"/>
        <v>4.1069073374008058E-2</v>
      </c>
      <c r="H55" s="11">
        <f>'Table (Dly)'!C49</f>
        <v>0</v>
      </c>
      <c r="I55" s="16">
        <f t="shared" si="8"/>
        <v>4.9307590331806914E-2</v>
      </c>
      <c r="K55" s="11">
        <f t="shared" ca="1" si="9"/>
        <v>0</v>
      </c>
      <c r="L55" s="8">
        <f t="shared" ca="1" si="15"/>
        <v>0</v>
      </c>
      <c r="N55" s="11">
        <f t="shared" ca="1" si="10"/>
        <v>8.2385169577988554E-3</v>
      </c>
      <c r="O55" s="15">
        <f t="shared" si="19"/>
        <v>19.23809523809523</v>
      </c>
      <c r="P55" s="11">
        <f t="shared" si="25"/>
        <v>4.2676190476190463</v>
      </c>
      <c r="Q55" s="11">
        <f t="shared" ca="1" si="24"/>
        <v>1.7409257837772167</v>
      </c>
      <c r="R55" s="11">
        <f t="shared" si="24"/>
        <v>2.9900000000000007</v>
      </c>
      <c r="S55" s="11">
        <f t="shared" si="12"/>
        <v>0</v>
      </c>
      <c r="T55" s="11">
        <f t="shared" ca="1" si="13"/>
        <v>3.0639688770534077</v>
      </c>
      <c r="V55">
        <v>1.2</v>
      </c>
      <c r="W55" s="210">
        <v>0.19533333333333336</v>
      </c>
      <c r="X55" s="210">
        <v>0.29366666666666669</v>
      </c>
      <c r="Y55" s="210">
        <v>0.36633333333333334</v>
      </c>
      <c r="Z55" s="210">
        <v>0.39733333333333332</v>
      </c>
      <c r="AA55">
        <f t="shared" si="3"/>
        <v>7.516</v>
      </c>
      <c r="AB55" s="25" cm="1">
        <f t="array" ref="AB55">IF(AA55&gt;0,(AA55-θr)/(θs-θr),-999)</f>
        <v>0.14871323529411765</v>
      </c>
      <c r="AC55" s="73">
        <f t="shared" si="20"/>
        <v>0.89999999999999991</v>
      </c>
      <c r="AD55" s="25">
        <f t="shared" si="21"/>
        <v>0.58684108282781589</v>
      </c>
      <c r="AE55" s="25">
        <f>IF(V55&lt;Ds,'Rainfed corn'!E55,IF(V55&gt;Dd,0,'Rainfed corn'!E55*AD55))</f>
        <v>4.9307590331806914E-2</v>
      </c>
      <c r="AG55" s="25"/>
      <c r="AH55" s="25"/>
      <c r="AI55" s="25"/>
      <c r="AJ55" s="25"/>
      <c r="AK55" s="25"/>
      <c r="AL55" s="25"/>
      <c r="AM55" s="25"/>
      <c r="AN55" s="25"/>
      <c r="AO55" s="25"/>
      <c r="AP55" s="25"/>
      <c r="AQ55" s="25"/>
      <c r="AR55" s="25"/>
    </row>
    <row r="56" spans="1:16363" ht="15" x14ac:dyDescent="0.2">
      <c r="A56" s="212">
        <f t="shared" si="14"/>
        <v>45094.999305555553</v>
      </c>
      <c r="B56" s="25">
        <f t="shared" si="18"/>
        <v>5</v>
      </c>
      <c r="C56" s="6">
        <f>Penman!Z51</f>
        <v>0.16851507296485349</v>
      </c>
      <c r="D56" s="7">
        <f t="shared" ca="1" si="22"/>
        <v>0.36333333333333334</v>
      </c>
      <c r="E56" s="7">
        <f t="shared" ca="1" si="23"/>
        <v>6.1227143177230103E-2</v>
      </c>
      <c r="F56" s="131">
        <f ca="1">IF(L55&gt;0.3,E56/'Irrigation Rate'!$B$17,0)</f>
        <v>0</v>
      </c>
      <c r="G56" s="7">
        <f t="shared" ca="1" si="1"/>
        <v>6.1227143177230103E-2</v>
      </c>
      <c r="H56" s="11">
        <f>'Table (Dly)'!C50</f>
        <v>0</v>
      </c>
      <c r="I56" s="16">
        <f t="shared" si="8"/>
        <v>8.5596145986089833E-2</v>
      </c>
      <c r="K56" s="11">
        <f t="shared" ca="1" si="9"/>
        <v>0</v>
      </c>
      <c r="L56" s="8">
        <f t="shared" ca="1" si="15"/>
        <v>0</v>
      </c>
      <c r="N56" s="11">
        <f t="shared" ca="1" si="10"/>
        <v>2.436900280885973E-2</v>
      </c>
      <c r="O56" s="15">
        <f t="shared" si="19"/>
        <v>19.714285714285705</v>
      </c>
      <c r="P56" s="11">
        <f t="shared" si="25"/>
        <v>4.3628571428571412</v>
      </c>
      <c r="Q56" s="11">
        <f t="shared" ca="1" si="24"/>
        <v>1.802152926954447</v>
      </c>
      <c r="R56" s="11">
        <f t="shared" si="24"/>
        <v>2.9900000000000007</v>
      </c>
      <c r="S56" s="11">
        <f t="shared" si="12"/>
        <v>0</v>
      </c>
      <c r="T56" s="11">
        <f t="shared" ca="1" si="13"/>
        <v>3.0883378798622676</v>
      </c>
      <c r="V56">
        <v>1.2</v>
      </c>
      <c r="W56" s="210">
        <v>0.19533333333333336</v>
      </c>
      <c r="X56" s="210">
        <v>0.29366666666666669</v>
      </c>
      <c r="Y56" s="210">
        <v>0.36633333333333334</v>
      </c>
      <c r="Z56" s="210">
        <v>0.39733333333333332</v>
      </c>
      <c r="AA56">
        <f t="shared" si="3"/>
        <v>7.516</v>
      </c>
      <c r="AB56" s="25" cm="1">
        <f t="array" ref="AB56">IF(AA56&gt;0,(AA56-θr)/(θs-θr),-999)</f>
        <v>0.14871323529411765</v>
      </c>
      <c r="AC56" s="73">
        <f t="shared" si="20"/>
        <v>0.89999999999999991</v>
      </c>
      <c r="AD56" s="25">
        <f t="shared" si="21"/>
        <v>0.58684108282781589</v>
      </c>
      <c r="AE56" s="25">
        <f>IF(V56&lt;Ds,'Rainfed corn'!E56,IF(V56&gt;Dd,0,'Rainfed corn'!E56*AD56))</f>
        <v>8.5596145986089833E-2</v>
      </c>
      <c r="AG56" s="25"/>
      <c r="AH56" s="25"/>
      <c r="AI56" s="25"/>
      <c r="AJ56" s="25"/>
      <c r="AK56" s="25"/>
      <c r="AL56" s="25"/>
      <c r="AM56" s="25"/>
      <c r="AN56" s="25"/>
      <c r="AO56" s="25"/>
      <c r="AP56" s="25"/>
      <c r="AQ56" s="25"/>
      <c r="AR56" s="25"/>
    </row>
    <row r="57" spans="1:16363" ht="15" x14ac:dyDescent="0.2">
      <c r="A57" s="212">
        <f t="shared" si="14"/>
        <v>45095.999305555553</v>
      </c>
      <c r="B57" s="25">
        <f t="shared" si="18"/>
        <v>5</v>
      </c>
      <c r="C57" s="6">
        <f>Penman!Z52</f>
        <v>0.19358565486919749</v>
      </c>
      <c r="D57" s="7">
        <f t="shared" ca="1" si="22"/>
        <v>0.36333333333333334</v>
      </c>
      <c r="E57" s="7">
        <f t="shared" ca="1" si="23"/>
        <v>7.0336121269141752E-2</v>
      </c>
      <c r="F57" s="131">
        <f ca="1">IF(L56&gt;0.3,E57/'Irrigation Rate'!$B$17,0)</f>
        <v>0</v>
      </c>
      <c r="G57" s="7">
        <f t="shared" ca="1" si="1"/>
        <v>7.0336121269141752E-2</v>
      </c>
      <c r="H57" s="11">
        <f>'Table (Dly)'!C51</f>
        <v>0</v>
      </c>
      <c r="I57" s="16">
        <f t="shared" si="8"/>
        <v>9.8330586596562838E-2</v>
      </c>
      <c r="K57" s="11">
        <f t="shared" ca="1" si="9"/>
        <v>0</v>
      </c>
      <c r="L57" s="8">
        <f t="shared" ca="1" si="15"/>
        <v>0</v>
      </c>
      <c r="N57" s="11">
        <f t="shared" ca="1" si="10"/>
        <v>2.7994465327421086E-2</v>
      </c>
      <c r="O57" s="15">
        <f t="shared" si="19"/>
        <v>20.190476190476179</v>
      </c>
      <c r="P57" s="11">
        <f t="shared" si="25"/>
        <v>4.4580952380952361</v>
      </c>
      <c r="Q57" s="11">
        <f t="shared" ca="1" si="24"/>
        <v>1.8724890482235887</v>
      </c>
      <c r="R57" s="11">
        <f t="shared" si="24"/>
        <v>2.9900000000000007</v>
      </c>
      <c r="S57" s="11">
        <f t="shared" si="12"/>
        <v>0</v>
      </c>
      <c r="T57" s="11">
        <f t="shared" ca="1" si="13"/>
        <v>3.1163323451896887</v>
      </c>
      <c r="V57">
        <v>1.2</v>
      </c>
      <c r="W57" s="210">
        <v>0.19533333333333336</v>
      </c>
      <c r="X57" s="210">
        <v>0.29366666666666669</v>
      </c>
      <c r="Y57" s="210">
        <v>0.36633333333333334</v>
      </c>
      <c r="Z57" s="210">
        <v>0.39733333333333332</v>
      </c>
      <c r="AA57">
        <f t="shared" si="3"/>
        <v>7.516</v>
      </c>
      <c r="AB57" s="25" cm="1">
        <f t="array" ref="AB57">IF(AA57&gt;0,(AA57-θr)/(θs-θr),-999)</f>
        <v>0.14871323529411765</v>
      </c>
      <c r="AC57" s="73">
        <f t="shared" si="20"/>
        <v>0.89999999999999991</v>
      </c>
      <c r="AD57" s="25">
        <f t="shared" si="21"/>
        <v>0.58684108282781589</v>
      </c>
      <c r="AE57" s="25">
        <f>IF(V57&lt;Ds,'Rainfed corn'!E57,IF(V57&gt;Dd,0,'Rainfed corn'!E57*AD57))</f>
        <v>9.8330586596562838E-2</v>
      </c>
      <c r="AG57" s="25"/>
      <c r="AH57" s="25"/>
      <c r="AI57" s="25"/>
      <c r="AJ57" s="25"/>
      <c r="AK57" s="25"/>
      <c r="AL57" s="25"/>
      <c r="AM57" s="25"/>
      <c r="AN57" s="25"/>
      <c r="AO57" s="25"/>
      <c r="AP57" s="25"/>
      <c r="AQ57" s="25"/>
      <c r="AR57" s="25"/>
      <c r="AS57" s="25"/>
      <c r="AT57" s="25"/>
    </row>
    <row r="58" spans="1:16363" ht="15" x14ac:dyDescent="0.2">
      <c r="A58" s="212">
        <f t="shared" si="14"/>
        <v>45096.999305555553</v>
      </c>
      <c r="B58" s="25">
        <f t="shared" si="18"/>
        <v>5</v>
      </c>
      <c r="C58" s="6">
        <f>Penman!Z53</f>
        <v>0.22756407730230158</v>
      </c>
      <c r="D58" s="7">
        <f t="shared" ca="1" si="22"/>
        <v>0.36333333333333334</v>
      </c>
      <c r="E58" s="7">
        <f t="shared" ca="1" si="23"/>
        <v>8.2681614753169569E-2</v>
      </c>
      <c r="F58" s="131">
        <f ca="1">IF(L57&gt;0.3,E58/'Irrigation Rate'!$B$17,0)</f>
        <v>0</v>
      </c>
      <c r="G58" s="7">
        <f t="shared" ca="1" si="1"/>
        <v>8.2681614753169569E-2</v>
      </c>
      <c r="H58" s="11">
        <f>'Table (Dly)'!C52</f>
        <v>0</v>
      </c>
      <c r="I58" s="16">
        <f t="shared" si="8"/>
        <v>0.11558970743240406</v>
      </c>
      <c r="K58" s="11">
        <f t="shared" ca="1" si="9"/>
        <v>0</v>
      </c>
      <c r="L58" s="8">
        <f t="shared" ca="1" si="15"/>
        <v>0</v>
      </c>
      <c r="N58" s="11">
        <f t="shared" ca="1" si="10"/>
        <v>3.2908092679234488E-2</v>
      </c>
      <c r="O58" s="15">
        <f t="shared" si="19"/>
        <v>20.666666666666654</v>
      </c>
      <c r="P58" s="11">
        <f t="shared" si="25"/>
        <v>4.553333333333331</v>
      </c>
      <c r="Q58" s="11">
        <f t="shared" ref="Q58:R73" ca="1" si="26">Q57+G58</f>
        <v>1.9551706629767582</v>
      </c>
      <c r="R58" s="11">
        <f t="shared" si="26"/>
        <v>2.9900000000000007</v>
      </c>
      <c r="S58" s="11">
        <f t="shared" si="12"/>
        <v>0</v>
      </c>
      <c r="T58" s="11">
        <f t="shared" ca="1" si="13"/>
        <v>3.1492404378689232</v>
      </c>
      <c r="V58">
        <v>1.2</v>
      </c>
      <c r="W58" s="210">
        <v>0.19533333333333336</v>
      </c>
      <c r="X58" s="210">
        <v>0.29366666666666669</v>
      </c>
      <c r="Y58" s="210">
        <v>0.36633333333333334</v>
      </c>
      <c r="Z58" s="210">
        <v>0.39733333333333332</v>
      </c>
      <c r="AA58">
        <f t="shared" si="3"/>
        <v>7.516</v>
      </c>
      <c r="AB58" s="25" cm="1">
        <f t="array" ref="AB58">IF(AA58&gt;0,(AA58-θr)/(θs-θr),-999)</f>
        <v>0.14871323529411765</v>
      </c>
      <c r="AC58" s="73">
        <f t="shared" si="20"/>
        <v>0.89999999999999991</v>
      </c>
      <c r="AD58" s="25">
        <f t="shared" si="21"/>
        <v>0.58684108282781589</v>
      </c>
      <c r="AE58" s="25">
        <f>IF(V58&lt;Ds,'Rainfed corn'!E58,IF(V58&gt;Dd,0,'Rainfed corn'!E58*AD58))</f>
        <v>0.11558970743240406</v>
      </c>
      <c r="AG58" s="25"/>
      <c r="AH58" s="25"/>
      <c r="AI58" s="25"/>
      <c r="AJ58" s="25"/>
      <c r="AK58" s="25"/>
      <c r="AL58" s="25"/>
      <c r="AM58" s="25"/>
      <c r="AN58" s="25"/>
      <c r="AO58" s="25"/>
      <c r="AP58" s="25"/>
      <c r="AQ58" s="25"/>
      <c r="AR58" s="25"/>
      <c r="AS58" s="25"/>
      <c r="AT58" s="25"/>
    </row>
    <row r="59" spans="1:16363" ht="15" x14ac:dyDescent="0.2">
      <c r="A59" s="212">
        <f t="shared" si="14"/>
        <v>45097.999305555553</v>
      </c>
      <c r="B59" s="25">
        <f t="shared" si="18"/>
        <v>6</v>
      </c>
      <c r="C59" s="6">
        <f>Penman!Z54</f>
        <v>0.24411375987253647</v>
      </c>
      <c r="D59" s="7">
        <f t="shared" ca="1" si="22"/>
        <v>0.45333333333333325</v>
      </c>
      <c r="E59" s="7">
        <f t="shared" ca="1" si="23"/>
        <v>0.11066490447554984</v>
      </c>
      <c r="F59" s="131">
        <f ca="1">IF(L58&gt;0.3,E59/'Irrigation Rate'!$B$17,0)</f>
        <v>0</v>
      </c>
      <c r="G59" s="7">
        <f t="shared" ca="1" si="1"/>
        <v>0.11066490447554984</v>
      </c>
      <c r="H59" s="11">
        <f>'Table (Dly)'!C53</f>
        <v>0</v>
      </c>
      <c r="I59" s="16">
        <f t="shared" si="8"/>
        <v>0.12399601210522539</v>
      </c>
      <c r="K59" s="11">
        <f t="shared" ca="1" si="9"/>
        <v>0</v>
      </c>
      <c r="L59" s="8">
        <f t="shared" ca="1" si="15"/>
        <v>0</v>
      </c>
      <c r="N59" s="11">
        <f t="shared" ca="1" si="10"/>
        <v>1.3331107629675543E-2</v>
      </c>
      <c r="O59" s="15">
        <f t="shared" si="19"/>
        <v>21.142857142857128</v>
      </c>
      <c r="P59" s="11">
        <f t="shared" si="25"/>
        <v>4.6485714285714259</v>
      </c>
      <c r="Q59" s="11">
        <f t="shared" ca="1" si="26"/>
        <v>2.0658355674523081</v>
      </c>
      <c r="R59" s="11">
        <f t="shared" si="26"/>
        <v>2.9900000000000007</v>
      </c>
      <c r="S59" s="11">
        <f t="shared" si="12"/>
        <v>0</v>
      </c>
      <c r="T59" s="11">
        <f t="shared" ca="1" si="13"/>
        <v>3.1625715454985985</v>
      </c>
      <c r="V59">
        <v>1.2</v>
      </c>
      <c r="W59" s="210">
        <v>0.19533333333333336</v>
      </c>
      <c r="X59" s="210">
        <v>0.29366666666666669</v>
      </c>
      <c r="Y59" s="210">
        <v>0.36633333333333334</v>
      </c>
      <c r="Z59" s="210">
        <v>0.39733333333333332</v>
      </c>
      <c r="AA59">
        <f t="shared" si="3"/>
        <v>7.516</v>
      </c>
      <c r="AB59" s="25" cm="1">
        <f t="array" ref="AB59">IF(AA59&gt;0,(AA59-θr)/(θs-θr),-999)</f>
        <v>0.14871323529411765</v>
      </c>
      <c r="AC59" s="73">
        <f t="shared" si="20"/>
        <v>0.89999999999999991</v>
      </c>
      <c r="AD59" s="25">
        <f t="shared" si="21"/>
        <v>0.58684108282781589</v>
      </c>
      <c r="AE59" s="25">
        <f>IF(V59&lt;Ds,'Rainfed corn'!E59,IF(V59&gt;Dd,0,'Rainfed corn'!E59*AD59))</f>
        <v>0.12399601210522539</v>
      </c>
      <c r="AG59" s="25"/>
      <c r="AH59" s="25"/>
      <c r="AI59" s="25"/>
      <c r="AJ59" s="25"/>
      <c r="AK59" s="25"/>
      <c r="AL59" s="25"/>
      <c r="AM59" s="25"/>
      <c r="AN59" s="25"/>
      <c r="AO59" s="25"/>
      <c r="AP59" s="25"/>
      <c r="AQ59" s="25"/>
      <c r="AR59" s="25"/>
    </row>
    <row r="60" spans="1:16363" ht="15" x14ac:dyDescent="0.2">
      <c r="A60" s="212">
        <f t="shared" si="14"/>
        <v>45098.999305555553</v>
      </c>
      <c r="B60" s="25">
        <f t="shared" si="18"/>
        <v>6</v>
      </c>
      <c r="C60" s="6">
        <f>Penman!Z55</f>
        <v>0.25521501689523313</v>
      </c>
      <c r="D60" s="7">
        <f t="shared" ca="1" si="22"/>
        <v>0.45333333333333325</v>
      </c>
      <c r="E60" s="7">
        <f t="shared" ca="1" si="23"/>
        <v>0.115697474325839</v>
      </c>
      <c r="F60" s="131">
        <f ca="1">IF(L59&gt;0.3,E60/'Irrigation Rate'!$B$17,0)</f>
        <v>0</v>
      </c>
      <c r="G60" s="7">
        <f t="shared" ca="1" si="1"/>
        <v>0.115697474325839</v>
      </c>
      <c r="H60" s="11">
        <f>'Table (Dly)'!C54</f>
        <v>0</v>
      </c>
      <c r="I60" s="16">
        <f t="shared" si="8"/>
        <v>0.12963482411192362</v>
      </c>
      <c r="K60" s="11">
        <f t="shared" ca="1" si="9"/>
        <v>0</v>
      </c>
      <c r="L60" s="8">
        <f t="shared" ca="1" si="15"/>
        <v>0</v>
      </c>
      <c r="N60" s="11">
        <f t="shared" ca="1" si="10"/>
        <v>1.3937349786084616E-2</v>
      </c>
      <c r="O60" s="15">
        <f t="shared" si="19"/>
        <v>21.619047619047603</v>
      </c>
      <c r="P60" s="11">
        <f t="shared" si="25"/>
        <v>4.7438095238095208</v>
      </c>
      <c r="Q60" s="11">
        <f t="shared" ca="1" si="26"/>
        <v>2.1815330417781471</v>
      </c>
      <c r="R60" s="11">
        <f t="shared" si="26"/>
        <v>2.9900000000000007</v>
      </c>
      <c r="S60" s="11">
        <f t="shared" si="12"/>
        <v>0</v>
      </c>
      <c r="T60" s="11">
        <f t="shared" ca="1" si="13"/>
        <v>3.1765088952846829</v>
      </c>
      <c r="V60">
        <v>1.2</v>
      </c>
      <c r="W60" s="210">
        <v>0.19533333333333336</v>
      </c>
      <c r="X60" s="210">
        <v>0.29366666666666669</v>
      </c>
      <c r="Y60" s="210">
        <v>0.36633333333333334</v>
      </c>
      <c r="Z60" s="210">
        <v>0.39733333333333332</v>
      </c>
      <c r="AA60">
        <f t="shared" si="3"/>
        <v>7.516</v>
      </c>
      <c r="AB60" s="25" cm="1">
        <f t="array" ref="AB60">IF(AA60&gt;0,(AA60-θr)/(θs-θr),-999)</f>
        <v>0.14871323529411765</v>
      </c>
      <c r="AC60" s="73">
        <f t="shared" si="20"/>
        <v>0.89999999999999991</v>
      </c>
      <c r="AD60" s="25">
        <f t="shared" si="21"/>
        <v>0.58684108282781589</v>
      </c>
      <c r="AE60" s="25">
        <f>IF(V60&lt;Ds,'Rainfed corn'!E60,IF(V60&gt;Dd,0,'Rainfed corn'!E60*AD60))</f>
        <v>0.12963482411192362</v>
      </c>
      <c r="AG60" s="25"/>
      <c r="AH60" s="25"/>
      <c r="AI60" s="25"/>
      <c r="AJ60" s="25"/>
      <c r="AK60" s="25"/>
      <c r="AL60" s="25"/>
      <c r="AM60" s="25"/>
      <c r="AN60" s="25"/>
      <c r="AO60" s="25"/>
      <c r="AP60" s="25"/>
      <c r="AQ60" s="25"/>
      <c r="AR60" s="25"/>
      <c r="AS60" s="25"/>
      <c r="AT60" s="25"/>
    </row>
    <row r="61" spans="1:16363" ht="15" x14ac:dyDescent="0.2">
      <c r="A61" s="212">
        <f t="shared" si="14"/>
        <v>45099.999305555553</v>
      </c>
      <c r="B61" s="25">
        <f t="shared" si="18"/>
        <v>6</v>
      </c>
      <c r="C61" s="6">
        <f>Penman!Z56</f>
        <v>0.17973010811137108</v>
      </c>
      <c r="D61" s="7">
        <f t="shared" ca="1" si="22"/>
        <v>0.45333333333333325</v>
      </c>
      <c r="E61" s="7">
        <f t="shared" ca="1" si="23"/>
        <v>8.1477649010488207E-2</v>
      </c>
      <c r="F61" s="131">
        <f ca="1">IF(L60&gt;0.3,E61/'Irrigation Rate'!$B$17,0)</f>
        <v>0</v>
      </c>
      <c r="G61" s="7">
        <f t="shared" ca="1" si="1"/>
        <v>8.1477649010488207E-2</v>
      </c>
      <c r="H61" s="11">
        <f>'Table (Dly)'!C55</f>
        <v>0</v>
      </c>
      <c r="I61" s="16">
        <f t="shared" si="8"/>
        <v>9.1292750857991489E-2</v>
      </c>
      <c r="K61" s="11">
        <f t="shared" ca="1" si="9"/>
        <v>0</v>
      </c>
      <c r="L61" s="8">
        <f t="shared" ca="1" si="15"/>
        <v>0</v>
      </c>
      <c r="N61" s="11">
        <f t="shared" ca="1" si="10"/>
        <v>9.8151018475032825E-3</v>
      </c>
      <c r="O61" s="15">
        <f t="shared" si="19"/>
        <v>22.095238095238077</v>
      </c>
      <c r="P61" s="11">
        <f t="shared" si="25"/>
        <v>4.8390476190476157</v>
      </c>
      <c r="Q61" s="11">
        <f t="shared" ca="1" si="26"/>
        <v>2.2630106907886351</v>
      </c>
      <c r="R61" s="11">
        <f t="shared" si="26"/>
        <v>2.9900000000000007</v>
      </c>
      <c r="S61" s="11">
        <f t="shared" si="12"/>
        <v>0</v>
      </c>
      <c r="T61" s="11">
        <f t="shared" ca="1" si="13"/>
        <v>3.1863239971321864</v>
      </c>
      <c r="V61">
        <v>1.2</v>
      </c>
      <c r="W61" s="210">
        <v>0.19533333333333336</v>
      </c>
      <c r="X61" s="210">
        <v>0.29366666666666669</v>
      </c>
      <c r="Y61" s="210">
        <v>0.36633333333333334</v>
      </c>
      <c r="Z61" s="210">
        <v>0.39733333333333332</v>
      </c>
      <c r="AA61">
        <f t="shared" si="3"/>
        <v>7.516</v>
      </c>
      <c r="AB61" s="25" cm="1">
        <f t="array" ref="AB61">IF(AA61&gt;0,(AA61-θr)/(θs-θr),-999)</f>
        <v>0.14871323529411765</v>
      </c>
      <c r="AC61" s="73">
        <f t="shared" si="20"/>
        <v>0.89999999999999991</v>
      </c>
      <c r="AD61" s="25">
        <f t="shared" si="21"/>
        <v>0.58684108282781589</v>
      </c>
      <c r="AE61" s="25">
        <f>IF(V61&lt;Ds,'Rainfed corn'!E61,IF(V61&gt;Dd,0,'Rainfed corn'!E61*AD61))</f>
        <v>9.1292750857991489E-2</v>
      </c>
      <c r="AG61" s="25"/>
      <c r="AH61" s="25"/>
      <c r="AI61" s="25"/>
      <c r="AJ61" s="25"/>
      <c r="AK61" s="25"/>
      <c r="AL61" s="25"/>
      <c r="AM61" s="25"/>
      <c r="AN61" s="25"/>
      <c r="AO61" s="25"/>
      <c r="AP61" s="25"/>
      <c r="AQ61" s="25"/>
      <c r="AR61" s="25"/>
    </row>
    <row r="62" spans="1:16363" ht="12.75" customHeight="1" x14ac:dyDescent="0.2">
      <c r="A62" s="212">
        <f t="shared" si="14"/>
        <v>45100.999305555553</v>
      </c>
      <c r="B62" s="25">
        <f t="shared" si="18"/>
        <v>6</v>
      </c>
      <c r="C62" s="6">
        <f>Penman!Z57</f>
        <v>0.12902624895701276</v>
      </c>
      <c r="D62" s="7">
        <f t="shared" ca="1" si="22"/>
        <v>0.45333333333333325</v>
      </c>
      <c r="E62" s="7">
        <f t="shared" ca="1" si="23"/>
        <v>5.8491899527179106E-2</v>
      </c>
      <c r="F62" s="131">
        <f ca="1">IF(L61&gt;0.3,E62/'Irrigation Rate'!$B$17,0)</f>
        <v>0</v>
      </c>
      <c r="G62" s="7">
        <f t="shared" ca="1" si="1"/>
        <v>5.8491899527179106E-2</v>
      </c>
      <c r="H62" s="11">
        <f>'Table (Dly)'!C56</f>
        <v>0</v>
      </c>
      <c r="I62" s="16">
        <f t="shared" si="8"/>
        <v>6.5538052160268589E-2</v>
      </c>
      <c r="K62" s="11">
        <f t="shared" ca="1" si="9"/>
        <v>0</v>
      </c>
      <c r="L62" s="8">
        <f t="shared" ca="1" si="15"/>
        <v>0</v>
      </c>
      <c r="N62" s="11">
        <f t="shared" ca="1" si="10"/>
        <v>7.0461526330894836E-3</v>
      </c>
      <c r="O62" s="15">
        <f t="shared" si="19"/>
        <v>22.571428571428552</v>
      </c>
      <c r="P62" s="11">
        <f t="shared" si="25"/>
        <v>4.9342857142857106</v>
      </c>
      <c r="Q62" s="11">
        <f t="shared" ca="1" si="26"/>
        <v>2.3215025903158142</v>
      </c>
      <c r="R62" s="11">
        <f t="shared" si="26"/>
        <v>2.9900000000000007</v>
      </c>
      <c r="S62" s="11">
        <f t="shared" si="12"/>
        <v>0</v>
      </c>
      <c r="T62" s="11">
        <f t="shared" ca="1" si="13"/>
        <v>3.193370149765276</v>
      </c>
      <c r="V62">
        <v>1.2</v>
      </c>
      <c r="W62" s="210">
        <v>0.19533333333333336</v>
      </c>
      <c r="X62" s="210">
        <v>0.29366666666666669</v>
      </c>
      <c r="Y62" s="210">
        <v>0.36633333333333334</v>
      </c>
      <c r="Z62" s="210">
        <v>0.39733333333333332</v>
      </c>
      <c r="AA62">
        <f t="shared" si="3"/>
        <v>7.516</v>
      </c>
      <c r="AB62" s="25" cm="1">
        <f t="array" ref="AB62">IF(AA62&gt;0,(AA62-θr)/(θs-θr),-999)</f>
        <v>0.14871323529411765</v>
      </c>
      <c r="AC62" s="73">
        <f t="shared" si="20"/>
        <v>0.89999999999999991</v>
      </c>
      <c r="AD62" s="25">
        <f t="shared" si="21"/>
        <v>0.58684108282781589</v>
      </c>
      <c r="AE62" s="25">
        <f>IF(V62&lt;Ds,'Rainfed corn'!E62,IF(V62&gt;Dd,0,'Rainfed corn'!E62*AD62))</f>
        <v>6.5538052160268589E-2</v>
      </c>
      <c r="AG62" s="25"/>
      <c r="AH62" s="25"/>
      <c r="AI62" s="25"/>
      <c r="AJ62" s="25"/>
      <c r="AK62" s="25"/>
      <c r="AL62" s="25"/>
      <c r="AM62" s="25"/>
      <c r="AN62" s="25"/>
      <c r="AO62" s="25"/>
      <c r="AP62" s="25"/>
      <c r="AQ62" s="25"/>
      <c r="AR62" s="25"/>
    </row>
    <row r="63" spans="1:16363" ht="15" x14ac:dyDescent="0.2">
      <c r="A63" s="212">
        <f t="shared" si="14"/>
        <v>45101.999305555553</v>
      </c>
      <c r="B63" s="25">
        <f t="shared" si="18"/>
        <v>6</v>
      </c>
      <c r="C63" s="6">
        <f>Penman!Z58</f>
        <v>0.20318232530470035</v>
      </c>
      <c r="D63" s="7">
        <f t="shared" ca="1" si="22"/>
        <v>0.45333333333333325</v>
      </c>
      <c r="E63" s="7">
        <f t="shared" ca="1" si="23"/>
        <v>9.2109320804797473E-2</v>
      </c>
      <c r="F63" s="131">
        <f ca="1">IF(L62&gt;0.3,E63/'Irrigation Rate'!$B$17,0)</f>
        <v>0</v>
      </c>
      <c r="G63" s="7">
        <f t="shared" ca="1" si="1"/>
        <v>9.2109320804797473E-2</v>
      </c>
      <c r="H63" s="11">
        <f>'Table (Dly)'!C57</f>
        <v>0</v>
      </c>
      <c r="I63" s="16">
        <f t="shared" si="8"/>
        <v>0.11194910749480544</v>
      </c>
      <c r="K63" s="11">
        <f t="shared" ca="1" si="9"/>
        <v>0</v>
      </c>
      <c r="L63" s="8">
        <f t="shared" ca="1" si="15"/>
        <v>0</v>
      </c>
      <c r="N63" s="11">
        <f t="shared" ca="1" si="10"/>
        <v>1.9839786690007966E-2</v>
      </c>
      <c r="O63" s="15">
        <f t="shared" si="19"/>
        <v>23.047619047619026</v>
      </c>
      <c r="P63" s="11">
        <f t="shared" si="25"/>
        <v>5.0295238095238055</v>
      </c>
      <c r="Q63" s="11">
        <f t="shared" ca="1" si="26"/>
        <v>2.4136119111206118</v>
      </c>
      <c r="R63" s="11">
        <f t="shared" si="26"/>
        <v>2.9900000000000007</v>
      </c>
      <c r="S63" s="11">
        <f t="shared" si="12"/>
        <v>0</v>
      </c>
      <c r="T63" s="11">
        <f t="shared" ca="1" si="13"/>
        <v>3.213209936455284</v>
      </c>
      <c r="V63">
        <v>1.2</v>
      </c>
      <c r="W63" s="210">
        <v>0.19533333333333336</v>
      </c>
      <c r="X63" s="210">
        <v>0.29366666666666669</v>
      </c>
      <c r="Y63" s="210">
        <v>0.36633333333333334</v>
      </c>
      <c r="Z63" s="210">
        <v>0.39733333333333332</v>
      </c>
      <c r="AA63">
        <f t="shared" si="3"/>
        <v>7.516</v>
      </c>
      <c r="AB63" s="25" cm="1">
        <f t="array" ref="AB63">IF(AA63&gt;0,(AA63-θr)/(θs-θr),-999)</f>
        <v>0.14871323529411765</v>
      </c>
      <c r="AC63" s="73">
        <f t="shared" si="20"/>
        <v>0.89999999999999991</v>
      </c>
      <c r="AD63" s="25">
        <f t="shared" si="21"/>
        <v>0.58684108282781589</v>
      </c>
      <c r="AE63" s="25">
        <f>IF(V63&lt;Ds,'Rainfed corn'!E63,IF(V63&gt;Dd,0,'Rainfed corn'!E63*AD63))</f>
        <v>0.11194910749480544</v>
      </c>
      <c r="AG63" s="25"/>
      <c r="AH63" s="25"/>
      <c r="AI63" s="25"/>
      <c r="AJ63" s="25"/>
      <c r="AK63" s="25"/>
      <c r="AL63" s="25"/>
      <c r="AM63" s="25"/>
      <c r="AN63" s="25"/>
      <c r="AO63" s="25"/>
      <c r="AP63" s="25"/>
      <c r="AQ63" s="25"/>
      <c r="AR63" s="25"/>
    </row>
    <row r="64" spans="1:16363" ht="15" x14ac:dyDescent="0.2">
      <c r="A64" s="212">
        <f t="shared" si="14"/>
        <v>45102.999305555553</v>
      </c>
      <c r="B64" s="25">
        <f t="shared" si="18"/>
        <v>6</v>
      </c>
      <c r="C64" s="6">
        <f>Penman!Z59</f>
        <v>0.25229202601672679</v>
      </c>
      <c r="D64" s="7">
        <f t="shared" ca="1" si="22"/>
        <v>0.45333333333333325</v>
      </c>
      <c r="E64" s="7">
        <f t="shared" ca="1" si="23"/>
        <v>0.11437238512758278</v>
      </c>
      <c r="F64" s="131">
        <f ca="1">IF(L63&gt;0.3,E64/'Irrigation Rate'!$B$17,0)</f>
        <v>0</v>
      </c>
      <c r="G64" s="7">
        <f t="shared" ca="1" si="1"/>
        <v>0.11437238512758278</v>
      </c>
      <c r="H64" s="11">
        <f>'Table (Dly)'!C58</f>
        <v>0.32992125984251974</v>
      </c>
      <c r="I64" s="16">
        <f t="shared" si="8"/>
        <v>0.13900750027480571</v>
      </c>
      <c r="K64" s="11">
        <f t="shared" ca="1" si="9"/>
        <v>2.7755575615628914E-17</v>
      </c>
      <c r="L64" s="8">
        <f t="shared" ca="1" si="15"/>
        <v>5.4159736845215354E-18</v>
      </c>
      <c r="N64" s="11">
        <f t="shared" ca="1" si="10"/>
        <v>0.35455637498974268</v>
      </c>
      <c r="O64" s="15">
        <f t="shared" si="19"/>
        <v>23.523809523809501</v>
      </c>
      <c r="P64" s="11">
        <f t="shared" si="25"/>
        <v>5.1247619047619004</v>
      </c>
      <c r="Q64" s="11">
        <f t="shared" ca="1" si="26"/>
        <v>2.5279842962481944</v>
      </c>
      <c r="R64" s="11">
        <f t="shared" si="26"/>
        <v>3.3199212598425203</v>
      </c>
      <c r="S64" s="11">
        <f t="shared" si="12"/>
        <v>0</v>
      </c>
      <c r="T64" s="11">
        <f t="shared" ca="1" si="13"/>
        <v>3.5677663114450269</v>
      </c>
      <c r="V64">
        <v>1.2</v>
      </c>
      <c r="W64" s="210">
        <v>0.19533333333333336</v>
      </c>
      <c r="X64" s="210">
        <v>0.29366666666666669</v>
      </c>
      <c r="Y64" s="210">
        <v>0.36633333333333334</v>
      </c>
      <c r="Z64" s="210">
        <v>0.39733333333333332</v>
      </c>
      <c r="AA64">
        <f t="shared" si="3"/>
        <v>7.516</v>
      </c>
      <c r="AB64" s="25" cm="1">
        <f t="array" ref="AB64">IF(AA64&gt;0,(AA64-θr)/(θs-θr),-999)</f>
        <v>0.14871323529411765</v>
      </c>
      <c r="AC64" s="73">
        <f t="shared" si="20"/>
        <v>0.89999999999999991</v>
      </c>
      <c r="AD64" s="25">
        <f t="shared" si="21"/>
        <v>0.58684108282781589</v>
      </c>
      <c r="AE64" s="25">
        <f>IF(V64&lt;Ds,'Rainfed corn'!E64,IF(V64&gt;Dd,0,'Rainfed corn'!E64*AD64))</f>
        <v>0.13900750027480571</v>
      </c>
      <c r="AG64" s="25"/>
      <c r="AH64" s="25"/>
      <c r="AI64" s="25"/>
      <c r="AJ64" s="25"/>
      <c r="AK64" s="25"/>
      <c r="AL64" s="25"/>
      <c r="AM64" s="25"/>
      <c r="AN64" s="25"/>
      <c r="AO64" s="25"/>
      <c r="AP64" s="25"/>
      <c r="AQ64" s="25"/>
      <c r="AR64" s="25"/>
    </row>
    <row r="65" spans="1:46" ht="15" x14ac:dyDescent="0.2">
      <c r="A65" s="212">
        <f t="shared" si="14"/>
        <v>45103.999305555553</v>
      </c>
      <c r="B65" s="25">
        <f t="shared" si="18"/>
        <v>6</v>
      </c>
      <c r="C65" s="6">
        <f>Penman!Z60</f>
        <v>0.14278000028639762</v>
      </c>
      <c r="D65" s="7">
        <f t="shared" ca="1" si="22"/>
        <v>0.45333333333333325</v>
      </c>
      <c r="E65" s="7">
        <f t="shared" ca="1" si="23"/>
        <v>6.4726933463166908E-2</v>
      </c>
      <c r="F65" s="131">
        <f ca="1">IF(L64&gt;0.3,E65/'Irrigation Rate'!$B$17,0)</f>
        <v>0</v>
      </c>
      <c r="G65" s="7">
        <f t="shared" ca="1" si="1"/>
        <v>6.4726933463166908E-2</v>
      </c>
      <c r="H65" s="11">
        <f>'Table (Dly)'!C59</f>
        <v>0.01</v>
      </c>
      <c r="I65" s="16">
        <f t="shared" si="8"/>
        <v>7.8668720698022776E-2</v>
      </c>
      <c r="K65" s="11">
        <f t="shared" ca="1" si="9"/>
        <v>1.3877787807814457E-17</v>
      </c>
      <c r="L65" s="8">
        <f t="shared" ca="1" si="15"/>
        <v>2.658580039811201E-18</v>
      </c>
      <c r="N65" s="11">
        <f t="shared" ca="1" si="10"/>
        <v>2.3941787234855842E-2</v>
      </c>
      <c r="O65" s="15">
        <f t="shared" si="19"/>
        <v>23.999999999999975</v>
      </c>
      <c r="P65" s="11">
        <f t="shared" si="25"/>
        <v>5.2199999999999953</v>
      </c>
      <c r="Q65" s="11">
        <f t="shared" ca="1" si="26"/>
        <v>2.5927112297113615</v>
      </c>
      <c r="R65" s="11">
        <f t="shared" si="26"/>
        <v>3.3299212598425201</v>
      </c>
      <c r="S65" s="11">
        <f t="shared" si="12"/>
        <v>0</v>
      </c>
      <c r="T65" s="11">
        <f t="shared" ca="1" si="13"/>
        <v>3.5917080986798826</v>
      </c>
      <c r="V65">
        <v>1.2</v>
      </c>
      <c r="W65" s="210">
        <v>0.19533333333333336</v>
      </c>
      <c r="X65" s="210">
        <v>0.29366666666666669</v>
      </c>
      <c r="Y65" s="210">
        <v>0.36633333333333334</v>
      </c>
      <c r="Z65" s="210">
        <v>0.39733333333333332</v>
      </c>
      <c r="AA65">
        <f t="shared" si="3"/>
        <v>7.516</v>
      </c>
      <c r="AB65" s="25" cm="1">
        <f t="array" ref="AB65">IF(AA65&gt;0,(AA65-θr)/(θs-θr),-999)</f>
        <v>0.14871323529411765</v>
      </c>
      <c r="AC65" s="73">
        <f t="shared" si="20"/>
        <v>0.89999999999999991</v>
      </c>
      <c r="AD65" s="25">
        <f t="shared" si="21"/>
        <v>0.58684108282781589</v>
      </c>
      <c r="AE65" s="25">
        <f>IF(V65&lt;Ds,'Rainfed corn'!E65,IF(V65&gt;Dd,0,'Rainfed corn'!E65*AD65))</f>
        <v>7.8668720698022776E-2</v>
      </c>
      <c r="AG65" s="25"/>
      <c r="AH65" s="25"/>
      <c r="AI65" s="25"/>
      <c r="AJ65" s="25"/>
      <c r="AK65" s="25"/>
      <c r="AL65" s="25"/>
      <c r="AM65" s="25"/>
      <c r="AN65" s="25"/>
      <c r="AO65" s="25"/>
      <c r="AP65" s="25"/>
      <c r="AQ65" s="25"/>
      <c r="AR65" s="25"/>
    </row>
    <row r="66" spans="1:46" ht="15" x14ac:dyDescent="0.2">
      <c r="A66" s="212">
        <f t="shared" si="14"/>
        <v>45104.999305555553</v>
      </c>
      <c r="B66" s="25">
        <f t="shared" si="18"/>
        <v>7</v>
      </c>
      <c r="C66" s="6">
        <f>Penman!Z61</f>
        <v>0.10961822077550817</v>
      </c>
      <c r="D66" s="7">
        <f t="shared" ca="1" si="22"/>
        <v>0.55888888888888877</v>
      </c>
      <c r="E66" s="7">
        <f t="shared" ca="1" si="23"/>
        <v>6.1264405611200667E-2</v>
      </c>
      <c r="F66" s="131">
        <f ca="1">IF(L65&gt;0.3,E66/'Irrigation Rate'!$B$17,0)</f>
        <v>0</v>
      </c>
      <c r="G66" s="7">
        <f t="shared" ca="1" si="1"/>
        <v>6.1264405611200667E-2</v>
      </c>
      <c r="H66" s="11">
        <f>'Table (Dly)'!C60</f>
        <v>0</v>
      </c>
      <c r="I66" s="16">
        <f t="shared" si="8"/>
        <v>6.0397290771151503E-2</v>
      </c>
      <c r="K66" s="11">
        <f t="shared" ca="1" si="9"/>
        <v>8.6711484004917821E-4</v>
      </c>
      <c r="L66" s="8">
        <f t="shared" ca="1" si="15"/>
        <v>1.6611395403240959E-4</v>
      </c>
      <c r="N66" s="11">
        <f t="shared" ca="1" si="10"/>
        <v>0</v>
      </c>
      <c r="O66" s="15">
        <f t="shared" si="19"/>
        <v>24</v>
      </c>
      <c r="P66" s="11">
        <f t="shared" si="25"/>
        <v>5.2200000000000006</v>
      </c>
      <c r="Q66" s="11">
        <f t="shared" ca="1" si="26"/>
        <v>2.6539756353225621</v>
      </c>
      <c r="R66" s="11">
        <f t="shared" si="26"/>
        <v>3.3299212598425201</v>
      </c>
      <c r="S66" s="11">
        <f t="shared" si="12"/>
        <v>0</v>
      </c>
      <c r="T66" s="11">
        <f t="shared" ca="1" si="13"/>
        <v>3.5917080986798826</v>
      </c>
      <c r="V66">
        <v>1.2</v>
      </c>
      <c r="W66" s="210">
        <v>0.19533333333333336</v>
      </c>
      <c r="X66" s="210">
        <v>0.29366666666666669</v>
      </c>
      <c r="Y66" s="210">
        <v>0.36633333333333334</v>
      </c>
      <c r="Z66" s="210">
        <v>0.39733333333333332</v>
      </c>
      <c r="AA66">
        <f>W66*6+X66*6+Y66*6+Z66*6</f>
        <v>7.516</v>
      </c>
      <c r="AB66" s="25" cm="1">
        <f t="array" ref="AB66">IF(AA66&gt;0,(AA66-θr)/(θs-θr),-999)</f>
        <v>0.14871323529411765</v>
      </c>
      <c r="AC66" s="73">
        <f t="shared" si="20"/>
        <v>0.89999999999999991</v>
      </c>
      <c r="AD66" s="25">
        <f t="shared" si="21"/>
        <v>0.58684108282781589</v>
      </c>
      <c r="AE66" s="25">
        <f>IF(V66&lt;Ds,'Rainfed corn'!E66,IF(V66&gt;Dd,0,'Rainfed corn'!E66*AD66))</f>
        <v>6.0397290771151503E-2</v>
      </c>
      <c r="AG66" s="25"/>
      <c r="AH66" s="25"/>
      <c r="AI66" s="25"/>
      <c r="AJ66" s="25"/>
      <c r="AK66" s="25"/>
      <c r="AL66" s="25"/>
      <c r="AM66" s="25"/>
      <c r="AN66" s="25"/>
      <c r="AO66" s="25"/>
      <c r="AP66" s="25"/>
      <c r="AQ66" s="25"/>
      <c r="AR66" s="25"/>
    </row>
    <row r="67" spans="1:46" x14ac:dyDescent="0.15">
      <c r="A67" s="212">
        <f t="shared" si="14"/>
        <v>45105.999305555553</v>
      </c>
      <c r="B67" s="25">
        <f t="shared" si="18"/>
        <v>7</v>
      </c>
      <c r="C67" s="6">
        <f>Penman!Z62</f>
        <v>0.13774269290381383</v>
      </c>
      <c r="D67" s="7">
        <f t="shared" ca="1" si="22"/>
        <v>0.55888888888888877</v>
      </c>
      <c r="E67" s="7">
        <f t="shared" ca="1" si="23"/>
        <v>7.698286058957593E-2</v>
      </c>
      <c r="F67" s="131">
        <f ca="1">IF(L66&gt;0.3,E67/'Irrigation Rate'!$B$17,0)</f>
        <v>0</v>
      </c>
      <c r="G67" s="7">
        <f t="shared" ca="1" si="1"/>
        <v>7.698286058957593E-2</v>
      </c>
      <c r="H67" s="11">
        <f>'Table (Dly)'!C61</f>
        <v>0</v>
      </c>
      <c r="I67" s="16">
        <f t="shared" si="8"/>
        <v>6.0397290771151503E-2</v>
      </c>
      <c r="K67" s="11">
        <f t="shared" ca="1" si="9"/>
        <v>1.7452684658473598E-2</v>
      </c>
      <c r="L67" s="8">
        <f t="shared" ca="1" si="15"/>
        <v>3.3434261797842136E-3</v>
      </c>
      <c r="N67" s="11">
        <f t="shared" ca="1" si="10"/>
        <v>0</v>
      </c>
      <c r="O67" s="15">
        <f t="shared" si="19"/>
        <v>24</v>
      </c>
      <c r="P67" s="11">
        <f t="shared" si="25"/>
        <v>5.2200000000000006</v>
      </c>
      <c r="Q67" s="11">
        <f t="shared" ca="1" si="26"/>
        <v>2.7309584959121382</v>
      </c>
      <c r="R67" s="11">
        <f t="shared" si="26"/>
        <v>3.3299212598425201</v>
      </c>
      <c r="S67" s="11">
        <f t="shared" si="12"/>
        <v>0</v>
      </c>
      <c r="T67" s="11">
        <f t="shared" ca="1" si="13"/>
        <v>3.5917080986798826</v>
      </c>
      <c r="AB67" s="25"/>
      <c r="AC67" s="73"/>
      <c r="AD67" s="25"/>
      <c r="AE67" s="25">
        <f>AE66</f>
        <v>6.0397290771151503E-2</v>
      </c>
      <c r="AG67" s="25"/>
      <c r="AH67" s="25"/>
      <c r="AI67" s="25"/>
      <c r="AJ67" s="25"/>
      <c r="AK67" s="25"/>
      <c r="AL67" s="25"/>
      <c r="AM67" s="25"/>
      <c r="AN67" s="25"/>
      <c r="AO67" s="25"/>
      <c r="AP67" s="25"/>
      <c r="AQ67" s="25"/>
      <c r="AR67" s="25"/>
      <c r="AS67" s="25"/>
      <c r="AT67" s="25"/>
    </row>
    <row r="68" spans="1:46" ht="15" x14ac:dyDescent="0.2">
      <c r="A68" s="212">
        <f t="shared" si="14"/>
        <v>45106.999305555553</v>
      </c>
      <c r="B68" s="25">
        <f t="shared" si="18"/>
        <v>7</v>
      </c>
      <c r="C68" s="6">
        <f>Penman!Z63</f>
        <v>0.1146635660401969</v>
      </c>
      <c r="D68" s="7">
        <f t="shared" ca="1" si="22"/>
        <v>0.55888888888888877</v>
      </c>
      <c r="E68" s="7">
        <f t="shared" ca="1" si="23"/>
        <v>6.408419302024336E-2</v>
      </c>
      <c r="F68" s="131">
        <f ca="1">IF(L67&gt;0.3,E68/'Irrigation Rate'!$B$17,0)</f>
        <v>0</v>
      </c>
      <c r="G68" s="7">
        <f t="shared" ca="1" si="1"/>
        <v>6.408419302024336E-2</v>
      </c>
      <c r="H68" s="11">
        <f>'Table (Dly)'!C62</f>
        <v>0.42007874015748031</v>
      </c>
      <c r="I68" s="16">
        <f t="shared" si="8"/>
        <v>6.2121529230538028E-2</v>
      </c>
      <c r="K68" s="11">
        <f t="shared" ca="1" si="9"/>
        <v>6.9388939039072284E-17</v>
      </c>
      <c r="L68" s="8">
        <f t="shared" ca="1" si="15"/>
        <v>1.3292900199055991E-17</v>
      </c>
      <c r="N68" s="11">
        <f t="shared" ca="1" si="10"/>
        <v>0.40066339170930143</v>
      </c>
      <c r="O68" s="15">
        <f t="shared" si="19"/>
        <v>24</v>
      </c>
      <c r="P68" s="11">
        <f t="shared" si="25"/>
        <v>5.2200000000000006</v>
      </c>
      <c r="Q68" s="11">
        <f t="shared" ca="1" si="26"/>
        <v>2.7950426889323814</v>
      </c>
      <c r="R68" s="11">
        <f t="shared" si="26"/>
        <v>3.7500000000000004</v>
      </c>
      <c r="S68" s="11">
        <f t="shared" si="12"/>
        <v>0</v>
      </c>
      <c r="T68" s="11">
        <f t="shared" ca="1" si="13"/>
        <v>3.9923714903891838</v>
      </c>
      <c r="V68">
        <v>1.2</v>
      </c>
      <c r="W68" s="210">
        <v>0.20698333333333335</v>
      </c>
      <c r="X68" s="210">
        <v>0.28783333333333333</v>
      </c>
      <c r="Y68" s="210">
        <v>0.3686666666666667</v>
      </c>
      <c r="Z68" s="210">
        <v>0.40656666666666669</v>
      </c>
      <c r="AA68">
        <f>W68*6+X68*6+Y68*6+Z68*6</f>
        <v>7.6203000000000003</v>
      </c>
      <c r="AB68" s="25" cm="1">
        <f t="array" ref="AB68">IF(AA68&gt;0,(AA68-θr)/(θs-θr),-999)</f>
        <v>0.15350643382352944</v>
      </c>
      <c r="AC68" s="73">
        <f>(Ds-V68)/(Ds-Dd)</f>
        <v>0.89999999999999991</v>
      </c>
      <c r="AD68" s="25">
        <f>IF(AB68&gt;0,POWER((1-AC68),k*SIN(AB68*(PI()/2))),POWER((1-AC68),k*SIN(1*(PI()/2))))</f>
        <v>0.5770354495387483</v>
      </c>
      <c r="AE68" s="25">
        <f>IF(V68&lt;Ds,'Rainfed corn'!E68,IF(V68&gt;Dd,0,'Rainfed corn'!E68*AD68))</f>
        <v>6.2121529230538028E-2</v>
      </c>
      <c r="AG68" s="25"/>
      <c r="AH68" s="25"/>
      <c r="AI68" s="25"/>
      <c r="AJ68" s="25"/>
      <c r="AK68" s="25"/>
      <c r="AL68" s="25"/>
      <c r="AM68" s="25"/>
      <c r="AN68" s="25"/>
      <c r="AO68" s="25"/>
      <c r="AP68" s="25"/>
      <c r="AQ68" s="25"/>
      <c r="AR68" s="25"/>
    </row>
    <row r="69" spans="1:46" ht="12.75" customHeight="1" x14ac:dyDescent="0.2">
      <c r="A69" s="212">
        <f t="shared" si="14"/>
        <v>45107.999305555553</v>
      </c>
      <c r="B69" s="25">
        <f t="shared" si="18"/>
        <v>7</v>
      </c>
      <c r="C69" s="6">
        <f>Penman!Z64</f>
        <v>0.13919198533774929</v>
      </c>
      <c r="D69" s="7">
        <f t="shared" ca="1" si="22"/>
        <v>0.55888888888888877</v>
      </c>
      <c r="E69" s="7">
        <f t="shared" ca="1" si="23"/>
        <v>7.7792854027653194E-2</v>
      </c>
      <c r="F69" s="131">
        <f ca="1">IF(L68&gt;0.3,E69/'Irrigation Rate'!$B$17,0)</f>
        <v>0</v>
      </c>
      <c r="G69" s="7">
        <f t="shared" ca="1" si="1"/>
        <v>7.7792854027653194E-2</v>
      </c>
      <c r="H69" s="11">
        <f>'Table (Dly)'!C63</f>
        <v>0</v>
      </c>
      <c r="I69" s="16">
        <f t="shared" si="8"/>
        <v>6.4722992058636367E-2</v>
      </c>
      <c r="K69" s="11">
        <f t="shared" ca="1" si="9"/>
        <v>1.3069861969016897E-2</v>
      </c>
      <c r="L69" s="8">
        <f t="shared" ca="1" si="15"/>
        <v>2.5038049749074513E-3</v>
      </c>
      <c r="N69" s="11">
        <f t="shared" ca="1" si="10"/>
        <v>0</v>
      </c>
      <c r="O69" s="15">
        <f t="shared" si="19"/>
        <v>24</v>
      </c>
      <c r="P69" s="11">
        <f t="shared" si="25"/>
        <v>5.2200000000000006</v>
      </c>
      <c r="Q69" s="11">
        <f t="shared" ca="1" si="26"/>
        <v>2.8728355429600345</v>
      </c>
      <c r="R69" s="11">
        <f t="shared" si="26"/>
        <v>3.7500000000000004</v>
      </c>
      <c r="S69" s="11">
        <f t="shared" si="12"/>
        <v>0</v>
      </c>
      <c r="T69" s="11">
        <f t="shared" ca="1" si="13"/>
        <v>3.9923714903891838</v>
      </c>
      <c r="V69">
        <v>1.2</v>
      </c>
      <c r="W69" s="210">
        <v>0.27933333333333332</v>
      </c>
      <c r="X69" s="210">
        <v>0.32633333333333331</v>
      </c>
      <c r="Y69" s="210">
        <v>0.38966666666666666</v>
      </c>
      <c r="Z69" s="210">
        <v>0.434</v>
      </c>
      <c r="AA69">
        <f>W69*6+X69*6+Y69*6+Z69*6</f>
        <v>8.5760000000000005</v>
      </c>
      <c r="AB69" s="25" cm="1">
        <f t="array" ref="AB69">IF(AA69&gt;0,(AA69-θr)/(θs-θr),-999)</f>
        <v>0.19742647058823531</v>
      </c>
      <c r="AC69" s="73">
        <f>(Ds-V69)/(Ds-Dd)</f>
        <v>0.89999999999999991</v>
      </c>
      <c r="AD69" s="25">
        <f>IF(AB69&gt;0,POWER((1-AC69),k*SIN(AB69*(PI()/2))),POWER((1-AC69),k*SIN(1*(PI()/2))))</f>
        <v>0.49525646910948767</v>
      </c>
      <c r="AE69" s="25">
        <f>IF(V69&lt;Ds,'Rainfed corn'!E69,IF(V69&gt;Dd,0,'Rainfed corn'!E69*AD69))</f>
        <v>6.4722992058636367E-2</v>
      </c>
      <c r="AG69" s="25"/>
      <c r="AH69" s="25"/>
      <c r="AI69" s="25"/>
      <c r="AJ69" s="25"/>
      <c r="AK69" s="25"/>
      <c r="AL69" s="25"/>
      <c r="AM69" s="25"/>
      <c r="AN69" s="25"/>
      <c r="AO69" s="25"/>
      <c r="AP69" s="25"/>
      <c r="AQ69" s="25"/>
      <c r="AR69" s="25"/>
    </row>
    <row r="70" spans="1:46" s="67" customFormat="1" ht="15" x14ac:dyDescent="0.2">
      <c r="A70" s="212">
        <f t="shared" si="14"/>
        <v>45108.999305555553</v>
      </c>
      <c r="B70" s="73">
        <f t="shared" si="18"/>
        <v>7</v>
      </c>
      <c r="C70" s="6">
        <f>Penman!Z65</f>
        <v>0.1276973874468062</v>
      </c>
      <c r="D70" s="207">
        <f t="shared" ca="1" si="22"/>
        <v>0.55888888888888877</v>
      </c>
      <c r="E70" s="7">
        <f t="shared" ca="1" si="23"/>
        <v>7.1368650984159454E-2</v>
      </c>
      <c r="F70" s="131">
        <f ca="1">IF(L69&gt;0.3,E70/'Irrigation Rate'!$B$17,0)</f>
        <v>0</v>
      </c>
      <c r="G70" s="7">
        <f t="shared" ca="1" si="1"/>
        <v>7.1368650984159454E-2</v>
      </c>
      <c r="H70" s="11">
        <f>'Table (Dly)'!C64</f>
        <v>0.65000000000000013</v>
      </c>
      <c r="I70" s="16">
        <f t="shared" si="8"/>
        <v>5.5651760521608508E-2</v>
      </c>
      <c r="K70" s="96">
        <f t="shared" ca="1" si="9"/>
        <v>-3.4694469519536142E-17</v>
      </c>
      <c r="L70" s="8">
        <f t="shared" ca="1" si="15"/>
        <v>-6.6464500995279956E-18</v>
      </c>
      <c r="N70" s="96">
        <f t="shared" ca="1" si="10"/>
        <v>0.62121324756843221</v>
      </c>
      <c r="O70" s="120">
        <f t="shared" si="19"/>
        <v>24</v>
      </c>
      <c r="P70" s="96">
        <f t="shared" si="25"/>
        <v>5.2200000000000006</v>
      </c>
      <c r="Q70" s="96">
        <f t="shared" ca="1" si="26"/>
        <v>2.9442041939441941</v>
      </c>
      <c r="R70" s="96">
        <f t="shared" si="26"/>
        <v>4.4000000000000004</v>
      </c>
      <c r="S70" s="96">
        <f t="shared" si="12"/>
        <v>0</v>
      </c>
      <c r="T70" s="96">
        <f t="shared" ca="1" si="13"/>
        <v>4.6135847379576163</v>
      </c>
      <c r="V70">
        <v>1.2</v>
      </c>
      <c r="W70" s="210">
        <v>0.32400000000000001</v>
      </c>
      <c r="X70" s="210">
        <v>0.35633333333333334</v>
      </c>
      <c r="Y70" s="210">
        <v>0.42399999999999999</v>
      </c>
      <c r="Z70" s="210">
        <v>0.46100000000000002</v>
      </c>
      <c r="AA70">
        <f>W70*6+X70*6+Y70*6+Z70*6</f>
        <v>9.3919999999999995</v>
      </c>
      <c r="AB70" s="25" cm="1">
        <f t="array" ref="AB70">IF(AA70&gt;0,(AA70-θr)/(θs-θr),-999)</f>
        <v>0.23492647058823529</v>
      </c>
      <c r="AC70" s="73">
        <f>(Ds-V70)/(Ds-Dd)</f>
        <v>0.89999999999999991</v>
      </c>
      <c r="AD70" s="25">
        <f>IF(AB70&gt;0,POWER((1-AC70),k*SIN(AB70*(PI()/2))),POWER((1-AC70),k*SIN(1*(PI()/2))))</f>
        <v>0.43580970319217283</v>
      </c>
      <c r="AE70" s="25">
        <f>IF(V70&lt;Ds,'Rainfed corn'!E70,IF(V70&gt;Dd,0,'Rainfed corn'!E70*AD70))</f>
        <v>5.5651760521608508E-2</v>
      </c>
      <c r="AG70" s="73"/>
      <c r="AH70" s="73"/>
      <c r="AI70" s="73"/>
      <c r="AJ70" s="73"/>
      <c r="AK70" s="73"/>
      <c r="AL70" s="73"/>
      <c r="AM70" s="73"/>
      <c r="AN70" s="73"/>
      <c r="AO70" s="73"/>
      <c r="AP70" s="73"/>
      <c r="AQ70" s="73"/>
      <c r="AR70" s="73"/>
    </row>
    <row r="71" spans="1:46" ht="15" x14ac:dyDescent="0.2">
      <c r="A71" s="212">
        <f t="shared" si="14"/>
        <v>45109.999305555553</v>
      </c>
      <c r="B71" s="73">
        <f t="shared" si="18"/>
        <v>7</v>
      </c>
      <c r="C71" s="6">
        <f>Penman!Z66</f>
        <v>0.13193880201496833</v>
      </c>
      <c r="D71" s="207">
        <f t="shared" ca="1" si="22"/>
        <v>0.55888888888888877</v>
      </c>
      <c r="E71" s="7">
        <f t="shared" ca="1" si="23"/>
        <v>7.3739130459476721E-2</v>
      </c>
      <c r="F71" s="131">
        <f ca="1">IF(L70&gt;0.3,E71/'Irrigation Rate'!$B$17,0)</f>
        <v>0</v>
      </c>
      <c r="G71" s="7">
        <f t="shared" ca="1" si="1"/>
        <v>7.3739130459476721E-2</v>
      </c>
      <c r="H71" s="11">
        <f>'Table (Dly)'!C65</f>
        <v>0.42007874015748031</v>
      </c>
      <c r="I71" s="16">
        <f t="shared" si="8"/>
        <v>0</v>
      </c>
      <c r="J71" s="67"/>
      <c r="K71" s="96">
        <f t="shared" ca="1" si="9"/>
        <v>-5.5511151231257827E-17</v>
      </c>
      <c r="L71" s="8">
        <f t="shared" ca="1" si="15"/>
        <v>-1.0634320159244793E-17</v>
      </c>
      <c r="M71" s="67"/>
      <c r="N71" s="96">
        <f t="shared" ca="1" si="10"/>
        <v>0.34633960969800359</v>
      </c>
      <c r="O71" s="120">
        <f t="shared" si="19"/>
        <v>24</v>
      </c>
      <c r="P71" s="96">
        <f t="shared" si="25"/>
        <v>5.2200000000000006</v>
      </c>
      <c r="Q71" s="96">
        <f t="shared" ca="1" si="26"/>
        <v>3.0179433244036709</v>
      </c>
      <c r="R71" s="96">
        <f t="shared" si="26"/>
        <v>4.8200787401574807</v>
      </c>
      <c r="S71" s="96">
        <f t="shared" si="12"/>
        <v>0</v>
      </c>
      <c r="T71" s="96">
        <f t="shared" ca="1" si="13"/>
        <v>4.9599243476556198</v>
      </c>
      <c r="V71">
        <v>1.3</v>
      </c>
      <c r="W71" s="210">
        <v>0.29966666666666669</v>
      </c>
      <c r="X71" s="210">
        <v>0.35166666666666663</v>
      </c>
      <c r="Y71" s="210">
        <v>0.40433333333333332</v>
      </c>
      <c r="Z71" s="210">
        <v>0.45899999999999996</v>
      </c>
      <c r="AA71">
        <f>W71*6+X71*6+Y71*6+Z71*6</f>
        <v>9.0879999999999992</v>
      </c>
      <c r="AB71" s="25" cm="1">
        <f t="array" ref="AB71">IF(AA71&gt;0,(AA71-θr)/(θs-θr),-999)</f>
        <v>0.22095588235294114</v>
      </c>
      <c r="AC71" s="73">
        <f>(Ds-V71)/(Ds-Dd)</f>
        <v>1</v>
      </c>
      <c r="AD71" s="25">
        <f>IF(AB71&gt;0,POWER((1-AC71),k*SIN(AB71*(PI()/2))),POWER((1-AC71),k*SIN(1*(PI()/2))))</f>
        <v>0</v>
      </c>
      <c r="AE71" s="25">
        <f>IF(V71&lt;Ds,'Rainfed corn'!E71,IF(V71&gt;Dd,0,'Rainfed corn'!E71*AD71))</f>
        <v>0</v>
      </c>
      <c r="AG71" s="25"/>
      <c r="AH71" s="25"/>
      <c r="AI71" s="25"/>
      <c r="AJ71" s="25"/>
      <c r="AK71" s="25"/>
      <c r="AL71" s="25"/>
      <c r="AM71" s="25"/>
      <c r="AN71" s="25"/>
      <c r="AO71" s="25"/>
      <c r="AP71" s="25"/>
      <c r="AQ71" s="25"/>
      <c r="AR71" s="25"/>
      <c r="AS71" s="25"/>
      <c r="AT71" s="25"/>
    </row>
    <row r="72" spans="1:46" x14ac:dyDescent="0.15">
      <c r="A72" s="212">
        <f t="shared" si="14"/>
        <v>45110.999305555553</v>
      </c>
      <c r="B72" s="73">
        <f t="shared" si="18"/>
        <v>7</v>
      </c>
      <c r="C72" s="6">
        <f>Penman!Z67</f>
        <v>0.1947744789065019</v>
      </c>
      <c r="D72" s="207">
        <f t="shared" ca="1" si="22"/>
        <v>0.55888888888888877</v>
      </c>
      <c r="E72" s="7">
        <f t="shared" ca="1" si="23"/>
        <v>0.10885729209996715</v>
      </c>
      <c r="F72" s="131">
        <f ca="1">IF(L71&gt;0.3,E72/'Irrigation Rate'!$B$17,0)</f>
        <v>0</v>
      </c>
      <c r="G72" s="7">
        <f t="shared" ca="1" si="1"/>
        <v>0.10885729209996715</v>
      </c>
      <c r="H72" s="11">
        <f>'Table (Dly)'!C66</f>
        <v>0.01</v>
      </c>
      <c r="I72" s="16">
        <f t="shared" si="8"/>
        <v>0</v>
      </c>
      <c r="J72" s="67"/>
      <c r="K72" s="96">
        <f t="shared" ca="1" si="9"/>
        <v>9.8857292099967103E-2</v>
      </c>
      <c r="L72" s="8">
        <f t="shared" ca="1" si="15"/>
        <v>1.8938178563212088E-2</v>
      </c>
      <c r="M72" s="67"/>
      <c r="N72" s="96">
        <f t="shared" ca="1" si="10"/>
        <v>0</v>
      </c>
      <c r="O72" s="120">
        <f t="shared" si="19"/>
        <v>24</v>
      </c>
      <c r="P72" s="96">
        <f t="shared" si="25"/>
        <v>5.2200000000000006</v>
      </c>
      <c r="Q72" s="96">
        <f t="shared" ca="1" si="26"/>
        <v>3.1268006165036382</v>
      </c>
      <c r="R72" s="96">
        <f t="shared" si="26"/>
        <v>4.8300787401574805</v>
      </c>
      <c r="S72" s="96">
        <f t="shared" si="12"/>
        <v>0</v>
      </c>
      <c r="T72" s="96">
        <f t="shared" ca="1" si="13"/>
        <v>4.9599243476556198</v>
      </c>
      <c r="V72">
        <v>1.2</v>
      </c>
      <c r="AB72" s="25"/>
      <c r="AC72" s="73"/>
      <c r="AD72" s="25"/>
      <c r="AE72" s="25">
        <f>AE71</f>
        <v>0</v>
      </c>
      <c r="AG72" s="25"/>
      <c r="AH72" s="25"/>
      <c r="AI72" s="25"/>
      <c r="AJ72" s="25"/>
      <c r="AK72" s="25"/>
      <c r="AL72" s="25"/>
      <c r="AM72" s="25"/>
      <c r="AN72" s="25"/>
      <c r="AO72" s="25"/>
      <c r="AP72" s="25"/>
      <c r="AQ72" s="25"/>
      <c r="AR72" s="25"/>
    </row>
    <row r="73" spans="1:46" ht="12.75" customHeight="1" x14ac:dyDescent="0.15">
      <c r="A73" s="212">
        <f t="shared" si="14"/>
        <v>45111.999305555553</v>
      </c>
      <c r="B73" s="73">
        <f t="shared" ref="B73:B74" si="27">IF(A73&lt;Emergence,0,IF(A73&gt;Harvest,0,INT((A73-Emergence)/7)+1))</f>
        <v>8</v>
      </c>
      <c r="C73" s="6">
        <f>Penman!Z68</f>
        <v>0.20806907995681806</v>
      </c>
      <c r="D73" s="207">
        <f t="shared" ca="1" si="22"/>
        <v>0.65111111111111108</v>
      </c>
      <c r="E73" s="7">
        <f t="shared" ca="1" si="23"/>
        <v>0.13547608983855042</v>
      </c>
      <c r="F73" s="131">
        <f ca="1">IF(L72&gt;0.3,E73/'Irrigation Rate'!$B$17,0)</f>
        <v>0</v>
      </c>
      <c r="G73" s="7">
        <f t="shared" ref="G73:G136" ca="1" si="28">D73*C73</f>
        <v>0.13547608983855042</v>
      </c>
      <c r="H73" s="11">
        <f>'Table (Dly)'!C67</f>
        <v>0</v>
      </c>
      <c r="I73" s="16">
        <f t="shared" si="8"/>
        <v>0</v>
      </c>
      <c r="J73" s="67"/>
      <c r="K73" s="96">
        <f t="shared" ca="1" si="9"/>
        <v>0.23433338193851752</v>
      </c>
      <c r="L73" s="8">
        <f t="shared" ca="1" si="15"/>
        <v>4.48914524786432E-2</v>
      </c>
      <c r="M73" s="67"/>
      <c r="N73" s="96">
        <f t="shared" ca="1" si="10"/>
        <v>0</v>
      </c>
      <c r="O73" s="120">
        <f t="shared" si="19"/>
        <v>24</v>
      </c>
      <c r="P73" s="96">
        <f t="shared" si="25"/>
        <v>5.2200000000000006</v>
      </c>
      <c r="Q73" s="96">
        <f t="shared" ca="1" si="26"/>
        <v>3.2622767063421887</v>
      </c>
      <c r="R73" s="96">
        <f t="shared" si="26"/>
        <v>4.8300787401574805</v>
      </c>
      <c r="S73" s="96">
        <f t="shared" si="12"/>
        <v>0</v>
      </c>
      <c r="T73" s="96">
        <f t="shared" ca="1" si="13"/>
        <v>4.9599243476556198</v>
      </c>
      <c r="V73">
        <v>1.2</v>
      </c>
      <c r="AB73" s="25"/>
      <c r="AC73" s="73"/>
      <c r="AD73" s="25"/>
      <c r="AE73" s="25">
        <f>AE72</f>
        <v>0</v>
      </c>
      <c r="AG73" s="25"/>
      <c r="AH73" s="25"/>
      <c r="AI73" s="25"/>
      <c r="AJ73" s="25"/>
      <c r="AK73" s="25"/>
      <c r="AL73" s="25"/>
      <c r="AM73" s="25"/>
      <c r="AN73" s="25"/>
      <c r="AO73" s="25"/>
      <c r="AP73" s="25"/>
      <c r="AQ73" s="25"/>
      <c r="AR73" s="25"/>
    </row>
    <row r="74" spans="1:46" ht="15" x14ac:dyDescent="0.2">
      <c r="A74" s="212">
        <f t="shared" si="14"/>
        <v>45112.999305555553</v>
      </c>
      <c r="B74" s="73">
        <f t="shared" si="27"/>
        <v>8</v>
      </c>
      <c r="C74" s="6">
        <f>Penman!Z69</f>
        <v>0.20821886672870241</v>
      </c>
      <c r="D74" s="207">
        <f t="shared" ca="1" si="22"/>
        <v>0.65111111111111108</v>
      </c>
      <c r="E74" s="7">
        <f t="shared" ca="1" si="23"/>
        <v>0.1355736176700218</v>
      </c>
      <c r="F74" s="131">
        <f ca="1">IF(L73&gt;0.3,E74/'Irrigation Rate'!$B$17,0)</f>
        <v>0</v>
      </c>
      <c r="G74" s="7">
        <f t="shared" ca="1" si="28"/>
        <v>0.1355736176700218</v>
      </c>
      <c r="H74" s="11">
        <f>'Table (Dly)'!C68</f>
        <v>0.28999999999999998</v>
      </c>
      <c r="I74" s="16">
        <f t="shared" ref="I74:I137" si="29">AE74</f>
        <v>0</v>
      </c>
      <c r="J74" s="67"/>
      <c r="K74" s="96">
        <f t="shared" ref="K74:K137" ca="1" si="30">IF(M74&lt;&gt;"",M74*P74,K73+G74+N74-H74-I74-J74)</f>
        <v>7.9906999608539364E-2</v>
      </c>
      <c r="L74" s="8">
        <f t="shared" ca="1" si="15"/>
        <v>1.5307854331137807E-2</v>
      </c>
      <c r="M74" s="67"/>
      <c r="N74" s="96">
        <f t="shared" ref="N74:N137" ca="1" si="31">IF((K73+G74-H74-I74-J74)&lt;0,-K73-G74+H74+I74+J74,0)</f>
        <v>0</v>
      </c>
      <c r="O74" s="120">
        <f t="shared" si="19"/>
        <v>24</v>
      </c>
      <c r="P74" s="96">
        <f t="shared" si="25"/>
        <v>5.2200000000000006</v>
      </c>
      <c r="Q74" s="96">
        <f t="shared" ref="Q74:R89" ca="1" si="32">Q73+G74</f>
        <v>3.3978503240122104</v>
      </c>
      <c r="R74" s="96">
        <f t="shared" si="32"/>
        <v>5.1200787401574805</v>
      </c>
      <c r="S74" s="96">
        <f t="shared" ref="S74:S137" si="33">S73+J74</f>
        <v>0</v>
      </c>
      <c r="T74" s="96">
        <f t="shared" ref="T74:T137" ca="1" si="34">T73+N74</f>
        <v>4.9599243476556198</v>
      </c>
      <c r="V74">
        <v>1.3</v>
      </c>
      <c r="W74" s="210">
        <v>0.23533333333333331</v>
      </c>
      <c r="X74" s="210">
        <v>0.27699999999999997</v>
      </c>
      <c r="Y74" s="210">
        <v>0.3116666666666667</v>
      </c>
      <c r="Z74" s="210">
        <v>0.41966666666666669</v>
      </c>
      <c r="AA74">
        <f>W74*6+X74*6+Y74*6+Z74*6</f>
        <v>7.4619999999999997</v>
      </c>
      <c r="AB74" s="25" cm="1">
        <f t="array" ref="AB74">IF(AA74&gt;0,(AA74-θr)/(θs-θr),-999)</f>
        <v>0.1462316176470588</v>
      </c>
      <c r="AC74" s="73">
        <f>(Ds-V74)/(Ds-Dd)</f>
        <v>1</v>
      </c>
      <c r="AD74" s="25">
        <f>IF(AB74&gt;0,POWER((1-AC74),k*SIN(AB74*(PI()/2))),POWER((1-AC74),k*SIN(1*(PI()/2))))</f>
        <v>0</v>
      </c>
      <c r="AE74" s="25">
        <f>IF(V74&lt;Ds,'Rainfed corn'!E74,IF(V74&gt;Dd,0,'Rainfed corn'!E74*AD74))</f>
        <v>0</v>
      </c>
      <c r="AG74" s="25"/>
      <c r="AH74" s="25"/>
      <c r="AI74" s="25"/>
      <c r="AJ74" s="25"/>
      <c r="AK74" s="25"/>
      <c r="AL74" s="25"/>
      <c r="AM74" s="25"/>
      <c r="AN74" s="25"/>
      <c r="AO74" s="25"/>
      <c r="AP74" s="25"/>
      <c r="AQ74" s="25"/>
      <c r="AR74" s="25"/>
    </row>
    <row r="75" spans="1:46" x14ac:dyDescent="0.15">
      <c r="A75" s="212">
        <f t="shared" ref="A75:A138" si="35">A74+1</f>
        <v>45113.999305555553</v>
      </c>
      <c r="B75" s="73">
        <f t="shared" ref="B75:B136" si="36">IF(A75&lt;Emergence,0,IF(A75&gt;Harvest,0,INT((A75-Emergence)/7)+1))</f>
        <v>8</v>
      </c>
      <c r="C75" s="6">
        <f>Penman!Z70</f>
        <v>0.1492621044734101</v>
      </c>
      <c r="D75" s="207">
        <f t="shared" ref="D75:D138" ca="1" si="37">IF(B75&gt;0,IF(L74&lt;=SWDPcritical,1,((1-L74)/(1-SWDPcritical)))*VLOOKUP(1,INDIRECT(Crop),B75+1),0.2)</f>
        <v>0.65111111111111108</v>
      </c>
      <c r="E75" s="7">
        <f t="shared" ref="E75:E105" ca="1" si="38">IF(B75&gt;0,VLOOKUP(1,INDIRECT(Crop),B75+1),0.2)*C75</f>
        <v>9.7186214690464789E-2</v>
      </c>
      <c r="F75" s="131">
        <f ca="1">IF(L74&gt;0.3,E75/'Irrigation Rate'!$B$17,0)</f>
        <v>0</v>
      </c>
      <c r="G75" s="7">
        <f t="shared" ca="1" si="28"/>
        <v>9.7186214690464789E-2</v>
      </c>
      <c r="H75" s="11">
        <f>'Table (Dly)'!C69</f>
        <v>0</v>
      </c>
      <c r="I75" s="16">
        <f t="shared" si="29"/>
        <v>0</v>
      </c>
      <c r="K75" s="96">
        <f t="shared" ca="1" si="30"/>
        <v>0.17709321429900415</v>
      </c>
      <c r="L75" s="8">
        <f t="shared" ca="1" si="15"/>
        <v>3.3925903122414586E-2</v>
      </c>
      <c r="M75" s="67"/>
      <c r="N75" s="96">
        <f t="shared" ca="1" si="31"/>
        <v>0</v>
      </c>
      <c r="O75" s="120">
        <f t="shared" ref="O75:O138" si="39">IF(VLOOKUP(Crop,CropInfo,4,FALSE)=1,VLOOKUP(Crop,CropInfo,3,FALSE),IF(A75&lt;=Emergence,RZinitial,IF(A75&gt;Harvest,RZinitial,IF(AND(A75&gt;Emergence,B75&lt;VLOOKUP(Crop,CropInfo,4,FALSE)),O74+(VLOOKUP(Crop,CropInfo,3,FALSE)-RZinitial)/((VLOOKUP(Crop,CropInfo,4,FALSE)-1)*7),VLOOKUP(Crop,CropInfo,3,FALSE)))))</f>
        <v>24</v>
      </c>
      <c r="P75" s="96">
        <f t="shared" ref="P75:P138" si="40">IF(O75=MAX(Zbj),VLOOKUP(O75,AWHCsite,6),((O75-VLOOKUP((MATCH(O75,Zbj,1)-1),SoilProp,3))/(VLOOKUP(MATCH(O75,Zbj,1),SoilProp,3)-VLOOKUP((MATCH(O75,Zbj,1)-1),SoilProp,3)))*(VLOOKUP(MATCH(O75,Zbj,1),SoilProp,8)-VLOOKUP((MATCH(O75,Zbj,1)-1),SoilProp,8))+VLOOKUP((MATCH(O75,Zbj,1)-1),SoilProp,8))</f>
        <v>5.2200000000000006</v>
      </c>
      <c r="Q75" s="96">
        <f t="shared" ca="1" si="32"/>
        <v>3.4950365387026752</v>
      </c>
      <c r="R75" s="96">
        <f t="shared" si="32"/>
        <v>5.1200787401574805</v>
      </c>
      <c r="S75" s="96">
        <f t="shared" si="33"/>
        <v>0</v>
      </c>
      <c r="T75" s="96">
        <f t="shared" ca="1" si="34"/>
        <v>4.9599243476556198</v>
      </c>
      <c r="AB75" s="25"/>
      <c r="AC75" s="73"/>
      <c r="AD75" s="25"/>
      <c r="AE75" s="25"/>
      <c r="AG75" s="25"/>
      <c r="AH75" s="25"/>
      <c r="AI75" s="25"/>
      <c r="AJ75" s="25"/>
      <c r="AK75" s="25"/>
      <c r="AL75" s="25"/>
      <c r="AM75" s="25"/>
      <c r="AN75" s="25"/>
      <c r="AO75" s="25"/>
      <c r="AP75" s="25"/>
      <c r="AQ75" s="25"/>
      <c r="AR75" s="25"/>
      <c r="AS75" s="25"/>
      <c r="AT75" s="25"/>
    </row>
    <row r="76" spans="1:46" x14ac:dyDescent="0.15">
      <c r="A76" s="212">
        <f t="shared" si="35"/>
        <v>45114.999305555553</v>
      </c>
      <c r="B76" s="73">
        <f t="shared" si="36"/>
        <v>8</v>
      </c>
      <c r="C76" s="6">
        <f>IF(ISBLANK(Penman!Z71),'Soy Irr'!C75,Penman!Z71)</f>
        <v>0.18185589584325212</v>
      </c>
      <c r="D76" s="207">
        <f t="shared" ca="1" si="37"/>
        <v>0.65111111111111108</v>
      </c>
      <c r="E76" s="7">
        <f t="shared" ca="1" si="38"/>
        <v>0.11840839440460638</v>
      </c>
      <c r="F76" s="131">
        <f ca="1">IF(L75&gt;0.3,E76/'Irrigation Rate'!$B$17,0)</f>
        <v>0</v>
      </c>
      <c r="G76" s="7">
        <f t="shared" ca="1" si="28"/>
        <v>0.11840839440460638</v>
      </c>
      <c r="H76" s="11">
        <f>'Table (Dly)'!C70</f>
        <v>0</v>
      </c>
      <c r="I76" s="16">
        <f t="shared" si="29"/>
        <v>0</v>
      </c>
      <c r="K76" s="96">
        <f t="shared" ca="1" si="30"/>
        <v>0.29550160870361053</v>
      </c>
      <c r="L76" s="8">
        <f t="shared" ref="L76:L139" ca="1" si="41">IF(K76/P76 &lt;1,K76/P76,1)</f>
        <v>5.6609503583067142E-2</v>
      </c>
      <c r="M76" s="67"/>
      <c r="N76" s="96">
        <f t="shared" ca="1" si="31"/>
        <v>0</v>
      </c>
      <c r="O76" s="120">
        <f t="shared" si="39"/>
        <v>24</v>
      </c>
      <c r="P76" s="96">
        <f t="shared" si="40"/>
        <v>5.2200000000000006</v>
      </c>
      <c r="Q76" s="96">
        <f t="shared" ca="1" si="32"/>
        <v>3.6134449331072815</v>
      </c>
      <c r="R76" s="96">
        <f t="shared" si="32"/>
        <v>5.1200787401574805</v>
      </c>
      <c r="S76" s="96">
        <f t="shared" si="33"/>
        <v>0</v>
      </c>
      <c r="T76" s="96">
        <f t="shared" ca="1" si="34"/>
        <v>4.9599243476556198</v>
      </c>
      <c r="AB76" s="25"/>
      <c r="AC76" s="73"/>
      <c r="AD76" s="25"/>
      <c r="AE76" s="25"/>
      <c r="AG76" s="25"/>
      <c r="AH76" s="25"/>
      <c r="AI76" s="25"/>
      <c r="AJ76" s="25"/>
      <c r="AK76" s="25"/>
      <c r="AL76" s="25"/>
      <c r="AM76" s="25"/>
      <c r="AN76" s="25"/>
      <c r="AO76" s="25"/>
      <c r="AP76" s="25"/>
      <c r="AQ76" s="25"/>
      <c r="AR76" s="25"/>
    </row>
    <row r="77" spans="1:46" ht="12.75" customHeight="1" x14ac:dyDescent="0.15">
      <c r="A77" s="212">
        <f t="shared" si="35"/>
        <v>45115.999305555553</v>
      </c>
      <c r="B77" s="73">
        <f t="shared" si="36"/>
        <v>8</v>
      </c>
      <c r="C77" s="6">
        <f>IF(ISERROR(Penman!Z72),'Soy Irr'!C76,Penman!Z72)</f>
        <v>8.7581821754862205E-2</v>
      </c>
      <c r="D77" s="207">
        <f t="shared" ca="1" si="37"/>
        <v>0.65111111111111108</v>
      </c>
      <c r="E77" s="7">
        <f t="shared" ca="1" si="38"/>
        <v>5.702549727594361E-2</v>
      </c>
      <c r="F77" s="131">
        <f ca="1">IF(L76&gt;0.3,E77/'Irrigation Rate'!$B$17,0)</f>
        <v>0</v>
      </c>
      <c r="G77" s="7">
        <f t="shared" ca="1" si="28"/>
        <v>5.702549727594361E-2</v>
      </c>
      <c r="H77" s="11">
        <f>'Table (Dly)'!C71</f>
        <v>1.0901574803149607</v>
      </c>
      <c r="I77" s="16">
        <f t="shared" si="29"/>
        <v>0</v>
      </c>
      <c r="K77" s="96">
        <f t="shared" si="30"/>
        <v>3.1320000000000008E-2</v>
      </c>
      <c r="L77" s="8">
        <f t="shared" si="41"/>
        <v>6.000000000000001E-3</v>
      </c>
      <c r="M77" s="67">
        <v>6.0000000000000001E-3</v>
      </c>
      <c r="N77" s="96">
        <f t="shared" ca="1" si="31"/>
        <v>0.73763037433540657</v>
      </c>
      <c r="O77" s="120">
        <f t="shared" si="39"/>
        <v>24</v>
      </c>
      <c r="P77" s="96">
        <f t="shared" si="40"/>
        <v>5.2200000000000006</v>
      </c>
      <c r="Q77" s="96">
        <f t="shared" ca="1" si="32"/>
        <v>3.670470430383225</v>
      </c>
      <c r="R77" s="96">
        <f t="shared" si="32"/>
        <v>6.2102362204724413</v>
      </c>
      <c r="S77" s="96">
        <f t="shared" si="33"/>
        <v>0</v>
      </c>
      <c r="T77" s="96">
        <f t="shared" ca="1" si="34"/>
        <v>5.6975547219910263</v>
      </c>
      <c r="AB77" s="25"/>
      <c r="AC77" s="73"/>
      <c r="AD77" s="25"/>
      <c r="AE77" s="25"/>
      <c r="AG77" s="25"/>
      <c r="AH77" s="25"/>
      <c r="AI77" s="25"/>
      <c r="AJ77" s="25"/>
      <c r="AK77" s="25"/>
      <c r="AL77" s="25"/>
      <c r="AM77" s="25"/>
      <c r="AN77" s="25"/>
      <c r="AO77" s="25"/>
      <c r="AP77" s="25"/>
      <c r="AQ77" s="25"/>
      <c r="AR77" s="25"/>
    </row>
    <row r="78" spans="1:46" x14ac:dyDescent="0.15">
      <c r="A78" s="212">
        <f t="shared" si="35"/>
        <v>45116.999305555553</v>
      </c>
      <c r="B78" s="73">
        <f t="shared" si="36"/>
        <v>8</v>
      </c>
      <c r="C78" s="6">
        <f>IF(ISERROR(Penman!Z73),'Soy Irr'!C77,Penman!Z73)</f>
        <v>0.16708434237201264</v>
      </c>
      <c r="D78" s="207">
        <f t="shared" ca="1" si="37"/>
        <v>0.65111111111111108</v>
      </c>
      <c r="E78" s="7">
        <f t="shared" ca="1" si="38"/>
        <v>0.10879047181111044</v>
      </c>
      <c r="F78" s="131">
        <f>IF(L77&gt;0.3,E78/'Irrigation Rate'!$B$17,0)</f>
        <v>0</v>
      </c>
      <c r="G78" s="7">
        <f t="shared" ca="1" si="28"/>
        <v>0.10879047181111044</v>
      </c>
      <c r="H78" s="11">
        <f>'Table (Dly)'!C72</f>
        <v>0</v>
      </c>
      <c r="I78" s="16">
        <f t="shared" si="29"/>
        <v>0</v>
      </c>
      <c r="K78" s="96">
        <f t="shared" ca="1" si="30"/>
        <v>0.14011047181111044</v>
      </c>
      <c r="L78" s="8">
        <f t="shared" ca="1" si="41"/>
        <v>2.6841086553852572E-2</v>
      </c>
      <c r="M78" s="67"/>
      <c r="N78" s="96">
        <f t="shared" ca="1" si="31"/>
        <v>0</v>
      </c>
      <c r="O78" s="120">
        <f t="shared" si="39"/>
        <v>24</v>
      </c>
      <c r="P78" s="96">
        <f t="shared" si="40"/>
        <v>5.2200000000000006</v>
      </c>
      <c r="Q78" s="96">
        <f t="shared" ca="1" si="32"/>
        <v>3.7792609021943355</v>
      </c>
      <c r="R78" s="96">
        <f t="shared" si="32"/>
        <v>6.2102362204724413</v>
      </c>
      <c r="S78" s="96">
        <f t="shared" si="33"/>
        <v>0</v>
      </c>
      <c r="T78" s="96">
        <f t="shared" ca="1" si="34"/>
        <v>5.6975547219910263</v>
      </c>
      <c r="AB78" s="25"/>
      <c r="AC78" s="73"/>
      <c r="AD78" s="25"/>
      <c r="AE78" s="25"/>
      <c r="AG78" s="25"/>
      <c r="AH78" s="25"/>
      <c r="AI78" s="25"/>
      <c r="AJ78" s="25"/>
      <c r="AK78" s="25"/>
      <c r="AL78" s="25"/>
      <c r="AM78" s="25"/>
      <c r="AN78" s="25"/>
      <c r="AO78" s="25"/>
      <c r="AP78" s="25"/>
      <c r="AQ78" s="25"/>
      <c r="AR78" s="25"/>
    </row>
    <row r="79" spans="1:46" x14ac:dyDescent="0.15">
      <c r="A79" s="212">
        <f t="shared" si="35"/>
        <v>45117.999305555553</v>
      </c>
      <c r="B79" s="73">
        <f t="shared" si="36"/>
        <v>8</v>
      </c>
      <c r="C79" s="6">
        <f>IF(ISERROR(Penman!Z74),'Soy Irr'!C78,Penman!Z74)</f>
        <v>0.18839494531847517</v>
      </c>
      <c r="D79" s="207">
        <f t="shared" ca="1" si="37"/>
        <v>0.65111111111111108</v>
      </c>
      <c r="E79" s="7">
        <f t="shared" ca="1" si="38"/>
        <v>0.12266604217402939</v>
      </c>
      <c r="F79" s="131">
        <f ca="1">IF(L78&gt;0.3,E79/'Irrigation Rate'!$B$17,0)</f>
        <v>0</v>
      </c>
      <c r="G79" s="7">
        <f t="shared" ca="1" si="28"/>
        <v>0.12266604217402939</v>
      </c>
      <c r="H79" s="11">
        <f>'Table (Dly)'!C73</f>
        <v>0</v>
      </c>
      <c r="I79" s="16">
        <f t="shared" si="29"/>
        <v>0</v>
      </c>
      <c r="K79" s="96">
        <f t="shared" ca="1" si="30"/>
        <v>0.26277651398513985</v>
      </c>
      <c r="L79" s="8">
        <f t="shared" ca="1" si="41"/>
        <v>5.0340328349643644E-2</v>
      </c>
      <c r="M79" s="67"/>
      <c r="N79" s="96">
        <f t="shared" ca="1" si="31"/>
        <v>0</v>
      </c>
      <c r="O79" s="120">
        <f t="shared" si="39"/>
        <v>24</v>
      </c>
      <c r="P79" s="96">
        <f t="shared" si="40"/>
        <v>5.2200000000000006</v>
      </c>
      <c r="Q79" s="96">
        <f t="shared" ca="1" si="32"/>
        <v>3.9019269443683648</v>
      </c>
      <c r="R79" s="96">
        <f t="shared" si="32"/>
        <v>6.2102362204724413</v>
      </c>
      <c r="S79" s="96">
        <f t="shared" si="33"/>
        <v>0</v>
      </c>
      <c r="T79" s="96">
        <f t="shared" ca="1" si="34"/>
        <v>5.6975547219910263</v>
      </c>
      <c r="AB79" s="25"/>
      <c r="AC79" s="73"/>
      <c r="AD79" s="25"/>
      <c r="AE79" s="25"/>
      <c r="AG79" s="25"/>
      <c r="AH79" s="25"/>
      <c r="AI79" s="25"/>
      <c r="AJ79" s="25"/>
      <c r="AK79" s="25"/>
      <c r="AL79" s="25"/>
      <c r="AM79" s="25"/>
      <c r="AN79" s="25"/>
      <c r="AO79" s="25"/>
      <c r="AP79" s="25"/>
      <c r="AQ79" s="25"/>
      <c r="AR79" s="25"/>
    </row>
    <row r="80" spans="1:46" x14ac:dyDescent="0.15">
      <c r="A80" s="212">
        <f t="shared" si="35"/>
        <v>45118.999305555553</v>
      </c>
      <c r="B80" s="73">
        <f t="shared" si="36"/>
        <v>9</v>
      </c>
      <c r="C80" s="6">
        <f>IF(ISERROR(Penman!Z75),'Soy Irr'!C79,Penman!Z75)</f>
        <v>0.20706886552596768</v>
      </c>
      <c r="D80" s="207">
        <f t="shared" ca="1" si="37"/>
        <v>0.73999999999999988</v>
      </c>
      <c r="E80" s="7">
        <f t="shared" ca="1" si="38"/>
        <v>0.15323096048921606</v>
      </c>
      <c r="F80" s="131">
        <f ca="1">IF(L79&gt;0.3,E80/'Irrigation Rate'!$B$17,0)</f>
        <v>0</v>
      </c>
      <c r="G80" s="7">
        <f t="shared" ca="1" si="28"/>
        <v>0.15323096048921606</v>
      </c>
      <c r="H80" s="11">
        <f>'Table (Dly)'!C74</f>
        <v>0</v>
      </c>
      <c r="I80" s="16">
        <f t="shared" si="29"/>
        <v>0</v>
      </c>
      <c r="K80" s="96">
        <f t="shared" ca="1" si="30"/>
        <v>0.41600747447435593</v>
      </c>
      <c r="L80" s="8">
        <f t="shared" ca="1" si="41"/>
        <v>7.9694918481677368E-2</v>
      </c>
      <c r="M80" s="67"/>
      <c r="N80" s="96">
        <f t="shared" ca="1" si="31"/>
        <v>0</v>
      </c>
      <c r="O80" s="120">
        <f t="shared" si="39"/>
        <v>24</v>
      </c>
      <c r="P80" s="96">
        <f t="shared" si="40"/>
        <v>5.2200000000000006</v>
      </c>
      <c r="Q80" s="96">
        <f t="shared" ca="1" si="32"/>
        <v>4.0551579048575812</v>
      </c>
      <c r="R80" s="96">
        <f t="shared" si="32"/>
        <v>6.2102362204724413</v>
      </c>
      <c r="S80" s="96">
        <f t="shared" si="33"/>
        <v>0</v>
      </c>
      <c r="T80" s="96">
        <f t="shared" ca="1" si="34"/>
        <v>5.6975547219910263</v>
      </c>
      <c r="AB80" s="25"/>
      <c r="AC80" s="73"/>
      <c r="AD80" s="25"/>
      <c r="AE80" s="25"/>
      <c r="AG80" s="25"/>
      <c r="AH80" s="25"/>
      <c r="AI80" s="25"/>
      <c r="AJ80" s="25"/>
      <c r="AK80" s="25"/>
      <c r="AL80" s="25"/>
      <c r="AM80" s="25"/>
      <c r="AN80" s="25"/>
      <c r="AO80" s="25"/>
      <c r="AP80" s="25"/>
      <c r="AQ80" s="25"/>
      <c r="AR80" s="25"/>
    </row>
    <row r="81" spans="1:46" s="254" customFormat="1" x14ac:dyDescent="0.15">
      <c r="A81" s="246">
        <f t="shared" si="35"/>
        <v>45119.999305555553</v>
      </c>
      <c r="B81" s="247">
        <f t="shared" si="36"/>
        <v>9</v>
      </c>
      <c r="C81" s="248">
        <f>IF(ISERROR(Penman!Z76),'Soy Irr'!C80,Penman!Z76)</f>
        <v>0.15735713725802566</v>
      </c>
      <c r="D81" s="249">
        <f t="shared" ca="1" si="37"/>
        <v>0.73999999999999988</v>
      </c>
      <c r="E81" s="250">
        <f t="shared" ca="1" si="38"/>
        <v>0.11644428157093897</v>
      </c>
      <c r="F81" s="251">
        <f ca="1">IF(L80&gt;0.3,E81/'Irrigation Rate'!$B$17,0)</f>
        <v>0</v>
      </c>
      <c r="G81" s="7">
        <f t="shared" ca="1" si="28"/>
        <v>0.11644428157093897</v>
      </c>
      <c r="H81" s="252">
        <f>'Table (Dly)'!C75</f>
        <v>0</v>
      </c>
      <c r="I81" s="253">
        <f t="shared" si="29"/>
        <v>0</v>
      </c>
      <c r="K81" s="255">
        <f t="shared" ca="1" si="30"/>
        <v>0.53245175604529493</v>
      </c>
      <c r="L81" s="8">
        <f t="shared" ca="1" si="41"/>
        <v>0.10200225211595687</v>
      </c>
      <c r="M81" s="256"/>
      <c r="N81" s="255">
        <f t="shared" ca="1" si="31"/>
        <v>0</v>
      </c>
      <c r="O81" s="257">
        <f t="shared" si="39"/>
        <v>24</v>
      </c>
      <c r="P81" s="255">
        <f t="shared" si="40"/>
        <v>5.2200000000000006</v>
      </c>
      <c r="Q81" s="255">
        <f t="shared" ca="1" si="32"/>
        <v>4.1716021864285198</v>
      </c>
      <c r="R81" s="255">
        <f t="shared" si="32"/>
        <v>6.2102362204724413</v>
      </c>
      <c r="S81" s="255">
        <f t="shared" si="33"/>
        <v>0</v>
      </c>
      <c r="T81" s="255">
        <f t="shared" ca="1" si="34"/>
        <v>5.6975547219910263</v>
      </c>
      <c r="AB81" s="258"/>
      <c r="AC81" s="247"/>
      <c r="AD81" s="258"/>
      <c r="AE81" s="258"/>
      <c r="AG81" s="258"/>
      <c r="AH81" s="258"/>
      <c r="AI81" s="258"/>
      <c r="AJ81" s="258"/>
      <c r="AK81" s="258"/>
      <c r="AL81" s="258"/>
      <c r="AM81" s="258"/>
      <c r="AN81" s="258"/>
      <c r="AO81" s="258"/>
      <c r="AP81" s="258"/>
      <c r="AQ81" s="258"/>
      <c r="AR81" s="258"/>
    </row>
    <row r="82" spans="1:46" x14ac:dyDescent="0.15">
      <c r="A82" s="212">
        <f t="shared" si="35"/>
        <v>45120.999305555553</v>
      </c>
      <c r="B82" s="73">
        <f t="shared" si="36"/>
        <v>9</v>
      </c>
      <c r="C82" s="6">
        <f>IF(ISERROR(Penman!Z77),'Soy Irr'!C81,Penman!Z77)</f>
        <v>0.13025376072274025</v>
      </c>
      <c r="D82" s="207">
        <f t="shared" ca="1" si="37"/>
        <v>0.73999999999999988</v>
      </c>
      <c r="E82" s="7">
        <f t="shared" ca="1" si="38"/>
        <v>9.6387782934827776E-2</v>
      </c>
      <c r="F82" s="131">
        <f ca="1">IF(L81&gt;0.3,E82/'Irrigation Rate'!$B$17,0)</f>
        <v>0</v>
      </c>
      <c r="G82" s="7">
        <f t="shared" ca="1" si="28"/>
        <v>9.6387782934827776E-2</v>
      </c>
      <c r="H82" s="11">
        <f>'Table (Dly)'!C76</f>
        <v>0.01</v>
      </c>
      <c r="I82" s="16">
        <f t="shared" si="29"/>
        <v>0</v>
      </c>
      <c r="K82" s="96">
        <f t="shared" ca="1" si="30"/>
        <v>0.61883953898012267</v>
      </c>
      <c r="L82" s="8">
        <f t="shared" ca="1" si="41"/>
        <v>0.11855163581994686</v>
      </c>
      <c r="M82" s="67"/>
      <c r="N82" s="96">
        <f t="shared" ca="1" si="31"/>
        <v>0</v>
      </c>
      <c r="O82" s="120">
        <f t="shared" si="39"/>
        <v>24</v>
      </c>
      <c r="P82" s="96">
        <f t="shared" si="40"/>
        <v>5.2200000000000006</v>
      </c>
      <c r="Q82" s="96">
        <f t="shared" ca="1" si="32"/>
        <v>4.2679899693633478</v>
      </c>
      <c r="R82" s="96">
        <f t="shared" si="32"/>
        <v>6.2202362204724411</v>
      </c>
      <c r="S82" s="96">
        <f t="shared" si="33"/>
        <v>0</v>
      </c>
      <c r="T82" s="96">
        <f t="shared" ca="1" si="34"/>
        <v>5.6975547219910263</v>
      </c>
      <c r="AB82" s="25"/>
      <c r="AC82" s="73"/>
      <c r="AD82" s="25"/>
      <c r="AE82" s="25"/>
      <c r="AG82" s="25"/>
      <c r="AH82" s="25"/>
      <c r="AI82" s="25"/>
      <c r="AJ82" s="25"/>
      <c r="AK82" s="25"/>
      <c r="AL82" s="25"/>
      <c r="AM82" s="25"/>
      <c r="AN82" s="25"/>
      <c r="AO82" s="25"/>
      <c r="AP82" s="25"/>
      <c r="AQ82" s="25"/>
      <c r="AR82" s="25"/>
      <c r="AS82" s="25"/>
      <c r="AT82" s="25"/>
    </row>
    <row r="83" spans="1:46" ht="12.75" customHeight="1" x14ac:dyDescent="0.15">
      <c r="A83" s="212">
        <f t="shared" si="35"/>
        <v>45121.999305555553</v>
      </c>
      <c r="B83" s="73">
        <f t="shared" si="36"/>
        <v>9</v>
      </c>
      <c r="C83" s="6">
        <f>IF(ISERROR(Penman!Z78),'Soy Irr'!C82,Penman!Z78)</f>
        <v>0.19917319321896235</v>
      </c>
      <c r="D83" s="207">
        <f t="shared" ca="1" si="37"/>
        <v>0.73999999999999988</v>
      </c>
      <c r="E83" s="7">
        <f t="shared" ca="1" si="38"/>
        <v>0.14738816298203211</v>
      </c>
      <c r="F83" s="131">
        <f ca="1">IF(L82&gt;0.3,E83/'Irrigation Rate'!$B$17,0)</f>
        <v>0</v>
      </c>
      <c r="G83" s="7">
        <f t="shared" ca="1" si="28"/>
        <v>0.14738816298203211</v>
      </c>
      <c r="H83" s="11">
        <f>'Table (Dly)'!C77</f>
        <v>0</v>
      </c>
      <c r="I83" s="16">
        <f t="shared" si="29"/>
        <v>0</v>
      </c>
      <c r="K83" s="96">
        <f t="shared" ca="1" si="30"/>
        <v>0.76622770196215484</v>
      </c>
      <c r="L83" s="8">
        <f t="shared" ca="1" si="41"/>
        <v>0.14678691608470398</v>
      </c>
      <c r="M83" s="67"/>
      <c r="N83" s="96">
        <f t="shared" ca="1" si="31"/>
        <v>0</v>
      </c>
      <c r="O83" s="120">
        <f t="shared" si="39"/>
        <v>24</v>
      </c>
      <c r="P83" s="96">
        <f t="shared" si="40"/>
        <v>5.2200000000000006</v>
      </c>
      <c r="Q83" s="96">
        <f t="shared" ca="1" si="32"/>
        <v>4.4153781323453796</v>
      </c>
      <c r="R83" s="96">
        <f t="shared" si="32"/>
        <v>6.2202362204724411</v>
      </c>
      <c r="S83" s="96">
        <f t="shared" si="33"/>
        <v>0</v>
      </c>
      <c r="T83" s="96">
        <f t="shared" ca="1" si="34"/>
        <v>5.6975547219910263</v>
      </c>
      <c r="AB83" s="25"/>
      <c r="AC83" s="73"/>
      <c r="AD83" s="25"/>
      <c r="AE83" s="25"/>
      <c r="AG83" s="25"/>
      <c r="AH83" s="25"/>
      <c r="AI83" s="25"/>
      <c r="AJ83" s="25"/>
      <c r="AK83" s="25"/>
      <c r="AL83" s="25"/>
      <c r="AM83" s="25"/>
      <c r="AN83" s="25"/>
      <c r="AO83" s="25"/>
      <c r="AP83" s="25"/>
      <c r="AQ83" s="25"/>
      <c r="AR83" s="25"/>
    </row>
    <row r="84" spans="1:46" x14ac:dyDescent="0.15">
      <c r="A84" s="212">
        <f t="shared" si="35"/>
        <v>45122.999305555553</v>
      </c>
      <c r="B84" s="73">
        <f t="shared" si="36"/>
        <v>9</v>
      </c>
      <c r="C84" s="6">
        <f>IF(ISERROR(Penman!Z79),'Soy Irr'!C83,Penman!Z79)</f>
        <v>0.13179794814383061</v>
      </c>
      <c r="D84" s="207">
        <f t="shared" ca="1" si="37"/>
        <v>0.73999999999999988</v>
      </c>
      <c r="E84" s="7">
        <f t="shared" ca="1" si="38"/>
        <v>9.7530481626434642E-2</v>
      </c>
      <c r="F84" s="131">
        <f ca="1">IF(L83&gt;0.3,E84/'Irrigation Rate'!$B$17,0)</f>
        <v>0</v>
      </c>
      <c r="G84" s="7">
        <f t="shared" ca="1" si="28"/>
        <v>9.7530481626434642E-2</v>
      </c>
      <c r="H84" s="11">
        <f>'Table (Dly)'!C78</f>
        <v>1.7098425196850395</v>
      </c>
      <c r="I84" s="16">
        <f t="shared" si="29"/>
        <v>0</v>
      </c>
      <c r="K84" s="96">
        <f t="shared" si="30"/>
        <v>0</v>
      </c>
      <c r="L84" s="8">
        <f t="shared" si="41"/>
        <v>0</v>
      </c>
      <c r="M84" s="67">
        <v>0</v>
      </c>
      <c r="N84" s="96">
        <f t="shared" ca="1" si="31"/>
        <v>0.84608433609645006</v>
      </c>
      <c r="O84" s="120">
        <f t="shared" si="39"/>
        <v>24</v>
      </c>
      <c r="P84" s="96">
        <f t="shared" si="40"/>
        <v>5.2200000000000006</v>
      </c>
      <c r="Q84" s="96">
        <f t="shared" ca="1" si="32"/>
        <v>4.5129086139718142</v>
      </c>
      <c r="R84" s="96">
        <f t="shared" si="32"/>
        <v>7.9300787401574802</v>
      </c>
      <c r="S84" s="96">
        <f t="shared" si="33"/>
        <v>0</v>
      </c>
      <c r="T84" s="96">
        <f t="shared" ca="1" si="34"/>
        <v>6.5436390580874768</v>
      </c>
      <c r="AB84" s="25"/>
      <c r="AC84" s="73"/>
      <c r="AD84" s="25"/>
      <c r="AE84" s="25"/>
      <c r="AG84" s="25"/>
      <c r="AH84" s="25"/>
      <c r="AI84" s="25"/>
      <c r="AJ84" s="25"/>
      <c r="AK84" s="25"/>
      <c r="AL84" s="25"/>
      <c r="AM84" s="25"/>
      <c r="AN84" s="25"/>
      <c r="AO84" s="25"/>
      <c r="AP84" s="25"/>
      <c r="AQ84" s="25"/>
      <c r="AR84" s="25"/>
    </row>
    <row r="85" spans="1:46" x14ac:dyDescent="0.15">
      <c r="A85" s="212">
        <f t="shared" si="35"/>
        <v>45123.999305555553</v>
      </c>
      <c r="B85" s="73">
        <f t="shared" si="36"/>
        <v>9</v>
      </c>
      <c r="C85" s="6">
        <f>IF(ISERROR(Penman!Z80),'Soy Irr'!C84,Penman!Z80)</f>
        <v>0.14808002588789218</v>
      </c>
      <c r="D85" s="207">
        <f t="shared" ca="1" si="37"/>
        <v>0.73999999999999988</v>
      </c>
      <c r="E85" s="7">
        <f t="shared" ca="1" si="38"/>
        <v>0.10957921915704019</v>
      </c>
      <c r="F85" s="131">
        <f>IF(L84&gt;0.3,E85/'Irrigation Rate'!$B$17,0)</f>
        <v>0</v>
      </c>
      <c r="G85" s="7">
        <f t="shared" ca="1" si="28"/>
        <v>0.10957921915704019</v>
      </c>
      <c r="H85" s="11">
        <f>'Table (Dly)'!C79</f>
        <v>0</v>
      </c>
      <c r="I85" s="16">
        <f t="shared" si="29"/>
        <v>0</v>
      </c>
      <c r="K85" s="96">
        <f t="shared" ca="1" si="30"/>
        <v>0.10957921915704019</v>
      </c>
      <c r="L85" s="8">
        <f t="shared" ca="1" si="41"/>
        <v>2.0992187577977047E-2</v>
      </c>
      <c r="M85" s="67"/>
      <c r="N85" s="96">
        <f t="shared" ca="1" si="31"/>
        <v>0</v>
      </c>
      <c r="O85" s="120">
        <f t="shared" si="39"/>
        <v>24</v>
      </c>
      <c r="P85" s="96">
        <f t="shared" si="40"/>
        <v>5.2200000000000006</v>
      </c>
      <c r="Q85" s="96">
        <f t="shared" ca="1" si="32"/>
        <v>4.6224878331288544</v>
      </c>
      <c r="R85" s="96">
        <f t="shared" si="32"/>
        <v>7.9300787401574802</v>
      </c>
      <c r="S85" s="96">
        <f t="shared" si="33"/>
        <v>0</v>
      </c>
      <c r="T85" s="96">
        <f t="shared" ca="1" si="34"/>
        <v>6.5436390580874768</v>
      </c>
      <c r="AB85" s="25"/>
      <c r="AC85" s="73"/>
      <c r="AD85" s="25"/>
      <c r="AE85" s="25"/>
      <c r="AG85" s="25"/>
      <c r="AH85" s="25"/>
      <c r="AI85" s="25"/>
      <c r="AJ85" s="25"/>
      <c r="AK85" s="25"/>
      <c r="AL85" s="25"/>
      <c r="AM85" s="25"/>
      <c r="AN85" s="25"/>
      <c r="AO85" s="25"/>
      <c r="AP85" s="25"/>
      <c r="AQ85" s="25"/>
      <c r="AR85" s="25"/>
    </row>
    <row r="86" spans="1:46" ht="12.75" customHeight="1" x14ac:dyDescent="0.15">
      <c r="A86" s="212">
        <f t="shared" si="35"/>
        <v>45124.999305555553</v>
      </c>
      <c r="B86" s="73">
        <f t="shared" si="36"/>
        <v>9</v>
      </c>
      <c r="C86" s="6">
        <f>IF(ISERROR(Penman!Z81),'Soy Irr'!C85,Penman!Z81)</f>
        <v>0.14085992706875378</v>
      </c>
      <c r="D86" s="207">
        <f t="shared" ca="1" si="37"/>
        <v>0.73999999999999988</v>
      </c>
      <c r="E86" s="7">
        <f t="shared" ca="1" si="38"/>
        <v>0.10423634603087778</v>
      </c>
      <c r="F86" s="131">
        <f ca="1">IF(L85&gt;0.3,E86/'Irrigation Rate'!$B$17,0)</f>
        <v>0</v>
      </c>
      <c r="G86" s="7">
        <f t="shared" ca="1" si="28"/>
        <v>0.10423634603087778</v>
      </c>
      <c r="H86" s="11">
        <f>'Table (Dly)'!C80</f>
        <v>0</v>
      </c>
      <c r="I86" s="16">
        <f t="shared" si="29"/>
        <v>0</v>
      </c>
      <c r="K86" s="96">
        <f t="shared" ca="1" si="30"/>
        <v>0.21381556518791797</v>
      </c>
      <c r="L86" s="8">
        <f t="shared" ca="1" si="41"/>
        <v>4.0960836242896155E-2</v>
      </c>
      <c r="M86" s="67"/>
      <c r="N86" s="96">
        <f t="shared" ca="1" si="31"/>
        <v>0</v>
      </c>
      <c r="O86" s="120">
        <f t="shared" si="39"/>
        <v>24</v>
      </c>
      <c r="P86" s="96">
        <f t="shared" si="40"/>
        <v>5.2200000000000006</v>
      </c>
      <c r="Q86" s="96">
        <f t="shared" ca="1" si="32"/>
        <v>4.7267241791597323</v>
      </c>
      <c r="R86" s="96">
        <f t="shared" si="32"/>
        <v>7.9300787401574802</v>
      </c>
      <c r="S86" s="96">
        <f t="shared" si="33"/>
        <v>0</v>
      </c>
      <c r="T86" s="96">
        <f t="shared" ca="1" si="34"/>
        <v>6.5436390580874768</v>
      </c>
      <c r="AB86" s="25"/>
      <c r="AC86" s="73"/>
      <c r="AD86" s="25"/>
      <c r="AE86" s="25"/>
      <c r="AG86" s="25"/>
      <c r="AH86" s="25"/>
      <c r="AI86" s="25"/>
      <c r="AJ86" s="25"/>
      <c r="AK86" s="25"/>
      <c r="AL86" s="25"/>
      <c r="AM86" s="25"/>
      <c r="AN86" s="25"/>
      <c r="AO86" s="25"/>
      <c r="AP86" s="25"/>
      <c r="AQ86" s="25"/>
      <c r="AR86" s="25"/>
    </row>
    <row r="87" spans="1:46" x14ac:dyDescent="0.15">
      <c r="A87" s="212">
        <f t="shared" si="35"/>
        <v>45125.999305555553</v>
      </c>
      <c r="B87" s="73">
        <f t="shared" si="36"/>
        <v>10</v>
      </c>
      <c r="C87" s="6">
        <f>IF(ISERROR(Penman!Z82),'Soy Irr'!C86,Penman!Z82)</f>
        <v>0.16547320956152944</v>
      </c>
      <c r="D87" s="207">
        <f t="shared" ca="1" si="37"/>
        <v>0.82333333333333325</v>
      </c>
      <c r="E87" s="7">
        <f t="shared" ca="1" si="38"/>
        <v>0.13623960920565922</v>
      </c>
      <c r="F87" s="131">
        <f ca="1">IF(L86&gt;0.3,E87/'Irrigation Rate'!$B$17,0)</f>
        <v>0</v>
      </c>
      <c r="G87" s="7">
        <f t="shared" ca="1" si="28"/>
        <v>0.13623960920565922</v>
      </c>
      <c r="H87" s="11">
        <f>'Table (Dly)'!C81</f>
        <v>3.0000000000000002E-2</v>
      </c>
      <c r="I87" s="16">
        <f t="shared" si="29"/>
        <v>0</v>
      </c>
      <c r="K87" s="96">
        <f t="shared" ca="1" si="30"/>
        <v>0.32005517439357717</v>
      </c>
      <c r="L87" s="261">
        <f t="shared" ca="1" si="41"/>
        <v>6.1313251799535846E-2</v>
      </c>
      <c r="M87" s="67"/>
      <c r="N87" s="96">
        <f t="shared" ca="1" si="31"/>
        <v>0</v>
      </c>
      <c r="O87" s="120">
        <f t="shared" si="39"/>
        <v>24</v>
      </c>
      <c r="P87" s="96">
        <f t="shared" si="40"/>
        <v>5.2200000000000006</v>
      </c>
      <c r="Q87" s="96">
        <f t="shared" ca="1" si="32"/>
        <v>4.8629637883653913</v>
      </c>
      <c r="R87" s="96">
        <f t="shared" si="32"/>
        <v>7.9600787401574804</v>
      </c>
      <c r="S87" s="96">
        <f t="shared" si="33"/>
        <v>0</v>
      </c>
      <c r="T87" s="96">
        <f t="shared" ca="1" si="34"/>
        <v>6.5436390580874768</v>
      </c>
      <c r="AB87" s="25"/>
      <c r="AC87" s="73"/>
      <c r="AD87" s="25"/>
      <c r="AE87" s="25"/>
      <c r="AG87" s="25"/>
      <c r="AH87" s="25"/>
      <c r="AI87" s="25"/>
      <c r="AJ87" s="25"/>
      <c r="AK87" s="25"/>
      <c r="AL87" s="25"/>
      <c r="AM87" s="25"/>
      <c r="AN87" s="25"/>
      <c r="AO87" s="25"/>
      <c r="AP87" s="25"/>
      <c r="AQ87" s="25"/>
      <c r="AR87" s="25"/>
    </row>
    <row r="88" spans="1:46" x14ac:dyDescent="0.15">
      <c r="A88" s="212">
        <f t="shared" si="35"/>
        <v>45126.999305555553</v>
      </c>
      <c r="B88" s="73">
        <f t="shared" si="36"/>
        <v>10</v>
      </c>
      <c r="C88" s="6">
        <f>IF(ISERROR(Penman!Z83),'Soy Irr'!C87,Penman!Z83)</f>
        <v>0.17809932994011682</v>
      </c>
      <c r="D88" s="207">
        <f t="shared" ca="1" si="37"/>
        <v>0.82333333333333325</v>
      </c>
      <c r="E88" s="7">
        <f t="shared" ca="1" si="38"/>
        <v>0.14663511498402951</v>
      </c>
      <c r="F88" s="131">
        <f ca="1">IF(L87&gt;0.3,E88/'Irrigation Rate'!$B$17,0)</f>
        <v>0</v>
      </c>
      <c r="G88" s="7">
        <f t="shared" ca="1" si="28"/>
        <v>0.14663511498402951</v>
      </c>
      <c r="H88" s="11">
        <f>'Table (Dly)'!C82</f>
        <v>0</v>
      </c>
      <c r="I88" s="16">
        <f t="shared" si="29"/>
        <v>0</v>
      </c>
      <c r="K88" s="96">
        <f t="shared" ca="1" si="30"/>
        <v>0.4666902893776067</v>
      </c>
      <c r="L88" s="8">
        <f t="shared" ca="1" si="41"/>
        <v>8.9404269995710092E-2</v>
      </c>
      <c r="M88" s="67"/>
      <c r="N88" s="96">
        <f t="shared" ca="1" si="31"/>
        <v>0</v>
      </c>
      <c r="O88" s="120">
        <f t="shared" si="39"/>
        <v>24</v>
      </c>
      <c r="P88" s="96">
        <f t="shared" si="40"/>
        <v>5.2200000000000006</v>
      </c>
      <c r="Q88" s="96">
        <f t="shared" ca="1" si="32"/>
        <v>5.0095989033494206</v>
      </c>
      <c r="R88" s="96">
        <f t="shared" si="32"/>
        <v>7.9600787401574804</v>
      </c>
      <c r="S88" s="96">
        <f t="shared" si="33"/>
        <v>0</v>
      </c>
      <c r="T88" s="96">
        <f t="shared" ca="1" si="34"/>
        <v>6.5436390580874768</v>
      </c>
      <c r="AB88" s="25"/>
      <c r="AC88" s="73"/>
      <c r="AD88" s="25"/>
      <c r="AE88" s="25"/>
      <c r="AG88" s="25"/>
      <c r="AH88" s="25"/>
      <c r="AI88" s="25"/>
      <c r="AJ88" s="25"/>
      <c r="AK88" s="25"/>
      <c r="AL88" s="25"/>
      <c r="AM88" s="25"/>
      <c r="AN88" s="25"/>
      <c r="AO88" s="25"/>
      <c r="AP88" s="25"/>
      <c r="AQ88" s="25"/>
      <c r="AR88" s="25"/>
    </row>
    <row r="89" spans="1:46" x14ac:dyDescent="0.15">
      <c r="A89" s="212">
        <f t="shared" si="35"/>
        <v>45127.999305555553</v>
      </c>
      <c r="B89" s="73">
        <f t="shared" si="36"/>
        <v>10</v>
      </c>
      <c r="C89" s="6">
        <f>IF(ISERROR(Penman!Z84),'Soy Irr'!C88,Penman!Z84)</f>
        <v>0.16231646394348087</v>
      </c>
      <c r="D89" s="207">
        <f t="shared" ca="1" si="37"/>
        <v>0.82333333333333325</v>
      </c>
      <c r="E89" s="7">
        <f t="shared" ca="1" si="38"/>
        <v>0.13364055531346591</v>
      </c>
      <c r="F89" s="131">
        <f ca="1">IF(L88&gt;0.3,E89/'Irrigation Rate'!$B$17,0)</f>
        <v>0</v>
      </c>
      <c r="G89" s="7">
        <f t="shared" ca="1" si="28"/>
        <v>0.13364055531346591</v>
      </c>
      <c r="H89" s="11">
        <f>'Table (Dly)'!C83</f>
        <v>0</v>
      </c>
      <c r="I89" s="16">
        <f t="shared" si="29"/>
        <v>0</v>
      </c>
      <c r="K89" s="96">
        <f t="shared" ca="1" si="30"/>
        <v>0.60033084469107267</v>
      </c>
      <c r="L89" s="261">
        <f t="shared" ca="1" si="41"/>
        <v>0.11500590894464992</v>
      </c>
      <c r="M89" s="67"/>
      <c r="N89" s="96">
        <f t="shared" ca="1" si="31"/>
        <v>0</v>
      </c>
      <c r="O89" s="120">
        <f t="shared" si="39"/>
        <v>24</v>
      </c>
      <c r="P89" s="96">
        <f t="shared" si="40"/>
        <v>5.2200000000000006</v>
      </c>
      <c r="Q89" s="96">
        <f t="shared" ca="1" si="32"/>
        <v>5.1432394586628867</v>
      </c>
      <c r="R89" s="96">
        <f t="shared" si="32"/>
        <v>7.9600787401574804</v>
      </c>
      <c r="S89" s="96">
        <f t="shared" si="33"/>
        <v>0</v>
      </c>
      <c r="T89" s="96">
        <f t="shared" ca="1" si="34"/>
        <v>6.5436390580874768</v>
      </c>
      <c r="AB89" s="25"/>
      <c r="AC89" s="73"/>
      <c r="AD89" s="25"/>
      <c r="AE89" s="25"/>
      <c r="AG89" s="25"/>
      <c r="AH89" s="25"/>
      <c r="AI89" s="25"/>
      <c r="AJ89" s="25"/>
      <c r="AK89" s="25"/>
      <c r="AL89" s="25"/>
      <c r="AM89" s="25"/>
      <c r="AN89" s="25"/>
      <c r="AO89" s="25"/>
      <c r="AP89" s="25"/>
      <c r="AQ89" s="25"/>
      <c r="AR89" s="25"/>
    </row>
    <row r="90" spans="1:46" x14ac:dyDescent="0.15">
      <c r="A90" s="212">
        <f t="shared" si="35"/>
        <v>45128.999305555553</v>
      </c>
      <c r="B90" s="73">
        <f t="shared" si="36"/>
        <v>10</v>
      </c>
      <c r="C90" s="6">
        <f>IF(ISERROR(Penman!Z85),'Soy Irr'!C89,Penman!Z85)</f>
        <v>0.16383660846419676</v>
      </c>
      <c r="D90" s="207">
        <f t="shared" ca="1" si="37"/>
        <v>0.82333333333333325</v>
      </c>
      <c r="E90" s="7">
        <f t="shared" ca="1" si="38"/>
        <v>0.13489214096885532</v>
      </c>
      <c r="F90" s="131">
        <f ca="1">IF(L89&gt;0.3,E90/'Irrigation Rate'!$B$17,0)</f>
        <v>0</v>
      </c>
      <c r="G90" s="7">
        <f t="shared" ca="1" si="28"/>
        <v>0.13489214096885532</v>
      </c>
      <c r="H90" s="11">
        <f>'Table (Dly)'!C84</f>
        <v>0</v>
      </c>
      <c r="I90" s="16">
        <f t="shared" si="29"/>
        <v>0</v>
      </c>
      <c r="K90" s="96">
        <f t="shared" ca="1" si="30"/>
        <v>0.73522298565992794</v>
      </c>
      <c r="L90" s="261">
        <f t="shared" ca="1" si="41"/>
        <v>0.14084731526052258</v>
      </c>
      <c r="M90" s="67"/>
      <c r="N90" s="96">
        <f t="shared" ca="1" si="31"/>
        <v>0</v>
      </c>
      <c r="O90" s="120">
        <f t="shared" si="39"/>
        <v>24</v>
      </c>
      <c r="P90" s="96">
        <f t="shared" si="40"/>
        <v>5.2200000000000006</v>
      </c>
      <c r="Q90" s="96">
        <f t="shared" ref="Q90:R105" ca="1" si="42">Q89+G90</f>
        <v>5.2781315996317417</v>
      </c>
      <c r="R90" s="96">
        <f t="shared" si="42"/>
        <v>7.9600787401574804</v>
      </c>
      <c r="S90" s="96">
        <f t="shared" si="33"/>
        <v>0</v>
      </c>
      <c r="T90" s="96">
        <f t="shared" ca="1" si="34"/>
        <v>6.5436390580874768</v>
      </c>
      <c r="AB90" s="25"/>
      <c r="AC90" s="73"/>
      <c r="AD90" s="25"/>
      <c r="AE90" s="25"/>
      <c r="AG90" s="25"/>
      <c r="AH90" s="25"/>
      <c r="AI90" s="25"/>
      <c r="AJ90" s="25"/>
      <c r="AK90" s="25"/>
      <c r="AL90" s="25"/>
      <c r="AM90" s="25"/>
      <c r="AN90" s="25"/>
      <c r="AO90" s="25"/>
      <c r="AP90" s="25"/>
      <c r="AQ90" s="25"/>
      <c r="AR90" s="25"/>
    </row>
    <row r="91" spans="1:46" x14ac:dyDescent="0.15">
      <c r="A91" s="212">
        <f t="shared" si="35"/>
        <v>45129.999305555553</v>
      </c>
      <c r="B91" s="73">
        <f t="shared" si="36"/>
        <v>10</v>
      </c>
      <c r="C91" s="6">
        <f>IF(ISERROR(Penman!Z86),'Soy Irr'!C90,Penman!Z86)</f>
        <v>0.17734257169666146</v>
      </c>
      <c r="D91" s="207">
        <f t="shared" ca="1" si="37"/>
        <v>0.82333333333333325</v>
      </c>
      <c r="E91" s="7">
        <f t="shared" ca="1" si="38"/>
        <v>0.14601205069691792</v>
      </c>
      <c r="F91" s="131">
        <f ca="1">IF(L90&gt;0.3,E91/'Irrigation Rate'!$B$17,0)</f>
        <v>0</v>
      </c>
      <c r="G91" s="7">
        <f t="shared" ca="1" si="28"/>
        <v>0.14601205069691792</v>
      </c>
      <c r="H91" s="11">
        <f>'Table (Dly)'!C85</f>
        <v>0</v>
      </c>
      <c r="I91" s="16">
        <f t="shared" si="29"/>
        <v>0</v>
      </c>
      <c r="K91" s="96">
        <f t="shared" ca="1" si="30"/>
        <v>0.88123503635684586</v>
      </c>
      <c r="L91" s="8">
        <f t="shared" ca="1" si="41"/>
        <v>0.16881897248215436</v>
      </c>
      <c r="M91" s="67"/>
      <c r="N91" s="96">
        <f t="shared" ca="1" si="31"/>
        <v>0</v>
      </c>
      <c r="O91" s="120">
        <f t="shared" si="39"/>
        <v>24</v>
      </c>
      <c r="P91" s="96">
        <f t="shared" si="40"/>
        <v>5.2200000000000006</v>
      </c>
      <c r="Q91" s="96">
        <f t="shared" ca="1" si="42"/>
        <v>5.4241436503286593</v>
      </c>
      <c r="R91" s="96">
        <f t="shared" si="42"/>
        <v>7.9600787401574804</v>
      </c>
      <c r="S91" s="96">
        <f t="shared" si="33"/>
        <v>0</v>
      </c>
      <c r="T91" s="96">
        <f t="shared" ca="1" si="34"/>
        <v>6.5436390580874768</v>
      </c>
      <c r="AB91" s="25"/>
      <c r="AC91" s="73"/>
      <c r="AD91" s="25"/>
      <c r="AE91" s="25"/>
      <c r="AG91" s="25"/>
      <c r="AH91" s="25"/>
      <c r="AI91" s="25"/>
      <c r="AJ91" s="25"/>
      <c r="AK91" s="25"/>
      <c r="AL91" s="25"/>
      <c r="AM91" s="25"/>
      <c r="AN91" s="25"/>
      <c r="AO91" s="25"/>
      <c r="AP91" s="25"/>
      <c r="AQ91" s="25"/>
      <c r="AR91" s="25"/>
    </row>
    <row r="92" spans="1:46" x14ac:dyDescent="0.15">
      <c r="A92" s="212">
        <f t="shared" si="35"/>
        <v>45130.999305555553</v>
      </c>
      <c r="B92" s="73">
        <f t="shared" si="36"/>
        <v>10</v>
      </c>
      <c r="C92" s="6">
        <f>IF(ISERROR(Penman!Z87),'Soy Irr'!C91,Penman!Z87)</f>
        <v>0.16883117116518559</v>
      </c>
      <c r="D92" s="207">
        <f t="shared" ca="1" si="37"/>
        <v>0.82333333333333325</v>
      </c>
      <c r="E92" s="7">
        <f t="shared" ca="1" si="38"/>
        <v>0.13900433092600278</v>
      </c>
      <c r="F92" s="131">
        <f ca="1">IF(L91&gt;0.3,E92/'Irrigation Rate'!$B$17,0)</f>
        <v>0</v>
      </c>
      <c r="G92" s="7">
        <f t="shared" ca="1" si="28"/>
        <v>0.13900433092600278</v>
      </c>
      <c r="H92" s="11">
        <f>'Table (Dly)'!C86</f>
        <v>0.19</v>
      </c>
      <c r="I92" s="16">
        <f t="shared" si="29"/>
        <v>0</v>
      </c>
      <c r="K92" s="96">
        <f t="shared" ca="1" si="30"/>
        <v>0.83023936728284875</v>
      </c>
      <c r="L92" s="8">
        <f t="shared" ca="1" si="41"/>
        <v>0.15904968721893653</v>
      </c>
      <c r="M92" s="67"/>
      <c r="N92" s="96">
        <f t="shared" ca="1" si="31"/>
        <v>0</v>
      </c>
      <c r="O92" s="120">
        <f t="shared" si="39"/>
        <v>24</v>
      </c>
      <c r="P92" s="96">
        <f t="shared" si="40"/>
        <v>5.2200000000000006</v>
      </c>
      <c r="Q92" s="96">
        <f t="shared" ca="1" si="42"/>
        <v>5.5631479812546623</v>
      </c>
      <c r="R92" s="96">
        <f t="shared" si="42"/>
        <v>8.1500787401574808</v>
      </c>
      <c r="S92" s="96">
        <f t="shared" si="33"/>
        <v>0</v>
      </c>
      <c r="T92" s="96">
        <f t="shared" ca="1" si="34"/>
        <v>6.5436390580874768</v>
      </c>
      <c r="AB92" s="25"/>
      <c r="AC92" s="73"/>
      <c r="AD92" s="25"/>
      <c r="AE92" s="25"/>
      <c r="AG92" s="25"/>
      <c r="AH92" s="25"/>
      <c r="AI92" s="25"/>
      <c r="AJ92" s="25"/>
      <c r="AK92" s="25"/>
      <c r="AL92" s="25"/>
      <c r="AM92" s="25"/>
      <c r="AN92" s="25"/>
      <c r="AO92" s="25"/>
      <c r="AP92" s="25"/>
      <c r="AQ92" s="25"/>
      <c r="AR92" s="25"/>
    </row>
    <row r="93" spans="1:46" x14ac:dyDescent="0.15">
      <c r="A93" s="212">
        <f t="shared" si="35"/>
        <v>45131.999305555553</v>
      </c>
      <c r="B93" s="73">
        <f t="shared" si="36"/>
        <v>10</v>
      </c>
      <c r="C93" s="6">
        <f>IF(ISERROR(Penman!Z88),'Soy Irr'!C92,Penman!Z88)</f>
        <v>0.12085672177177097</v>
      </c>
      <c r="D93" s="207">
        <f t="shared" ca="1" si="37"/>
        <v>0.82333333333333325</v>
      </c>
      <c r="E93" s="7">
        <f t="shared" ca="1" si="38"/>
        <v>9.9505367592091415E-2</v>
      </c>
      <c r="F93" s="131">
        <f ca="1">IF(L92&gt;0.3,E93/'Irrigation Rate'!$B$17,0)</f>
        <v>0</v>
      </c>
      <c r="G93" s="7">
        <f t="shared" ca="1" si="28"/>
        <v>9.9505367592091415E-2</v>
      </c>
      <c r="H93" s="11">
        <f>'Table (Dly)'!C87</f>
        <v>0</v>
      </c>
      <c r="I93" s="16">
        <f t="shared" si="29"/>
        <v>0</v>
      </c>
      <c r="K93" s="96">
        <f t="shared" ca="1" si="30"/>
        <v>0.92974473487494014</v>
      </c>
      <c r="L93" s="8">
        <f t="shared" ca="1" si="41"/>
        <v>0.17811201817527586</v>
      </c>
      <c r="M93" s="67"/>
      <c r="N93" s="96">
        <f t="shared" ca="1" si="31"/>
        <v>0</v>
      </c>
      <c r="O93" s="120">
        <f t="shared" si="39"/>
        <v>24</v>
      </c>
      <c r="P93" s="96">
        <f t="shared" si="40"/>
        <v>5.2200000000000006</v>
      </c>
      <c r="Q93" s="96">
        <f t="shared" ca="1" si="42"/>
        <v>5.6626533488467539</v>
      </c>
      <c r="R93" s="96">
        <f t="shared" si="42"/>
        <v>8.1500787401574808</v>
      </c>
      <c r="S93" s="96">
        <f t="shared" si="33"/>
        <v>0</v>
      </c>
      <c r="T93" s="96">
        <f t="shared" ca="1" si="34"/>
        <v>6.5436390580874768</v>
      </c>
      <c r="AB93" s="25"/>
      <c r="AC93" s="73"/>
      <c r="AD93" s="25"/>
      <c r="AE93" s="25"/>
      <c r="AG93" s="25"/>
      <c r="AH93" s="25"/>
      <c r="AI93" s="25"/>
      <c r="AJ93" s="25"/>
      <c r="AK93" s="25"/>
      <c r="AL93" s="25"/>
      <c r="AM93" s="25"/>
      <c r="AN93" s="25"/>
      <c r="AO93" s="25"/>
      <c r="AP93" s="25"/>
      <c r="AQ93" s="25"/>
      <c r="AR93" s="25"/>
    </row>
    <row r="94" spans="1:46" x14ac:dyDescent="0.15">
      <c r="A94" s="212">
        <f t="shared" si="35"/>
        <v>45132.999305555553</v>
      </c>
      <c r="B94" s="73">
        <f t="shared" si="36"/>
        <v>11</v>
      </c>
      <c r="C94" s="6">
        <f>IF(ISERROR(Penman!Z89),'Soy Irr'!C93,Penman!Z89)</f>
        <v>0.18323401287625007</v>
      </c>
      <c r="D94" s="207">
        <f t="shared" ca="1" si="37"/>
        <v>0.9044444444444445</v>
      </c>
      <c r="E94" s="7">
        <f t="shared" ca="1" si="38"/>
        <v>0.1657249849791862</v>
      </c>
      <c r="F94" s="131">
        <f ca="1">IF(L93&gt;0.3,E94/'Irrigation Rate'!$B$17,0)</f>
        <v>0</v>
      </c>
      <c r="G94" s="7">
        <f t="shared" ca="1" si="28"/>
        <v>0.1657249849791862</v>
      </c>
      <c r="H94" s="11">
        <f>'Table (Dly)'!C88</f>
        <v>0</v>
      </c>
      <c r="I94" s="16">
        <f t="shared" si="29"/>
        <v>0</v>
      </c>
      <c r="J94">
        <f>0.045*4</f>
        <v>0.18</v>
      </c>
      <c r="K94" s="96">
        <f t="shared" ca="1" si="30"/>
        <v>0.9154697198541264</v>
      </c>
      <c r="L94" s="261">
        <f t="shared" ca="1" si="41"/>
        <v>0.17537734096822344</v>
      </c>
      <c r="M94" s="67"/>
      <c r="N94" s="96">
        <f t="shared" ca="1" si="31"/>
        <v>0</v>
      </c>
      <c r="O94" s="120">
        <f t="shared" si="39"/>
        <v>24</v>
      </c>
      <c r="P94" s="96">
        <f t="shared" si="40"/>
        <v>5.2200000000000006</v>
      </c>
      <c r="Q94" s="96">
        <f t="shared" ca="1" si="42"/>
        <v>5.8283783338259401</v>
      </c>
      <c r="R94" s="96">
        <f t="shared" si="42"/>
        <v>8.1500787401574808</v>
      </c>
      <c r="S94" s="96">
        <f t="shared" si="33"/>
        <v>0.18</v>
      </c>
      <c r="T94" s="96">
        <f t="shared" ca="1" si="34"/>
        <v>6.5436390580874768</v>
      </c>
      <c r="AB94" s="25"/>
      <c r="AC94" s="73"/>
      <c r="AD94" s="25"/>
      <c r="AE94" s="25"/>
      <c r="AG94" s="25"/>
      <c r="AH94" s="25"/>
      <c r="AI94" s="25"/>
      <c r="AJ94" s="25"/>
      <c r="AK94" s="25"/>
      <c r="AL94" s="25"/>
      <c r="AM94" s="25"/>
      <c r="AN94" s="25"/>
      <c r="AO94" s="25"/>
      <c r="AP94" s="25"/>
      <c r="AQ94" s="25"/>
      <c r="AR94" s="25"/>
      <c r="AS94" s="25"/>
      <c r="AT94" s="25"/>
    </row>
    <row r="95" spans="1:46" x14ac:dyDescent="0.15">
      <c r="A95" s="212">
        <f t="shared" si="35"/>
        <v>45133.999305555553</v>
      </c>
      <c r="B95" s="73">
        <f t="shared" si="36"/>
        <v>11</v>
      </c>
      <c r="C95" s="6">
        <f>IF(ISERROR(Penman!Z90),'Soy Irr'!C94,Penman!Z90)</f>
        <v>0.17113477041683892</v>
      </c>
      <c r="D95" s="207">
        <f t="shared" ca="1" si="37"/>
        <v>0.9044444444444445</v>
      </c>
      <c r="E95" s="7">
        <f t="shared" ca="1" si="38"/>
        <v>0.15478189235478543</v>
      </c>
      <c r="F95" s="131">
        <f ca="1">IF(L94&gt;0.3,E95/'Irrigation Rate'!$B$17,0)</f>
        <v>0</v>
      </c>
      <c r="G95" s="7">
        <f t="shared" ca="1" si="28"/>
        <v>0.15478189235478543</v>
      </c>
      <c r="H95" s="11">
        <f>'Table (Dly)'!C89</f>
        <v>0.26</v>
      </c>
      <c r="I95" s="16">
        <f t="shared" si="29"/>
        <v>0</v>
      </c>
      <c r="K95" s="96">
        <f t="shared" ca="1" si="30"/>
        <v>0.81025161220891184</v>
      </c>
      <c r="L95" s="8">
        <f t="shared" ca="1" si="41"/>
        <v>0.1552206153656919</v>
      </c>
      <c r="M95" s="67"/>
      <c r="N95" s="96">
        <f t="shared" ca="1" si="31"/>
        <v>0</v>
      </c>
      <c r="O95" s="120">
        <f t="shared" si="39"/>
        <v>24</v>
      </c>
      <c r="P95" s="96">
        <f t="shared" si="40"/>
        <v>5.2200000000000006</v>
      </c>
      <c r="Q95" s="96">
        <f t="shared" ca="1" si="42"/>
        <v>5.9831602261807255</v>
      </c>
      <c r="R95" s="96">
        <f t="shared" si="42"/>
        <v>8.4100787401574806</v>
      </c>
      <c r="S95" s="96">
        <f t="shared" si="33"/>
        <v>0.18</v>
      </c>
      <c r="T95" s="96">
        <f t="shared" ca="1" si="34"/>
        <v>6.5436390580874768</v>
      </c>
      <c r="AB95" s="25"/>
      <c r="AC95" s="73"/>
      <c r="AD95" s="25"/>
      <c r="AE95" s="25"/>
      <c r="AG95" s="25"/>
      <c r="AH95" s="25"/>
      <c r="AI95" s="25"/>
      <c r="AJ95" s="25"/>
      <c r="AK95" s="25"/>
      <c r="AL95" s="25"/>
      <c r="AM95" s="25"/>
      <c r="AN95" s="25"/>
      <c r="AO95" s="25"/>
      <c r="AP95" s="25"/>
      <c r="AQ95" s="25"/>
      <c r="AR95" s="25"/>
    </row>
    <row r="96" spans="1:46" ht="12.75" customHeight="1" x14ac:dyDescent="0.15">
      <c r="A96" s="212">
        <f t="shared" si="35"/>
        <v>45134.999305555553</v>
      </c>
      <c r="B96" s="73">
        <f t="shared" si="36"/>
        <v>11</v>
      </c>
      <c r="C96" s="6">
        <f>IF(ISERROR(Penman!Z91),'Soy Irr'!C95,Penman!Z91)</f>
        <v>0.2116424310850458</v>
      </c>
      <c r="D96" s="207">
        <f t="shared" ca="1" si="37"/>
        <v>0.9044444444444445</v>
      </c>
      <c r="E96" s="7">
        <f t="shared" ca="1" si="38"/>
        <v>0.19141882100358587</v>
      </c>
      <c r="F96" s="131">
        <f ca="1">IF(L95&gt;0.3,E96/'Irrigation Rate'!$B$17,0)</f>
        <v>0</v>
      </c>
      <c r="G96" s="7">
        <f t="shared" ca="1" si="28"/>
        <v>0.19141882100358587</v>
      </c>
      <c r="H96" s="11">
        <f>'Table (Dly)'!C90</f>
        <v>0</v>
      </c>
      <c r="I96" s="16">
        <f t="shared" si="29"/>
        <v>0</v>
      </c>
      <c r="K96" s="96">
        <f t="shared" ca="1" si="30"/>
        <v>1.0016704332124977</v>
      </c>
      <c r="L96" s="8">
        <f t="shared" ca="1" si="41"/>
        <v>0.19189088758860107</v>
      </c>
      <c r="M96" s="67"/>
      <c r="N96" s="96">
        <f t="shared" ca="1" si="31"/>
        <v>0</v>
      </c>
      <c r="O96" s="120">
        <f t="shared" si="39"/>
        <v>24</v>
      </c>
      <c r="P96" s="96">
        <f t="shared" si="40"/>
        <v>5.2200000000000006</v>
      </c>
      <c r="Q96" s="96">
        <f t="shared" ca="1" si="42"/>
        <v>6.1745790471843112</v>
      </c>
      <c r="R96" s="96">
        <f t="shared" si="42"/>
        <v>8.4100787401574806</v>
      </c>
      <c r="S96" s="96">
        <f t="shared" si="33"/>
        <v>0.18</v>
      </c>
      <c r="T96" s="96">
        <f t="shared" ca="1" si="34"/>
        <v>6.5436390580874768</v>
      </c>
      <c r="AB96" s="25"/>
      <c r="AC96" s="73"/>
      <c r="AD96" s="25"/>
      <c r="AE96" s="25"/>
      <c r="AG96" s="25"/>
      <c r="AH96" s="25"/>
      <c r="AI96" s="25"/>
      <c r="AJ96" s="25"/>
      <c r="AK96" s="25"/>
      <c r="AL96" s="25"/>
      <c r="AM96" s="25"/>
      <c r="AN96" s="25"/>
      <c r="AO96" s="25"/>
      <c r="AP96" s="25"/>
      <c r="AQ96" s="25"/>
      <c r="AR96" s="25"/>
    </row>
    <row r="97" spans="1:49" x14ac:dyDescent="0.15">
      <c r="A97" s="212">
        <f t="shared" si="35"/>
        <v>45135.999305555553</v>
      </c>
      <c r="B97" s="73">
        <f t="shared" si="36"/>
        <v>11</v>
      </c>
      <c r="C97" s="6">
        <f>IF(ISERROR(Penman!Z92),'Soy Irr'!C96,Penman!Z92)</f>
        <v>0.17677258096764153</v>
      </c>
      <c r="D97" s="207">
        <f t="shared" ca="1" si="37"/>
        <v>0.9044444444444445</v>
      </c>
      <c r="E97" s="7">
        <f t="shared" ca="1" si="38"/>
        <v>0.15988097878628912</v>
      </c>
      <c r="F97" s="131">
        <f ca="1">IF(L96&gt;0.3,E97/'Irrigation Rate'!$B$17,0)</f>
        <v>0</v>
      </c>
      <c r="G97" s="7">
        <f t="shared" ca="1" si="28"/>
        <v>0.15988097878628912</v>
      </c>
      <c r="H97" s="11">
        <f>'Table (Dly)'!C91</f>
        <v>0.74015748031496065</v>
      </c>
      <c r="I97" s="16">
        <f t="shared" si="29"/>
        <v>0</v>
      </c>
      <c r="K97" s="96">
        <f t="shared" si="30"/>
        <v>5.220000000000001E-2</v>
      </c>
      <c r="L97" s="8">
        <f t="shared" si="41"/>
        <v>0.01</v>
      </c>
      <c r="M97" s="67">
        <v>0.01</v>
      </c>
      <c r="N97" s="96">
        <f t="shared" ca="1" si="31"/>
        <v>0</v>
      </c>
      <c r="O97" s="120">
        <f t="shared" si="39"/>
        <v>24</v>
      </c>
      <c r="P97" s="96">
        <f t="shared" si="40"/>
        <v>5.2200000000000006</v>
      </c>
      <c r="Q97" s="96">
        <f t="shared" ca="1" si="42"/>
        <v>6.3344600259705999</v>
      </c>
      <c r="R97" s="96">
        <f t="shared" si="42"/>
        <v>9.1502362204724417</v>
      </c>
      <c r="S97" s="96">
        <f t="shared" si="33"/>
        <v>0.18</v>
      </c>
      <c r="T97" s="96">
        <f t="shared" ca="1" si="34"/>
        <v>6.5436390580874768</v>
      </c>
      <c r="AB97" s="25"/>
      <c r="AC97" s="73"/>
      <c r="AD97" s="25"/>
      <c r="AE97" s="25"/>
      <c r="AG97" s="25"/>
      <c r="AH97" s="25"/>
      <c r="AI97" s="25"/>
      <c r="AJ97" s="25"/>
      <c r="AK97" s="25"/>
      <c r="AL97" s="25"/>
      <c r="AM97" s="25"/>
      <c r="AN97" s="25"/>
      <c r="AO97" s="25"/>
      <c r="AP97" s="25"/>
      <c r="AQ97" s="25"/>
      <c r="AR97" s="25"/>
    </row>
    <row r="98" spans="1:49" x14ac:dyDescent="0.15">
      <c r="A98" s="212">
        <f t="shared" si="35"/>
        <v>45136.999305555553</v>
      </c>
      <c r="B98" s="73">
        <f t="shared" si="36"/>
        <v>11</v>
      </c>
      <c r="C98" s="6">
        <f>IF(ISERROR(Penman!Z93),'Soy Irr'!C97,Penman!Z93)</f>
        <v>0.15172615449329138</v>
      </c>
      <c r="D98" s="207">
        <f t="shared" ca="1" si="37"/>
        <v>0.9044444444444445</v>
      </c>
      <c r="E98" s="7">
        <f t="shared" ca="1" si="38"/>
        <v>0.13722787750837687</v>
      </c>
      <c r="F98" s="131">
        <f>IF(L97&gt;0.3,E98/'Irrigation Rate'!$B$17,0)</f>
        <v>0</v>
      </c>
      <c r="G98" s="7">
        <f t="shared" ca="1" si="28"/>
        <v>0.13722787750837687</v>
      </c>
      <c r="H98" s="11">
        <f>'Table (Dly)'!C92</f>
        <v>0.64015748031496078</v>
      </c>
      <c r="I98" s="16">
        <f t="shared" si="29"/>
        <v>0</v>
      </c>
      <c r="K98" s="96">
        <f t="shared" si="30"/>
        <v>2.6100000000000005E-2</v>
      </c>
      <c r="L98" s="8">
        <f t="shared" si="41"/>
        <v>5.0000000000000001E-3</v>
      </c>
      <c r="M98" s="67">
        <v>5.0000000000000001E-3</v>
      </c>
      <c r="N98" s="96">
        <f t="shared" ca="1" si="31"/>
        <v>0.45072960280658392</v>
      </c>
      <c r="O98" s="120">
        <f t="shared" si="39"/>
        <v>24</v>
      </c>
      <c r="P98" s="96">
        <f t="shared" si="40"/>
        <v>5.2200000000000006</v>
      </c>
      <c r="Q98" s="96">
        <f t="shared" ca="1" si="42"/>
        <v>6.4716879034789772</v>
      </c>
      <c r="R98" s="96">
        <f t="shared" si="42"/>
        <v>9.7903937007874031</v>
      </c>
      <c r="S98" s="96">
        <f t="shared" si="33"/>
        <v>0.18</v>
      </c>
      <c r="T98" s="96">
        <f t="shared" ca="1" si="34"/>
        <v>6.994368660894061</v>
      </c>
      <c r="AB98" s="25"/>
      <c r="AC98" s="73"/>
      <c r="AD98" s="25"/>
      <c r="AE98" s="25"/>
      <c r="AG98" s="25"/>
      <c r="AH98" s="25"/>
      <c r="AI98" s="25"/>
      <c r="AJ98" s="25"/>
      <c r="AK98" s="25"/>
      <c r="AL98" s="25"/>
      <c r="AM98" s="25"/>
      <c r="AN98" s="25"/>
      <c r="AO98" s="25"/>
      <c r="AP98" s="25"/>
      <c r="AQ98" s="25"/>
      <c r="AR98" s="25"/>
    </row>
    <row r="99" spans="1:49" x14ac:dyDescent="0.15">
      <c r="A99" s="212">
        <f t="shared" si="35"/>
        <v>45137.999305555553</v>
      </c>
      <c r="B99" s="73">
        <f t="shared" si="36"/>
        <v>11</v>
      </c>
      <c r="C99" s="6">
        <f>IF(ISERROR(Penman!Z94),'Soy Irr'!C98,Penman!Z94)</f>
        <v>0.16646100634276931</v>
      </c>
      <c r="D99" s="207">
        <f t="shared" ca="1" si="37"/>
        <v>0.9044444444444445</v>
      </c>
      <c r="E99" s="7">
        <f t="shared" ca="1" si="38"/>
        <v>0.15055473240334913</v>
      </c>
      <c r="F99" s="131">
        <f>IF(L98&gt;0.3,E99/'Irrigation Rate'!$B$17,0)</f>
        <v>0</v>
      </c>
      <c r="G99" s="7">
        <f t="shared" ca="1" si="28"/>
        <v>0.15055473240334913</v>
      </c>
      <c r="H99" s="11">
        <f>'Table (Dly)'!C93</f>
        <v>0</v>
      </c>
      <c r="I99" s="16">
        <f t="shared" si="29"/>
        <v>0</v>
      </c>
      <c r="K99" s="96">
        <f t="shared" ca="1" si="30"/>
        <v>0.17665473240334914</v>
      </c>
      <c r="L99" s="261">
        <f t="shared" ca="1" si="41"/>
        <v>3.3841902759262285E-2</v>
      </c>
      <c r="M99" s="67"/>
      <c r="N99" s="96">
        <f t="shared" ca="1" si="31"/>
        <v>0</v>
      </c>
      <c r="O99" s="120">
        <f t="shared" si="39"/>
        <v>24</v>
      </c>
      <c r="P99" s="96">
        <f t="shared" si="40"/>
        <v>5.2200000000000006</v>
      </c>
      <c r="Q99" s="96">
        <f t="shared" ca="1" si="42"/>
        <v>6.6222426358823263</v>
      </c>
      <c r="R99" s="96">
        <f t="shared" si="42"/>
        <v>9.7903937007874031</v>
      </c>
      <c r="S99" s="96">
        <f t="shared" si="33"/>
        <v>0.18</v>
      </c>
      <c r="T99" s="96">
        <f t="shared" ca="1" si="34"/>
        <v>6.994368660894061</v>
      </c>
      <c r="AB99" s="25"/>
      <c r="AC99" s="73"/>
      <c r="AD99" s="25"/>
      <c r="AE99" s="25"/>
      <c r="AG99" s="25"/>
      <c r="AH99" s="25"/>
      <c r="AI99" s="25"/>
      <c r="AJ99" s="25"/>
      <c r="AK99" s="25"/>
      <c r="AL99" s="25"/>
      <c r="AM99" s="25"/>
      <c r="AN99" s="25"/>
      <c r="AO99" s="25"/>
      <c r="AP99" s="25"/>
      <c r="AQ99" s="25"/>
      <c r="AR99" s="25"/>
    </row>
    <row r="100" spans="1:49" x14ac:dyDescent="0.15">
      <c r="A100" s="212">
        <f t="shared" si="35"/>
        <v>45138.999305555553</v>
      </c>
      <c r="B100" s="73">
        <f t="shared" si="36"/>
        <v>11</v>
      </c>
      <c r="C100" s="6">
        <f>IF(ISERROR(Penman!Z95),'Soy Irr'!C99,Penman!Z95)</f>
        <v>0.16693316393864788</v>
      </c>
      <c r="D100" s="207">
        <f t="shared" ca="1" si="37"/>
        <v>0.9044444444444445</v>
      </c>
      <c r="E100" s="7">
        <f t="shared" ca="1" si="38"/>
        <v>0.15098177271784374</v>
      </c>
      <c r="F100" s="131">
        <f ca="1">IF(L99&gt;0.3,E100/'Irrigation Rate'!$B$17,0)</f>
        <v>0</v>
      </c>
      <c r="G100" s="7">
        <f t="shared" ca="1" si="28"/>
        <v>0.15098177271784374</v>
      </c>
      <c r="H100" s="11">
        <f>'Table (Dly)'!C94</f>
        <v>0</v>
      </c>
      <c r="I100" s="16">
        <f t="shared" si="29"/>
        <v>0</v>
      </c>
      <c r="K100" s="96">
        <f t="shared" ca="1" si="30"/>
        <v>0.32763650512119291</v>
      </c>
      <c r="L100" s="261">
        <f t="shared" ca="1" si="41"/>
        <v>6.2765614007891352E-2</v>
      </c>
      <c r="M100" s="67"/>
      <c r="N100" s="96">
        <f t="shared" ca="1" si="31"/>
        <v>0</v>
      </c>
      <c r="O100" s="120">
        <f t="shared" si="39"/>
        <v>24</v>
      </c>
      <c r="P100" s="96">
        <f t="shared" si="40"/>
        <v>5.2200000000000006</v>
      </c>
      <c r="Q100" s="96">
        <f t="shared" ca="1" si="42"/>
        <v>6.7732244086001696</v>
      </c>
      <c r="R100" s="96">
        <f t="shared" si="42"/>
        <v>9.7903937007874031</v>
      </c>
      <c r="S100" s="96">
        <f t="shared" si="33"/>
        <v>0.18</v>
      </c>
      <c r="T100" s="96">
        <f t="shared" ca="1" si="34"/>
        <v>6.994368660894061</v>
      </c>
      <c r="AB100" s="25"/>
      <c r="AC100" s="73"/>
      <c r="AD100" s="25"/>
      <c r="AE100" s="25"/>
      <c r="AG100" s="25"/>
      <c r="AH100" s="25"/>
      <c r="AI100" s="25"/>
      <c r="AJ100" s="25"/>
      <c r="AK100" s="25"/>
      <c r="AL100" s="25"/>
      <c r="AM100" s="25"/>
      <c r="AN100" s="25"/>
      <c r="AO100" s="25"/>
      <c r="AP100" s="25"/>
      <c r="AQ100" s="25"/>
      <c r="AR100" s="25"/>
    </row>
    <row r="101" spans="1:49" x14ac:dyDescent="0.15">
      <c r="A101" s="212">
        <f t="shared" si="35"/>
        <v>45139.999305555553</v>
      </c>
      <c r="B101" s="73">
        <f t="shared" si="36"/>
        <v>12</v>
      </c>
      <c r="C101" s="6">
        <f>IF(ISERROR(Penman!Z96),'Soy Irr'!C100,Penman!Z96)</f>
        <v>0.16689292207750051</v>
      </c>
      <c r="D101" s="207">
        <f t="shared" ca="1" si="37"/>
        <v>0.97666666666666679</v>
      </c>
      <c r="E101" s="7">
        <f t="shared" ca="1" si="38"/>
        <v>0.16299875389569218</v>
      </c>
      <c r="F101" s="131">
        <f ca="1">IF(L100&gt;0.3,E101/'Irrigation Rate'!$B$17,0)</f>
        <v>0</v>
      </c>
      <c r="G101" s="7">
        <f t="shared" ca="1" si="28"/>
        <v>0.16299875389569218</v>
      </c>
      <c r="H101" s="11">
        <f>'Table (Dly)'!C95</f>
        <v>0</v>
      </c>
      <c r="I101" s="16">
        <f t="shared" si="29"/>
        <v>0</v>
      </c>
      <c r="K101" s="96">
        <f t="shared" ca="1" si="30"/>
        <v>0.49063525901688509</v>
      </c>
      <c r="L101" s="261">
        <f t="shared" ca="1" si="41"/>
        <v>9.3991428930437743E-2</v>
      </c>
      <c r="M101" s="67"/>
      <c r="N101" s="96">
        <f t="shared" ca="1" si="31"/>
        <v>0</v>
      </c>
      <c r="O101" s="120">
        <f t="shared" si="39"/>
        <v>24</v>
      </c>
      <c r="P101" s="96">
        <f t="shared" si="40"/>
        <v>5.2200000000000006</v>
      </c>
      <c r="Q101" s="96">
        <f t="shared" ca="1" si="42"/>
        <v>6.9362231624958621</v>
      </c>
      <c r="R101" s="96">
        <f t="shared" si="42"/>
        <v>9.7903937007874031</v>
      </c>
      <c r="S101" s="96">
        <f t="shared" si="33"/>
        <v>0.18</v>
      </c>
      <c r="T101" s="96">
        <f t="shared" ca="1" si="34"/>
        <v>6.994368660894061</v>
      </c>
      <c r="AB101" s="25"/>
      <c r="AC101" s="73"/>
      <c r="AD101" s="25"/>
      <c r="AE101" s="25"/>
      <c r="AG101" s="25"/>
      <c r="AH101" s="25"/>
      <c r="AI101" s="25"/>
      <c r="AJ101" s="25"/>
      <c r="AK101" s="25"/>
      <c r="AL101" s="25"/>
      <c r="AM101" s="25"/>
      <c r="AN101" s="25"/>
      <c r="AO101" s="25"/>
      <c r="AP101" s="25"/>
      <c r="AQ101" s="25"/>
      <c r="AR101" s="25"/>
    </row>
    <row r="102" spans="1:49" ht="17" customHeight="1" x14ac:dyDescent="0.15">
      <c r="A102" s="212">
        <f t="shared" si="35"/>
        <v>45140.999305555553</v>
      </c>
      <c r="B102" s="73">
        <f t="shared" si="36"/>
        <v>12</v>
      </c>
      <c r="C102" s="6">
        <f>IF(ISERROR(Penman!Z97),'Soy Irr'!C101,Penman!Z97)</f>
        <v>2.8368269711382746E-2</v>
      </c>
      <c r="D102" s="207">
        <f t="shared" ca="1" si="37"/>
        <v>0.97666666666666679</v>
      </c>
      <c r="E102" s="7">
        <f t="shared" ca="1" si="38"/>
        <v>2.7706343418117153E-2</v>
      </c>
      <c r="F102" s="131">
        <f ca="1">IF(L101&gt;0.3,E102/'Irrigation Rate'!$B$17,0)</f>
        <v>0</v>
      </c>
      <c r="G102" s="7">
        <f t="shared" ca="1" si="28"/>
        <v>2.7706343418117153E-2</v>
      </c>
      <c r="H102" s="11">
        <f>'Table (Dly)'!C96</f>
        <v>0</v>
      </c>
      <c r="I102" s="16">
        <f t="shared" si="29"/>
        <v>0</v>
      </c>
      <c r="K102" s="96">
        <f t="shared" ca="1" si="30"/>
        <v>0.51834160243500227</v>
      </c>
      <c r="L102" s="261">
        <f t="shared" ca="1" si="41"/>
        <v>9.929915755459813E-2</v>
      </c>
      <c r="M102" s="67"/>
      <c r="N102" s="96">
        <f t="shared" ca="1" si="31"/>
        <v>0</v>
      </c>
      <c r="O102" s="120">
        <f t="shared" si="39"/>
        <v>24</v>
      </c>
      <c r="P102" s="96">
        <f t="shared" si="40"/>
        <v>5.2200000000000006</v>
      </c>
      <c r="Q102" s="96">
        <f t="shared" ca="1" si="42"/>
        <v>6.9639295059139794</v>
      </c>
      <c r="R102" s="96">
        <f t="shared" si="42"/>
        <v>9.7903937007874031</v>
      </c>
      <c r="S102" s="96">
        <f t="shared" si="33"/>
        <v>0.18</v>
      </c>
      <c r="T102" s="96">
        <f t="shared" ca="1" si="34"/>
        <v>6.994368660894061</v>
      </c>
      <c r="AB102" s="25"/>
      <c r="AC102" s="73"/>
      <c r="AD102" s="25"/>
      <c r="AE102" s="25"/>
      <c r="AG102" s="25"/>
      <c r="AH102" s="25"/>
      <c r="AI102" s="25"/>
      <c r="AJ102" s="25"/>
      <c r="AK102" s="25"/>
      <c r="AL102" s="25"/>
      <c r="AM102" s="25"/>
      <c r="AN102" s="25"/>
      <c r="AO102" s="25"/>
      <c r="AP102" s="25"/>
      <c r="AQ102" s="25"/>
      <c r="AR102" s="25"/>
    </row>
    <row r="103" spans="1:49" x14ac:dyDescent="0.15">
      <c r="A103" s="212">
        <f t="shared" si="35"/>
        <v>45141.999305555553</v>
      </c>
      <c r="B103" s="73">
        <f t="shared" si="36"/>
        <v>12</v>
      </c>
      <c r="C103" s="6">
        <f>IF(ISERROR(Penman!Z98),'Soy Irr'!C102,Penman!Z98)</f>
        <v>0.18273047391824374</v>
      </c>
      <c r="D103" s="207">
        <f t="shared" ca="1" si="37"/>
        <v>0.97666666666666679</v>
      </c>
      <c r="E103" s="7">
        <f t="shared" ca="1" si="38"/>
        <v>0.1784667628601514</v>
      </c>
      <c r="F103" s="131">
        <f ca="1">IF(L102&gt;0.3,E103/'Irrigation Rate'!$B$17,0)</f>
        <v>0</v>
      </c>
      <c r="G103" s="7">
        <f t="shared" ca="1" si="28"/>
        <v>0.1784667628601514</v>
      </c>
      <c r="H103" s="11">
        <f>'Table (Dly)'!C97</f>
        <v>0</v>
      </c>
      <c r="I103" s="16">
        <f t="shared" si="29"/>
        <v>0</v>
      </c>
      <c r="K103" s="96">
        <f t="shared" ca="1" si="30"/>
        <v>0.69680836529515366</v>
      </c>
      <c r="L103" s="261">
        <f t="shared" ca="1" si="41"/>
        <v>0.13348819258527847</v>
      </c>
      <c r="M103" s="67"/>
      <c r="N103" s="96">
        <f t="shared" ca="1" si="31"/>
        <v>0</v>
      </c>
      <c r="O103" s="120">
        <f t="shared" si="39"/>
        <v>24</v>
      </c>
      <c r="P103" s="96">
        <f t="shared" si="40"/>
        <v>5.2200000000000006</v>
      </c>
      <c r="Q103" s="96">
        <f t="shared" ca="1" si="42"/>
        <v>7.1423962687741307</v>
      </c>
      <c r="R103" s="96">
        <f t="shared" si="42"/>
        <v>9.7903937007874031</v>
      </c>
      <c r="S103" s="96">
        <f t="shared" si="33"/>
        <v>0.18</v>
      </c>
      <c r="T103" s="96">
        <f t="shared" ca="1" si="34"/>
        <v>6.994368660894061</v>
      </c>
      <c r="AB103" s="25"/>
      <c r="AC103" s="73"/>
      <c r="AD103" s="25"/>
      <c r="AE103" s="25"/>
      <c r="AG103" s="25"/>
      <c r="AH103" s="25"/>
      <c r="AI103" s="25"/>
      <c r="AJ103" s="25"/>
      <c r="AK103" s="25"/>
      <c r="AL103" s="25"/>
      <c r="AM103" s="25"/>
      <c r="AN103" s="25"/>
      <c r="AO103" s="25"/>
      <c r="AP103" s="25"/>
      <c r="AQ103" s="25"/>
      <c r="AR103" s="25"/>
      <c r="AS103" s="25"/>
      <c r="AT103" s="25"/>
    </row>
    <row r="104" spans="1:49" x14ac:dyDescent="0.15">
      <c r="A104" s="212">
        <f t="shared" si="35"/>
        <v>45142.999305555553</v>
      </c>
      <c r="B104" s="73">
        <f t="shared" si="36"/>
        <v>12</v>
      </c>
      <c r="C104" s="6">
        <f>IF(ISERROR(Penman!Z99),'Soy Irr'!C103,Penman!Z99)</f>
        <v>0.1807526581025041</v>
      </c>
      <c r="D104" s="207">
        <f t="shared" ca="1" si="37"/>
        <v>0.97666666666666679</v>
      </c>
      <c r="E104" s="7">
        <f t="shared" ca="1" si="38"/>
        <v>0.17653509608011236</v>
      </c>
      <c r="F104" s="131">
        <f ca="1">IF(L103&gt;0.3,E104/'Irrigation Rate'!$B$17,0)</f>
        <v>0</v>
      </c>
      <c r="G104" s="7">
        <f t="shared" ca="1" si="28"/>
        <v>0.17653509608011236</v>
      </c>
      <c r="H104" s="11">
        <f>'Table (Dly)'!C98</f>
        <v>0</v>
      </c>
      <c r="I104" s="16">
        <f t="shared" si="29"/>
        <v>0</v>
      </c>
      <c r="J104">
        <f>4.5*0.045</f>
        <v>0.20249999999999999</v>
      </c>
      <c r="K104" s="96">
        <f t="shared" ca="1" si="30"/>
        <v>0.67084346137526596</v>
      </c>
      <c r="L104" s="261">
        <f t="shared" ca="1" si="41"/>
        <v>0.12851407306039575</v>
      </c>
      <c r="M104" s="67"/>
      <c r="N104" s="96">
        <f t="shared" ca="1" si="31"/>
        <v>0</v>
      </c>
      <c r="O104" s="120">
        <f t="shared" si="39"/>
        <v>24</v>
      </c>
      <c r="P104" s="96">
        <f t="shared" si="40"/>
        <v>5.2200000000000006</v>
      </c>
      <c r="Q104" s="96">
        <f t="shared" ca="1" si="42"/>
        <v>7.3189313648542429</v>
      </c>
      <c r="R104" s="96">
        <f t="shared" si="42"/>
        <v>9.7903937007874031</v>
      </c>
      <c r="S104" s="96">
        <f t="shared" si="33"/>
        <v>0.38249999999999995</v>
      </c>
      <c r="T104" s="96">
        <f t="shared" ca="1" si="34"/>
        <v>6.994368660894061</v>
      </c>
      <c r="AB104" s="25"/>
      <c r="AC104" s="73"/>
      <c r="AD104" s="25"/>
      <c r="AE104" s="25"/>
      <c r="AG104" s="25"/>
      <c r="AH104" s="25"/>
      <c r="AI104" s="25"/>
      <c r="AJ104" s="25"/>
      <c r="AK104" s="25"/>
      <c r="AL104" s="25"/>
      <c r="AM104" s="25"/>
      <c r="AN104" s="25"/>
      <c r="AO104" s="25"/>
      <c r="AP104" s="25"/>
      <c r="AQ104" s="25"/>
      <c r="AR104" s="25"/>
      <c r="AS104" s="25"/>
      <c r="AT104" s="25"/>
      <c r="AU104" s="25"/>
      <c r="AV104" s="25"/>
      <c r="AW104" s="25"/>
    </row>
    <row r="105" spans="1:49" x14ac:dyDescent="0.15">
      <c r="A105" s="212">
        <f t="shared" si="35"/>
        <v>45143.999305555553</v>
      </c>
      <c r="B105" s="73">
        <f t="shared" si="36"/>
        <v>12</v>
      </c>
      <c r="C105" s="6">
        <f>IF(ISERROR(Penman!Z100),'Soy Irr'!C104,Penman!Z100)</f>
        <v>7.4706342563816697E-2</v>
      </c>
      <c r="D105" s="207">
        <f t="shared" ca="1" si="37"/>
        <v>0.97666666666666679</v>
      </c>
      <c r="E105" s="7">
        <f t="shared" ca="1" si="38"/>
        <v>7.2963194570660986E-2</v>
      </c>
      <c r="F105" s="131">
        <f ca="1">IF(L104&gt;0.3,E105/'Irrigation Rate'!$B$17,0)</f>
        <v>0</v>
      </c>
      <c r="G105" s="7">
        <f t="shared" ca="1" si="28"/>
        <v>7.2963194570660986E-2</v>
      </c>
      <c r="H105" s="11">
        <f>'Table (Dly)'!C99</f>
        <v>2.5299212598425198</v>
      </c>
      <c r="I105" s="16">
        <f t="shared" si="29"/>
        <v>0</v>
      </c>
      <c r="K105" s="96">
        <f t="shared" si="30"/>
        <v>7.8300000000000008E-2</v>
      </c>
      <c r="L105" s="261">
        <f t="shared" si="41"/>
        <v>1.4999999999999999E-2</v>
      </c>
      <c r="M105" s="67">
        <v>1.4999999999999999E-2</v>
      </c>
      <c r="N105" s="96">
        <f t="shared" ca="1" si="31"/>
        <v>1.7861146038965927</v>
      </c>
      <c r="O105" s="120">
        <f t="shared" si="39"/>
        <v>24</v>
      </c>
      <c r="P105" s="96">
        <f t="shared" si="40"/>
        <v>5.2200000000000006</v>
      </c>
      <c r="Q105" s="96">
        <f t="shared" ca="1" si="42"/>
        <v>7.3918945594249035</v>
      </c>
      <c r="R105" s="96">
        <f t="shared" si="42"/>
        <v>12.320314960629922</v>
      </c>
      <c r="S105" s="96">
        <f t="shared" si="33"/>
        <v>0.38249999999999995</v>
      </c>
      <c r="T105" s="96">
        <f t="shared" ca="1" si="34"/>
        <v>8.7804832647906537</v>
      </c>
      <c r="AB105" s="25"/>
      <c r="AC105" s="73"/>
      <c r="AD105" s="25"/>
      <c r="AE105" s="25"/>
      <c r="AG105" s="25"/>
      <c r="AH105" s="25"/>
      <c r="AI105" s="25"/>
      <c r="AJ105" s="25"/>
      <c r="AK105" s="25"/>
      <c r="AL105" s="25"/>
      <c r="AM105" s="25"/>
      <c r="AN105" s="25"/>
      <c r="AO105" s="25"/>
      <c r="AP105" s="25"/>
      <c r="AQ105" s="25"/>
      <c r="AR105" s="25"/>
      <c r="AS105" s="25"/>
      <c r="AT105" s="25"/>
      <c r="AU105" s="25"/>
      <c r="AV105" s="25"/>
      <c r="AW105" s="25"/>
    </row>
    <row r="106" spans="1:49" s="240" customFormat="1" x14ac:dyDescent="0.15">
      <c r="A106" s="232">
        <f t="shared" si="35"/>
        <v>45144.999305555553</v>
      </c>
      <c r="B106" s="233">
        <f t="shared" si="36"/>
        <v>12</v>
      </c>
      <c r="C106" s="234">
        <f>IF(ISERROR(Penman!Z101),'Soy Irr'!C105,Penman!Z101)</f>
        <v>7.5985276340347879E-2</v>
      </c>
      <c r="D106" s="235">
        <f t="shared" ca="1" si="37"/>
        <v>0.97666666666666679</v>
      </c>
      <c r="E106" s="236">
        <f t="shared" ref="E106:E137" ca="1" si="43">IF(B106&gt;0,VLOOKUP(1,INDIRECT(Crop),B106+1),0.2)*C106</f>
        <v>7.421228655907311E-2</v>
      </c>
      <c r="F106" s="237">
        <f>IF(L105&gt;0.3,E106/'Irrigation Rate'!$B$17,0)</f>
        <v>0</v>
      </c>
      <c r="G106" s="236">
        <f t="shared" ca="1" si="28"/>
        <v>7.421228655907311E-2</v>
      </c>
      <c r="H106" s="238">
        <f>'Table (Dly)'!C100</f>
        <v>0.02</v>
      </c>
      <c r="I106" s="239">
        <f t="shared" si="29"/>
        <v>0</v>
      </c>
      <c r="K106" s="230">
        <f t="shared" ca="1" si="30"/>
        <v>0.13251228655907313</v>
      </c>
      <c r="L106" s="260">
        <f t="shared" ca="1" si="41"/>
        <v>2.5385495509400981E-2</v>
      </c>
      <c r="M106" s="241"/>
      <c r="N106" s="230">
        <f t="shared" ca="1" si="31"/>
        <v>0</v>
      </c>
      <c r="O106" s="242">
        <f t="shared" si="39"/>
        <v>24</v>
      </c>
      <c r="P106" s="230">
        <f t="shared" si="40"/>
        <v>5.2200000000000006</v>
      </c>
      <c r="Q106" s="230">
        <f t="shared" ref="Q106:R121" ca="1" si="44">Q105+G106</f>
        <v>7.466106845983977</v>
      </c>
      <c r="R106" s="230">
        <f t="shared" si="44"/>
        <v>12.340314960629922</v>
      </c>
      <c r="S106" s="230">
        <f t="shared" si="33"/>
        <v>0.38249999999999995</v>
      </c>
      <c r="T106" s="230">
        <f t="shared" ca="1" si="34"/>
        <v>8.7804832647906537</v>
      </c>
      <c r="AB106" s="243"/>
      <c r="AC106" s="233"/>
      <c r="AD106" s="243"/>
      <c r="AE106" s="243"/>
      <c r="AG106" s="243"/>
      <c r="AH106" s="243"/>
      <c r="AI106" s="243"/>
      <c r="AJ106" s="243"/>
      <c r="AK106" s="243"/>
      <c r="AL106" s="243"/>
      <c r="AM106" s="243"/>
      <c r="AN106" s="243"/>
      <c r="AO106" s="243"/>
      <c r="AP106" s="243"/>
      <c r="AQ106" s="243"/>
      <c r="AR106" s="243"/>
      <c r="AS106" s="243"/>
      <c r="AT106" s="243"/>
      <c r="AU106" s="243"/>
      <c r="AV106" s="243"/>
      <c r="AW106" s="243"/>
    </row>
    <row r="107" spans="1:49" x14ac:dyDescent="0.15">
      <c r="A107" s="212">
        <f t="shared" si="35"/>
        <v>45145.999305555553</v>
      </c>
      <c r="B107" s="73">
        <f t="shared" si="36"/>
        <v>12</v>
      </c>
      <c r="C107" s="6">
        <f>IF(ISERROR(Penman!Z102),'Soy Irr'!C106,Penman!Z102)</f>
        <v>0.1057127371517935</v>
      </c>
      <c r="D107" s="207">
        <f t="shared" ca="1" si="37"/>
        <v>0.97666666666666679</v>
      </c>
      <c r="E107" s="7">
        <f t="shared" ca="1" si="43"/>
        <v>0.10324610661825166</v>
      </c>
      <c r="F107" s="131">
        <f ca="1">IF(L106&gt;0.3,E107/'Irrigation Rate'!$B$17,0)</f>
        <v>0</v>
      </c>
      <c r="G107" s="7">
        <f t="shared" ca="1" si="28"/>
        <v>0.10324610661825166</v>
      </c>
      <c r="H107" s="11">
        <f>'Table (Dly)'!C101</f>
        <v>0.52007874015748035</v>
      </c>
      <c r="I107" s="16">
        <f t="shared" si="29"/>
        <v>0</v>
      </c>
      <c r="K107" s="96">
        <f t="shared" ca="1" si="30"/>
        <v>0</v>
      </c>
      <c r="L107" s="261">
        <f t="shared" ca="1" si="41"/>
        <v>0</v>
      </c>
      <c r="M107" s="67"/>
      <c r="N107" s="96">
        <f t="shared" ca="1" si="31"/>
        <v>0.28432034698015557</v>
      </c>
      <c r="O107" s="120">
        <f t="shared" si="39"/>
        <v>24</v>
      </c>
      <c r="P107" s="96">
        <f t="shared" si="40"/>
        <v>5.2200000000000006</v>
      </c>
      <c r="Q107" s="96">
        <f t="shared" ca="1" si="44"/>
        <v>7.5693529526022285</v>
      </c>
      <c r="R107" s="96">
        <f t="shared" si="44"/>
        <v>12.860393700787402</v>
      </c>
      <c r="S107" s="96">
        <f t="shared" si="33"/>
        <v>0.38249999999999995</v>
      </c>
      <c r="T107" s="96">
        <f t="shared" ca="1" si="34"/>
        <v>9.0648036117708095</v>
      </c>
      <c r="AB107" s="25"/>
      <c r="AC107" s="73"/>
      <c r="AD107" s="25"/>
      <c r="AE107" s="25"/>
      <c r="AG107" s="25"/>
      <c r="AH107" s="25"/>
      <c r="AI107" s="25"/>
      <c r="AJ107" s="25"/>
      <c r="AK107" s="25"/>
      <c r="AL107" s="25"/>
      <c r="AM107" s="25"/>
      <c r="AN107" s="25"/>
      <c r="AO107" s="25"/>
      <c r="AP107" s="25"/>
      <c r="AQ107" s="25"/>
      <c r="AR107" s="25"/>
      <c r="AS107" s="25"/>
      <c r="AT107" s="25"/>
      <c r="AU107" s="25"/>
      <c r="AV107" s="25"/>
      <c r="AW107" s="25"/>
    </row>
    <row r="108" spans="1:49" x14ac:dyDescent="0.15">
      <c r="A108" s="212">
        <f t="shared" si="35"/>
        <v>45146.999305555553</v>
      </c>
      <c r="B108" s="73">
        <f t="shared" si="36"/>
        <v>13</v>
      </c>
      <c r="C108" s="6">
        <f>IF(ISERROR(Penman!Z103),'Soy Irr'!C107,Penman!Z103)</f>
        <v>0.14340224372782329</v>
      </c>
      <c r="D108" s="207">
        <f t="shared" ca="1" si="37"/>
        <v>0.99777777777777787</v>
      </c>
      <c r="E108" s="7">
        <f t="shared" ca="1" si="43"/>
        <v>0.14308357207509481</v>
      </c>
      <c r="F108" s="131">
        <f ca="1">IF(L107&gt;0.3,E108/'Irrigation Rate'!$B$17,0)</f>
        <v>0</v>
      </c>
      <c r="G108" s="7">
        <f t="shared" ca="1" si="28"/>
        <v>0.14308357207509481</v>
      </c>
      <c r="H108" s="11">
        <f>'Table (Dly)'!C102</f>
        <v>0.19</v>
      </c>
      <c r="I108" s="16">
        <f t="shared" si="29"/>
        <v>0</v>
      </c>
      <c r="K108" s="96">
        <f t="shared" ca="1" si="30"/>
        <v>0</v>
      </c>
      <c r="L108" s="261">
        <f t="shared" ca="1" si="41"/>
        <v>0</v>
      </c>
      <c r="M108" s="67"/>
      <c r="N108" s="96">
        <f t="shared" ca="1" si="31"/>
        <v>4.6916427924905191E-2</v>
      </c>
      <c r="O108" s="120">
        <f t="shared" si="39"/>
        <v>24</v>
      </c>
      <c r="P108" s="96">
        <f t="shared" si="40"/>
        <v>5.2200000000000006</v>
      </c>
      <c r="Q108" s="96">
        <f t="shared" ca="1" si="44"/>
        <v>7.7124365246773232</v>
      </c>
      <c r="R108" s="96">
        <f t="shared" si="44"/>
        <v>13.050393700787401</v>
      </c>
      <c r="S108" s="96">
        <f t="shared" si="33"/>
        <v>0.38249999999999995</v>
      </c>
      <c r="T108" s="96">
        <f t="shared" ca="1" si="34"/>
        <v>9.1117200396957152</v>
      </c>
      <c r="AB108" s="25"/>
      <c r="AC108" s="73"/>
      <c r="AD108" s="25"/>
      <c r="AE108" s="25"/>
      <c r="AG108" s="25"/>
      <c r="AH108" s="25"/>
      <c r="AI108" s="25"/>
      <c r="AJ108" s="25"/>
      <c r="AK108" s="25"/>
      <c r="AL108" s="25"/>
      <c r="AM108" s="25"/>
      <c r="AN108" s="25"/>
      <c r="AO108" s="25"/>
      <c r="AP108" s="25"/>
      <c r="AQ108" s="25"/>
      <c r="AR108" s="25"/>
      <c r="AS108" s="25"/>
      <c r="AT108" s="25"/>
      <c r="AU108" s="25"/>
      <c r="AV108" s="25"/>
      <c r="AW108" s="25"/>
    </row>
    <row r="109" spans="1:49" x14ac:dyDescent="0.15">
      <c r="A109" s="212">
        <f t="shared" si="35"/>
        <v>45147.999305555553</v>
      </c>
      <c r="B109" s="73">
        <f t="shared" si="36"/>
        <v>13</v>
      </c>
      <c r="C109" s="6">
        <f>IF(ISERROR(Penman!Z104),'Soy Irr'!C108,Penman!Z104)</f>
        <v>9.9197456641924087E-2</v>
      </c>
      <c r="D109" s="207">
        <f t="shared" ca="1" si="37"/>
        <v>0.99777777777777787</v>
      </c>
      <c r="E109" s="7">
        <f t="shared" ca="1" si="43"/>
        <v>9.8977017849386492E-2</v>
      </c>
      <c r="F109" s="131">
        <f ca="1">IF(L108&gt;0.3,E109/'Irrigation Rate'!$B$17,0)</f>
        <v>0</v>
      </c>
      <c r="G109" s="7">
        <f t="shared" ca="1" si="28"/>
        <v>9.8977017849386492E-2</v>
      </c>
      <c r="H109" s="11">
        <f>'Table (Dly)'!C103</f>
        <v>0.60000000000000009</v>
      </c>
      <c r="I109" s="16">
        <f t="shared" si="29"/>
        <v>0</v>
      </c>
      <c r="K109" s="96">
        <f t="shared" si="30"/>
        <v>0</v>
      </c>
      <c r="L109" s="261">
        <f t="shared" si="41"/>
        <v>0</v>
      </c>
      <c r="M109" s="67">
        <v>0</v>
      </c>
      <c r="N109" s="96">
        <f t="shared" ca="1" si="31"/>
        <v>0.50102298215061358</v>
      </c>
      <c r="O109" s="120">
        <f t="shared" si="39"/>
        <v>24</v>
      </c>
      <c r="P109" s="96">
        <f t="shared" si="40"/>
        <v>5.2200000000000006</v>
      </c>
      <c r="Q109" s="96">
        <f t="shared" ca="1" si="44"/>
        <v>7.8114135425267097</v>
      </c>
      <c r="R109" s="96">
        <f t="shared" si="44"/>
        <v>13.650393700787401</v>
      </c>
      <c r="S109" s="96">
        <f t="shared" si="33"/>
        <v>0.38249999999999995</v>
      </c>
      <c r="T109" s="96">
        <f t="shared" ca="1" si="34"/>
        <v>9.6127430218463292</v>
      </c>
      <c r="AB109" s="25"/>
      <c r="AC109" s="73"/>
      <c r="AD109" s="25"/>
      <c r="AE109" s="25"/>
      <c r="AG109" s="25"/>
      <c r="AH109" s="25"/>
      <c r="AI109" s="25"/>
      <c r="AJ109" s="25"/>
      <c r="AK109" s="25"/>
      <c r="AL109" s="25"/>
      <c r="AM109" s="25"/>
      <c r="AN109" s="25"/>
      <c r="AO109" s="25"/>
      <c r="AP109" s="25"/>
      <c r="AQ109" s="25"/>
      <c r="AR109" s="25"/>
      <c r="AS109" s="25"/>
      <c r="AT109" s="25"/>
      <c r="AU109" s="25"/>
      <c r="AV109" s="25"/>
      <c r="AW109" s="25"/>
    </row>
    <row r="110" spans="1:49" ht="12.75" customHeight="1" x14ac:dyDescent="0.15">
      <c r="A110" s="212">
        <f t="shared" si="35"/>
        <v>45148.999305555553</v>
      </c>
      <c r="B110" s="73">
        <f t="shared" si="36"/>
        <v>13</v>
      </c>
      <c r="C110" s="6">
        <f>IF(ISERROR(Penman!Z105),'Soy Irr'!C109,Penman!Z105)</f>
        <v>0.15096317390847214</v>
      </c>
      <c r="D110" s="207">
        <f t="shared" ca="1" si="37"/>
        <v>0.99777777777777787</v>
      </c>
      <c r="E110" s="7">
        <f t="shared" ca="1" si="43"/>
        <v>0.15062770018867555</v>
      </c>
      <c r="F110" s="131">
        <f>IF(L109&gt;0.3,E110/'Irrigation Rate'!$B$17,0)</f>
        <v>0</v>
      </c>
      <c r="G110" s="7">
        <f t="shared" ca="1" si="28"/>
        <v>0.15062770018867555</v>
      </c>
      <c r="H110" s="11">
        <f>'Table (Dly)'!C104</f>
        <v>0</v>
      </c>
      <c r="I110" s="16">
        <f t="shared" si="29"/>
        <v>0</v>
      </c>
      <c r="K110" s="96">
        <f t="shared" ca="1" si="30"/>
        <v>0.15062770018867555</v>
      </c>
      <c r="L110" s="261">
        <f t="shared" ca="1" si="41"/>
        <v>2.8855881262198377E-2</v>
      </c>
      <c r="M110" s="67"/>
      <c r="N110" s="96">
        <f t="shared" ca="1" si="31"/>
        <v>0</v>
      </c>
      <c r="O110" s="120">
        <f t="shared" si="39"/>
        <v>24</v>
      </c>
      <c r="P110" s="96">
        <f t="shared" si="40"/>
        <v>5.2200000000000006</v>
      </c>
      <c r="Q110" s="96">
        <f t="shared" ca="1" si="44"/>
        <v>7.9620412427153848</v>
      </c>
      <c r="R110" s="96">
        <f t="shared" si="44"/>
        <v>13.650393700787401</v>
      </c>
      <c r="S110" s="96">
        <f t="shared" si="33"/>
        <v>0.38249999999999995</v>
      </c>
      <c r="T110" s="96">
        <f t="shared" ca="1" si="34"/>
        <v>9.6127430218463292</v>
      </c>
      <c r="AB110" s="25"/>
      <c r="AC110" s="73"/>
      <c r="AD110" s="25"/>
      <c r="AE110" s="25"/>
      <c r="AG110" s="25"/>
      <c r="AH110" s="25"/>
      <c r="AI110" s="25"/>
      <c r="AJ110" s="25"/>
      <c r="AK110" s="25"/>
      <c r="AL110" s="25"/>
      <c r="AM110" s="25"/>
      <c r="AN110" s="25"/>
      <c r="AO110" s="25"/>
      <c r="AP110" s="25"/>
      <c r="AQ110" s="25"/>
      <c r="AR110" s="25"/>
      <c r="AS110" s="25"/>
      <c r="AT110" s="25"/>
      <c r="AU110" s="25"/>
      <c r="AV110" s="25"/>
      <c r="AW110" s="25"/>
    </row>
    <row r="111" spans="1:49" x14ac:dyDescent="0.15">
      <c r="A111" s="212">
        <f t="shared" si="35"/>
        <v>45149.999305555553</v>
      </c>
      <c r="B111" s="73">
        <f t="shared" si="36"/>
        <v>13</v>
      </c>
      <c r="C111" s="6">
        <f>IF(ISERROR(Penman!Z106),'Soy Irr'!C110,Penman!Z106)</f>
        <v>0.14163227775588216</v>
      </c>
      <c r="D111" s="207">
        <f t="shared" ca="1" si="37"/>
        <v>0.99777777777777787</v>
      </c>
      <c r="E111" s="7">
        <f t="shared" ca="1" si="43"/>
        <v>0.1413175393608691</v>
      </c>
      <c r="F111" s="131">
        <f ca="1">IF(L110&gt;0.3,E111/'Irrigation Rate'!$B$17,0)</f>
        <v>0</v>
      </c>
      <c r="G111" s="7">
        <f t="shared" ca="1" si="28"/>
        <v>0.1413175393608691</v>
      </c>
      <c r="H111" s="11">
        <f>'Table (Dly)'!C105</f>
        <v>0</v>
      </c>
      <c r="I111" s="16">
        <f t="shared" si="29"/>
        <v>0</v>
      </c>
      <c r="K111" s="96">
        <f t="shared" ca="1" si="30"/>
        <v>0.29194523954954466</v>
      </c>
      <c r="L111" s="261">
        <f t="shared" ca="1" si="41"/>
        <v>5.5928206810257591E-2</v>
      </c>
      <c r="M111" s="67"/>
      <c r="N111" s="96">
        <f t="shared" ca="1" si="31"/>
        <v>0</v>
      </c>
      <c r="O111" s="120">
        <f t="shared" si="39"/>
        <v>24</v>
      </c>
      <c r="P111" s="96">
        <f t="shared" si="40"/>
        <v>5.2200000000000006</v>
      </c>
      <c r="Q111" s="96">
        <f t="shared" ca="1" si="44"/>
        <v>8.1033587820762545</v>
      </c>
      <c r="R111" s="96">
        <f t="shared" si="44"/>
        <v>13.650393700787401</v>
      </c>
      <c r="S111" s="96">
        <f t="shared" si="33"/>
        <v>0.38249999999999995</v>
      </c>
      <c r="T111" s="96">
        <f t="shared" ca="1" si="34"/>
        <v>9.6127430218463292</v>
      </c>
      <c r="AB111" s="25"/>
      <c r="AC111" s="73"/>
      <c r="AD111" s="25"/>
      <c r="AE111" s="25"/>
      <c r="AG111" s="25"/>
      <c r="AH111" s="25"/>
      <c r="AI111" s="25"/>
      <c r="AJ111" s="25"/>
      <c r="AK111" s="25"/>
      <c r="AL111" s="25"/>
      <c r="AM111" s="25"/>
      <c r="AN111" s="25"/>
      <c r="AO111" s="25"/>
      <c r="AP111" s="25"/>
      <c r="AQ111" s="25"/>
      <c r="AR111" s="25"/>
      <c r="AS111" s="25"/>
      <c r="AT111" s="25"/>
      <c r="AU111" s="25"/>
      <c r="AV111" s="25"/>
      <c r="AW111" s="25"/>
    </row>
    <row r="112" spans="1:49" x14ac:dyDescent="0.15">
      <c r="A112" s="212">
        <f t="shared" si="35"/>
        <v>45150.999305555553</v>
      </c>
      <c r="B112" s="73">
        <f t="shared" si="36"/>
        <v>13</v>
      </c>
      <c r="C112" s="6">
        <f>IF(ISERROR(Penman!Z107),'Soy Irr'!C111,Penman!Z107)</f>
        <v>0.16285229160931794</v>
      </c>
      <c r="D112" s="207">
        <f t="shared" ca="1" si="37"/>
        <v>0.99777777777777787</v>
      </c>
      <c r="E112" s="7">
        <f t="shared" ca="1" si="43"/>
        <v>0.16249039762796391</v>
      </c>
      <c r="F112" s="131">
        <f ca="1">IF(L111&gt;0.3,E112/'Irrigation Rate'!$B$17,0)</f>
        <v>0</v>
      </c>
      <c r="G112" s="7">
        <f t="shared" ca="1" si="28"/>
        <v>0.16249039762796391</v>
      </c>
      <c r="H112" s="11">
        <f>'Table (Dly)'!C106</f>
        <v>0.14000000000000001</v>
      </c>
      <c r="I112" s="16">
        <f t="shared" si="29"/>
        <v>0</v>
      </c>
      <c r="K112" s="96">
        <f t="shared" ca="1" si="30"/>
        <v>0.31443563717750855</v>
      </c>
      <c r="L112" s="261">
        <f t="shared" ca="1" si="41"/>
        <v>6.0236712102970977E-2</v>
      </c>
      <c r="M112" s="67"/>
      <c r="N112" s="96">
        <f t="shared" ca="1" si="31"/>
        <v>0</v>
      </c>
      <c r="O112" s="120">
        <f t="shared" si="39"/>
        <v>24</v>
      </c>
      <c r="P112" s="96">
        <f t="shared" si="40"/>
        <v>5.2200000000000006</v>
      </c>
      <c r="Q112" s="96">
        <f t="shared" ca="1" si="44"/>
        <v>8.2658491797042188</v>
      </c>
      <c r="R112" s="96">
        <f t="shared" si="44"/>
        <v>13.790393700787401</v>
      </c>
      <c r="S112" s="96">
        <f t="shared" si="33"/>
        <v>0.38249999999999995</v>
      </c>
      <c r="T112" s="96">
        <f t="shared" ca="1" si="34"/>
        <v>9.6127430218463292</v>
      </c>
      <c r="AB112" s="25"/>
      <c r="AC112" s="73"/>
      <c r="AD112" s="25"/>
      <c r="AE112" s="25"/>
      <c r="AG112" s="25"/>
      <c r="AH112" s="25"/>
      <c r="AI112" s="25"/>
      <c r="AJ112" s="25"/>
      <c r="AK112" s="25"/>
      <c r="AL112" s="25"/>
      <c r="AM112" s="25"/>
      <c r="AN112" s="25"/>
      <c r="AO112" s="25"/>
      <c r="AP112" s="25"/>
      <c r="AQ112" s="25"/>
      <c r="AR112" s="25"/>
      <c r="AS112" s="25"/>
      <c r="AT112" s="25"/>
      <c r="AU112" s="25"/>
      <c r="AV112" s="25"/>
      <c r="AW112" s="25"/>
    </row>
    <row r="113" spans="1:49" x14ac:dyDescent="0.15">
      <c r="A113" s="212">
        <f t="shared" si="35"/>
        <v>45151.999305555553</v>
      </c>
      <c r="B113" s="73">
        <f t="shared" si="36"/>
        <v>13</v>
      </c>
      <c r="C113" s="6">
        <f>IF(ISERROR(Penman!Z108),'Soy Irr'!C112,Penman!Z108)</f>
        <v>0.14630619693926311</v>
      </c>
      <c r="D113" s="207">
        <f t="shared" ca="1" si="37"/>
        <v>0.99777777777777787</v>
      </c>
      <c r="E113" s="7">
        <f t="shared" ca="1" si="43"/>
        <v>0.14598107205717586</v>
      </c>
      <c r="F113" s="131">
        <f ca="1">IF(L112&gt;0.3,E113/'Irrigation Rate'!$B$17,0)</f>
        <v>0</v>
      </c>
      <c r="G113" s="7">
        <f t="shared" ca="1" si="28"/>
        <v>0.14598107205717586</v>
      </c>
      <c r="H113" s="11">
        <f>'Table (Dly)'!C107</f>
        <v>0</v>
      </c>
      <c r="I113" s="16">
        <f t="shared" si="29"/>
        <v>0</v>
      </c>
      <c r="K113" s="96">
        <f t="shared" ca="1" si="30"/>
        <v>0.46041670923468442</v>
      </c>
      <c r="L113" s="8">
        <f t="shared" ca="1" si="41"/>
        <v>8.8202434719288195E-2</v>
      </c>
      <c r="M113" s="67"/>
      <c r="N113" s="96">
        <f t="shared" ca="1" si="31"/>
        <v>0</v>
      </c>
      <c r="O113" s="120">
        <f t="shared" si="39"/>
        <v>24</v>
      </c>
      <c r="P113" s="96">
        <f t="shared" si="40"/>
        <v>5.2200000000000006</v>
      </c>
      <c r="Q113" s="96">
        <f t="shared" ca="1" si="44"/>
        <v>8.4118302517613941</v>
      </c>
      <c r="R113" s="96">
        <f t="shared" si="44"/>
        <v>13.790393700787401</v>
      </c>
      <c r="S113" s="96">
        <f t="shared" si="33"/>
        <v>0.38249999999999995</v>
      </c>
      <c r="T113" s="96">
        <f t="shared" ca="1" si="34"/>
        <v>9.6127430218463292</v>
      </c>
      <c r="AB113" s="25"/>
      <c r="AC113" s="73"/>
      <c r="AD113" s="25"/>
      <c r="AE113" s="25"/>
      <c r="AG113" s="25"/>
      <c r="AH113" s="25"/>
      <c r="AI113" s="25"/>
      <c r="AJ113" s="25"/>
      <c r="AK113" s="25"/>
      <c r="AL113" s="25"/>
      <c r="AM113" s="25"/>
      <c r="AN113" s="25"/>
      <c r="AO113" s="25"/>
      <c r="AP113" s="25"/>
      <c r="AQ113" s="25"/>
      <c r="AR113" s="25"/>
      <c r="AS113" s="25"/>
      <c r="AT113" s="25"/>
      <c r="AU113" s="25"/>
      <c r="AV113" s="25"/>
      <c r="AW113" s="25"/>
    </row>
    <row r="114" spans="1:49" x14ac:dyDescent="0.15">
      <c r="A114" s="212">
        <f t="shared" si="35"/>
        <v>45152.999305555553</v>
      </c>
      <c r="B114" s="73">
        <f t="shared" si="36"/>
        <v>13</v>
      </c>
      <c r="C114" s="6">
        <f>IF(ISERROR(Penman!Z109),'Soy Irr'!C113,Penman!Z109)</f>
        <v>8.4506807624094932E-2</v>
      </c>
      <c r="D114" s="207">
        <f t="shared" ca="1" si="37"/>
        <v>0.99777777777777787</v>
      </c>
      <c r="E114" s="7">
        <f t="shared" ca="1" si="43"/>
        <v>8.4319014718263613E-2</v>
      </c>
      <c r="F114" s="131">
        <f ca="1">IF(L113&gt;0.3,E114/'Irrigation Rate'!$B$17,0)</f>
        <v>0</v>
      </c>
      <c r="G114" s="7">
        <f t="shared" ca="1" si="28"/>
        <v>8.4319014718263613E-2</v>
      </c>
      <c r="H114" s="11">
        <f>'Table (Dly)'!C108</f>
        <v>0.08</v>
      </c>
      <c r="I114" s="16">
        <f t="shared" si="29"/>
        <v>0</v>
      </c>
      <c r="K114" s="96">
        <f t="shared" ca="1" si="30"/>
        <v>0.46473572395294799</v>
      </c>
      <c r="L114" s="261">
        <f t="shared" ca="1" si="41"/>
        <v>8.9029832174894241E-2</v>
      </c>
      <c r="M114" s="67"/>
      <c r="N114" s="96">
        <f t="shared" ca="1" si="31"/>
        <v>0</v>
      </c>
      <c r="O114" s="120">
        <f t="shared" si="39"/>
        <v>24</v>
      </c>
      <c r="P114" s="96">
        <f t="shared" si="40"/>
        <v>5.2200000000000006</v>
      </c>
      <c r="Q114" s="96">
        <f t="shared" ca="1" si="44"/>
        <v>8.496149266479657</v>
      </c>
      <c r="R114" s="96">
        <f t="shared" si="44"/>
        <v>13.870393700787401</v>
      </c>
      <c r="S114" s="96">
        <f t="shared" si="33"/>
        <v>0.38249999999999995</v>
      </c>
      <c r="T114" s="96">
        <f t="shared" ca="1" si="34"/>
        <v>9.6127430218463292</v>
      </c>
      <c r="AB114" s="25"/>
      <c r="AC114" s="73"/>
      <c r="AD114" s="25"/>
      <c r="AE114" s="25"/>
      <c r="AG114" s="25"/>
      <c r="AH114" s="25"/>
      <c r="AI114" s="25"/>
      <c r="AJ114" s="25"/>
      <c r="AK114" s="25"/>
      <c r="AL114" s="25"/>
      <c r="AM114" s="25"/>
      <c r="AN114" s="25"/>
      <c r="AO114" s="25"/>
      <c r="AP114" s="25"/>
      <c r="AQ114" s="25"/>
      <c r="AR114" s="25"/>
      <c r="AS114" s="25"/>
      <c r="AT114" s="25"/>
      <c r="AU114" s="25"/>
      <c r="AV114" s="25"/>
      <c r="AW114" s="25"/>
    </row>
    <row r="115" spans="1:49" x14ac:dyDescent="0.15">
      <c r="A115" s="212">
        <f t="shared" si="35"/>
        <v>45153.999305555553</v>
      </c>
      <c r="B115" s="73">
        <f t="shared" si="36"/>
        <v>14</v>
      </c>
      <c r="C115" s="6">
        <f>IF(ISERROR(Penman!Z110),'Soy Irr'!C114,Penman!Z110)</f>
        <v>9.3238226089726511E-2</v>
      </c>
      <c r="D115" s="207">
        <f t="shared" ca="1" si="37"/>
        <v>0.94222222222222229</v>
      </c>
      <c r="E115" s="7">
        <f t="shared" ca="1" si="43"/>
        <v>8.7851128582320095E-2</v>
      </c>
      <c r="F115" s="131">
        <f ca="1">IF(L114&gt;0.3,E115/'Irrigation Rate'!$B$17,0)</f>
        <v>0</v>
      </c>
      <c r="G115" s="7">
        <f t="shared" ca="1" si="28"/>
        <v>8.7851128582320095E-2</v>
      </c>
      <c r="H115" s="11">
        <f>'Table (Dly)'!C109</f>
        <v>3.0000000000000002E-2</v>
      </c>
      <c r="I115" s="16">
        <f t="shared" si="29"/>
        <v>0</v>
      </c>
      <c r="K115" s="96">
        <f t="shared" ca="1" si="30"/>
        <v>0.52258685253526804</v>
      </c>
      <c r="L115" s="261">
        <f t="shared" ca="1" si="41"/>
        <v>0.10011242385733103</v>
      </c>
      <c r="M115" s="67"/>
      <c r="N115" s="96">
        <f t="shared" ca="1" si="31"/>
        <v>0</v>
      </c>
      <c r="O115" s="120">
        <f t="shared" si="39"/>
        <v>24</v>
      </c>
      <c r="P115" s="96">
        <f t="shared" si="40"/>
        <v>5.2200000000000006</v>
      </c>
      <c r="Q115" s="96">
        <f t="shared" ca="1" si="44"/>
        <v>8.5840003950619774</v>
      </c>
      <c r="R115" s="96">
        <f t="shared" si="44"/>
        <v>13.900393700787401</v>
      </c>
      <c r="S115" s="96">
        <f t="shared" si="33"/>
        <v>0.38249999999999995</v>
      </c>
      <c r="T115" s="96">
        <f t="shared" ca="1" si="34"/>
        <v>9.6127430218463292</v>
      </c>
      <c r="AB115" s="25"/>
      <c r="AC115" s="73"/>
      <c r="AD115" s="25"/>
      <c r="AE115" s="25"/>
      <c r="AG115" s="25"/>
      <c r="AH115" s="25"/>
      <c r="AI115" s="25"/>
      <c r="AJ115" s="25"/>
      <c r="AK115" s="25"/>
      <c r="AL115" s="25"/>
      <c r="AM115" s="25"/>
      <c r="AN115" s="25"/>
      <c r="AO115" s="25"/>
      <c r="AP115" s="25"/>
      <c r="AQ115" s="25"/>
      <c r="AR115" s="25"/>
      <c r="AS115" s="25"/>
      <c r="AT115" s="25"/>
      <c r="AU115" s="25"/>
      <c r="AV115" s="25"/>
      <c r="AW115" s="25"/>
    </row>
    <row r="116" spans="1:49" x14ac:dyDescent="0.15">
      <c r="A116" s="212">
        <f t="shared" si="35"/>
        <v>45154.999305555553</v>
      </c>
      <c r="B116" s="73">
        <f t="shared" si="36"/>
        <v>14</v>
      </c>
      <c r="C116" s="6">
        <f>IF(ISERROR(Penman!Z111),'Soy Irr'!C115,Penman!Z111)</f>
        <v>0.16084623757563851</v>
      </c>
      <c r="D116" s="207">
        <f t="shared" ca="1" si="37"/>
        <v>0.94222222222222229</v>
      </c>
      <c r="E116" s="7">
        <f t="shared" ca="1" si="43"/>
        <v>0.15155289940460162</v>
      </c>
      <c r="F116" s="131">
        <f ca="1">IF(L115&gt;0.3,E116/'Irrigation Rate'!$B$17,0)</f>
        <v>0</v>
      </c>
      <c r="G116" s="7">
        <f t="shared" ca="1" si="28"/>
        <v>0.15155289940460162</v>
      </c>
      <c r="H116" s="11">
        <f>'Table (Dly)'!C110</f>
        <v>0</v>
      </c>
      <c r="I116" s="16">
        <f t="shared" si="29"/>
        <v>0</v>
      </c>
      <c r="K116" s="96">
        <f t="shared" ca="1" si="30"/>
        <v>0.67413975193986964</v>
      </c>
      <c r="L116" s="261">
        <f t="shared" ca="1" si="41"/>
        <v>0.12914554634863401</v>
      </c>
      <c r="M116" s="67"/>
      <c r="N116" s="96">
        <f t="shared" ca="1" si="31"/>
        <v>0</v>
      </c>
      <c r="O116" s="120">
        <f t="shared" si="39"/>
        <v>24</v>
      </c>
      <c r="P116" s="96">
        <f t="shared" si="40"/>
        <v>5.2200000000000006</v>
      </c>
      <c r="Q116" s="96">
        <f t="shared" ca="1" si="44"/>
        <v>8.7355532944665786</v>
      </c>
      <c r="R116" s="96">
        <f t="shared" si="44"/>
        <v>13.900393700787401</v>
      </c>
      <c r="S116" s="96">
        <f t="shared" si="33"/>
        <v>0.38249999999999995</v>
      </c>
      <c r="T116" s="96">
        <f t="shared" ca="1" si="34"/>
        <v>9.6127430218463292</v>
      </c>
      <c r="AB116" s="25"/>
      <c r="AC116" s="73"/>
      <c r="AD116" s="25"/>
      <c r="AE116" s="25"/>
      <c r="AG116" s="25"/>
      <c r="AH116" s="25"/>
      <c r="AI116" s="25"/>
      <c r="AJ116" s="25"/>
      <c r="AK116" s="25"/>
      <c r="AL116" s="25"/>
      <c r="AM116" s="25"/>
      <c r="AN116" s="25"/>
      <c r="AO116" s="25"/>
      <c r="AP116" s="25"/>
      <c r="AQ116" s="25"/>
      <c r="AR116" s="25"/>
      <c r="AS116" s="25"/>
      <c r="AT116" s="25"/>
      <c r="AU116" s="25"/>
      <c r="AV116" s="25"/>
      <c r="AW116" s="25"/>
    </row>
    <row r="117" spans="1:49" x14ac:dyDescent="0.15">
      <c r="A117" s="212">
        <f t="shared" si="35"/>
        <v>45155.999305555553</v>
      </c>
      <c r="B117" s="73">
        <f t="shared" si="36"/>
        <v>14</v>
      </c>
      <c r="C117" s="6">
        <f>IF(ISERROR(Penman!Z112),'Soy Irr'!C116,Penman!Z112)</f>
        <v>0.12313772371467574</v>
      </c>
      <c r="D117" s="207">
        <f t="shared" ca="1" si="37"/>
        <v>0.94222222222222229</v>
      </c>
      <c r="E117" s="7">
        <f t="shared" ca="1" si="43"/>
        <v>0.11602309967782781</v>
      </c>
      <c r="F117" s="131">
        <f ca="1">IF(L116&gt;0.3,E117/'Irrigation Rate'!$B$17,0)</f>
        <v>0</v>
      </c>
      <c r="G117" s="7">
        <f t="shared" ca="1" si="28"/>
        <v>0.11602309967782781</v>
      </c>
      <c r="H117" s="11">
        <f>'Table (Dly)'!C111</f>
        <v>0.21</v>
      </c>
      <c r="I117" s="16">
        <f t="shared" si="29"/>
        <v>0</v>
      </c>
      <c r="K117" s="96">
        <f t="shared" si="30"/>
        <v>0</v>
      </c>
      <c r="L117" s="261">
        <f t="shared" si="41"/>
        <v>0</v>
      </c>
      <c r="M117" s="67">
        <v>0</v>
      </c>
      <c r="N117" s="96">
        <f t="shared" ca="1" si="31"/>
        <v>0</v>
      </c>
      <c r="O117" s="120">
        <f t="shared" si="39"/>
        <v>24</v>
      </c>
      <c r="P117" s="96">
        <f t="shared" si="40"/>
        <v>5.2200000000000006</v>
      </c>
      <c r="Q117" s="96">
        <f t="shared" ca="1" si="44"/>
        <v>8.8515763941444057</v>
      </c>
      <c r="R117" s="96">
        <f t="shared" si="44"/>
        <v>14.110393700787402</v>
      </c>
      <c r="S117" s="96">
        <f t="shared" si="33"/>
        <v>0.38249999999999995</v>
      </c>
      <c r="T117" s="96">
        <f t="shared" ca="1" si="34"/>
        <v>9.6127430218463292</v>
      </c>
      <c r="AB117" s="25"/>
      <c r="AC117" s="73"/>
      <c r="AD117" s="25"/>
      <c r="AE117" s="25"/>
      <c r="AG117" s="25"/>
      <c r="AH117" s="25"/>
      <c r="AI117" s="25"/>
      <c r="AJ117" s="25"/>
      <c r="AK117" s="25"/>
      <c r="AL117" s="25"/>
      <c r="AM117" s="25"/>
      <c r="AN117" s="25"/>
      <c r="AO117" s="25"/>
      <c r="AP117" s="25"/>
      <c r="AQ117" s="25"/>
      <c r="AR117" s="25"/>
      <c r="AS117" s="25"/>
      <c r="AT117" s="25"/>
      <c r="AU117" s="25"/>
      <c r="AV117" s="25"/>
      <c r="AW117" s="25"/>
    </row>
    <row r="118" spans="1:49" x14ac:dyDescent="0.15">
      <c r="A118" s="212">
        <f t="shared" si="35"/>
        <v>45156.999305555553</v>
      </c>
      <c r="B118" s="73">
        <f t="shared" si="36"/>
        <v>14</v>
      </c>
      <c r="C118" s="6">
        <f>IF(ISERROR(Penman!Z113),'Soy Irr'!C117,Penman!Z113)</f>
        <v>0.1399416356601631</v>
      </c>
      <c r="D118" s="207">
        <f t="shared" ca="1" si="37"/>
        <v>0.94222222222222229</v>
      </c>
      <c r="E118" s="7">
        <f t="shared" ca="1" si="43"/>
        <v>0.13185611893313146</v>
      </c>
      <c r="F118" s="131">
        <f>IF(L117&gt;0.3,E118/'Irrigation Rate'!$B$17,0)</f>
        <v>0</v>
      </c>
      <c r="G118" s="7">
        <f t="shared" ca="1" si="28"/>
        <v>0.13185611893313146</v>
      </c>
      <c r="H118" s="11">
        <f>'Table (Dly)'!C112</f>
        <v>0</v>
      </c>
      <c r="I118" s="16">
        <f t="shared" si="29"/>
        <v>0</v>
      </c>
      <c r="K118" s="96">
        <f t="shared" ca="1" si="30"/>
        <v>0.13185611893313146</v>
      </c>
      <c r="L118" s="261">
        <f t="shared" ca="1" si="41"/>
        <v>2.5259792899067327E-2</v>
      </c>
      <c r="M118" s="67"/>
      <c r="N118" s="96">
        <f t="shared" ca="1" si="31"/>
        <v>0</v>
      </c>
      <c r="O118" s="120">
        <f t="shared" si="39"/>
        <v>24</v>
      </c>
      <c r="P118" s="96">
        <f t="shared" si="40"/>
        <v>5.2200000000000006</v>
      </c>
      <c r="Q118" s="96">
        <f t="shared" ca="1" si="44"/>
        <v>8.9834325130775365</v>
      </c>
      <c r="R118" s="96">
        <f t="shared" si="44"/>
        <v>14.110393700787402</v>
      </c>
      <c r="S118" s="96">
        <f t="shared" si="33"/>
        <v>0.38249999999999995</v>
      </c>
      <c r="T118" s="96">
        <f t="shared" ca="1" si="34"/>
        <v>9.6127430218463292</v>
      </c>
      <c r="AB118" s="25"/>
      <c r="AC118" s="73"/>
      <c r="AD118" s="25"/>
      <c r="AE118" s="25"/>
      <c r="AG118" s="25"/>
      <c r="AH118" s="25"/>
      <c r="AI118" s="25"/>
      <c r="AJ118" s="25"/>
      <c r="AK118" s="25"/>
      <c r="AL118" s="25"/>
      <c r="AM118" s="25"/>
      <c r="AN118" s="25"/>
      <c r="AO118" s="25"/>
      <c r="AP118" s="25"/>
      <c r="AQ118" s="25"/>
      <c r="AR118" s="25"/>
      <c r="AS118" s="25"/>
      <c r="AT118" s="25"/>
      <c r="AU118" s="25"/>
      <c r="AV118" s="25"/>
      <c r="AW118" s="25"/>
    </row>
    <row r="119" spans="1:49" x14ac:dyDescent="0.15">
      <c r="A119" s="212">
        <f t="shared" si="35"/>
        <v>45157.999305555553</v>
      </c>
      <c r="B119" s="73">
        <f t="shared" si="36"/>
        <v>14</v>
      </c>
      <c r="C119" s="6">
        <f>IF(ISERROR(Penman!Z114),'Soy Irr'!C118,Penman!Z114)</f>
        <v>0.15274189529455612</v>
      </c>
      <c r="D119" s="207">
        <f t="shared" ca="1" si="37"/>
        <v>0.94222222222222229</v>
      </c>
      <c r="E119" s="7">
        <f t="shared" ca="1" si="43"/>
        <v>0.14391680801087067</v>
      </c>
      <c r="F119" s="131">
        <f ca="1">IF(L118&gt;0.3,E119/'Irrigation Rate'!$B$17,0)</f>
        <v>0</v>
      </c>
      <c r="G119" s="7">
        <f t="shared" ca="1" si="28"/>
        <v>0.14391680801087067</v>
      </c>
      <c r="H119" s="11">
        <f>'Table (Dly)'!C113</f>
        <v>0</v>
      </c>
      <c r="I119" s="16">
        <f t="shared" si="29"/>
        <v>0</v>
      </c>
      <c r="K119" s="96">
        <f t="shared" ca="1" si="30"/>
        <v>0.27577292694400213</v>
      </c>
      <c r="L119" s="8">
        <f t="shared" ca="1" si="41"/>
        <v>5.2830062632950592E-2</v>
      </c>
      <c r="M119" s="67"/>
      <c r="N119" s="96">
        <f t="shared" ca="1" si="31"/>
        <v>0</v>
      </c>
      <c r="O119" s="120">
        <f t="shared" si="39"/>
        <v>24</v>
      </c>
      <c r="P119" s="96">
        <f t="shared" si="40"/>
        <v>5.2200000000000006</v>
      </c>
      <c r="Q119" s="96">
        <f t="shared" ca="1" si="44"/>
        <v>9.127349321088408</v>
      </c>
      <c r="R119" s="96">
        <f t="shared" si="44"/>
        <v>14.110393700787402</v>
      </c>
      <c r="S119" s="96">
        <f t="shared" si="33"/>
        <v>0.38249999999999995</v>
      </c>
      <c r="T119" s="96">
        <f t="shared" ca="1" si="34"/>
        <v>9.6127430218463292</v>
      </c>
      <c r="AB119" s="25"/>
      <c r="AC119" s="73"/>
      <c r="AD119" s="25"/>
      <c r="AE119" s="25"/>
      <c r="AG119" s="25"/>
      <c r="AH119" s="25"/>
      <c r="AI119" s="25"/>
      <c r="AJ119" s="25"/>
      <c r="AK119" s="25"/>
      <c r="AL119" s="25"/>
      <c r="AM119" s="25"/>
      <c r="AN119" s="25"/>
      <c r="AO119" s="25"/>
      <c r="AP119" s="25"/>
      <c r="AQ119" s="25"/>
      <c r="AR119" s="25"/>
      <c r="AS119" s="25"/>
      <c r="AT119" s="25"/>
      <c r="AU119" s="25"/>
      <c r="AV119" s="25"/>
      <c r="AW119" s="25"/>
    </row>
    <row r="120" spans="1:49" x14ac:dyDescent="0.15">
      <c r="A120" s="212">
        <f t="shared" si="35"/>
        <v>45158.999305555553</v>
      </c>
      <c r="B120" s="73">
        <f t="shared" si="36"/>
        <v>14</v>
      </c>
      <c r="C120" s="6">
        <f>IF(ISERROR(Penman!Z115),'Soy Irr'!C119,Penman!Z115)</f>
        <v>0.16750192534280037</v>
      </c>
      <c r="D120" s="207">
        <f t="shared" ca="1" si="37"/>
        <v>0.94222222222222229</v>
      </c>
      <c r="E120" s="7">
        <f t="shared" ca="1" si="43"/>
        <v>0.15782403632299413</v>
      </c>
      <c r="F120" s="131">
        <f ca="1">IF(L119&gt;0.3,E120/'Irrigation Rate'!$B$17,0)</f>
        <v>0</v>
      </c>
      <c r="G120" s="7">
        <f t="shared" ca="1" si="28"/>
        <v>0.15782403632299413</v>
      </c>
      <c r="H120" s="11">
        <f>'Table (Dly)'!C114</f>
        <v>0</v>
      </c>
      <c r="I120" s="16">
        <f t="shared" si="29"/>
        <v>0</v>
      </c>
      <c r="K120" s="96">
        <f t="shared" ca="1" si="30"/>
        <v>0.43359696326699626</v>
      </c>
      <c r="L120" s="8">
        <f t="shared" ca="1" si="41"/>
        <v>8.3064552349999279E-2</v>
      </c>
      <c r="M120" s="67"/>
      <c r="N120" s="96">
        <f t="shared" ca="1" si="31"/>
        <v>0</v>
      </c>
      <c r="O120" s="120">
        <f t="shared" si="39"/>
        <v>24</v>
      </c>
      <c r="P120" s="96">
        <f t="shared" si="40"/>
        <v>5.2200000000000006</v>
      </c>
      <c r="Q120" s="96">
        <f t="shared" ca="1" si="44"/>
        <v>9.2851733574114022</v>
      </c>
      <c r="R120" s="96">
        <f t="shared" si="44"/>
        <v>14.110393700787402</v>
      </c>
      <c r="S120" s="96">
        <f t="shared" si="33"/>
        <v>0.38249999999999995</v>
      </c>
      <c r="T120" s="96">
        <f t="shared" ca="1" si="34"/>
        <v>9.6127430218463292</v>
      </c>
      <c r="AB120" s="25"/>
      <c r="AC120" s="73"/>
      <c r="AD120" s="25"/>
      <c r="AE120" s="25"/>
      <c r="AG120" s="25"/>
      <c r="AH120" s="25"/>
      <c r="AI120" s="25"/>
      <c r="AJ120" s="25"/>
      <c r="AK120" s="25"/>
      <c r="AL120" s="25"/>
      <c r="AM120" s="25"/>
      <c r="AN120" s="25"/>
      <c r="AO120" s="25"/>
      <c r="AP120" s="25"/>
      <c r="AQ120" s="25"/>
      <c r="AR120" s="25"/>
      <c r="AS120" s="25"/>
      <c r="AT120" s="25"/>
      <c r="AU120" s="25"/>
      <c r="AV120" s="25"/>
      <c r="AW120" s="25"/>
    </row>
    <row r="121" spans="1:49" x14ac:dyDescent="0.15">
      <c r="A121" s="212">
        <f t="shared" si="35"/>
        <v>45159.999305555553</v>
      </c>
      <c r="B121" s="73">
        <f t="shared" si="36"/>
        <v>14</v>
      </c>
      <c r="C121" s="6">
        <f>IF(ISERROR(Penman!Z116),'Soy Irr'!C120,Penman!Z116)</f>
        <v>0.2156935444592874</v>
      </c>
      <c r="D121" s="207">
        <f t="shared" ca="1" si="37"/>
        <v>0.94222222222222229</v>
      </c>
      <c r="E121" s="7">
        <f t="shared" ca="1" si="43"/>
        <v>0.20323125077941748</v>
      </c>
      <c r="F121" s="131">
        <f ca="1">IF(L120&gt;0.3,E121/'Irrigation Rate'!$B$17,0)</f>
        <v>0</v>
      </c>
      <c r="G121" s="7">
        <f t="shared" ca="1" si="28"/>
        <v>0.20323125077941748</v>
      </c>
      <c r="H121" s="11">
        <f>'Table (Dly)'!C115</f>
        <v>0</v>
      </c>
      <c r="I121" s="16">
        <f t="shared" si="29"/>
        <v>0</v>
      </c>
      <c r="J121">
        <f>6.1*0.045</f>
        <v>0.27449999999999997</v>
      </c>
      <c r="K121" s="96">
        <f t="shared" ca="1" si="30"/>
        <v>0.3623282140464138</v>
      </c>
      <c r="L121" s="261">
        <f t="shared" ca="1" si="41"/>
        <v>6.9411535257933671E-2</v>
      </c>
      <c r="M121" s="67"/>
      <c r="N121" s="96">
        <f t="shared" ca="1" si="31"/>
        <v>0</v>
      </c>
      <c r="O121" s="120">
        <f t="shared" si="39"/>
        <v>24</v>
      </c>
      <c r="P121" s="96">
        <f t="shared" si="40"/>
        <v>5.2200000000000006</v>
      </c>
      <c r="Q121" s="96">
        <f t="shared" ca="1" si="44"/>
        <v>9.4884046081908195</v>
      </c>
      <c r="R121" s="96">
        <f t="shared" si="44"/>
        <v>14.110393700787402</v>
      </c>
      <c r="S121" s="96">
        <f t="shared" si="33"/>
        <v>0.65699999999999992</v>
      </c>
      <c r="T121" s="96">
        <f t="shared" ca="1" si="34"/>
        <v>9.6127430218463292</v>
      </c>
      <c r="AB121" s="25"/>
      <c r="AC121" s="73"/>
      <c r="AD121" s="25"/>
      <c r="AE121" s="25"/>
      <c r="AG121" s="25"/>
      <c r="AH121" s="25"/>
      <c r="AI121" s="25"/>
      <c r="AJ121" s="25"/>
      <c r="AK121" s="25"/>
      <c r="AL121" s="25"/>
      <c r="AM121" s="25"/>
      <c r="AN121" s="25"/>
      <c r="AO121" s="25"/>
      <c r="AP121" s="25"/>
      <c r="AQ121" s="25"/>
      <c r="AR121" s="25"/>
      <c r="AS121" s="25"/>
      <c r="AT121" s="25"/>
      <c r="AU121" s="25"/>
      <c r="AV121" s="25"/>
      <c r="AW121" s="25"/>
    </row>
    <row r="122" spans="1:49" x14ac:dyDescent="0.15">
      <c r="A122" s="212">
        <f t="shared" si="35"/>
        <v>45160.999305555553</v>
      </c>
      <c r="B122" s="73">
        <f t="shared" si="36"/>
        <v>15</v>
      </c>
      <c r="C122" s="6">
        <f>IF(ISERROR(Penman!Z117),'Soy Irr'!C121,Penman!Z117)</f>
        <v>0.17663710323534729</v>
      </c>
      <c r="D122" s="207">
        <f t="shared" ca="1" si="37"/>
        <v>0.86999999999999988</v>
      </c>
      <c r="E122" s="7">
        <f t="shared" ca="1" si="43"/>
        <v>0.15367427981475212</v>
      </c>
      <c r="F122" s="131">
        <f ca="1">IF(L121&gt;0.3,E122/'Irrigation Rate'!$B$17,0)</f>
        <v>0</v>
      </c>
      <c r="G122" s="7">
        <f t="shared" ca="1" si="28"/>
        <v>0.15367427981475212</v>
      </c>
      <c r="H122" s="11">
        <f>'Table (Dly)'!C116</f>
        <v>0</v>
      </c>
      <c r="I122" s="16">
        <f t="shared" si="29"/>
        <v>0</v>
      </c>
      <c r="K122" s="96">
        <f t="shared" ca="1" si="30"/>
        <v>0.51600249386116592</v>
      </c>
      <c r="L122" s="261">
        <f t="shared" ca="1" si="41"/>
        <v>9.8851052463824876E-2</v>
      </c>
      <c r="M122" s="67"/>
      <c r="N122" s="96">
        <f t="shared" ca="1" si="31"/>
        <v>0</v>
      </c>
      <c r="O122" s="120">
        <f t="shared" si="39"/>
        <v>24</v>
      </c>
      <c r="P122" s="96">
        <f t="shared" si="40"/>
        <v>5.2200000000000006</v>
      </c>
      <c r="Q122" s="96">
        <f t="shared" ref="Q122:R137" ca="1" si="45">Q121+G122</f>
        <v>9.642078888005571</v>
      </c>
      <c r="R122" s="96">
        <f t="shared" si="45"/>
        <v>14.110393700787402</v>
      </c>
      <c r="S122" s="96">
        <f t="shared" si="33"/>
        <v>0.65699999999999992</v>
      </c>
      <c r="T122" s="96">
        <f t="shared" ca="1" si="34"/>
        <v>9.6127430218463292</v>
      </c>
      <c r="AB122" s="25"/>
      <c r="AC122" s="73"/>
      <c r="AD122" s="25"/>
      <c r="AE122" s="25"/>
      <c r="AG122" s="25"/>
      <c r="AH122" s="25"/>
      <c r="AI122" s="25"/>
      <c r="AJ122" s="25"/>
      <c r="AK122" s="25"/>
      <c r="AL122" s="25"/>
      <c r="AM122" s="25"/>
      <c r="AN122" s="25"/>
      <c r="AO122" s="25"/>
      <c r="AP122" s="25"/>
      <c r="AQ122" s="25"/>
      <c r="AR122" s="25"/>
      <c r="AS122" s="25"/>
      <c r="AT122" s="25"/>
      <c r="AU122" s="25"/>
      <c r="AV122" s="25"/>
      <c r="AW122" s="25"/>
    </row>
    <row r="123" spans="1:49" x14ac:dyDescent="0.15">
      <c r="A123" s="212">
        <f t="shared" si="35"/>
        <v>45161.999305555553</v>
      </c>
      <c r="B123" s="73">
        <f t="shared" si="36"/>
        <v>15</v>
      </c>
      <c r="C123" s="6">
        <f>IF(ISERROR(Penman!Z118),'Soy Irr'!C122,Penman!Z118)</f>
        <v>0.17134911149409857</v>
      </c>
      <c r="D123" s="207">
        <f t="shared" ca="1" si="37"/>
        <v>0.86999999999999988</v>
      </c>
      <c r="E123" s="7">
        <f t="shared" ca="1" si="43"/>
        <v>0.14907372699986574</v>
      </c>
      <c r="F123" s="131">
        <f ca="1">IF(L122&gt;0.3,E123/'Irrigation Rate'!$B$17,0)</f>
        <v>0</v>
      </c>
      <c r="G123" s="7">
        <f t="shared" ca="1" si="28"/>
        <v>0.14907372699986574</v>
      </c>
      <c r="H123" s="11">
        <f>'Table (Dly)'!C117</f>
        <v>0</v>
      </c>
      <c r="I123" s="16">
        <f t="shared" si="29"/>
        <v>0</v>
      </c>
      <c r="K123" s="96">
        <f t="shared" ca="1" si="30"/>
        <v>0.66507622086103169</v>
      </c>
      <c r="L123" s="261">
        <f t="shared" ca="1" si="41"/>
        <v>0.12740923771284129</v>
      </c>
      <c r="M123" s="67"/>
      <c r="N123" s="96">
        <f t="shared" ca="1" si="31"/>
        <v>0</v>
      </c>
      <c r="O123" s="120">
        <f t="shared" si="39"/>
        <v>24</v>
      </c>
      <c r="P123" s="96">
        <f t="shared" si="40"/>
        <v>5.2200000000000006</v>
      </c>
      <c r="Q123" s="96">
        <f t="shared" ca="1" si="45"/>
        <v>9.7911526150054371</v>
      </c>
      <c r="R123" s="96">
        <f t="shared" si="45"/>
        <v>14.110393700787402</v>
      </c>
      <c r="S123" s="96">
        <f t="shared" si="33"/>
        <v>0.65699999999999992</v>
      </c>
      <c r="T123" s="96">
        <f t="shared" ca="1" si="34"/>
        <v>9.6127430218463292</v>
      </c>
      <c r="AB123" s="25"/>
      <c r="AC123" s="73"/>
      <c r="AD123" s="25"/>
      <c r="AE123" s="25"/>
      <c r="AG123" s="25"/>
      <c r="AH123" s="25"/>
      <c r="AI123" s="25"/>
      <c r="AJ123" s="25"/>
      <c r="AK123" s="25"/>
      <c r="AL123" s="25"/>
      <c r="AM123" s="25"/>
      <c r="AN123" s="25"/>
      <c r="AO123" s="25"/>
      <c r="AP123" s="25"/>
      <c r="AQ123" s="25"/>
      <c r="AR123" s="25"/>
      <c r="AS123" s="25"/>
      <c r="AT123" s="25"/>
      <c r="AU123" s="25"/>
      <c r="AV123" s="25"/>
      <c r="AW123" s="25"/>
    </row>
    <row r="124" spans="1:49" x14ac:dyDescent="0.15">
      <c r="A124" s="212">
        <f t="shared" si="35"/>
        <v>45162.999305555553</v>
      </c>
      <c r="B124" s="73">
        <f t="shared" si="36"/>
        <v>15</v>
      </c>
      <c r="C124" s="6">
        <f>IF(ISERROR(Penman!Z119),'Soy Irr'!C123,Penman!Z119)</f>
        <v>0.17208004152621439</v>
      </c>
      <c r="D124" s="207">
        <f t="shared" ca="1" si="37"/>
        <v>0.86999999999999988</v>
      </c>
      <c r="E124" s="7">
        <f t="shared" ca="1" si="43"/>
        <v>0.14970963612780649</v>
      </c>
      <c r="F124" s="131">
        <f ca="1">IF(L123&gt;0.3,E124/'Irrigation Rate'!$B$17,0)</f>
        <v>0</v>
      </c>
      <c r="G124" s="7">
        <f t="shared" ca="1" si="28"/>
        <v>0.14970963612780649</v>
      </c>
      <c r="H124" s="11">
        <f>'Table (Dly)'!C118</f>
        <v>0.02</v>
      </c>
      <c r="I124" s="16">
        <f t="shared" si="29"/>
        <v>0</v>
      </c>
      <c r="J124">
        <f>4.1*0.045</f>
        <v>0.18449999999999997</v>
      </c>
      <c r="K124" s="96">
        <f t="shared" ca="1" si="30"/>
        <v>0.61028585698883819</v>
      </c>
      <c r="L124" s="261">
        <f t="shared" ca="1" si="41"/>
        <v>0.11691299942314906</v>
      </c>
      <c r="M124" s="67"/>
      <c r="N124" s="96">
        <f t="shared" ca="1" si="31"/>
        <v>0</v>
      </c>
      <c r="O124" s="120">
        <f t="shared" si="39"/>
        <v>24</v>
      </c>
      <c r="P124" s="96">
        <f t="shared" si="40"/>
        <v>5.2200000000000006</v>
      </c>
      <c r="Q124" s="96">
        <f t="shared" ca="1" si="45"/>
        <v>9.9408622511332432</v>
      </c>
      <c r="R124" s="96">
        <f t="shared" si="45"/>
        <v>14.130393700787401</v>
      </c>
      <c r="S124" s="96">
        <f t="shared" si="33"/>
        <v>0.84149999999999991</v>
      </c>
      <c r="T124" s="96">
        <f t="shared" ca="1" si="34"/>
        <v>9.6127430218463292</v>
      </c>
      <c r="AB124" s="25"/>
      <c r="AC124" s="73"/>
      <c r="AD124" s="25"/>
      <c r="AE124" s="25"/>
      <c r="AG124" s="25"/>
      <c r="AH124" s="25"/>
      <c r="AI124" s="25"/>
      <c r="AJ124" s="25"/>
      <c r="AK124" s="25"/>
      <c r="AL124" s="25"/>
      <c r="AM124" s="25"/>
      <c r="AN124" s="25"/>
      <c r="AO124" s="25"/>
      <c r="AP124" s="25"/>
      <c r="AQ124" s="25"/>
      <c r="AR124" s="25"/>
      <c r="AS124" s="25"/>
      <c r="AT124" s="25"/>
      <c r="AU124" s="25"/>
      <c r="AV124" s="25"/>
      <c r="AW124" s="25"/>
    </row>
    <row r="125" spans="1:49" x14ac:dyDescent="0.15">
      <c r="A125" s="212">
        <f t="shared" si="35"/>
        <v>45163.999305555553</v>
      </c>
      <c r="B125" s="73">
        <f t="shared" si="36"/>
        <v>15</v>
      </c>
      <c r="C125" s="6">
        <f>IF(ISERROR(Penman!Z120),'Soy Irr'!C124,Penman!Z120)</f>
        <v>0.16537321090049237</v>
      </c>
      <c r="D125" s="207">
        <f t="shared" ca="1" si="37"/>
        <v>0.86999999999999988</v>
      </c>
      <c r="E125" s="7">
        <f t="shared" ca="1" si="43"/>
        <v>0.14387469348342835</v>
      </c>
      <c r="F125" s="131">
        <f ca="1">IF(L124&gt;0.3,E125/'Irrigation Rate'!$B$17,0)</f>
        <v>0</v>
      </c>
      <c r="G125" s="7">
        <f t="shared" ca="1" si="28"/>
        <v>0.14387469348342835</v>
      </c>
      <c r="H125" s="11">
        <f>'Table (Dly)'!C119</f>
        <v>0</v>
      </c>
      <c r="I125" s="16">
        <f t="shared" si="29"/>
        <v>0</v>
      </c>
      <c r="K125" s="96">
        <f t="shared" ca="1" si="30"/>
        <v>0.7541605504722666</v>
      </c>
      <c r="L125" s="261">
        <f t="shared" ca="1" si="41"/>
        <v>0.14447520123989779</v>
      </c>
      <c r="M125" s="67"/>
      <c r="N125" s="96">
        <f t="shared" ca="1" si="31"/>
        <v>0</v>
      </c>
      <c r="O125" s="120">
        <f t="shared" si="39"/>
        <v>24</v>
      </c>
      <c r="P125" s="96">
        <f t="shared" si="40"/>
        <v>5.2200000000000006</v>
      </c>
      <c r="Q125" s="96">
        <f t="shared" ca="1" si="45"/>
        <v>10.084736944616672</v>
      </c>
      <c r="R125" s="96">
        <f t="shared" si="45"/>
        <v>14.130393700787401</v>
      </c>
      <c r="S125" s="96">
        <f t="shared" si="33"/>
        <v>0.84149999999999991</v>
      </c>
      <c r="T125" s="96">
        <f t="shared" ca="1" si="34"/>
        <v>9.6127430218463292</v>
      </c>
      <c r="AB125" s="25"/>
      <c r="AC125" s="73"/>
      <c r="AD125" s="25"/>
      <c r="AE125" s="25"/>
      <c r="AG125" s="25"/>
      <c r="AH125" s="25"/>
      <c r="AI125" s="25"/>
      <c r="AJ125" s="25"/>
      <c r="AK125" s="25"/>
      <c r="AL125" s="25"/>
      <c r="AM125" s="25"/>
      <c r="AN125" s="25"/>
      <c r="AO125" s="25"/>
      <c r="AP125" s="25"/>
      <c r="AQ125" s="25"/>
      <c r="AR125" s="25"/>
      <c r="AS125" s="25"/>
      <c r="AT125" s="25"/>
      <c r="AU125" s="25"/>
      <c r="AV125" s="25"/>
      <c r="AW125" s="25"/>
    </row>
    <row r="126" spans="1:49" x14ac:dyDescent="0.15">
      <c r="A126" s="212">
        <f t="shared" si="35"/>
        <v>45164.999305555553</v>
      </c>
      <c r="B126" s="73">
        <f t="shared" si="36"/>
        <v>15</v>
      </c>
      <c r="C126" s="6">
        <f>IF(ISERROR(Penman!Z121),'Soy Irr'!C125,Penman!Z121)</f>
        <v>0.12023394850311261</v>
      </c>
      <c r="D126" s="207">
        <f t="shared" ca="1" si="37"/>
        <v>0.86999999999999988</v>
      </c>
      <c r="E126" s="7">
        <f t="shared" ca="1" si="43"/>
        <v>0.10460353519770796</v>
      </c>
      <c r="F126" s="131">
        <f ca="1">IF(L125&gt;0.3,E126/'Irrigation Rate'!$B$17,0)</f>
        <v>0</v>
      </c>
      <c r="G126" s="7">
        <f t="shared" ca="1" si="28"/>
        <v>0.10460353519770796</v>
      </c>
      <c r="H126" s="11">
        <f>'Table (Dly)'!C120</f>
        <v>0</v>
      </c>
      <c r="I126" s="16">
        <f t="shared" si="29"/>
        <v>0</v>
      </c>
      <c r="K126" s="96">
        <f t="shared" ca="1" si="30"/>
        <v>0.85876408566997453</v>
      </c>
      <c r="L126" s="261">
        <f t="shared" ca="1" si="41"/>
        <v>0.16451419265708322</v>
      </c>
      <c r="M126" s="67"/>
      <c r="N126" s="96">
        <f t="shared" ca="1" si="31"/>
        <v>0</v>
      </c>
      <c r="O126" s="120">
        <f t="shared" si="39"/>
        <v>24</v>
      </c>
      <c r="P126" s="96">
        <f t="shared" si="40"/>
        <v>5.2200000000000006</v>
      </c>
      <c r="Q126" s="96">
        <f t="shared" ca="1" si="45"/>
        <v>10.18934047981438</v>
      </c>
      <c r="R126" s="96">
        <f t="shared" si="45"/>
        <v>14.130393700787401</v>
      </c>
      <c r="S126" s="96">
        <f t="shared" si="33"/>
        <v>0.84149999999999991</v>
      </c>
      <c r="T126" s="96">
        <f t="shared" ca="1" si="34"/>
        <v>9.6127430218463292</v>
      </c>
      <c r="AB126" s="25"/>
      <c r="AC126" s="73"/>
      <c r="AD126" s="25"/>
      <c r="AE126" s="25"/>
      <c r="AG126" s="25"/>
      <c r="AH126" s="25"/>
      <c r="AI126" s="25"/>
      <c r="AJ126" s="25"/>
      <c r="AK126" s="25"/>
      <c r="AL126" s="25"/>
      <c r="AM126" s="25"/>
      <c r="AN126" s="25"/>
      <c r="AO126" s="25"/>
      <c r="AP126" s="25"/>
      <c r="AQ126" s="25"/>
      <c r="AR126" s="25"/>
      <c r="AS126" s="25"/>
      <c r="AT126" s="25"/>
      <c r="AU126" s="25"/>
      <c r="AV126" s="25"/>
      <c r="AW126" s="25"/>
    </row>
    <row r="127" spans="1:49" x14ac:dyDescent="0.15">
      <c r="A127" s="212">
        <f t="shared" si="35"/>
        <v>45165.999305555553</v>
      </c>
      <c r="B127" s="73">
        <f t="shared" si="36"/>
        <v>15</v>
      </c>
      <c r="C127" s="6">
        <f>IF(ISERROR(Penman!Z122),'Soy Irr'!C126,Penman!Z122)</f>
        <v>0.13868127167814648</v>
      </c>
      <c r="D127" s="207">
        <f t="shared" ca="1" si="37"/>
        <v>0.86999999999999988</v>
      </c>
      <c r="E127" s="7">
        <f t="shared" ca="1" si="43"/>
        <v>0.12065270635998741</v>
      </c>
      <c r="F127" s="131">
        <f ca="1">IF(L126&gt;0.3,E127/'Irrigation Rate'!$B$17,0)</f>
        <v>0</v>
      </c>
      <c r="G127" s="7">
        <f t="shared" ca="1" si="28"/>
        <v>0.12065270635998741</v>
      </c>
      <c r="H127" s="11">
        <f>'Table (Dly)'!C121</f>
        <v>0</v>
      </c>
      <c r="I127" s="16">
        <f t="shared" si="29"/>
        <v>0</v>
      </c>
      <c r="K127" s="96">
        <f t="shared" ca="1" si="30"/>
        <v>0.9794167920299619</v>
      </c>
      <c r="L127" s="8">
        <f t="shared" ca="1" si="41"/>
        <v>0.18762773793677429</v>
      </c>
      <c r="M127" s="67"/>
      <c r="N127" s="96">
        <f t="shared" ca="1" si="31"/>
        <v>0</v>
      </c>
      <c r="O127" s="120">
        <f t="shared" si="39"/>
        <v>24</v>
      </c>
      <c r="P127" s="96">
        <f t="shared" si="40"/>
        <v>5.2200000000000006</v>
      </c>
      <c r="Q127" s="96">
        <f t="shared" ca="1" si="45"/>
        <v>10.309993186174367</v>
      </c>
      <c r="R127" s="96">
        <f t="shared" si="45"/>
        <v>14.130393700787401</v>
      </c>
      <c r="S127" s="96">
        <f t="shared" si="33"/>
        <v>0.84149999999999991</v>
      </c>
      <c r="T127" s="96">
        <f t="shared" ca="1" si="34"/>
        <v>9.6127430218463292</v>
      </c>
      <c r="AB127" s="25"/>
      <c r="AC127" s="73"/>
      <c r="AD127" s="25"/>
      <c r="AE127" s="25"/>
      <c r="AG127" s="25"/>
      <c r="AH127" s="25"/>
      <c r="AI127" s="25"/>
      <c r="AJ127" s="25"/>
      <c r="AK127" s="25"/>
      <c r="AL127" s="25"/>
      <c r="AM127" s="25"/>
      <c r="AN127" s="25"/>
      <c r="AO127" s="25"/>
      <c r="AP127" s="25"/>
      <c r="AQ127" s="25"/>
      <c r="AR127" s="25"/>
      <c r="AS127" s="25"/>
      <c r="AT127" s="25"/>
      <c r="AU127" s="25"/>
      <c r="AV127" s="25"/>
      <c r="AW127" s="25"/>
    </row>
    <row r="128" spans="1:49" x14ac:dyDescent="0.15">
      <c r="A128" s="212">
        <f t="shared" si="35"/>
        <v>45166.999305555553</v>
      </c>
      <c r="B128" s="73">
        <f t="shared" si="36"/>
        <v>15</v>
      </c>
      <c r="C128" s="6">
        <f>IF(ISERROR(Penman!Z123),'Soy Irr'!C127,Penman!Z123)</f>
        <v>0.19453659367432213</v>
      </c>
      <c r="D128" s="207">
        <f t="shared" ca="1" si="37"/>
        <v>0.86999999999999988</v>
      </c>
      <c r="E128" s="7">
        <f t="shared" ca="1" si="43"/>
        <v>0.16924683649666022</v>
      </c>
      <c r="F128" s="131">
        <f ca="1">IF(L127&gt;0.3,E128/'Irrigation Rate'!$B$17,0)</f>
        <v>0</v>
      </c>
      <c r="G128" s="7">
        <f t="shared" ca="1" si="28"/>
        <v>0.16924683649666022</v>
      </c>
      <c r="H128" s="11">
        <f>'Table (Dly)'!C122</f>
        <v>0</v>
      </c>
      <c r="I128" s="16">
        <f t="shared" si="29"/>
        <v>0</v>
      </c>
      <c r="K128" s="96">
        <f t="shared" ca="1" si="30"/>
        <v>1.1486636285266221</v>
      </c>
      <c r="L128" s="261">
        <f t="shared" ca="1" si="41"/>
        <v>0.22005050354916128</v>
      </c>
      <c r="M128" s="67"/>
      <c r="N128" s="96">
        <f t="shared" ca="1" si="31"/>
        <v>0</v>
      </c>
      <c r="O128" s="120">
        <f t="shared" si="39"/>
        <v>24</v>
      </c>
      <c r="P128" s="96">
        <f t="shared" si="40"/>
        <v>5.2200000000000006</v>
      </c>
      <c r="Q128" s="96">
        <f t="shared" ca="1" si="45"/>
        <v>10.479240022671027</v>
      </c>
      <c r="R128" s="96">
        <f t="shared" si="45"/>
        <v>14.130393700787401</v>
      </c>
      <c r="S128" s="96">
        <f t="shared" si="33"/>
        <v>0.84149999999999991</v>
      </c>
      <c r="T128" s="96">
        <f t="shared" ca="1" si="34"/>
        <v>9.6127430218463292</v>
      </c>
      <c r="AB128" s="25"/>
      <c r="AC128" s="73"/>
      <c r="AD128" s="25"/>
      <c r="AE128" s="25"/>
      <c r="AG128" s="25"/>
      <c r="AH128" s="25"/>
      <c r="AI128" s="25"/>
      <c r="AJ128" s="25"/>
      <c r="AK128" s="25"/>
      <c r="AL128" s="25"/>
      <c r="AM128" s="25"/>
      <c r="AN128" s="25"/>
      <c r="AO128" s="25"/>
      <c r="AP128" s="25"/>
      <c r="AQ128" s="25"/>
      <c r="AR128" s="25"/>
      <c r="AS128" s="25"/>
      <c r="AT128" s="25"/>
      <c r="AU128" s="25"/>
      <c r="AV128" s="25"/>
      <c r="AW128" s="25"/>
    </row>
    <row r="129" spans="1:49" x14ac:dyDescent="0.15">
      <c r="A129" s="212">
        <f t="shared" si="35"/>
        <v>45167.999305555553</v>
      </c>
      <c r="B129" s="73">
        <f t="shared" si="36"/>
        <v>16</v>
      </c>
      <c r="C129" s="6">
        <f>IF(ISERROR(Penman!Z124),'Soy Irr'!C128,Penman!Z124)</f>
        <v>0.13404658693613605</v>
      </c>
      <c r="D129" s="207">
        <f t="shared" ca="1" si="37"/>
        <v>0.7866666666666664</v>
      </c>
      <c r="E129" s="7">
        <f t="shared" ca="1" si="43"/>
        <v>0.10544998172309367</v>
      </c>
      <c r="F129" s="131">
        <f ca="1">IF(L128&gt;0.3,E129/'Irrigation Rate'!$B$17,0)</f>
        <v>0</v>
      </c>
      <c r="G129" s="7">
        <f t="shared" ca="1" si="28"/>
        <v>0.10544998172309367</v>
      </c>
      <c r="H129" s="11">
        <f>'Table (Dly)'!C123</f>
        <v>0</v>
      </c>
      <c r="I129" s="16">
        <f t="shared" si="29"/>
        <v>0</v>
      </c>
      <c r="J129">
        <f>2.9*0.045</f>
        <v>0.1305</v>
      </c>
      <c r="K129" s="96">
        <f ca="1">IF(M129&lt;&gt;"",M129*P129,K128+G129+N129-H129-I129-J129)</f>
        <v>1.1236136102497156</v>
      </c>
      <c r="L129" s="261">
        <f t="shared" ca="1" si="41"/>
        <v>0.21525164947312558</v>
      </c>
      <c r="M129" s="67"/>
      <c r="N129" s="96">
        <f ca="1">IF((K128+G129-H129-I129-J129)&lt;0,-K128-G129+H129+I129+J129,0)</f>
        <v>0</v>
      </c>
      <c r="O129" s="120">
        <f t="shared" si="39"/>
        <v>24</v>
      </c>
      <c r="P129" s="96">
        <f t="shared" si="40"/>
        <v>5.2200000000000006</v>
      </c>
      <c r="Q129" s="96">
        <f t="shared" ca="1" si="45"/>
        <v>10.584690004394121</v>
      </c>
      <c r="R129" s="96">
        <f t="shared" si="45"/>
        <v>14.130393700787401</v>
      </c>
      <c r="S129" s="96">
        <f>S128+J129</f>
        <v>0.97199999999999998</v>
      </c>
      <c r="T129" s="96">
        <f t="shared" ca="1" si="34"/>
        <v>9.6127430218463292</v>
      </c>
      <c r="AB129" s="25"/>
      <c r="AC129" s="73"/>
      <c r="AD129" s="25"/>
      <c r="AE129" s="25"/>
      <c r="AG129" s="25"/>
      <c r="AH129" s="25"/>
      <c r="AI129" s="25"/>
      <c r="AJ129" s="25"/>
      <c r="AK129" s="25"/>
      <c r="AL129" s="25"/>
      <c r="AM129" s="25"/>
      <c r="AN129" s="25"/>
      <c r="AO129" s="25"/>
      <c r="AP129" s="25"/>
      <c r="AQ129" s="25"/>
      <c r="AR129" s="25"/>
      <c r="AS129" s="25"/>
      <c r="AT129" s="25"/>
      <c r="AU129" s="25"/>
      <c r="AV129" s="25"/>
      <c r="AW129" s="25"/>
    </row>
    <row r="130" spans="1:49" x14ac:dyDescent="0.15">
      <c r="A130" s="212">
        <f t="shared" si="35"/>
        <v>45168.999305555553</v>
      </c>
      <c r="B130" s="73">
        <f t="shared" si="36"/>
        <v>16</v>
      </c>
      <c r="C130" s="6">
        <f>IF(ISERROR(Penman!Z125),'Soy Irr'!C129,Penman!Z125)</f>
        <v>0.13016560990971102</v>
      </c>
      <c r="D130" s="207">
        <f t="shared" ca="1" si="37"/>
        <v>0.7866666666666664</v>
      </c>
      <c r="E130" s="7">
        <f t="shared" ca="1" si="43"/>
        <v>0.10239694646230596</v>
      </c>
      <c r="F130" s="131">
        <f ca="1">IF(L129&gt;0.3,E130/'Irrigation Rate'!$B$17,0)</f>
        <v>0</v>
      </c>
      <c r="G130" s="7">
        <f t="shared" ca="1" si="28"/>
        <v>0.10239694646230596</v>
      </c>
      <c r="H130" s="11">
        <f>'Table (Dly)'!C124</f>
        <v>0</v>
      </c>
      <c r="I130" s="16">
        <f t="shared" si="29"/>
        <v>0</v>
      </c>
      <c r="J130">
        <f>4.1*0.045</f>
        <v>0.18449999999999997</v>
      </c>
      <c r="K130" s="96">
        <f ca="1">IF(M130&lt;&gt;"",M130*P130,K129+G130+N130-H130-I130-J130)</f>
        <v>1.0415105567120218</v>
      </c>
      <c r="L130" s="261">
        <f t="shared" ca="1" si="41"/>
        <v>0.19952309515555969</v>
      </c>
      <c r="M130" s="67"/>
      <c r="N130" s="96">
        <f ca="1">IF((K129+G130-H130-I130-J130)&lt;0,-K129-G130+H130+I130+J130,0)</f>
        <v>0</v>
      </c>
      <c r="O130" s="120">
        <f t="shared" si="39"/>
        <v>24</v>
      </c>
      <c r="P130" s="96">
        <f t="shared" si="40"/>
        <v>5.2200000000000006</v>
      </c>
      <c r="Q130" s="96">
        <f t="shared" ca="1" si="45"/>
        <v>10.687086950856427</v>
      </c>
      <c r="R130" s="96">
        <f t="shared" si="45"/>
        <v>14.130393700787401</v>
      </c>
      <c r="S130" s="96">
        <f>S129+J130</f>
        <v>1.1564999999999999</v>
      </c>
      <c r="T130" s="96">
        <f t="shared" ca="1" si="34"/>
        <v>9.6127430218463292</v>
      </c>
      <c r="AB130" s="25"/>
      <c r="AC130" s="73"/>
      <c r="AD130" s="25"/>
      <c r="AE130" s="25"/>
      <c r="AG130" s="25"/>
      <c r="AH130" s="25"/>
      <c r="AI130" s="25"/>
      <c r="AJ130" s="25"/>
      <c r="AK130" s="25"/>
      <c r="AL130" s="25"/>
      <c r="AM130" s="25"/>
      <c r="AN130" s="25"/>
      <c r="AO130" s="25"/>
      <c r="AP130" s="25"/>
      <c r="AQ130" s="25"/>
      <c r="AR130" s="25"/>
      <c r="AS130" s="25"/>
      <c r="AT130" s="25"/>
      <c r="AU130" s="25"/>
      <c r="AV130" s="25"/>
      <c r="AW130" s="25"/>
    </row>
    <row r="131" spans="1:49" x14ac:dyDescent="0.15">
      <c r="A131" s="212">
        <f t="shared" si="35"/>
        <v>45169.999305555553</v>
      </c>
      <c r="B131" s="73">
        <f t="shared" si="36"/>
        <v>16</v>
      </c>
      <c r="C131" s="6">
        <f>IF(ISERROR(Penman!Z126),'Soy Irr'!C130,Penman!Z126)</f>
        <v>0.13725304623793205</v>
      </c>
      <c r="D131" s="207">
        <f t="shared" ca="1" si="37"/>
        <v>0.7866666666666664</v>
      </c>
      <c r="E131" s="7">
        <f t="shared" ca="1" si="43"/>
        <v>0.10797239637383985</v>
      </c>
      <c r="F131" s="131">
        <f ca="1">IF(L130&gt;0.3,E131/'Irrigation Rate'!$B$17,0)</f>
        <v>0</v>
      </c>
      <c r="G131" s="7">
        <f t="shared" ca="1" si="28"/>
        <v>0.10797239637383985</v>
      </c>
      <c r="H131" s="11">
        <f>'Table (Dly)'!C125</f>
        <v>0</v>
      </c>
      <c r="I131" s="16">
        <f t="shared" si="29"/>
        <v>0</v>
      </c>
      <c r="J131">
        <f>5*0.045</f>
        <v>0.22499999999999998</v>
      </c>
      <c r="K131" s="96">
        <f t="shared" ca="1" si="30"/>
        <v>0.9244829530858617</v>
      </c>
      <c r="L131" s="261">
        <f t="shared" ca="1" si="41"/>
        <v>0.17710401400112291</v>
      </c>
      <c r="M131" s="67"/>
      <c r="N131" s="96">
        <f t="shared" ca="1" si="31"/>
        <v>0</v>
      </c>
      <c r="O131" s="120">
        <f t="shared" si="39"/>
        <v>24</v>
      </c>
      <c r="P131" s="96">
        <f t="shared" si="40"/>
        <v>5.2200000000000006</v>
      </c>
      <c r="Q131" s="96">
        <f t="shared" ca="1" si="45"/>
        <v>10.795059347230268</v>
      </c>
      <c r="R131" s="96">
        <f t="shared" si="45"/>
        <v>14.130393700787401</v>
      </c>
      <c r="S131" s="96">
        <f t="shared" si="33"/>
        <v>1.3815</v>
      </c>
      <c r="T131" s="96">
        <f t="shared" ca="1" si="34"/>
        <v>9.6127430218463292</v>
      </c>
      <c r="AB131" s="25"/>
      <c r="AC131" s="73"/>
      <c r="AD131" s="25"/>
      <c r="AE131" s="25"/>
      <c r="AG131" s="25"/>
      <c r="AH131" s="25"/>
      <c r="AI131" s="25"/>
      <c r="AJ131" s="25"/>
      <c r="AK131" s="25"/>
      <c r="AL131" s="25"/>
      <c r="AM131" s="25"/>
      <c r="AN131" s="25"/>
      <c r="AO131" s="25"/>
      <c r="AP131" s="25"/>
      <c r="AQ131" s="25"/>
      <c r="AR131" s="25"/>
      <c r="AS131" s="25"/>
      <c r="AT131" s="25"/>
      <c r="AU131" s="25"/>
      <c r="AV131" s="25"/>
      <c r="AW131" s="25"/>
    </row>
    <row r="132" spans="1:49" x14ac:dyDescent="0.15">
      <c r="A132" s="212">
        <f t="shared" si="35"/>
        <v>45170.999305555553</v>
      </c>
      <c r="B132" s="73">
        <f t="shared" si="36"/>
        <v>16</v>
      </c>
      <c r="C132" s="6">
        <f>IF(ISERROR(Penman!Z127),'Soy Irr'!C131,Penman!Z127)</f>
        <v>0.15340606461294801</v>
      </c>
      <c r="D132" s="207">
        <f t="shared" ca="1" si="37"/>
        <v>0.7866666666666664</v>
      </c>
      <c r="E132" s="7">
        <f t="shared" ca="1" si="43"/>
        <v>0.12067943749551906</v>
      </c>
      <c r="F132" s="131">
        <f ca="1">IF(L131&gt;0.3,E132/'Irrigation Rate'!$B$17,0)</f>
        <v>0</v>
      </c>
      <c r="G132" s="7">
        <f t="shared" ca="1" si="28"/>
        <v>0.12067943749551906</v>
      </c>
      <c r="H132" s="11">
        <f>'Table (Dly)'!C126</f>
        <v>0</v>
      </c>
      <c r="I132" s="16">
        <f t="shared" si="29"/>
        <v>0</v>
      </c>
      <c r="K132" s="96">
        <f t="shared" ca="1" si="30"/>
        <v>1.0451623905813807</v>
      </c>
      <c r="L132" s="261">
        <f t="shared" ca="1" si="41"/>
        <v>0.20022268018800393</v>
      </c>
      <c r="M132" s="67"/>
      <c r="N132" s="96">
        <f t="shared" ca="1" si="31"/>
        <v>0</v>
      </c>
      <c r="O132" s="120">
        <f t="shared" si="39"/>
        <v>24</v>
      </c>
      <c r="P132" s="96">
        <f t="shared" si="40"/>
        <v>5.2200000000000006</v>
      </c>
      <c r="Q132" s="96">
        <f t="shared" ca="1" si="45"/>
        <v>10.915738784725788</v>
      </c>
      <c r="R132" s="96">
        <f t="shared" si="45"/>
        <v>14.130393700787401</v>
      </c>
      <c r="S132" s="96">
        <f t="shared" si="33"/>
        <v>1.3815</v>
      </c>
      <c r="T132" s="96">
        <f t="shared" ca="1" si="34"/>
        <v>9.6127430218463292</v>
      </c>
      <c r="AB132" s="25"/>
      <c r="AC132" s="73"/>
      <c r="AD132" s="25"/>
      <c r="AE132" s="25"/>
      <c r="AG132" s="25"/>
      <c r="AH132" s="25"/>
      <c r="AI132" s="25"/>
      <c r="AJ132" s="25"/>
      <c r="AK132" s="25"/>
      <c r="AL132" s="25"/>
      <c r="AM132" s="25"/>
      <c r="AN132" s="25"/>
      <c r="AO132" s="25"/>
      <c r="AP132" s="25"/>
      <c r="AQ132" s="25"/>
      <c r="AR132" s="25"/>
      <c r="AS132" s="25"/>
      <c r="AT132" s="25"/>
      <c r="AU132" s="25"/>
      <c r="AV132" s="25"/>
      <c r="AW132" s="25"/>
    </row>
    <row r="133" spans="1:49" x14ac:dyDescent="0.15">
      <c r="A133" s="212">
        <f t="shared" si="35"/>
        <v>45171.999305555553</v>
      </c>
      <c r="B133" s="73">
        <f t="shared" si="36"/>
        <v>16</v>
      </c>
      <c r="C133" s="6">
        <f>IF(ISERROR(Penman!Z128),'Soy Irr'!C132,Penman!Z128)</f>
        <v>0.15644751847560248</v>
      </c>
      <c r="D133" s="207">
        <f t="shared" ca="1" si="37"/>
        <v>0.7866666666666664</v>
      </c>
      <c r="E133" s="7">
        <f t="shared" ca="1" si="43"/>
        <v>0.12307204786747392</v>
      </c>
      <c r="F133" s="131">
        <f ca="1">IF(L132&gt;0.3,E133/'Irrigation Rate'!$B$17,0)</f>
        <v>0</v>
      </c>
      <c r="G133" s="7">
        <f t="shared" ca="1" si="28"/>
        <v>0.12307204786747392</v>
      </c>
      <c r="H133" s="11">
        <f>'Table (Dly)'!C127</f>
        <v>0</v>
      </c>
      <c r="I133" s="16">
        <f t="shared" si="29"/>
        <v>0</v>
      </c>
      <c r="K133" s="96">
        <f t="shared" ca="1" si="30"/>
        <v>1.1682344384488546</v>
      </c>
      <c r="L133" s="261">
        <f t="shared" ca="1" si="41"/>
        <v>0.22379970085227097</v>
      </c>
      <c r="M133" s="67"/>
      <c r="N133" s="96">
        <f t="shared" ca="1" si="31"/>
        <v>0</v>
      </c>
      <c r="O133" s="120">
        <f t="shared" si="39"/>
        <v>24</v>
      </c>
      <c r="P133" s="96">
        <f t="shared" si="40"/>
        <v>5.2200000000000006</v>
      </c>
      <c r="Q133" s="96">
        <f t="shared" ca="1" si="45"/>
        <v>11.038810832593262</v>
      </c>
      <c r="R133" s="96">
        <f t="shared" si="45"/>
        <v>14.130393700787401</v>
      </c>
      <c r="S133" s="96">
        <f t="shared" si="33"/>
        <v>1.3815</v>
      </c>
      <c r="T133" s="96">
        <f t="shared" ca="1" si="34"/>
        <v>9.6127430218463292</v>
      </c>
      <c r="AB133" s="25"/>
      <c r="AC133" s="73"/>
      <c r="AD133" s="25"/>
      <c r="AE133" s="25"/>
      <c r="AG133" s="25"/>
      <c r="AH133" s="25"/>
      <c r="AI133" s="25"/>
      <c r="AJ133" s="25"/>
      <c r="AK133" s="25"/>
      <c r="AL133" s="25"/>
      <c r="AM133" s="25"/>
      <c r="AN133" s="25"/>
      <c r="AO133" s="25"/>
      <c r="AP133" s="25"/>
      <c r="AQ133" s="25"/>
      <c r="AR133" s="25"/>
      <c r="AS133" s="25"/>
      <c r="AT133" s="25"/>
      <c r="AU133" s="25"/>
      <c r="AV133" s="25"/>
      <c r="AW133" s="25"/>
    </row>
    <row r="134" spans="1:49" x14ac:dyDescent="0.15">
      <c r="A134" s="212">
        <f t="shared" si="35"/>
        <v>45172.999305555553</v>
      </c>
      <c r="B134" s="73">
        <f t="shared" si="36"/>
        <v>16</v>
      </c>
      <c r="C134" s="6">
        <f>IF(ISERROR(Penman!Z129),'Soy Irr'!C133,Penman!Z129)</f>
        <v>0.17538647001336907</v>
      </c>
      <c r="D134" s="207">
        <f t="shared" ca="1" si="37"/>
        <v>0.7866666666666664</v>
      </c>
      <c r="E134" s="7">
        <f t="shared" ca="1" si="43"/>
        <v>0.13797068974385029</v>
      </c>
      <c r="F134" s="131">
        <f ca="1">IF(L133&gt;0.3,E134/'Irrigation Rate'!$B$17,0)</f>
        <v>0</v>
      </c>
      <c r="G134" s="7">
        <f t="shared" ca="1" si="28"/>
        <v>0.13797068974385029</v>
      </c>
      <c r="H134" s="11">
        <f>'Table (Dly)'!C128</f>
        <v>0</v>
      </c>
      <c r="I134" s="16">
        <f t="shared" si="29"/>
        <v>0</v>
      </c>
      <c r="J134">
        <v>0.16</v>
      </c>
      <c r="K134" s="96">
        <f t="shared" ca="1" si="30"/>
        <v>1.1462051281927048</v>
      </c>
      <c r="L134" s="8">
        <f t="shared" ca="1" si="41"/>
        <v>0.21957952647369822</v>
      </c>
      <c r="M134" s="67"/>
      <c r="N134" s="96">
        <f t="shared" ca="1" si="31"/>
        <v>0</v>
      </c>
      <c r="O134" s="120">
        <f t="shared" si="39"/>
        <v>24</v>
      </c>
      <c r="P134" s="96">
        <f t="shared" si="40"/>
        <v>5.2200000000000006</v>
      </c>
      <c r="Q134" s="96">
        <f t="shared" ca="1" si="45"/>
        <v>11.176781522337112</v>
      </c>
      <c r="R134" s="96">
        <f t="shared" si="45"/>
        <v>14.130393700787401</v>
      </c>
      <c r="S134" s="96">
        <f t="shared" si="33"/>
        <v>1.5414999999999999</v>
      </c>
      <c r="T134" s="96">
        <f t="shared" ca="1" si="34"/>
        <v>9.6127430218463292</v>
      </c>
      <c r="AB134" s="25"/>
      <c r="AC134" s="73"/>
      <c r="AD134" s="25"/>
      <c r="AE134" s="25"/>
      <c r="AG134" s="25"/>
      <c r="AH134" s="25"/>
      <c r="AI134" s="25"/>
      <c r="AJ134" s="25"/>
      <c r="AK134" s="25"/>
      <c r="AL134" s="25"/>
      <c r="AM134" s="25"/>
      <c r="AN134" s="25"/>
      <c r="AO134" s="25"/>
      <c r="AP134" s="25"/>
      <c r="AQ134" s="25"/>
      <c r="AR134" s="25"/>
      <c r="AS134" s="25"/>
      <c r="AT134" s="25"/>
      <c r="AU134" s="25"/>
      <c r="AV134" s="25"/>
      <c r="AW134" s="25"/>
    </row>
    <row r="135" spans="1:49" x14ac:dyDescent="0.15">
      <c r="A135" s="212">
        <f t="shared" si="35"/>
        <v>45173.999305555553</v>
      </c>
      <c r="B135" s="73">
        <f t="shared" si="36"/>
        <v>16</v>
      </c>
      <c r="C135" s="6">
        <f>IF(ISERROR(Penman!Z130),'Soy Irr'!C134,Penman!Z130)</f>
        <v>0.16724998013765921</v>
      </c>
      <c r="D135" s="207">
        <f t="shared" ca="1" si="37"/>
        <v>0.7866666666666664</v>
      </c>
      <c r="E135" s="7">
        <f t="shared" ca="1" si="43"/>
        <v>0.13156998437495854</v>
      </c>
      <c r="F135" s="131">
        <f ca="1">IF(L134&gt;0.3,E135/'Irrigation Rate'!$B$17,0)</f>
        <v>0</v>
      </c>
      <c r="G135" s="7">
        <f t="shared" ca="1" si="28"/>
        <v>0.13156998437495854</v>
      </c>
      <c r="H135" s="11">
        <f>'Table (Dly)'!C129</f>
        <v>0</v>
      </c>
      <c r="I135" s="16">
        <f t="shared" si="29"/>
        <v>0</v>
      </c>
      <c r="K135" s="96">
        <f t="shared" ca="1" si="30"/>
        <v>1.2777751125676633</v>
      </c>
      <c r="L135" s="8">
        <f t="shared" ca="1" si="41"/>
        <v>0.24478450432330712</v>
      </c>
      <c r="M135" s="67"/>
      <c r="N135" s="96">
        <f t="shared" ca="1" si="31"/>
        <v>0</v>
      </c>
      <c r="O135" s="120">
        <f t="shared" si="39"/>
        <v>24</v>
      </c>
      <c r="P135" s="96">
        <f t="shared" si="40"/>
        <v>5.2200000000000006</v>
      </c>
      <c r="Q135" s="96">
        <f t="shared" ca="1" si="45"/>
        <v>11.308351506712071</v>
      </c>
      <c r="R135" s="96">
        <f t="shared" si="45"/>
        <v>14.130393700787401</v>
      </c>
      <c r="S135" s="96">
        <f t="shared" si="33"/>
        <v>1.5414999999999999</v>
      </c>
      <c r="T135" s="96">
        <f t="shared" ca="1" si="34"/>
        <v>9.6127430218463292</v>
      </c>
      <c r="AB135" s="25"/>
      <c r="AC135" s="73"/>
      <c r="AD135" s="25"/>
      <c r="AE135" s="25"/>
      <c r="AG135" s="25"/>
      <c r="AH135" s="25"/>
      <c r="AI135" s="25"/>
      <c r="AJ135" s="25"/>
      <c r="AK135" s="25"/>
      <c r="AL135" s="25"/>
      <c r="AM135" s="25"/>
      <c r="AN135" s="25"/>
      <c r="AO135" s="25"/>
      <c r="AP135" s="25"/>
      <c r="AQ135" s="25"/>
      <c r="AR135" s="25"/>
      <c r="AS135" s="25"/>
      <c r="AT135" s="25"/>
      <c r="AU135" s="25"/>
      <c r="AV135" s="25"/>
      <c r="AW135" s="25"/>
    </row>
    <row r="136" spans="1:49" x14ac:dyDescent="0.15">
      <c r="A136" s="212">
        <f t="shared" si="35"/>
        <v>45174.999305555553</v>
      </c>
      <c r="B136" s="73">
        <f t="shared" si="36"/>
        <v>17</v>
      </c>
      <c r="C136" s="6">
        <f>IF(ISERROR(Penman!Z131),'Soy Irr'!C135,Penman!Z131)</f>
        <v>0.18689157524735878</v>
      </c>
      <c r="D136" s="207">
        <f t="shared" ca="1" si="37"/>
        <v>0.72111111111111126</v>
      </c>
      <c r="E136" s="7">
        <f t="shared" ca="1" si="43"/>
        <v>0.13476959148392875</v>
      </c>
      <c r="F136" s="131">
        <f ca="1">IF(L135&gt;0.3,E136/'Irrigation Rate'!$B$17,0)</f>
        <v>0</v>
      </c>
      <c r="G136" s="7">
        <f t="shared" ca="1" si="28"/>
        <v>0.13476959148392875</v>
      </c>
      <c r="H136" s="11">
        <f>'Table (Dly)'!C130</f>
        <v>0</v>
      </c>
      <c r="I136" s="16">
        <f t="shared" si="29"/>
        <v>0</v>
      </c>
      <c r="J136">
        <f>4.4*0.045</f>
        <v>0.19800000000000001</v>
      </c>
      <c r="K136" s="96">
        <f t="shared" ca="1" si="30"/>
        <v>1.2145447040515922</v>
      </c>
      <c r="L136" s="8">
        <f t="shared" ca="1" si="41"/>
        <v>0.2326713992436</v>
      </c>
      <c r="M136" s="67"/>
      <c r="N136" s="96">
        <f t="shared" ca="1" si="31"/>
        <v>0</v>
      </c>
      <c r="O136" s="120">
        <f t="shared" si="39"/>
        <v>24</v>
      </c>
      <c r="P136" s="96">
        <f t="shared" si="40"/>
        <v>5.2200000000000006</v>
      </c>
      <c r="Q136" s="96">
        <f t="shared" ca="1" si="45"/>
        <v>11.443121098196</v>
      </c>
      <c r="R136" s="96">
        <f t="shared" si="45"/>
        <v>14.130393700787401</v>
      </c>
      <c r="S136" s="96">
        <f t="shared" si="33"/>
        <v>1.7394999999999998</v>
      </c>
      <c r="T136" s="96">
        <f t="shared" ca="1" si="34"/>
        <v>9.6127430218463292</v>
      </c>
      <c r="AB136" s="25"/>
      <c r="AC136" s="73"/>
      <c r="AD136" s="25"/>
      <c r="AE136" s="25"/>
      <c r="AG136" s="25"/>
      <c r="AH136" s="25"/>
      <c r="AI136" s="25"/>
      <c r="AJ136" s="25"/>
      <c r="AK136" s="25"/>
      <c r="AL136" s="25"/>
      <c r="AM136" s="25"/>
      <c r="AN136" s="25"/>
      <c r="AO136" s="25"/>
      <c r="AP136" s="25"/>
      <c r="AQ136" s="25"/>
      <c r="AR136" s="25"/>
      <c r="AS136" s="25"/>
      <c r="AT136" s="25"/>
      <c r="AU136" s="25"/>
      <c r="AV136" s="25"/>
      <c r="AW136" s="25"/>
    </row>
    <row r="137" spans="1:49" x14ac:dyDescent="0.15">
      <c r="A137" s="212">
        <f t="shared" si="35"/>
        <v>45175.999305555553</v>
      </c>
      <c r="B137" s="73">
        <f t="shared" ref="B137:B161" si="46">IF(A137&lt;Emergence,0,IF(A137&gt;Harvest,0,INT((A137-Emergence)/7)+1))</f>
        <v>17</v>
      </c>
      <c r="C137" s="6">
        <f>IF(ISERROR(Penman!Z132),'Soy Irr'!C136,Penman!Z132)</f>
        <v>0.14543583874418087</v>
      </c>
      <c r="D137" s="207">
        <f t="shared" ca="1" si="37"/>
        <v>0.72111111111111126</v>
      </c>
      <c r="E137" s="7">
        <f t="shared" ca="1" si="43"/>
        <v>0.10487539927219267</v>
      </c>
      <c r="F137" s="131">
        <f ca="1">IF(L136&gt;0.3,E137/'Irrigation Rate'!$B$17,0)</f>
        <v>0</v>
      </c>
      <c r="G137" s="7">
        <f t="shared" ref="G137:G161" ca="1" si="47">D137*C137</f>
        <v>0.10487539927219267</v>
      </c>
      <c r="H137" s="11">
        <f>'Table (Dly)'!C131</f>
        <v>6.0000000000000005E-2</v>
      </c>
      <c r="I137" s="16">
        <f t="shared" si="29"/>
        <v>0</v>
      </c>
      <c r="K137" s="96">
        <f t="shared" ca="1" si="30"/>
        <v>1.2594201033237848</v>
      </c>
      <c r="L137" s="8">
        <f t="shared" ca="1" si="41"/>
        <v>0.24126821902754497</v>
      </c>
      <c r="M137" s="67"/>
      <c r="N137" s="96">
        <f t="shared" ca="1" si="31"/>
        <v>0</v>
      </c>
      <c r="O137" s="120">
        <f t="shared" si="39"/>
        <v>24</v>
      </c>
      <c r="P137" s="96">
        <f t="shared" si="40"/>
        <v>5.2200000000000006</v>
      </c>
      <c r="Q137" s="96">
        <f t="shared" ca="1" si="45"/>
        <v>11.547996497468192</v>
      </c>
      <c r="R137" s="96">
        <f t="shared" si="45"/>
        <v>14.190393700787402</v>
      </c>
      <c r="S137" s="96">
        <f t="shared" si="33"/>
        <v>1.7394999999999998</v>
      </c>
      <c r="T137" s="96">
        <f t="shared" ca="1" si="34"/>
        <v>9.6127430218463292</v>
      </c>
      <c r="AB137" s="25"/>
      <c r="AC137" s="73"/>
      <c r="AD137" s="25"/>
      <c r="AE137" s="25"/>
      <c r="AG137" s="25"/>
      <c r="AH137" s="25"/>
      <c r="AI137" s="25"/>
      <c r="AJ137" s="25"/>
      <c r="AK137" s="25"/>
      <c r="AL137" s="25"/>
      <c r="AM137" s="25"/>
      <c r="AN137" s="25"/>
      <c r="AO137" s="25"/>
      <c r="AP137" s="25"/>
      <c r="AQ137" s="25"/>
      <c r="AR137" s="25"/>
      <c r="AS137" s="25"/>
      <c r="AT137" s="25"/>
      <c r="AU137" s="25"/>
      <c r="AV137" s="25"/>
      <c r="AW137" s="25"/>
    </row>
    <row r="138" spans="1:49" x14ac:dyDescent="0.15">
      <c r="A138" s="212">
        <f t="shared" si="35"/>
        <v>45176.999305555553</v>
      </c>
      <c r="B138" s="73">
        <f t="shared" si="46"/>
        <v>17</v>
      </c>
      <c r="C138" s="6">
        <f>IF(ISERROR(Penman!Z133),'Soy Irr'!C137,Penman!Z133)</f>
        <v>8.1329001511147178E-2</v>
      </c>
      <c r="D138" s="207">
        <f t="shared" ca="1" si="37"/>
        <v>0.72111111111111126</v>
      </c>
      <c r="E138" s="7">
        <f t="shared" ref="E138:E161" ca="1" si="48">IF(B138&gt;0,VLOOKUP(1,INDIRECT(Crop),B138+1),0.2)*C138</f>
        <v>5.8647246645260588E-2</v>
      </c>
      <c r="F138" s="131">
        <f ca="1">IF(L137&gt;0.3,E138/'Irrigation Rate'!$B$17,0)</f>
        <v>0</v>
      </c>
      <c r="G138" s="7">
        <f t="shared" ca="1" si="47"/>
        <v>5.8647246645260588E-2</v>
      </c>
      <c r="H138" s="11">
        <f>'Table (Dly)'!C132</f>
        <v>0</v>
      </c>
      <c r="I138" s="16">
        <f t="shared" ref="I138:I161" si="49">AE138</f>
        <v>0</v>
      </c>
      <c r="K138" s="96">
        <f t="shared" ref="K138:K161" ca="1" si="50">IF(M138&lt;&gt;"",M138*P138,K137+G138+N138-H138-I138-J138)</f>
        <v>1.3180673499690454</v>
      </c>
      <c r="L138" s="8">
        <f t="shared" ca="1" si="41"/>
        <v>0.25250332374885925</v>
      </c>
      <c r="M138" s="67"/>
      <c r="N138" s="96">
        <f t="shared" ref="N138:N161" ca="1" si="51">IF((K137+G138-H138-I138-J138)&lt;0,-K137-G138+H138+I138+J138,0)</f>
        <v>0</v>
      </c>
      <c r="O138" s="120">
        <f t="shared" si="39"/>
        <v>24</v>
      </c>
      <c r="P138" s="96">
        <f t="shared" si="40"/>
        <v>5.2200000000000006</v>
      </c>
      <c r="Q138" s="96">
        <f t="shared" ref="Q138:R153" ca="1" si="52">Q137+G138</f>
        <v>11.606643744113454</v>
      </c>
      <c r="R138" s="96">
        <f t="shared" si="52"/>
        <v>14.190393700787402</v>
      </c>
      <c r="S138" s="96">
        <f t="shared" ref="S138:S161" si="53">S137+J138</f>
        <v>1.7394999999999998</v>
      </c>
      <c r="T138" s="96">
        <f t="shared" ref="T138:T161" ca="1" si="54">T137+N138</f>
        <v>9.6127430218463292</v>
      </c>
      <c r="AB138" s="25"/>
      <c r="AC138" s="73"/>
      <c r="AD138" s="25"/>
      <c r="AE138" s="25"/>
      <c r="AG138" s="25"/>
      <c r="AH138" s="25"/>
      <c r="AI138" s="25"/>
      <c r="AJ138" s="25"/>
      <c r="AK138" s="25"/>
      <c r="AL138" s="25"/>
      <c r="AM138" s="25"/>
      <c r="AN138" s="25"/>
      <c r="AO138" s="25"/>
      <c r="AP138" s="25"/>
      <c r="AQ138" s="25"/>
      <c r="AR138" s="25"/>
      <c r="AS138" s="25"/>
      <c r="AT138" s="25"/>
      <c r="AU138" s="25"/>
      <c r="AV138" s="25"/>
      <c r="AW138" s="25"/>
    </row>
    <row r="139" spans="1:49" x14ac:dyDescent="0.15">
      <c r="A139" s="212">
        <f t="shared" ref="A139:A175" si="55">A138+1</f>
        <v>45177.999305555553</v>
      </c>
      <c r="B139" s="73">
        <f t="shared" si="46"/>
        <v>17</v>
      </c>
      <c r="C139" s="6">
        <f>IF(ISERROR(Penman!Z134),'Soy Irr'!C138,Penman!Z134)</f>
        <v>8.4419567068073784E-2</v>
      </c>
      <c r="D139" s="207">
        <f t="shared" ref="D139:D161" ca="1" si="56">IF(B139&gt;0,IF(L138&lt;=SWDPcritical,1,((1-L138)/(1-SWDPcritical)))*VLOOKUP(1,INDIRECT(Crop),B139+1),0.2)</f>
        <v>0.72111111111111126</v>
      </c>
      <c r="E139" s="7">
        <f t="shared" ca="1" si="48"/>
        <v>6.0875887807977661E-2</v>
      </c>
      <c r="F139" s="131">
        <f ca="1">IF(L138&gt;0.3,E139/'Irrigation Rate'!$B$17,0)</f>
        <v>0</v>
      </c>
      <c r="G139" s="7">
        <f t="shared" ca="1" si="47"/>
        <v>6.0875887807977661E-2</v>
      </c>
      <c r="H139" s="11">
        <f>'Table (Dly)'!C133</f>
        <v>0</v>
      </c>
      <c r="I139" s="16">
        <f t="shared" si="49"/>
        <v>0</v>
      </c>
      <c r="K139" s="96">
        <f t="shared" ca="1" si="50"/>
        <v>1.378943237777023</v>
      </c>
      <c r="L139" s="8">
        <f t="shared" ca="1" si="41"/>
        <v>0.2641653712216519</v>
      </c>
      <c r="M139" s="67"/>
      <c r="N139" s="96">
        <f t="shared" ca="1" si="51"/>
        <v>0</v>
      </c>
      <c r="O139" s="120">
        <f t="shared" ref="O139:O161" si="57">IF(VLOOKUP(Crop,CropInfo,4,FALSE)=1,VLOOKUP(Crop,CropInfo,3,FALSE),IF(A139&lt;=Emergence,RZinitial,IF(A139&gt;Harvest,RZinitial,IF(AND(A139&gt;Emergence,B139&lt;VLOOKUP(Crop,CropInfo,4,FALSE)),O138+(VLOOKUP(Crop,CropInfo,3,FALSE)-RZinitial)/((VLOOKUP(Crop,CropInfo,4,FALSE)-1)*7),VLOOKUP(Crop,CropInfo,3,FALSE)))))</f>
        <v>24</v>
      </c>
      <c r="P139" s="96">
        <f t="shared" ref="P139:P161" si="58">IF(O139=MAX(Zbj),VLOOKUP(O139,AWHCsite,6),((O139-VLOOKUP((MATCH(O139,Zbj,1)-1),SoilProp,3))/(VLOOKUP(MATCH(O139,Zbj,1),SoilProp,3)-VLOOKUP((MATCH(O139,Zbj,1)-1),SoilProp,3)))*(VLOOKUP(MATCH(O139,Zbj,1),SoilProp,8)-VLOOKUP((MATCH(O139,Zbj,1)-1),SoilProp,8))+VLOOKUP((MATCH(O139,Zbj,1)-1),SoilProp,8))</f>
        <v>5.2200000000000006</v>
      </c>
      <c r="Q139" s="96">
        <f t="shared" ca="1" si="52"/>
        <v>11.667519631921431</v>
      </c>
      <c r="R139" s="96">
        <f t="shared" si="52"/>
        <v>14.190393700787402</v>
      </c>
      <c r="S139" s="96">
        <f t="shared" si="53"/>
        <v>1.7394999999999998</v>
      </c>
      <c r="T139" s="96">
        <f t="shared" ca="1" si="54"/>
        <v>9.6127430218463292</v>
      </c>
      <c r="AB139" s="25"/>
      <c r="AC139" s="73"/>
      <c r="AD139" s="25"/>
      <c r="AE139" s="25"/>
      <c r="AG139" s="25"/>
      <c r="AH139" s="25"/>
      <c r="AI139" s="25"/>
      <c r="AJ139" s="25"/>
      <c r="AK139" s="25"/>
      <c r="AL139" s="25"/>
      <c r="AM139" s="25"/>
      <c r="AN139" s="25"/>
      <c r="AO139" s="25"/>
      <c r="AP139" s="25"/>
      <c r="AQ139" s="25"/>
      <c r="AR139" s="25"/>
      <c r="AS139" s="25"/>
      <c r="AT139" s="25"/>
      <c r="AU139" s="25"/>
      <c r="AV139" s="25"/>
      <c r="AW139" s="25"/>
    </row>
    <row r="140" spans="1:49" x14ac:dyDescent="0.15">
      <c r="A140" s="212">
        <f t="shared" si="55"/>
        <v>45178.999305555553</v>
      </c>
      <c r="B140" s="73">
        <f t="shared" si="46"/>
        <v>17</v>
      </c>
      <c r="C140" s="6">
        <f>IF(ISERROR(Penman!Z135),'Soy Irr'!C139,Penman!Z135)</f>
        <v>0.10874049773423372</v>
      </c>
      <c r="D140" s="207">
        <f t="shared" ca="1" si="56"/>
        <v>0.72111111111111126</v>
      </c>
      <c r="E140" s="7">
        <f t="shared" ca="1" si="48"/>
        <v>7.8413981143908559E-2</v>
      </c>
      <c r="F140" s="131">
        <f ca="1">IF(L139&gt;0.3,E140/'Irrigation Rate'!$B$17,0)</f>
        <v>0</v>
      </c>
      <c r="G140" s="7">
        <f t="shared" ca="1" si="47"/>
        <v>7.8413981143908559E-2</v>
      </c>
      <c r="H140" s="11">
        <f>'Table (Dly)'!C134</f>
        <v>0</v>
      </c>
      <c r="I140" s="16">
        <f t="shared" si="49"/>
        <v>0</v>
      </c>
      <c r="K140" s="96">
        <f t="shared" ca="1" si="50"/>
        <v>1.4573572189209316</v>
      </c>
      <c r="L140" s="8">
        <f t="shared" ref="L140:L161" ca="1" si="59">IF(K140/P140 &lt;1,K140/P140,1)</f>
        <v>0.2791872066898336</v>
      </c>
      <c r="M140" s="67"/>
      <c r="N140" s="96">
        <f t="shared" ca="1" si="51"/>
        <v>0</v>
      </c>
      <c r="O140" s="120">
        <f t="shared" si="57"/>
        <v>24</v>
      </c>
      <c r="P140" s="96">
        <f t="shared" si="58"/>
        <v>5.2200000000000006</v>
      </c>
      <c r="Q140" s="96">
        <f t="shared" ca="1" si="52"/>
        <v>11.74593361306534</v>
      </c>
      <c r="R140" s="96">
        <f t="shared" si="52"/>
        <v>14.190393700787402</v>
      </c>
      <c r="S140" s="96">
        <f t="shared" si="53"/>
        <v>1.7394999999999998</v>
      </c>
      <c r="T140" s="96">
        <f t="shared" ca="1" si="54"/>
        <v>9.6127430218463292</v>
      </c>
      <c r="AB140" s="25"/>
      <c r="AC140" s="73"/>
      <c r="AD140" s="25"/>
      <c r="AE140" s="25"/>
      <c r="AG140" s="25"/>
      <c r="AH140" s="25"/>
      <c r="AI140" s="25"/>
      <c r="AJ140" s="25"/>
      <c r="AK140" s="25"/>
      <c r="AL140" s="25"/>
      <c r="AM140" s="25"/>
      <c r="AN140" s="25"/>
      <c r="AO140" s="25"/>
      <c r="AP140" s="25"/>
      <c r="AQ140" s="25"/>
      <c r="AR140" s="25"/>
      <c r="AS140" s="25"/>
      <c r="AT140" s="25"/>
      <c r="AU140" s="25"/>
      <c r="AV140" s="25"/>
      <c r="AW140" s="25"/>
    </row>
    <row r="141" spans="1:49" x14ac:dyDescent="0.15">
      <c r="A141" s="212">
        <f t="shared" si="55"/>
        <v>45179.999305555553</v>
      </c>
      <c r="B141" s="73">
        <f t="shared" si="46"/>
        <v>17</v>
      </c>
      <c r="C141" s="6">
        <f>IF(ISERROR(Penman!Z136),'Soy Irr'!C140,Penman!Z136)</f>
        <v>0.12200500143627543</v>
      </c>
      <c r="D141" s="207">
        <f t="shared" ca="1" si="56"/>
        <v>0.72111111111111126</v>
      </c>
      <c r="E141" s="7">
        <f t="shared" ca="1" si="48"/>
        <v>8.7979162146825302E-2</v>
      </c>
      <c r="F141" s="131">
        <f ca="1">IF(L140&gt;0.3,E141/'Irrigation Rate'!$B$17,0)</f>
        <v>0</v>
      </c>
      <c r="G141" s="7">
        <f t="shared" ca="1" si="47"/>
        <v>8.7979162146825302E-2</v>
      </c>
      <c r="H141" s="11">
        <f>'Table (Dly)'!C135</f>
        <v>0</v>
      </c>
      <c r="I141" s="16">
        <f t="shared" si="49"/>
        <v>0</v>
      </c>
      <c r="K141" s="96">
        <f t="shared" ca="1" si="50"/>
        <v>1.5453363810677569</v>
      </c>
      <c r="L141" s="8">
        <f t="shared" ca="1" si="59"/>
        <v>0.29604145231183082</v>
      </c>
      <c r="M141" s="67"/>
      <c r="N141" s="96">
        <f t="shared" ca="1" si="51"/>
        <v>0</v>
      </c>
      <c r="O141" s="120">
        <f t="shared" si="57"/>
        <v>24</v>
      </c>
      <c r="P141" s="96">
        <f t="shared" si="58"/>
        <v>5.2200000000000006</v>
      </c>
      <c r="Q141" s="96">
        <f t="shared" ca="1" si="52"/>
        <v>11.833912775212164</v>
      </c>
      <c r="R141" s="96">
        <f t="shared" si="52"/>
        <v>14.190393700787402</v>
      </c>
      <c r="S141" s="96">
        <f t="shared" si="53"/>
        <v>1.7394999999999998</v>
      </c>
      <c r="T141" s="96">
        <f t="shared" ca="1" si="54"/>
        <v>9.6127430218463292</v>
      </c>
      <c r="AB141" s="25"/>
      <c r="AC141" s="73"/>
      <c r="AD141" s="25"/>
      <c r="AE141" s="25"/>
      <c r="AG141" s="25"/>
      <c r="AH141" s="25"/>
      <c r="AI141" s="25"/>
      <c r="AJ141" s="25"/>
      <c r="AK141" s="25"/>
      <c r="AL141" s="25"/>
      <c r="AM141" s="25"/>
      <c r="AN141" s="25"/>
      <c r="AO141" s="25"/>
      <c r="AP141" s="25"/>
      <c r="AQ141" s="25"/>
      <c r="AR141" s="25"/>
      <c r="AS141" s="25"/>
      <c r="AT141" s="25"/>
      <c r="AU141" s="25"/>
      <c r="AV141" s="25"/>
      <c r="AW141" s="25"/>
    </row>
    <row r="142" spans="1:49" s="240" customFormat="1" x14ac:dyDescent="0.15">
      <c r="A142" s="232">
        <f t="shared" si="55"/>
        <v>45180.999305555553</v>
      </c>
      <c r="B142" s="233">
        <f t="shared" si="46"/>
        <v>17</v>
      </c>
      <c r="C142" s="234">
        <f>IF(ISERROR(Penman!Z137),'Soy Irr'!C141,Penman!Z137)</f>
        <v>9.7497775982358315E-2</v>
      </c>
      <c r="D142" s="235">
        <f t="shared" ca="1" si="56"/>
        <v>0.72111111111111126</v>
      </c>
      <c r="E142" s="236">
        <f t="shared" ca="1" si="48"/>
        <v>7.0306729569500626E-2</v>
      </c>
      <c r="F142" s="237">
        <f ca="1">IF(L141&gt;0.3,E142/'Irrigation Rate'!$B$17,0)</f>
        <v>0</v>
      </c>
      <c r="G142" s="236">
        <f t="shared" ca="1" si="47"/>
        <v>7.0306729569500626E-2</v>
      </c>
      <c r="H142" s="238">
        <f>'Table (Dly)'!C136</f>
        <v>0.04</v>
      </c>
      <c r="I142" s="239">
        <f t="shared" si="49"/>
        <v>0</v>
      </c>
      <c r="J142" s="240">
        <f>4*0.045</f>
        <v>0.18</v>
      </c>
      <c r="K142" s="230">
        <f t="shared" ca="1" si="50"/>
        <v>1.3956431106372575</v>
      </c>
      <c r="L142" s="260">
        <f t="shared" ca="1" si="59"/>
        <v>0.26736458058185009</v>
      </c>
      <c r="M142" s="241"/>
      <c r="N142" s="230">
        <f t="shared" ca="1" si="51"/>
        <v>0</v>
      </c>
      <c r="O142" s="242">
        <f t="shared" si="57"/>
        <v>24</v>
      </c>
      <c r="P142" s="230">
        <f t="shared" si="58"/>
        <v>5.2200000000000006</v>
      </c>
      <c r="Q142" s="230">
        <f t="shared" ca="1" si="52"/>
        <v>11.904219504781665</v>
      </c>
      <c r="R142" s="230">
        <f t="shared" si="52"/>
        <v>14.230393700787401</v>
      </c>
      <c r="S142" s="230">
        <f t="shared" si="53"/>
        <v>1.9194999999999998</v>
      </c>
      <c r="T142" s="230">
        <f t="shared" ca="1" si="54"/>
        <v>9.6127430218463292</v>
      </c>
      <c r="AB142" s="243"/>
      <c r="AC142" s="233"/>
      <c r="AD142" s="243"/>
      <c r="AE142" s="243"/>
      <c r="AG142" s="243"/>
      <c r="AH142" s="243"/>
      <c r="AI142" s="243"/>
      <c r="AJ142" s="243"/>
      <c r="AK142" s="243"/>
      <c r="AL142" s="243"/>
      <c r="AM142" s="243"/>
      <c r="AN142" s="243"/>
      <c r="AO142" s="243"/>
      <c r="AP142" s="243"/>
      <c r="AQ142" s="243"/>
      <c r="AR142" s="243"/>
      <c r="AS142" s="243"/>
      <c r="AT142" s="243"/>
      <c r="AU142" s="243"/>
      <c r="AV142" s="243"/>
      <c r="AW142" s="243"/>
    </row>
    <row r="143" spans="1:49" x14ac:dyDescent="0.15">
      <c r="A143" s="212">
        <f t="shared" si="55"/>
        <v>45181.999305555553</v>
      </c>
      <c r="B143" s="73">
        <f t="shared" si="46"/>
        <v>18</v>
      </c>
      <c r="C143" s="6">
        <f>IF(ISERROR(Penman!Z138),'Soy Irr'!C142,Penman!Z138)</f>
        <v>0.10786405459940074</v>
      </c>
      <c r="D143" s="207">
        <f t="shared" ca="1" si="56"/>
        <v>0.66</v>
      </c>
      <c r="E143" s="7">
        <f t="shared" ca="1" si="48"/>
        <v>7.1190276035604488E-2</v>
      </c>
      <c r="F143" s="131">
        <f ca="1">IF(L142&gt;0.3,E143/'Irrigation Rate'!$B$17,0)</f>
        <v>0</v>
      </c>
      <c r="G143" s="7">
        <f t="shared" ca="1" si="47"/>
        <v>7.1190276035604488E-2</v>
      </c>
      <c r="H143" s="11">
        <f>'Table (Dly)'!C137</f>
        <v>0.05</v>
      </c>
      <c r="I143" s="16">
        <f t="shared" si="49"/>
        <v>0</v>
      </c>
      <c r="K143" s="96">
        <f t="shared" ca="1" si="50"/>
        <v>1.416833386672862</v>
      </c>
      <c r="L143" s="261">
        <f t="shared" ca="1" si="59"/>
        <v>0.27142402043541414</v>
      </c>
      <c r="M143" s="67"/>
      <c r="N143" s="96">
        <f t="shared" ca="1" si="51"/>
        <v>0</v>
      </c>
      <c r="O143" s="120">
        <f t="shared" si="57"/>
        <v>24</v>
      </c>
      <c r="P143" s="96">
        <f t="shared" si="58"/>
        <v>5.2200000000000006</v>
      </c>
      <c r="Q143" s="96">
        <f t="shared" ca="1" si="52"/>
        <v>11.975409780817269</v>
      </c>
      <c r="R143" s="96">
        <f t="shared" si="52"/>
        <v>14.280393700787402</v>
      </c>
      <c r="S143" s="96">
        <f t="shared" si="53"/>
        <v>1.9194999999999998</v>
      </c>
      <c r="T143" s="96">
        <f t="shared" ca="1" si="54"/>
        <v>9.6127430218463292</v>
      </c>
      <c r="AB143" s="25"/>
      <c r="AC143" s="73"/>
      <c r="AD143" s="25"/>
      <c r="AE143" s="25"/>
      <c r="AG143" s="25"/>
      <c r="AH143" s="25"/>
      <c r="AI143" s="25"/>
      <c r="AJ143" s="25"/>
      <c r="AK143" s="25"/>
      <c r="AL143" s="25"/>
      <c r="AM143" s="25"/>
      <c r="AN143" s="25"/>
      <c r="AO143" s="25"/>
      <c r="AP143" s="25"/>
      <c r="AQ143" s="25"/>
      <c r="AR143" s="25"/>
      <c r="AS143" s="25"/>
      <c r="AT143" s="25"/>
      <c r="AU143" s="25"/>
      <c r="AV143" s="25"/>
      <c r="AW143" s="25"/>
    </row>
    <row r="144" spans="1:49" x14ac:dyDescent="0.15">
      <c r="A144" s="212">
        <f t="shared" si="55"/>
        <v>45182.999305555553</v>
      </c>
      <c r="B144" s="73">
        <f t="shared" si="46"/>
        <v>18</v>
      </c>
      <c r="C144" s="6">
        <f>IF(ISERROR(Penman!Z139),'Soy Irr'!C143,Penman!Z139)</f>
        <v>0.104165027271612</v>
      </c>
      <c r="D144" s="207">
        <f t="shared" ca="1" si="56"/>
        <v>0.66</v>
      </c>
      <c r="E144" s="7">
        <f t="shared" ca="1" si="48"/>
        <v>6.8748917999263928E-2</v>
      </c>
      <c r="F144" s="131">
        <f ca="1">IF(L143&gt;0.3,E144/'Irrigation Rate'!$B$17,0)</f>
        <v>0</v>
      </c>
      <c r="G144" s="7">
        <f t="shared" ca="1" si="47"/>
        <v>6.8748917999263928E-2</v>
      </c>
      <c r="H144" s="11">
        <f>'Table (Dly)'!C138</f>
        <v>0</v>
      </c>
      <c r="I144" s="16">
        <f t="shared" si="49"/>
        <v>0</v>
      </c>
      <c r="K144" s="96">
        <f t="shared" ca="1" si="50"/>
        <v>1.4855823046721259</v>
      </c>
      <c r="L144" s="261">
        <f t="shared" ca="1" si="59"/>
        <v>0.28459431123987083</v>
      </c>
      <c r="M144" s="67"/>
      <c r="N144" s="96">
        <f t="shared" ca="1" si="51"/>
        <v>0</v>
      </c>
      <c r="O144" s="120">
        <f t="shared" si="57"/>
        <v>24</v>
      </c>
      <c r="P144" s="96">
        <f t="shared" si="58"/>
        <v>5.2200000000000006</v>
      </c>
      <c r="Q144" s="96">
        <f t="shared" ca="1" si="52"/>
        <v>12.044158698816533</v>
      </c>
      <c r="R144" s="96">
        <f t="shared" si="52"/>
        <v>14.280393700787402</v>
      </c>
      <c r="S144" s="96">
        <f t="shared" si="53"/>
        <v>1.9194999999999998</v>
      </c>
      <c r="T144" s="96">
        <f t="shared" ca="1" si="54"/>
        <v>9.6127430218463292</v>
      </c>
      <c r="AB144" s="25"/>
      <c r="AC144" s="73"/>
      <c r="AD144" s="25"/>
      <c r="AE144" s="25"/>
      <c r="AG144" s="25"/>
      <c r="AH144" s="25"/>
      <c r="AI144" s="25"/>
      <c r="AJ144" s="25"/>
      <c r="AK144" s="25"/>
      <c r="AL144" s="25"/>
      <c r="AM144" s="25"/>
      <c r="AN144" s="25"/>
      <c r="AO144" s="25"/>
      <c r="AP144" s="25"/>
      <c r="AQ144" s="25"/>
      <c r="AR144" s="25"/>
      <c r="AS144" s="25"/>
      <c r="AT144" s="25"/>
      <c r="AU144" s="25"/>
      <c r="AV144" s="25"/>
      <c r="AW144" s="25"/>
    </row>
    <row r="145" spans="1:49" x14ac:dyDescent="0.15">
      <c r="A145" s="212">
        <f t="shared" si="55"/>
        <v>45183.999305555553</v>
      </c>
      <c r="B145" s="73">
        <f t="shared" si="46"/>
        <v>18</v>
      </c>
      <c r="C145" s="6">
        <f>IF(ISERROR(Penman!Z140),'Soy Irr'!C144,Penman!Z140)</f>
        <v>0.11901997602917745</v>
      </c>
      <c r="D145" s="207">
        <f t="shared" ca="1" si="56"/>
        <v>0.66</v>
      </c>
      <c r="E145" s="7">
        <f t="shared" ca="1" si="48"/>
        <v>7.8553184179257121E-2</v>
      </c>
      <c r="F145" s="131">
        <f ca="1">IF(L144&gt;0.3,E145/'Irrigation Rate'!$B$17,0)</f>
        <v>0</v>
      </c>
      <c r="G145" s="7">
        <f t="shared" ca="1" si="47"/>
        <v>7.8553184179257121E-2</v>
      </c>
      <c r="H145" s="11">
        <f>'Table (Dly)'!C139</f>
        <v>0</v>
      </c>
      <c r="I145" s="16">
        <f t="shared" si="49"/>
        <v>0</v>
      </c>
      <c r="K145" s="96">
        <f t="shared" ca="1" si="50"/>
        <v>1.564135488851383</v>
      </c>
      <c r="L145" s="261">
        <f t="shared" ca="1" si="59"/>
        <v>0.29964281395620362</v>
      </c>
      <c r="M145" s="67"/>
      <c r="N145" s="96">
        <f t="shared" ca="1" si="51"/>
        <v>0</v>
      </c>
      <c r="O145" s="120">
        <f t="shared" si="57"/>
        <v>24</v>
      </c>
      <c r="P145" s="96">
        <f t="shared" si="58"/>
        <v>5.2200000000000006</v>
      </c>
      <c r="Q145" s="96">
        <f t="shared" ca="1" si="52"/>
        <v>12.122711882995791</v>
      </c>
      <c r="R145" s="96">
        <f t="shared" si="52"/>
        <v>14.280393700787402</v>
      </c>
      <c r="S145" s="96">
        <f t="shared" si="53"/>
        <v>1.9194999999999998</v>
      </c>
      <c r="T145" s="96">
        <f t="shared" ca="1" si="54"/>
        <v>9.6127430218463292</v>
      </c>
      <c r="AB145" s="25"/>
      <c r="AC145" s="73"/>
      <c r="AD145" s="25"/>
      <c r="AE145" s="25"/>
      <c r="AG145" s="25"/>
      <c r="AH145" s="25"/>
      <c r="AI145" s="25"/>
      <c r="AJ145" s="25"/>
      <c r="AK145" s="25"/>
      <c r="AL145" s="25"/>
      <c r="AM145" s="25"/>
      <c r="AN145" s="25"/>
      <c r="AO145" s="25"/>
      <c r="AP145" s="25"/>
      <c r="AQ145" s="25"/>
      <c r="AR145" s="25"/>
      <c r="AS145" s="25"/>
      <c r="AT145" s="25"/>
      <c r="AU145" s="25"/>
      <c r="AV145" s="25"/>
      <c r="AW145" s="25"/>
    </row>
    <row r="146" spans="1:49" x14ac:dyDescent="0.15">
      <c r="A146" s="212">
        <f t="shared" si="55"/>
        <v>45184.999305555553</v>
      </c>
      <c r="B146" s="73">
        <f t="shared" si="46"/>
        <v>18</v>
      </c>
      <c r="C146" s="6">
        <f>IF(ISERROR(Penman!Z141),'Soy Irr'!C145,Penman!Z141)</f>
        <v>0.12146472100191867</v>
      </c>
      <c r="D146" s="207">
        <f t="shared" ca="1" si="56"/>
        <v>0.66</v>
      </c>
      <c r="E146" s="7">
        <f t="shared" ca="1" si="48"/>
        <v>8.0166715861266322E-2</v>
      </c>
      <c r="F146" s="131">
        <f ca="1">IF(L145&gt;0.3,E146/'Irrigation Rate'!$B$17,0)</f>
        <v>0</v>
      </c>
      <c r="G146" s="7">
        <f t="shared" ca="1" si="47"/>
        <v>8.0166715861266322E-2</v>
      </c>
      <c r="H146" s="11">
        <f>'Table (Dly)'!C140</f>
        <v>0</v>
      </c>
      <c r="I146" s="16">
        <f t="shared" si="49"/>
        <v>0</v>
      </c>
      <c r="J146">
        <f>4.9*0.045</f>
        <v>0.2205</v>
      </c>
      <c r="K146" s="96">
        <f t="shared" ca="1" si="50"/>
        <v>1.4238022047126493</v>
      </c>
      <c r="L146" s="261">
        <f t="shared" ca="1" si="59"/>
        <v>0.27275904304840021</v>
      </c>
      <c r="M146" s="67"/>
      <c r="N146" s="96">
        <f t="shared" ca="1" si="51"/>
        <v>0</v>
      </c>
      <c r="O146" s="120">
        <f t="shared" si="57"/>
        <v>24</v>
      </c>
      <c r="P146" s="96">
        <f t="shared" si="58"/>
        <v>5.2200000000000006</v>
      </c>
      <c r="Q146" s="96">
        <f t="shared" ca="1" si="52"/>
        <v>12.202878598857057</v>
      </c>
      <c r="R146" s="96">
        <f t="shared" si="52"/>
        <v>14.280393700787402</v>
      </c>
      <c r="S146" s="96">
        <f t="shared" si="53"/>
        <v>2.1399999999999997</v>
      </c>
      <c r="T146" s="96">
        <f t="shared" ca="1" si="54"/>
        <v>9.6127430218463292</v>
      </c>
      <c r="AB146" s="25"/>
      <c r="AC146" s="73"/>
      <c r="AD146" s="25"/>
      <c r="AE146" s="25"/>
      <c r="AG146" s="25"/>
      <c r="AH146" s="25"/>
      <c r="AI146" s="25"/>
      <c r="AJ146" s="25"/>
      <c r="AK146" s="25"/>
      <c r="AL146" s="25"/>
      <c r="AM146" s="25"/>
      <c r="AN146" s="25"/>
      <c r="AO146" s="25"/>
      <c r="AP146" s="25"/>
      <c r="AQ146" s="25"/>
      <c r="AR146" s="25"/>
      <c r="AS146" s="25"/>
      <c r="AT146" s="25"/>
      <c r="AU146" s="25"/>
      <c r="AV146" s="25"/>
      <c r="AW146" s="25"/>
    </row>
    <row r="147" spans="1:49" x14ac:dyDescent="0.15">
      <c r="A147" s="212">
        <f t="shared" si="55"/>
        <v>45185.999305555553</v>
      </c>
      <c r="B147" s="73">
        <f t="shared" si="46"/>
        <v>18</v>
      </c>
      <c r="C147" s="6">
        <f>IF(ISERROR(Penman!Z142),'Soy Irr'!C146,Penman!Z142)</f>
        <v>9.4828569406806743E-2</v>
      </c>
      <c r="D147" s="207">
        <f t="shared" ca="1" si="56"/>
        <v>0.66</v>
      </c>
      <c r="E147" s="7">
        <f t="shared" ca="1" si="48"/>
        <v>6.258685580849245E-2</v>
      </c>
      <c r="F147" s="131">
        <f ca="1">IF(L146&gt;0.3,E147/'Irrigation Rate'!$B$17,0)</f>
        <v>0</v>
      </c>
      <c r="G147" s="7">
        <f t="shared" ca="1" si="47"/>
        <v>6.258685580849245E-2</v>
      </c>
      <c r="H147" s="11">
        <f>'Table (Dly)'!C141</f>
        <v>0</v>
      </c>
      <c r="I147" s="16">
        <f t="shared" si="49"/>
        <v>0</v>
      </c>
      <c r="J147">
        <f>0.045*4</f>
        <v>0.18</v>
      </c>
      <c r="K147" s="96">
        <f t="shared" ca="1" si="50"/>
        <v>1.3063890605211419</v>
      </c>
      <c r="L147" s="261">
        <f t="shared" ca="1" si="59"/>
        <v>0.25026610354811146</v>
      </c>
      <c r="M147" s="67"/>
      <c r="N147" s="96">
        <f t="shared" ca="1" si="51"/>
        <v>0</v>
      </c>
      <c r="O147" s="120">
        <f t="shared" si="57"/>
        <v>24</v>
      </c>
      <c r="P147" s="96">
        <f t="shared" si="58"/>
        <v>5.2200000000000006</v>
      </c>
      <c r="Q147" s="96">
        <f t="shared" ca="1" si="52"/>
        <v>12.265465454665549</v>
      </c>
      <c r="R147" s="96">
        <f t="shared" si="52"/>
        <v>14.280393700787402</v>
      </c>
      <c r="S147" s="96">
        <f t="shared" si="53"/>
        <v>2.3199999999999998</v>
      </c>
      <c r="T147" s="96">
        <f t="shared" ca="1" si="54"/>
        <v>9.6127430218463292</v>
      </c>
      <c r="AB147" s="25"/>
      <c r="AC147" s="73"/>
      <c r="AD147" s="25"/>
      <c r="AE147" s="25"/>
      <c r="AG147" s="25"/>
      <c r="AH147" s="25"/>
      <c r="AI147" s="25"/>
      <c r="AJ147" s="25"/>
      <c r="AK147" s="25"/>
      <c r="AL147" s="25"/>
      <c r="AM147" s="25"/>
      <c r="AN147" s="25"/>
      <c r="AO147" s="25"/>
      <c r="AP147" s="25"/>
      <c r="AQ147" s="25"/>
      <c r="AR147" s="25"/>
      <c r="AS147" s="25"/>
      <c r="AT147" s="25"/>
      <c r="AU147" s="25"/>
      <c r="AV147" s="25"/>
      <c r="AW147" s="25"/>
    </row>
    <row r="148" spans="1:49" x14ac:dyDescent="0.15">
      <c r="A148" s="212">
        <f t="shared" si="55"/>
        <v>45186.999305555553</v>
      </c>
      <c r="B148" s="73">
        <f t="shared" si="46"/>
        <v>18</v>
      </c>
      <c r="C148" s="6">
        <f>IF(ISERROR(Penman!Z143),'Soy Irr'!C147,Penman!Z143)</f>
        <v>7.2507112223589409E-2</v>
      </c>
      <c r="D148" s="207">
        <f t="shared" ca="1" si="56"/>
        <v>0.66</v>
      </c>
      <c r="E148" s="7">
        <f t="shared" ca="1" si="48"/>
        <v>4.7854694067569009E-2</v>
      </c>
      <c r="F148" s="131">
        <f ca="1">IF(L147&gt;0.3,E148/'Irrigation Rate'!$B$17,0)</f>
        <v>0</v>
      </c>
      <c r="G148" s="7">
        <f t="shared" ca="1" si="47"/>
        <v>4.7854694067569009E-2</v>
      </c>
      <c r="H148" s="11">
        <f>'Table (Dly)'!C142</f>
        <v>6.0000000000000005E-2</v>
      </c>
      <c r="I148" s="16">
        <f t="shared" si="49"/>
        <v>0</v>
      </c>
      <c r="K148" s="96">
        <f t="shared" ca="1" si="50"/>
        <v>1.2942437545887109</v>
      </c>
      <c r="L148" s="8">
        <f t="shared" ca="1" si="59"/>
        <v>0.24793941658787561</v>
      </c>
      <c r="M148" s="67"/>
      <c r="N148" s="96">
        <f t="shared" ca="1" si="51"/>
        <v>0</v>
      </c>
      <c r="O148" s="120">
        <f t="shared" si="57"/>
        <v>24</v>
      </c>
      <c r="P148" s="96">
        <f t="shared" si="58"/>
        <v>5.2200000000000006</v>
      </c>
      <c r="Q148" s="96">
        <f t="shared" ca="1" si="52"/>
        <v>12.313320148733117</v>
      </c>
      <c r="R148" s="96">
        <f t="shared" si="52"/>
        <v>14.340393700787402</v>
      </c>
      <c r="S148" s="96">
        <f t="shared" si="53"/>
        <v>2.3199999999999998</v>
      </c>
      <c r="T148" s="96">
        <f t="shared" ca="1" si="54"/>
        <v>9.6127430218463292</v>
      </c>
      <c r="AB148" s="25"/>
      <c r="AC148" s="73"/>
      <c r="AD148" s="25"/>
      <c r="AE148" s="25"/>
      <c r="AG148" s="25"/>
      <c r="AH148" s="25"/>
      <c r="AI148" s="25"/>
      <c r="AJ148" s="25"/>
      <c r="AK148" s="25"/>
      <c r="AL148" s="25"/>
      <c r="AM148" s="25"/>
      <c r="AN148" s="25"/>
      <c r="AO148" s="25"/>
      <c r="AP148" s="25"/>
      <c r="AQ148" s="25"/>
      <c r="AR148" s="25"/>
      <c r="AS148" s="25"/>
      <c r="AT148" s="25"/>
      <c r="AU148" s="25"/>
      <c r="AV148" s="25"/>
      <c r="AW148" s="25"/>
    </row>
    <row r="149" spans="1:49" x14ac:dyDescent="0.15">
      <c r="A149" s="212">
        <f t="shared" si="55"/>
        <v>45187.999305555553</v>
      </c>
      <c r="B149" s="73">
        <f t="shared" si="46"/>
        <v>18</v>
      </c>
      <c r="C149" s="6">
        <f>IF(ISERROR(Penman!Z144),'Soy Irr'!C148,Penman!Z144)</f>
        <v>0.10702858261514055</v>
      </c>
      <c r="D149" s="207">
        <f t="shared" ca="1" si="56"/>
        <v>0.66</v>
      </c>
      <c r="E149" s="7">
        <f t="shared" ca="1" si="48"/>
        <v>7.0638864525992759E-2</v>
      </c>
      <c r="F149" s="131">
        <f ca="1">IF(L148&gt;0.3,E149/'Irrigation Rate'!$B$17,0)</f>
        <v>0</v>
      </c>
      <c r="G149" s="7">
        <f t="shared" ca="1" si="47"/>
        <v>7.0638864525992759E-2</v>
      </c>
      <c r="H149" s="11">
        <f>'Table (Dly)'!C143</f>
        <v>0</v>
      </c>
      <c r="I149" s="16">
        <f t="shared" si="49"/>
        <v>0</v>
      </c>
      <c r="K149" s="96">
        <f t="shared" ca="1" si="50"/>
        <v>1.3648826191147037</v>
      </c>
      <c r="L149" s="261">
        <f t="shared" ca="1" si="59"/>
        <v>0.26147176611392786</v>
      </c>
      <c r="M149" s="67"/>
      <c r="N149" s="96">
        <f t="shared" ca="1" si="51"/>
        <v>0</v>
      </c>
      <c r="O149" s="120">
        <f t="shared" si="57"/>
        <v>24</v>
      </c>
      <c r="P149" s="96">
        <f t="shared" si="58"/>
        <v>5.2200000000000006</v>
      </c>
      <c r="Q149" s="96">
        <f t="shared" ca="1" si="52"/>
        <v>12.38395901325911</v>
      </c>
      <c r="R149" s="96">
        <f t="shared" si="52"/>
        <v>14.340393700787402</v>
      </c>
      <c r="S149" s="96">
        <f t="shared" si="53"/>
        <v>2.3199999999999998</v>
      </c>
      <c r="T149" s="96">
        <f t="shared" ca="1" si="54"/>
        <v>9.6127430218463292</v>
      </c>
      <c r="AB149" s="25"/>
      <c r="AC149" s="73"/>
      <c r="AD149" s="25"/>
      <c r="AE149" s="25"/>
      <c r="AG149" s="25"/>
      <c r="AH149" s="25"/>
      <c r="AI149" s="25"/>
      <c r="AJ149" s="25"/>
      <c r="AK149" s="25"/>
      <c r="AL149" s="25"/>
      <c r="AM149" s="25"/>
      <c r="AN149" s="25"/>
      <c r="AO149" s="25"/>
      <c r="AP149" s="25"/>
      <c r="AQ149" s="25"/>
      <c r="AR149" s="25"/>
      <c r="AS149" s="25"/>
      <c r="AT149" s="25"/>
      <c r="AU149" s="25"/>
      <c r="AV149" s="25"/>
      <c r="AW149" s="25"/>
    </row>
    <row r="150" spans="1:49" x14ac:dyDescent="0.15">
      <c r="A150" s="212">
        <f t="shared" si="55"/>
        <v>45188.999305555553</v>
      </c>
      <c r="B150" s="73">
        <f t="shared" si="46"/>
        <v>19</v>
      </c>
      <c r="C150" s="6">
        <f>IF(ISERROR(Penman!Z145),'Soy Irr'!C149,Penman!Z145)</f>
        <v>0.10702858261514055</v>
      </c>
      <c r="D150" s="207">
        <f t="shared" ca="1" si="56"/>
        <v>0.1</v>
      </c>
      <c r="E150" s="7">
        <f t="shared" ca="1" si="48"/>
        <v>1.0702858261514056E-2</v>
      </c>
      <c r="F150" s="131">
        <f ca="1">IF(L149&gt;0.3,E150/'Irrigation Rate'!$B$17,0)</f>
        <v>0</v>
      </c>
      <c r="G150" s="7">
        <f t="shared" ca="1" si="47"/>
        <v>1.0702858261514056E-2</v>
      </c>
      <c r="H150" s="11">
        <f>'Table (Dly)'!C144</f>
        <v>0</v>
      </c>
      <c r="I150" s="16">
        <f t="shared" si="49"/>
        <v>0</v>
      </c>
      <c r="K150" s="96">
        <f t="shared" ca="1" si="50"/>
        <v>1.3755854773762177</v>
      </c>
      <c r="L150" s="261">
        <f t="shared" ca="1" si="59"/>
        <v>0.26352212210272369</v>
      </c>
      <c r="M150" s="67"/>
      <c r="N150" s="96">
        <f t="shared" ca="1" si="51"/>
        <v>0</v>
      </c>
      <c r="O150" s="120">
        <f t="shared" si="57"/>
        <v>24</v>
      </c>
      <c r="P150" s="96">
        <f t="shared" si="58"/>
        <v>5.2200000000000006</v>
      </c>
      <c r="Q150" s="96">
        <f t="shared" ca="1" si="52"/>
        <v>12.394661871520624</v>
      </c>
      <c r="R150" s="96">
        <f t="shared" si="52"/>
        <v>14.340393700787402</v>
      </c>
      <c r="S150" s="96">
        <f t="shared" si="53"/>
        <v>2.3199999999999998</v>
      </c>
      <c r="T150" s="96">
        <f t="shared" ca="1" si="54"/>
        <v>9.6127430218463292</v>
      </c>
      <c r="AB150" s="25"/>
      <c r="AC150" s="73"/>
      <c r="AD150" s="25"/>
      <c r="AE150" s="25"/>
      <c r="AG150" s="25"/>
      <c r="AH150" s="25"/>
      <c r="AI150" s="25"/>
      <c r="AJ150" s="25"/>
      <c r="AK150" s="25"/>
      <c r="AL150" s="25"/>
      <c r="AM150" s="25"/>
      <c r="AN150" s="25"/>
      <c r="AO150" s="25"/>
      <c r="AP150" s="25"/>
      <c r="AQ150" s="25"/>
      <c r="AR150" s="25"/>
      <c r="AS150" s="25"/>
      <c r="AT150" s="25"/>
      <c r="AU150" s="25"/>
      <c r="AV150" s="25"/>
      <c r="AW150" s="25"/>
    </row>
    <row r="151" spans="1:49" x14ac:dyDescent="0.15">
      <c r="A151" s="212">
        <f t="shared" si="55"/>
        <v>45189.999305555553</v>
      </c>
      <c r="B151" s="73">
        <f t="shared" si="46"/>
        <v>19</v>
      </c>
      <c r="C151" s="6">
        <f>IF(ISERROR(Penman!Z146),'Soy Irr'!C150,Penman!Z146)</f>
        <v>0.10702858261514055</v>
      </c>
      <c r="D151" s="207">
        <f t="shared" ca="1" si="56"/>
        <v>0.1</v>
      </c>
      <c r="E151" s="7">
        <f t="shared" ca="1" si="48"/>
        <v>1.0702858261514056E-2</v>
      </c>
      <c r="F151" s="131">
        <f ca="1">IF(L150&gt;0.3,E151/'Irrigation Rate'!$B$17,0)</f>
        <v>0</v>
      </c>
      <c r="G151" s="7">
        <f t="shared" ca="1" si="47"/>
        <v>1.0702858261514056E-2</v>
      </c>
      <c r="H151" s="11">
        <f>'Table (Dly)'!C145</f>
        <v>0</v>
      </c>
      <c r="I151" s="16">
        <f t="shared" si="49"/>
        <v>0</v>
      </c>
      <c r="K151" s="96">
        <f t="shared" ca="1" si="50"/>
        <v>1.3862883356377318</v>
      </c>
      <c r="L151" s="261">
        <f t="shared" ca="1" si="59"/>
        <v>0.26557247809151946</v>
      </c>
      <c r="M151" s="67"/>
      <c r="N151" s="96">
        <f t="shared" ca="1" si="51"/>
        <v>0</v>
      </c>
      <c r="O151" s="120">
        <f t="shared" si="57"/>
        <v>24</v>
      </c>
      <c r="P151" s="96">
        <f t="shared" si="58"/>
        <v>5.2200000000000006</v>
      </c>
      <c r="Q151" s="96">
        <f t="shared" ca="1" si="52"/>
        <v>12.405364729782137</v>
      </c>
      <c r="R151" s="96">
        <f t="shared" si="52"/>
        <v>14.340393700787402</v>
      </c>
      <c r="S151" s="96">
        <f t="shared" si="53"/>
        <v>2.3199999999999998</v>
      </c>
      <c r="T151" s="96">
        <f t="shared" ca="1" si="54"/>
        <v>9.6127430218463292</v>
      </c>
      <c r="AB151" s="25"/>
      <c r="AC151" s="73"/>
      <c r="AD151" s="25"/>
      <c r="AE151" s="25"/>
      <c r="AG151" s="25"/>
      <c r="AH151" s="25"/>
      <c r="AI151" s="25"/>
      <c r="AJ151" s="25"/>
      <c r="AK151" s="25"/>
      <c r="AL151" s="25"/>
      <c r="AM151" s="25"/>
      <c r="AN151" s="25"/>
      <c r="AO151" s="25"/>
      <c r="AP151" s="25"/>
      <c r="AQ151" s="25"/>
      <c r="AR151" s="25"/>
      <c r="AS151" s="25"/>
      <c r="AT151" s="25"/>
      <c r="AU151" s="25"/>
      <c r="AV151" s="25"/>
      <c r="AW151" s="25"/>
    </row>
    <row r="152" spans="1:49" x14ac:dyDescent="0.15">
      <c r="A152" s="212">
        <f t="shared" si="55"/>
        <v>45190.999305555553</v>
      </c>
      <c r="B152" s="73">
        <f t="shared" si="46"/>
        <v>19</v>
      </c>
      <c r="C152" s="6">
        <f>IF(ISERROR(Penman!Z147),'Soy Irr'!C151,Penman!Z147)</f>
        <v>0.10702858261514055</v>
      </c>
      <c r="D152" s="207">
        <f t="shared" ca="1" si="56"/>
        <v>0.1</v>
      </c>
      <c r="E152" s="7">
        <f t="shared" ca="1" si="48"/>
        <v>1.0702858261514056E-2</v>
      </c>
      <c r="F152" s="131">
        <f ca="1">IF(L151&gt;0.3,E152/'Irrigation Rate'!$B$17,0)</f>
        <v>0</v>
      </c>
      <c r="G152" s="7">
        <f t="shared" ca="1" si="47"/>
        <v>1.0702858261514056E-2</v>
      </c>
      <c r="H152" s="11">
        <f>'Table (Dly)'!C146</f>
        <v>0</v>
      </c>
      <c r="I152" s="16">
        <f t="shared" si="49"/>
        <v>0</v>
      </c>
      <c r="K152" s="96">
        <f t="shared" ca="1" si="50"/>
        <v>1.3969911938992459</v>
      </c>
      <c r="L152" s="261">
        <f t="shared" ca="1" si="59"/>
        <v>0.26762283408031529</v>
      </c>
      <c r="M152" s="67"/>
      <c r="N152" s="96">
        <f t="shared" ca="1" si="51"/>
        <v>0</v>
      </c>
      <c r="O152" s="120">
        <f t="shared" si="57"/>
        <v>24</v>
      </c>
      <c r="P152" s="96">
        <f t="shared" si="58"/>
        <v>5.2200000000000006</v>
      </c>
      <c r="Q152" s="96">
        <f t="shared" ca="1" si="52"/>
        <v>12.416067588043651</v>
      </c>
      <c r="R152" s="96">
        <f t="shared" si="52"/>
        <v>14.340393700787402</v>
      </c>
      <c r="S152" s="96">
        <f t="shared" si="53"/>
        <v>2.3199999999999998</v>
      </c>
      <c r="T152" s="96">
        <f t="shared" ca="1" si="54"/>
        <v>9.6127430218463292</v>
      </c>
      <c r="AB152" s="25"/>
      <c r="AC152" s="73"/>
      <c r="AD152" s="25"/>
      <c r="AE152" s="25"/>
      <c r="AG152" s="25"/>
      <c r="AH152" s="25"/>
      <c r="AI152" s="25"/>
      <c r="AJ152" s="25"/>
      <c r="AK152" s="25"/>
      <c r="AL152" s="25"/>
      <c r="AM152" s="25"/>
      <c r="AN152" s="25"/>
      <c r="AO152" s="25"/>
      <c r="AP152" s="25"/>
      <c r="AQ152" s="25"/>
      <c r="AR152" s="25"/>
      <c r="AS152" s="25"/>
      <c r="AT152" s="25"/>
      <c r="AU152" s="25"/>
      <c r="AV152" s="25"/>
      <c r="AW152" s="25"/>
    </row>
    <row r="153" spans="1:49" x14ac:dyDescent="0.15">
      <c r="A153" s="212">
        <f t="shared" si="55"/>
        <v>45191.999305555553</v>
      </c>
      <c r="B153" s="73">
        <f t="shared" si="46"/>
        <v>19</v>
      </c>
      <c r="C153" s="6">
        <f>IF(ISERROR(Penman!Z148),'Soy Irr'!C152,Penman!Z148)</f>
        <v>0.10702858261514055</v>
      </c>
      <c r="D153" s="207">
        <f t="shared" ca="1" si="56"/>
        <v>0.1</v>
      </c>
      <c r="E153" s="7">
        <f t="shared" ca="1" si="48"/>
        <v>1.0702858261514056E-2</v>
      </c>
      <c r="F153" s="131">
        <f ca="1">IF(L152&gt;0.3,E153/'Irrigation Rate'!$B$17,0)</f>
        <v>0</v>
      </c>
      <c r="G153" s="7">
        <f t="shared" ca="1" si="47"/>
        <v>1.0702858261514056E-2</v>
      </c>
      <c r="H153" s="11">
        <f>'Table (Dly)'!C147</f>
        <v>0</v>
      </c>
      <c r="I153" s="16">
        <f t="shared" si="49"/>
        <v>0</v>
      </c>
      <c r="K153" s="96">
        <f t="shared" ca="1" si="50"/>
        <v>1.4076940521607599</v>
      </c>
      <c r="L153" s="261">
        <f t="shared" ca="1" si="59"/>
        <v>0.26967319006911106</v>
      </c>
      <c r="M153" s="67"/>
      <c r="N153" s="96">
        <f t="shared" ca="1" si="51"/>
        <v>0</v>
      </c>
      <c r="O153" s="120">
        <f t="shared" si="57"/>
        <v>24</v>
      </c>
      <c r="P153" s="96">
        <f t="shared" si="58"/>
        <v>5.2200000000000006</v>
      </c>
      <c r="Q153" s="96">
        <f t="shared" ca="1" si="52"/>
        <v>12.426770446305165</v>
      </c>
      <c r="R153" s="96">
        <f t="shared" si="52"/>
        <v>14.340393700787402</v>
      </c>
      <c r="S153" s="96">
        <f t="shared" si="53"/>
        <v>2.3199999999999998</v>
      </c>
      <c r="T153" s="96">
        <f t="shared" ca="1" si="54"/>
        <v>9.6127430218463292</v>
      </c>
      <c r="AB153" s="25"/>
      <c r="AC153" s="73"/>
      <c r="AD153" s="25"/>
      <c r="AE153" s="25"/>
      <c r="AG153" s="25"/>
      <c r="AH153" s="25"/>
      <c r="AI153" s="25"/>
      <c r="AJ153" s="25"/>
      <c r="AK153" s="25"/>
      <c r="AL153" s="25"/>
      <c r="AM153" s="25"/>
      <c r="AN153" s="25"/>
      <c r="AO153" s="25"/>
      <c r="AP153" s="25"/>
      <c r="AQ153" s="25"/>
      <c r="AR153" s="25"/>
      <c r="AS153" s="25"/>
      <c r="AT153" s="25"/>
      <c r="AU153" s="25"/>
      <c r="AV153" s="25"/>
      <c r="AW153" s="25"/>
    </row>
    <row r="154" spans="1:49" x14ac:dyDescent="0.15">
      <c r="A154" s="212">
        <f t="shared" si="55"/>
        <v>45192.999305555553</v>
      </c>
      <c r="B154" s="73">
        <f t="shared" si="46"/>
        <v>19</v>
      </c>
      <c r="C154" s="6">
        <f>IF(ISERROR(Penman!Z149),'Soy Irr'!C153,Penman!Z149)</f>
        <v>0.10702858261514055</v>
      </c>
      <c r="D154" s="207">
        <f t="shared" ca="1" si="56"/>
        <v>0.1</v>
      </c>
      <c r="E154" s="7">
        <f t="shared" ca="1" si="48"/>
        <v>1.0702858261514056E-2</v>
      </c>
      <c r="F154" s="131">
        <f ca="1">IF(L153&gt;0.3,E154/'Irrigation Rate'!$B$17,0)</f>
        <v>0</v>
      </c>
      <c r="G154" s="7">
        <f t="shared" ca="1" si="47"/>
        <v>1.0702858261514056E-2</v>
      </c>
      <c r="H154" s="11">
        <f>'Table (Dly)'!C148</f>
        <v>0</v>
      </c>
      <c r="I154" s="16">
        <f t="shared" si="49"/>
        <v>0</v>
      </c>
      <c r="K154" s="96">
        <f t="shared" ca="1" si="50"/>
        <v>1.418396910422274</v>
      </c>
      <c r="L154" s="261">
        <f t="shared" ca="1" si="59"/>
        <v>0.27172354605790688</v>
      </c>
      <c r="M154" s="67"/>
      <c r="N154" s="96">
        <f t="shared" ca="1" si="51"/>
        <v>0</v>
      </c>
      <c r="O154" s="120">
        <f t="shared" si="57"/>
        <v>24</v>
      </c>
      <c r="P154" s="96">
        <f t="shared" si="58"/>
        <v>5.2200000000000006</v>
      </c>
      <c r="Q154" s="96">
        <f t="shared" ref="Q154:R161" ca="1" si="60">Q153+G154</f>
        <v>12.437473304566678</v>
      </c>
      <c r="R154" s="96">
        <f t="shared" si="60"/>
        <v>14.340393700787402</v>
      </c>
      <c r="S154" s="96">
        <f t="shared" si="53"/>
        <v>2.3199999999999998</v>
      </c>
      <c r="T154" s="96">
        <f t="shared" ca="1" si="54"/>
        <v>9.6127430218463292</v>
      </c>
      <c r="AB154" s="25"/>
      <c r="AC154" s="73"/>
      <c r="AD154" s="25"/>
      <c r="AE154" s="25"/>
      <c r="AG154" s="25"/>
      <c r="AH154" s="25"/>
      <c r="AI154" s="25"/>
      <c r="AJ154" s="25"/>
      <c r="AK154" s="25"/>
      <c r="AL154" s="25"/>
      <c r="AM154" s="25"/>
      <c r="AN154" s="25"/>
      <c r="AO154" s="25"/>
      <c r="AP154" s="25"/>
      <c r="AQ154" s="25"/>
      <c r="AR154" s="25"/>
      <c r="AS154" s="25"/>
      <c r="AT154" s="25"/>
      <c r="AU154" s="25"/>
      <c r="AV154" s="25"/>
      <c r="AW154" s="25"/>
    </row>
    <row r="155" spans="1:49" x14ac:dyDescent="0.15">
      <c r="A155" s="212">
        <f t="shared" si="55"/>
        <v>45193.999305555553</v>
      </c>
      <c r="B155" s="73">
        <f t="shared" si="46"/>
        <v>19</v>
      </c>
      <c r="C155" s="6">
        <f>IF(ISERROR(Penman!Z150),'Soy Irr'!C154,Penman!Z150)</f>
        <v>0.10702858261514055</v>
      </c>
      <c r="D155" s="207">
        <f t="shared" ca="1" si="56"/>
        <v>0.1</v>
      </c>
      <c r="E155" s="7">
        <f t="shared" ca="1" si="48"/>
        <v>1.0702858261514056E-2</v>
      </c>
      <c r="F155" s="131">
        <f ca="1">IF(L154&gt;0.3,E155/'Irrigation Rate'!$B$17,0)</f>
        <v>0</v>
      </c>
      <c r="G155" s="7">
        <f t="shared" ca="1" si="47"/>
        <v>1.0702858261514056E-2</v>
      </c>
      <c r="H155" s="11">
        <f>'Table (Dly)'!C149</f>
        <v>0</v>
      </c>
      <c r="I155" s="16">
        <f t="shared" si="49"/>
        <v>0</v>
      </c>
      <c r="K155" s="96">
        <f t="shared" ca="1" si="50"/>
        <v>1.4290997686837881</v>
      </c>
      <c r="L155" s="8">
        <f t="shared" ca="1" si="59"/>
        <v>0.27377390204670266</v>
      </c>
      <c r="M155" s="67"/>
      <c r="N155" s="96">
        <f t="shared" ca="1" si="51"/>
        <v>0</v>
      </c>
      <c r="O155" s="120">
        <f t="shared" si="57"/>
        <v>24</v>
      </c>
      <c r="P155" s="96">
        <f t="shared" si="58"/>
        <v>5.2200000000000006</v>
      </c>
      <c r="Q155" s="96">
        <f t="shared" ca="1" si="60"/>
        <v>12.448176162828192</v>
      </c>
      <c r="R155" s="96">
        <f t="shared" si="60"/>
        <v>14.340393700787402</v>
      </c>
      <c r="S155" s="96">
        <f t="shared" si="53"/>
        <v>2.3199999999999998</v>
      </c>
      <c r="T155" s="96">
        <f t="shared" ca="1" si="54"/>
        <v>9.6127430218463292</v>
      </c>
      <c r="AB155" s="25"/>
      <c r="AC155" s="73"/>
      <c r="AD155" s="25"/>
      <c r="AE155" s="25"/>
      <c r="AG155" s="25"/>
      <c r="AH155" s="25"/>
      <c r="AI155" s="25"/>
      <c r="AJ155" s="25"/>
      <c r="AK155" s="25"/>
      <c r="AL155" s="25"/>
      <c r="AM155" s="25"/>
      <c r="AN155" s="25"/>
      <c r="AO155" s="25"/>
      <c r="AP155" s="25"/>
      <c r="AQ155" s="25"/>
      <c r="AR155" s="25"/>
      <c r="AS155" s="25"/>
      <c r="AT155" s="25"/>
      <c r="AU155" s="25"/>
      <c r="AV155" s="25"/>
      <c r="AW155" s="25"/>
    </row>
    <row r="156" spans="1:49" x14ac:dyDescent="0.15">
      <c r="A156" s="212">
        <f t="shared" si="55"/>
        <v>45194.999305555553</v>
      </c>
      <c r="B156" s="73">
        <f t="shared" si="46"/>
        <v>19</v>
      </c>
      <c r="C156" s="6">
        <f>IF(ISERROR(Penman!Z151),'Soy Irr'!C155,Penman!Z151)</f>
        <v>0.10702858261514055</v>
      </c>
      <c r="D156" s="207">
        <f t="shared" ca="1" si="56"/>
        <v>0.1</v>
      </c>
      <c r="E156" s="7">
        <f t="shared" ca="1" si="48"/>
        <v>1.0702858261514056E-2</v>
      </c>
      <c r="F156" s="131">
        <f ca="1">IF(L155&gt;0.3,E156/'Irrigation Rate'!$B$17,0)</f>
        <v>0</v>
      </c>
      <c r="G156" s="7">
        <f t="shared" ca="1" si="47"/>
        <v>1.0702858261514056E-2</v>
      </c>
      <c r="H156" s="11">
        <f>'Table (Dly)'!C150</f>
        <v>0</v>
      </c>
      <c r="I156" s="16">
        <f t="shared" si="49"/>
        <v>0</v>
      </c>
      <c r="K156" s="96">
        <f t="shared" ca="1" si="50"/>
        <v>1.4398026269453021</v>
      </c>
      <c r="L156" s="261">
        <f t="shared" ca="1" si="59"/>
        <v>0.27582425803549848</v>
      </c>
      <c r="M156" s="67"/>
      <c r="N156" s="96">
        <f t="shared" ca="1" si="51"/>
        <v>0</v>
      </c>
      <c r="O156" s="120">
        <f t="shared" si="57"/>
        <v>24</v>
      </c>
      <c r="P156" s="96">
        <f t="shared" si="58"/>
        <v>5.2200000000000006</v>
      </c>
      <c r="Q156" s="96">
        <f t="shared" ca="1" si="60"/>
        <v>12.458879021089706</v>
      </c>
      <c r="R156" s="96">
        <f t="shared" si="60"/>
        <v>14.340393700787402</v>
      </c>
      <c r="S156" s="96">
        <f t="shared" si="53"/>
        <v>2.3199999999999998</v>
      </c>
      <c r="T156" s="96">
        <f t="shared" ca="1" si="54"/>
        <v>9.6127430218463292</v>
      </c>
      <c r="AB156" s="25"/>
      <c r="AC156" s="73"/>
      <c r="AD156" s="25"/>
      <c r="AE156" s="25"/>
      <c r="AG156" s="25"/>
      <c r="AH156" s="25"/>
      <c r="AI156" s="25"/>
      <c r="AJ156" s="25"/>
      <c r="AK156" s="25"/>
      <c r="AL156" s="25"/>
      <c r="AM156" s="25"/>
      <c r="AN156" s="25"/>
      <c r="AO156" s="25"/>
      <c r="AP156" s="25"/>
      <c r="AQ156" s="25"/>
      <c r="AR156" s="25"/>
      <c r="AS156" s="25"/>
      <c r="AT156" s="25"/>
      <c r="AU156" s="25"/>
      <c r="AV156" s="25"/>
      <c r="AW156" s="25"/>
    </row>
    <row r="157" spans="1:49" x14ac:dyDescent="0.15">
      <c r="A157" s="212">
        <f t="shared" si="55"/>
        <v>45195.999305555553</v>
      </c>
      <c r="B157" s="73">
        <f t="shared" si="46"/>
        <v>20</v>
      </c>
      <c r="C157" s="6">
        <f>IF(ISERROR(Penman!Z152),'Soy Irr'!C156,Penman!Z152)</f>
        <v>0.10702858261514055</v>
      </c>
      <c r="D157" s="207">
        <f t="shared" ca="1" si="56"/>
        <v>0.1</v>
      </c>
      <c r="E157" s="7">
        <f t="shared" ca="1" si="48"/>
        <v>1.0702858261514056E-2</v>
      </c>
      <c r="F157" s="131">
        <f ca="1">IF(L156&gt;0.3,E157/'Irrigation Rate'!$B$17,0)</f>
        <v>0</v>
      </c>
      <c r="G157" s="7">
        <f t="shared" ca="1" si="47"/>
        <v>1.0702858261514056E-2</v>
      </c>
      <c r="H157" s="11">
        <f>'Table (Dly)'!C151</f>
        <v>0</v>
      </c>
      <c r="I157" s="16">
        <f t="shared" si="49"/>
        <v>0</v>
      </c>
      <c r="K157" s="96">
        <f t="shared" ca="1" si="50"/>
        <v>1.4505054852068162</v>
      </c>
      <c r="L157" s="261">
        <f t="shared" ca="1" si="59"/>
        <v>0.27787461402429425</v>
      </c>
      <c r="M157" s="67"/>
      <c r="N157" s="96">
        <f t="shared" ca="1" si="51"/>
        <v>0</v>
      </c>
      <c r="O157" s="120">
        <f t="shared" si="57"/>
        <v>24</v>
      </c>
      <c r="P157" s="96">
        <f t="shared" si="58"/>
        <v>5.2200000000000006</v>
      </c>
      <c r="Q157" s="96">
        <f t="shared" ca="1" si="60"/>
        <v>12.469581879351219</v>
      </c>
      <c r="R157" s="96">
        <f t="shared" si="60"/>
        <v>14.340393700787402</v>
      </c>
      <c r="S157" s="96">
        <f t="shared" si="53"/>
        <v>2.3199999999999998</v>
      </c>
      <c r="T157" s="96">
        <f t="shared" ca="1" si="54"/>
        <v>9.6127430218463292</v>
      </c>
      <c r="AB157" s="25"/>
      <c r="AC157" s="73"/>
      <c r="AD157" s="25"/>
      <c r="AE157" s="25"/>
      <c r="AG157" s="25"/>
      <c r="AH157" s="25"/>
      <c r="AI157" s="25"/>
      <c r="AJ157" s="25"/>
      <c r="AK157" s="25"/>
      <c r="AL157" s="25"/>
      <c r="AM157" s="25"/>
      <c r="AN157" s="25"/>
      <c r="AO157" s="25"/>
      <c r="AP157" s="25"/>
      <c r="AQ157" s="25"/>
      <c r="AR157" s="25"/>
      <c r="AS157" s="25"/>
      <c r="AT157" s="25"/>
      <c r="AU157" s="25"/>
      <c r="AV157" s="25"/>
      <c r="AW157" s="25"/>
    </row>
    <row r="158" spans="1:49" ht="28" x14ac:dyDescent="0.15">
      <c r="A158" s="212">
        <f t="shared" si="55"/>
        <v>45196.999305555553</v>
      </c>
      <c r="B158" s="73">
        <f t="shared" si="46"/>
        <v>20</v>
      </c>
      <c r="C158" s="6">
        <f>IF(ISERROR(Penman!Z153),'Soy Irr'!C157,Penman!Z153)</f>
        <v>0.10702858261514055</v>
      </c>
      <c r="D158" s="207">
        <f t="shared" ca="1" si="56"/>
        <v>0.1</v>
      </c>
      <c r="E158" s="7">
        <f t="shared" ca="1" si="48"/>
        <v>1.0702858261514056E-2</v>
      </c>
      <c r="F158" s="131">
        <f ca="1">IF(L157&gt;0.3,E158/'Irrigation Rate'!$B$17,0)</f>
        <v>0</v>
      </c>
      <c r="G158" s="7">
        <f t="shared" ca="1" si="47"/>
        <v>1.0702858261514056E-2</v>
      </c>
      <c r="H158" s="11">
        <f>'Table (Dly)'!C152</f>
        <v>0</v>
      </c>
      <c r="I158" s="16">
        <f t="shared" si="49"/>
        <v>0</v>
      </c>
      <c r="K158" s="96">
        <f t="shared" ca="1" si="50"/>
        <v>1.4612083434683303</v>
      </c>
      <c r="L158" s="261">
        <f t="shared" ca="1" si="59"/>
        <v>0.27992497001309008</v>
      </c>
      <c r="M158" s="67"/>
      <c r="N158" s="96">
        <f t="shared" ca="1" si="51"/>
        <v>0</v>
      </c>
      <c r="O158" s="120">
        <f t="shared" si="57"/>
        <v>24</v>
      </c>
      <c r="P158" s="96">
        <f t="shared" si="58"/>
        <v>5.2200000000000006</v>
      </c>
      <c r="Q158" s="96">
        <f t="shared" ca="1" si="60"/>
        <v>12.480284737612733</v>
      </c>
      <c r="R158" s="96">
        <f t="shared" si="60"/>
        <v>14.340393700787402</v>
      </c>
      <c r="S158" s="96">
        <f t="shared" si="53"/>
        <v>2.3199999999999998</v>
      </c>
      <c r="T158" s="96">
        <f t="shared" ca="1" si="54"/>
        <v>9.6127430218463292</v>
      </c>
      <c r="AB158" s="25"/>
      <c r="AC158" s="73"/>
      <c r="AD158" s="25"/>
      <c r="AE158" s="25"/>
      <c r="AG158" s="173" t="s">
        <v>338</v>
      </c>
      <c r="AH158" s="25"/>
      <c r="AJ158" s="25"/>
      <c r="AK158" s="25"/>
      <c r="AL158" s="25"/>
      <c r="AM158" s="25"/>
      <c r="AN158" s="25"/>
      <c r="AO158" s="25"/>
      <c r="AP158" s="25"/>
      <c r="AQ158" s="25"/>
      <c r="AR158" s="25"/>
      <c r="AS158" s="25"/>
      <c r="AT158" s="25"/>
      <c r="AU158" s="25"/>
      <c r="AV158" s="25"/>
      <c r="AW158" s="25"/>
    </row>
    <row r="159" spans="1:49" x14ac:dyDescent="0.15">
      <c r="A159" s="212">
        <f t="shared" si="55"/>
        <v>45197.999305555553</v>
      </c>
      <c r="B159" s="73">
        <f t="shared" si="46"/>
        <v>20</v>
      </c>
      <c r="C159" s="6">
        <f>IF(ISERROR(Penman!Z154),'Soy Irr'!C158,Penman!Z154)</f>
        <v>0.10702858261514055</v>
      </c>
      <c r="D159" s="207">
        <f t="shared" ca="1" si="56"/>
        <v>0.1</v>
      </c>
      <c r="E159" s="7">
        <f t="shared" ca="1" si="48"/>
        <v>1.0702858261514056E-2</v>
      </c>
      <c r="F159" s="131">
        <f ca="1">IF(L158&gt;0.3,E159/'Irrigation Rate'!$B$17,0)</f>
        <v>0</v>
      </c>
      <c r="G159" s="7">
        <f t="shared" ca="1" si="47"/>
        <v>1.0702858261514056E-2</v>
      </c>
      <c r="H159" s="11">
        <f>'Table (Dly)'!C153</f>
        <v>0</v>
      </c>
      <c r="I159" s="16">
        <f t="shared" si="49"/>
        <v>0</v>
      </c>
      <c r="K159" s="96">
        <f t="shared" ca="1" si="50"/>
        <v>1.4719112017298444</v>
      </c>
      <c r="L159" s="261">
        <f t="shared" ca="1" si="59"/>
        <v>0.28197532600188585</v>
      </c>
      <c r="M159" s="67"/>
      <c r="N159" s="96">
        <f t="shared" ca="1" si="51"/>
        <v>0</v>
      </c>
      <c r="O159" s="120">
        <f t="shared" si="57"/>
        <v>24</v>
      </c>
      <c r="P159" s="96">
        <f t="shared" si="58"/>
        <v>5.2200000000000006</v>
      </c>
      <c r="Q159" s="96">
        <f t="shared" ca="1" si="60"/>
        <v>12.490987595874246</v>
      </c>
      <c r="R159" s="96">
        <f t="shared" si="60"/>
        <v>14.340393700787402</v>
      </c>
      <c r="S159" s="96">
        <f t="shared" si="53"/>
        <v>2.3199999999999998</v>
      </c>
      <c r="T159" s="96">
        <f t="shared" ca="1" si="54"/>
        <v>9.6127430218463292</v>
      </c>
      <c r="AB159" s="25"/>
      <c r="AC159" s="73"/>
      <c r="AD159" s="25"/>
      <c r="AE159" s="25"/>
      <c r="AG159" s="25"/>
      <c r="AH159" s="25"/>
      <c r="AJ159" s="25"/>
      <c r="AK159" s="25"/>
      <c r="AL159" s="25"/>
      <c r="AM159" s="25"/>
      <c r="AN159" s="25"/>
      <c r="AO159" s="25"/>
      <c r="AP159" s="25"/>
      <c r="AQ159" s="25"/>
      <c r="AR159" s="25"/>
      <c r="AS159" s="25"/>
      <c r="AT159" s="25"/>
      <c r="AU159" s="25"/>
      <c r="AV159" s="25"/>
      <c r="AW159" s="25"/>
    </row>
    <row r="160" spans="1:49" x14ac:dyDescent="0.15">
      <c r="A160" s="212">
        <f t="shared" si="55"/>
        <v>45198.999305555553</v>
      </c>
      <c r="B160" s="73">
        <f t="shared" si="46"/>
        <v>20</v>
      </c>
      <c r="C160" s="6">
        <f>IF(ISERROR(Penman!Z155),'Soy Irr'!C159,Penman!Z155)</f>
        <v>0.10702858261514055</v>
      </c>
      <c r="D160" s="207">
        <f t="shared" ca="1" si="56"/>
        <v>0.1</v>
      </c>
      <c r="E160" s="7">
        <f t="shared" ca="1" si="48"/>
        <v>1.0702858261514056E-2</v>
      </c>
      <c r="F160" s="131">
        <f ca="1">IF(L159&gt;0.3,E160/'Irrigation Rate'!$B$17,0)</f>
        <v>0</v>
      </c>
      <c r="G160" s="7">
        <f t="shared" ca="1" si="47"/>
        <v>1.0702858261514056E-2</v>
      </c>
      <c r="H160" s="11">
        <f>'Table (Dly)'!C154</f>
        <v>0</v>
      </c>
      <c r="I160" s="16">
        <f t="shared" si="49"/>
        <v>0</v>
      </c>
      <c r="K160" s="96">
        <f t="shared" ca="1" si="50"/>
        <v>1.4826140599913584</v>
      </c>
      <c r="L160" s="276">
        <f t="shared" ca="1" si="59"/>
        <v>0.28402568199068168</v>
      </c>
      <c r="M160" s="67"/>
      <c r="N160" s="96">
        <f t="shared" ca="1" si="51"/>
        <v>0</v>
      </c>
      <c r="O160" s="120">
        <f t="shared" si="57"/>
        <v>24</v>
      </c>
      <c r="P160" s="96">
        <f t="shared" si="58"/>
        <v>5.2200000000000006</v>
      </c>
      <c r="Q160" s="96">
        <f t="shared" ca="1" si="60"/>
        <v>12.50169045413576</v>
      </c>
      <c r="R160" s="96">
        <f t="shared" si="60"/>
        <v>14.340393700787402</v>
      </c>
      <c r="S160" s="96">
        <f t="shared" si="53"/>
        <v>2.3199999999999998</v>
      </c>
      <c r="T160" s="96">
        <f t="shared" ca="1" si="54"/>
        <v>9.6127430218463292</v>
      </c>
      <c r="AB160" s="25"/>
      <c r="AC160" s="73"/>
      <c r="AD160" s="25"/>
      <c r="AE160" s="25"/>
      <c r="AG160" s="25"/>
      <c r="AH160" s="25"/>
      <c r="AJ160" s="25"/>
      <c r="AK160" s="25"/>
      <c r="AL160" s="25"/>
      <c r="AM160" s="25"/>
      <c r="AN160" s="25"/>
      <c r="AO160" s="25"/>
      <c r="AP160" s="25"/>
      <c r="AQ160" s="25"/>
      <c r="AR160" s="25"/>
      <c r="AS160" s="25"/>
      <c r="AT160" s="25"/>
      <c r="AU160" s="25"/>
      <c r="AV160" s="25"/>
      <c r="AW160" s="25"/>
    </row>
    <row r="161" spans="1:58" s="34" customFormat="1" x14ac:dyDescent="0.15">
      <c r="A161" s="277">
        <f t="shared" si="55"/>
        <v>45199.999305555553</v>
      </c>
      <c r="B161" s="114">
        <f t="shared" si="46"/>
        <v>20</v>
      </c>
      <c r="C161" s="278">
        <f>IF(ISERROR(Penman!Z156),'Soy Irr'!C160,Penman!Z156)</f>
        <v>0.10702858261514055</v>
      </c>
      <c r="D161" s="279">
        <f t="shared" ca="1" si="56"/>
        <v>0.1</v>
      </c>
      <c r="E161" s="280">
        <f t="shared" ca="1" si="48"/>
        <v>1.0702858261514056E-2</v>
      </c>
      <c r="F161" s="281">
        <f ca="1">IF(L160&gt;0.3,E161/'Irrigation Rate'!$B$17,0)</f>
        <v>0</v>
      </c>
      <c r="G161" s="280">
        <f t="shared" ca="1" si="47"/>
        <v>1.0702858261514056E-2</v>
      </c>
      <c r="H161" s="43">
        <f>'Table (Dly)'!C155</f>
        <v>0</v>
      </c>
      <c r="I161" s="46">
        <f t="shared" si="49"/>
        <v>0</v>
      </c>
      <c r="K161" s="99">
        <f t="shared" ca="1" si="50"/>
        <v>1.4933169182528725</v>
      </c>
      <c r="L161" s="282">
        <f t="shared" ca="1" si="59"/>
        <v>0.28607603797947745</v>
      </c>
      <c r="M161" s="98"/>
      <c r="N161" s="99">
        <f t="shared" ca="1" si="51"/>
        <v>0</v>
      </c>
      <c r="O161" s="129">
        <f t="shared" si="57"/>
        <v>24</v>
      </c>
      <c r="P161" s="99">
        <f t="shared" si="58"/>
        <v>5.2200000000000006</v>
      </c>
      <c r="Q161" s="99">
        <f t="shared" ca="1" si="60"/>
        <v>12.512393312397274</v>
      </c>
      <c r="R161" s="99">
        <f t="shared" si="60"/>
        <v>14.340393700787402</v>
      </c>
      <c r="S161" s="99">
        <f t="shared" si="53"/>
        <v>2.3199999999999998</v>
      </c>
      <c r="T161" s="99">
        <f t="shared" ca="1" si="54"/>
        <v>9.6127430218463292</v>
      </c>
      <c r="AB161" s="26"/>
      <c r="AC161" s="114"/>
      <c r="AD161" s="26"/>
      <c r="AE161" s="26"/>
      <c r="AG161" s="26"/>
      <c r="AH161" s="26"/>
      <c r="AJ161" s="26"/>
      <c r="AK161" s="26"/>
      <c r="AL161" s="26"/>
      <c r="AM161" s="26"/>
      <c r="AN161" s="26"/>
      <c r="AO161" s="26"/>
      <c r="AP161" s="26"/>
      <c r="AQ161" s="26"/>
      <c r="AR161" s="26"/>
      <c r="AS161" s="26"/>
      <c r="AT161" s="26"/>
      <c r="AU161" s="26"/>
      <c r="AV161" s="26"/>
      <c r="AW161" s="26"/>
    </row>
    <row r="162" spans="1:58" x14ac:dyDescent="0.15">
      <c r="A162" s="212">
        <f t="shared" si="55"/>
        <v>45200.999305555553</v>
      </c>
      <c r="B162" s="73">
        <f t="shared" ref="B162:B175" si="61">IF(A162&lt;Emergence,0,IF(A162&gt;Harvest,0,INT((A162-Emergence)/7)+1))</f>
        <v>0</v>
      </c>
      <c r="C162" s="6">
        <f>IF(ISERROR(Penman!Z157),'Soy Irr'!C161,Penman!Z157)</f>
        <v>0.10702858261514055</v>
      </c>
      <c r="D162" s="207">
        <f t="shared" ref="D162:D175" ca="1" si="62">IF(B162&gt;0,IF(L161&lt;=SWDPcritical,1,((1-L161)/(1-SWDPcritical)))*VLOOKUP(1,INDIRECT(Crop),B162+1),0.2)</f>
        <v>0.2</v>
      </c>
      <c r="E162" s="7">
        <f t="shared" ref="E162:E175" ca="1" si="63">IF(B162&gt;0,VLOOKUP(1,INDIRECT(Crop),B162+1),0.2)*C162</f>
        <v>2.1405716523028112E-2</v>
      </c>
      <c r="F162" s="131">
        <f ca="1">IF(L161&gt;0.3,E162/'Irrigation Rate'!$B$17,0)</f>
        <v>0</v>
      </c>
      <c r="G162" s="7">
        <f t="shared" ref="G162:G175" ca="1" si="64">D162*C162</f>
        <v>2.1405716523028112E-2</v>
      </c>
      <c r="H162" s="11">
        <f>'Table (Dly)'!C156</f>
        <v>0</v>
      </c>
      <c r="I162" s="16">
        <f t="shared" ref="I162:I175" si="65">AE162</f>
        <v>0</v>
      </c>
      <c r="K162" s="96">
        <f t="shared" ref="K162:K175" ca="1" si="66">IF(M162&lt;&gt;"",M162*P162,K161+G162+N162-H162-I162-J162)</f>
        <v>1.5147226347759006</v>
      </c>
      <c r="L162" s="261">
        <f t="shared" ref="L162:L175" ca="1" si="67">IF(K162/P162 &lt;1,K162/P162,1)</f>
        <v>1</v>
      </c>
      <c r="M162" s="67"/>
      <c r="N162" s="96">
        <f t="shared" ref="N162:N175" ca="1" si="68">IF((K161+G162-H162-I162-J162)&lt;0,-K161-G162+H162+I162+J162,0)</f>
        <v>0</v>
      </c>
      <c r="O162" s="120">
        <f t="shared" ref="O162:O175" si="69">IF(VLOOKUP(Crop,CropInfo,4,FALSE)=1,VLOOKUP(Crop,CropInfo,3,FALSE),IF(A162&lt;=Emergence,RZinitial,IF(A162&gt;Harvest,RZinitial,IF(AND(A162&gt;Emergence,B162&lt;VLOOKUP(Crop,CropInfo,4,FALSE)),O161+(VLOOKUP(Crop,CropInfo,3,FALSE)-RZinitial)/((VLOOKUP(Crop,CropInfo,4,FALSE)-1)*7),VLOOKUP(Crop,CropInfo,3,FALSE)))))</f>
        <v>4</v>
      </c>
      <c r="P162" s="96">
        <f t="shared" ref="P162:P175" si="70">IF(O162=MAX(Zbj),VLOOKUP(O162,AWHCsite,6),((O162-VLOOKUP((MATCH(O162,Zbj,1)-1),SoilProp,3))/(VLOOKUP(MATCH(O162,Zbj,1),SoilProp,3)-VLOOKUP((MATCH(O162,Zbj,1)-1),SoilProp,3)))*(VLOOKUP(MATCH(O162,Zbj,1),SoilProp,8)-VLOOKUP((MATCH(O162,Zbj,1)-1),SoilProp,8))+VLOOKUP((MATCH(O162,Zbj,1)-1),SoilProp,8))</f>
        <v>0.92</v>
      </c>
      <c r="Q162" s="96">
        <f t="shared" ref="Q162:Q175" ca="1" si="71">Q161+G162</f>
        <v>12.533799028920301</v>
      </c>
      <c r="R162" s="96">
        <f t="shared" ref="R162:R175" si="72">R161+H162</f>
        <v>14.340393700787402</v>
      </c>
      <c r="S162" s="96">
        <f t="shared" ref="S162:S175" si="73">S161+J162</f>
        <v>2.3199999999999998</v>
      </c>
      <c r="T162" s="96">
        <f t="shared" ref="T162:T175" ca="1" si="74">T161+N162</f>
        <v>9.6127430218463292</v>
      </c>
      <c r="AB162" s="25"/>
      <c r="AC162" s="73"/>
      <c r="AD162" s="25"/>
      <c r="AE162" s="25"/>
      <c r="AG162" s="275" t="s">
        <v>339</v>
      </c>
      <c r="AH162" s="275" t="s">
        <v>340</v>
      </c>
      <c r="AJ162" s="25"/>
      <c r="AK162" s="25"/>
      <c r="AL162" s="25"/>
      <c r="AM162" s="25"/>
      <c r="AN162" s="25"/>
      <c r="AO162" s="25"/>
      <c r="AP162" s="25"/>
      <c r="AQ162" s="25"/>
      <c r="AR162" s="25"/>
      <c r="AS162" s="25"/>
      <c r="AT162" s="25"/>
      <c r="AU162" s="25"/>
      <c r="AV162" s="25"/>
      <c r="AW162" s="25"/>
    </row>
    <row r="163" spans="1:58" s="240" customFormat="1" x14ac:dyDescent="0.15">
      <c r="A163" s="232">
        <f t="shared" si="55"/>
        <v>45201.999305555553</v>
      </c>
      <c r="B163" s="233">
        <f t="shared" si="61"/>
        <v>0</v>
      </c>
      <c r="C163" s="234">
        <f>IF(ISERROR(Penman!Z158),'Soy Irr'!C162,Penman!Z158)</f>
        <v>0.10702858261514055</v>
      </c>
      <c r="D163" s="235">
        <f t="shared" ca="1" si="62"/>
        <v>0.2</v>
      </c>
      <c r="E163" s="236">
        <f t="shared" ca="1" si="63"/>
        <v>2.1405716523028112E-2</v>
      </c>
      <c r="F163" s="237">
        <f ca="1">IF(L162&gt;0.3,E163/'Irrigation Rate'!$B$17,0)</f>
        <v>0.46908620974292081</v>
      </c>
      <c r="G163" s="236">
        <f t="shared" ca="1" si="64"/>
        <v>2.1405716523028112E-2</v>
      </c>
      <c r="H163" s="238">
        <f>'Table (Dly)'!C157</f>
        <v>0</v>
      </c>
      <c r="I163" s="239">
        <f t="shared" si="65"/>
        <v>0</v>
      </c>
      <c r="K163" s="230">
        <f t="shared" ca="1" si="66"/>
        <v>1.5361283512989288</v>
      </c>
      <c r="L163" s="260">
        <f t="shared" ca="1" si="67"/>
        <v>1</v>
      </c>
      <c r="M163" s="241"/>
      <c r="N163" s="230">
        <f t="shared" ca="1" si="68"/>
        <v>0</v>
      </c>
      <c r="O163" s="242">
        <f t="shared" si="69"/>
        <v>4</v>
      </c>
      <c r="P163" s="230">
        <f t="shared" si="70"/>
        <v>0.92</v>
      </c>
      <c r="Q163" s="230">
        <f t="shared" ca="1" si="71"/>
        <v>12.555204745443328</v>
      </c>
      <c r="R163" s="230">
        <f t="shared" si="72"/>
        <v>14.340393700787402</v>
      </c>
      <c r="S163" s="230">
        <f t="shared" si="73"/>
        <v>2.3199999999999998</v>
      </c>
      <c r="T163" s="230">
        <f t="shared" ca="1" si="74"/>
        <v>9.6127430218463292</v>
      </c>
      <c r="AB163" s="243"/>
      <c r="AC163" s="233"/>
      <c r="AD163" s="243"/>
      <c r="AE163" s="243"/>
      <c r="AG163" s="283" t="s">
        <v>341</v>
      </c>
      <c r="AH163" s="283" t="s">
        <v>342</v>
      </c>
      <c r="AJ163" s="243"/>
      <c r="AK163" s="243"/>
      <c r="AL163" s="243"/>
      <c r="AM163" s="243"/>
      <c r="AN163" s="243"/>
      <c r="AO163" s="243"/>
      <c r="AP163" s="243"/>
      <c r="AQ163" s="243"/>
      <c r="AR163" s="243"/>
      <c r="AS163" s="243"/>
      <c r="AT163" s="243"/>
      <c r="AU163" s="243"/>
      <c r="AV163" s="243"/>
      <c r="AW163" s="243"/>
    </row>
    <row r="164" spans="1:58" s="240" customFormat="1" x14ac:dyDescent="0.15">
      <c r="A164" s="232">
        <f t="shared" si="55"/>
        <v>45202.999305555553</v>
      </c>
      <c r="B164" s="233">
        <f t="shared" si="61"/>
        <v>0</v>
      </c>
      <c r="C164" s="234">
        <f>IF(ISERROR(Penman!Z159),'Soy Irr'!C163,Penman!Z159)</f>
        <v>0.10702858261514055</v>
      </c>
      <c r="D164" s="235">
        <f t="shared" ca="1" si="62"/>
        <v>0.2</v>
      </c>
      <c r="E164" s="236">
        <f t="shared" ca="1" si="63"/>
        <v>2.1405716523028112E-2</v>
      </c>
      <c r="F164" s="237">
        <f ca="1">IF(L163&gt;0.3,E164/'Irrigation Rate'!$B$17,0)</f>
        <v>0.46908620974292081</v>
      </c>
      <c r="G164" s="236">
        <f t="shared" ca="1" si="64"/>
        <v>2.1405716523028112E-2</v>
      </c>
      <c r="H164" s="238">
        <f>'Table (Dly)'!C158</f>
        <v>0</v>
      </c>
      <c r="I164" s="239">
        <f t="shared" si="65"/>
        <v>0</v>
      </c>
      <c r="K164" s="230">
        <f t="shared" ca="1" si="66"/>
        <v>1.5575340678219569</v>
      </c>
      <c r="L164" s="260">
        <f t="shared" ca="1" si="67"/>
        <v>1</v>
      </c>
      <c r="M164" s="241"/>
      <c r="N164" s="230">
        <f t="shared" ca="1" si="68"/>
        <v>0</v>
      </c>
      <c r="O164" s="242">
        <f t="shared" si="69"/>
        <v>4</v>
      </c>
      <c r="P164" s="230">
        <f t="shared" si="70"/>
        <v>0.92</v>
      </c>
      <c r="Q164" s="230">
        <f t="shared" ca="1" si="71"/>
        <v>12.576610461966355</v>
      </c>
      <c r="R164" s="230">
        <f t="shared" si="72"/>
        <v>14.340393700787402</v>
      </c>
      <c r="S164" s="230">
        <f t="shared" si="73"/>
        <v>2.3199999999999998</v>
      </c>
      <c r="T164" s="230">
        <f t="shared" ca="1" si="74"/>
        <v>9.6127430218463292</v>
      </c>
      <c r="AB164" s="243"/>
      <c r="AC164" s="233"/>
      <c r="AD164" s="243"/>
      <c r="AE164" s="243"/>
      <c r="AG164" s="283" t="s">
        <v>343</v>
      </c>
      <c r="AH164" s="283">
        <v>0.3</v>
      </c>
      <c r="AJ164" s="243"/>
      <c r="AK164" s="243"/>
      <c r="AL164" s="243"/>
      <c r="AM164" s="243"/>
      <c r="AN164" s="243"/>
      <c r="AO164" s="243"/>
      <c r="AP164" s="243"/>
      <c r="AQ164" s="243"/>
      <c r="AR164" s="243"/>
      <c r="AS164" s="243"/>
      <c r="AT164" s="243"/>
      <c r="AU164" s="243"/>
      <c r="AV164" s="243"/>
      <c r="AW164" s="243"/>
    </row>
    <row r="165" spans="1:58" x14ac:dyDescent="0.15">
      <c r="A165" s="212">
        <f t="shared" si="55"/>
        <v>45203.999305555553</v>
      </c>
      <c r="B165" s="73">
        <f t="shared" si="61"/>
        <v>0</v>
      </c>
      <c r="C165" s="6">
        <f>IF(ISERROR(Penman!Z160),'Soy Irr'!C164,Penman!Z160)</f>
        <v>0.10702858261514055</v>
      </c>
      <c r="D165" s="207">
        <f t="shared" ca="1" si="62"/>
        <v>0.2</v>
      </c>
      <c r="E165" s="7">
        <f t="shared" ca="1" si="63"/>
        <v>2.1405716523028112E-2</v>
      </c>
      <c r="F165" s="131">
        <f ca="1">IF(L164&gt;0.3,E165/'Irrigation Rate'!$B$17,0)</f>
        <v>0.46908620974292081</v>
      </c>
      <c r="G165" s="7">
        <f t="shared" ca="1" si="64"/>
        <v>2.1405716523028112E-2</v>
      </c>
      <c r="H165" s="11">
        <f>'Table (Dly)'!C159</f>
        <v>0</v>
      </c>
      <c r="I165" s="16">
        <f t="shared" si="65"/>
        <v>0</v>
      </c>
      <c r="K165" s="96">
        <f t="shared" ca="1" si="66"/>
        <v>1.5789397843449851</v>
      </c>
      <c r="L165" s="261">
        <f t="shared" ca="1" si="67"/>
        <v>1</v>
      </c>
      <c r="M165" s="67"/>
      <c r="N165" s="96">
        <f t="shared" ca="1" si="68"/>
        <v>0</v>
      </c>
      <c r="O165" s="120">
        <f t="shared" si="69"/>
        <v>4</v>
      </c>
      <c r="P165" s="96">
        <f t="shared" si="70"/>
        <v>0.92</v>
      </c>
      <c r="Q165" s="96">
        <f t="shared" ca="1" si="71"/>
        <v>12.598016178489383</v>
      </c>
      <c r="R165" s="96">
        <f t="shared" si="72"/>
        <v>14.340393700787402</v>
      </c>
      <c r="S165" s="96">
        <f t="shared" si="73"/>
        <v>2.3199999999999998</v>
      </c>
      <c r="T165" s="96">
        <f t="shared" ca="1" si="74"/>
        <v>9.6127430218463292</v>
      </c>
      <c r="AB165" s="25"/>
      <c r="AC165" s="73"/>
      <c r="AD165" s="25"/>
      <c r="AE165" s="25"/>
      <c r="AG165" s="174" t="s">
        <v>344</v>
      </c>
      <c r="AH165" s="174">
        <v>1.3</v>
      </c>
      <c r="AJ165" s="25"/>
      <c r="AK165" s="25"/>
      <c r="AL165" s="25"/>
      <c r="AM165" s="25"/>
      <c r="AN165" s="25"/>
      <c r="AO165" s="25"/>
      <c r="AP165" s="25"/>
      <c r="AQ165" s="25"/>
      <c r="AR165" s="25"/>
      <c r="AS165" s="25"/>
      <c r="AT165" s="25"/>
      <c r="AU165" s="25"/>
      <c r="AV165" s="25"/>
      <c r="AW165" s="25"/>
    </row>
    <row r="166" spans="1:58" x14ac:dyDescent="0.15">
      <c r="A166" s="212">
        <f t="shared" si="55"/>
        <v>45204.999305555553</v>
      </c>
      <c r="B166" s="73">
        <f t="shared" si="61"/>
        <v>0</v>
      </c>
      <c r="C166" s="6">
        <f>IF(ISERROR(Penman!Z161),'Soy Irr'!C165,Penman!Z161)</f>
        <v>0.10702858261514055</v>
      </c>
      <c r="D166" s="207">
        <f t="shared" ca="1" si="62"/>
        <v>0.2</v>
      </c>
      <c r="E166" s="7">
        <f t="shared" ca="1" si="63"/>
        <v>2.1405716523028112E-2</v>
      </c>
      <c r="F166" s="131">
        <f ca="1">IF(L165&gt;0.3,E166/'Irrigation Rate'!$B$17,0)</f>
        <v>0.46908620974292081</v>
      </c>
      <c r="G166" s="7">
        <f t="shared" ca="1" si="64"/>
        <v>2.1405716523028112E-2</v>
      </c>
      <c r="H166" s="11">
        <f>'Table (Dly)'!C160</f>
        <v>0</v>
      </c>
      <c r="I166" s="16">
        <f t="shared" si="65"/>
        <v>0</v>
      </c>
      <c r="K166" s="96">
        <f t="shared" ca="1" si="66"/>
        <v>1.6003455008680132</v>
      </c>
      <c r="L166" s="261">
        <f t="shared" ca="1" si="67"/>
        <v>1</v>
      </c>
      <c r="M166" s="67"/>
      <c r="N166" s="96">
        <f t="shared" ca="1" si="68"/>
        <v>0</v>
      </c>
      <c r="O166" s="120">
        <f t="shared" si="69"/>
        <v>4</v>
      </c>
      <c r="P166" s="96">
        <f t="shared" si="70"/>
        <v>0.92</v>
      </c>
      <c r="Q166" s="96">
        <f t="shared" ca="1" si="71"/>
        <v>12.61942189501241</v>
      </c>
      <c r="R166" s="96">
        <f t="shared" si="72"/>
        <v>14.340393700787402</v>
      </c>
      <c r="S166" s="96">
        <f t="shared" si="73"/>
        <v>2.3199999999999998</v>
      </c>
      <c r="T166" s="96">
        <f t="shared" ca="1" si="74"/>
        <v>9.6127430218463292</v>
      </c>
      <c r="AB166" s="25"/>
      <c r="AC166" s="73"/>
      <c r="AD166" s="25"/>
      <c r="AE166" s="25"/>
      <c r="AG166" s="174" t="s">
        <v>345</v>
      </c>
      <c r="AH166" s="175">
        <v>1</v>
      </c>
      <c r="AJ166" s="25"/>
      <c r="AK166" s="25"/>
      <c r="AL166" s="25"/>
      <c r="AM166" s="25"/>
      <c r="AN166" s="25"/>
      <c r="AO166" s="25"/>
      <c r="AP166" s="25"/>
      <c r="AQ166" s="25"/>
      <c r="AR166" s="25"/>
      <c r="AS166" s="25"/>
      <c r="AT166" s="25"/>
      <c r="AU166" s="25"/>
      <c r="AV166" s="25"/>
      <c r="AW166" s="25"/>
    </row>
    <row r="167" spans="1:58" ht="14" x14ac:dyDescent="0.15">
      <c r="A167" s="212">
        <f t="shared" si="55"/>
        <v>45205.999305555553</v>
      </c>
      <c r="B167" s="73">
        <f t="shared" si="61"/>
        <v>0</v>
      </c>
      <c r="C167" s="6">
        <f>IF(ISERROR(Penman!Z162),'Soy Irr'!C166,Penman!Z162)</f>
        <v>0.10702858261514055</v>
      </c>
      <c r="D167" s="207">
        <f t="shared" ca="1" si="62"/>
        <v>0.2</v>
      </c>
      <c r="E167" s="7">
        <f t="shared" ca="1" si="63"/>
        <v>2.1405716523028112E-2</v>
      </c>
      <c r="F167" s="131">
        <f ca="1">IF(L166&gt;0.3,E167/'Irrigation Rate'!$B$17,0)</f>
        <v>0.46908620974292081</v>
      </c>
      <c r="G167" s="7">
        <f t="shared" ca="1" si="64"/>
        <v>2.1405716523028112E-2</v>
      </c>
      <c r="H167" s="11">
        <f>'Table (Dly)'!C161</f>
        <v>0</v>
      </c>
      <c r="I167" s="16">
        <f t="shared" si="65"/>
        <v>0</v>
      </c>
      <c r="K167" s="96">
        <f t="shared" ca="1" si="66"/>
        <v>1.6217512173910413</v>
      </c>
      <c r="L167" s="261">
        <f t="shared" ca="1" si="67"/>
        <v>1</v>
      </c>
      <c r="M167" s="67"/>
      <c r="N167" s="96">
        <f t="shared" ca="1" si="68"/>
        <v>0</v>
      </c>
      <c r="O167" s="120">
        <f t="shared" si="69"/>
        <v>4</v>
      </c>
      <c r="P167" s="96">
        <f t="shared" si="70"/>
        <v>0.92</v>
      </c>
      <c r="Q167" s="96">
        <f t="shared" ca="1" si="71"/>
        <v>12.640827611535437</v>
      </c>
      <c r="R167" s="96">
        <f t="shared" si="72"/>
        <v>14.340393700787402</v>
      </c>
      <c r="S167" s="96">
        <f t="shared" si="73"/>
        <v>2.3199999999999998</v>
      </c>
      <c r="T167" s="96">
        <f t="shared" ca="1" si="74"/>
        <v>9.6127430218463292</v>
      </c>
      <c r="AB167" s="25"/>
      <c r="AC167" s="73"/>
      <c r="AD167" s="25"/>
      <c r="AE167" s="25"/>
      <c r="AG167" s="174" t="s">
        <v>346</v>
      </c>
      <c r="AH167" s="174" t="s">
        <v>347</v>
      </c>
      <c r="AI167" s="174" t="s">
        <v>348</v>
      </c>
      <c r="AJ167" s="25"/>
      <c r="AK167" s="25"/>
      <c r="AL167" s="25"/>
      <c r="AM167" s="25"/>
      <c r="AN167" s="25"/>
      <c r="AO167" s="25"/>
      <c r="AP167" s="25"/>
      <c r="AQ167" s="25"/>
      <c r="AR167" s="25"/>
      <c r="AS167" s="25"/>
      <c r="AT167" s="25"/>
      <c r="AU167" s="25"/>
      <c r="AV167" s="25"/>
      <c r="AW167" s="25"/>
    </row>
    <row r="168" spans="1:58" ht="14" x14ac:dyDescent="0.15">
      <c r="A168" s="212">
        <f t="shared" si="55"/>
        <v>45206.999305555553</v>
      </c>
      <c r="B168" s="73">
        <f t="shared" si="61"/>
        <v>0</v>
      </c>
      <c r="C168" s="6">
        <f>IF(ISERROR(Penman!Z163),'Soy Irr'!C167,Penman!Z163)</f>
        <v>0.10702858261514055</v>
      </c>
      <c r="D168" s="207">
        <f t="shared" ca="1" si="62"/>
        <v>0.2</v>
      </c>
      <c r="E168" s="7">
        <f t="shared" ca="1" si="63"/>
        <v>2.1405716523028112E-2</v>
      </c>
      <c r="F168" s="131">
        <f ca="1">IF(L167&gt;0.3,E168/'Irrigation Rate'!$B$17,0)</f>
        <v>0.46908620974292081</v>
      </c>
      <c r="G168" s="7">
        <f t="shared" ca="1" si="64"/>
        <v>2.1405716523028112E-2</v>
      </c>
      <c r="H168" s="11">
        <f>'Table (Dly)'!C162</f>
        <v>0</v>
      </c>
      <c r="I168" s="16">
        <f t="shared" si="65"/>
        <v>0</v>
      </c>
      <c r="K168" s="96">
        <f t="shared" ca="1" si="66"/>
        <v>1.6431569339140695</v>
      </c>
      <c r="L168" s="261">
        <f t="shared" ca="1" si="67"/>
        <v>1</v>
      </c>
      <c r="M168" s="67"/>
      <c r="N168" s="96">
        <f t="shared" ca="1" si="68"/>
        <v>0</v>
      </c>
      <c r="O168" s="120">
        <f t="shared" si="69"/>
        <v>4</v>
      </c>
      <c r="P168" s="96">
        <f t="shared" si="70"/>
        <v>0.92</v>
      </c>
      <c r="Q168" s="96">
        <f t="shared" ca="1" si="71"/>
        <v>12.662233328058464</v>
      </c>
      <c r="R168" s="96">
        <f t="shared" si="72"/>
        <v>14.340393700787402</v>
      </c>
      <c r="S168" s="96">
        <f t="shared" si="73"/>
        <v>2.3199999999999998</v>
      </c>
      <c r="T168" s="96">
        <f t="shared" ca="1" si="74"/>
        <v>9.6127430218463292</v>
      </c>
      <c r="AB168" s="25"/>
      <c r="AC168" s="73"/>
      <c r="AD168" s="25"/>
      <c r="AE168" s="25"/>
      <c r="AG168" s="176" t="s">
        <v>349</v>
      </c>
      <c r="AH168" s="175">
        <v>4.28</v>
      </c>
      <c r="AI168" s="175">
        <v>6.1</v>
      </c>
      <c r="AJ168" s="25"/>
      <c r="AK168" s="25"/>
      <c r="AL168" s="25"/>
      <c r="AM168" s="25"/>
      <c r="AN168" s="25"/>
      <c r="AO168" s="25"/>
      <c r="AP168" s="25"/>
      <c r="AQ168" s="25"/>
      <c r="AR168" s="25"/>
      <c r="AS168" s="25"/>
      <c r="AT168" s="25"/>
      <c r="AU168" s="25"/>
      <c r="AV168" s="25"/>
      <c r="AW168" s="25"/>
    </row>
    <row r="169" spans="1:58" ht="14" x14ac:dyDescent="0.15">
      <c r="A169" s="212">
        <f t="shared" si="55"/>
        <v>45207.999305555553</v>
      </c>
      <c r="B169" s="73">
        <f t="shared" si="61"/>
        <v>0</v>
      </c>
      <c r="C169" s="6">
        <f>IF(ISERROR(Penman!Z164),'Soy Irr'!C168,Penman!Z164)</f>
        <v>0.10702858261514055</v>
      </c>
      <c r="D169" s="207">
        <f t="shared" ca="1" si="62"/>
        <v>0.2</v>
      </c>
      <c r="E169" s="7">
        <f t="shared" ca="1" si="63"/>
        <v>2.1405716523028112E-2</v>
      </c>
      <c r="F169" s="131">
        <f ca="1">IF(L168&gt;0.3,E169/'Irrigation Rate'!$B$17,0)</f>
        <v>0.46908620974292081</v>
      </c>
      <c r="G169" s="7">
        <f t="shared" ca="1" si="64"/>
        <v>2.1405716523028112E-2</v>
      </c>
      <c r="H169" s="11">
        <f>'Table (Dly)'!C163</f>
        <v>0</v>
      </c>
      <c r="I169" s="16">
        <f t="shared" si="65"/>
        <v>0</v>
      </c>
      <c r="K169" s="96">
        <f t="shared" ca="1" si="66"/>
        <v>1.6645626504370976</v>
      </c>
      <c r="L169" s="261">
        <f t="shared" ca="1" si="67"/>
        <v>1</v>
      </c>
      <c r="M169" s="67"/>
      <c r="N169" s="96">
        <f t="shared" ca="1" si="68"/>
        <v>0</v>
      </c>
      <c r="O169" s="120">
        <f t="shared" si="69"/>
        <v>4</v>
      </c>
      <c r="P169" s="96">
        <f t="shared" si="70"/>
        <v>0.92</v>
      </c>
      <c r="Q169" s="96">
        <f t="shared" ca="1" si="71"/>
        <v>12.683639044581492</v>
      </c>
      <c r="R169" s="96">
        <f t="shared" si="72"/>
        <v>14.340393700787402</v>
      </c>
      <c r="S169" s="96">
        <f t="shared" si="73"/>
        <v>2.3199999999999998</v>
      </c>
      <c r="T169" s="96">
        <f t="shared" ca="1" si="74"/>
        <v>9.6127430218463292</v>
      </c>
      <c r="AB169" s="25"/>
      <c r="AC169" s="73"/>
      <c r="AD169" s="25"/>
      <c r="AE169" s="25"/>
      <c r="AG169" s="176" t="s">
        <v>350</v>
      </c>
      <c r="AH169" s="175">
        <v>26.04</v>
      </c>
      <c r="AI169" s="175">
        <v>37.5</v>
      </c>
      <c r="AJ169" s="25"/>
      <c r="AK169" s="25"/>
      <c r="AL169" s="25"/>
      <c r="AM169" s="25"/>
      <c r="AN169" s="25"/>
      <c r="AO169" s="25"/>
      <c r="AP169" s="25"/>
      <c r="AQ169" s="25"/>
      <c r="AR169" s="25"/>
      <c r="AS169" s="25"/>
      <c r="AT169" s="25"/>
      <c r="AU169" s="25"/>
      <c r="AV169" s="25"/>
      <c r="AW169" s="25"/>
    </row>
    <row r="170" spans="1:58" x14ac:dyDescent="0.15">
      <c r="A170" s="212">
        <f t="shared" si="55"/>
        <v>45208.999305555553</v>
      </c>
      <c r="B170" s="73">
        <f t="shared" si="61"/>
        <v>0</v>
      </c>
      <c r="C170" s="6">
        <f>IF(ISERROR(Penman!Z165),'Soy Irr'!C169,Penman!Z165)</f>
        <v>0.10702858261514055</v>
      </c>
      <c r="D170" s="207">
        <f t="shared" ca="1" si="62"/>
        <v>0.2</v>
      </c>
      <c r="E170" s="7">
        <f t="shared" ca="1" si="63"/>
        <v>2.1405716523028112E-2</v>
      </c>
      <c r="F170" s="131">
        <f ca="1">IF(L169&gt;0.3,E170/'Irrigation Rate'!$B$17,0)</f>
        <v>0.46908620974292081</v>
      </c>
      <c r="G170" s="7">
        <f t="shared" ca="1" si="64"/>
        <v>2.1405716523028112E-2</v>
      </c>
      <c r="H170" s="11">
        <f>'Table (Dly)'!C164</f>
        <v>0</v>
      </c>
      <c r="I170" s="16">
        <f t="shared" si="65"/>
        <v>0</v>
      </c>
      <c r="K170" s="96">
        <f t="shared" ca="1" si="66"/>
        <v>1.6859683669601258</v>
      </c>
      <c r="L170" s="261">
        <f t="shared" ca="1" si="67"/>
        <v>1</v>
      </c>
      <c r="M170" s="67"/>
      <c r="N170" s="96">
        <f t="shared" ca="1" si="68"/>
        <v>0</v>
      </c>
      <c r="O170" s="120">
        <f t="shared" si="69"/>
        <v>4</v>
      </c>
      <c r="P170" s="96">
        <f t="shared" si="70"/>
        <v>0.92</v>
      </c>
      <c r="Q170" s="96">
        <f t="shared" ca="1" si="71"/>
        <v>12.705044761104519</v>
      </c>
      <c r="R170" s="96">
        <f t="shared" si="72"/>
        <v>14.340393700787402</v>
      </c>
      <c r="S170" s="96">
        <f t="shared" si="73"/>
        <v>2.3199999999999998</v>
      </c>
      <c r="T170" s="96">
        <f t="shared" ca="1" si="74"/>
        <v>9.6127430218463292</v>
      </c>
      <c r="AB170" s="25"/>
      <c r="AC170" s="73"/>
      <c r="AD170" s="25"/>
      <c r="AE170" s="25"/>
      <c r="AG170" s="25"/>
      <c r="AH170" s="25"/>
      <c r="AI170" s="25"/>
      <c r="AJ170" s="25"/>
      <c r="AK170" s="25"/>
      <c r="AL170" s="25"/>
      <c r="AM170" s="25"/>
      <c r="AN170" s="25"/>
      <c r="AO170" s="25"/>
      <c r="AP170" s="25"/>
      <c r="AQ170" s="25"/>
      <c r="AR170" s="25"/>
      <c r="AS170" s="25"/>
      <c r="AT170" s="25"/>
      <c r="AU170" s="25"/>
      <c r="AV170" s="25"/>
      <c r="AW170" s="25"/>
    </row>
    <row r="171" spans="1:58" x14ac:dyDescent="0.15">
      <c r="A171" s="212">
        <f t="shared" si="55"/>
        <v>45209.999305555553</v>
      </c>
      <c r="B171" s="73">
        <f t="shared" si="61"/>
        <v>0</v>
      </c>
      <c r="C171" s="6">
        <f>IF(ISERROR(Penman!Z166),'Soy Irr'!C170,Penman!Z166)</f>
        <v>0.10702858261514055</v>
      </c>
      <c r="D171" s="207">
        <f t="shared" ca="1" si="62"/>
        <v>0.2</v>
      </c>
      <c r="E171" s="7">
        <f t="shared" ca="1" si="63"/>
        <v>2.1405716523028112E-2</v>
      </c>
      <c r="F171" s="131">
        <f ca="1">IF(L170&gt;0.3,E171/'Irrigation Rate'!$B$17,0)</f>
        <v>0.46908620974292081</v>
      </c>
      <c r="G171" s="7">
        <f t="shared" ca="1" si="64"/>
        <v>2.1405716523028112E-2</v>
      </c>
      <c r="H171" s="11">
        <f>'Table (Dly)'!C165</f>
        <v>0</v>
      </c>
      <c r="I171" s="16">
        <f t="shared" si="65"/>
        <v>0</v>
      </c>
      <c r="K171" s="96">
        <f t="shared" ca="1" si="66"/>
        <v>1.7073740834831539</v>
      </c>
      <c r="L171" s="261">
        <f t="shared" ca="1" si="67"/>
        <v>1</v>
      </c>
      <c r="M171" s="67"/>
      <c r="N171" s="96">
        <f t="shared" ca="1" si="68"/>
        <v>0</v>
      </c>
      <c r="O171" s="120">
        <f t="shared" si="69"/>
        <v>4</v>
      </c>
      <c r="P171" s="96">
        <f t="shared" si="70"/>
        <v>0.92</v>
      </c>
      <c r="Q171" s="96">
        <f t="shared" ca="1" si="71"/>
        <v>12.726450477627546</v>
      </c>
      <c r="R171" s="96">
        <f t="shared" si="72"/>
        <v>14.340393700787402</v>
      </c>
      <c r="S171" s="96">
        <f t="shared" si="73"/>
        <v>2.3199999999999998</v>
      </c>
      <c r="T171" s="96">
        <f t="shared" ca="1" si="74"/>
        <v>9.6127430218463292</v>
      </c>
      <c r="AB171" s="25"/>
      <c r="AC171" s="73"/>
      <c r="AD171" s="25"/>
      <c r="AE171" s="25"/>
      <c r="AG171" s="25" t="s">
        <v>50</v>
      </c>
      <c r="AH171" s="27" t="str">
        <f ca="1">HYPERLINK("#"&amp;MID(CELL("filename",AI171),FIND("]",CELL("filename",AI171))+1,256)&amp;"!"&amp;ADDRESS(ROW($B$8),COLUMN($B$8),1,TRUE),"Return to Cell B8")</f>
        <v>Return to Cell B8</v>
      </c>
      <c r="AI171" s="25"/>
      <c r="AJ171" s="25"/>
      <c r="AK171" s="25"/>
      <c r="AL171" s="25"/>
      <c r="AM171" s="25"/>
      <c r="AN171" s="25"/>
      <c r="AO171" s="25"/>
      <c r="AP171" s="25"/>
      <c r="AQ171" s="25"/>
      <c r="AR171" s="25"/>
      <c r="AS171" s="25"/>
      <c r="AT171" s="25"/>
      <c r="AU171" s="25"/>
      <c r="AV171" s="25"/>
      <c r="AW171" s="25"/>
    </row>
    <row r="172" spans="1:58" x14ac:dyDescent="0.15">
      <c r="A172" s="212">
        <f t="shared" si="55"/>
        <v>45210.999305555553</v>
      </c>
      <c r="B172" s="73">
        <f t="shared" si="61"/>
        <v>0</v>
      </c>
      <c r="C172" s="6">
        <f>IF(ISERROR(Penman!Z167),'Soy Irr'!C171,Penman!Z167)</f>
        <v>0.10702858261514055</v>
      </c>
      <c r="D172" s="207">
        <f t="shared" ca="1" si="62"/>
        <v>0.2</v>
      </c>
      <c r="E172" s="7">
        <f t="shared" ca="1" si="63"/>
        <v>2.1405716523028112E-2</v>
      </c>
      <c r="F172" s="131">
        <f ca="1">IF(L171&gt;0.3,E172/'Irrigation Rate'!$B$17,0)</f>
        <v>0.46908620974292081</v>
      </c>
      <c r="G172" s="7">
        <f t="shared" ca="1" si="64"/>
        <v>2.1405716523028112E-2</v>
      </c>
      <c r="H172" s="11">
        <f>'Table (Dly)'!C166</f>
        <v>0</v>
      </c>
      <c r="I172" s="16">
        <f t="shared" si="65"/>
        <v>0</v>
      </c>
      <c r="K172" s="96">
        <f t="shared" ca="1" si="66"/>
        <v>1.728779800006182</v>
      </c>
      <c r="L172" s="261">
        <f t="shared" ca="1" si="67"/>
        <v>1</v>
      </c>
      <c r="M172" s="67"/>
      <c r="N172" s="96">
        <f t="shared" ca="1" si="68"/>
        <v>0</v>
      </c>
      <c r="O172" s="120">
        <f t="shared" si="69"/>
        <v>4</v>
      </c>
      <c r="P172" s="96">
        <f t="shared" si="70"/>
        <v>0.92</v>
      </c>
      <c r="Q172" s="96">
        <f t="shared" ca="1" si="71"/>
        <v>12.747856194150573</v>
      </c>
      <c r="R172" s="96">
        <f t="shared" si="72"/>
        <v>14.340393700787402</v>
      </c>
      <c r="S172" s="96">
        <f t="shared" si="73"/>
        <v>2.3199999999999998</v>
      </c>
      <c r="T172" s="96">
        <f t="shared" ca="1" si="74"/>
        <v>9.6127430218463292</v>
      </c>
      <c r="AB172" s="25"/>
      <c r="AC172" s="73"/>
      <c r="AD172" s="25"/>
      <c r="AE172" s="25"/>
      <c r="AG172" s="25"/>
      <c r="AH172" s="25"/>
      <c r="AI172" s="25"/>
      <c r="AJ172" s="25"/>
      <c r="AK172" s="25"/>
      <c r="AL172" s="25"/>
      <c r="AM172" s="25"/>
      <c r="AN172" s="25"/>
      <c r="AO172" s="25"/>
      <c r="AP172" s="25"/>
      <c r="AQ172" s="25"/>
      <c r="AR172" s="25"/>
      <c r="AS172" s="25"/>
      <c r="AT172" s="25"/>
      <c r="AU172" s="25"/>
      <c r="AV172" s="25"/>
      <c r="AW172" s="25"/>
    </row>
    <row r="173" spans="1:58" x14ac:dyDescent="0.15">
      <c r="A173" s="212">
        <f t="shared" si="55"/>
        <v>45211.999305555553</v>
      </c>
      <c r="B173" s="73">
        <f t="shared" si="61"/>
        <v>0</v>
      </c>
      <c r="C173" s="6">
        <f>IF(ISERROR(Penman!Z168),'Soy Irr'!C172,Penman!Z168)</f>
        <v>0.10702858261514055</v>
      </c>
      <c r="D173" s="207">
        <f t="shared" ca="1" si="62"/>
        <v>0.2</v>
      </c>
      <c r="E173" s="7">
        <f t="shared" ca="1" si="63"/>
        <v>2.1405716523028112E-2</v>
      </c>
      <c r="F173" s="131">
        <f ca="1">IF(L172&gt;0.3,E173/'Irrigation Rate'!$B$17,0)</f>
        <v>0.46908620974292081</v>
      </c>
      <c r="G173" s="7">
        <f t="shared" ca="1" si="64"/>
        <v>2.1405716523028112E-2</v>
      </c>
      <c r="H173" s="11">
        <f>'Table (Dly)'!C167</f>
        <v>0</v>
      </c>
      <c r="I173" s="16">
        <f t="shared" si="65"/>
        <v>0</v>
      </c>
      <c r="K173" s="96">
        <f t="shared" ca="1" si="66"/>
        <v>1.7501855165292102</v>
      </c>
      <c r="L173" s="261">
        <f t="shared" ca="1" si="67"/>
        <v>1</v>
      </c>
      <c r="M173" s="67"/>
      <c r="N173" s="96">
        <f t="shared" ca="1" si="68"/>
        <v>0</v>
      </c>
      <c r="O173" s="120">
        <f t="shared" si="69"/>
        <v>4</v>
      </c>
      <c r="P173" s="96">
        <f t="shared" si="70"/>
        <v>0.92</v>
      </c>
      <c r="Q173" s="96">
        <f t="shared" ca="1" si="71"/>
        <v>12.769261910673601</v>
      </c>
      <c r="R173" s="96">
        <f t="shared" si="72"/>
        <v>14.340393700787402</v>
      </c>
      <c r="S173" s="96">
        <f t="shared" si="73"/>
        <v>2.3199999999999998</v>
      </c>
      <c r="T173" s="96">
        <f t="shared" ca="1" si="74"/>
        <v>9.6127430218463292</v>
      </c>
      <c r="AB173" s="25"/>
      <c r="AC173" s="73"/>
      <c r="AD173" s="25"/>
      <c r="AE173" s="25"/>
      <c r="AG173" s="66" t="s">
        <v>51</v>
      </c>
      <c r="AJ173" s="27" t="str">
        <f ca="1">HYPERLINK("#"&amp;MID(CELL("filename",AK173),FIND("]",CELL("filename",AK173))+1,256)&amp;"!"&amp;ADDRESS(ROW($B$8),COLUMN($B$8),1,TRUE),"Return to Cell B8")</f>
        <v>Return to Cell B8</v>
      </c>
      <c r="AM173" s="33" t="s">
        <v>52</v>
      </c>
      <c r="AV173" s="13"/>
      <c r="BD173" s="6"/>
      <c r="BE173" s="6"/>
      <c r="BF173" s="12"/>
    </row>
    <row r="174" spans="1:58" ht="17" customHeight="1" x14ac:dyDescent="0.15">
      <c r="A174" s="212">
        <f t="shared" si="55"/>
        <v>45212.999305555553</v>
      </c>
      <c r="B174" s="73">
        <f t="shared" si="61"/>
        <v>0</v>
      </c>
      <c r="C174" s="6">
        <f>IF(ISERROR(Penman!Z169),'Soy Irr'!C173,Penman!Z169)</f>
        <v>0.10702858261514055</v>
      </c>
      <c r="D174" s="207">
        <f t="shared" ca="1" si="62"/>
        <v>0.2</v>
      </c>
      <c r="E174" s="7">
        <f t="shared" ca="1" si="63"/>
        <v>2.1405716523028112E-2</v>
      </c>
      <c r="F174" s="131">
        <f ca="1">IF(L173&gt;0.3,E174/'Irrigation Rate'!$B$17,0)</f>
        <v>0.46908620974292081</v>
      </c>
      <c r="G174" s="7">
        <f t="shared" ca="1" si="64"/>
        <v>2.1405716523028112E-2</v>
      </c>
      <c r="H174" s="11">
        <f>'Table (Dly)'!C168</f>
        <v>0</v>
      </c>
      <c r="I174" s="16">
        <f t="shared" si="65"/>
        <v>0</v>
      </c>
      <c r="K174" s="96">
        <f t="shared" ca="1" si="66"/>
        <v>1.7715912330522383</v>
      </c>
      <c r="L174" s="261">
        <f t="shared" ca="1" si="67"/>
        <v>1</v>
      </c>
      <c r="M174" s="67"/>
      <c r="N174" s="96">
        <f t="shared" ca="1" si="68"/>
        <v>0</v>
      </c>
      <c r="O174" s="120">
        <f t="shared" si="69"/>
        <v>4</v>
      </c>
      <c r="P174" s="96">
        <f t="shared" si="70"/>
        <v>0.92</v>
      </c>
      <c r="Q174" s="96">
        <f t="shared" ca="1" si="71"/>
        <v>12.790667627196628</v>
      </c>
      <c r="R174" s="96">
        <f t="shared" si="72"/>
        <v>14.340393700787402</v>
      </c>
      <c r="S174" s="96">
        <f t="shared" si="73"/>
        <v>2.3199999999999998</v>
      </c>
      <c r="T174" s="96">
        <f t="shared" ca="1" si="74"/>
        <v>9.6127430218463292</v>
      </c>
      <c r="AB174" s="25"/>
      <c r="AC174" s="73"/>
      <c r="AD174" s="25"/>
      <c r="AE174" s="25"/>
      <c r="AG174" s="224" t="s">
        <v>53</v>
      </c>
      <c r="AH174" s="223" t="s">
        <v>54</v>
      </c>
      <c r="AI174" s="111" t="s">
        <v>351</v>
      </c>
      <c r="AJ174" s="111" t="s">
        <v>56</v>
      </c>
      <c r="AK174" s="67" t="s">
        <v>57</v>
      </c>
      <c r="AV174" s="13"/>
      <c r="BD174" s="6"/>
      <c r="BE174" s="6"/>
      <c r="BF174" s="12"/>
    </row>
    <row r="175" spans="1:58" x14ac:dyDescent="0.15">
      <c r="A175" s="212">
        <f t="shared" si="55"/>
        <v>45213.999305555553</v>
      </c>
      <c r="B175" s="73">
        <f t="shared" si="61"/>
        <v>0</v>
      </c>
      <c r="C175" s="6">
        <f>IF(ISERROR(Penman!Z170),'Soy Irr'!C174,Penman!Z170)</f>
        <v>0.10702858261514055</v>
      </c>
      <c r="D175" s="207">
        <f t="shared" ca="1" si="62"/>
        <v>0.2</v>
      </c>
      <c r="E175" s="7">
        <f t="shared" ca="1" si="63"/>
        <v>2.1405716523028112E-2</v>
      </c>
      <c r="F175" s="131">
        <f ca="1">IF(L174&gt;0.3,E175/'Irrigation Rate'!$B$17,0)</f>
        <v>0.46908620974292081</v>
      </c>
      <c r="G175" s="7">
        <f t="shared" ca="1" si="64"/>
        <v>2.1405716523028112E-2</v>
      </c>
      <c r="H175" s="11">
        <f>'Table (Dly)'!C169</f>
        <v>0</v>
      </c>
      <c r="I175" s="16">
        <f t="shared" si="65"/>
        <v>0</v>
      </c>
      <c r="K175" s="96">
        <f t="shared" ca="1" si="66"/>
        <v>1.7929969495752665</v>
      </c>
      <c r="L175" s="261">
        <f t="shared" ca="1" si="67"/>
        <v>1</v>
      </c>
      <c r="M175" s="67"/>
      <c r="N175" s="96">
        <f t="shared" ca="1" si="68"/>
        <v>0</v>
      </c>
      <c r="O175" s="120">
        <f t="shared" si="69"/>
        <v>4</v>
      </c>
      <c r="P175" s="96">
        <f t="shared" si="70"/>
        <v>0.92</v>
      </c>
      <c r="Q175" s="96">
        <f t="shared" ca="1" si="71"/>
        <v>12.812073343719655</v>
      </c>
      <c r="R175" s="96">
        <f t="shared" si="72"/>
        <v>14.340393700787402</v>
      </c>
      <c r="S175" s="96">
        <f t="shared" si="73"/>
        <v>2.3199999999999998</v>
      </c>
      <c r="T175" s="96">
        <f t="shared" ca="1" si="74"/>
        <v>9.6127430218463292</v>
      </c>
      <c r="AB175" s="25"/>
      <c r="AC175" s="73"/>
      <c r="AD175" s="25"/>
      <c r="AE175" s="25"/>
      <c r="AG175" s="19"/>
      <c r="AH175" s="171" t="s">
        <v>42</v>
      </c>
      <c r="AI175" s="114" t="s">
        <v>284</v>
      </c>
      <c r="AJ175" s="171" t="s">
        <v>42</v>
      </c>
      <c r="AV175" s="13"/>
      <c r="BD175" s="6"/>
      <c r="BE175" s="6"/>
      <c r="BF175" s="12"/>
    </row>
    <row r="176" spans="1:58" ht="12.75" customHeight="1" x14ac:dyDescent="0.15">
      <c r="A176" s="170"/>
      <c r="B176" s="25"/>
      <c r="D176" s="7"/>
      <c r="E176" s="7"/>
      <c r="F176" s="7"/>
      <c r="G176" s="7"/>
      <c r="I176"/>
      <c r="K176" s="11"/>
      <c r="L176" s="8"/>
      <c r="N176" s="11"/>
      <c r="O176" s="15"/>
      <c r="P176" s="11"/>
      <c r="Q176" s="11"/>
      <c r="R176" s="11"/>
      <c r="S176" s="11"/>
      <c r="T176" s="11"/>
      <c r="AB176" s="25"/>
      <c r="AC176" s="73"/>
      <c r="AD176" s="25"/>
      <c r="AE176" s="25"/>
      <c r="AG176" s="50" t="s">
        <v>58</v>
      </c>
      <c r="AH176" s="47">
        <v>1</v>
      </c>
      <c r="AI176" s="56">
        <v>24</v>
      </c>
      <c r="AJ176" s="57">
        <v>1</v>
      </c>
      <c r="AK176" s="373" t="s">
        <v>59</v>
      </c>
      <c r="AL176" s="374"/>
      <c r="AM176" s="374"/>
      <c r="AN176" s="374"/>
      <c r="AV176" s="13"/>
      <c r="BD176" s="6"/>
      <c r="BE176" s="6"/>
      <c r="BF176" s="12"/>
    </row>
    <row r="177" spans="1:58" ht="12.75" customHeight="1" x14ac:dyDescent="0.15">
      <c r="A177" s="170"/>
      <c r="B177" s="25"/>
      <c r="D177" s="7"/>
      <c r="E177" s="7"/>
      <c r="F177" s="7"/>
      <c r="G177" s="7"/>
      <c r="I177"/>
      <c r="K177" s="11"/>
      <c r="L177" s="8"/>
      <c r="N177" s="11"/>
      <c r="O177" s="15"/>
      <c r="P177" s="11"/>
      <c r="Q177" s="11"/>
      <c r="R177" s="11"/>
      <c r="S177" s="11"/>
      <c r="T177" s="11"/>
      <c r="AB177" s="25"/>
      <c r="AC177" s="73"/>
      <c r="AD177" s="25"/>
      <c r="AE177" s="25"/>
      <c r="AG177" s="51" t="s">
        <v>60</v>
      </c>
      <c r="AH177" s="48">
        <v>2</v>
      </c>
      <c r="AI177" s="58">
        <v>36</v>
      </c>
      <c r="AJ177" s="59">
        <v>7</v>
      </c>
      <c r="AK177" s="373"/>
      <c r="AL177" s="374"/>
      <c r="AM177" s="374"/>
      <c r="AN177" s="374"/>
      <c r="AV177" s="13"/>
      <c r="BD177" s="6"/>
      <c r="BE177" s="6"/>
      <c r="BF177" s="12"/>
    </row>
    <row r="178" spans="1:58" ht="12.75" customHeight="1" x14ac:dyDescent="0.15">
      <c r="A178" s="170"/>
      <c r="B178" s="25"/>
      <c r="D178" s="7"/>
      <c r="E178" s="7"/>
      <c r="F178" s="7"/>
      <c r="G178" s="7"/>
      <c r="I178"/>
      <c r="K178" s="11"/>
      <c r="L178" s="8"/>
      <c r="N178" s="11"/>
      <c r="O178" s="15"/>
      <c r="P178" s="11"/>
      <c r="Q178" s="11"/>
      <c r="R178" s="11"/>
      <c r="S178" s="11"/>
      <c r="T178" s="11"/>
      <c r="AB178" s="25"/>
      <c r="AC178" s="73"/>
      <c r="AD178" s="25"/>
      <c r="AE178" s="25"/>
      <c r="AG178" s="51" t="s">
        <v>13</v>
      </c>
      <c r="AH178" s="48">
        <v>3</v>
      </c>
      <c r="AI178" s="58">
        <v>24</v>
      </c>
      <c r="AJ178" s="59">
        <v>7</v>
      </c>
      <c r="AK178" s="373"/>
      <c r="AL178" s="374"/>
      <c r="AM178" s="374"/>
      <c r="AN178" s="374"/>
      <c r="AV178" s="13"/>
      <c r="BD178" s="6"/>
      <c r="BE178" s="6"/>
      <c r="BF178" s="12"/>
    </row>
    <row r="179" spans="1:58" ht="12.75" customHeight="1" x14ac:dyDescent="0.15">
      <c r="A179" s="170"/>
      <c r="B179" s="25"/>
      <c r="D179" s="7"/>
      <c r="E179" s="7"/>
      <c r="F179" s="7"/>
      <c r="G179" s="7"/>
      <c r="I179"/>
      <c r="K179" s="11"/>
      <c r="L179" s="8"/>
      <c r="N179" s="11"/>
      <c r="O179" s="15"/>
      <c r="P179" s="11"/>
      <c r="Q179" s="11"/>
      <c r="R179" s="11"/>
      <c r="S179" s="11"/>
      <c r="T179" s="11"/>
      <c r="AB179" s="25"/>
      <c r="AC179" s="73"/>
      <c r="AD179" s="25"/>
      <c r="AE179" s="25"/>
      <c r="AG179" s="51" t="s">
        <v>61</v>
      </c>
      <c r="AH179" s="48">
        <v>4</v>
      </c>
      <c r="AI179" s="58">
        <v>24</v>
      </c>
      <c r="AJ179" s="59">
        <v>7</v>
      </c>
      <c r="AK179" s="373"/>
      <c r="AL179" s="374"/>
      <c r="AM179" s="374"/>
      <c r="AN179" s="374"/>
      <c r="AV179" s="13"/>
      <c r="BD179" s="6"/>
      <c r="BE179" s="6"/>
      <c r="BF179" s="12"/>
    </row>
    <row r="180" spans="1:58" ht="12.75" customHeight="1" x14ac:dyDescent="0.15">
      <c r="A180" s="170"/>
      <c r="B180" s="25"/>
      <c r="D180" s="7"/>
      <c r="E180" s="7"/>
      <c r="F180" s="7"/>
      <c r="G180" s="7"/>
      <c r="I180"/>
      <c r="K180" s="11"/>
      <c r="L180" s="8"/>
      <c r="N180" s="11"/>
      <c r="O180" s="15"/>
      <c r="P180" s="11"/>
      <c r="Q180" s="11"/>
      <c r="R180" s="11"/>
      <c r="S180" s="11"/>
      <c r="T180" s="11"/>
      <c r="AB180" s="25"/>
      <c r="AC180" s="73"/>
      <c r="AD180" s="25"/>
      <c r="AE180" s="25"/>
      <c r="AG180" s="51" t="s">
        <v>62</v>
      </c>
      <c r="AH180" s="48">
        <v>5</v>
      </c>
      <c r="AI180" s="58">
        <v>24</v>
      </c>
      <c r="AJ180" s="59">
        <v>7</v>
      </c>
      <c r="AK180" s="373"/>
      <c r="AL180" s="374"/>
      <c r="AM180" s="374"/>
      <c r="AN180" s="374"/>
      <c r="AV180" s="13"/>
      <c r="BD180" s="6"/>
      <c r="BE180" s="6"/>
      <c r="BF180" s="12"/>
    </row>
    <row r="181" spans="1:58" ht="12.75" customHeight="1" x14ac:dyDescent="0.15">
      <c r="A181" s="170"/>
      <c r="B181" s="25"/>
      <c r="D181" s="7"/>
      <c r="E181" s="7"/>
      <c r="F181" s="7"/>
      <c r="G181" s="7"/>
      <c r="I181"/>
      <c r="K181" s="11"/>
      <c r="L181" s="8"/>
      <c r="N181" s="11"/>
      <c r="O181" s="15"/>
      <c r="P181" s="11"/>
      <c r="Q181" s="11"/>
      <c r="R181" s="11"/>
      <c r="S181" s="11"/>
      <c r="T181" s="11"/>
      <c r="AB181" s="25"/>
      <c r="AC181" s="73"/>
      <c r="AD181" s="25"/>
      <c r="AE181" s="25"/>
      <c r="AG181" s="51" t="s">
        <v>63</v>
      </c>
      <c r="AH181" s="48">
        <v>6</v>
      </c>
      <c r="AI181" s="58">
        <v>24</v>
      </c>
      <c r="AJ181" s="59">
        <v>7</v>
      </c>
      <c r="AK181" s="373"/>
      <c r="AL181" s="374"/>
      <c r="AM181" s="374"/>
      <c r="AN181" s="374"/>
      <c r="AV181" s="13"/>
      <c r="BD181" s="6"/>
      <c r="BE181" s="6"/>
      <c r="BF181" s="12"/>
    </row>
    <row r="182" spans="1:58" ht="12.75" customHeight="1" x14ac:dyDescent="0.15">
      <c r="A182" s="170"/>
      <c r="B182" s="25"/>
      <c r="D182" s="7"/>
      <c r="E182" s="7"/>
      <c r="F182" s="7"/>
      <c r="G182" s="7"/>
      <c r="I182"/>
      <c r="K182" s="11"/>
      <c r="L182" s="8"/>
      <c r="N182" s="11"/>
      <c r="O182" s="15"/>
      <c r="P182" s="11"/>
      <c r="Q182" s="11"/>
      <c r="R182" s="11"/>
      <c r="S182" s="11"/>
      <c r="T182" s="11"/>
      <c r="AB182" s="25"/>
      <c r="AC182" s="73"/>
      <c r="AD182" s="25"/>
      <c r="AE182" s="25"/>
      <c r="AG182" s="142" t="s">
        <v>64</v>
      </c>
      <c r="AH182" s="48">
        <v>7</v>
      </c>
      <c r="AI182" s="58">
        <v>36</v>
      </c>
      <c r="AJ182" s="59">
        <v>7</v>
      </c>
      <c r="AK182" s="373"/>
      <c r="AL182" s="374"/>
      <c r="AM182" s="374"/>
      <c r="AN182" s="374"/>
      <c r="AV182" s="13"/>
      <c r="BD182" s="6"/>
      <c r="BE182" s="6"/>
      <c r="BF182" s="12"/>
    </row>
    <row r="183" spans="1:58" ht="12.75" customHeight="1" x14ac:dyDescent="0.15">
      <c r="A183" s="170"/>
      <c r="B183" s="25"/>
      <c r="D183" s="7"/>
      <c r="E183" s="7"/>
      <c r="F183" s="7"/>
      <c r="G183" s="7"/>
      <c r="I183"/>
      <c r="K183" s="11"/>
      <c r="L183" s="8"/>
      <c r="N183" s="11"/>
      <c r="O183" s="15"/>
      <c r="P183" s="11"/>
      <c r="Q183" s="11"/>
      <c r="R183" s="11"/>
      <c r="S183" s="11"/>
      <c r="T183" s="11"/>
      <c r="AB183" s="25"/>
      <c r="AC183" s="73"/>
      <c r="AD183" s="25"/>
      <c r="AE183" s="25"/>
      <c r="AG183" s="51" t="s">
        <v>65</v>
      </c>
      <c r="AH183" s="48">
        <v>8</v>
      </c>
      <c r="AI183" s="58">
        <v>36</v>
      </c>
      <c r="AJ183" s="59">
        <v>7</v>
      </c>
      <c r="AK183" s="373"/>
      <c r="AL183" s="374"/>
      <c r="AM183" s="374"/>
      <c r="AN183" s="374"/>
      <c r="AV183" s="13"/>
      <c r="BD183" s="6"/>
      <c r="BE183" s="6"/>
      <c r="BF183" s="12"/>
    </row>
    <row r="184" spans="1:58" ht="12.75" customHeight="1" x14ac:dyDescent="0.15">
      <c r="A184" s="170"/>
      <c r="B184" s="25"/>
      <c r="D184" s="7"/>
      <c r="E184" s="7"/>
      <c r="F184" s="7"/>
      <c r="G184" s="7"/>
      <c r="I184"/>
      <c r="K184" s="11"/>
      <c r="L184" s="8"/>
      <c r="N184" s="11"/>
      <c r="O184" s="15"/>
      <c r="P184" s="11"/>
      <c r="Q184" s="11"/>
      <c r="R184" s="11"/>
      <c r="S184" s="11"/>
      <c r="T184" s="11"/>
      <c r="AB184" s="25"/>
      <c r="AC184" s="73"/>
      <c r="AD184" s="25"/>
      <c r="AE184" s="25"/>
      <c r="AG184" s="52" t="s">
        <v>66</v>
      </c>
      <c r="AH184" s="49">
        <v>9</v>
      </c>
      <c r="AI184" s="60">
        <v>36</v>
      </c>
      <c r="AJ184" s="61">
        <v>7</v>
      </c>
      <c r="AK184" s="373"/>
      <c r="AL184" s="374"/>
      <c r="AM184" s="374"/>
      <c r="AN184" s="374"/>
      <c r="AV184" s="13"/>
      <c r="BD184" s="6"/>
      <c r="BE184" s="6"/>
      <c r="BF184" s="12"/>
    </row>
    <row r="185" spans="1:58" x14ac:dyDescent="0.15">
      <c r="A185" s="170"/>
      <c r="B185" s="25"/>
      <c r="D185" s="7"/>
      <c r="E185" s="7"/>
      <c r="F185" s="7"/>
      <c r="G185" s="7"/>
      <c r="I185"/>
      <c r="K185" s="11"/>
      <c r="L185" s="8"/>
      <c r="N185" s="11"/>
      <c r="O185" s="15"/>
      <c r="P185" s="11"/>
      <c r="Q185" s="11"/>
      <c r="R185" s="11"/>
      <c r="S185" s="11"/>
      <c r="T185" s="11"/>
      <c r="AB185" s="25"/>
      <c r="AC185" s="73"/>
      <c r="AD185" s="25"/>
      <c r="AE185" s="25"/>
      <c r="AG185" s="4"/>
      <c r="AV185" s="13"/>
      <c r="BD185" s="6"/>
      <c r="BE185" s="6"/>
      <c r="BF185" s="12"/>
    </row>
    <row r="186" spans="1:58" x14ac:dyDescent="0.15">
      <c r="A186" s="170"/>
      <c r="B186" s="25"/>
      <c r="D186" s="7"/>
      <c r="E186" s="7"/>
      <c r="F186" s="7"/>
      <c r="G186" s="7"/>
      <c r="I186"/>
      <c r="K186" s="11"/>
      <c r="L186" s="8"/>
      <c r="N186" s="11"/>
      <c r="O186" s="15"/>
      <c r="P186" s="11"/>
      <c r="Q186" s="11"/>
      <c r="R186" s="11"/>
      <c r="S186" s="11"/>
      <c r="T186" s="11"/>
      <c r="AB186" s="25"/>
      <c r="AC186" s="73"/>
      <c r="AD186" s="25"/>
      <c r="AE186" s="25"/>
      <c r="AG186" s="64" t="s">
        <v>67</v>
      </c>
      <c r="AH186" s="64" t="s">
        <v>68</v>
      </c>
      <c r="AK186" s="101" t="s">
        <v>69</v>
      </c>
      <c r="AL186" s="101" t="s">
        <v>70</v>
      </c>
      <c r="AM186" s="102" t="s">
        <v>40</v>
      </c>
      <c r="AV186" s="13"/>
      <c r="BD186" s="6"/>
      <c r="BE186" s="6"/>
      <c r="BF186" s="12"/>
    </row>
    <row r="187" spans="1:58" ht="15" x14ac:dyDescent="0.2">
      <c r="A187" s="170"/>
      <c r="B187" s="25"/>
      <c r="D187" s="7"/>
      <c r="E187" s="7"/>
      <c r="F187" s="7"/>
      <c r="G187" s="7"/>
      <c r="I187"/>
      <c r="K187" s="11"/>
      <c r="L187" s="8"/>
      <c r="N187" s="11"/>
      <c r="O187" s="15"/>
      <c r="P187" s="11"/>
      <c r="Q187" s="11"/>
      <c r="R187" s="11"/>
      <c r="S187" s="11"/>
      <c r="T187" s="11"/>
      <c r="AB187" s="25"/>
      <c r="AC187" s="73"/>
      <c r="AD187" s="25"/>
      <c r="AE187" s="25"/>
      <c r="AG187" s="66" t="s">
        <v>71</v>
      </c>
      <c r="AH187" s="66" t="s">
        <v>72</v>
      </c>
      <c r="AK187" s="54">
        <v>4</v>
      </c>
      <c r="AL187" s="25" t="s">
        <v>352</v>
      </c>
      <c r="AM187" s="25"/>
    </row>
    <row r="188" spans="1:58" ht="15" x14ac:dyDescent="0.2">
      <c r="A188" s="170"/>
      <c r="B188" s="25"/>
      <c r="D188" s="7"/>
      <c r="E188" s="7"/>
      <c r="F188" s="7"/>
      <c r="G188" s="7"/>
      <c r="I188"/>
      <c r="K188" s="11"/>
      <c r="L188" s="8"/>
      <c r="N188" s="11"/>
      <c r="O188" s="15"/>
      <c r="P188" s="11"/>
      <c r="Q188" s="11"/>
      <c r="R188" s="11"/>
      <c r="S188" s="11"/>
      <c r="T188" s="11"/>
      <c r="AB188" s="25"/>
      <c r="AC188" s="73"/>
      <c r="AD188" s="25"/>
      <c r="AE188" s="25"/>
      <c r="AG188" s="66" t="s">
        <v>73</v>
      </c>
      <c r="AH188" s="66" t="s">
        <v>74</v>
      </c>
      <c r="AK188" s="55">
        <v>0.7</v>
      </c>
      <c r="AL188" s="74" t="s">
        <v>42</v>
      </c>
      <c r="AM188" s="73"/>
    </row>
    <row r="189" spans="1:58" ht="15" x14ac:dyDescent="0.2">
      <c r="A189" s="170"/>
      <c r="B189" s="25"/>
      <c r="D189" s="7"/>
      <c r="E189" s="7"/>
      <c r="F189" s="7"/>
      <c r="G189" s="7"/>
      <c r="I189"/>
      <c r="K189" s="11"/>
      <c r="L189" s="8"/>
      <c r="N189" s="11"/>
      <c r="O189" s="15"/>
      <c r="P189" s="11"/>
      <c r="Q189" s="11"/>
      <c r="R189" s="11"/>
      <c r="S189" s="11"/>
      <c r="T189" s="11"/>
      <c r="AB189" s="25"/>
      <c r="AC189" s="73"/>
      <c r="AD189" s="25"/>
      <c r="AE189" s="25"/>
      <c r="AG189" s="66" t="s">
        <v>75</v>
      </c>
      <c r="AH189" s="67" t="s">
        <v>76</v>
      </c>
      <c r="AK189" s="54">
        <v>0.6</v>
      </c>
      <c r="AL189" s="74" t="s">
        <v>42</v>
      </c>
      <c r="AM189" s="73"/>
    </row>
    <row r="190" spans="1:58" ht="15" x14ac:dyDescent="0.2">
      <c r="A190" s="170"/>
      <c r="B190" s="25"/>
      <c r="D190" s="7"/>
      <c r="E190" s="7"/>
      <c r="F190" s="7"/>
      <c r="G190" s="7"/>
      <c r="I190"/>
      <c r="K190" s="11"/>
      <c r="L190" s="8"/>
      <c r="N190" s="11"/>
      <c r="O190" s="15"/>
      <c r="P190" s="11"/>
      <c r="Q190" s="11"/>
      <c r="R190" s="11"/>
      <c r="S190" s="11"/>
      <c r="T190" s="11"/>
      <c r="AB190" s="25"/>
      <c r="AC190" s="73"/>
      <c r="AD190" s="25"/>
      <c r="AE190" s="25"/>
      <c r="AG190" s="66" t="s">
        <v>77</v>
      </c>
      <c r="AH190" s="67" t="s">
        <v>78</v>
      </c>
      <c r="AK190" s="54">
        <v>21</v>
      </c>
      <c r="AL190" s="73" t="s">
        <v>45</v>
      </c>
      <c r="AM190" s="73"/>
    </row>
    <row r="191" spans="1:58" x14ac:dyDescent="0.15">
      <c r="A191" s="170"/>
      <c r="B191" s="25"/>
      <c r="D191" s="7"/>
      <c r="E191" s="7"/>
      <c r="F191" s="7"/>
      <c r="G191" s="7"/>
      <c r="I191"/>
      <c r="K191" s="11"/>
      <c r="L191" s="8"/>
      <c r="M191" s="181"/>
      <c r="N191" s="11"/>
      <c r="O191" s="15"/>
      <c r="P191" s="11"/>
      <c r="Q191" s="11"/>
      <c r="R191" s="11"/>
      <c r="S191" s="11"/>
      <c r="T191" s="11"/>
      <c r="AB191" s="25"/>
      <c r="AC191" s="73"/>
      <c r="AD191" s="25"/>
      <c r="AE191" s="25"/>
      <c r="AG191" s="66" t="s">
        <v>79</v>
      </c>
      <c r="AH191" s="67" t="s">
        <v>80</v>
      </c>
      <c r="AK191" s="55">
        <v>0.3</v>
      </c>
      <c r="AL191" s="74" t="s">
        <v>42</v>
      </c>
      <c r="AM191" s="73"/>
    </row>
    <row r="192" spans="1:58" x14ac:dyDescent="0.15">
      <c r="A192" s="170"/>
      <c r="B192" s="25"/>
      <c r="D192" s="7"/>
      <c r="E192" s="7"/>
      <c r="F192" s="7"/>
      <c r="G192" s="7"/>
      <c r="I192"/>
      <c r="K192" s="11"/>
      <c r="L192" s="8"/>
      <c r="N192" s="11"/>
      <c r="O192" s="15"/>
      <c r="P192" s="11"/>
      <c r="Q192" s="11"/>
      <c r="R192" s="11"/>
      <c r="S192" s="11"/>
      <c r="T192" s="11"/>
      <c r="AB192" s="25"/>
      <c r="AC192" s="73"/>
      <c r="AD192" s="25"/>
      <c r="AE192" s="25"/>
      <c r="AG192" s="66"/>
      <c r="AM192" s="27"/>
    </row>
    <row r="193" spans="1:52" x14ac:dyDescent="0.15">
      <c r="A193" s="170"/>
      <c r="B193" s="25"/>
      <c r="D193" s="7"/>
      <c r="E193" s="7"/>
      <c r="F193" s="7"/>
      <c r="G193" s="7"/>
      <c r="I193"/>
      <c r="K193" s="11"/>
      <c r="L193" s="8"/>
      <c r="N193" s="11"/>
      <c r="O193" s="15"/>
      <c r="P193" s="11"/>
      <c r="Q193" s="11"/>
      <c r="R193" s="11"/>
      <c r="S193" s="11"/>
      <c r="T193" s="11"/>
      <c r="AB193" s="25"/>
      <c r="AC193" s="73"/>
      <c r="AD193" s="25"/>
      <c r="AE193" s="25"/>
      <c r="AG193" s="27" t="str">
        <f ca="1">HYPERLINK("#"&amp;MID(CELL("filename",AH193),FIND("]",CELL("filename",AH193))+1,256)&amp;"!"&amp;ADDRESS(ROW($B$8),COLUMN($B$8),1,TRUE),"Return to Cell B8")</f>
        <v>Return to Cell B8</v>
      </c>
      <c r="AM193" s="27"/>
    </row>
    <row r="194" spans="1:52" x14ac:dyDescent="0.15">
      <c r="A194" s="170"/>
      <c r="B194" s="25"/>
      <c r="D194" s="7"/>
      <c r="E194" s="7"/>
      <c r="F194" s="7"/>
      <c r="G194" s="7"/>
      <c r="I194"/>
      <c r="K194" s="11"/>
      <c r="L194" s="8"/>
      <c r="N194" s="11"/>
      <c r="O194" s="15"/>
      <c r="P194" s="11"/>
      <c r="Q194" s="11"/>
      <c r="R194" s="11"/>
      <c r="S194" s="11"/>
      <c r="T194" s="11"/>
      <c r="AB194" s="25"/>
      <c r="AC194" s="73"/>
      <c r="AD194" s="25"/>
      <c r="AE194" s="25"/>
      <c r="AG194" s="66"/>
      <c r="AM194" s="27"/>
    </row>
    <row r="195" spans="1:52" x14ac:dyDescent="0.15">
      <c r="A195" s="170"/>
      <c r="B195" s="25"/>
      <c r="D195" s="7"/>
      <c r="E195" s="7"/>
      <c r="F195" s="7"/>
      <c r="G195" s="7"/>
      <c r="I195"/>
      <c r="K195" s="11"/>
      <c r="L195" s="8"/>
      <c r="N195" s="11"/>
      <c r="O195" s="15"/>
      <c r="P195" s="11"/>
      <c r="Q195" s="11"/>
      <c r="R195" s="11"/>
      <c r="S195" s="11"/>
      <c r="T195" s="11"/>
      <c r="AB195" s="25"/>
      <c r="AC195" s="73"/>
      <c r="AD195" s="25"/>
      <c r="AE195" s="25"/>
      <c r="AG195" s="67"/>
      <c r="AH195" s="72" t="s">
        <v>87</v>
      </c>
      <c r="AI195" s="73" t="s">
        <v>88</v>
      </c>
      <c r="AJ195" s="74" t="s">
        <v>89</v>
      </c>
      <c r="AK195" s="73" t="s">
        <v>90</v>
      </c>
      <c r="AL195" s="73" t="s">
        <v>91</v>
      </c>
      <c r="AM195" s="73" t="s">
        <v>91</v>
      </c>
      <c r="AN195" s="73" t="s">
        <v>91</v>
      </c>
      <c r="AO195" s="73" t="s">
        <v>353</v>
      </c>
      <c r="AP195" s="73" t="s">
        <v>354</v>
      </c>
      <c r="AR195" s="372" t="s">
        <v>353</v>
      </c>
      <c r="AS195" s="383"/>
      <c r="AU195" s="67" t="s">
        <v>354</v>
      </c>
      <c r="AX195" s="67" t="s">
        <v>91</v>
      </c>
    </row>
    <row r="196" spans="1:52" x14ac:dyDescent="0.15">
      <c r="A196" s="170"/>
      <c r="B196" s="25"/>
      <c r="D196" s="7"/>
      <c r="E196" s="7"/>
      <c r="F196" s="7"/>
      <c r="G196" s="7"/>
      <c r="I196"/>
      <c r="K196" s="11"/>
      <c r="L196" s="8"/>
      <c r="N196" s="11"/>
      <c r="O196" s="15"/>
      <c r="P196" s="11"/>
      <c r="Q196" s="11"/>
      <c r="R196" s="11"/>
      <c r="S196" s="11"/>
      <c r="T196" s="11"/>
      <c r="AB196" s="25"/>
      <c r="AC196" s="73"/>
      <c r="AD196" s="25"/>
      <c r="AE196" s="25"/>
      <c r="AG196" s="67"/>
      <c r="AH196" s="72" t="s">
        <v>308</v>
      </c>
      <c r="AI196" s="73" t="s">
        <v>308</v>
      </c>
      <c r="AJ196" s="74" t="s">
        <v>42</v>
      </c>
      <c r="AK196" s="73" t="s">
        <v>308</v>
      </c>
      <c r="AL196" s="73" t="s">
        <v>355</v>
      </c>
      <c r="AM196" s="73" t="s">
        <v>308</v>
      </c>
      <c r="AN196" s="73" t="s">
        <v>284</v>
      </c>
      <c r="AO196" s="73" t="s">
        <v>355</v>
      </c>
      <c r="AP196" s="73" t="s">
        <v>355</v>
      </c>
      <c r="AR196" s="73" t="s">
        <v>356</v>
      </c>
      <c r="AS196" s="73" t="s">
        <v>357</v>
      </c>
      <c r="AU196" s="73" t="s">
        <v>356</v>
      </c>
      <c r="AV196" s="73" t="s">
        <v>358</v>
      </c>
      <c r="AW196">
        <v>117</v>
      </c>
      <c r="AX196" s="73" t="s">
        <v>356</v>
      </c>
      <c r="AY196" s="73" t="s">
        <v>359</v>
      </c>
    </row>
    <row r="197" spans="1:52" ht="14" thickBot="1" x14ac:dyDescent="0.2">
      <c r="A197" s="170"/>
      <c r="B197" s="25"/>
      <c r="D197" s="7"/>
      <c r="E197" s="7"/>
      <c r="F197" s="7"/>
      <c r="G197" s="7"/>
      <c r="I197"/>
      <c r="K197" s="11"/>
      <c r="L197" s="8"/>
      <c r="N197" s="11"/>
      <c r="O197" s="15"/>
      <c r="P197" s="11"/>
      <c r="Q197" s="11"/>
      <c r="R197" s="11"/>
      <c r="S197" s="11"/>
      <c r="T197" s="11"/>
      <c r="AB197" s="25"/>
      <c r="AC197" s="73"/>
      <c r="AD197" s="25"/>
      <c r="AE197" s="25"/>
      <c r="AG197" s="75" t="s">
        <v>93</v>
      </c>
      <c r="AH197" s="75" t="s">
        <v>94</v>
      </c>
      <c r="AI197" s="74" t="s">
        <v>95</v>
      </c>
      <c r="AJ197" s="74" t="s">
        <v>96</v>
      </c>
      <c r="AK197" s="74" t="s">
        <v>97</v>
      </c>
      <c r="AL197" s="74" t="s">
        <v>98</v>
      </c>
      <c r="AM197" s="74" t="s">
        <v>99</v>
      </c>
      <c r="AN197" s="74" t="s">
        <v>100</v>
      </c>
    </row>
    <row r="198" spans="1:52" x14ac:dyDescent="0.15">
      <c r="A198" s="170"/>
      <c r="B198" s="25"/>
      <c r="D198" s="7"/>
      <c r="E198" s="7"/>
      <c r="F198" s="7"/>
      <c r="G198" s="7"/>
      <c r="I198"/>
      <c r="K198" s="11"/>
      <c r="L198" s="8"/>
      <c r="N198" s="11"/>
      <c r="O198" s="15"/>
      <c r="P198" s="11"/>
      <c r="Q198" s="11"/>
      <c r="R198" s="11"/>
      <c r="S198" s="11"/>
      <c r="T198" s="11"/>
      <c r="AB198" s="25"/>
      <c r="AC198" s="73"/>
      <c r="AD198" s="25"/>
      <c r="AE198" s="25"/>
      <c r="AG198" s="146">
        <v>0</v>
      </c>
      <c r="AH198" s="165">
        <v>0</v>
      </c>
      <c r="AI198" s="161">
        <v>0</v>
      </c>
      <c r="AJ198" s="147" t="s">
        <v>101</v>
      </c>
      <c r="AK198" s="148">
        <f>AI198-AH198</f>
        <v>0</v>
      </c>
      <c r="AL198" s="149">
        <v>0</v>
      </c>
      <c r="AM198" s="150">
        <v>0</v>
      </c>
      <c r="AN198" s="151">
        <v>0</v>
      </c>
      <c r="AO198" s="96">
        <v>0</v>
      </c>
      <c r="AP198" s="96">
        <v>0</v>
      </c>
    </row>
    <row r="199" spans="1:52" x14ac:dyDescent="0.15">
      <c r="A199" s="170"/>
      <c r="B199" s="25"/>
      <c r="D199" s="7"/>
      <c r="E199" s="7"/>
      <c r="F199" s="7"/>
      <c r="G199" s="7"/>
      <c r="I199"/>
      <c r="K199" s="11"/>
      <c r="L199" s="8"/>
      <c r="N199" s="11"/>
      <c r="O199" s="15"/>
      <c r="P199" s="11"/>
      <c r="Q199" s="11"/>
      <c r="R199" s="11"/>
      <c r="S199" s="11"/>
      <c r="T199" s="11"/>
      <c r="AB199" s="25"/>
      <c r="AC199" s="73"/>
      <c r="AD199" s="25"/>
      <c r="AE199" s="25"/>
      <c r="AG199" s="152">
        <v>1</v>
      </c>
      <c r="AH199" s="166">
        <v>0</v>
      </c>
      <c r="AI199" s="159">
        <v>6</v>
      </c>
      <c r="AJ199" s="84" t="s">
        <v>107</v>
      </c>
      <c r="AK199" s="85">
        <f t="shared" ref="AK199:AK205" si="75">AI199-AH199</f>
        <v>6</v>
      </c>
      <c r="AL199" s="96">
        <v>0.23</v>
      </c>
      <c r="AM199" s="86">
        <f t="shared" ref="AM199:AM204" si="76">AK199*AL199</f>
        <v>1.3800000000000001</v>
      </c>
      <c r="AN199" s="153">
        <f t="shared" ref="AN199:AN204" si="77">AN198+AM199</f>
        <v>1.3800000000000001</v>
      </c>
      <c r="AO199">
        <v>0.28100000000000003</v>
      </c>
      <c r="AP199" s="25">
        <v>0.15100000000000002</v>
      </c>
      <c r="AQ199" s="25">
        <v>0.26700000000000002</v>
      </c>
      <c r="AR199" s="25">
        <v>0.33</v>
      </c>
      <c r="AS199">
        <v>0.28100000000000003</v>
      </c>
      <c r="AU199" s="25">
        <v>0.2</v>
      </c>
      <c r="AV199">
        <f>AS199-AX199</f>
        <v>0.15100000000000002</v>
      </c>
      <c r="AW199">
        <v>0.183</v>
      </c>
      <c r="AX199">
        <v>0.13</v>
      </c>
      <c r="AY199">
        <v>8.1000000000000016E-2</v>
      </c>
      <c r="AZ199">
        <f>AS199-AW199</f>
        <v>9.8000000000000032E-2</v>
      </c>
    </row>
    <row r="200" spans="1:52" x14ac:dyDescent="0.15">
      <c r="A200" s="170"/>
      <c r="B200" s="25"/>
      <c r="D200" s="7"/>
      <c r="E200" s="7"/>
      <c r="F200" s="7"/>
      <c r="G200" s="7"/>
      <c r="I200"/>
      <c r="K200" s="11"/>
      <c r="L200" s="8"/>
      <c r="N200" s="11"/>
      <c r="O200" s="15"/>
      <c r="P200" s="11"/>
      <c r="Q200" s="11"/>
      <c r="R200" s="11"/>
      <c r="S200" s="11"/>
      <c r="T200" s="11"/>
      <c r="AB200" s="25"/>
      <c r="AC200" s="73"/>
      <c r="AD200" s="25"/>
      <c r="AE200" s="25"/>
      <c r="AG200" s="152">
        <v>2</v>
      </c>
      <c r="AH200" s="166">
        <f>AI199</f>
        <v>6</v>
      </c>
      <c r="AI200" s="159">
        <v>12</v>
      </c>
      <c r="AJ200" s="84" t="s">
        <v>107</v>
      </c>
      <c r="AK200" s="85">
        <f t="shared" si="75"/>
        <v>6</v>
      </c>
      <c r="AL200" s="96">
        <v>0.23</v>
      </c>
      <c r="AM200" s="86">
        <f t="shared" si="76"/>
        <v>1.3800000000000001</v>
      </c>
      <c r="AN200" s="153">
        <f t="shared" si="77"/>
        <v>2.7600000000000002</v>
      </c>
      <c r="AO200">
        <v>0.28799999999999998</v>
      </c>
      <c r="AP200" s="25">
        <v>0.17799999999999996</v>
      </c>
      <c r="AQ200" s="25">
        <v>0.30299999999999999</v>
      </c>
      <c r="AR200" s="25">
        <v>0.32</v>
      </c>
      <c r="AS200">
        <v>0.28799999999999998</v>
      </c>
      <c r="AU200" s="25">
        <v>0.21</v>
      </c>
      <c r="AV200">
        <f>AS200-AX200</f>
        <v>0.17799999999999996</v>
      </c>
      <c r="AW200">
        <v>0.247</v>
      </c>
      <c r="AX200">
        <v>0.11000000000000001</v>
      </c>
      <c r="AY200">
        <v>7.7999999999999986E-2</v>
      </c>
      <c r="AZ200">
        <f>AS200-AW200</f>
        <v>4.0999999999999981E-2</v>
      </c>
    </row>
    <row r="201" spans="1:52" x14ac:dyDescent="0.15">
      <c r="A201" s="170"/>
      <c r="B201" s="25"/>
      <c r="D201" s="7"/>
      <c r="E201" s="7"/>
      <c r="F201" s="7"/>
      <c r="G201" s="7"/>
      <c r="I201"/>
      <c r="K201" s="11"/>
      <c r="L201" s="8"/>
      <c r="N201" s="11"/>
      <c r="O201" s="15"/>
      <c r="P201" s="11"/>
      <c r="Q201" s="11"/>
      <c r="R201" s="11"/>
      <c r="S201" s="11"/>
      <c r="T201" s="11"/>
      <c r="AB201" s="25"/>
      <c r="AC201" s="73"/>
      <c r="AD201" s="25"/>
      <c r="AE201" s="25"/>
      <c r="AG201" s="152">
        <v>3</v>
      </c>
      <c r="AH201" s="166">
        <v>12</v>
      </c>
      <c r="AI201" s="159">
        <v>18</v>
      </c>
      <c r="AJ201" s="84" t="s">
        <v>107</v>
      </c>
      <c r="AK201" s="85">
        <f t="shared" si="75"/>
        <v>6</v>
      </c>
      <c r="AL201" s="96">
        <v>0.21</v>
      </c>
      <c r="AM201" s="86">
        <f t="shared" si="76"/>
        <v>1.26</v>
      </c>
      <c r="AN201" s="153">
        <f t="shared" si="77"/>
        <v>4.0200000000000005</v>
      </c>
      <c r="AO201">
        <v>0.33100000000000002</v>
      </c>
      <c r="AP201" s="25">
        <v>0.21100000000000002</v>
      </c>
      <c r="AQ201" s="25">
        <v>0.35699999999999998</v>
      </c>
      <c r="AR201" s="25">
        <v>0.36</v>
      </c>
      <c r="AS201">
        <v>0.33100000000000002</v>
      </c>
      <c r="AU201" s="25">
        <v>0.24</v>
      </c>
      <c r="AV201">
        <f>AS201-AX201</f>
        <v>0.21100000000000002</v>
      </c>
      <c r="AW201">
        <v>0.27700000000000002</v>
      </c>
      <c r="AX201">
        <v>0.12</v>
      </c>
      <c r="AY201">
        <v>9.1000000000000025E-2</v>
      </c>
      <c r="AZ201">
        <f>AS201-AW201</f>
        <v>5.3999999999999992E-2</v>
      </c>
    </row>
    <row r="202" spans="1:52" x14ac:dyDescent="0.15">
      <c r="A202" s="170"/>
      <c r="B202" s="25"/>
      <c r="D202" s="7"/>
      <c r="E202" s="7"/>
      <c r="F202" s="7"/>
      <c r="G202" s="7"/>
      <c r="I202"/>
      <c r="K202" s="11"/>
      <c r="L202" s="8"/>
      <c r="N202" s="11"/>
      <c r="O202" s="15"/>
      <c r="P202" s="11"/>
      <c r="Q202" s="11"/>
      <c r="R202" s="11"/>
      <c r="S202" s="11"/>
      <c r="T202" s="11"/>
      <c r="AB202" s="25"/>
      <c r="AC202" s="73"/>
      <c r="AD202" s="25"/>
      <c r="AE202" s="25"/>
      <c r="AG202" s="152">
        <v>4</v>
      </c>
      <c r="AH202" s="166">
        <f>AI201</f>
        <v>18</v>
      </c>
      <c r="AI202" s="159">
        <v>24</v>
      </c>
      <c r="AJ202" s="84" t="s">
        <v>107</v>
      </c>
      <c r="AK202" s="85">
        <f t="shared" si="75"/>
        <v>6</v>
      </c>
      <c r="AL202" s="96">
        <v>0.2</v>
      </c>
      <c r="AM202" s="86">
        <f t="shared" si="76"/>
        <v>1.2000000000000002</v>
      </c>
      <c r="AN202" s="153">
        <f t="shared" si="77"/>
        <v>5.2200000000000006</v>
      </c>
      <c r="AO202">
        <v>0.41549999999999998</v>
      </c>
      <c r="AP202" s="25">
        <v>0.39550000000000002</v>
      </c>
      <c r="AQ202" s="25">
        <v>0.442</v>
      </c>
      <c r="AR202" s="25">
        <v>0.35</v>
      </c>
      <c r="AS202">
        <v>0.41549999999999998</v>
      </c>
      <c r="AU202" s="25">
        <v>0.33</v>
      </c>
      <c r="AV202">
        <f>AS202-AX202</f>
        <v>0.39550000000000002</v>
      </c>
      <c r="AW202">
        <v>0.376</v>
      </c>
      <c r="AX202">
        <v>1.9999999999999962E-2</v>
      </c>
      <c r="AY202">
        <v>8.5499999999999965E-2</v>
      </c>
      <c r="AZ202">
        <f>AS202-AW202</f>
        <v>3.949999999999998E-2</v>
      </c>
    </row>
    <row r="203" spans="1:52" ht="14" thickBot="1" x14ac:dyDescent="0.2">
      <c r="A203" s="170"/>
      <c r="B203" s="25"/>
      <c r="D203" s="7"/>
      <c r="E203" s="7"/>
      <c r="F203" s="7"/>
      <c r="G203" s="7"/>
      <c r="I203"/>
      <c r="K203" s="11"/>
      <c r="L203" s="8"/>
      <c r="N203" s="11"/>
      <c r="O203" s="15"/>
      <c r="P203" s="11"/>
      <c r="Q203" s="11"/>
      <c r="R203" s="11"/>
      <c r="S203" s="11"/>
      <c r="T203" s="11"/>
      <c r="AB203" s="25"/>
      <c r="AC203" s="73"/>
      <c r="AD203" s="25"/>
      <c r="AE203" s="25"/>
      <c r="AG203" s="152">
        <v>5</v>
      </c>
      <c r="AH203" s="166">
        <f>AI202</f>
        <v>24</v>
      </c>
      <c r="AI203" s="159">
        <v>48</v>
      </c>
      <c r="AJ203" s="164" t="s">
        <v>101</v>
      </c>
      <c r="AK203" s="85">
        <v>0</v>
      </c>
      <c r="AL203" s="96">
        <v>0</v>
      </c>
      <c r="AM203" s="86">
        <f t="shared" si="76"/>
        <v>0</v>
      </c>
      <c r="AN203" s="153">
        <f t="shared" si="77"/>
        <v>5.2200000000000006</v>
      </c>
      <c r="AO203" s="96">
        <v>0</v>
      </c>
      <c r="AP203" s="96">
        <v>0</v>
      </c>
    </row>
    <row r="204" spans="1:52" ht="14" thickBot="1" x14ac:dyDescent="0.2">
      <c r="A204" s="170"/>
      <c r="B204" s="25"/>
      <c r="D204" s="7"/>
      <c r="E204" s="7"/>
      <c r="F204" s="7"/>
      <c r="G204" s="7"/>
      <c r="I204"/>
      <c r="K204" s="11"/>
      <c r="L204" s="8"/>
      <c r="N204" s="11"/>
      <c r="O204" s="15"/>
      <c r="P204" s="11"/>
      <c r="Q204" s="11"/>
      <c r="R204" s="11"/>
      <c r="S204" s="11"/>
      <c r="T204" s="11"/>
      <c r="AB204" s="25"/>
      <c r="AC204" s="73"/>
      <c r="AD204" s="25"/>
      <c r="AE204" s="25"/>
      <c r="AG204" s="152">
        <v>6</v>
      </c>
      <c r="AH204" s="167">
        <f>AI203</f>
        <v>48</v>
      </c>
      <c r="AI204" s="160">
        <v>48</v>
      </c>
      <c r="AJ204" s="164" t="s">
        <v>101</v>
      </c>
      <c r="AK204" s="89">
        <f t="shared" si="75"/>
        <v>0</v>
      </c>
      <c r="AL204" s="112">
        <v>0</v>
      </c>
      <c r="AM204" s="90">
        <f t="shared" si="76"/>
        <v>0</v>
      </c>
      <c r="AN204" s="162">
        <f t="shared" si="77"/>
        <v>5.2200000000000006</v>
      </c>
      <c r="AO204" s="96">
        <v>0</v>
      </c>
      <c r="AP204" s="96">
        <v>0</v>
      </c>
      <c r="AR204">
        <f>AVERAGE(AR199:AR202)</f>
        <v>0.33999999999999997</v>
      </c>
      <c r="AS204">
        <f>AVERAGE(AS199:AS202)</f>
        <v>0.32887499999999997</v>
      </c>
      <c r="AU204">
        <f t="shared" ref="AU204:AZ204" si="78">AVERAGE(AU199:AU202)</f>
        <v>0.245</v>
      </c>
      <c r="AV204">
        <f t="shared" si="78"/>
        <v>0.233875</v>
      </c>
      <c r="AW204">
        <f t="shared" si="78"/>
        <v>0.27075000000000005</v>
      </c>
      <c r="AX204">
        <f t="shared" si="78"/>
        <v>9.4999999999999987E-2</v>
      </c>
      <c r="AY204">
        <f t="shared" si="78"/>
        <v>8.3874999999999991E-2</v>
      </c>
      <c r="AZ204">
        <f t="shared" si="78"/>
        <v>5.8124999999999996E-2</v>
      </c>
    </row>
    <row r="205" spans="1:52" ht="14" thickBot="1" x14ac:dyDescent="0.2">
      <c r="A205" s="170"/>
      <c r="B205" s="25"/>
      <c r="D205" s="7"/>
      <c r="E205" s="7"/>
      <c r="F205" s="7"/>
      <c r="G205" s="7"/>
      <c r="I205"/>
      <c r="K205" s="11"/>
      <c r="L205" s="8"/>
      <c r="N205" s="11"/>
      <c r="O205" s="15"/>
      <c r="P205" s="11"/>
      <c r="Q205" s="11"/>
      <c r="R205" s="11"/>
      <c r="S205" s="11"/>
      <c r="T205" s="11"/>
      <c r="AB205" s="25"/>
      <c r="AC205" s="73"/>
      <c r="AD205" s="25"/>
      <c r="AE205" s="25"/>
      <c r="AG205" s="154">
        <v>7</v>
      </c>
      <c r="AH205" s="163">
        <f>AI204</f>
        <v>48</v>
      </c>
      <c r="AI205" s="163">
        <f>AI204</f>
        <v>48</v>
      </c>
      <c r="AJ205" s="164" t="s">
        <v>101</v>
      </c>
      <c r="AK205" s="155">
        <f t="shared" si="75"/>
        <v>0</v>
      </c>
      <c r="AL205" s="156">
        <v>0</v>
      </c>
      <c r="AM205" s="157">
        <v>0</v>
      </c>
      <c r="AN205" s="158">
        <f>AN204</f>
        <v>5.2200000000000006</v>
      </c>
      <c r="AO205" s="96">
        <v>0</v>
      </c>
      <c r="AP205" s="96">
        <v>0</v>
      </c>
      <c r="AS205">
        <f>AS204*0.7</f>
        <v>0.23021249999999996</v>
      </c>
    </row>
    <row r="206" spans="1:52" x14ac:dyDescent="0.15">
      <c r="A206" s="170"/>
      <c r="B206" s="25"/>
      <c r="D206" s="7"/>
      <c r="E206" s="7"/>
      <c r="F206" s="7"/>
      <c r="G206" s="7"/>
      <c r="I206"/>
      <c r="K206" s="11"/>
      <c r="L206" s="8"/>
      <c r="N206" s="11"/>
      <c r="O206" s="15"/>
      <c r="P206" s="11"/>
      <c r="Q206" s="11"/>
      <c r="R206" s="11"/>
      <c r="S206" s="11"/>
      <c r="T206" s="11"/>
      <c r="AB206" s="25"/>
      <c r="AC206" s="73"/>
      <c r="AD206" s="25"/>
      <c r="AE206" s="25"/>
      <c r="AG206" s="67"/>
      <c r="AH206" s="67" t="s">
        <v>86</v>
      </c>
      <c r="AI206" s="67"/>
      <c r="AJ206" s="27" t="str">
        <f ca="1">HYPERLINK("#"&amp;MID(CELL("filename",AK206),FIND("]",CELL("filename",AK206))+1,256)&amp;"!"&amp;ADDRESS(ROW($B$8),COLUMN($B$8),1,TRUE),"Return to Cell B8")</f>
        <v>Return to Cell B8</v>
      </c>
      <c r="AK206" s="67"/>
      <c r="AL206" s="67"/>
      <c r="AM206" s="96"/>
      <c r="AN206" s="96"/>
      <c r="AS206">
        <f>AS205-AS204</f>
        <v>-9.8662500000000014E-2</v>
      </c>
    </row>
    <row r="207" spans="1:52" x14ac:dyDescent="0.15">
      <c r="A207" s="170"/>
      <c r="B207" s="25"/>
      <c r="D207" s="7"/>
      <c r="E207" s="7"/>
      <c r="F207" s="7"/>
      <c r="G207" s="7"/>
      <c r="I207"/>
      <c r="K207" s="11"/>
      <c r="L207" s="8"/>
      <c r="N207" s="11"/>
      <c r="O207" s="15"/>
      <c r="P207" s="11"/>
      <c r="Q207" s="11"/>
      <c r="R207" s="11"/>
      <c r="S207" s="11"/>
      <c r="T207" s="11"/>
      <c r="AB207" s="25"/>
      <c r="AC207" s="73"/>
      <c r="AD207" s="25"/>
      <c r="AE207" s="25"/>
      <c r="AG207" s="67" t="s">
        <v>109</v>
      </c>
      <c r="AH207" s="96">
        <v>0.04</v>
      </c>
      <c r="AJ207" s="96"/>
      <c r="AP207">
        <f>AVERAGE(AP199:AP202)</f>
        <v>0.233875</v>
      </c>
    </row>
    <row r="208" spans="1:52" x14ac:dyDescent="0.15">
      <c r="A208" s="170"/>
      <c r="B208" s="25"/>
      <c r="D208" s="7"/>
      <c r="E208" s="7"/>
      <c r="F208" s="7"/>
      <c r="G208" s="7"/>
      <c r="I208"/>
      <c r="K208" s="11"/>
      <c r="L208" s="8"/>
      <c r="N208" s="11"/>
      <c r="O208" s="15"/>
      <c r="P208" s="11"/>
      <c r="Q208" s="11"/>
      <c r="R208" s="11"/>
      <c r="S208" s="11"/>
      <c r="T208" s="11"/>
      <c r="AB208" s="25"/>
      <c r="AC208" s="73"/>
      <c r="AD208" s="25"/>
      <c r="AE208" s="25"/>
      <c r="AG208" s="67" t="s">
        <v>102</v>
      </c>
      <c r="AH208" s="96">
        <v>7.0000000000000007E-2</v>
      </c>
      <c r="AJ208" s="96"/>
      <c r="AW208">
        <f>0.3*0.329/0.095</f>
        <v>1.0389473684210526</v>
      </c>
    </row>
    <row r="209" spans="1:89" x14ac:dyDescent="0.15">
      <c r="A209" s="170"/>
      <c r="B209" s="25"/>
      <c r="D209" s="7"/>
      <c r="E209" s="7"/>
      <c r="F209" s="7"/>
      <c r="G209" s="7"/>
      <c r="I209"/>
      <c r="K209" s="11"/>
      <c r="L209" s="8"/>
      <c r="N209" s="11"/>
      <c r="O209" s="15"/>
      <c r="P209" s="11"/>
      <c r="Q209" s="11"/>
      <c r="R209" s="11"/>
      <c r="S209" s="11"/>
      <c r="T209" s="11"/>
      <c r="AB209" s="25"/>
      <c r="AC209" s="73"/>
      <c r="AD209" s="25"/>
      <c r="AE209" s="25"/>
      <c r="AG209" s="67" t="s">
        <v>103</v>
      </c>
      <c r="AH209" s="96">
        <v>0.09</v>
      </c>
      <c r="AJ209" s="96"/>
      <c r="AW209" s="67">
        <f>0.7*AX204</f>
        <v>6.649999999999999E-2</v>
      </c>
    </row>
    <row r="210" spans="1:89" x14ac:dyDescent="0.15">
      <c r="A210" s="170"/>
      <c r="B210" s="25"/>
      <c r="D210" s="7"/>
      <c r="E210" s="7"/>
      <c r="F210" s="7"/>
      <c r="G210" s="7"/>
      <c r="I210"/>
      <c r="K210" s="11"/>
      <c r="L210" s="8"/>
      <c r="N210" s="11"/>
      <c r="O210" s="15"/>
      <c r="P210" s="11"/>
      <c r="Q210" s="11"/>
      <c r="R210" s="11"/>
      <c r="S210" s="11"/>
      <c r="T210" s="11"/>
      <c r="AB210" s="25"/>
      <c r="AC210" s="73"/>
      <c r="AD210" s="25"/>
      <c r="AE210" s="25"/>
      <c r="AG210" s="67" t="s">
        <v>104</v>
      </c>
      <c r="AH210" s="96">
        <v>0.13</v>
      </c>
      <c r="AJ210" s="96"/>
      <c r="AW210">
        <f>AS204-AW209</f>
        <v>0.26237499999999997</v>
      </c>
    </row>
    <row r="211" spans="1:89" x14ac:dyDescent="0.15">
      <c r="A211" s="170"/>
      <c r="B211" s="25"/>
      <c r="D211" s="7"/>
      <c r="E211" s="7"/>
      <c r="F211" s="7"/>
      <c r="G211" s="7"/>
      <c r="I211"/>
      <c r="K211" s="11"/>
      <c r="L211" s="8"/>
      <c r="N211" s="11"/>
      <c r="O211" s="15"/>
      <c r="P211" s="11"/>
      <c r="Q211" s="11"/>
      <c r="R211" s="11"/>
      <c r="S211" s="11"/>
      <c r="T211" s="11"/>
      <c r="AB211" s="25"/>
      <c r="AC211" s="73"/>
      <c r="AD211" s="25"/>
      <c r="AE211" s="25"/>
      <c r="AG211" s="67" t="s">
        <v>105</v>
      </c>
      <c r="AH211" s="96">
        <v>0.16</v>
      </c>
      <c r="AJ211" s="96"/>
      <c r="AW211">
        <f>AW210/AS204</f>
        <v>0.79779551501330292</v>
      </c>
    </row>
    <row r="212" spans="1:89" x14ac:dyDescent="0.15">
      <c r="A212" s="170"/>
      <c r="B212" s="25"/>
      <c r="D212" s="7"/>
      <c r="E212" s="7"/>
      <c r="F212" s="7"/>
      <c r="G212" s="7"/>
      <c r="I212"/>
      <c r="K212" s="11"/>
      <c r="L212" s="8"/>
      <c r="N212" s="11"/>
      <c r="O212" s="15"/>
      <c r="P212" s="11"/>
      <c r="Q212" s="11"/>
      <c r="R212" s="11"/>
      <c r="S212" s="11"/>
      <c r="T212" s="11"/>
      <c r="AB212" s="25"/>
      <c r="AC212" s="73"/>
      <c r="AD212" s="25"/>
      <c r="AE212" s="25"/>
      <c r="AG212" s="67" t="s">
        <v>106</v>
      </c>
      <c r="AH212" s="96">
        <v>0.2</v>
      </c>
      <c r="AJ212" s="96"/>
    </row>
    <row r="213" spans="1:89" x14ac:dyDescent="0.15">
      <c r="A213" s="170"/>
      <c r="B213" s="25"/>
      <c r="D213" s="7"/>
      <c r="E213" s="7"/>
      <c r="F213" s="7"/>
      <c r="G213" s="7"/>
      <c r="I213"/>
      <c r="K213" s="11"/>
      <c r="L213" s="8"/>
      <c r="N213" s="11"/>
      <c r="O213" s="15"/>
      <c r="P213" s="11"/>
      <c r="Q213" s="11"/>
      <c r="R213" s="11"/>
      <c r="S213" s="11"/>
      <c r="T213" s="11"/>
      <c r="AB213" s="25"/>
      <c r="AC213" s="73"/>
      <c r="AD213" s="25"/>
      <c r="AE213" s="25"/>
      <c r="AG213" s="67" t="s">
        <v>107</v>
      </c>
      <c r="AH213" s="96">
        <v>0.18</v>
      </c>
      <c r="AJ213" s="96"/>
    </row>
    <row r="214" spans="1:89" x14ac:dyDescent="0.15">
      <c r="A214" s="170"/>
      <c r="B214" s="25"/>
      <c r="D214" s="7"/>
      <c r="E214" s="7"/>
      <c r="F214" s="7"/>
      <c r="G214" s="7"/>
      <c r="I214"/>
      <c r="K214" s="11"/>
      <c r="L214" s="8"/>
      <c r="N214" s="11"/>
      <c r="O214" s="15"/>
      <c r="P214" s="11"/>
      <c r="Q214" s="11"/>
      <c r="R214" s="11"/>
      <c r="S214" s="11"/>
      <c r="T214" s="11"/>
      <c r="AB214" s="25"/>
      <c r="AC214" s="73"/>
      <c r="AD214" s="25"/>
      <c r="AE214" s="25"/>
      <c r="AG214" s="67" t="s">
        <v>108</v>
      </c>
      <c r="AH214" s="96">
        <v>0.16</v>
      </c>
      <c r="AJ214" s="96"/>
    </row>
    <row r="215" spans="1:89" x14ac:dyDescent="0.15">
      <c r="A215" s="170"/>
      <c r="B215" s="25"/>
      <c r="D215" s="7"/>
      <c r="E215" s="7"/>
      <c r="F215" s="7"/>
      <c r="G215" s="7"/>
      <c r="I215"/>
      <c r="K215" s="11"/>
      <c r="L215" s="8"/>
      <c r="N215" s="11"/>
      <c r="O215" s="15"/>
      <c r="P215" s="11"/>
      <c r="Q215" s="11"/>
      <c r="R215" s="11"/>
      <c r="S215" s="11"/>
      <c r="T215" s="11"/>
      <c r="AB215" s="25"/>
      <c r="AC215" s="73"/>
      <c r="AD215" s="25"/>
      <c r="AE215" s="25"/>
      <c r="AG215" s="98" t="s">
        <v>112</v>
      </c>
      <c r="AH215" s="99">
        <v>0</v>
      </c>
      <c r="AJ215" s="96"/>
    </row>
    <row r="216" spans="1:89" x14ac:dyDescent="0.15">
      <c r="A216" s="170"/>
      <c r="B216" s="25"/>
      <c r="D216" s="7"/>
      <c r="E216" s="7"/>
      <c r="F216" s="7"/>
      <c r="G216" s="7"/>
      <c r="I216"/>
      <c r="K216" s="11"/>
      <c r="L216" s="8"/>
      <c r="N216" s="11"/>
      <c r="O216" s="15"/>
      <c r="P216" s="11"/>
      <c r="Q216" s="11"/>
      <c r="R216" s="11"/>
      <c r="S216" s="11"/>
      <c r="T216" s="11"/>
      <c r="AB216" s="25"/>
      <c r="AC216" s="73"/>
      <c r="AD216" s="25"/>
      <c r="AE216" s="25"/>
      <c r="AG216" s="4"/>
    </row>
    <row r="217" spans="1:89" x14ac:dyDescent="0.15">
      <c r="A217" s="170"/>
      <c r="B217" s="25"/>
      <c r="D217" s="7"/>
      <c r="E217" s="7"/>
      <c r="F217" s="7"/>
      <c r="G217" s="7"/>
      <c r="I217"/>
      <c r="K217" s="11"/>
      <c r="L217" s="8"/>
      <c r="N217" s="11"/>
      <c r="O217" s="15"/>
      <c r="P217" s="11"/>
      <c r="Q217" s="11"/>
      <c r="R217" s="11"/>
      <c r="S217" s="11"/>
      <c r="T217" s="11"/>
      <c r="AB217" s="25"/>
      <c r="AC217" s="73"/>
      <c r="AD217" s="25"/>
      <c r="AE217" s="25"/>
      <c r="AG217" s="27" t="str">
        <f ca="1">HYPERLINK("#"&amp;MID(CELL("filename",AH217),FIND("]",CELL("filename",AH217))+1,256)&amp;"!"&amp;ADDRESS(ROW($B$8),COLUMN($B$8),1,TRUE),"Return to Cell B8")</f>
        <v>Return to Cell B8</v>
      </c>
    </row>
    <row r="218" spans="1:89" x14ac:dyDescent="0.15">
      <c r="A218" s="170"/>
      <c r="B218" s="25"/>
      <c r="D218" s="7"/>
      <c r="E218" s="7"/>
      <c r="F218" s="7"/>
      <c r="G218" s="7"/>
      <c r="I218"/>
      <c r="K218" s="11"/>
      <c r="L218" s="8"/>
      <c r="N218" s="11"/>
      <c r="O218" s="15"/>
      <c r="P218" s="11"/>
      <c r="Q218" s="11"/>
      <c r="R218" s="11"/>
      <c r="S218" s="11"/>
      <c r="T218" s="11"/>
      <c r="AB218" s="25"/>
      <c r="AC218" s="73"/>
      <c r="AD218" s="25"/>
      <c r="AE218" s="25"/>
      <c r="AG218" s="4"/>
      <c r="AJ218" s="27"/>
    </row>
    <row r="219" spans="1:89" x14ac:dyDescent="0.15">
      <c r="A219" s="170"/>
      <c r="B219" s="25"/>
      <c r="D219" s="7"/>
      <c r="E219" s="7"/>
      <c r="F219" s="7"/>
      <c r="G219" s="7"/>
      <c r="I219"/>
      <c r="K219" s="11"/>
      <c r="L219" s="8"/>
      <c r="N219" s="11"/>
      <c r="O219" s="15"/>
      <c r="P219" s="11"/>
      <c r="Q219" s="11"/>
      <c r="R219" s="11"/>
      <c r="S219" s="11"/>
      <c r="T219" s="11"/>
      <c r="AB219" s="25"/>
      <c r="AC219" s="73"/>
      <c r="AD219" s="25"/>
      <c r="AE219" s="25"/>
      <c r="AG219" s="4"/>
      <c r="AJ219" s="27"/>
    </row>
    <row r="220" spans="1:89" x14ac:dyDescent="0.15">
      <c r="A220" s="170"/>
      <c r="B220" s="25"/>
      <c r="D220" s="7"/>
      <c r="E220" s="7"/>
      <c r="F220" s="7"/>
      <c r="G220" s="7"/>
      <c r="I220"/>
      <c r="K220" s="11"/>
      <c r="L220" s="8"/>
      <c r="N220" s="11"/>
      <c r="O220" s="15"/>
      <c r="P220" s="11"/>
      <c r="Q220" s="11"/>
      <c r="R220" s="11"/>
      <c r="S220" s="11"/>
      <c r="T220" s="11"/>
      <c r="AB220" s="25"/>
      <c r="AC220" s="73"/>
      <c r="AD220" s="25"/>
      <c r="AE220" s="25"/>
      <c r="AG220" s="4"/>
      <c r="AJ220" s="27"/>
    </row>
    <row r="221" spans="1:89" x14ac:dyDescent="0.15">
      <c r="A221" s="170"/>
      <c r="B221" s="25"/>
      <c r="D221" s="7"/>
      <c r="E221" s="7"/>
      <c r="F221" s="7"/>
      <c r="G221" s="7"/>
      <c r="I221"/>
      <c r="K221" s="11"/>
      <c r="L221" s="8"/>
      <c r="M221" s="181"/>
      <c r="N221" s="11"/>
      <c r="O221" s="15"/>
      <c r="P221" s="11"/>
      <c r="Q221" s="11"/>
      <c r="R221" s="11"/>
      <c r="S221" s="11"/>
      <c r="T221" s="11"/>
      <c r="AB221" s="25"/>
      <c r="AC221" s="73"/>
      <c r="AD221" s="25"/>
      <c r="AE221" s="25"/>
      <c r="AG221" s="4"/>
      <c r="AJ221" s="27"/>
    </row>
    <row r="222" spans="1:89" x14ac:dyDescent="0.15">
      <c r="A222" s="170"/>
      <c r="B222" s="25"/>
      <c r="D222" s="7"/>
      <c r="E222" s="7"/>
      <c r="F222" s="7"/>
      <c r="G222" s="7"/>
      <c r="I222"/>
      <c r="K222" s="11"/>
      <c r="L222" s="8"/>
      <c r="N222" s="11"/>
      <c r="O222" s="15"/>
      <c r="P222" s="11"/>
      <c r="Q222" s="11"/>
      <c r="R222" s="11"/>
      <c r="S222" s="11"/>
      <c r="T222" s="11"/>
      <c r="AB222" s="25"/>
      <c r="AC222" s="73"/>
      <c r="AD222" s="25"/>
      <c r="AE222" s="25"/>
      <c r="AG222" s="4"/>
      <c r="AJ222" s="27"/>
    </row>
    <row r="223" spans="1:89" x14ac:dyDescent="0.15">
      <c r="A223" s="170"/>
      <c r="B223" s="25"/>
      <c r="D223" s="7"/>
      <c r="E223" s="7"/>
      <c r="F223" s="7"/>
      <c r="G223" s="7"/>
      <c r="I223"/>
      <c r="K223" s="11"/>
      <c r="L223" s="8"/>
      <c r="N223" s="11"/>
      <c r="O223" s="15"/>
      <c r="P223" s="11"/>
      <c r="Q223" s="11"/>
      <c r="R223" s="11"/>
      <c r="S223" s="11"/>
      <c r="T223" s="11"/>
      <c r="AB223" s="25"/>
      <c r="AC223" s="73"/>
      <c r="AD223" s="25"/>
      <c r="AE223" s="25"/>
      <c r="AG223" s="4"/>
      <c r="AJ223" s="27"/>
    </row>
    <row r="224" spans="1:89" x14ac:dyDescent="0.15">
      <c r="A224" s="170"/>
      <c r="B224" s="25"/>
      <c r="D224" s="7"/>
      <c r="E224" s="7"/>
      <c r="F224" s="7"/>
      <c r="G224" s="7"/>
      <c r="I224"/>
      <c r="K224" s="11"/>
      <c r="L224" s="8"/>
      <c r="N224" s="11"/>
      <c r="O224" s="15"/>
      <c r="P224" s="11"/>
      <c r="Q224" s="11"/>
      <c r="R224" s="11"/>
      <c r="S224" s="11"/>
      <c r="T224" s="11"/>
      <c r="AB224" s="25"/>
      <c r="AC224" s="73"/>
      <c r="AD224" s="25"/>
      <c r="AE224" s="25"/>
      <c r="AG224" s="4"/>
      <c r="AJ224" s="27"/>
      <c r="CF224" s="67" t="s">
        <v>360</v>
      </c>
      <c r="CK224">
        <v>7</v>
      </c>
    </row>
    <row r="225" spans="1:91" x14ac:dyDescent="0.15">
      <c r="A225" s="170"/>
      <c r="B225" s="25"/>
      <c r="D225" s="7"/>
      <c r="E225" s="7"/>
      <c r="F225" s="7"/>
      <c r="G225" s="7"/>
      <c r="I225"/>
      <c r="K225" s="11"/>
      <c r="L225" s="8"/>
      <c r="N225" s="11"/>
      <c r="O225" s="15"/>
      <c r="P225" s="11"/>
      <c r="Q225" s="11"/>
      <c r="R225" s="11"/>
      <c r="S225" s="11"/>
      <c r="T225" s="11"/>
      <c r="AB225" s="25"/>
      <c r="AC225" s="73"/>
      <c r="AD225" s="25"/>
      <c r="AE225" s="25"/>
      <c r="AG225" s="4"/>
      <c r="AJ225" s="27"/>
      <c r="CF225" s="67" t="s">
        <v>361</v>
      </c>
    </row>
    <row r="226" spans="1:91" x14ac:dyDescent="0.15">
      <c r="A226" s="170"/>
      <c r="B226" s="25"/>
      <c r="D226" s="7"/>
      <c r="E226" s="7"/>
      <c r="F226" s="7"/>
      <c r="G226" s="7"/>
      <c r="I226"/>
      <c r="K226" s="11"/>
      <c r="L226" s="8"/>
      <c r="N226" s="11"/>
      <c r="O226" s="15"/>
      <c r="P226" s="11"/>
      <c r="Q226" s="11"/>
      <c r="R226" s="11"/>
      <c r="S226" s="11"/>
      <c r="T226" s="11"/>
      <c r="AB226" s="25"/>
      <c r="AC226" s="73"/>
      <c r="AD226" s="25"/>
      <c r="AE226" s="25"/>
      <c r="CF226" s="67" t="s">
        <v>362</v>
      </c>
      <c r="CG226" s="67" t="s">
        <v>316</v>
      </c>
      <c r="CH226" s="67" t="s">
        <v>363</v>
      </c>
      <c r="CI226" s="67" t="s">
        <v>364</v>
      </c>
    </row>
    <row r="227" spans="1:91" x14ac:dyDescent="0.15">
      <c r="A227" s="170"/>
      <c r="B227" s="25"/>
      <c r="D227" s="7"/>
      <c r="E227" s="7"/>
      <c r="F227" s="7"/>
      <c r="G227" s="7"/>
      <c r="I227"/>
      <c r="K227" s="11"/>
      <c r="L227" s="8"/>
      <c r="N227" s="11"/>
      <c r="O227" s="15"/>
      <c r="P227" s="11"/>
      <c r="Q227" s="11"/>
      <c r="R227" s="11"/>
      <c r="S227" s="11"/>
      <c r="T227" s="11"/>
      <c r="AB227" s="25"/>
      <c r="AC227" s="73"/>
      <c r="AD227" s="25"/>
      <c r="AE227" s="25"/>
      <c r="CF227">
        <v>0</v>
      </c>
      <c r="CG227">
        <v>0.2</v>
      </c>
      <c r="CH227">
        <f>49*CF227/100</f>
        <v>0</v>
      </c>
      <c r="CI227">
        <f>CH227/7</f>
        <v>0</v>
      </c>
      <c r="CK227">
        <v>0</v>
      </c>
      <c r="CL227">
        <f>CG227</f>
        <v>0.2</v>
      </c>
      <c r="CM227">
        <v>0.2</v>
      </c>
    </row>
    <row r="228" spans="1:91" x14ac:dyDescent="0.15">
      <c r="A228" s="170"/>
      <c r="B228" s="25"/>
      <c r="D228" s="7"/>
      <c r="E228" s="7"/>
      <c r="F228" s="7"/>
      <c r="G228" s="7"/>
      <c r="I228"/>
      <c r="K228" s="11"/>
      <c r="L228" s="8"/>
      <c r="N228" s="11"/>
      <c r="O228" s="15"/>
      <c r="P228" s="11"/>
      <c r="Q228" s="11"/>
      <c r="R228" s="11"/>
      <c r="S228" s="11"/>
      <c r="T228" s="11"/>
      <c r="AB228" s="25"/>
      <c r="AC228" s="73"/>
      <c r="AD228" s="25"/>
      <c r="AE228" s="25"/>
      <c r="CF228" s="96">
        <v>10</v>
      </c>
      <c r="CG228" s="96">
        <v>0.2</v>
      </c>
      <c r="CH228">
        <f t="shared" ref="CH228:CH237" si="79">49*CF228/100</f>
        <v>4.9000000000000004</v>
      </c>
      <c r="CI228">
        <f>CH228/7</f>
        <v>0.70000000000000007</v>
      </c>
      <c r="CK228">
        <v>1</v>
      </c>
      <c r="CL228">
        <v>0.2</v>
      </c>
      <c r="CM228">
        <v>0.2</v>
      </c>
    </row>
    <row r="229" spans="1:91" x14ac:dyDescent="0.15">
      <c r="A229" s="170"/>
      <c r="B229" s="25"/>
      <c r="D229" s="7"/>
      <c r="E229" s="7"/>
      <c r="F229" s="7"/>
      <c r="G229" s="7"/>
      <c r="I229"/>
      <c r="K229" s="11"/>
      <c r="L229" s="8"/>
      <c r="N229" s="11"/>
      <c r="O229" s="15"/>
      <c r="P229" s="11"/>
      <c r="Q229" s="11"/>
      <c r="R229" s="11"/>
      <c r="S229" s="11"/>
      <c r="T229" s="11"/>
      <c r="AB229" s="25"/>
      <c r="AC229" s="73"/>
      <c r="AD229" s="25"/>
      <c r="AE229" s="25"/>
      <c r="CF229" s="96">
        <v>20</v>
      </c>
      <c r="CG229">
        <v>0.2</v>
      </c>
      <c r="CH229">
        <f t="shared" si="79"/>
        <v>9.8000000000000007</v>
      </c>
      <c r="CI229">
        <f t="shared" ref="CI229:CI237" si="80">CH229/7</f>
        <v>1.4000000000000001</v>
      </c>
      <c r="CK229">
        <v>2</v>
      </c>
      <c r="CL229">
        <v>0.2</v>
      </c>
      <c r="CM229">
        <v>0.2</v>
      </c>
    </row>
    <row r="230" spans="1:91" x14ac:dyDescent="0.15">
      <c r="A230" s="170"/>
      <c r="B230" s="25"/>
      <c r="D230" s="7"/>
      <c r="E230" s="7"/>
      <c r="F230" s="7"/>
      <c r="G230" s="7"/>
      <c r="I230"/>
      <c r="K230" s="11"/>
      <c r="L230" s="8"/>
      <c r="N230" s="11"/>
      <c r="O230" s="15"/>
      <c r="P230" s="11"/>
      <c r="Q230" s="11"/>
      <c r="R230" s="11"/>
      <c r="S230" s="11"/>
      <c r="T230" s="11"/>
      <c r="AB230" s="25"/>
      <c r="AC230" s="73"/>
      <c r="AD230" s="25"/>
      <c r="AE230" s="25"/>
      <c r="CF230" s="96">
        <v>30</v>
      </c>
      <c r="CG230">
        <v>0.2</v>
      </c>
      <c r="CH230">
        <f t="shared" si="79"/>
        <v>14.7</v>
      </c>
      <c r="CI230">
        <f t="shared" si="80"/>
        <v>2.1</v>
      </c>
      <c r="CK230">
        <v>3</v>
      </c>
      <c r="CL230">
        <f>CG231+0.2*(CG232-CG231)/(CI232-CI231)</f>
        <v>0.25571428571428573</v>
      </c>
      <c r="CM230">
        <v>0.25571428571428573</v>
      </c>
    </row>
    <row r="231" spans="1:91" x14ac:dyDescent="0.15">
      <c r="A231" s="170"/>
      <c r="B231" s="25"/>
      <c r="D231" s="7"/>
      <c r="E231" s="7"/>
      <c r="F231" s="7"/>
      <c r="G231" s="7"/>
      <c r="I231"/>
      <c r="K231" s="11"/>
      <c r="L231" s="8"/>
      <c r="N231" s="11"/>
      <c r="O231" s="15"/>
      <c r="P231" s="11"/>
      <c r="Q231" s="11"/>
      <c r="R231" s="11"/>
      <c r="S231" s="11"/>
      <c r="T231" s="11"/>
      <c r="AB231" s="25"/>
      <c r="AC231" s="73"/>
      <c r="AD231" s="25"/>
      <c r="AE231" s="25"/>
      <c r="BG231" s="67" t="s">
        <v>113</v>
      </c>
      <c r="BH231" s="67"/>
      <c r="BI231" s="27" t="str">
        <f ca="1">HYPERLINK("#"&amp;MID(CELL("filename",BJ231),FIND("]",CELL("filename",BJ231))+1,256)&amp;"!"&amp;ADDRESS(ROW($B$8),COLUMN($B$8),1,TRUE),"Return to Cell B8")</f>
        <v>Return to Cell B8</v>
      </c>
      <c r="BJ231" s="67"/>
      <c r="BK231" s="67"/>
      <c r="BL231" s="67"/>
      <c r="BM231" s="67"/>
      <c r="BN231" s="67"/>
      <c r="BO231" s="67"/>
      <c r="BP231" s="67"/>
      <c r="BQ231" s="67"/>
      <c r="BR231" s="67"/>
      <c r="BS231" s="67"/>
      <c r="BT231" s="67"/>
      <c r="BU231" s="67"/>
      <c r="BV231" s="67"/>
      <c r="BW231" s="67"/>
      <c r="BX231" s="67"/>
      <c r="BY231" s="67"/>
      <c r="BZ231" s="67"/>
      <c r="CA231" s="67"/>
      <c r="CB231" s="67"/>
      <c r="CC231" s="67"/>
      <c r="CF231" s="96">
        <v>40</v>
      </c>
      <c r="CG231">
        <v>0.23</v>
      </c>
      <c r="CH231">
        <f t="shared" si="79"/>
        <v>19.600000000000001</v>
      </c>
      <c r="CI231">
        <f t="shared" si="80"/>
        <v>2.8000000000000003</v>
      </c>
      <c r="CK231">
        <v>4</v>
      </c>
      <c r="CL231">
        <f>CG232+0.5*(CG233-CG232)/(CI233-CI232)</f>
        <v>0.3914285714285714</v>
      </c>
      <c r="CM231">
        <v>0.3914285714285714</v>
      </c>
    </row>
    <row r="232" spans="1:91" x14ac:dyDescent="0.15">
      <c r="A232" s="170"/>
      <c r="B232" s="25"/>
      <c r="D232" s="7"/>
      <c r="E232" s="7"/>
      <c r="F232" s="7"/>
      <c r="G232" s="7"/>
      <c r="I232"/>
      <c r="K232" s="11"/>
      <c r="L232" s="8"/>
      <c r="N232" s="11"/>
      <c r="O232" s="15"/>
      <c r="P232" s="11"/>
      <c r="Q232" s="11"/>
      <c r="R232" s="11"/>
      <c r="S232" s="11"/>
      <c r="T232" s="11"/>
      <c r="AB232" s="25"/>
      <c r="AC232" s="73"/>
      <c r="AD232" s="25"/>
      <c r="AE232" s="25"/>
      <c r="BG232" s="67"/>
      <c r="BH232" s="67"/>
      <c r="BI232" s="27"/>
      <c r="BJ232" s="67"/>
      <c r="BK232" s="67"/>
      <c r="BL232" s="67"/>
      <c r="BM232" s="67"/>
      <c r="BN232" s="67"/>
      <c r="BO232" s="67"/>
      <c r="BP232" s="67"/>
      <c r="BQ232" s="67"/>
      <c r="BR232" s="67"/>
      <c r="BS232" s="67"/>
      <c r="BT232" s="67"/>
      <c r="BU232" s="67"/>
      <c r="BV232" s="67"/>
      <c r="BW232" s="67"/>
      <c r="BX232" s="67"/>
      <c r="BY232" s="67"/>
      <c r="BZ232" s="67"/>
      <c r="CA232" s="67"/>
      <c r="CB232" s="67"/>
      <c r="CC232" s="67"/>
      <c r="CF232" s="96">
        <v>50</v>
      </c>
      <c r="CG232" s="96">
        <v>0.32</v>
      </c>
      <c r="CH232">
        <f t="shared" si="79"/>
        <v>24.5</v>
      </c>
      <c r="CI232">
        <f t="shared" si="80"/>
        <v>3.5</v>
      </c>
      <c r="CK232">
        <v>5</v>
      </c>
      <c r="CL232">
        <f>CG234+0.1*(CG235-CG234)/(CI235-CI234)</f>
        <v>0.5714285714285714</v>
      </c>
      <c r="CM232">
        <v>0.5714285714285714</v>
      </c>
    </row>
    <row r="233" spans="1:91" x14ac:dyDescent="0.15">
      <c r="A233" s="170"/>
      <c r="B233" s="25"/>
      <c r="D233" s="7"/>
      <c r="E233" s="7"/>
      <c r="F233" s="7"/>
      <c r="G233" s="7"/>
      <c r="I233"/>
      <c r="K233" s="11"/>
      <c r="L233" s="8"/>
      <c r="N233" s="11"/>
      <c r="O233" s="15"/>
      <c r="P233" s="11"/>
      <c r="Q233" s="11"/>
      <c r="R233" s="11"/>
      <c r="S233" s="11"/>
      <c r="T233" s="11"/>
      <c r="AB233" s="25"/>
      <c r="AC233" s="73"/>
      <c r="AD233" s="25"/>
      <c r="AE233" s="25"/>
      <c r="BG233" s="141" t="s">
        <v>114</v>
      </c>
      <c r="BH233" s="67"/>
      <c r="BI233" s="67"/>
      <c r="BJ233" s="67"/>
      <c r="BK233" s="67"/>
      <c r="BL233" s="67"/>
      <c r="BM233" s="67"/>
      <c r="BN233" s="67"/>
      <c r="BO233" s="67"/>
      <c r="BP233" s="67"/>
      <c r="BQ233" s="67"/>
      <c r="BR233" s="67"/>
      <c r="BS233" s="67"/>
      <c r="BT233" s="67"/>
      <c r="BU233" s="67"/>
      <c r="BV233" s="67"/>
      <c r="BW233" s="67"/>
      <c r="BX233" s="67"/>
      <c r="BY233" s="67"/>
      <c r="BZ233" s="67"/>
      <c r="CA233" s="67"/>
      <c r="CB233" s="67"/>
      <c r="CC233" s="67"/>
      <c r="CF233" s="96">
        <v>60</v>
      </c>
      <c r="CG233">
        <v>0.42</v>
      </c>
      <c r="CH233">
        <f t="shared" si="79"/>
        <v>29.4</v>
      </c>
      <c r="CI233">
        <f t="shared" si="80"/>
        <v>4.2</v>
      </c>
      <c r="CK233">
        <v>6</v>
      </c>
      <c r="CL233">
        <f>CG235+0.4*(CG236-CG235)/(CI236-CI235)</f>
        <v>0.78571428571428581</v>
      </c>
      <c r="CM233">
        <v>0.78571428571428581</v>
      </c>
    </row>
    <row r="234" spans="1:91" x14ac:dyDescent="0.15">
      <c r="A234" s="170"/>
      <c r="B234" s="25"/>
      <c r="D234" s="7"/>
      <c r="E234" s="7"/>
      <c r="F234" s="7"/>
      <c r="G234" s="7"/>
      <c r="I234"/>
      <c r="K234" s="11"/>
      <c r="L234" s="8"/>
      <c r="N234" s="11"/>
      <c r="O234" s="15"/>
      <c r="P234" s="11"/>
      <c r="Q234" s="11"/>
      <c r="R234" s="11"/>
      <c r="S234" s="11"/>
      <c r="T234" s="11"/>
      <c r="AB234" s="25"/>
      <c r="AC234" s="73"/>
      <c r="AD234" s="25"/>
      <c r="AE234" s="25"/>
      <c r="BG234" s="67" t="s">
        <v>115</v>
      </c>
      <c r="BH234" s="67"/>
      <c r="BI234" s="67" t="s">
        <v>116</v>
      </c>
      <c r="BJ234" s="67"/>
      <c r="BK234" s="67"/>
      <c r="BL234" s="67"/>
      <c r="BM234" s="67"/>
      <c r="BN234" s="67"/>
      <c r="BO234" s="67"/>
      <c r="BP234" s="67"/>
      <c r="BQ234" s="67"/>
      <c r="BR234" s="67"/>
      <c r="BS234" s="67"/>
      <c r="BT234" s="67"/>
      <c r="BU234" s="67"/>
      <c r="BV234" s="67"/>
      <c r="BW234" s="67"/>
      <c r="BX234" s="67"/>
      <c r="BY234" s="67"/>
      <c r="BZ234" s="67"/>
      <c r="CA234" s="67"/>
      <c r="CB234" s="67"/>
      <c r="CC234" s="67"/>
      <c r="CF234" s="96">
        <v>70</v>
      </c>
      <c r="CG234">
        <v>0.55000000000000004</v>
      </c>
      <c r="CH234">
        <f t="shared" si="79"/>
        <v>34.299999999999997</v>
      </c>
      <c r="CI234">
        <f t="shared" si="80"/>
        <v>4.8999999999999995</v>
      </c>
      <c r="CK234">
        <v>7</v>
      </c>
      <c r="CL234">
        <v>0.95</v>
      </c>
      <c r="CM234">
        <v>0.95</v>
      </c>
    </row>
    <row r="235" spans="1:91" x14ac:dyDescent="0.15">
      <c r="A235" s="170"/>
      <c r="B235" s="25"/>
      <c r="D235" s="7"/>
      <c r="E235" s="7"/>
      <c r="F235" s="7"/>
      <c r="G235" s="7"/>
      <c r="I235"/>
      <c r="K235" s="11"/>
      <c r="L235" s="8"/>
      <c r="N235" s="11"/>
      <c r="O235" s="15"/>
      <c r="P235" s="11"/>
      <c r="Q235" s="11"/>
      <c r="R235" s="11"/>
      <c r="S235" s="11"/>
      <c r="T235" s="11"/>
      <c r="AB235" s="25"/>
      <c r="AC235" s="73"/>
      <c r="AD235" s="25"/>
      <c r="AE235" s="25"/>
      <c r="BG235" s="67" t="s">
        <v>117</v>
      </c>
      <c r="BH235" s="67"/>
      <c r="BI235" s="27" t="s">
        <v>118</v>
      </c>
      <c r="BJ235" s="67"/>
      <c r="BK235" s="67"/>
      <c r="BL235" s="67"/>
      <c r="BM235" s="67"/>
      <c r="BN235" s="67"/>
      <c r="BO235" s="67"/>
      <c r="BP235" s="67"/>
      <c r="BQ235" s="67"/>
      <c r="BR235" s="67"/>
      <c r="BS235" s="67"/>
      <c r="BT235" s="67"/>
      <c r="BU235" s="67"/>
      <c r="BV235" s="67"/>
      <c r="BW235" s="67"/>
      <c r="BX235" s="67"/>
      <c r="BY235" s="67"/>
      <c r="BZ235" s="67"/>
      <c r="CA235" s="67"/>
      <c r="CB235" s="67"/>
      <c r="CC235" s="67"/>
      <c r="CF235" s="96">
        <v>80</v>
      </c>
      <c r="CG235">
        <v>0.7</v>
      </c>
      <c r="CH235">
        <f t="shared" si="79"/>
        <v>39.200000000000003</v>
      </c>
      <c r="CI235">
        <f t="shared" si="80"/>
        <v>5.6000000000000005</v>
      </c>
      <c r="CK235">
        <v>8</v>
      </c>
      <c r="CL235">
        <f>0.95+0.01/2.4</f>
        <v>0.95416666666666661</v>
      </c>
      <c r="CM235">
        <v>0.95416666666666661</v>
      </c>
    </row>
    <row r="236" spans="1:91" x14ac:dyDescent="0.15">
      <c r="A236" s="170"/>
      <c r="B236" s="25"/>
      <c r="D236" s="7"/>
      <c r="E236" s="7"/>
      <c r="F236" s="7"/>
      <c r="G236" s="7"/>
      <c r="I236"/>
      <c r="K236" s="11"/>
      <c r="L236" s="8"/>
      <c r="N236" s="11"/>
      <c r="O236" s="15"/>
      <c r="P236" s="11"/>
      <c r="Q236" s="11"/>
      <c r="R236" s="11"/>
      <c r="S236" s="11"/>
      <c r="T236" s="11"/>
      <c r="AB236" s="25"/>
      <c r="AC236" s="73"/>
      <c r="AD236" s="25"/>
      <c r="AE236" s="25"/>
      <c r="BG236" s="67"/>
      <c r="BH236" s="67"/>
      <c r="BI236" s="67"/>
      <c r="BJ236" s="67"/>
      <c r="BK236" s="67"/>
      <c r="BL236" s="67"/>
      <c r="BM236" s="67"/>
      <c r="BN236" s="67"/>
      <c r="BO236" s="67"/>
      <c r="BP236" s="67"/>
      <c r="BQ236" s="67"/>
      <c r="BR236" s="67"/>
      <c r="BS236" s="67"/>
      <c r="BT236" s="67"/>
      <c r="BU236" s="67"/>
      <c r="BV236" s="67"/>
      <c r="BW236" s="67"/>
      <c r="BX236" s="67"/>
      <c r="BY236" s="67"/>
      <c r="BZ236" s="67"/>
      <c r="CA236" s="67"/>
      <c r="CB236" s="67"/>
      <c r="CC236" s="67"/>
      <c r="CF236" s="96">
        <v>90</v>
      </c>
      <c r="CG236">
        <v>0.85</v>
      </c>
      <c r="CH236">
        <f t="shared" si="79"/>
        <v>44.1</v>
      </c>
      <c r="CI236">
        <f t="shared" si="80"/>
        <v>6.3</v>
      </c>
      <c r="CK236">
        <v>9</v>
      </c>
      <c r="CL236">
        <f>0.95+2*0.01/2.4</f>
        <v>0.95833333333333326</v>
      </c>
      <c r="CM236">
        <v>0.95833333333333326</v>
      </c>
    </row>
    <row r="237" spans="1:91" x14ac:dyDescent="0.15">
      <c r="A237" s="170"/>
      <c r="B237" s="25"/>
      <c r="D237" s="7"/>
      <c r="E237" s="7"/>
      <c r="F237" s="7"/>
      <c r="G237" s="7"/>
      <c r="I237"/>
      <c r="K237" s="11"/>
      <c r="L237" s="8"/>
      <c r="N237" s="11"/>
      <c r="O237" s="15"/>
      <c r="P237" s="11"/>
      <c r="Q237" s="11"/>
      <c r="R237" s="11"/>
      <c r="S237" s="11"/>
      <c r="T237" s="11"/>
      <c r="AB237" s="25"/>
      <c r="AC237" s="73"/>
      <c r="AD237" s="25"/>
      <c r="AE237" s="25"/>
      <c r="BG237" s="67" t="s">
        <v>365</v>
      </c>
      <c r="BH237" s="67"/>
      <c r="BI237" s="67"/>
      <c r="BJ237" s="67"/>
      <c r="BK237" s="67"/>
      <c r="BL237" s="67"/>
      <c r="BM237" s="67"/>
      <c r="BN237" s="67"/>
      <c r="BO237" s="67"/>
      <c r="BP237" s="67"/>
      <c r="BQ237" s="67"/>
      <c r="BR237" s="67"/>
      <c r="BS237" s="67"/>
      <c r="BT237" s="67"/>
      <c r="BU237" s="67"/>
      <c r="BV237" s="67"/>
      <c r="BW237" s="67"/>
      <c r="BX237" s="67"/>
      <c r="BY237" s="67"/>
      <c r="BZ237" s="67"/>
      <c r="CA237" s="67"/>
      <c r="CB237" s="67"/>
      <c r="CC237" s="67"/>
      <c r="CF237" s="96">
        <v>100</v>
      </c>
      <c r="CG237">
        <v>0.95</v>
      </c>
      <c r="CH237">
        <f t="shared" si="79"/>
        <v>49</v>
      </c>
      <c r="CI237">
        <f t="shared" si="80"/>
        <v>7</v>
      </c>
      <c r="CK237">
        <v>10</v>
      </c>
      <c r="CL237">
        <f>CG241+0.6*(CG242-CG241)/(CI242-CI241)</f>
        <v>0.95579999999999998</v>
      </c>
      <c r="CM237">
        <v>0.95579999999999998</v>
      </c>
    </row>
    <row r="238" spans="1:91" x14ac:dyDescent="0.15">
      <c r="A238" s="170"/>
      <c r="B238" s="25"/>
      <c r="D238" s="7"/>
      <c r="E238" s="7"/>
      <c r="F238" s="7"/>
      <c r="G238" s="7"/>
      <c r="I238"/>
      <c r="K238" s="11"/>
      <c r="L238" s="8"/>
      <c r="N238" s="11"/>
      <c r="O238" s="15"/>
      <c r="P238" s="11"/>
      <c r="Q238" s="11"/>
      <c r="R238" s="11"/>
      <c r="S238" s="11"/>
      <c r="T238" s="11"/>
      <c r="AB238" s="25"/>
      <c r="AC238" s="73"/>
      <c r="AD238" s="25"/>
      <c r="AE238" s="25"/>
      <c r="BG238" s="70" t="s">
        <v>120</v>
      </c>
      <c r="BH238" s="375" t="s">
        <v>121</v>
      </c>
      <c r="BI238" s="375"/>
      <c r="BJ238" s="375"/>
      <c r="BK238" s="375"/>
      <c r="BL238" s="375"/>
      <c r="BM238" s="375"/>
      <c r="BN238" s="375"/>
      <c r="BO238" s="375"/>
      <c r="BP238" s="375"/>
      <c r="BQ238" s="375"/>
      <c r="BR238" s="375"/>
      <c r="BS238" s="375"/>
      <c r="BT238" s="375"/>
      <c r="BU238" s="375"/>
      <c r="BV238" s="375"/>
      <c r="BW238" s="375"/>
      <c r="BX238" s="375"/>
      <c r="BY238" s="375"/>
      <c r="BZ238" s="375"/>
      <c r="CA238" s="375"/>
      <c r="CB238" s="375"/>
      <c r="CC238" s="375"/>
      <c r="CK238">
        <v>11</v>
      </c>
      <c r="CL238">
        <f>CG242+0.1*(CG243-CG242)/(CI243-CI242)</f>
        <v>0.94929999999999992</v>
      </c>
      <c r="CM238">
        <v>0.94929999999999992</v>
      </c>
    </row>
    <row r="239" spans="1:91" ht="15" x14ac:dyDescent="0.15">
      <c r="A239" s="170"/>
      <c r="B239" s="25"/>
      <c r="D239" s="7"/>
      <c r="E239" s="7"/>
      <c r="F239" s="7"/>
      <c r="G239" s="7"/>
      <c r="I239"/>
      <c r="K239" s="11"/>
      <c r="L239" s="8"/>
      <c r="N239" s="11"/>
      <c r="O239" s="15"/>
      <c r="P239" s="11"/>
      <c r="Q239" s="11"/>
      <c r="R239" s="11"/>
      <c r="S239" s="11"/>
      <c r="T239" s="11"/>
      <c r="AB239" s="25"/>
      <c r="AC239" s="73"/>
      <c r="AD239" s="25"/>
      <c r="AE239" s="25"/>
      <c r="BG239" s="73" t="s">
        <v>366</v>
      </c>
      <c r="BH239" s="375" t="s">
        <v>123</v>
      </c>
      <c r="BI239" s="375"/>
      <c r="BJ239" s="375"/>
      <c r="BK239" s="375"/>
      <c r="BL239" s="375"/>
      <c r="BM239" s="375"/>
      <c r="BN239" s="375"/>
      <c r="BO239" s="375"/>
      <c r="BP239" s="375"/>
      <c r="BQ239" s="375"/>
      <c r="BR239" s="375"/>
      <c r="BS239" s="375"/>
      <c r="BT239" s="375"/>
      <c r="BU239" s="375"/>
      <c r="BV239" s="375"/>
      <c r="BW239" s="375"/>
      <c r="BX239" s="375"/>
      <c r="BY239" s="375" t="s">
        <v>124</v>
      </c>
      <c r="BZ239" s="375"/>
      <c r="CA239" s="375"/>
      <c r="CB239" s="375"/>
      <c r="CC239" s="375"/>
      <c r="CF239" s="67" t="s">
        <v>367</v>
      </c>
      <c r="CH239" s="67" t="s">
        <v>368</v>
      </c>
      <c r="CK239">
        <v>12</v>
      </c>
      <c r="CL239">
        <f>CG242+1.1*(CG243-CG242)/(CI243-CI242)</f>
        <v>0.94229999999999992</v>
      </c>
      <c r="CM239">
        <v>0.94229999999999992</v>
      </c>
    </row>
    <row r="240" spans="1:91" x14ac:dyDescent="0.15">
      <c r="A240" s="170"/>
      <c r="B240" s="25"/>
      <c r="D240" s="7"/>
      <c r="E240" s="7"/>
      <c r="F240" s="7"/>
      <c r="G240" s="7"/>
      <c r="I240"/>
      <c r="K240" s="11"/>
      <c r="L240" s="8"/>
      <c r="N240" s="11"/>
      <c r="O240" s="15"/>
      <c r="P240" s="11"/>
      <c r="Q240" s="11"/>
      <c r="R240" s="11"/>
      <c r="S240" s="11"/>
      <c r="T240" s="11"/>
      <c r="AB240" s="25"/>
      <c r="AC240" s="73"/>
      <c r="AD240" s="25"/>
      <c r="AE240" s="25"/>
      <c r="BG240" s="114"/>
      <c r="BH240" s="113">
        <v>1</v>
      </c>
      <c r="BI240" s="113">
        <v>2</v>
      </c>
      <c r="BJ240" s="113">
        <v>3</v>
      </c>
      <c r="BK240" s="113">
        <v>4</v>
      </c>
      <c r="BL240" s="113">
        <v>5</v>
      </c>
      <c r="BM240" s="113">
        <v>6</v>
      </c>
      <c r="BN240" s="113">
        <v>7</v>
      </c>
      <c r="BO240" s="113">
        <v>8</v>
      </c>
      <c r="BP240" s="113">
        <v>9</v>
      </c>
      <c r="BQ240" s="113">
        <v>10</v>
      </c>
      <c r="BR240" s="113">
        <v>11</v>
      </c>
      <c r="BS240" s="113">
        <v>12</v>
      </c>
      <c r="BT240" s="113">
        <v>13</v>
      </c>
      <c r="BU240" s="113">
        <v>14</v>
      </c>
      <c r="BV240" s="113">
        <v>15</v>
      </c>
      <c r="BW240" s="113">
        <v>16</v>
      </c>
      <c r="BX240" s="103">
        <v>17</v>
      </c>
      <c r="BY240" s="104">
        <v>18</v>
      </c>
      <c r="BZ240" s="113">
        <v>19</v>
      </c>
      <c r="CA240" s="113">
        <v>20</v>
      </c>
      <c r="CB240" s="113">
        <v>21</v>
      </c>
      <c r="CC240" s="103">
        <v>22</v>
      </c>
      <c r="CF240" s="67" t="s">
        <v>367</v>
      </c>
      <c r="CG240" s="67" t="s">
        <v>316</v>
      </c>
      <c r="CI240" s="67" t="s">
        <v>369</v>
      </c>
      <c r="CK240">
        <v>13</v>
      </c>
      <c r="CL240">
        <f>CG243+0.7*(CG244-CG243)/(CI244-CI243)</f>
        <v>0.9204</v>
      </c>
      <c r="CM240">
        <v>0.9204</v>
      </c>
    </row>
    <row r="241" spans="1:91" x14ac:dyDescent="0.15">
      <c r="A241" s="170"/>
      <c r="B241" s="25"/>
      <c r="D241" s="7"/>
      <c r="E241" s="7"/>
      <c r="F241" s="7"/>
      <c r="G241" s="7"/>
      <c r="I241"/>
      <c r="K241" s="11"/>
      <c r="L241" s="8"/>
      <c r="N241" s="11"/>
      <c r="O241" s="15"/>
      <c r="P241" s="11"/>
      <c r="Q241" s="11"/>
      <c r="R241" s="11"/>
      <c r="S241" s="11"/>
      <c r="T241" s="11"/>
      <c r="AB241" s="25"/>
      <c r="AC241" s="73"/>
      <c r="AD241" s="25"/>
      <c r="AE241" s="25"/>
      <c r="BG241" s="105">
        <v>0</v>
      </c>
      <c r="BH241">
        <v>0.2</v>
      </c>
      <c r="BI241">
        <v>0.2</v>
      </c>
      <c r="BJ241">
        <v>0.25571428571428573</v>
      </c>
      <c r="BK241">
        <v>0.3914285714285714</v>
      </c>
      <c r="BL241">
        <v>0.5714285714285714</v>
      </c>
      <c r="BM241">
        <v>0.78571428571428581</v>
      </c>
      <c r="BN241">
        <v>0.95</v>
      </c>
      <c r="BO241">
        <v>0.95416666666666661</v>
      </c>
      <c r="BP241">
        <v>0.95833333333333326</v>
      </c>
      <c r="BQ241">
        <v>0.95579999999999998</v>
      </c>
      <c r="BR241">
        <v>0.94929999999999992</v>
      </c>
      <c r="BS241">
        <v>0.94229999999999992</v>
      </c>
      <c r="BT241">
        <v>0.9204</v>
      </c>
      <c r="BU241">
        <v>0.88949999999999996</v>
      </c>
      <c r="BV241">
        <v>0.85449999999999993</v>
      </c>
      <c r="BW241">
        <v>0.81219999999999992</v>
      </c>
      <c r="BX241">
        <v>0.77600000000000002</v>
      </c>
      <c r="BY241">
        <v>0.74</v>
      </c>
      <c r="BZ241">
        <v>0.46700000000000036</v>
      </c>
      <c r="CA241">
        <v>0.30799999999999994</v>
      </c>
      <c r="CB241">
        <v>0.25</v>
      </c>
      <c r="CC241">
        <v>0.2</v>
      </c>
      <c r="CF241">
        <v>10</v>
      </c>
      <c r="CG241">
        <v>0.96</v>
      </c>
      <c r="CI241" s="180">
        <f t="shared" ref="CI241:CI249" si="81">$CI$298+CF241/7</f>
        <v>9.4285714285714288</v>
      </c>
      <c r="CK241">
        <v>14</v>
      </c>
      <c r="CL241">
        <f>CG244+0.3*(CG245-CG244)/(CI245-CI244)</f>
        <v>0.88949999999999996</v>
      </c>
      <c r="CM241">
        <v>0.88949999999999996</v>
      </c>
    </row>
    <row r="242" spans="1:91" x14ac:dyDescent="0.15">
      <c r="A242" s="170"/>
      <c r="B242" s="25"/>
      <c r="D242" s="7"/>
      <c r="E242" s="7"/>
      <c r="F242" s="7"/>
      <c r="G242" s="7"/>
      <c r="I242"/>
      <c r="K242" s="11"/>
      <c r="L242" s="8"/>
      <c r="N242" s="11"/>
      <c r="O242" s="15"/>
      <c r="P242" s="11"/>
      <c r="Q242" s="11"/>
      <c r="R242" s="11"/>
      <c r="S242" s="11"/>
      <c r="T242" s="11"/>
      <c r="AB242" s="25"/>
      <c r="AC242" s="73"/>
      <c r="AD242" s="25"/>
      <c r="AE242" s="25"/>
      <c r="BG242" s="105">
        <v>50</v>
      </c>
      <c r="BH242">
        <v>0.2</v>
      </c>
      <c r="BI242">
        <v>0.2</v>
      </c>
      <c r="BJ242">
        <v>0.25571428571428573</v>
      </c>
      <c r="BK242">
        <v>0.3914285714285714</v>
      </c>
      <c r="BL242">
        <v>0.5714285714285714</v>
      </c>
      <c r="BM242">
        <v>0.78571428571428581</v>
      </c>
      <c r="BN242">
        <v>0.95</v>
      </c>
      <c r="BO242">
        <v>0.95416666666666661</v>
      </c>
      <c r="BP242">
        <v>0.95833333333333326</v>
      </c>
      <c r="BQ242">
        <v>0.95579999999999998</v>
      </c>
      <c r="BR242">
        <v>0.94929999999999992</v>
      </c>
      <c r="BS242">
        <v>0.94229999999999992</v>
      </c>
      <c r="BT242">
        <v>0.9204</v>
      </c>
      <c r="BU242">
        <v>0.88949999999999996</v>
      </c>
      <c r="BV242">
        <v>0.85449999999999993</v>
      </c>
      <c r="BW242">
        <v>0.81219999999999992</v>
      </c>
      <c r="BX242">
        <v>0.77600000000000002</v>
      </c>
      <c r="BY242">
        <v>0.74</v>
      </c>
      <c r="BZ242">
        <v>0.46700000000000036</v>
      </c>
      <c r="CA242">
        <v>0.30799999999999994</v>
      </c>
      <c r="CB242">
        <v>0.25</v>
      </c>
      <c r="CC242">
        <v>0.2</v>
      </c>
      <c r="CF242">
        <v>20</v>
      </c>
      <c r="CG242">
        <v>0.95</v>
      </c>
      <c r="CI242" s="180">
        <f t="shared" si="81"/>
        <v>10.857142857142858</v>
      </c>
      <c r="CJ242" s="67"/>
      <c r="CK242">
        <v>15</v>
      </c>
      <c r="CL242">
        <f>CG244+1.3*(CG245-CG244)/(CI245-CI244)</f>
        <v>0.85449999999999993</v>
      </c>
      <c r="CM242">
        <v>0.85449999999999993</v>
      </c>
    </row>
    <row r="243" spans="1:91" x14ac:dyDescent="0.15">
      <c r="A243" s="170"/>
      <c r="B243" s="25"/>
      <c r="D243" s="7"/>
      <c r="E243" s="7"/>
      <c r="F243" s="7"/>
      <c r="G243" s="7"/>
      <c r="I243"/>
      <c r="K243" s="11"/>
      <c r="L243" s="8"/>
      <c r="N243" s="11"/>
      <c r="O243" s="15"/>
      <c r="P243" s="11"/>
      <c r="Q243" s="11"/>
      <c r="R243" s="11"/>
      <c r="S243" s="11"/>
      <c r="T243" s="11"/>
      <c r="AB243" s="25"/>
      <c r="AC243" s="73"/>
      <c r="AD243" s="25"/>
      <c r="AE243" s="25"/>
      <c r="BG243" s="105">
        <v>60</v>
      </c>
      <c r="BH243">
        <v>0.2</v>
      </c>
      <c r="BI243">
        <v>0.2</v>
      </c>
      <c r="BJ243">
        <v>0.25571428571428573</v>
      </c>
      <c r="BK243">
        <v>0.3914285714285714</v>
      </c>
      <c r="BL243">
        <v>0.5714285714285714</v>
      </c>
      <c r="BM243">
        <v>0.78571428571428581</v>
      </c>
      <c r="BN243">
        <v>0.95</v>
      </c>
      <c r="BO243">
        <v>0.95416666666666661</v>
      </c>
      <c r="BP243">
        <v>0.95833333333333326</v>
      </c>
      <c r="BQ243">
        <v>0.95579999999999998</v>
      </c>
      <c r="BR243">
        <v>0.94929999999999992</v>
      </c>
      <c r="BS243">
        <v>0.94229999999999992</v>
      </c>
      <c r="BT243">
        <v>0.9204</v>
      </c>
      <c r="BU243">
        <v>0.88949999999999996</v>
      </c>
      <c r="BV243">
        <v>0.85449999999999993</v>
      </c>
      <c r="BW243">
        <v>0.81219999999999992</v>
      </c>
      <c r="BX243">
        <v>0.77600000000000002</v>
      </c>
      <c r="BY243">
        <v>0.74</v>
      </c>
      <c r="BZ243">
        <v>0.46700000000000036</v>
      </c>
      <c r="CA243">
        <v>0.30799999999999994</v>
      </c>
      <c r="CB243">
        <v>0.25</v>
      </c>
      <c r="CC243">
        <v>0.2</v>
      </c>
      <c r="CF243">
        <v>30</v>
      </c>
      <c r="CG243">
        <v>0.94</v>
      </c>
      <c r="CI243" s="180">
        <f t="shared" si="81"/>
        <v>12.285714285714285</v>
      </c>
      <c r="CK243">
        <v>16</v>
      </c>
      <c r="CL243">
        <f>CG245+0.9*(CG246-CG245)/(CI246-CI245)</f>
        <v>0.81219999999999992</v>
      </c>
      <c r="CM243">
        <v>0.81219999999999992</v>
      </c>
    </row>
    <row r="244" spans="1:91" x14ac:dyDescent="0.15">
      <c r="A244" s="170"/>
      <c r="B244" s="25"/>
      <c r="D244" s="7"/>
      <c r="E244" s="7"/>
      <c r="F244" s="7"/>
      <c r="G244" s="7"/>
      <c r="I244"/>
      <c r="K244" s="11"/>
      <c r="L244" s="8"/>
      <c r="N244" s="11"/>
      <c r="O244" s="15"/>
      <c r="P244" s="11"/>
      <c r="Q244" s="11"/>
      <c r="R244" s="11"/>
      <c r="S244" s="11"/>
      <c r="T244" s="11"/>
      <c r="AB244" s="25"/>
      <c r="AC244" s="73"/>
      <c r="AD244" s="25"/>
      <c r="AE244" s="25"/>
      <c r="BG244" s="105">
        <v>70</v>
      </c>
      <c r="BH244">
        <v>0.2</v>
      </c>
      <c r="BI244">
        <v>0.2</v>
      </c>
      <c r="BJ244">
        <v>0.25571428571428573</v>
      </c>
      <c r="BK244">
        <v>0.3914285714285714</v>
      </c>
      <c r="BL244">
        <v>0.5714285714285714</v>
      </c>
      <c r="BM244">
        <v>0.78571428571428581</v>
      </c>
      <c r="BN244">
        <v>0.95</v>
      </c>
      <c r="BO244">
        <v>0.95416666666666661</v>
      </c>
      <c r="BP244">
        <v>0.95833333333333326</v>
      </c>
      <c r="BQ244">
        <v>0.95579999999999998</v>
      </c>
      <c r="BR244">
        <v>0.94929999999999992</v>
      </c>
      <c r="BS244">
        <v>0.94229999999999992</v>
      </c>
      <c r="BT244">
        <v>0.9204</v>
      </c>
      <c r="BU244">
        <v>0.88949999999999996</v>
      </c>
      <c r="BV244">
        <v>0.85449999999999993</v>
      </c>
      <c r="BW244">
        <v>0.81219999999999992</v>
      </c>
      <c r="BX244">
        <v>0.77600000000000002</v>
      </c>
      <c r="BY244">
        <v>0.74</v>
      </c>
      <c r="BZ244">
        <v>0.46700000000000036</v>
      </c>
      <c r="CA244">
        <v>0.30799999999999994</v>
      </c>
      <c r="CB244">
        <v>0.25</v>
      </c>
      <c r="CC244">
        <v>0.2</v>
      </c>
      <c r="CF244" s="73">
        <v>40</v>
      </c>
      <c r="CG244" s="73">
        <v>0.9</v>
      </c>
      <c r="CI244" s="180">
        <f t="shared" si="81"/>
        <v>13.714285714285715</v>
      </c>
      <c r="CK244">
        <v>17</v>
      </c>
      <c r="CL244">
        <f>CG246+0.4*(CG247-CG246)/(CI247-CI246)</f>
        <v>0.77600000000000002</v>
      </c>
      <c r="CM244">
        <v>0.77600000000000002</v>
      </c>
    </row>
    <row r="245" spans="1:91" x14ac:dyDescent="0.15">
      <c r="A245" s="170"/>
      <c r="B245" s="25"/>
      <c r="D245" s="7"/>
      <c r="E245" s="7"/>
      <c r="F245" s="7"/>
      <c r="G245" s="7"/>
      <c r="I245"/>
      <c r="K245" s="11"/>
      <c r="L245" s="8"/>
      <c r="N245" s="11"/>
      <c r="O245" s="15"/>
      <c r="P245" s="11"/>
      <c r="Q245" s="11"/>
      <c r="R245" s="11"/>
      <c r="S245" s="11"/>
      <c r="T245" s="11"/>
      <c r="AB245" s="25"/>
      <c r="AC245" s="73"/>
      <c r="AD245" s="25"/>
      <c r="AE245" s="25"/>
      <c r="BG245" s="105">
        <v>80</v>
      </c>
      <c r="BH245">
        <v>0.2</v>
      </c>
      <c r="BI245">
        <v>0.2</v>
      </c>
      <c r="BJ245">
        <v>0.25571428571428573</v>
      </c>
      <c r="BK245">
        <v>0.3914285714285714</v>
      </c>
      <c r="BL245">
        <v>0.5714285714285714</v>
      </c>
      <c r="BM245">
        <v>0.78571428571428581</v>
      </c>
      <c r="BN245">
        <v>0.95</v>
      </c>
      <c r="BO245">
        <v>0.95416666666666661</v>
      </c>
      <c r="BP245">
        <v>0.95833333333333326</v>
      </c>
      <c r="BQ245">
        <v>0.95579999999999998</v>
      </c>
      <c r="BR245">
        <v>0.94929999999999992</v>
      </c>
      <c r="BS245">
        <v>0.94229999999999992</v>
      </c>
      <c r="BT245">
        <v>0.9204</v>
      </c>
      <c r="BU245">
        <v>0.88949999999999996</v>
      </c>
      <c r="BV245">
        <v>0.85449999999999993</v>
      </c>
      <c r="BW245">
        <v>0.81219999999999992</v>
      </c>
      <c r="BX245">
        <v>0.77600000000000002</v>
      </c>
      <c r="BY245">
        <v>0.74</v>
      </c>
      <c r="BZ245">
        <v>0.46700000000000036</v>
      </c>
      <c r="CA245">
        <v>0.30799999999999994</v>
      </c>
      <c r="CB245">
        <v>0.25</v>
      </c>
      <c r="CC245">
        <v>0.2</v>
      </c>
      <c r="CF245" s="96">
        <v>50</v>
      </c>
      <c r="CG245" s="96">
        <v>0.85</v>
      </c>
      <c r="CI245" s="180">
        <f t="shared" si="81"/>
        <v>15.142857142857142</v>
      </c>
      <c r="CK245">
        <v>18</v>
      </c>
      <c r="CL245">
        <v>0.74</v>
      </c>
      <c r="CM245">
        <v>0.74</v>
      </c>
    </row>
    <row r="246" spans="1:91" x14ac:dyDescent="0.15">
      <c r="A246" s="170"/>
      <c r="B246" s="25"/>
      <c r="D246" s="7"/>
      <c r="E246" s="7"/>
      <c r="F246" s="7"/>
      <c r="G246" s="7"/>
      <c r="I246"/>
      <c r="K246" s="11"/>
      <c r="L246" s="8"/>
      <c r="N246" s="11"/>
      <c r="O246" s="15"/>
      <c r="P246" s="11"/>
      <c r="Q246" s="11"/>
      <c r="R246" s="11"/>
      <c r="S246" s="11"/>
      <c r="T246" s="11"/>
      <c r="AB246" s="25"/>
      <c r="AC246" s="73"/>
      <c r="AD246" s="25"/>
      <c r="AE246" s="25"/>
      <c r="BG246" s="106">
        <v>90</v>
      </c>
      <c r="BH246">
        <v>0.2</v>
      </c>
      <c r="BI246">
        <v>0.2</v>
      </c>
      <c r="BJ246">
        <v>0.25571428571428573</v>
      </c>
      <c r="BK246">
        <v>0.3914285714285714</v>
      </c>
      <c r="BL246">
        <v>0.5714285714285714</v>
      </c>
      <c r="BM246">
        <v>0.78571428571428581</v>
      </c>
      <c r="BN246">
        <v>0.95</v>
      </c>
      <c r="BO246">
        <v>0.95416666666666661</v>
      </c>
      <c r="BP246">
        <v>0.95833333333333326</v>
      </c>
      <c r="BQ246">
        <v>0.95579999999999998</v>
      </c>
      <c r="BR246">
        <v>0.94929999999999992</v>
      </c>
      <c r="BS246">
        <v>0.94229999999999992</v>
      </c>
      <c r="BT246">
        <v>0.9204</v>
      </c>
      <c r="BU246">
        <v>0.88949999999999996</v>
      </c>
      <c r="BV246">
        <v>0.85449999999999993</v>
      </c>
      <c r="BW246">
        <v>0.81219999999999992</v>
      </c>
      <c r="BX246">
        <v>0.77600000000000002</v>
      </c>
      <c r="BY246">
        <v>0.74</v>
      </c>
      <c r="BZ246">
        <v>0.46700000000000036</v>
      </c>
      <c r="CA246">
        <v>0.30799999999999994</v>
      </c>
      <c r="CB246">
        <v>0.25</v>
      </c>
      <c r="CC246">
        <v>0.2</v>
      </c>
      <c r="CF246" s="96">
        <v>60</v>
      </c>
      <c r="CG246" s="96">
        <v>0.79</v>
      </c>
      <c r="CI246" s="180">
        <f t="shared" si="81"/>
        <v>16.571428571428569</v>
      </c>
      <c r="CK246">
        <v>19</v>
      </c>
      <c r="CL246">
        <f>CG247+(CG248-CG247)/(CI248-CI247)</f>
        <v>0.46700000000000036</v>
      </c>
      <c r="CM246">
        <v>0.46700000000000036</v>
      </c>
    </row>
    <row r="247" spans="1:91" x14ac:dyDescent="0.15">
      <c r="A247" s="170"/>
      <c r="B247" s="25"/>
      <c r="D247" s="7"/>
      <c r="E247" s="7"/>
      <c r="F247" s="7"/>
      <c r="G247" s="7"/>
      <c r="I247"/>
      <c r="K247" s="11"/>
      <c r="L247" s="8"/>
      <c r="N247" s="11"/>
      <c r="O247" s="15"/>
      <c r="P247" s="11"/>
      <c r="Q247" s="11"/>
      <c r="R247" s="11"/>
      <c r="S247" s="11"/>
      <c r="T247" s="11"/>
      <c r="AB247" s="25"/>
      <c r="AC247" s="73"/>
      <c r="AD247" s="25"/>
      <c r="AE247" s="25"/>
      <c r="BG247" s="67"/>
      <c r="BH247" s="67"/>
      <c r="BI247" s="73" t="s">
        <v>125</v>
      </c>
      <c r="BJ247" s="67"/>
      <c r="BK247" s="67"/>
      <c r="BL247" s="67"/>
      <c r="BM247" s="73" t="s">
        <v>125</v>
      </c>
      <c r="BN247" s="73" t="s">
        <v>125</v>
      </c>
      <c r="BO247" s="73" t="s">
        <v>125</v>
      </c>
      <c r="BP247" s="73" t="s">
        <v>125</v>
      </c>
      <c r="BQ247" s="67"/>
      <c r="BR247" s="73" t="s">
        <v>125</v>
      </c>
      <c r="BS247" s="67"/>
      <c r="BT247" s="67"/>
      <c r="BU247" s="73" t="s">
        <v>125</v>
      </c>
      <c r="BV247" s="73" t="s">
        <v>125</v>
      </c>
      <c r="BW247" s="67"/>
      <c r="BX247" s="73" t="s">
        <v>125</v>
      </c>
      <c r="BY247" s="67"/>
      <c r="BZ247" s="67"/>
      <c r="CA247" s="67"/>
      <c r="CB247" s="67"/>
      <c r="CC247" s="67"/>
      <c r="CF247" s="96">
        <v>70</v>
      </c>
      <c r="CG247" s="96">
        <v>0.74</v>
      </c>
      <c r="CI247" s="180">
        <f t="shared" si="81"/>
        <v>18</v>
      </c>
      <c r="CK247">
        <v>20</v>
      </c>
      <c r="CL247">
        <f>CG248+0.6*(CG249-CG248)/(CI249-CI248)</f>
        <v>0.30799999999999994</v>
      </c>
      <c r="CM247">
        <v>0.30799999999999994</v>
      </c>
    </row>
    <row r="248" spans="1:91" x14ac:dyDescent="0.15">
      <c r="A248" s="170"/>
      <c r="B248" s="25"/>
      <c r="D248" s="7"/>
      <c r="E248" s="7"/>
      <c r="F248" s="7"/>
      <c r="G248" s="7"/>
      <c r="I248"/>
      <c r="K248" s="11"/>
      <c r="L248" s="8"/>
      <c r="N248" s="11"/>
      <c r="O248" s="15"/>
      <c r="P248" s="11"/>
      <c r="Q248" s="11"/>
      <c r="R248" s="11"/>
      <c r="S248" s="11"/>
      <c r="T248" s="11"/>
      <c r="AB248" s="25"/>
      <c r="AC248" s="73"/>
      <c r="AD248" s="25"/>
      <c r="AE248" s="25"/>
      <c r="BG248" s="67"/>
      <c r="BH248" s="67"/>
      <c r="BI248" s="73" t="s">
        <v>126</v>
      </c>
      <c r="BJ248" s="67"/>
      <c r="BK248" s="67"/>
      <c r="BL248" s="67"/>
      <c r="BM248" s="73" t="s">
        <v>127</v>
      </c>
      <c r="BN248" s="73" t="s">
        <v>125</v>
      </c>
      <c r="BO248" s="73" t="s">
        <v>128</v>
      </c>
      <c r="BP248" s="73" t="s">
        <v>125</v>
      </c>
      <c r="BQ248" s="67"/>
      <c r="BR248" s="73" t="s">
        <v>129</v>
      </c>
      <c r="BS248" s="67"/>
      <c r="BT248" s="67"/>
      <c r="BU248" s="73" t="s">
        <v>130</v>
      </c>
      <c r="BV248" s="73" t="s">
        <v>125</v>
      </c>
      <c r="BW248" s="67"/>
      <c r="BX248" s="73" t="s">
        <v>131</v>
      </c>
      <c r="BY248" s="67"/>
      <c r="BZ248" s="67"/>
      <c r="CA248" s="67"/>
      <c r="CB248" s="67"/>
      <c r="CC248" s="67"/>
      <c r="CF248" s="96">
        <v>80</v>
      </c>
      <c r="CG248" s="96">
        <v>0.35</v>
      </c>
      <c r="CI248" s="180">
        <f t="shared" si="81"/>
        <v>19.428571428571431</v>
      </c>
      <c r="CK248">
        <v>21</v>
      </c>
      <c r="CL248">
        <v>0.25</v>
      </c>
      <c r="CM248">
        <v>0.25</v>
      </c>
    </row>
    <row r="249" spans="1:91" x14ac:dyDescent="0.15">
      <c r="A249" s="170"/>
      <c r="B249" s="25"/>
      <c r="D249" s="7"/>
      <c r="E249" s="7"/>
      <c r="F249" s="7"/>
      <c r="G249" s="7"/>
      <c r="I249"/>
      <c r="K249" s="11"/>
      <c r="L249" s="8"/>
      <c r="N249" s="11"/>
      <c r="O249" s="15"/>
      <c r="P249" s="11"/>
      <c r="Q249" s="11"/>
      <c r="R249" s="11"/>
      <c r="S249" s="11"/>
      <c r="T249" s="11"/>
      <c r="AB249" s="25"/>
      <c r="AC249" s="73"/>
      <c r="AD249" s="25"/>
      <c r="AE249" s="25"/>
      <c r="BG249" s="67"/>
      <c r="BH249" s="67"/>
      <c r="BI249" s="73" t="s">
        <v>132</v>
      </c>
      <c r="BJ249" s="67"/>
      <c r="BK249" s="67"/>
      <c r="BL249" s="67"/>
      <c r="BM249" s="73" t="s">
        <v>132</v>
      </c>
      <c r="BN249" s="73" t="s">
        <v>125</v>
      </c>
      <c r="BO249" s="67"/>
      <c r="BP249" s="73" t="s">
        <v>125</v>
      </c>
      <c r="BQ249" s="67"/>
      <c r="BR249" s="73" t="s">
        <v>133</v>
      </c>
      <c r="BS249" s="67"/>
      <c r="BT249" s="67"/>
      <c r="BU249" s="73" t="s">
        <v>134</v>
      </c>
      <c r="BV249" s="73" t="s">
        <v>125</v>
      </c>
      <c r="BW249" s="67"/>
      <c r="BX249" s="73" t="s">
        <v>135</v>
      </c>
      <c r="BY249" s="67"/>
      <c r="BZ249" s="67"/>
      <c r="CA249" s="67"/>
      <c r="CB249" s="67"/>
      <c r="CC249" s="67"/>
      <c r="CF249" s="96">
        <v>90</v>
      </c>
      <c r="CG249" s="96">
        <v>0.25</v>
      </c>
      <c r="CI249" s="180">
        <f t="shared" si="81"/>
        <v>20.857142857142858</v>
      </c>
      <c r="CL249">
        <v>0.2</v>
      </c>
      <c r="CM249">
        <v>0.2</v>
      </c>
    </row>
    <row r="250" spans="1:91" x14ac:dyDescent="0.15">
      <c r="A250" s="170"/>
      <c r="B250" s="25"/>
      <c r="D250" s="7"/>
      <c r="E250" s="7"/>
      <c r="F250" s="7"/>
      <c r="G250" s="7"/>
      <c r="I250"/>
      <c r="K250" s="11"/>
      <c r="L250" s="8"/>
      <c r="N250" s="11"/>
      <c r="O250" s="15"/>
      <c r="P250" s="11"/>
      <c r="Q250" s="11"/>
      <c r="R250" s="11"/>
      <c r="S250" s="11"/>
      <c r="T250" s="11"/>
      <c r="AB250" s="25"/>
      <c r="AC250" s="73"/>
      <c r="AD250" s="25"/>
      <c r="AE250" s="25"/>
      <c r="AG250" s="11"/>
      <c r="AH250" s="11"/>
      <c r="AI250" s="11"/>
      <c r="AJ250" s="11"/>
      <c r="AK250" s="11"/>
      <c r="AL250" s="11"/>
      <c r="AM250" s="11"/>
      <c r="AN250" s="11"/>
      <c r="BG250" s="67"/>
      <c r="BH250" s="67"/>
      <c r="BI250" s="67"/>
      <c r="BJ250" s="67"/>
      <c r="BK250" s="67"/>
      <c r="BL250" s="67"/>
      <c r="BM250" s="67"/>
      <c r="BN250" s="73" t="s">
        <v>136</v>
      </c>
      <c r="BO250" s="67"/>
      <c r="BP250" s="73" t="s">
        <v>137</v>
      </c>
      <c r="BQ250" s="67"/>
      <c r="BR250" s="67"/>
      <c r="BS250" s="67"/>
      <c r="BT250" s="67"/>
      <c r="BU250" s="67"/>
      <c r="BV250" s="73" t="s">
        <v>134</v>
      </c>
      <c r="BW250" s="67"/>
      <c r="BX250" s="67"/>
      <c r="BY250" s="67"/>
      <c r="BZ250" s="67"/>
      <c r="CA250" s="67"/>
      <c r="CB250" s="67"/>
      <c r="CC250" s="67"/>
    </row>
    <row r="251" spans="1:91" x14ac:dyDescent="0.15">
      <c r="A251" s="170"/>
      <c r="B251" s="25"/>
      <c r="D251" s="7"/>
      <c r="E251" s="7"/>
      <c r="F251" s="7"/>
      <c r="G251" s="7"/>
      <c r="I251"/>
      <c r="K251" s="11"/>
      <c r="L251" s="8"/>
      <c r="N251" s="11"/>
      <c r="O251" s="15"/>
      <c r="P251" s="11"/>
      <c r="Q251" s="11"/>
      <c r="R251" s="11"/>
      <c r="S251" s="11"/>
      <c r="T251" s="11"/>
      <c r="AB251" s="25"/>
      <c r="AC251" s="73"/>
      <c r="AD251" s="25"/>
      <c r="AE251" s="25"/>
      <c r="AG251" s="11"/>
      <c r="AH251" s="11"/>
      <c r="AI251" s="11"/>
      <c r="AJ251" s="11"/>
      <c r="AK251" s="11"/>
      <c r="AL251" s="11"/>
      <c r="AM251" s="11"/>
      <c r="AN251" s="11"/>
      <c r="BG251" s="66"/>
      <c r="BH251" s="67"/>
      <c r="BI251" s="67"/>
      <c r="BJ251" s="67"/>
      <c r="BK251" s="67"/>
      <c r="BL251" s="67"/>
      <c r="BM251" s="67"/>
      <c r="BN251" s="67"/>
      <c r="BO251" s="67"/>
      <c r="BP251" s="67"/>
      <c r="BQ251" s="67"/>
      <c r="BR251" s="67"/>
      <c r="BS251" s="67"/>
      <c r="BT251" s="67"/>
      <c r="BU251" s="67"/>
      <c r="BV251" s="67"/>
      <c r="BW251" s="67"/>
      <c r="BX251" s="67"/>
      <c r="BY251" s="67"/>
      <c r="BZ251" s="67"/>
      <c r="CA251" s="67"/>
      <c r="CB251" s="67"/>
      <c r="CC251" s="67"/>
    </row>
    <row r="252" spans="1:91" x14ac:dyDescent="0.15">
      <c r="A252" s="170"/>
      <c r="B252" s="25"/>
      <c r="D252" s="7"/>
      <c r="E252" s="7"/>
      <c r="F252" s="7"/>
      <c r="G252" s="7"/>
      <c r="I252"/>
      <c r="K252" s="11"/>
      <c r="L252" s="8"/>
      <c r="M252" s="181"/>
      <c r="N252" s="11"/>
      <c r="O252" s="15"/>
      <c r="P252" s="11"/>
      <c r="Q252" s="11"/>
      <c r="R252" s="11"/>
      <c r="S252" s="11"/>
      <c r="T252" s="11"/>
      <c r="AB252" s="25"/>
      <c r="AC252" s="73"/>
      <c r="AD252" s="25"/>
      <c r="AE252" s="25"/>
      <c r="AG252" s="11"/>
      <c r="AH252" s="11"/>
      <c r="AI252" s="11"/>
      <c r="AJ252" s="11"/>
      <c r="AK252" s="11"/>
      <c r="AL252" s="11"/>
      <c r="AM252" s="11"/>
      <c r="AN252" s="11"/>
      <c r="BG252" s="67" t="s">
        <v>370</v>
      </c>
      <c r="BH252" s="67"/>
      <c r="BI252" s="67"/>
      <c r="BJ252" s="67"/>
      <c r="BK252" s="67"/>
      <c r="BL252" s="67"/>
      <c r="BM252" s="67"/>
      <c r="BN252" s="67"/>
      <c r="BO252" s="67"/>
      <c r="BP252" s="67"/>
      <c r="BQ252" s="67"/>
      <c r="BR252" s="67"/>
      <c r="BS252" s="67"/>
      <c r="BT252" s="67"/>
      <c r="BU252" s="67"/>
      <c r="BV252" s="67"/>
      <c r="BW252" s="67"/>
      <c r="BX252" s="67"/>
      <c r="BY252" s="67"/>
      <c r="BZ252" s="67"/>
      <c r="CA252" s="67"/>
      <c r="CB252" s="67"/>
      <c r="CC252" s="67"/>
    </row>
    <row r="253" spans="1:91" x14ac:dyDescent="0.15">
      <c r="A253" s="170"/>
      <c r="B253" s="25"/>
      <c r="D253" s="7"/>
      <c r="E253" s="7"/>
      <c r="F253" s="7"/>
      <c r="G253" s="7"/>
      <c r="I253"/>
      <c r="K253" s="11"/>
      <c r="L253" s="8"/>
      <c r="N253" s="11"/>
      <c r="O253" s="15"/>
      <c r="P253" s="11"/>
      <c r="Q253" s="11"/>
      <c r="R253" s="11"/>
      <c r="S253" s="11"/>
      <c r="T253" s="11"/>
      <c r="AB253" s="25"/>
      <c r="AC253" s="73"/>
      <c r="AD253" s="25"/>
      <c r="AE253" s="25"/>
      <c r="AG253" s="11"/>
      <c r="AH253" s="11"/>
      <c r="AI253" s="11"/>
      <c r="AJ253" s="11"/>
      <c r="AK253" s="11"/>
      <c r="AL253" s="11"/>
      <c r="AM253" s="11"/>
      <c r="AN253" s="11"/>
      <c r="BG253" s="70" t="s">
        <v>120</v>
      </c>
      <c r="BH253" s="375" t="s">
        <v>121</v>
      </c>
      <c r="BI253" s="375"/>
      <c r="BJ253" s="375"/>
      <c r="BK253" s="375"/>
      <c r="BL253" s="375"/>
      <c r="BM253" s="375"/>
      <c r="BN253" s="375"/>
      <c r="BO253" s="375"/>
      <c r="BP253" s="375"/>
      <c r="BQ253" s="375"/>
      <c r="BR253" s="375"/>
      <c r="BS253" s="375"/>
      <c r="BT253" s="375"/>
      <c r="BU253" s="375"/>
      <c r="BV253" s="375"/>
      <c r="BW253" s="375"/>
      <c r="BX253" s="375"/>
      <c r="BY253" s="375"/>
      <c r="BZ253" s="375"/>
      <c r="CA253" s="375"/>
      <c r="CB253" s="375"/>
      <c r="CC253" s="375"/>
    </row>
    <row r="254" spans="1:91" ht="15" x14ac:dyDescent="0.15">
      <c r="A254" s="170"/>
      <c r="B254" s="25"/>
      <c r="D254" s="7"/>
      <c r="E254" s="7"/>
      <c r="F254" s="7"/>
      <c r="G254" s="7"/>
      <c r="I254"/>
      <c r="K254" s="11"/>
      <c r="L254" s="8"/>
      <c r="N254" s="11"/>
      <c r="O254" s="15"/>
      <c r="P254" s="11"/>
      <c r="Q254" s="11"/>
      <c r="R254" s="11"/>
      <c r="S254" s="11"/>
      <c r="T254" s="11"/>
      <c r="AB254" s="25"/>
      <c r="AC254" s="73"/>
      <c r="AD254" s="25"/>
      <c r="AE254" s="25"/>
      <c r="AG254" s="11"/>
      <c r="AH254" s="11"/>
      <c r="AI254" s="11"/>
      <c r="AJ254" s="11"/>
      <c r="AK254" s="11"/>
      <c r="AL254" s="11"/>
      <c r="AM254" s="11"/>
      <c r="AN254" s="11"/>
      <c r="BG254" s="73" t="s">
        <v>366</v>
      </c>
      <c r="BH254" s="375" t="s">
        <v>123</v>
      </c>
      <c r="BI254" s="375"/>
      <c r="BJ254" s="375"/>
      <c r="BK254" s="375"/>
      <c r="BL254" s="375"/>
      <c r="BM254" s="375"/>
      <c r="BN254" s="375"/>
      <c r="BO254" s="375"/>
      <c r="BP254" s="375"/>
      <c r="BQ254" s="375"/>
      <c r="BR254" s="375"/>
      <c r="BS254" s="375"/>
      <c r="BT254" s="375"/>
      <c r="BU254" s="375"/>
      <c r="BV254" s="375"/>
      <c r="BW254" s="375"/>
      <c r="BX254" s="375" t="s">
        <v>124</v>
      </c>
      <c r="BY254" s="375"/>
      <c r="BZ254" s="375"/>
      <c r="CA254" s="375"/>
      <c r="CB254" s="375"/>
      <c r="CC254" s="375"/>
    </row>
    <row r="255" spans="1:91" x14ac:dyDescent="0.15">
      <c r="A255" s="170"/>
      <c r="B255" s="25"/>
      <c r="D255" s="7"/>
      <c r="E255" s="7"/>
      <c r="F255" s="7"/>
      <c r="G255" s="7"/>
      <c r="I255"/>
      <c r="K255" s="11"/>
      <c r="L255" s="8"/>
      <c r="N255" s="11"/>
      <c r="O255" s="15"/>
      <c r="P255" s="11"/>
      <c r="Q255" s="11"/>
      <c r="R255" s="11"/>
      <c r="S255" s="11"/>
      <c r="T255" s="11"/>
      <c r="AB255" s="25"/>
      <c r="AC255" s="73"/>
      <c r="AD255" s="25"/>
      <c r="AE255" s="25"/>
      <c r="BG255" s="114"/>
      <c r="BH255" s="113">
        <v>1</v>
      </c>
      <c r="BI255" s="113">
        <v>2</v>
      </c>
      <c r="BJ255" s="113">
        <v>3</v>
      </c>
      <c r="BK255" s="113">
        <v>4</v>
      </c>
      <c r="BL255" s="113">
        <v>5</v>
      </c>
      <c r="BM255" s="113">
        <v>6</v>
      </c>
      <c r="BN255" s="113">
        <v>7</v>
      </c>
      <c r="BO255" s="113">
        <v>8</v>
      </c>
      <c r="BP255" s="113">
        <v>9</v>
      </c>
      <c r="BQ255" s="113">
        <v>10</v>
      </c>
      <c r="BR255" s="113">
        <v>11</v>
      </c>
      <c r="BS255" s="113">
        <v>12</v>
      </c>
      <c r="BT255" s="113">
        <v>13</v>
      </c>
      <c r="BU255" s="113">
        <v>14</v>
      </c>
      <c r="BV255" s="113">
        <v>15</v>
      </c>
      <c r="BW255" s="103">
        <v>16</v>
      </c>
      <c r="BX255" s="104">
        <v>17</v>
      </c>
      <c r="BY255" s="113">
        <v>18</v>
      </c>
      <c r="BZ255" s="113">
        <v>19</v>
      </c>
      <c r="CA255" s="113">
        <v>20</v>
      </c>
      <c r="CB255" s="113">
        <v>21</v>
      </c>
      <c r="CC255" s="103">
        <v>22</v>
      </c>
    </row>
    <row r="256" spans="1:91" x14ac:dyDescent="0.15">
      <c r="A256" s="170"/>
      <c r="B256" s="25"/>
      <c r="D256" s="7"/>
      <c r="E256" s="7"/>
      <c r="F256" s="7"/>
      <c r="G256" s="7"/>
      <c r="I256"/>
      <c r="K256" s="11"/>
      <c r="L256" s="8"/>
      <c r="N256" s="11"/>
      <c r="O256" s="15"/>
      <c r="P256" s="11"/>
      <c r="Q256" s="11"/>
      <c r="R256" s="11"/>
      <c r="S256" s="11"/>
      <c r="T256" s="11"/>
      <c r="AB256" s="25"/>
      <c r="AC256" s="73"/>
      <c r="AD256" s="25"/>
      <c r="AE256" s="25"/>
      <c r="BG256" s="105">
        <v>1</v>
      </c>
      <c r="BH256">
        <v>0.1388888888888889</v>
      </c>
      <c r="BI256">
        <v>0.18111111111111114</v>
      </c>
      <c r="BJ256">
        <v>0.23666666666666669</v>
      </c>
      <c r="BK256">
        <v>0.29666666666666669</v>
      </c>
      <c r="BL256">
        <v>0.36333333333333334</v>
      </c>
      <c r="BM256">
        <v>0.45333333333333325</v>
      </c>
      <c r="BN256">
        <v>0.55888888888888877</v>
      </c>
      <c r="BO256">
        <v>0.65111111111111108</v>
      </c>
      <c r="BP256">
        <v>0.73999999999999988</v>
      </c>
      <c r="BQ256">
        <v>0.82333333333333325</v>
      </c>
      <c r="BR256">
        <v>0.9044444444444445</v>
      </c>
      <c r="BS256">
        <v>0.97666666666666679</v>
      </c>
      <c r="BT256">
        <v>0.99777777777777787</v>
      </c>
      <c r="BU256">
        <v>0.94222222222222229</v>
      </c>
      <c r="BV256">
        <v>0.86999999999999988</v>
      </c>
      <c r="BW256">
        <v>0.7866666666666664</v>
      </c>
      <c r="BX256">
        <v>0.72111111111111126</v>
      </c>
      <c r="BY256">
        <v>0.66</v>
      </c>
      <c r="BZ256">
        <v>0.1</v>
      </c>
      <c r="CA256">
        <v>0.1</v>
      </c>
      <c r="CB256">
        <v>0.1</v>
      </c>
      <c r="CC256">
        <v>0.1</v>
      </c>
    </row>
    <row r="257" spans="1:81" x14ac:dyDescent="0.15">
      <c r="A257" s="170"/>
      <c r="B257" s="25"/>
      <c r="D257" s="7"/>
      <c r="E257" s="7"/>
      <c r="F257" s="7"/>
      <c r="G257" s="7"/>
      <c r="I257"/>
      <c r="K257" s="11"/>
      <c r="L257" s="8"/>
      <c r="N257" s="11"/>
      <c r="O257" s="15"/>
      <c r="P257" s="11"/>
      <c r="Q257" s="11"/>
      <c r="R257" s="11"/>
      <c r="S257" s="11"/>
      <c r="T257" s="11"/>
      <c r="AB257" s="25"/>
      <c r="AC257" s="73"/>
      <c r="AD257" s="25"/>
      <c r="AE257" s="25"/>
      <c r="BG257" s="105">
        <v>1</v>
      </c>
      <c r="BH257">
        <v>0.1388888888888889</v>
      </c>
      <c r="BI257">
        <v>0.18111111111111114</v>
      </c>
      <c r="BJ257">
        <v>0.23666666666666669</v>
      </c>
      <c r="BK257">
        <v>0.29666666666666669</v>
      </c>
      <c r="BL257">
        <v>0.36333333333333334</v>
      </c>
      <c r="BM257">
        <v>0.45333333333333325</v>
      </c>
      <c r="BN257">
        <v>0.55888888888888877</v>
      </c>
      <c r="BO257">
        <v>0.65111111111111108</v>
      </c>
      <c r="BP257">
        <v>0.73999999999999988</v>
      </c>
      <c r="BQ257">
        <v>0.82333333333333325</v>
      </c>
      <c r="BR257">
        <v>0.9044444444444445</v>
      </c>
      <c r="BS257">
        <v>0.97666666666666679</v>
      </c>
      <c r="BT257">
        <v>0.99777777777777787</v>
      </c>
      <c r="BU257">
        <v>0.94222222222222229</v>
      </c>
      <c r="BV257">
        <v>0.86999999999999988</v>
      </c>
      <c r="BW257">
        <v>0.7866666666666664</v>
      </c>
      <c r="BX257">
        <v>0.72111111111111126</v>
      </c>
      <c r="BY257">
        <v>0.66</v>
      </c>
      <c r="BZ257">
        <v>0.1</v>
      </c>
      <c r="CA257">
        <v>0.1</v>
      </c>
      <c r="CB257">
        <v>0.1</v>
      </c>
      <c r="CC257">
        <v>0.1</v>
      </c>
    </row>
    <row r="258" spans="1:81" x14ac:dyDescent="0.15">
      <c r="A258" s="170"/>
      <c r="B258" s="25"/>
      <c r="D258" s="7"/>
      <c r="E258" s="7"/>
      <c r="F258" s="7"/>
      <c r="G258" s="7"/>
      <c r="I258"/>
      <c r="K258" s="11"/>
      <c r="L258" s="8"/>
      <c r="N258" s="11"/>
      <c r="O258" s="15"/>
      <c r="P258" s="11"/>
      <c r="Q258" s="11"/>
      <c r="R258" s="11"/>
      <c r="S258" s="11"/>
      <c r="T258" s="11"/>
      <c r="AB258" s="25"/>
      <c r="AC258" s="73"/>
      <c r="AD258" s="25"/>
      <c r="AE258" s="25"/>
      <c r="AO258" s="11"/>
      <c r="AP258" s="11"/>
      <c r="AQ258" s="11"/>
      <c r="AR258" s="11"/>
      <c r="AS258" s="11"/>
      <c r="AT258" s="11"/>
      <c r="AU258" s="11"/>
      <c r="AV258" s="11"/>
      <c r="AW258" s="11"/>
      <c r="AX258" s="11"/>
      <c r="AY258" s="11"/>
      <c r="AZ258" s="11"/>
      <c r="BA258" s="11"/>
      <c r="BB258" s="11"/>
      <c r="BG258" s="105">
        <v>1</v>
      </c>
      <c r="BH258">
        <v>0.1388888888888889</v>
      </c>
      <c r="BI258">
        <v>0.18111111111111114</v>
      </c>
      <c r="BJ258">
        <v>0.23666666666666669</v>
      </c>
      <c r="BK258">
        <v>0.29666666666666669</v>
      </c>
      <c r="BL258">
        <v>0.36333333333333334</v>
      </c>
      <c r="BM258">
        <v>0.45333333333333325</v>
      </c>
      <c r="BN258">
        <v>0.55888888888888877</v>
      </c>
      <c r="BO258">
        <v>0.65111111111111108</v>
      </c>
      <c r="BP258">
        <v>0.73999999999999988</v>
      </c>
      <c r="BQ258">
        <v>0.82333333333333325</v>
      </c>
      <c r="BR258">
        <v>0.9044444444444445</v>
      </c>
      <c r="BS258">
        <v>0.97666666666666679</v>
      </c>
      <c r="BT258">
        <v>0.99777777777777787</v>
      </c>
      <c r="BU258">
        <v>0.94222222222222229</v>
      </c>
      <c r="BV258">
        <v>0.86999999999999988</v>
      </c>
      <c r="BW258">
        <v>0.7866666666666664</v>
      </c>
      <c r="BX258">
        <v>0.72111111111111126</v>
      </c>
      <c r="BY258">
        <v>0.66</v>
      </c>
      <c r="BZ258">
        <v>0.1</v>
      </c>
      <c r="CA258">
        <v>0.1</v>
      </c>
      <c r="CB258">
        <v>0.1</v>
      </c>
      <c r="CC258">
        <v>0.1</v>
      </c>
    </row>
    <row r="259" spans="1:81" x14ac:dyDescent="0.15">
      <c r="A259" s="170"/>
      <c r="B259" s="25"/>
      <c r="D259" s="7"/>
      <c r="E259" s="7"/>
      <c r="F259" s="7"/>
      <c r="G259" s="7"/>
      <c r="I259"/>
      <c r="K259" s="11"/>
      <c r="L259" s="8"/>
      <c r="N259" s="11"/>
      <c r="O259" s="15"/>
      <c r="P259" s="11"/>
      <c r="Q259" s="11"/>
      <c r="R259" s="11"/>
      <c r="S259" s="11"/>
      <c r="T259" s="11"/>
      <c r="AB259" s="25"/>
      <c r="AC259" s="73"/>
      <c r="AD259" s="25"/>
      <c r="AE259" s="25"/>
      <c r="AO259" s="11"/>
      <c r="AP259" s="11"/>
      <c r="AQ259" s="11"/>
      <c r="AR259" s="11"/>
      <c r="AS259" s="11"/>
      <c r="AT259" s="11"/>
      <c r="AU259" s="11"/>
      <c r="AV259" s="11"/>
      <c r="AW259" s="11"/>
      <c r="AX259" s="11"/>
      <c r="AY259" s="11"/>
      <c r="AZ259" s="11"/>
      <c r="BA259" s="11"/>
      <c r="BB259" s="11"/>
      <c r="BG259" s="105">
        <v>1</v>
      </c>
      <c r="BH259">
        <v>0.1388888888888889</v>
      </c>
      <c r="BI259">
        <v>0.18111111111111114</v>
      </c>
      <c r="BJ259">
        <v>0.23666666666666669</v>
      </c>
      <c r="BK259">
        <v>0.29666666666666669</v>
      </c>
      <c r="BL259">
        <v>0.36333333333333334</v>
      </c>
      <c r="BM259">
        <v>0.45333333333333325</v>
      </c>
      <c r="BN259">
        <v>0.55888888888888877</v>
      </c>
      <c r="BO259">
        <v>0.65111111111111108</v>
      </c>
      <c r="BP259">
        <v>0.73999999999999988</v>
      </c>
      <c r="BQ259">
        <v>0.82333333333333325</v>
      </c>
      <c r="BR259">
        <v>0.9044444444444445</v>
      </c>
      <c r="BS259">
        <v>0.97666666666666679</v>
      </c>
      <c r="BT259">
        <v>0.99777777777777787</v>
      </c>
      <c r="BU259">
        <v>0.94222222222222229</v>
      </c>
      <c r="BV259">
        <v>0.86999999999999988</v>
      </c>
      <c r="BW259">
        <v>0.7866666666666664</v>
      </c>
      <c r="BX259">
        <v>0.72111111111111126</v>
      </c>
      <c r="BY259">
        <v>0.66</v>
      </c>
      <c r="BZ259">
        <v>0.1</v>
      </c>
      <c r="CA259">
        <v>0.1</v>
      </c>
      <c r="CB259">
        <v>0.1</v>
      </c>
      <c r="CC259">
        <v>0.1</v>
      </c>
    </row>
    <row r="260" spans="1:81" x14ac:dyDescent="0.15">
      <c r="A260" s="170"/>
      <c r="B260" s="25"/>
      <c r="D260" s="7"/>
      <c r="E260" s="7"/>
      <c r="F260" s="7"/>
      <c r="G260" s="7"/>
      <c r="I260"/>
      <c r="K260" s="11"/>
      <c r="L260" s="8"/>
      <c r="N260" s="11"/>
      <c r="O260" s="15"/>
      <c r="P260" s="11"/>
      <c r="Q260" s="11"/>
      <c r="R260" s="11"/>
      <c r="S260" s="11"/>
      <c r="T260" s="11"/>
      <c r="AB260" s="25"/>
      <c r="AC260" s="73"/>
      <c r="AD260" s="25"/>
      <c r="AE260" s="25"/>
      <c r="AO260" s="11"/>
      <c r="AP260" s="11"/>
      <c r="AQ260" s="11"/>
      <c r="AR260" s="11"/>
      <c r="AS260" s="11"/>
      <c r="AT260" s="11"/>
      <c r="AU260" s="11"/>
      <c r="AV260" s="11"/>
      <c r="AW260" s="11"/>
      <c r="AX260" s="11"/>
      <c r="AY260" s="11"/>
      <c r="AZ260" s="11"/>
      <c r="BA260" s="11"/>
      <c r="BB260" s="11"/>
      <c r="BG260" s="105">
        <v>1</v>
      </c>
      <c r="BH260">
        <v>0.1388888888888889</v>
      </c>
      <c r="BI260">
        <v>0.18111111111111114</v>
      </c>
      <c r="BJ260">
        <v>0.23666666666666669</v>
      </c>
      <c r="BK260">
        <v>0.29666666666666669</v>
      </c>
      <c r="BL260">
        <v>0.36333333333333334</v>
      </c>
      <c r="BM260">
        <v>0.45333333333333325</v>
      </c>
      <c r="BN260">
        <v>0.55888888888888877</v>
      </c>
      <c r="BO260">
        <v>0.65111111111111108</v>
      </c>
      <c r="BP260">
        <v>0.73999999999999988</v>
      </c>
      <c r="BQ260">
        <v>0.82333333333333325</v>
      </c>
      <c r="BR260">
        <v>0.9044444444444445</v>
      </c>
      <c r="BS260">
        <v>0.97666666666666679</v>
      </c>
      <c r="BT260">
        <v>0.99777777777777787</v>
      </c>
      <c r="BU260">
        <v>0.94222222222222229</v>
      </c>
      <c r="BV260">
        <v>0.86999999999999988</v>
      </c>
      <c r="BW260">
        <v>0.7866666666666664</v>
      </c>
      <c r="BX260">
        <v>0.72111111111111126</v>
      </c>
      <c r="BY260">
        <v>0.66</v>
      </c>
      <c r="BZ260">
        <v>0.1</v>
      </c>
      <c r="CA260">
        <v>0.1</v>
      </c>
      <c r="CB260">
        <v>0.1</v>
      </c>
      <c r="CC260">
        <v>0.1</v>
      </c>
    </row>
    <row r="261" spans="1:81" x14ac:dyDescent="0.15">
      <c r="A261" s="170"/>
      <c r="B261" s="25"/>
      <c r="D261" s="7"/>
      <c r="E261" s="7"/>
      <c r="F261" s="7"/>
      <c r="G261" s="7"/>
      <c r="I261"/>
      <c r="K261" s="11"/>
      <c r="L261" s="8"/>
      <c r="N261" s="11"/>
      <c r="O261" s="15"/>
      <c r="P261" s="11"/>
      <c r="Q261" s="11"/>
      <c r="R261" s="11"/>
      <c r="S261" s="11"/>
      <c r="T261" s="11"/>
      <c r="AB261" s="25"/>
      <c r="AC261" s="73"/>
      <c r="AD261" s="25"/>
      <c r="AE261" s="25"/>
      <c r="AO261" s="11"/>
      <c r="AP261" s="11"/>
      <c r="AQ261" s="11"/>
      <c r="AR261" s="11"/>
      <c r="AS261" s="11"/>
      <c r="AT261" s="11"/>
      <c r="AU261" s="11"/>
      <c r="AV261" s="11"/>
      <c r="AW261" s="11"/>
      <c r="AX261" s="11"/>
      <c r="AY261" s="11"/>
      <c r="AZ261" s="11"/>
      <c r="BA261" s="11"/>
      <c r="BB261" s="11"/>
      <c r="BG261" s="106">
        <v>1</v>
      </c>
      <c r="BH261">
        <v>0.1388888888888889</v>
      </c>
      <c r="BI261">
        <v>0.18111111111111114</v>
      </c>
      <c r="BJ261">
        <v>0.23666666666666669</v>
      </c>
      <c r="BK261">
        <v>0.29666666666666669</v>
      </c>
      <c r="BL261">
        <v>0.36333333333333334</v>
      </c>
      <c r="BM261">
        <v>0.45333333333333325</v>
      </c>
      <c r="BN261">
        <v>0.55888888888888877</v>
      </c>
      <c r="BO261">
        <v>0.65111111111111108</v>
      </c>
      <c r="BP261">
        <v>0.73999999999999988</v>
      </c>
      <c r="BQ261">
        <v>0.82333333333333325</v>
      </c>
      <c r="BR261">
        <v>0.9044444444444445</v>
      </c>
      <c r="BS261">
        <v>0.97666666666666679</v>
      </c>
      <c r="BT261">
        <v>0.99777777777777787</v>
      </c>
      <c r="BU261">
        <v>0.94222222222222229</v>
      </c>
      <c r="BV261">
        <v>0.86999999999999988</v>
      </c>
      <c r="BW261">
        <v>0.7866666666666664</v>
      </c>
      <c r="BX261">
        <v>0.72111111111111126</v>
      </c>
      <c r="BY261">
        <v>0.66</v>
      </c>
      <c r="BZ261">
        <v>0.1</v>
      </c>
      <c r="CA261">
        <v>0.1</v>
      </c>
      <c r="CB261">
        <v>0.1</v>
      </c>
      <c r="CC261">
        <v>0.1</v>
      </c>
    </row>
    <row r="262" spans="1:81" x14ac:dyDescent="0.15">
      <c r="A262" s="170"/>
      <c r="B262" s="25"/>
      <c r="D262" s="7"/>
      <c r="E262" s="7"/>
      <c r="F262" s="7"/>
      <c r="G262" s="7"/>
      <c r="I262"/>
      <c r="K262" s="11"/>
      <c r="L262" s="8"/>
      <c r="N262" s="11"/>
      <c r="O262" s="15"/>
      <c r="P262" s="11"/>
      <c r="Q262" s="11"/>
      <c r="R262" s="11"/>
      <c r="S262" s="11"/>
      <c r="T262" s="11"/>
      <c r="AB262" s="25"/>
      <c r="AC262" s="73"/>
      <c r="AD262" s="25"/>
      <c r="AE262" s="25"/>
      <c r="AO262" s="11"/>
      <c r="AP262" s="11"/>
      <c r="AQ262" s="11"/>
      <c r="AR262" s="11"/>
      <c r="AS262" s="11"/>
      <c r="AT262" s="11"/>
      <c r="AU262" s="11"/>
      <c r="AV262" s="11"/>
      <c r="AW262" s="11"/>
      <c r="AX262" s="11"/>
      <c r="AY262" s="11"/>
      <c r="AZ262" s="11"/>
      <c r="BA262" s="11"/>
      <c r="BB262" s="11"/>
      <c r="BG262" s="67"/>
      <c r="BH262" s="67"/>
      <c r="BI262" s="73"/>
      <c r="BJ262" s="67"/>
      <c r="BK262" s="73"/>
      <c r="BL262" s="67"/>
      <c r="BM262" s="73"/>
      <c r="BN262" s="73"/>
      <c r="BO262" s="73"/>
      <c r="BP262" s="73"/>
      <c r="BQ262" s="67"/>
      <c r="BR262" s="73"/>
      <c r="BS262" s="73"/>
      <c r="BT262" s="67"/>
      <c r="BU262" s="73"/>
      <c r="BV262" s="73"/>
      <c r="BW262" s="67"/>
      <c r="BX262" s="67"/>
      <c r="BY262" s="67"/>
      <c r="BZ262" s="67"/>
      <c r="CA262" s="67"/>
      <c r="CB262" s="67"/>
      <c r="CC262" s="67"/>
    </row>
    <row r="263" spans="1:81" x14ac:dyDescent="0.15">
      <c r="A263" s="170"/>
      <c r="B263" s="25"/>
      <c r="D263" s="7"/>
      <c r="E263" s="7"/>
      <c r="F263" s="7"/>
      <c r="G263" s="7"/>
      <c r="I263"/>
      <c r="K263" s="11"/>
      <c r="L263" s="8"/>
      <c r="N263" s="11"/>
      <c r="O263" s="15"/>
      <c r="P263" s="11"/>
      <c r="Q263" s="11"/>
      <c r="R263" s="11"/>
      <c r="S263" s="11"/>
      <c r="T263" s="11"/>
      <c r="AB263" s="25"/>
      <c r="AC263" s="73"/>
      <c r="AD263" s="25"/>
      <c r="AE263" s="25"/>
      <c r="BG263" s="67"/>
      <c r="BH263" s="67"/>
      <c r="BI263" s="73"/>
      <c r="BJ263" s="67"/>
      <c r="BK263" s="107"/>
      <c r="BL263" s="67"/>
      <c r="BM263" s="73"/>
      <c r="BN263" s="73"/>
      <c r="BO263" s="73"/>
      <c r="BP263" s="73"/>
      <c r="BQ263" s="67"/>
      <c r="BR263" s="73"/>
      <c r="BS263" s="73"/>
      <c r="BT263" s="67"/>
      <c r="BU263" s="73"/>
      <c r="BV263" s="73"/>
      <c r="BW263" s="67"/>
      <c r="BX263" s="67"/>
      <c r="BY263" s="67"/>
      <c r="BZ263" s="67"/>
      <c r="CA263" s="67"/>
      <c r="CB263" s="67"/>
      <c r="CC263" s="67"/>
    </row>
    <row r="264" spans="1:81" x14ac:dyDescent="0.15">
      <c r="A264" s="170"/>
      <c r="B264" s="25"/>
      <c r="D264" s="7"/>
      <c r="E264" s="7"/>
      <c r="F264" s="7"/>
      <c r="G264" s="7"/>
      <c r="I264"/>
      <c r="K264" s="11"/>
      <c r="L264" s="8"/>
      <c r="N264" s="11"/>
      <c r="O264" s="15"/>
      <c r="P264" s="11"/>
      <c r="Q264" s="11"/>
      <c r="R264" s="11"/>
      <c r="S264" s="11"/>
      <c r="T264" s="11"/>
      <c r="AB264" s="25"/>
      <c r="AC264" s="73"/>
      <c r="AD264" s="25"/>
      <c r="AE264" s="25"/>
      <c r="BG264" s="67"/>
      <c r="BH264" s="67"/>
      <c r="BI264" s="73"/>
      <c r="BJ264" s="67"/>
      <c r="BK264" s="73"/>
      <c r="BL264" s="67"/>
      <c r="BM264" s="73"/>
      <c r="BN264" s="73"/>
      <c r="BO264" s="67"/>
      <c r="BP264" s="73"/>
      <c r="BQ264" s="67"/>
      <c r="BR264" s="73"/>
      <c r="BS264" s="73"/>
      <c r="BT264" s="67"/>
      <c r="BU264" s="73"/>
      <c r="BV264" s="73"/>
      <c r="BW264" s="67"/>
      <c r="BX264" s="67"/>
      <c r="BY264" s="67"/>
      <c r="BZ264" s="67"/>
      <c r="CA264" s="67"/>
      <c r="CB264" s="67"/>
      <c r="CC264" s="67"/>
    </row>
    <row r="265" spans="1:81" x14ac:dyDescent="0.15">
      <c r="A265" s="170"/>
      <c r="B265" s="25"/>
      <c r="D265" s="7"/>
      <c r="E265" s="7"/>
      <c r="F265" s="7"/>
      <c r="G265" s="7"/>
      <c r="I265"/>
      <c r="K265" s="11"/>
      <c r="L265" s="8"/>
      <c r="N265" s="11"/>
      <c r="O265" s="15"/>
      <c r="P265" s="11"/>
      <c r="Q265" s="11"/>
      <c r="R265" s="11"/>
      <c r="S265" s="11"/>
      <c r="T265" s="11"/>
      <c r="AB265" s="25"/>
      <c r="AC265" s="73"/>
      <c r="AD265" s="25"/>
      <c r="AE265" s="25"/>
      <c r="BG265" s="182"/>
      <c r="BH265" s="67"/>
      <c r="BI265" s="73"/>
      <c r="BJ265" s="67"/>
      <c r="BK265" s="73"/>
      <c r="BL265" s="67"/>
      <c r="BM265" s="73"/>
      <c r="BN265" s="73"/>
      <c r="BO265" s="67"/>
      <c r="BP265" s="73"/>
      <c r="BQ265" s="67"/>
      <c r="BR265" s="73"/>
      <c r="BS265" s="73"/>
      <c r="BT265" s="67"/>
      <c r="BU265" s="73"/>
      <c r="BV265" s="73"/>
      <c r="BW265" s="67"/>
      <c r="BX265" s="67"/>
      <c r="BY265" s="67"/>
      <c r="BZ265" s="67"/>
      <c r="CA265" s="67"/>
      <c r="CB265" s="67"/>
      <c r="CC265" s="67"/>
    </row>
    <row r="266" spans="1:81" x14ac:dyDescent="0.15">
      <c r="A266" s="170"/>
      <c r="B266" s="25"/>
      <c r="D266" s="7"/>
      <c r="E266" s="7"/>
      <c r="F266" s="7"/>
      <c r="G266" s="7"/>
      <c r="I266"/>
      <c r="K266" s="11"/>
      <c r="L266" s="8"/>
      <c r="N266" s="11"/>
      <c r="O266" s="15"/>
      <c r="P266" s="11"/>
      <c r="Q266" s="11"/>
      <c r="R266" s="11"/>
      <c r="S266" s="11"/>
      <c r="T266" s="11"/>
      <c r="AB266" s="25"/>
      <c r="AC266" s="73"/>
      <c r="AD266" s="25"/>
      <c r="AE266" s="25"/>
      <c r="AG266" s="11"/>
      <c r="AH266" s="11"/>
      <c r="AI266" s="11"/>
      <c r="AJ266" s="11"/>
      <c r="AK266" s="11"/>
      <c r="AL266" s="11"/>
      <c r="AM266" s="11"/>
      <c r="AN266" s="11"/>
      <c r="BG266" s="67"/>
      <c r="BH266" s="67"/>
      <c r="BI266" s="67"/>
      <c r="BJ266" s="67"/>
      <c r="BK266" s="67"/>
      <c r="BL266" s="67"/>
      <c r="BM266" s="67"/>
      <c r="BN266" s="73"/>
      <c r="BO266" s="67"/>
      <c r="BP266" s="73"/>
      <c r="BQ266" s="67"/>
      <c r="BR266" s="67"/>
      <c r="BS266" s="67"/>
      <c r="BT266" s="67"/>
      <c r="BU266" s="67"/>
      <c r="BV266" s="73"/>
      <c r="BW266" s="67"/>
      <c r="BX266" s="67"/>
      <c r="BY266" s="67"/>
      <c r="BZ266" s="67"/>
      <c r="CA266" s="67"/>
      <c r="CB266" s="67"/>
      <c r="CC266" s="67"/>
    </row>
    <row r="267" spans="1:81" x14ac:dyDescent="0.15">
      <c r="A267" s="170"/>
      <c r="B267" s="25"/>
      <c r="D267" s="7"/>
      <c r="E267" s="7"/>
      <c r="F267" s="7"/>
      <c r="G267" s="7"/>
      <c r="I267"/>
      <c r="K267" s="11"/>
      <c r="L267" s="8"/>
      <c r="N267" s="11"/>
      <c r="O267" s="15"/>
      <c r="P267" s="11"/>
      <c r="Q267" s="11"/>
      <c r="R267" s="11"/>
      <c r="S267" s="11"/>
      <c r="T267" s="11"/>
      <c r="AB267" s="25"/>
      <c r="AC267" s="73"/>
      <c r="AD267" s="25"/>
      <c r="AE267" s="25"/>
      <c r="AG267" s="11"/>
      <c r="AH267" s="11"/>
      <c r="AI267" s="11"/>
      <c r="AJ267" s="11"/>
      <c r="AK267" s="11"/>
      <c r="AL267" s="11"/>
      <c r="AM267" s="11"/>
      <c r="AN267" s="11"/>
      <c r="BG267" s="67" t="s">
        <v>3179</v>
      </c>
      <c r="BH267" s="67"/>
      <c r="BI267" s="67"/>
      <c r="BJ267" s="67"/>
      <c r="BK267" s="67"/>
      <c r="BL267" s="67"/>
      <c r="BM267" s="67"/>
      <c r="BN267" s="67"/>
      <c r="BO267" s="67"/>
      <c r="BP267" s="67"/>
      <c r="BQ267" s="67"/>
      <c r="BR267" s="67"/>
      <c r="BS267" s="67"/>
      <c r="BT267" s="67"/>
      <c r="BU267" s="67"/>
      <c r="BV267" s="67"/>
      <c r="BW267" s="67"/>
      <c r="BX267" s="67"/>
      <c r="BY267" s="67"/>
      <c r="BZ267" s="67"/>
      <c r="CA267" s="67"/>
      <c r="CB267" s="67"/>
      <c r="CC267" s="67"/>
    </row>
    <row r="268" spans="1:81" x14ac:dyDescent="0.15">
      <c r="A268" s="170"/>
      <c r="B268" s="25"/>
      <c r="D268" s="7"/>
      <c r="E268" s="7"/>
      <c r="F268" s="7"/>
      <c r="G268" s="7"/>
      <c r="I268"/>
      <c r="K268" s="11"/>
      <c r="L268" s="8"/>
      <c r="N268" s="11"/>
      <c r="O268" s="15"/>
      <c r="P268" s="11"/>
      <c r="Q268" s="11"/>
      <c r="R268" s="11"/>
      <c r="S268" s="11"/>
      <c r="T268" s="11"/>
      <c r="AB268" s="25"/>
      <c r="AC268" s="73"/>
      <c r="AD268" s="25"/>
      <c r="AE268" s="25"/>
      <c r="AG268" s="11"/>
      <c r="AH268" s="11"/>
      <c r="AI268" s="11"/>
      <c r="AJ268" s="11"/>
      <c r="AK268" s="11"/>
      <c r="AL268" s="11"/>
      <c r="AM268" s="11"/>
      <c r="AN268" s="11"/>
      <c r="BG268" s="73"/>
      <c r="BH268" s="73"/>
      <c r="BI268" s="73"/>
      <c r="BJ268" s="73"/>
      <c r="BK268" s="73"/>
      <c r="BL268" s="73"/>
      <c r="BM268" s="73"/>
      <c r="BN268" s="73"/>
      <c r="BO268" s="73"/>
      <c r="BP268" s="73"/>
      <c r="BQ268" s="73"/>
      <c r="BR268" s="73"/>
      <c r="BS268" s="73"/>
      <c r="BT268" s="73"/>
      <c r="BU268" s="73"/>
      <c r="BV268" s="73"/>
      <c r="BW268" s="73"/>
      <c r="BX268" s="73"/>
      <c r="BY268" s="73"/>
      <c r="BZ268" s="73"/>
      <c r="CA268" s="73"/>
      <c r="CB268" s="73"/>
      <c r="CC268" s="73"/>
    </row>
    <row r="269" spans="1:81" x14ac:dyDescent="0.15">
      <c r="A269" s="170"/>
      <c r="B269" s="25"/>
      <c r="D269" s="7"/>
      <c r="E269" s="7"/>
      <c r="F269" s="7"/>
      <c r="G269" s="7"/>
      <c r="I269"/>
      <c r="K269" s="11"/>
      <c r="L269" s="8"/>
      <c r="N269" s="11"/>
      <c r="O269" s="15"/>
      <c r="P269" s="11"/>
      <c r="Q269" s="11"/>
      <c r="R269" s="11"/>
      <c r="S269" s="11"/>
      <c r="T269" s="11"/>
      <c r="AB269" s="25"/>
      <c r="AC269" s="73"/>
      <c r="AD269" s="25"/>
      <c r="AE269" s="25"/>
      <c r="AG269" s="11"/>
      <c r="AH269" s="11"/>
      <c r="AI269" s="11"/>
      <c r="AJ269" s="11"/>
      <c r="AK269" s="11"/>
      <c r="AL269" s="11"/>
      <c r="AM269" s="11"/>
      <c r="AN269" s="11"/>
      <c r="BG269" s="73"/>
      <c r="BH269" s="67"/>
      <c r="BI269" s="67"/>
      <c r="BJ269" s="67"/>
      <c r="BK269" s="67"/>
      <c r="BL269" s="67"/>
      <c r="BM269" s="67"/>
      <c r="BN269" s="67"/>
      <c r="BO269" s="67"/>
      <c r="BP269" s="67"/>
      <c r="BQ269" s="67"/>
      <c r="BR269" s="67"/>
      <c r="BS269" s="67"/>
      <c r="BT269" s="67"/>
      <c r="BU269" s="67"/>
      <c r="BV269" s="67"/>
      <c r="BW269" s="67"/>
      <c r="BX269" s="67"/>
      <c r="BY269" s="67"/>
      <c r="BZ269" s="67"/>
      <c r="CA269" s="67"/>
      <c r="CB269" s="67"/>
      <c r="CC269" s="67"/>
    </row>
    <row r="270" spans="1:81" x14ac:dyDescent="0.15">
      <c r="A270" s="170"/>
      <c r="B270" s="25"/>
      <c r="D270" s="7"/>
      <c r="E270" s="7"/>
      <c r="F270" s="7"/>
      <c r="G270" s="7"/>
      <c r="I270"/>
      <c r="K270" s="11"/>
      <c r="L270" s="8"/>
      <c r="N270" s="11"/>
      <c r="O270" s="15"/>
      <c r="P270" s="11"/>
      <c r="Q270" s="11"/>
      <c r="R270" s="11"/>
      <c r="S270" s="11"/>
      <c r="T270" s="11"/>
      <c r="AB270" s="25"/>
      <c r="AC270" s="73"/>
      <c r="AD270" s="25"/>
      <c r="AE270" s="25"/>
      <c r="AG270" s="11"/>
      <c r="AH270" s="11"/>
      <c r="AI270" s="11"/>
      <c r="AJ270" s="11"/>
      <c r="AK270" s="11"/>
      <c r="AL270" s="11"/>
      <c r="AM270" s="11"/>
      <c r="AN270" s="11"/>
      <c r="BG270" s="73"/>
      <c r="BH270" s="73"/>
      <c r="BI270" s="73"/>
      <c r="BJ270" s="73"/>
      <c r="BK270" s="73"/>
      <c r="BL270" s="73"/>
      <c r="BM270" s="73"/>
      <c r="BN270" s="73"/>
      <c r="BO270" s="73"/>
      <c r="BP270" s="73"/>
      <c r="BQ270" s="73"/>
      <c r="BR270" s="73"/>
      <c r="BS270" s="73"/>
      <c r="BT270" s="73"/>
      <c r="BU270" s="73"/>
      <c r="BV270" s="73"/>
      <c r="BW270" s="73"/>
      <c r="BX270" s="73"/>
      <c r="BY270" s="73"/>
      <c r="BZ270" s="73"/>
      <c r="CA270" s="73"/>
      <c r="CB270" s="73"/>
      <c r="CC270" s="73"/>
    </row>
    <row r="271" spans="1:81" x14ac:dyDescent="0.15">
      <c r="A271" s="170"/>
      <c r="B271" s="25"/>
      <c r="D271" s="7"/>
      <c r="E271" s="7"/>
      <c r="F271" s="7"/>
      <c r="G271" s="7"/>
      <c r="I271"/>
      <c r="K271" s="11"/>
      <c r="L271" s="8"/>
      <c r="N271" s="11"/>
      <c r="O271" s="15"/>
      <c r="P271" s="11"/>
      <c r="Q271" s="11"/>
      <c r="R271" s="11"/>
      <c r="S271" s="11"/>
      <c r="T271" s="11"/>
      <c r="AB271" s="25"/>
      <c r="AC271" s="73"/>
      <c r="AD271" s="25"/>
      <c r="AE271" s="25"/>
      <c r="BG271" s="73"/>
      <c r="BH271" s="96"/>
      <c r="BI271" s="96"/>
      <c r="BJ271" s="96"/>
      <c r="BK271" s="96"/>
      <c r="BL271" s="96"/>
      <c r="BM271" s="96"/>
      <c r="BN271" s="96"/>
      <c r="BO271" s="96"/>
      <c r="BP271" s="96"/>
      <c r="BQ271" s="96"/>
      <c r="BR271" s="96"/>
      <c r="BS271" s="96"/>
      <c r="BT271" s="96"/>
      <c r="BU271" s="96"/>
      <c r="BV271" s="96"/>
      <c r="BW271" s="96"/>
      <c r="BX271" s="96"/>
      <c r="BY271" s="96"/>
      <c r="BZ271" s="96"/>
      <c r="CA271" s="96"/>
      <c r="CB271" s="96"/>
      <c r="CC271" s="96"/>
    </row>
    <row r="272" spans="1:81" x14ac:dyDescent="0.15">
      <c r="A272" s="170"/>
      <c r="B272" s="25"/>
      <c r="D272" s="7"/>
      <c r="E272" s="7"/>
      <c r="F272" s="7"/>
      <c r="G272" s="7"/>
      <c r="I272"/>
      <c r="K272" s="11"/>
      <c r="L272" s="8"/>
      <c r="N272" s="11"/>
      <c r="O272" s="15"/>
      <c r="P272" s="11"/>
      <c r="Q272" s="11"/>
      <c r="R272" s="11"/>
      <c r="S272" s="11"/>
      <c r="T272" s="11"/>
      <c r="AB272" s="25"/>
      <c r="AC272" s="73"/>
      <c r="AD272" s="25"/>
      <c r="AE272" s="25"/>
      <c r="BG272" s="73"/>
      <c r="BH272" s="96"/>
      <c r="BI272" s="96"/>
      <c r="BJ272" s="96"/>
      <c r="BK272" s="96"/>
      <c r="BL272" s="96"/>
      <c r="BM272" s="96"/>
      <c r="BN272" s="96"/>
      <c r="BO272" s="96"/>
      <c r="BP272" s="96"/>
      <c r="BQ272" s="96"/>
      <c r="BR272" s="96"/>
      <c r="BS272" s="96"/>
      <c r="BT272" s="96"/>
      <c r="BU272" s="96"/>
      <c r="BV272" s="96"/>
      <c r="BW272" s="96"/>
      <c r="BX272" s="96"/>
      <c r="BY272" s="96"/>
      <c r="BZ272" s="96"/>
      <c r="CA272" s="96"/>
      <c r="CB272" s="96"/>
      <c r="CC272" s="96"/>
    </row>
    <row r="273" spans="1:91" x14ac:dyDescent="0.15">
      <c r="A273" s="170"/>
      <c r="B273" s="25"/>
      <c r="D273" s="7"/>
      <c r="E273" s="7"/>
      <c r="F273" s="7"/>
      <c r="G273" s="7"/>
      <c r="I273"/>
      <c r="K273" s="11"/>
      <c r="L273" s="8"/>
      <c r="N273" s="11"/>
      <c r="O273" s="15"/>
      <c r="P273" s="11"/>
      <c r="Q273" s="11"/>
      <c r="R273" s="11"/>
      <c r="S273" s="11"/>
      <c r="T273" s="11"/>
      <c r="AB273" s="25"/>
      <c r="AC273" s="73"/>
      <c r="AD273" s="25"/>
      <c r="AE273" s="25"/>
      <c r="BG273" s="73"/>
      <c r="BH273" s="96"/>
      <c r="BI273" s="96"/>
      <c r="BJ273" s="96"/>
      <c r="BK273" s="96"/>
      <c r="BL273" s="96"/>
      <c r="BM273" s="96"/>
      <c r="BN273" s="96"/>
      <c r="BO273" s="96"/>
      <c r="BP273" s="96"/>
      <c r="BQ273" s="96"/>
      <c r="BR273" s="96"/>
      <c r="BS273" s="96"/>
      <c r="BT273" s="96"/>
      <c r="BU273" s="96"/>
      <c r="BV273" s="96"/>
      <c r="BW273" s="96"/>
      <c r="BX273" s="96"/>
      <c r="BY273" s="96"/>
      <c r="BZ273" s="96"/>
      <c r="CA273" s="96"/>
      <c r="CB273" s="96"/>
      <c r="CC273" s="96"/>
    </row>
    <row r="274" spans="1:91" x14ac:dyDescent="0.15">
      <c r="A274" s="170"/>
      <c r="B274" s="25"/>
      <c r="D274" s="7"/>
      <c r="E274" s="7"/>
      <c r="F274" s="7"/>
      <c r="G274" s="7"/>
      <c r="I274"/>
      <c r="K274" s="11"/>
      <c r="L274" s="8"/>
      <c r="N274" s="11"/>
      <c r="O274" s="15"/>
      <c r="P274" s="11"/>
      <c r="Q274" s="11"/>
      <c r="R274" s="11"/>
      <c r="S274" s="11"/>
      <c r="T274" s="11"/>
      <c r="AB274" s="25"/>
      <c r="AC274" s="73"/>
      <c r="AD274" s="25"/>
      <c r="AE274" s="25"/>
      <c r="AO274" s="11"/>
      <c r="AP274" s="11"/>
      <c r="AQ274" s="11"/>
      <c r="AR274" s="11"/>
      <c r="AS274" s="11"/>
      <c r="AT274" s="11"/>
      <c r="AU274" s="11"/>
      <c r="AV274" s="11"/>
      <c r="AW274" s="11"/>
      <c r="AX274" s="11"/>
      <c r="AY274" s="11"/>
      <c r="AZ274" s="11"/>
      <c r="BA274" s="11"/>
      <c r="BB274" s="11"/>
      <c r="BG274" s="73"/>
      <c r="BH274" s="96"/>
      <c r="BI274" s="96"/>
      <c r="BJ274" s="96"/>
      <c r="BK274" s="96"/>
      <c r="BL274" s="96"/>
      <c r="BM274" s="96"/>
      <c r="BN274" s="96"/>
      <c r="BO274" s="96"/>
      <c r="BP274" s="96"/>
      <c r="BQ274" s="96"/>
      <c r="BR274" s="96"/>
      <c r="BS274" s="96"/>
      <c r="BT274" s="96"/>
      <c r="BU274" s="96"/>
      <c r="BV274" s="96"/>
      <c r="BW274" s="96"/>
      <c r="BX274" s="96"/>
      <c r="BY274" s="96"/>
      <c r="BZ274" s="96"/>
      <c r="CA274" s="96"/>
      <c r="CB274" s="96"/>
      <c r="CC274" s="96"/>
    </row>
    <row r="275" spans="1:91" x14ac:dyDescent="0.15">
      <c r="A275" s="170"/>
      <c r="B275" s="25"/>
      <c r="D275" s="7"/>
      <c r="E275" s="7"/>
      <c r="F275" s="7"/>
      <c r="G275" s="7"/>
      <c r="I275"/>
      <c r="K275" s="11"/>
      <c r="L275" s="8"/>
      <c r="N275" s="11"/>
      <c r="O275" s="15"/>
      <c r="P275" s="11"/>
      <c r="Q275" s="11"/>
      <c r="R275" s="11"/>
      <c r="S275" s="11"/>
      <c r="T275" s="11"/>
      <c r="AB275" s="25"/>
      <c r="AC275" s="73"/>
      <c r="AD275" s="25"/>
      <c r="AE275" s="25"/>
      <c r="AO275" s="11"/>
      <c r="AP275" s="11"/>
      <c r="AQ275" s="11"/>
      <c r="AR275" s="11"/>
      <c r="AS275" s="11"/>
      <c r="AT275" s="11"/>
      <c r="AU275" s="11"/>
      <c r="AV275" s="11"/>
      <c r="AW275" s="11"/>
      <c r="AX275" s="11"/>
      <c r="AY275" s="11"/>
      <c r="AZ275" s="11"/>
      <c r="BA275" s="11"/>
      <c r="BB275" s="11"/>
      <c r="BG275" s="73"/>
      <c r="BH275" s="96"/>
      <c r="BI275" s="96"/>
      <c r="BJ275" s="96"/>
      <c r="BK275" s="96"/>
      <c r="BL275" s="96"/>
      <c r="BM275" s="96"/>
      <c r="BN275" s="96"/>
      <c r="BO275" s="96"/>
      <c r="BP275" s="96"/>
      <c r="BQ275" s="96"/>
      <c r="BR275" s="96"/>
      <c r="BS275" s="96"/>
      <c r="BT275" s="96"/>
      <c r="BU275" s="96"/>
      <c r="BV275" s="96"/>
      <c r="BW275" s="96"/>
      <c r="BX275" s="96"/>
      <c r="BY275" s="96"/>
      <c r="BZ275" s="96"/>
      <c r="CA275" s="96"/>
      <c r="CB275" s="96"/>
      <c r="CC275" s="96"/>
    </row>
    <row r="276" spans="1:91" x14ac:dyDescent="0.15">
      <c r="A276" s="170"/>
      <c r="B276" s="25"/>
      <c r="D276" s="7"/>
      <c r="E276" s="7"/>
      <c r="F276" s="7"/>
      <c r="G276" s="7"/>
      <c r="I276"/>
      <c r="K276" s="11"/>
      <c r="L276" s="8"/>
      <c r="N276" s="11"/>
      <c r="O276" s="15"/>
      <c r="P276" s="11"/>
      <c r="Q276" s="11"/>
      <c r="R276" s="11"/>
      <c r="S276" s="11"/>
      <c r="T276" s="11"/>
      <c r="AB276" s="25"/>
      <c r="AC276" s="73"/>
      <c r="AD276" s="25"/>
      <c r="AE276" s="25"/>
      <c r="AO276" s="11"/>
      <c r="AP276" s="11"/>
      <c r="AQ276" s="11"/>
      <c r="AR276" s="11"/>
      <c r="AS276" s="11"/>
      <c r="AT276" s="11"/>
      <c r="AU276" s="11"/>
      <c r="AV276" s="11"/>
      <c r="AW276" s="11"/>
      <c r="AX276" s="11"/>
      <c r="AY276" s="11"/>
      <c r="AZ276" s="11"/>
      <c r="BA276" s="11"/>
      <c r="BB276" s="11"/>
      <c r="BG276" s="73"/>
      <c r="BH276" s="96"/>
      <c r="BI276" s="96"/>
      <c r="BJ276" s="96"/>
      <c r="BK276" s="96"/>
      <c r="BL276" s="96"/>
      <c r="BM276" s="96"/>
      <c r="BN276" s="96"/>
      <c r="BO276" s="96"/>
      <c r="BP276" s="96"/>
      <c r="BQ276" s="96"/>
      <c r="BR276" s="96"/>
      <c r="BS276" s="96"/>
      <c r="BT276" s="96"/>
      <c r="BU276" s="96"/>
      <c r="BV276" s="96"/>
      <c r="BW276" s="96"/>
      <c r="BX276" s="96"/>
      <c r="BY276" s="96"/>
      <c r="BZ276" s="96"/>
      <c r="CA276" s="96"/>
      <c r="CB276" s="96"/>
      <c r="CC276" s="96"/>
    </row>
    <row r="277" spans="1:91" x14ac:dyDescent="0.15">
      <c r="A277" s="170"/>
      <c r="B277" s="25"/>
      <c r="D277" s="7"/>
      <c r="E277" s="7"/>
      <c r="F277" s="7"/>
      <c r="G277" s="7"/>
      <c r="I277"/>
      <c r="K277" s="11"/>
      <c r="L277" s="8"/>
      <c r="N277" s="11"/>
      <c r="O277" s="15"/>
      <c r="P277" s="11"/>
      <c r="Q277" s="11"/>
      <c r="R277" s="11"/>
      <c r="S277" s="11"/>
      <c r="T277" s="11"/>
      <c r="AB277" s="25"/>
      <c r="AC277" s="73"/>
      <c r="AD277" s="25"/>
      <c r="AE277" s="25"/>
      <c r="AO277" s="11"/>
      <c r="AP277" s="11"/>
      <c r="AQ277" s="11"/>
      <c r="AR277" s="11"/>
      <c r="AS277" s="11"/>
      <c r="AT277" s="11"/>
      <c r="AU277" s="11"/>
      <c r="AV277" s="11"/>
      <c r="AW277" s="11"/>
      <c r="AX277" s="11"/>
      <c r="AY277" s="11"/>
      <c r="AZ277" s="11"/>
      <c r="BA277" s="11"/>
      <c r="BB277" s="11"/>
      <c r="BG277" s="67"/>
      <c r="BH277" s="67"/>
      <c r="BI277" s="67"/>
      <c r="BJ277" s="67"/>
      <c r="BK277" s="67"/>
      <c r="BL277" s="372"/>
      <c r="BM277" s="372"/>
      <c r="BN277" s="372"/>
      <c r="BO277" s="372"/>
      <c r="BP277" s="73"/>
      <c r="BQ277" s="73"/>
      <c r="BR277" s="73"/>
      <c r="BS277" s="73"/>
      <c r="BT277" s="67"/>
      <c r="BU277" s="67"/>
      <c r="BV277" s="73"/>
      <c r="BW277" s="67"/>
      <c r="BX277" s="67"/>
      <c r="BY277" s="67"/>
      <c r="BZ277" s="67"/>
      <c r="CA277" s="67"/>
      <c r="CB277" s="67"/>
      <c r="CC277" s="67"/>
    </row>
    <row r="278" spans="1:91" x14ac:dyDescent="0.15">
      <c r="A278" s="170"/>
      <c r="B278" s="25"/>
      <c r="D278" s="7"/>
      <c r="E278" s="7"/>
      <c r="F278" s="7"/>
      <c r="G278" s="7"/>
      <c r="I278"/>
      <c r="K278" s="11"/>
      <c r="L278" s="8"/>
      <c r="N278" s="11"/>
      <c r="O278" s="15"/>
      <c r="P278" s="11"/>
      <c r="Q278" s="11"/>
      <c r="R278" s="11"/>
      <c r="S278" s="11"/>
      <c r="T278" s="11"/>
      <c r="AB278" s="25"/>
      <c r="AC278" s="73"/>
      <c r="AD278" s="25"/>
      <c r="AE278" s="25"/>
      <c r="AO278" s="11"/>
      <c r="AP278" s="11"/>
      <c r="AQ278" s="11"/>
      <c r="AR278" s="11"/>
      <c r="AS278" s="11"/>
      <c r="AT278" s="11"/>
      <c r="AU278" s="11"/>
      <c r="AV278" s="11"/>
      <c r="AW278" s="11"/>
      <c r="AX278" s="11"/>
      <c r="AY278" s="11"/>
      <c r="AZ278" s="11"/>
      <c r="BA278" s="11"/>
      <c r="BB278" s="11"/>
      <c r="BG278" s="67"/>
      <c r="BH278" s="67"/>
      <c r="BI278" s="73"/>
      <c r="BJ278" s="67"/>
      <c r="BK278" s="67"/>
      <c r="BL278" s="372"/>
      <c r="BM278" s="372"/>
      <c r="BN278" s="372"/>
      <c r="BO278" s="372"/>
      <c r="BP278" s="73"/>
      <c r="BQ278" s="108"/>
      <c r="BR278" s="73"/>
      <c r="BS278" s="73"/>
      <c r="BT278" s="67"/>
      <c r="BU278" s="67"/>
      <c r="BV278" s="73"/>
      <c r="BW278" s="67"/>
      <c r="BX278" s="67"/>
      <c r="BY278" s="67"/>
      <c r="BZ278" s="67"/>
      <c r="CA278" s="67"/>
      <c r="CB278" s="67"/>
      <c r="CC278" s="67"/>
    </row>
    <row r="279" spans="1:91" x14ac:dyDescent="0.15">
      <c r="A279" s="170"/>
      <c r="B279" s="25"/>
      <c r="D279" s="7"/>
      <c r="E279" s="7"/>
      <c r="F279" s="7"/>
      <c r="G279" s="7"/>
      <c r="I279"/>
      <c r="K279" s="11"/>
      <c r="L279" s="8"/>
      <c r="N279" s="11"/>
      <c r="O279" s="15"/>
      <c r="P279" s="11"/>
      <c r="Q279" s="11"/>
      <c r="R279" s="11"/>
      <c r="S279" s="11"/>
      <c r="T279" s="11"/>
      <c r="AB279" s="25"/>
      <c r="AC279" s="73"/>
      <c r="AD279" s="25"/>
      <c r="AE279" s="25"/>
      <c r="BG279" s="67"/>
      <c r="BH279" s="67"/>
      <c r="BI279" s="73"/>
      <c r="BJ279" s="67"/>
      <c r="BK279" s="67"/>
      <c r="BL279" s="67"/>
      <c r="BM279" s="73"/>
      <c r="BN279" s="372"/>
      <c r="BO279" s="372"/>
      <c r="BP279" s="73"/>
      <c r="BQ279" s="73"/>
      <c r="BR279" s="73"/>
      <c r="BS279" s="73"/>
      <c r="BT279" s="67"/>
      <c r="BU279" s="67"/>
      <c r="BV279" s="67"/>
      <c r="BW279" s="67"/>
      <c r="BX279" s="67"/>
      <c r="BY279" s="67"/>
      <c r="BZ279" s="67"/>
      <c r="CA279" s="67"/>
      <c r="CB279" s="67"/>
      <c r="CC279" s="67"/>
    </row>
    <row r="280" spans="1:91" x14ac:dyDescent="0.15">
      <c r="A280" s="170"/>
      <c r="B280" s="25"/>
      <c r="D280" s="7"/>
      <c r="E280" s="7"/>
      <c r="F280" s="7"/>
      <c r="G280" s="7"/>
      <c r="I280"/>
      <c r="K280" s="11"/>
      <c r="L280" s="8"/>
      <c r="N280" s="11"/>
      <c r="O280" s="15"/>
      <c r="P280" s="11"/>
      <c r="Q280" s="11"/>
      <c r="R280" s="11"/>
      <c r="S280" s="11"/>
      <c r="T280" s="11"/>
      <c r="AB280" s="25"/>
      <c r="AC280" s="73"/>
      <c r="AD280" s="25"/>
      <c r="AE280" s="25"/>
      <c r="BG280" s="67"/>
      <c r="BH280" s="67"/>
      <c r="BI280" s="67"/>
      <c r="BJ280" s="67"/>
      <c r="BK280" s="67"/>
      <c r="BL280" s="67"/>
      <c r="BM280" s="67"/>
      <c r="BN280" s="73"/>
      <c r="BO280" s="67"/>
      <c r="BP280" s="73"/>
      <c r="BQ280" s="67"/>
      <c r="BR280" s="67"/>
      <c r="BS280" s="73"/>
      <c r="BT280" s="67"/>
      <c r="BU280" s="67"/>
      <c r="BV280" s="67"/>
      <c r="BW280" s="67"/>
      <c r="BX280" s="67"/>
      <c r="BY280" s="67"/>
      <c r="BZ280" s="67"/>
      <c r="CA280" s="67"/>
      <c r="CB280" s="67"/>
      <c r="CC280" s="67"/>
    </row>
    <row r="281" spans="1:91" x14ac:dyDescent="0.15">
      <c r="A281" s="170"/>
      <c r="B281" s="25"/>
      <c r="D281" s="7"/>
      <c r="E281" s="7"/>
      <c r="F281" s="7"/>
      <c r="G281" s="7"/>
      <c r="I281"/>
      <c r="K281" s="11"/>
      <c r="L281" s="8"/>
      <c r="N281" s="11"/>
      <c r="O281" s="15"/>
      <c r="P281" s="11"/>
      <c r="Q281" s="11"/>
      <c r="R281" s="11"/>
      <c r="S281" s="11"/>
      <c r="T281" s="11"/>
      <c r="AB281" s="25"/>
      <c r="AC281" s="73"/>
      <c r="AD281" s="25"/>
      <c r="AE281" s="25"/>
      <c r="AG281" s="11"/>
      <c r="AH281" s="11"/>
      <c r="AI281" s="11"/>
      <c r="AJ281" s="11"/>
      <c r="AK281" s="11"/>
      <c r="AL281" s="11"/>
      <c r="AM281" s="11"/>
      <c r="AN281" s="11"/>
      <c r="BG281" s="182"/>
      <c r="BH281" s="67"/>
      <c r="BI281" s="67"/>
      <c r="BJ281" s="67"/>
      <c r="BK281" s="67"/>
      <c r="BL281" s="67"/>
      <c r="BM281" s="67"/>
      <c r="BN281" s="73"/>
      <c r="BO281" s="67"/>
      <c r="BP281" s="73"/>
      <c r="BQ281" s="67"/>
      <c r="BR281" s="67"/>
      <c r="BS281" s="73"/>
      <c r="BT281" s="67"/>
      <c r="BU281" s="67"/>
      <c r="BV281" s="67"/>
      <c r="BW281" s="67"/>
      <c r="BX281" s="67"/>
      <c r="BY281" s="67"/>
      <c r="BZ281" s="67"/>
      <c r="CA281" s="67"/>
      <c r="CB281" s="67"/>
      <c r="CC281" s="67"/>
    </row>
    <row r="282" spans="1:91" x14ac:dyDescent="0.15">
      <c r="A282" s="170"/>
      <c r="B282" s="25"/>
      <c r="D282" s="7"/>
      <c r="E282" s="7"/>
      <c r="F282" s="7"/>
      <c r="G282" s="7"/>
      <c r="I282"/>
      <c r="K282" s="11"/>
      <c r="L282" s="8"/>
      <c r="M282" s="181"/>
      <c r="N282" s="11"/>
      <c r="O282" s="15"/>
      <c r="P282" s="11"/>
      <c r="Q282" s="11"/>
      <c r="R282" s="11"/>
      <c r="S282" s="11"/>
      <c r="T282" s="11"/>
      <c r="AB282" s="25"/>
      <c r="AC282" s="73"/>
      <c r="AD282" s="25"/>
      <c r="AE282" s="25"/>
      <c r="AG282" s="11"/>
      <c r="AH282" s="11"/>
      <c r="AI282" s="11"/>
      <c r="AJ282" s="11"/>
      <c r="AK282" s="11"/>
      <c r="AL282" s="11"/>
      <c r="AM282" s="11"/>
      <c r="AN282" s="11"/>
      <c r="BG282" s="67"/>
      <c r="BH282" s="67"/>
      <c r="BI282" s="67"/>
      <c r="BJ282" s="67"/>
      <c r="BK282" s="67"/>
      <c r="BL282" s="67"/>
      <c r="BM282" s="67"/>
      <c r="BN282" s="67"/>
      <c r="BO282" s="67"/>
      <c r="BP282" s="67"/>
      <c r="BQ282" s="67"/>
      <c r="BR282" s="67"/>
      <c r="BS282" s="67"/>
      <c r="BT282" s="67"/>
      <c r="BU282" s="67"/>
      <c r="BV282" s="67"/>
      <c r="BW282" s="67"/>
      <c r="BX282" s="67"/>
      <c r="BY282" s="67"/>
      <c r="BZ282" s="67"/>
      <c r="CA282" s="67"/>
      <c r="CB282" s="67"/>
      <c r="CC282" s="67"/>
    </row>
    <row r="283" spans="1:91" x14ac:dyDescent="0.15">
      <c r="A283" s="170"/>
      <c r="B283" s="25"/>
      <c r="D283" s="7"/>
      <c r="E283" s="7"/>
      <c r="F283" s="7"/>
      <c r="G283" s="7"/>
      <c r="I283"/>
      <c r="K283" s="11"/>
      <c r="L283" s="8"/>
      <c r="N283" s="11"/>
      <c r="O283" s="15"/>
      <c r="P283" s="11"/>
      <c r="Q283" s="11"/>
      <c r="R283" s="11"/>
      <c r="S283" s="11"/>
      <c r="T283" s="11"/>
      <c r="AB283" s="25"/>
      <c r="AC283" s="73"/>
      <c r="AD283" s="25"/>
      <c r="AE283" s="25"/>
      <c r="AG283" s="11"/>
      <c r="AH283" s="11"/>
      <c r="AI283" s="11"/>
      <c r="AJ283" s="11"/>
      <c r="AK283" s="11"/>
      <c r="AL283" s="11"/>
      <c r="AM283" s="11"/>
      <c r="AN283" s="11"/>
      <c r="BG283" s="67"/>
      <c r="BH283" s="67"/>
      <c r="BI283" s="67"/>
      <c r="BJ283" s="67"/>
      <c r="BK283" s="67"/>
      <c r="BL283" s="67"/>
      <c r="BM283" s="67"/>
      <c r="BN283" s="67"/>
      <c r="BO283" s="67"/>
      <c r="BP283" s="67"/>
      <c r="BQ283" s="67"/>
      <c r="BR283" s="67"/>
      <c r="BS283" s="67"/>
      <c r="BT283" s="67"/>
      <c r="BU283" s="67"/>
      <c r="BV283" s="67"/>
      <c r="BW283" s="67"/>
      <c r="BX283" s="67"/>
      <c r="BY283" s="67"/>
      <c r="BZ283" s="67"/>
      <c r="CA283" s="67"/>
      <c r="CB283" s="67"/>
      <c r="CC283" s="67"/>
    </row>
    <row r="284" spans="1:91" x14ac:dyDescent="0.15">
      <c r="A284" s="170"/>
      <c r="B284" s="25"/>
      <c r="D284" s="7"/>
      <c r="E284" s="7"/>
      <c r="F284" s="7"/>
      <c r="G284" s="7"/>
      <c r="I284"/>
      <c r="K284" s="11"/>
      <c r="L284" s="8"/>
      <c r="N284" s="11"/>
      <c r="O284" s="15"/>
      <c r="P284" s="11"/>
      <c r="Q284" s="11"/>
      <c r="R284" s="11"/>
      <c r="S284" s="11"/>
      <c r="T284" s="11"/>
      <c r="AB284" s="25"/>
      <c r="AC284" s="73"/>
      <c r="AD284" s="25"/>
      <c r="AE284" s="25"/>
      <c r="AG284" s="11"/>
      <c r="AH284" s="11"/>
      <c r="AI284" s="11"/>
      <c r="AJ284" s="11"/>
      <c r="AK284" s="11"/>
      <c r="AL284" s="11"/>
      <c r="AM284" s="11"/>
      <c r="AN284" s="11"/>
      <c r="BG284" s="73"/>
      <c r="BH284" s="372"/>
      <c r="BI284" s="372"/>
      <c r="BJ284" s="372"/>
      <c r="BK284" s="372"/>
      <c r="BL284" s="372"/>
      <c r="BM284" s="372"/>
      <c r="BN284" s="372"/>
      <c r="BO284" s="372"/>
      <c r="BP284" s="372"/>
      <c r="BQ284" s="372"/>
      <c r="BR284" s="372"/>
      <c r="BS284" s="372"/>
      <c r="BT284" s="372"/>
      <c r="BU284" s="372"/>
      <c r="BV284" s="372"/>
      <c r="BW284" s="372"/>
      <c r="BX284" s="372"/>
      <c r="BY284" s="372"/>
      <c r="BZ284" s="372"/>
      <c r="CA284" s="372"/>
      <c r="CB284" s="372"/>
      <c r="CC284" s="372"/>
    </row>
    <row r="285" spans="1:91" x14ac:dyDescent="0.15">
      <c r="A285" s="170"/>
      <c r="B285" s="25"/>
      <c r="D285" s="7"/>
      <c r="E285" s="7"/>
      <c r="F285" s="7"/>
      <c r="G285" s="7"/>
      <c r="I285"/>
      <c r="K285" s="11"/>
      <c r="L285" s="8"/>
      <c r="N285" s="11"/>
      <c r="O285" s="15"/>
      <c r="P285" s="11"/>
      <c r="Q285" s="11"/>
      <c r="R285" s="11"/>
      <c r="S285" s="11"/>
      <c r="T285" s="11"/>
      <c r="AB285" s="25"/>
      <c r="AC285" s="73"/>
      <c r="AD285" s="25"/>
      <c r="AE285" s="25"/>
      <c r="AG285" s="11"/>
      <c r="AH285" s="11"/>
      <c r="AI285" s="11"/>
      <c r="AJ285" s="11"/>
      <c r="AK285" s="11"/>
      <c r="AL285" s="11"/>
      <c r="AM285" s="11"/>
      <c r="AN285" s="11"/>
      <c r="BG285" s="73"/>
      <c r="BH285" s="372"/>
      <c r="BI285" s="372"/>
      <c r="BJ285" s="372"/>
      <c r="BK285" s="372"/>
      <c r="BL285" s="372"/>
      <c r="BM285" s="372"/>
      <c r="BN285" s="372"/>
      <c r="BO285" s="372"/>
      <c r="BP285" s="372"/>
      <c r="BQ285" s="372"/>
      <c r="BR285" s="372"/>
      <c r="BS285" s="372"/>
      <c r="BT285" s="372"/>
      <c r="BU285" s="372"/>
      <c r="BV285" s="372"/>
      <c r="BW285" s="372"/>
      <c r="BX285" s="372"/>
      <c r="BY285" s="372"/>
      <c r="BZ285" s="372"/>
      <c r="CA285" s="372"/>
      <c r="CB285" s="372"/>
      <c r="CC285" s="372"/>
      <c r="CF285" s="67" t="s">
        <v>371</v>
      </c>
    </row>
    <row r="286" spans="1:91" x14ac:dyDescent="0.15">
      <c r="A286" s="170"/>
      <c r="B286" s="25"/>
      <c r="D286" s="7"/>
      <c r="E286" s="7"/>
      <c r="F286" s="7"/>
      <c r="G286" s="7"/>
      <c r="I286"/>
      <c r="K286" s="11"/>
      <c r="L286" s="8"/>
      <c r="N286" s="11"/>
      <c r="O286" s="15"/>
      <c r="P286" s="11"/>
      <c r="Q286" s="11"/>
      <c r="R286" s="11"/>
      <c r="S286" s="11"/>
      <c r="T286" s="11"/>
      <c r="AB286" s="25"/>
      <c r="AC286" s="73"/>
      <c r="AD286" s="25"/>
      <c r="AE286" s="25"/>
      <c r="BG286" s="73"/>
      <c r="BH286" s="73"/>
      <c r="BI286" s="73"/>
      <c r="BJ286" s="73"/>
      <c r="BK286" s="73"/>
      <c r="BL286" s="73"/>
      <c r="BM286" s="73"/>
      <c r="BN286" s="73"/>
      <c r="BO286" s="73"/>
      <c r="BP286" s="73"/>
      <c r="BQ286" s="73"/>
      <c r="BR286" s="73"/>
      <c r="BS286" s="73"/>
      <c r="BT286" s="73"/>
      <c r="BU286" s="73"/>
      <c r="BV286" s="73"/>
      <c r="BW286" s="73"/>
      <c r="BX286" s="73"/>
      <c r="BY286" s="73"/>
      <c r="BZ286" s="73"/>
      <c r="CA286" s="73"/>
      <c r="CB286" s="73"/>
      <c r="CC286" s="73"/>
      <c r="CF286" s="67" t="s">
        <v>361</v>
      </c>
    </row>
    <row r="287" spans="1:91" x14ac:dyDescent="0.15">
      <c r="A287" s="170"/>
      <c r="B287" s="25"/>
      <c r="D287" s="7"/>
      <c r="E287" s="7"/>
      <c r="F287" s="7"/>
      <c r="G287" s="7"/>
      <c r="I287"/>
      <c r="K287" s="11"/>
      <c r="L287" s="8"/>
      <c r="N287" s="11"/>
      <c r="O287" s="15"/>
      <c r="P287" s="11"/>
      <c r="Q287" s="11"/>
      <c r="R287" s="11"/>
      <c r="S287" s="11"/>
      <c r="T287" s="11"/>
      <c r="AB287" s="25"/>
      <c r="AC287" s="73"/>
      <c r="AD287" s="25"/>
      <c r="AE287" s="25"/>
      <c r="BG287" s="73"/>
      <c r="BH287" s="96"/>
      <c r="BI287" s="96"/>
      <c r="BJ287" s="96"/>
      <c r="BK287" s="96"/>
      <c r="BL287" s="96"/>
      <c r="BM287" s="96"/>
      <c r="BN287" s="96"/>
      <c r="BO287" s="96"/>
      <c r="BP287" s="96"/>
      <c r="BQ287" s="96"/>
      <c r="BR287" s="96"/>
      <c r="BS287" s="96"/>
      <c r="BT287" s="96"/>
      <c r="BU287" s="96"/>
      <c r="BV287" s="96"/>
      <c r="BW287" s="96"/>
      <c r="BX287" s="96"/>
      <c r="BY287" s="96"/>
      <c r="BZ287" s="96"/>
      <c r="CA287" s="96"/>
      <c r="CB287" s="96"/>
      <c r="CC287" s="96"/>
      <c r="CF287" s="67" t="s">
        <v>362</v>
      </c>
      <c r="CG287" s="67" t="s">
        <v>316</v>
      </c>
      <c r="CH287" s="67" t="s">
        <v>363</v>
      </c>
      <c r="CI287" s="67" t="s">
        <v>364</v>
      </c>
    </row>
    <row r="288" spans="1:91" x14ac:dyDescent="0.15">
      <c r="A288" s="170"/>
      <c r="B288" s="25"/>
      <c r="D288" s="7"/>
      <c r="E288" s="7"/>
      <c r="F288" s="7"/>
      <c r="G288" s="7"/>
      <c r="I288"/>
      <c r="K288" s="11"/>
      <c r="L288" s="8"/>
      <c r="N288" s="11"/>
      <c r="O288" s="15"/>
      <c r="P288" s="11"/>
      <c r="Q288" s="11"/>
      <c r="R288" s="11"/>
      <c r="S288" s="11"/>
      <c r="T288" s="11"/>
      <c r="AB288" s="25"/>
      <c r="AC288" s="73"/>
      <c r="AD288" s="25"/>
      <c r="AE288" s="25"/>
      <c r="BG288" s="73"/>
      <c r="BH288" s="96"/>
      <c r="BI288" s="96"/>
      <c r="BJ288" s="96"/>
      <c r="BK288" s="96"/>
      <c r="BL288" s="96"/>
      <c r="BM288" s="96"/>
      <c r="BN288" s="96"/>
      <c r="BO288" s="96"/>
      <c r="BP288" s="96"/>
      <c r="BQ288" s="96"/>
      <c r="BR288" s="96"/>
      <c r="BS288" s="96"/>
      <c r="BT288" s="96"/>
      <c r="BU288" s="96"/>
      <c r="BV288" s="96"/>
      <c r="BW288" s="96"/>
      <c r="BX288" s="96"/>
      <c r="BY288" s="96"/>
      <c r="BZ288" s="96"/>
      <c r="CA288" s="96"/>
      <c r="CB288" s="96"/>
      <c r="CC288" s="96"/>
      <c r="CF288">
        <v>0</v>
      </c>
      <c r="CG288">
        <v>0.2</v>
      </c>
      <c r="CH288">
        <f>56*CF288/100</f>
        <v>0</v>
      </c>
      <c r="CI288">
        <f>CH288/7</f>
        <v>0</v>
      </c>
      <c r="CK288">
        <v>0</v>
      </c>
      <c r="CL288">
        <f>CG288</f>
        <v>0.2</v>
      </c>
      <c r="CM288">
        <v>0.2</v>
      </c>
    </row>
    <row r="289" spans="1:91" x14ac:dyDescent="0.15">
      <c r="A289" s="170"/>
      <c r="B289" s="25"/>
      <c r="D289" s="7"/>
      <c r="E289" s="7"/>
      <c r="F289" s="7"/>
      <c r="G289" s="7"/>
      <c r="I289"/>
      <c r="K289" s="11"/>
      <c r="L289" s="8"/>
      <c r="N289" s="11"/>
      <c r="O289" s="15"/>
      <c r="P289" s="11"/>
      <c r="Q289" s="11"/>
      <c r="R289" s="11"/>
      <c r="S289" s="11"/>
      <c r="T289" s="11"/>
      <c r="AB289" s="25"/>
      <c r="AC289" s="73"/>
      <c r="AD289" s="25"/>
      <c r="AE289" s="25"/>
      <c r="AO289" s="11"/>
      <c r="AP289" s="11"/>
      <c r="AQ289" s="11"/>
      <c r="AR289" s="11"/>
      <c r="AS289" s="11"/>
      <c r="AT289" s="11"/>
      <c r="AU289" s="11"/>
      <c r="AV289" s="11"/>
      <c r="AW289" s="11"/>
      <c r="AX289" s="11"/>
      <c r="AY289" s="11"/>
      <c r="AZ289" s="11"/>
      <c r="BA289" s="11"/>
      <c r="BB289" s="11"/>
      <c r="BG289" s="73"/>
      <c r="BH289" s="96"/>
      <c r="BI289" s="96"/>
      <c r="BJ289" s="96"/>
      <c r="BK289" s="96"/>
      <c r="BL289" s="96"/>
      <c r="BM289" s="96"/>
      <c r="BN289" s="96"/>
      <c r="BO289" s="96"/>
      <c r="BP289" s="96"/>
      <c r="BQ289" s="96"/>
      <c r="BR289" s="96"/>
      <c r="BS289" s="96"/>
      <c r="BT289" s="96"/>
      <c r="BU289" s="96"/>
      <c r="BV289" s="96"/>
      <c r="BW289" s="96"/>
      <c r="BX289" s="96"/>
      <c r="BY289" s="96"/>
      <c r="BZ289" s="96"/>
      <c r="CA289" s="96"/>
      <c r="CB289" s="96"/>
      <c r="CC289" s="96"/>
      <c r="CF289" s="96">
        <v>10</v>
      </c>
      <c r="CG289" s="96">
        <v>0.2</v>
      </c>
      <c r="CH289">
        <f t="shared" ref="CH289:CH298" si="82">56*CF289/100</f>
        <v>5.6</v>
      </c>
      <c r="CI289">
        <f t="shared" ref="CI289:CI298" si="83">CH289/7</f>
        <v>0.79999999999999993</v>
      </c>
      <c r="CK289">
        <v>1</v>
      </c>
      <c r="CL289">
        <v>0.2</v>
      </c>
      <c r="CM289">
        <v>0.2</v>
      </c>
    </row>
    <row r="290" spans="1:91" x14ac:dyDescent="0.15">
      <c r="A290" s="170"/>
      <c r="B290" s="25"/>
      <c r="D290" s="7"/>
      <c r="E290" s="7"/>
      <c r="F290" s="7"/>
      <c r="G290" s="7"/>
      <c r="I290"/>
      <c r="K290" s="11"/>
      <c r="L290" s="8"/>
      <c r="N290" s="11"/>
      <c r="O290" s="15"/>
      <c r="P290" s="11"/>
      <c r="Q290" s="11"/>
      <c r="R290" s="11"/>
      <c r="S290" s="11"/>
      <c r="T290" s="11"/>
      <c r="AB290" s="25"/>
      <c r="AC290" s="73"/>
      <c r="AD290" s="25"/>
      <c r="AE290" s="25"/>
      <c r="AO290" s="11"/>
      <c r="AP290" s="11"/>
      <c r="AQ290" s="11"/>
      <c r="AR290" s="11"/>
      <c r="AS290" s="11"/>
      <c r="AT290" s="11"/>
      <c r="AU290" s="11"/>
      <c r="AV290" s="11"/>
      <c r="AW290" s="11"/>
      <c r="AX290" s="11"/>
      <c r="AY290" s="11"/>
      <c r="AZ290" s="11"/>
      <c r="BA290" s="11"/>
      <c r="BB290" s="11"/>
      <c r="BG290" s="73"/>
      <c r="BH290" s="96"/>
      <c r="BI290" s="96"/>
      <c r="BJ290" s="96"/>
      <c r="BK290" s="96"/>
      <c r="BL290" s="96"/>
      <c r="BM290" s="96"/>
      <c r="BN290" s="96"/>
      <c r="BO290" s="96"/>
      <c r="BP290" s="96"/>
      <c r="BQ290" s="96"/>
      <c r="BR290" s="96"/>
      <c r="BS290" s="96"/>
      <c r="BT290" s="96"/>
      <c r="BU290" s="96"/>
      <c r="BV290" s="96"/>
      <c r="BW290" s="96"/>
      <c r="BX290" s="96"/>
      <c r="BY290" s="96"/>
      <c r="BZ290" s="96"/>
      <c r="CA290" s="96"/>
      <c r="CB290" s="96"/>
      <c r="CC290" s="96"/>
      <c r="CF290" s="96">
        <v>20</v>
      </c>
      <c r="CG290">
        <v>0.2</v>
      </c>
      <c r="CH290">
        <f t="shared" si="82"/>
        <v>11.2</v>
      </c>
      <c r="CI290">
        <f t="shared" si="83"/>
        <v>1.5999999999999999</v>
      </c>
      <c r="CK290">
        <v>2</v>
      </c>
      <c r="CL290">
        <v>0.23</v>
      </c>
      <c r="CM290">
        <v>0.23</v>
      </c>
    </row>
    <row r="291" spans="1:91" x14ac:dyDescent="0.15">
      <c r="A291" s="170"/>
      <c r="B291" s="25"/>
      <c r="D291" s="7"/>
      <c r="E291" s="7"/>
      <c r="F291" s="7"/>
      <c r="G291" s="7"/>
      <c r="I291"/>
      <c r="K291" s="11"/>
      <c r="L291" s="8"/>
      <c r="N291" s="11"/>
      <c r="O291" s="15"/>
      <c r="P291" s="11"/>
      <c r="Q291" s="11"/>
      <c r="R291" s="11"/>
      <c r="S291" s="11"/>
      <c r="T291" s="11"/>
      <c r="AB291" s="25"/>
      <c r="AC291" s="73"/>
      <c r="AD291" s="25"/>
      <c r="AE291" s="25"/>
      <c r="AO291" s="11"/>
      <c r="AP291" s="11"/>
      <c r="AQ291" s="11"/>
      <c r="AR291" s="11"/>
      <c r="AS291" s="11"/>
      <c r="AT291" s="11"/>
      <c r="AU291" s="11"/>
      <c r="AV291" s="11"/>
      <c r="AW291" s="11"/>
      <c r="AX291" s="11"/>
      <c r="AY291" s="11"/>
      <c r="AZ291" s="11"/>
      <c r="BA291" s="11"/>
      <c r="BB291" s="11"/>
      <c r="BG291" s="73"/>
      <c r="BH291" s="96"/>
      <c r="BI291" s="96"/>
      <c r="BJ291" s="96"/>
      <c r="BK291" s="96"/>
      <c r="BL291" s="96"/>
      <c r="BM291" s="96"/>
      <c r="BN291" s="96"/>
      <c r="BO291" s="96"/>
      <c r="BP291" s="96"/>
      <c r="BQ291" s="96"/>
      <c r="BR291" s="96"/>
      <c r="BS291" s="96"/>
      <c r="BT291" s="96"/>
      <c r="BU291" s="96"/>
      <c r="BV291" s="96"/>
      <c r="BW291" s="96"/>
      <c r="BX291" s="96"/>
      <c r="BY291" s="96"/>
      <c r="BZ291" s="96"/>
      <c r="CA291" s="96"/>
      <c r="CB291" s="96"/>
      <c r="CC291" s="96"/>
      <c r="CF291" s="96">
        <v>30</v>
      </c>
      <c r="CG291">
        <v>0.26</v>
      </c>
      <c r="CH291">
        <f t="shared" si="82"/>
        <v>16.8</v>
      </c>
      <c r="CI291">
        <f t="shared" si="83"/>
        <v>2.4</v>
      </c>
      <c r="CK291">
        <v>3</v>
      </c>
      <c r="CL291">
        <f>CG291+ (0.35-0.26)/(3.2-2.4)*0.6</f>
        <v>0.32749999999999996</v>
      </c>
      <c r="CM291">
        <v>0.32749999999999996</v>
      </c>
    </row>
    <row r="292" spans="1:91" x14ac:dyDescent="0.15">
      <c r="A292" s="170"/>
      <c r="B292" s="25"/>
      <c r="D292" s="7"/>
      <c r="E292" s="7"/>
      <c r="F292" s="7"/>
      <c r="G292" s="7"/>
      <c r="I292"/>
      <c r="K292" s="11"/>
      <c r="L292" s="8"/>
      <c r="N292" s="11"/>
      <c r="O292" s="15"/>
      <c r="P292" s="11"/>
      <c r="Q292" s="11"/>
      <c r="R292" s="11"/>
      <c r="S292" s="11"/>
      <c r="T292" s="11"/>
      <c r="AB292" s="25"/>
      <c r="AC292" s="73"/>
      <c r="AD292" s="25"/>
      <c r="AE292" s="25"/>
      <c r="AO292" s="11"/>
      <c r="AP292" s="11"/>
      <c r="AQ292" s="11"/>
      <c r="AR292" s="11"/>
      <c r="AS292" s="11"/>
      <c r="AT292" s="11"/>
      <c r="AU292" s="11"/>
      <c r="AV292" s="11"/>
      <c r="AW292" s="11"/>
      <c r="AX292" s="11"/>
      <c r="AY292" s="11"/>
      <c r="AZ292" s="11"/>
      <c r="BA292" s="11"/>
      <c r="BB292" s="11"/>
      <c r="BG292" s="73"/>
      <c r="BH292" s="96"/>
      <c r="BI292" s="96"/>
      <c r="BJ292" s="96"/>
      <c r="BK292" s="96"/>
      <c r="BL292" s="96"/>
      <c r="BM292" s="96"/>
      <c r="BN292" s="96"/>
      <c r="BO292" s="96"/>
      <c r="BP292" s="96"/>
      <c r="BQ292" s="96"/>
      <c r="BR292" s="96"/>
      <c r="BS292" s="96"/>
      <c r="BT292" s="96"/>
      <c r="BU292" s="96"/>
      <c r="BV292" s="96"/>
      <c r="BW292" s="96"/>
      <c r="BX292" s="96"/>
      <c r="BY292" s="96"/>
      <c r="BZ292" s="96"/>
      <c r="CA292" s="96"/>
      <c r="CB292" s="96"/>
      <c r="CC292" s="96"/>
      <c r="CF292" s="96">
        <v>40</v>
      </c>
      <c r="CG292">
        <v>0.35</v>
      </c>
      <c r="CH292">
        <f t="shared" si="82"/>
        <v>22.4</v>
      </c>
      <c r="CI292">
        <f t="shared" si="83"/>
        <v>3.1999999999999997</v>
      </c>
      <c r="CK292">
        <v>4</v>
      </c>
      <c r="CL292">
        <v>0.45</v>
      </c>
      <c r="CM292">
        <v>0.45</v>
      </c>
    </row>
    <row r="293" spans="1:91" x14ac:dyDescent="0.15">
      <c r="A293" s="170"/>
      <c r="B293" s="25"/>
      <c r="D293" s="7"/>
      <c r="E293" s="7"/>
      <c r="F293" s="7"/>
      <c r="G293" s="7"/>
      <c r="I293"/>
      <c r="K293" s="11"/>
      <c r="L293" s="8"/>
      <c r="N293" s="11"/>
      <c r="O293" s="15"/>
      <c r="P293" s="11"/>
      <c r="Q293" s="11"/>
      <c r="R293" s="11"/>
      <c r="S293" s="11"/>
      <c r="T293" s="11"/>
      <c r="AB293" s="25"/>
      <c r="AC293" s="73"/>
      <c r="AD293" s="25"/>
      <c r="AE293" s="25"/>
      <c r="AO293" s="11"/>
      <c r="AP293" s="11"/>
      <c r="AQ293" s="11"/>
      <c r="AR293" s="11"/>
      <c r="AS293" s="11"/>
      <c r="AT293" s="11"/>
      <c r="AU293" s="11"/>
      <c r="AV293" s="11"/>
      <c r="AW293" s="11"/>
      <c r="AX293" s="11"/>
      <c r="AY293" s="11"/>
      <c r="AZ293" s="11"/>
      <c r="BA293" s="11"/>
      <c r="BB293" s="11"/>
      <c r="BG293" s="67"/>
      <c r="BH293" s="67"/>
      <c r="BI293" s="372"/>
      <c r="BJ293" s="372"/>
      <c r="BK293" s="73"/>
      <c r="BL293" s="67"/>
      <c r="BM293" s="73"/>
      <c r="BN293" s="73"/>
      <c r="BO293" s="73"/>
      <c r="BP293" s="73"/>
      <c r="BQ293" s="67"/>
      <c r="BR293" s="73"/>
      <c r="BS293" s="67"/>
      <c r="BT293" s="67"/>
      <c r="BU293" s="73"/>
      <c r="BV293" s="73"/>
      <c r="BW293" s="67"/>
      <c r="BX293" s="73"/>
      <c r="BY293" s="67"/>
      <c r="BZ293" s="67"/>
      <c r="CA293" s="67"/>
      <c r="CB293" s="67"/>
      <c r="CC293" s="67"/>
      <c r="CF293" s="96">
        <v>50</v>
      </c>
      <c r="CG293" s="96">
        <v>0.45</v>
      </c>
      <c r="CH293">
        <f t="shared" si="82"/>
        <v>28</v>
      </c>
      <c r="CI293">
        <f t="shared" si="83"/>
        <v>4</v>
      </c>
      <c r="CK293">
        <v>5</v>
      </c>
      <c r="CL293">
        <f>CG294+(CG295-CG294)/(0.8)*0.2</f>
        <v>0.57750000000000001</v>
      </c>
      <c r="CM293">
        <v>0.57750000000000001</v>
      </c>
    </row>
    <row r="294" spans="1:91" x14ac:dyDescent="0.15">
      <c r="A294" s="170"/>
      <c r="B294" s="25"/>
      <c r="D294" s="7"/>
      <c r="E294" s="7"/>
      <c r="F294" s="7"/>
      <c r="G294" s="7"/>
      <c r="I294"/>
      <c r="K294" s="11"/>
      <c r="L294" s="8"/>
      <c r="N294" s="11"/>
      <c r="O294" s="15"/>
      <c r="P294" s="11"/>
      <c r="Q294" s="11"/>
      <c r="R294" s="11"/>
      <c r="S294" s="11"/>
      <c r="T294" s="11"/>
      <c r="AB294" s="25"/>
      <c r="AC294" s="73"/>
      <c r="AD294" s="25"/>
      <c r="AE294" s="25"/>
      <c r="BG294" s="67"/>
      <c r="BH294" s="67"/>
      <c r="BI294" s="372"/>
      <c r="BJ294" s="372"/>
      <c r="BK294" s="73"/>
      <c r="BL294" s="67"/>
      <c r="BM294" s="73"/>
      <c r="BN294" s="73"/>
      <c r="BO294" s="73"/>
      <c r="BP294" s="73"/>
      <c r="BQ294" s="67"/>
      <c r="BR294" s="73"/>
      <c r="BS294" s="67"/>
      <c r="BT294" s="67"/>
      <c r="BU294" s="73"/>
      <c r="BV294" s="73"/>
      <c r="BW294" s="67"/>
      <c r="BX294" s="73"/>
      <c r="BY294" s="67"/>
      <c r="BZ294" s="67"/>
      <c r="CA294" s="67"/>
      <c r="CB294" s="67"/>
      <c r="CC294" s="67"/>
      <c r="CF294" s="96">
        <v>60</v>
      </c>
      <c r="CG294">
        <v>0.55000000000000004</v>
      </c>
      <c r="CH294">
        <f t="shared" si="82"/>
        <v>33.6</v>
      </c>
      <c r="CI294">
        <f t="shared" si="83"/>
        <v>4.8</v>
      </c>
      <c r="CK294">
        <v>6</v>
      </c>
      <c r="CL294">
        <f>CG295+0.4*(CG296-CG295)/0.8</f>
        <v>0.73</v>
      </c>
      <c r="CM294">
        <v>0.73</v>
      </c>
    </row>
    <row r="295" spans="1:91" x14ac:dyDescent="0.15">
      <c r="A295" s="170"/>
      <c r="B295" s="25"/>
      <c r="D295" s="7"/>
      <c r="E295" s="7"/>
      <c r="F295" s="7"/>
      <c r="G295" s="7"/>
      <c r="I295"/>
      <c r="K295" s="11"/>
      <c r="L295" s="8"/>
      <c r="N295" s="11"/>
      <c r="O295" s="15"/>
      <c r="P295" s="11"/>
      <c r="Q295" s="11"/>
      <c r="R295" s="11"/>
      <c r="S295" s="11"/>
      <c r="T295" s="11"/>
      <c r="AB295" s="25"/>
      <c r="AC295" s="73"/>
      <c r="AD295" s="25"/>
      <c r="AE295" s="25"/>
      <c r="BG295" s="67"/>
      <c r="BH295" s="67"/>
      <c r="BI295" s="73"/>
      <c r="BJ295" s="67"/>
      <c r="BK295" s="67"/>
      <c r="BL295" s="67"/>
      <c r="BM295" s="73"/>
      <c r="BN295" s="73"/>
      <c r="BO295" s="67"/>
      <c r="BP295" s="73"/>
      <c r="BQ295" s="67"/>
      <c r="BR295" s="73"/>
      <c r="BS295" s="67"/>
      <c r="BT295" s="67"/>
      <c r="BU295" s="73"/>
      <c r="BV295" s="73"/>
      <c r="BW295" s="67"/>
      <c r="BX295" s="73"/>
      <c r="BY295" s="67"/>
      <c r="BZ295" s="67"/>
      <c r="CA295" s="67"/>
      <c r="CB295" s="67"/>
      <c r="CC295" s="67"/>
      <c r="CF295" s="96">
        <v>70</v>
      </c>
      <c r="CG295">
        <v>0.66</v>
      </c>
      <c r="CH295">
        <f t="shared" si="82"/>
        <v>39.200000000000003</v>
      </c>
      <c r="CI295">
        <f t="shared" si="83"/>
        <v>5.6000000000000005</v>
      </c>
      <c r="CK295">
        <v>7</v>
      </c>
      <c r="CL295">
        <f>0.8+0.6*(0.9-0.8)/0.8</f>
        <v>0.875</v>
      </c>
      <c r="CM295">
        <v>0.875</v>
      </c>
    </row>
    <row r="296" spans="1:91" x14ac:dyDescent="0.15">
      <c r="A296" s="170"/>
      <c r="B296" s="25"/>
      <c r="D296" s="7"/>
      <c r="E296" s="7"/>
      <c r="F296" s="7"/>
      <c r="G296" s="7"/>
      <c r="I296"/>
      <c r="K296" s="11"/>
      <c r="L296" s="8"/>
      <c r="N296" s="11"/>
      <c r="O296" s="15"/>
      <c r="P296" s="11"/>
      <c r="Q296" s="11"/>
      <c r="R296" s="11"/>
      <c r="S296" s="11"/>
      <c r="T296" s="11"/>
      <c r="AB296" s="25"/>
      <c r="AC296" s="73"/>
      <c r="AD296" s="25"/>
      <c r="AE296" s="25"/>
      <c r="AG296" s="11"/>
      <c r="AH296" s="11"/>
      <c r="AI296" s="11"/>
      <c r="AJ296" s="11"/>
      <c r="AK296" s="11"/>
      <c r="AL296" s="11"/>
      <c r="AM296" s="11"/>
      <c r="AN296" s="11"/>
      <c r="BG296" s="182"/>
      <c r="BH296" s="67"/>
      <c r="BI296" s="73"/>
      <c r="BJ296" s="67"/>
      <c r="BK296" s="67"/>
      <c r="BL296" s="67"/>
      <c r="BM296" s="73"/>
      <c r="BN296" s="73"/>
      <c r="BO296" s="67"/>
      <c r="BP296" s="73"/>
      <c r="BQ296" s="67"/>
      <c r="BR296" s="73"/>
      <c r="BS296" s="67"/>
      <c r="BT296" s="67"/>
      <c r="BU296" s="73"/>
      <c r="BV296" s="73"/>
      <c r="BW296" s="67"/>
      <c r="BX296" s="73"/>
      <c r="BY296" s="67"/>
      <c r="BZ296" s="67"/>
      <c r="CA296" s="67"/>
      <c r="CB296" s="67"/>
      <c r="CC296" s="67"/>
      <c r="CF296" s="96">
        <v>80</v>
      </c>
      <c r="CG296">
        <v>0.8</v>
      </c>
      <c r="CH296">
        <f t="shared" si="82"/>
        <v>44.8</v>
      </c>
      <c r="CI296">
        <f t="shared" si="83"/>
        <v>6.3999999999999995</v>
      </c>
      <c r="CK296">
        <v>8</v>
      </c>
      <c r="CL296">
        <v>0.95</v>
      </c>
      <c r="CM296">
        <v>0.95</v>
      </c>
    </row>
    <row r="297" spans="1:91" x14ac:dyDescent="0.15">
      <c r="A297" s="170"/>
      <c r="B297" s="25"/>
      <c r="D297" s="7"/>
      <c r="E297" s="7"/>
      <c r="F297" s="7"/>
      <c r="G297" s="7"/>
      <c r="I297"/>
      <c r="K297" s="11"/>
      <c r="L297" s="8"/>
      <c r="N297" s="11"/>
      <c r="O297" s="15"/>
      <c r="P297" s="11"/>
      <c r="Q297" s="11"/>
      <c r="R297" s="11"/>
      <c r="S297" s="11"/>
      <c r="T297" s="11"/>
      <c r="AB297" s="25"/>
      <c r="AC297" s="73"/>
      <c r="AD297" s="25"/>
      <c r="AE297" s="25"/>
      <c r="AG297" s="11"/>
      <c r="AH297" s="11"/>
      <c r="AI297" s="11"/>
      <c r="AJ297" s="11"/>
      <c r="AK297" s="11"/>
      <c r="AL297" s="11"/>
      <c r="AM297" s="11"/>
      <c r="AN297" s="11"/>
      <c r="BG297" s="67"/>
      <c r="BH297" s="67"/>
      <c r="BI297" s="67"/>
      <c r="BJ297" s="67"/>
      <c r="BK297" s="67"/>
      <c r="BL297" s="67"/>
      <c r="BM297" s="67"/>
      <c r="BN297" s="67"/>
      <c r="BO297" s="67"/>
      <c r="BP297" s="67"/>
      <c r="BQ297" s="67"/>
      <c r="BR297" s="67"/>
      <c r="BS297" s="67"/>
      <c r="BT297" s="67"/>
      <c r="BU297" s="67"/>
      <c r="BV297" s="67"/>
      <c r="BW297" s="67"/>
      <c r="BX297" s="67"/>
      <c r="BY297" s="67"/>
      <c r="BZ297" s="67"/>
      <c r="CA297" s="67"/>
      <c r="CB297" s="67"/>
      <c r="CC297" s="67"/>
      <c r="CF297" s="96">
        <v>90</v>
      </c>
      <c r="CG297">
        <v>0.9</v>
      </c>
      <c r="CH297">
        <f t="shared" si="82"/>
        <v>50.4</v>
      </c>
      <c r="CI297">
        <f t="shared" si="83"/>
        <v>7.2</v>
      </c>
      <c r="CK297">
        <v>9</v>
      </c>
      <c r="CL297">
        <v>0.95</v>
      </c>
      <c r="CM297">
        <v>0.95</v>
      </c>
    </row>
    <row r="298" spans="1:91" x14ac:dyDescent="0.15">
      <c r="A298" s="170"/>
      <c r="B298" s="25"/>
      <c r="D298" s="7"/>
      <c r="E298" s="7"/>
      <c r="F298" s="7"/>
      <c r="G298" s="7"/>
      <c r="I298"/>
      <c r="K298" s="11"/>
      <c r="L298" s="8"/>
      <c r="N298" s="11"/>
      <c r="O298" s="15"/>
      <c r="P298" s="11"/>
      <c r="Q298" s="11"/>
      <c r="R298" s="11"/>
      <c r="S298" s="11"/>
      <c r="T298" s="11"/>
      <c r="AB298" s="25"/>
      <c r="AC298" s="73"/>
      <c r="AD298" s="25"/>
      <c r="AE298" s="25"/>
      <c r="AG298" s="11"/>
      <c r="AH298" s="11"/>
      <c r="AI298" s="11"/>
      <c r="AJ298" s="11"/>
      <c r="AK298" s="11"/>
      <c r="AL298" s="11"/>
      <c r="AM298" s="11"/>
      <c r="AN298" s="11"/>
      <c r="BG298" s="67"/>
      <c r="BH298" s="67"/>
      <c r="BI298" s="67"/>
      <c r="BJ298" s="67"/>
      <c r="BK298" s="67"/>
      <c r="BL298" s="67"/>
      <c r="BM298" s="67"/>
      <c r="BN298" s="67"/>
      <c r="BO298" s="67"/>
      <c r="BP298" s="67"/>
      <c r="BQ298" s="67"/>
      <c r="BR298" s="67"/>
      <c r="BS298" s="67"/>
      <c r="BT298" s="67"/>
      <c r="BU298" s="67"/>
      <c r="BV298" s="67"/>
      <c r="BW298" s="67"/>
      <c r="BX298" s="67"/>
      <c r="BY298" s="67"/>
      <c r="BZ298" s="67"/>
      <c r="CA298" s="67"/>
      <c r="CB298" s="67"/>
      <c r="CC298" s="67"/>
      <c r="CF298" s="96">
        <v>100</v>
      </c>
      <c r="CG298">
        <v>0.95</v>
      </c>
      <c r="CH298">
        <f t="shared" si="82"/>
        <v>56</v>
      </c>
      <c r="CI298">
        <f t="shared" si="83"/>
        <v>8</v>
      </c>
      <c r="CK298">
        <v>10</v>
      </c>
      <c r="CL298">
        <f>CG302+0.6*(CG303-CG302)/(CI303-CI302)</f>
        <v>0.92899999999999994</v>
      </c>
      <c r="CM298">
        <v>0.92899999999999994</v>
      </c>
    </row>
    <row r="299" spans="1:91" x14ac:dyDescent="0.15">
      <c r="A299" s="170"/>
      <c r="B299" s="25"/>
      <c r="D299" s="7"/>
      <c r="E299" s="7"/>
      <c r="F299" s="7"/>
      <c r="G299" s="7"/>
      <c r="I299"/>
      <c r="K299" s="11"/>
      <c r="L299" s="8"/>
      <c r="N299" s="11"/>
      <c r="O299" s="15"/>
      <c r="P299" s="11"/>
      <c r="Q299" s="11"/>
      <c r="R299" s="11"/>
      <c r="S299" s="11"/>
      <c r="T299" s="11"/>
      <c r="AB299" s="25"/>
      <c r="AC299" s="73"/>
      <c r="AD299" s="25"/>
      <c r="AE299" s="25"/>
      <c r="AG299" s="11"/>
      <c r="AH299" s="11"/>
      <c r="AI299" s="11"/>
      <c r="AJ299" s="11"/>
      <c r="AK299" s="11"/>
      <c r="AL299" s="11"/>
      <c r="AM299" s="11"/>
      <c r="AN299" s="11"/>
      <c r="BG299" s="73"/>
      <c r="BH299" s="372"/>
      <c r="BI299" s="372"/>
      <c r="BJ299" s="372"/>
      <c r="BK299" s="372"/>
      <c r="BL299" s="372"/>
      <c r="BM299" s="372"/>
      <c r="BN299" s="372"/>
      <c r="BO299" s="372"/>
      <c r="BP299" s="372"/>
      <c r="BQ299" s="372"/>
      <c r="BR299" s="372"/>
      <c r="BS299" s="372"/>
      <c r="BT299" s="372"/>
      <c r="BU299" s="372"/>
      <c r="BV299" s="372"/>
      <c r="BW299" s="372"/>
      <c r="BX299" s="372"/>
      <c r="BY299" s="372"/>
      <c r="BZ299" s="372"/>
      <c r="CA299" s="372"/>
      <c r="CB299" s="372"/>
      <c r="CC299" s="372"/>
      <c r="CK299">
        <v>11</v>
      </c>
      <c r="CL299">
        <f>CG303+0.1*(CG304-CG303)/(CI304-CI303)</f>
        <v>0.88390000000000002</v>
      </c>
      <c r="CM299">
        <v>0.88390000000000002</v>
      </c>
    </row>
    <row r="300" spans="1:91" x14ac:dyDescent="0.15">
      <c r="A300" s="170"/>
      <c r="B300" s="25"/>
      <c r="D300" s="7"/>
      <c r="E300" s="7"/>
      <c r="F300" s="7"/>
      <c r="G300" s="7"/>
      <c r="I300"/>
      <c r="K300" s="11"/>
      <c r="L300" s="8"/>
      <c r="N300" s="11"/>
      <c r="O300" s="15"/>
      <c r="P300" s="11"/>
      <c r="Q300" s="11"/>
      <c r="R300" s="11"/>
      <c r="S300" s="11"/>
      <c r="T300" s="11"/>
      <c r="AB300" s="25"/>
      <c r="AC300" s="73"/>
      <c r="AD300" s="25"/>
      <c r="AE300" s="25"/>
      <c r="AG300" s="11"/>
      <c r="AH300" s="11"/>
      <c r="AI300" s="11"/>
      <c r="AJ300" s="11"/>
      <c r="AK300" s="11"/>
      <c r="AL300" s="11"/>
      <c r="AM300" s="11"/>
      <c r="AN300" s="11"/>
      <c r="BG300" s="73"/>
      <c r="BH300" s="372"/>
      <c r="BI300" s="372"/>
      <c r="BJ300" s="372"/>
      <c r="BK300" s="372"/>
      <c r="BL300" s="372"/>
      <c r="BM300" s="372"/>
      <c r="BN300" s="372"/>
      <c r="BO300" s="372"/>
      <c r="BP300" s="372"/>
      <c r="BQ300" s="372"/>
      <c r="BR300" s="372"/>
      <c r="BS300" s="372"/>
      <c r="BT300" s="372"/>
      <c r="BU300" s="372"/>
      <c r="BV300" s="372"/>
      <c r="BW300" s="372"/>
      <c r="BX300" s="372"/>
      <c r="BY300" s="372"/>
      <c r="BZ300" s="372"/>
      <c r="CA300" s="372"/>
      <c r="CB300" s="372"/>
      <c r="CC300" s="372"/>
      <c r="CF300" s="67" t="s">
        <v>367</v>
      </c>
      <c r="CH300" s="67" t="s">
        <v>368</v>
      </c>
      <c r="CK300">
        <v>12</v>
      </c>
      <c r="CL300">
        <f>CG303+1.1*(CG304-CG303)/(CI304-CI303)</f>
        <v>0.72289999999999988</v>
      </c>
      <c r="CM300">
        <v>0.72289999999999988</v>
      </c>
    </row>
    <row r="301" spans="1:91" x14ac:dyDescent="0.15">
      <c r="A301" s="170"/>
      <c r="B301" s="25"/>
      <c r="D301" s="7"/>
      <c r="E301" s="7"/>
      <c r="F301" s="7"/>
      <c r="G301" s="7"/>
      <c r="I301"/>
      <c r="K301" s="11"/>
      <c r="L301" s="8"/>
      <c r="N301" s="11"/>
      <c r="O301" s="15"/>
      <c r="P301" s="11"/>
      <c r="Q301" s="11"/>
      <c r="R301" s="11"/>
      <c r="S301" s="11"/>
      <c r="T301" s="11"/>
      <c r="AB301" s="25"/>
      <c r="AC301" s="73"/>
      <c r="AD301" s="25"/>
      <c r="AE301" s="25"/>
      <c r="BG301" s="73"/>
      <c r="BH301" s="73"/>
      <c r="BI301" s="73"/>
      <c r="BJ301" s="73"/>
      <c r="BK301" s="73"/>
      <c r="BL301" s="73"/>
      <c r="BM301" s="73"/>
      <c r="BN301" s="73"/>
      <c r="BO301" s="73"/>
      <c r="BP301" s="73"/>
      <c r="BQ301" s="73"/>
      <c r="BR301" s="73"/>
      <c r="BS301" s="73"/>
      <c r="BT301" s="73"/>
      <c r="BU301" s="73"/>
      <c r="BV301" s="73"/>
      <c r="BW301" s="73"/>
      <c r="BX301" s="73"/>
      <c r="BY301" s="73"/>
      <c r="BZ301" s="73"/>
      <c r="CA301" s="73"/>
      <c r="CB301" s="73"/>
      <c r="CC301" s="73"/>
      <c r="CF301" s="67" t="s">
        <v>367</v>
      </c>
      <c r="CG301" s="67" t="s">
        <v>316</v>
      </c>
      <c r="CI301" s="67" t="s">
        <v>369</v>
      </c>
      <c r="CK301">
        <v>13</v>
      </c>
      <c r="CL301">
        <f>CG304+0.7*(CG305-CG304)/(CI305-CI304)</f>
        <v>0.50340000000000029</v>
      </c>
      <c r="CM301">
        <v>0.50340000000000029</v>
      </c>
    </row>
    <row r="302" spans="1:91" x14ac:dyDescent="0.15">
      <c r="A302" s="170"/>
      <c r="B302" s="25"/>
      <c r="D302" s="7"/>
      <c r="E302" s="7"/>
      <c r="F302" s="7"/>
      <c r="G302" s="7"/>
      <c r="I302"/>
      <c r="K302" s="11"/>
      <c r="L302" s="8"/>
      <c r="N302" s="11"/>
      <c r="O302" s="15"/>
      <c r="P302" s="11"/>
      <c r="Q302" s="11"/>
      <c r="R302" s="11"/>
      <c r="S302" s="11"/>
      <c r="T302" s="11"/>
      <c r="AB302" s="25"/>
      <c r="AC302" s="73"/>
      <c r="AD302" s="25"/>
      <c r="AE302" s="25"/>
      <c r="BG302" s="73"/>
      <c r="BH302" s="96"/>
      <c r="BI302" s="96"/>
      <c r="BJ302" s="96"/>
      <c r="BK302" s="96"/>
      <c r="BL302" s="96"/>
      <c r="BM302" s="96"/>
      <c r="BN302" s="96"/>
      <c r="BO302" s="96"/>
      <c r="BP302" s="96"/>
      <c r="BQ302" s="96"/>
      <c r="BR302" s="96"/>
      <c r="BS302" s="96"/>
      <c r="BT302" s="96"/>
      <c r="BU302" s="96"/>
      <c r="BV302" s="96"/>
      <c r="BW302" s="96"/>
      <c r="BX302" s="96"/>
      <c r="BY302" s="96"/>
      <c r="BZ302" s="96"/>
      <c r="CA302" s="96"/>
      <c r="CB302" s="96"/>
      <c r="CC302" s="96"/>
      <c r="CF302">
        <v>10</v>
      </c>
      <c r="CG302">
        <v>0.95</v>
      </c>
      <c r="CI302" s="180">
        <f t="shared" ref="CI302:CI308" si="84">$CI$298+CF302/7</f>
        <v>9.4285714285714288</v>
      </c>
      <c r="CK302">
        <v>14</v>
      </c>
      <c r="CL302">
        <f>CG305+0.3*(CG306-CG305)/(CI306-CI305)</f>
        <v>0.29219999999999996</v>
      </c>
      <c r="CM302">
        <v>0.29219999999999996</v>
      </c>
    </row>
    <row r="303" spans="1:91" x14ac:dyDescent="0.15">
      <c r="A303" s="170"/>
      <c r="B303" s="25"/>
      <c r="D303" s="7"/>
      <c r="E303" s="7"/>
      <c r="F303" s="7"/>
      <c r="G303" s="7"/>
      <c r="I303"/>
      <c r="K303" s="11"/>
      <c r="L303" s="8"/>
      <c r="N303" s="11"/>
      <c r="O303" s="15"/>
      <c r="P303" s="11"/>
      <c r="Q303" s="11"/>
      <c r="R303" s="11"/>
      <c r="S303" s="11"/>
      <c r="T303" s="11"/>
      <c r="AB303" s="25"/>
      <c r="AC303" s="73"/>
      <c r="AD303" s="25"/>
      <c r="AE303" s="25"/>
      <c r="BG303" s="73"/>
      <c r="BH303" s="96"/>
      <c r="BI303" s="96"/>
      <c r="BJ303" s="96"/>
      <c r="BK303" s="96"/>
      <c r="BL303" s="96"/>
      <c r="BM303" s="96"/>
      <c r="BN303" s="96"/>
      <c r="BO303" s="96"/>
      <c r="BP303" s="96"/>
      <c r="BQ303" s="96"/>
      <c r="BR303" s="96"/>
      <c r="BS303" s="96"/>
      <c r="BT303" s="96"/>
      <c r="BU303" s="96"/>
      <c r="BV303" s="96"/>
      <c r="BW303" s="96"/>
      <c r="BX303" s="96"/>
      <c r="BY303" s="96"/>
      <c r="BZ303" s="96"/>
      <c r="CA303" s="96"/>
      <c r="CB303" s="96"/>
      <c r="CC303" s="96"/>
      <c r="CF303">
        <v>20</v>
      </c>
      <c r="CG303">
        <v>0.9</v>
      </c>
      <c r="CI303" s="180">
        <f t="shared" si="84"/>
        <v>10.857142857142858</v>
      </c>
      <c r="CJ303" s="67"/>
      <c r="CK303">
        <v>15</v>
      </c>
      <c r="CL303">
        <f>CG305+1.3*(CG306-CG305)/(CI306-CI305)</f>
        <v>0.16619999999999982</v>
      </c>
      <c r="CM303">
        <v>0.16619999999999982</v>
      </c>
    </row>
    <row r="304" spans="1:91" x14ac:dyDescent="0.15">
      <c r="A304" s="170"/>
      <c r="B304" s="25"/>
      <c r="D304" s="7"/>
      <c r="E304" s="7"/>
      <c r="F304" s="7"/>
      <c r="G304" s="7"/>
      <c r="I304"/>
      <c r="K304" s="11"/>
      <c r="L304" s="8"/>
      <c r="N304" s="11"/>
      <c r="O304" s="15"/>
      <c r="P304" s="11"/>
      <c r="Q304" s="11"/>
      <c r="R304" s="11"/>
      <c r="S304" s="11"/>
      <c r="T304" s="11"/>
      <c r="AB304" s="25"/>
      <c r="AC304" s="73"/>
      <c r="AD304" s="25"/>
      <c r="AE304" s="25"/>
      <c r="AO304" s="11"/>
      <c r="AP304" s="11"/>
      <c r="AQ304" s="11"/>
      <c r="AR304" s="11"/>
      <c r="AS304" s="11"/>
      <c r="AT304" s="11"/>
      <c r="AU304" s="11"/>
      <c r="AV304" s="11"/>
      <c r="AW304" s="11"/>
      <c r="AX304" s="11"/>
      <c r="AY304" s="11"/>
      <c r="AZ304" s="11"/>
      <c r="BA304" s="11"/>
      <c r="BB304" s="11"/>
      <c r="BG304" s="73"/>
      <c r="BH304" s="96"/>
      <c r="BI304" s="96"/>
      <c r="BJ304" s="96"/>
      <c r="BK304" s="96"/>
      <c r="BL304" s="96"/>
      <c r="BM304" s="96"/>
      <c r="BN304" s="96"/>
      <c r="BO304" s="96"/>
      <c r="BP304" s="96"/>
      <c r="BQ304" s="96"/>
      <c r="BR304" s="96"/>
      <c r="BS304" s="96"/>
      <c r="BT304" s="96"/>
      <c r="BU304" s="96"/>
      <c r="BV304" s="96"/>
      <c r="BW304" s="96"/>
      <c r="BX304" s="96"/>
      <c r="BY304" s="96"/>
      <c r="BZ304" s="96"/>
      <c r="CA304" s="96"/>
      <c r="CB304" s="96"/>
      <c r="CC304" s="96"/>
      <c r="CF304">
        <v>30</v>
      </c>
      <c r="CG304">
        <v>0.67</v>
      </c>
      <c r="CI304" s="180">
        <f t="shared" si="84"/>
        <v>12.285714285714285</v>
      </c>
      <c r="CK304">
        <v>16</v>
      </c>
      <c r="CL304">
        <f>CG306+0.9*(CG307-CG306)/(CI307-CI306)</f>
        <v>0.11849999999999997</v>
      </c>
      <c r="CM304">
        <v>0.11849999999999997</v>
      </c>
    </row>
    <row r="305" spans="1:91" x14ac:dyDescent="0.15">
      <c r="A305" s="170"/>
      <c r="B305" s="25"/>
      <c r="D305" s="7"/>
      <c r="E305" s="7"/>
      <c r="F305" s="7"/>
      <c r="G305" s="7"/>
      <c r="I305"/>
      <c r="K305" s="11"/>
      <c r="L305" s="8"/>
      <c r="N305" s="11"/>
      <c r="O305" s="15"/>
      <c r="P305" s="11"/>
      <c r="Q305" s="11"/>
      <c r="R305" s="11"/>
      <c r="S305" s="11"/>
      <c r="T305" s="11"/>
      <c r="AB305" s="25"/>
      <c r="AC305" s="73"/>
      <c r="AD305" s="25"/>
      <c r="AE305" s="25"/>
      <c r="AO305" s="11"/>
      <c r="AP305" s="11"/>
      <c r="AQ305" s="11"/>
      <c r="AR305" s="11"/>
      <c r="AS305" s="11"/>
      <c r="AT305" s="11"/>
      <c r="AU305" s="11"/>
      <c r="AV305" s="11"/>
      <c r="AW305" s="11"/>
      <c r="AX305" s="11"/>
      <c r="AY305" s="11"/>
      <c r="AZ305" s="11"/>
      <c r="BA305" s="11"/>
      <c r="BB305" s="11"/>
      <c r="BG305" s="73"/>
      <c r="BH305" s="96"/>
      <c r="BI305" s="96"/>
      <c r="BJ305" s="96"/>
      <c r="BK305" s="96"/>
      <c r="BL305" s="96"/>
      <c r="BM305" s="96"/>
      <c r="BN305" s="96"/>
      <c r="BO305" s="96"/>
      <c r="BP305" s="96"/>
      <c r="BQ305" s="96"/>
      <c r="BR305" s="96"/>
      <c r="BS305" s="96"/>
      <c r="BT305" s="96"/>
      <c r="BU305" s="96"/>
      <c r="BV305" s="96"/>
      <c r="BW305" s="96"/>
      <c r="BX305" s="96"/>
      <c r="BY305" s="96"/>
      <c r="BZ305" s="96"/>
      <c r="CA305" s="96"/>
      <c r="CB305" s="96"/>
      <c r="CC305" s="96"/>
      <c r="CF305" s="73">
        <v>40</v>
      </c>
      <c r="CG305" s="73">
        <v>0.33</v>
      </c>
      <c r="CI305" s="180">
        <f t="shared" si="84"/>
        <v>13.714285714285715</v>
      </c>
      <c r="CK305">
        <v>17</v>
      </c>
      <c r="CL305">
        <f>CG307+0.4*(CG308-CG307)/(CI308-CI307)</f>
        <v>8.6000000000000021E-2</v>
      </c>
      <c r="CM305">
        <v>8.6000000000000021E-2</v>
      </c>
    </row>
    <row r="306" spans="1:91" x14ac:dyDescent="0.15">
      <c r="A306" s="170"/>
      <c r="B306" s="25"/>
      <c r="D306" s="7"/>
      <c r="E306" s="7"/>
      <c r="F306" s="7"/>
      <c r="G306" s="7"/>
      <c r="I306"/>
      <c r="K306" s="11"/>
      <c r="L306" s="8"/>
      <c r="N306" s="11"/>
      <c r="O306" s="15"/>
      <c r="P306" s="11"/>
      <c r="Q306" s="11"/>
      <c r="R306" s="11"/>
      <c r="S306" s="11"/>
      <c r="T306" s="11"/>
      <c r="AB306" s="25"/>
      <c r="AC306" s="73"/>
      <c r="AD306" s="25"/>
      <c r="AE306" s="25"/>
      <c r="AO306" s="11"/>
      <c r="AP306" s="11"/>
      <c r="AQ306" s="11"/>
      <c r="AR306" s="11"/>
      <c r="AS306" s="11"/>
      <c r="AT306" s="11"/>
      <c r="AU306" s="11"/>
      <c r="AV306" s="11"/>
      <c r="AW306" s="11"/>
      <c r="AX306" s="11"/>
      <c r="AY306" s="11"/>
      <c r="AZ306" s="11"/>
      <c r="BA306" s="11"/>
      <c r="BB306" s="11"/>
      <c r="BG306" s="73"/>
      <c r="BH306" s="96"/>
      <c r="BI306" s="96"/>
      <c r="BJ306" s="96"/>
      <c r="BK306" s="96"/>
      <c r="BL306" s="96"/>
      <c r="BM306" s="96"/>
      <c r="BN306" s="96"/>
      <c r="BO306" s="96"/>
      <c r="BP306" s="96"/>
      <c r="BQ306" s="96"/>
      <c r="BR306" s="96"/>
      <c r="BS306" s="96"/>
      <c r="BT306" s="96"/>
      <c r="BU306" s="96"/>
      <c r="BV306" s="96"/>
      <c r="BW306" s="96"/>
      <c r="BX306" s="96"/>
      <c r="BY306" s="96"/>
      <c r="BZ306" s="96"/>
      <c r="CA306" s="96"/>
      <c r="CB306" s="96"/>
      <c r="CC306" s="96"/>
      <c r="CF306" s="96">
        <v>50</v>
      </c>
      <c r="CG306" s="96">
        <v>0.15</v>
      </c>
      <c r="CI306" s="180">
        <f t="shared" si="84"/>
        <v>15.142857142857142</v>
      </c>
      <c r="CK306">
        <v>18</v>
      </c>
      <c r="CL306">
        <v>0.05</v>
      </c>
      <c r="CM306">
        <v>0.05</v>
      </c>
    </row>
    <row r="307" spans="1:91" x14ac:dyDescent="0.15">
      <c r="A307" s="170"/>
      <c r="B307" s="25"/>
      <c r="D307" s="7"/>
      <c r="E307" s="7"/>
      <c r="F307" s="7"/>
      <c r="G307" s="7"/>
      <c r="I307"/>
      <c r="K307" s="11"/>
      <c r="L307" s="8"/>
      <c r="N307" s="11"/>
      <c r="O307" s="15"/>
      <c r="P307" s="11"/>
      <c r="Q307" s="11"/>
      <c r="R307" s="11"/>
      <c r="S307" s="11"/>
      <c r="T307" s="11"/>
      <c r="AB307" s="25"/>
      <c r="AC307" s="73"/>
      <c r="AD307" s="25"/>
      <c r="AE307" s="25"/>
      <c r="AO307" s="11"/>
      <c r="AP307" s="11"/>
      <c r="AQ307" s="11"/>
      <c r="AR307" s="11"/>
      <c r="AS307" s="11"/>
      <c r="AT307" s="11"/>
      <c r="AU307" s="11"/>
      <c r="AV307" s="11"/>
      <c r="AW307" s="11"/>
      <c r="AX307" s="11"/>
      <c r="AY307" s="11"/>
      <c r="AZ307" s="11"/>
      <c r="BA307" s="11"/>
      <c r="BB307" s="11"/>
      <c r="BG307" s="73"/>
      <c r="BH307" s="96"/>
      <c r="BI307" s="96"/>
      <c r="BJ307" s="96"/>
      <c r="BK307" s="96"/>
      <c r="BL307" s="96"/>
      <c r="BM307" s="96"/>
      <c r="BN307" s="96"/>
      <c r="BO307" s="96"/>
      <c r="BP307" s="96"/>
      <c r="BQ307" s="96"/>
      <c r="BR307" s="96"/>
      <c r="BS307" s="96"/>
      <c r="BT307" s="96"/>
      <c r="BU307" s="96"/>
      <c r="BV307" s="96"/>
      <c r="BW307" s="96"/>
      <c r="BX307" s="96"/>
      <c r="BY307" s="96"/>
      <c r="BZ307" s="96"/>
      <c r="CA307" s="96"/>
      <c r="CB307" s="96"/>
      <c r="CC307" s="96"/>
      <c r="CF307" s="96">
        <v>60</v>
      </c>
      <c r="CG307" s="96">
        <v>0.1</v>
      </c>
      <c r="CI307" s="180">
        <f t="shared" si="84"/>
        <v>16.571428571428569</v>
      </c>
    </row>
    <row r="308" spans="1:91" x14ac:dyDescent="0.15">
      <c r="A308" s="170"/>
      <c r="B308" s="25"/>
      <c r="D308" s="7"/>
      <c r="E308" s="7"/>
      <c r="F308" s="7"/>
      <c r="G308" s="7"/>
      <c r="I308"/>
      <c r="K308" s="11"/>
      <c r="L308" s="8"/>
      <c r="N308" s="11"/>
      <c r="O308" s="15"/>
      <c r="P308" s="11"/>
      <c r="Q308" s="11"/>
      <c r="R308" s="11"/>
      <c r="S308" s="11"/>
      <c r="T308" s="11"/>
      <c r="AB308" s="25"/>
      <c r="AC308" s="73"/>
      <c r="AD308" s="25"/>
      <c r="AE308" s="25"/>
      <c r="AO308" s="11"/>
      <c r="AP308" s="11"/>
      <c r="AQ308" s="11"/>
      <c r="AR308" s="11"/>
      <c r="AS308" s="11"/>
      <c r="AT308" s="11"/>
      <c r="AU308" s="11"/>
      <c r="AV308" s="11"/>
      <c r="AW308" s="11"/>
      <c r="AX308" s="11"/>
      <c r="AY308" s="11"/>
      <c r="AZ308" s="11"/>
      <c r="BA308" s="11"/>
      <c r="BB308" s="11"/>
      <c r="BG308" s="67"/>
      <c r="BH308" s="67"/>
      <c r="BI308" s="67"/>
      <c r="BJ308" s="67"/>
      <c r="BK308" s="73"/>
      <c r="BL308" s="73"/>
      <c r="BM308" s="73"/>
      <c r="BN308" s="67"/>
      <c r="BO308" s="73"/>
      <c r="BP308" s="73"/>
      <c r="BQ308" s="73"/>
      <c r="BR308" s="372"/>
      <c r="BS308" s="372"/>
      <c r="BT308" s="372"/>
      <c r="BU308" s="372"/>
      <c r="BV308" s="67"/>
      <c r="BW308" s="67"/>
      <c r="BX308" s="67"/>
      <c r="BY308" s="67"/>
      <c r="BZ308" s="67"/>
      <c r="CA308" s="67"/>
      <c r="CB308" s="67"/>
      <c r="CC308" s="67"/>
      <c r="CF308" s="96">
        <v>70</v>
      </c>
      <c r="CG308" s="96">
        <v>0.05</v>
      </c>
      <c r="CI308" s="180">
        <f t="shared" si="84"/>
        <v>18</v>
      </c>
    </row>
    <row r="309" spans="1:91" x14ac:dyDescent="0.15">
      <c r="A309" s="170"/>
      <c r="B309" s="25"/>
      <c r="D309" s="7"/>
      <c r="E309" s="7"/>
      <c r="F309" s="7"/>
      <c r="G309" s="7"/>
      <c r="I309"/>
      <c r="K309" s="11"/>
      <c r="L309" s="8"/>
      <c r="N309" s="11"/>
      <c r="O309" s="15"/>
      <c r="P309" s="11"/>
      <c r="Q309" s="11"/>
      <c r="R309" s="11"/>
      <c r="S309" s="11"/>
      <c r="T309" s="11"/>
      <c r="AB309" s="25"/>
      <c r="AC309" s="73"/>
      <c r="AD309" s="25"/>
      <c r="AE309" s="25"/>
      <c r="BG309" s="67"/>
      <c r="BH309" s="67"/>
      <c r="BI309" s="67"/>
      <c r="BJ309" s="67"/>
      <c r="BK309" s="73"/>
      <c r="BL309" s="73"/>
      <c r="BM309" s="73"/>
      <c r="BN309" s="67"/>
      <c r="BO309" s="73"/>
      <c r="BP309" s="73"/>
      <c r="BQ309" s="73"/>
      <c r="BR309" s="372"/>
      <c r="BS309" s="372"/>
      <c r="BT309" s="372"/>
      <c r="BU309" s="372"/>
      <c r="BV309" s="73"/>
      <c r="BW309" s="67"/>
      <c r="BX309" s="67"/>
      <c r="BY309" s="67"/>
      <c r="BZ309" s="67"/>
      <c r="CA309" s="67"/>
      <c r="CB309" s="67"/>
      <c r="CC309" s="67"/>
      <c r="CH309" s="96"/>
      <c r="CI309" s="96"/>
    </row>
    <row r="310" spans="1:91" x14ac:dyDescent="0.15">
      <c r="A310" s="170"/>
      <c r="B310" s="25"/>
      <c r="D310" s="7"/>
      <c r="E310" s="7"/>
      <c r="F310" s="7"/>
      <c r="G310" s="7"/>
      <c r="I310"/>
      <c r="K310" s="11"/>
      <c r="L310" s="8"/>
      <c r="N310" s="11"/>
      <c r="O310" s="15"/>
      <c r="P310" s="11"/>
      <c r="Q310" s="11"/>
      <c r="R310" s="11"/>
      <c r="S310" s="11"/>
      <c r="T310" s="11"/>
      <c r="AB310" s="25"/>
      <c r="AC310" s="73"/>
      <c r="AD310" s="25"/>
      <c r="AE310" s="25"/>
      <c r="BG310" s="67"/>
      <c r="BH310" s="67"/>
      <c r="BI310" s="67"/>
      <c r="BJ310" s="67"/>
      <c r="BK310" s="73"/>
      <c r="BL310" s="73"/>
      <c r="BM310" s="73"/>
      <c r="BN310" s="67"/>
      <c r="BO310" s="67"/>
      <c r="BP310" s="73"/>
      <c r="BQ310" s="73"/>
      <c r="BR310" s="372"/>
      <c r="BS310" s="372"/>
      <c r="BT310" s="67"/>
      <c r="BU310" s="73"/>
      <c r="BV310" s="73"/>
      <c r="BW310" s="67"/>
      <c r="BX310" s="67"/>
      <c r="BY310" s="67"/>
      <c r="BZ310" s="67"/>
      <c r="CA310" s="67"/>
      <c r="CB310" s="67"/>
      <c r="CC310" s="67"/>
    </row>
    <row r="311" spans="1:91" x14ac:dyDescent="0.15">
      <c r="A311" s="170"/>
      <c r="B311" s="25"/>
      <c r="D311" s="7"/>
      <c r="E311" s="7"/>
      <c r="F311" s="7"/>
      <c r="G311" s="7"/>
      <c r="I311"/>
      <c r="K311" s="11"/>
      <c r="L311" s="8"/>
      <c r="N311" s="11"/>
      <c r="O311" s="15"/>
      <c r="P311" s="11"/>
      <c r="Q311" s="11"/>
      <c r="R311" s="11"/>
      <c r="S311" s="11"/>
      <c r="T311" s="11"/>
      <c r="AB311" s="25"/>
      <c r="AC311" s="73"/>
      <c r="AD311" s="25"/>
      <c r="AE311" s="25"/>
      <c r="BG311" s="67"/>
      <c r="BH311" s="67"/>
      <c r="BI311" s="67"/>
      <c r="BJ311" s="67"/>
      <c r="BK311" s="67"/>
      <c r="BL311" s="73"/>
      <c r="BM311" s="67"/>
      <c r="BN311" s="67"/>
      <c r="BO311" s="67"/>
      <c r="BP311" s="73"/>
      <c r="BQ311" s="67"/>
      <c r="BR311" s="67"/>
      <c r="BS311" s="67"/>
      <c r="BT311" s="67"/>
      <c r="BU311" s="67"/>
      <c r="BV311" s="73"/>
      <c r="BW311" s="67"/>
      <c r="BX311" s="67"/>
      <c r="BY311" s="67"/>
      <c r="BZ311" s="67"/>
      <c r="CA311" s="67"/>
      <c r="CB311" s="67"/>
      <c r="CC311" s="67"/>
    </row>
    <row r="312" spans="1:91" x14ac:dyDescent="0.15">
      <c r="A312" s="170"/>
      <c r="B312" s="25"/>
      <c r="D312" s="7"/>
      <c r="E312" s="7"/>
      <c r="F312" s="7"/>
      <c r="G312" s="7"/>
      <c r="I312"/>
      <c r="K312" s="11"/>
      <c r="L312" s="8"/>
      <c r="N312" s="11"/>
      <c r="O312" s="15"/>
      <c r="P312" s="11"/>
      <c r="Q312" s="11"/>
      <c r="R312" s="11"/>
      <c r="S312" s="11"/>
      <c r="T312" s="11"/>
      <c r="AB312" s="25"/>
      <c r="AC312" s="73"/>
      <c r="AD312" s="25"/>
      <c r="AE312" s="25"/>
      <c r="AG312" s="11"/>
      <c r="AH312" s="11"/>
      <c r="AI312" s="11"/>
      <c r="AJ312" s="11"/>
      <c r="AK312" s="11"/>
      <c r="AL312" s="11"/>
      <c r="AM312" s="11"/>
      <c r="AN312" s="11"/>
      <c r="BG312" s="67"/>
      <c r="BH312" s="67"/>
      <c r="BI312" s="67"/>
      <c r="BJ312" s="67"/>
      <c r="BK312" s="67"/>
      <c r="BL312" s="73"/>
      <c r="BM312" s="67"/>
      <c r="BN312" s="67"/>
      <c r="BO312" s="67"/>
      <c r="BP312" s="73"/>
      <c r="BQ312" s="67"/>
      <c r="BR312" s="67"/>
      <c r="BS312" s="67"/>
      <c r="BT312" s="67"/>
      <c r="BU312" s="67"/>
      <c r="BV312" s="73"/>
      <c r="BW312" s="67"/>
      <c r="BX312" s="67"/>
      <c r="BY312" s="67"/>
      <c r="BZ312" s="67"/>
      <c r="CA312" s="67"/>
      <c r="CB312" s="67"/>
      <c r="CC312" s="67"/>
    </row>
    <row r="313" spans="1:91" x14ac:dyDescent="0.15">
      <c r="A313" s="170"/>
      <c r="B313" s="25"/>
      <c r="D313" s="7"/>
      <c r="E313" s="7"/>
      <c r="F313" s="7"/>
      <c r="G313" s="7"/>
      <c r="I313"/>
      <c r="K313" s="11"/>
      <c r="L313" s="8"/>
      <c r="M313" s="181"/>
      <c r="N313" s="11"/>
      <c r="O313" s="15"/>
      <c r="P313" s="11"/>
      <c r="Q313" s="11"/>
      <c r="R313" s="11"/>
      <c r="S313" s="11"/>
      <c r="T313" s="11"/>
      <c r="AB313" s="25"/>
      <c r="AC313" s="73"/>
      <c r="AD313" s="25"/>
      <c r="AE313" s="25"/>
      <c r="AG313" s="11"/>
      <c r="AH313" s="11"/>
      <c r="AI313" s="11"/>
      <c r="AJ313" s="11"/>
      <c r="AK313" s="11"/>
      <c r="AL313" s="11"/>
      <c r="AM313" s="11"/>
      <c r="AN313" s="11"/>
      <c r="BG313" s="182"/>
      <c r="BH313" s="67"/>
      <c r="BI313" s="67"/>
      <c r="BJ313" s="67"/>
      <c r="BK313" s="67"/>
      <c r="BL313" s="73"/>
      <c r="BM313" s="67"/>
      <c r="BN313" s="67"/>
      <c r="BO313" s="67"/>
      <c r="BP313" s="73"/>
      <c r="BQ313" s="67"/>
      <c r="BR313" s="67"/>
      <c r="BS313" s="67"/>
      <c r="BT313" s="67"/>
      <c r="BU313" s="67"/>
      <c r="BV313" s="73"/>
      <c r="BW313" s="67"/>
      <c r="BX313" s="67"/>
      <c r="BY313" s="67"/>
      <c r="BZ313" s="67"/>
      <c r="CA313" s="67"/>
      <c r="CB313" s="67"/>
      <c r="CC313" s="67"/>
    </row>
    <row r="314" spans="1:91" x14ac:dyDescent="0.15">
      <c r="A314" s="170"/>
      <c r="B314" s="25"/>
      <c r="D314" s="7"/>
      <c r="E314" s="7"/>
      <c r="F314" s="7"/>
      <c r="G314" s="7"/>
      <c r="I314"/>
      <c r="K314" s="11"/>
      <c r="L314" s="8"/>
      <c r="N314" s="11"/>
      <c r="O314" s="15"/>
      <c r="P314" s="11"/>
      <c r="Q314" s="11"/>
      <c r="R314" s="11"/>
      <c r="S314" s="11"/>
      <c r="T314" s="11"/>
      <c r="AB314" s="25"/>
      <c r="AC314" s="73"/>
      <c r="AD314" s="25"/>
      <c r="AE314" s="25"/>
      <c r="AG314" s="11"/>
      <c r="AH314" s="11"/>
      <c r="AI314" s="11"/>
      <c r="AJ314" s="11"/>
      <c r="AK314" s="11"/>
      <c r="AL314" s="11"/>
      <c r="AM314" s="11"/>
      <c r="AN314" s="11"/>
      <c r="BG314" s="67"/>
      <c r="BH314" s="67"/>
      <c r="BI314" s="67"/>
      <c r="BJ314" s="67"/>
      <c r="BK314" s="67"/>
      <c r="BL314" s="67"/>
      <c r="BM314" s="67"/>
      <c r="BN314" s="67"/>
      <c r="BO314" s="67"/>
      <c r="BP314" s="67"/>
      <c r="BQ314" s="67"/>
      <c r="BR314" s="67"/>
      <c r="BS314" s="67"/>
      <c r="BT314" s="67"/>
      <c r="BU314" s="67"/>
      <c r="BV314" s="67"/>
      <c r="BW314" s="67"/>
      <c r="BX314" s="67"/>
      <c r="BY314" s="67"/>
      <c r="BZ314" s="67"/>
      <c r="CA314" s="67"/>
      <c r="CB314" s="67"/>
      <c r="CC314" s="67"/>
    </row>
    <row r="315" spans="1:91" x14ac:dyDescent="0.15">
      <c r="A315" s="170"/>
      <c r="B315" s="25"/>
      <c r="D315" s="7"/>
      <c r="E315" s="7"/>
      <c r="F315" s="7"/>
      <c r="G315" s="7"/>
      <c r="I315"/>
      <c r="K315" s="11"/>
      <c r="L315" s="8"/>
      <c r="N315" s="11"/>
      <c r="O315" s="15"/>
      <c r="P315" s="11"/>
      <c r="Q315" s="11"/>
      <c r="R315" s="11"/>
      <c r="S315" s="11"/>
      <c r="T315" s="11"/>
      <c r="AB315" s="25"/>
      <c r="AC315" s="73"/>
      <c r="AD315" s="25"/>
      <c r="AE315" s="25"/>
      <c r="AG315" s="11"/>
      <c r="AH315" s="11"/>
      <c r="AI315" s="11"/>
      <c r="AJ315" s="11"/>
      <c r="AK315" s="11"/>
      <c r="AL315" s="11"/>
      <c r="AM315" s="11"/>
      <c r="AN315" s="11"/>
      <c r="BG315" s="67"/>
      <c r="BH315" s="67"/>
      <c r="BI315" s="67"/>
      <c r="BJ315" s="67"/>
      <c r="BK315" s="67"/>
      <c r="BL315" s="67"/>
      <c r="BM315" s="67"/>
      <c r="BN315" s="67"/>
      <c r="BO315" s="67"/>
      <c r="BP315" s="67"/>
      <c r="BQ315" s="67"/>
      <c r="BR315" s="67"/>
      <c r="BS315" s="67"/>
      <c r="BT315" s="67"/>
      <c r="BU315" s="67"/>
      <c r="BV315" s="67"/>
      <c r="BW315" s="67"/>
      <c r="BX315" s="67"/>
      <c r="BY315" s="67"/>
      <c r="BZ315" s="67"/>
      <c r="CA315" s="67"/>
      <c r="CB315" s="67"/>
      <c r="CC315" s="67"/>
    </row>
    <row r="316" spans="1:91" x14ac:dyDescent="0.15">
      <c r="A316" s="170"/>
      <c r="B316" s="25"/>
      <c r="D316" s="7"/>
      <c r="E316" s="7"/>
      <c r="F316" s="7"/>
      <c r="G316" s="7"/>
      <c r="I316"/>
      <c r="K316" s="11"/>
      <c r="L316" s="8"/>
      <c r="N316" s="11"/>
      <c r="O316" s="15"/>
      <c r="P316" s="11"/>
      <c r="Q316" s="11"/>
      <c r="R316" s="11"/>
      <c r="S316" s="11"/>
      <c r="T316" s="11"/>
      <c r="AB316" s="25"/>
      <c r="AC316" s="73"/>
      <c r="AD316" s="25"/>
      <c r="AE316" s="25"/>
      <c r="AG316" s="11"/>
      <c r="AH316" s="11"/>
      <c r="AI316" s="11"/>
      <c r="AJ316" s="11"/>
      <c r="AK316" s="11"/>
      <c r="AL316" s="11"/>
      <c r="AM316" s="11"/>
      <c r="AN316" s="11"/>
      <c r="BG316" s="73"/>
      <c r="BH316" s="372"/>
      <c r="BI316" s="372"/>
      <c r="BJ316" s="372"/>
      <c r="BK316" s="372"/>
      <c r="BL316" s="372"/>
      <c r="BM316" s="372"/>
      <c r="BN316" s="372"/>
      <c r="BO316" s="372"/>
      <c r="BP316" s="372"/>
      <c r="BQ316" s="372"/>
      <c r="BR316" s="372"/>
      <c r="BS316" s="372"/>
      <c r="BT316" s="372"/>
      <c r="BU316" s="372"/>
      <c r="BV316" s="372"/>
      <c r="BW316" s="372"/>
      <c r="BX316" s="372"/>
      <c r="BY316" s="372"/>
      <c r="BZ316" s="372"/>
      <c r="CA316" s="372"/>
      <c r="CB316" s="372"/>
      <c r="CC316" s="372"/>
    </row>
    <row r="317" spans="1:91" x14ac:dyDescent="0.15">
      <c r="A317" s="170"/>
      <c r="B317" s="25"/>
      <c r="D317" s="7"/>
      <c r="E317" s="7"/>
      <c r="F317" s="7"/>
      <c r="G317" s="7"/>
      <c r="I317"/>
      <c r="K317" s="11"/>
      <c r="L317" s="8"/>
      <c r="N317" s="11"/>
      <c r="O317" s="15"/>
      <c r="P317" s="11"/>
      <c r="Q317" s="11"/>
      <c r="R317" s="11"/>
      <c r="S317" s="11"/>
      <c r="T317" s="11"/>
      <c r="AB317" s="25"/>
      <c r="AC317" s="73"/>
      <c r="AD317" s="25"/>
      <c r="AE317" s="25"/>
      <c r="BG317" s="73"/>
      <c r="BH317" s="372"/>
      <c r="BI317" s="372"/>
      <c r="BJ317" s="372"/>
      <c r="BK317" s="372"/>
      <c r="BL317" s="372"/>
      <c r="BM317" s="372"/>
      <c r="BN317" s="372"/>
      <c r="BO317" s="372"/>
      <c r="BP317" s="372"/>
      <c r="BQ317" s="372"/>
      <c r="BR317" s="372"/>
      <c r="BS317" s="372"/>
      <c r="BT317" s="372"/>
      <c r="BU317" s="372"/>
      <c r="BV317" s="372"/>
      <c r="BW317" s="372"/>
      <c r="BX317" s="372"/>
      <c r="BY317" s="372"/>
      <c r="BZ317" s="372"/>
      <c r="CA317" s="372"/>
      <c r="CB317" s="372"/>
      <c r="CC317" s="372"/>
    </row>
    <row r="318" spans="1:91" x14ac:dyDescent="0.15">
      <c r="A318" s="170"/>
      <c r="B318" s="25"/>
      <c r="D318" s="7"/>
      <c r="E318" s="7"/>
      <c r="F318" s="7"/>
      <c r="G318" s="7"/>
      <c r="I318"/>
      <c r="K318" s="11"/>
      <c r="L318" s="8"/>
      <c r="N318" s="11"/>
      <c r="O318" s="15"/>
      <c r="P318" s="11"/>
      <c r="Q318" s="11"/>
      <c r="R318" s="11"/>
      <c r="S318" s="11"/>
      <c r="T318" s="11"/>
      <c r="AB318" s="25"/>
      <c r="AC318" s="73"/>
      <c r="AD318" s="25"/>
      <c r="AE318" s="25"/>
      <c r="BG318" s="73"/>
      <c r="BH318" s="73"/>
      <c r="BI318" s="73"/>
      <c r="BJ318" s="73"/>
      <c r="BK318" s="73"/>
      <c r="BL318" s="73"/>
      <c r="BM318" s="73"/>
      <c r="BN318" s="73"/>
      <c r="BO318" s="73"/>
      <c r="BP318" s="73"/>
      <c r="BQ318" s="73"/>
      <c r="BR318" s="73"/>
      <c r="BS318" s="73"/>
      <c r="BT318" s="73"/>
      <c r="BU318" s="73"/>
      <c r="BV318" s="73"/>
      <c r="BW318" s="73"/>
      <c r="BX318" s="73"/>
      <c r="BY318" s="73"/>
      <c r="BZ318" s="73"/>
      <c r="CA318" s="73"/>
      <c r="CB318" s="73"/>
      <c r="CC318" s="73"/>
    </row>
    <row r="319" spans="1:91" x14ac:dyDescent="0.15">
      <c r="A319" s="170"/>
      <c r="B319" s="25"/>
      <c r="D319" s="7"/>
      <c r="E319" s="7"/>
      <c r="F319" s="7"/>
      <c r="G319" s="7"/>
      <c r="I319"/>
      <c r="K319" s="11"/>
      <c r="L319" s="8"/>
      <c r="N319" s="11"/>
      <c r="O319" s="15"/>
      <c r="P319" s="11"/>
      <c r="Q319" s="11"/>
      <c r="R319" s="11"/>
      <c r="S319" s="11"/>
      <c r="T319" s="11"/>
      <c r="AB319" s="25"/>
      <c r="AC319" s="73"/>
      <c r="AD319" s="25"/>
      <c r="AE319" s="25"/>
      <c r="BG319" s="73"/>
      <c r="BH319" s="96"/>
      <c r="BI319" s="96"/>
      <c r="BJ319" s="96"/>
      <c r="BK319" s="96"/>
      <c r="BL319" s="96"/>
      <c r="BM319" s="96"/>
      <c r="BN319" s="96"/>
      <c r="BO319" s="96"/>
      <c r="BP319" s="96"/>
      <c r="BQ319" s="96"/>
      <c r="BR319" s="96"/>
      <c r="BS319" s="96"/>
      <c r="BT319" s="96"/>
      <c r="BU319" s="96"/>
      <c r="BV319" s="96"/>
      <c r="BW319" s="96"/>
      <c r="BX319" s="96"/>
      <c r="BY319" s="96"/>
      <c r="BZ319" s="96"/>
      <c r="CA319" s="96"/>
      <c r="CB319" s="96"/>
      <c r="CC319" s="96"/>
    </row>
    <row r="320" spans="1:91" x14ac:dyDescent="0.15">
      <c r="A320" s="170"/>
      <c r="B320" s="25"/>
      <c r="D320" s="7"/>
      <c r="E320" s="7"/>
      <c r="F320" s="7"/>
      <c r="G320" s="7"/>
      <c r="I320"/>
      <c r="K320" s="11"/>
      <c r="L320" s="8"/>
      <c r="N320" s="11"/>
      <c r="O320" s="15"/>
      <c r="P320" s="11"/>
      <c r="Q320" s="11"/>
      <c r="R320" s="11"/>
      <c r="S320" s="11"/>
      <c r="T320" s="11"/>
      <c r="AB320" s="25"/>
      <c r="AC320" s="73"/>
      <c r="AD320" s="25"/>
      <c r="AE320" s="25"/>
      <c r="AO320" s="11"/>
      <c r="AP320" s="11"/>
      <c r="AQ320" s="11"/>
      <c r="AR320" s="11"/>
      <c r="AS320" s="11"/>
      <c r="AT320" s="11"/>
      <c r="AU320" s="11"/>
      <c r="AV320" s="11"/>
      <c r="AW320" s="11"/>
      <c r="AX320" s="11"/>
      <c r="AY320" s="11"/>
      <c r="AZ320" s="11"/>
      <c r="BA320" s="11"/>
      <c r="BB320" s="11"/>
      <c r="BG320" s="73"/>
      <c r="BH320" s="96"/>
      <c r="BI320" s="96"/>
      <c r="BJ320" s="96"/>
      <c r="BK320" s="96"/>
      <c r="BL320" s="96"/>
      <c r="BM320" s="96"/>
      <c r="BN320" s="96"/>
      <c r="BO320" s="96"/>
      <c r="BP320" s="96"/>
      <c r="BQ320" s="96"/>
      <c r="BR320" s="96"/>
      <c r="BS320" s="96"/>
      <c r="BT320" s="96"/>
      <c r="BU320" s="96"/>
      <c r="BV320" s="96"/>
      <c r="BW320" s="96"/>
      <c r="BX320" s="96"/>
      <c r="BY320" s="96"/>
      <c r="BZ320" s="96"/>
      <c r="CA320" s="96"/>
      <c r="CB320" s="96"/>
      <c r="CC320" s="96"/>
    </row>
    <row r="321" spans="1:81" x14ac:dyDescent="0.15">
      <c r="A321" s="170"/>
      <c r="B321" s="25"/>
      <c r="D321" s="7"/>
      <c r="E321" s="7"/>
      <c r="F321" s="7"/>
      <c r="G321" s="7"/>
      <c r="I321"/>
      <c r="K321" s="11"/>
      <c r="L321" s="8"/>
      <c r="N321" s="11"/>
      <c r="O321" s="15"/>
      <c r="P321" s="11"/>
      <c r="Q321" s="11"/>
      <c r="R321" s="11"/>
      <c r="S321" s="11"/>
      <c r="T321" s="11"/>
      <c r="AB321" s="25"/>
      <c r="AC321" s="73"/>
      <c r="AD321" s="25"/>
      <c r="AE321" s="25"/>
      <c r="AO321" s="11"/>
      <c r="AP321" s="11"/>
      <c r="AQ321" s="11"/>
      <c r="AR321" s="11"/>
      <c r="AS321" s="11"/>
      <c r="AT321" s="11"/>
      <c r="AU321" s="11"/>
      <c r="AV321" s="11"/>
      <c r="AW321" s="11"/>
      <c r="AX321" s="11"/>
      <c r="AY321" s="11"/>
      <c r="AZ321" s="11"/>
      <c r="BA321" s="11"/>
      <c r="BB321" s="11"/>
      <c r="BG321" s="73"/>
      <c r="BH321" s="96"/>
      <c r="BI321" s="96"/>
      <c r="BJ321" s="96"/>
      <c r="BK321" s="96"/>
      <c r="BL321" s="96"/>
      <c r="BM321" s="96"/>
      <c r="BN321" s="96"/>
      <c r="BO321" s="96"/>
      <c r="BP321" s="96"/>
      <c r="BQ321" s="96"/>
      <c r="BR321" s="96"/>
      <c r="BS321" s="96"/>
      <c r="BT321" s="96"/>
      <c r="BU321" s="96"/>
      <c r="BV321" s="96"/>
      <c r="BW321" s="96"/>
      <c r="BX321" s="96"/>
      <c r="BY321" s="96"/>
      <c r="BZ321" s="96"/>
      <c r="CA321" s="96"/>
      <c r="CB321" s="96"/>
      <c r="CC321" s="96"/>
    </row>
    <row r="322" spans="1:81" x14ac:dyDescent="0.15">
      <c r="A322" s="170"/>
      <c r="B322" s="25"/>
      <c r="D322" s="7"/>
      <c r="E322" s="7"/>
      <c r="F322" s="7"/>
      <c r="G322" s="7"/>
      <c r="I322"/>
      <c r="K322" s="11"/>
      <c r="L322" s="8"/>
      <c r="N322" s="11"/>
      <c r="O322" s="15"/>
      <c r="P322" s="11"/>
      <c r="Q322" s="11"/>
      <c r="R322" s="11"/>
      <c r="S322" s="11"/>
      <c r="T322" s="11"/>
      <c r="AB322" s="25"/>
      <c r="AC322" s="73"/>
      <c r="AD322" s="25"/>
      <c r="AE322" s="25"/>
      <c r="AO322" s="11"/>
      <c r="AP322" s="11"/>
      <c r="AQ322" s="11"/>
      <c r="AR322" s="11"/>
      <c r="AS322" s="11"/>
      <c r="AT322" s="11"/>
      <c r="AU322" s="11"/>
      <c r="AV322" s="11"/>
      <c r="AW322" s="11"/>
      <c r="AX322" s="11"/>
      <c r="AY322" s="11"/>
      <c r="AZ322" s="11"/>
      <c r="BA322" s="11"/>
      <c r="BB322" s="11"/>
      <c r="BG322" s="73"/>
      <c r="BH322" s="96"/>
      <c r="BI322" s="96"/>
      <c r="BJ322" s="96"/>
      <c r="BK322" s="96"/>
      <c r="BL322" s="96"/>
      <c r="BM322" s="96"/>
      <c r="BN322" s="96"/>
      <c r="BO322" s="96"/>
      <c r="BP322" s="96"/>
      <c r="BQ322" s="96"/>
      <c r="BR322" s="96"/>
      <c r="BS322" s="96"/>
      <c r="BT322" s="96"/>
      <c r="BU322" s="96"/>
      <c r="BV322" s="96"/>
      <c r="BW322" s="96"/>
      <c r="BX322" s="96"/>
      <c r="BY322" s="96"/>
      <c r="BZ322" s="96"/>
      <c r="CA322" s="96"/>
      <c r="CB322" s="96"/>
      <c r="CC322" s="96"/>
    </row>
    <row r="323" spans="1:81" x14ac:dyDescent="0.15">
      <c r="A323" s="170"/>
      <c r="B323" s="25"/>
      <c r="D323" s="7"/>
      <c r="E323" s="7"/>
      <c r="F323" s="7"/>
      <c r="G323" s="7"/>
      <c r="I323"/>
      <c r="K323" s="11"/>
      <c r="L323" s="8"/>
      <c r="N323" s="11"/>
      <c r="O323" s="15"/>
      <c r="P323" s="11"/>
      <c r="Q323" s="11"/>
      <c r="R323" s="11"/>
      <c r="S323" s="11"/>
      <c r="T323" s="11"/>
      <c r="AB323" s="25"/>
      <c r="AC323" s="73"/>
      <c r="AD323" s="25"/>
      <c r="AE323" s="25"/>
      <c r="AO323" s="11"/>
      <c r="AP323" s="11"/>
      <c r="AQ323" s="11"/>
      <c r="AR323" s="11"/>
      <c r="AS323" s="11"/>
      <c r="AT323" s="11"/>
      <c r="AU323" s="11"/>
      <c r="AV323" s="11"/>
      <c r="AW323" s="11"/>
      <c r="AX323" s="11"/>
      <c r="AY323" s="11"/>
      <c r="AZ323" s="11"/>
      <c r="BA323" s="11"/>
      <c r="BB323" s="11"/>
      <c r="BG323" s="73"/>
      <c r="BH323" s="96"/>
      <c r="BI323" s="96"/>
      <c r="BJ323" s="96"/>
      <c r="BK323" s="96"/>
      <c r="BL323" s="96"/>
      <c r="BM323" s="96"/>
      <c r="BN323" s="96"/>
      <c r="BO323" s="96"/>
      <c r="BP323" s="96"/>
      <c r="BQ323" s="96"/>
      <c r="BR323" s="96"/>
      <c r="BS323" s="96"/>
      <c r="BT323" s="96"/>
      <c r="BU323" s="96"/>
      <c r="BV323" s="96"/>
      <c r="BW323" s="96"/>
      <c r="BX323" s="96"/>
      <c r="BY323" s="96"/>
      <c r="BZ323" s="96"/>
      <c r="CA323" s="96"/>
      <c r="CB323" s="96"/>
      <c r="CC323" s="96"/>
    </row>
    <row r="324" spans="1:81" x14ac:dyDescent="0.15">
      <c r="A324" s="170"/>
      <c r="B324" s="25"/>
      <c r="D324" s="7"/>
      <c r="E324" s="7"/>
      <c r="F324" s="7"/>
      <c r="G324" s="7"/>
      <c r="I324"/>
      <c r="K324" s="11"/>
      <c r="L324" s="8"/>
      <c r="N324" s="11"/>
      <c r="O324" s="15"/>
      <c r="P324" s="11"/>
      <c r="Q324" s="11"/>
      <c r="R324" s="11"/>
      <c r="S324" s="11"/>
      <c r="T324" s="11"/>
      <c r="AB324" s="25"/>
      <c r="AC324" s="73"/>
      <c r="AD324" s="25"/>
      <c r="AE324" s="25"/>
      <c r="AO324" s="11"/>
      <c r="AP324" s="11"/>
      <c r="AQ324" s="11"/>
      <c r="AR324" s="11"/>
      <c r="AS324" s="11"/>
      <c r="AT324" s="11"/>
      <c r="AU324" s="11"/>
      <c r="AV324" s="11"/>
      <c r="AW324" s="11"/>
      <c r="AX324" s="11"/>
      <c r="AY324" s="11"/>
      <c r="AZ324" s="11"/>
      <c r="BA324" s="11"/>
      <c r="BB324" s="11"/>
      <c r="BG324" s="73"/>
      <c r="BH324" s="96"/>
      <c r="BI324" s="96"/>
      <c r="BJ324" s="96"/>
      <c r="BK324" s="96"/>
      <c r="BL324" s="96"/>
      <c r="BM324" s="96"/>
      <c r="BN324" s="96"/>
      <c r="BO324" s="96"/>
      <c r="BP324" s="96"/>
      <c r="BQ324" s="96"/>
      <c r="BR324" s="96"/>
      <c r="BS324" s="96"/>
      <c r="BT324" s="96"/>
      <c r="BU324" s="96"/>
      <c r="BV324" s="96"/>
      <c r="BW324" s="96"/>
      <c r="BX324" s="96"/>
      <c r="BY324" s="96"/>
      <c r="BZ324" s="96"/>
      <c r="CA324" s="96"/>
      <c r="CB324" s="96"/>
      <c r="CC324" s="96"/>
    </row>
    <row r="325" spans="1:81" x14ac:dyDescent="0.15">
      <c r="A325" s="170"/>
      <c r="B325" s="25"/>
      <c r="D325" s="7"/>
      <c r="E325" s="7"/>
      <c r="F325" s="7"/>
      <c r="G325" s="7"/>
      <c r="I325"/>
      <c r="K325" s="11"/>
      <c r="L325" s="8"/>
      <c r="N325" s="11"/>
      <c r="O325" s="15"/>
      <c r="P325" s="11"/>
      <c r="Q325" s="11"/>
      <c r="R325" s="11"/>
      <c r="S325" s="11"/>
      <c r="T325" s="11"/>
      <c r="AB325" s="25"/>
      <c r="AC325" s="73"/>
      <c r="AD325" s="25"/>
      <c r="AE325" s="25"/>
      <c r="BG325" s="67"/>
      <c r="BH325" s="67"/>
      <c r="BI325" s="73"/>
      <c r="BJ325" s="67"/>
      <c r="BK325" s="372"/>
      <c r="BL325" s="372"/>
      <c r="BM325" s="372"/>
      <c r="BN325" s="372"/>
      <c r="BO325" s="73"/>
      <c r="BP325" s="73"/>
      <c r="BQ325" s="73"/>
      <c r="BR325" s="67"/>
      <c r="BS325" s="67"/>
      <c r="BT325" s="67"/>
      <c r="BU325" s="73"/>
      <c r="BV325" s="73"/>
      <c r="BW325" s="67"/>
      <c r="BX325" s="73"/>
      <c r="BY325" s="67"/>
      <c r="BZ325" s="67"/>
      <c r="CA325" s="67"/>
      <c r="CB325" s="67"/>
      <c r="CC325" s="67"/>
    </row>
    <row r="326" spans="1:81" x14ac:dyDescent="0.15">
      <c r="A326" s="170"/>
      <c r="B326" s="25"/>
      <c r="D326" s="7"/>
      <c r="E326" s="7"/>
      <c r="F326" s="7"/>
      <c r="G326" s="7"/>
      <c r="I326"/>
      <c r="K326" s="11"/>
      <c r="L326" s="8"/>
      <c r="N326" s="11"/>
      <c r="O326" s="15"/>
      <c r="P326" s="11"/>
      <c r="Q326" s="11"/>
      <c r="R326" s="11"/>
      <c r="S326" s="11"/>
      <c r="T326" s="11"/>
      <c r="AB326" s="25"/>
      <c r="AC326" s="73"/>
      <c r="AD326" s="25"/>
      <c r="AE326" s="25"/>
      <c r="BG326" s="67"/>
      <c r="BH326" s="67"/>
      <c r="BI326" s="73"/>
      <c r="BJ326" s="67"/>
      <c r="BK326" s="378"/>
      <c r="BL326" s="378"/>
      <c r="BM326" s="378"/>
      <c r="BN326" s="378"/>
      <c r="BO326" s="73"/>
      <c r="BP326" s="73"/>
      <c r="BQ326" s="73"/>
      <c r="BR326" s="67"/>
      <c r="BS326" s="67"/>
      <c r="BT326" s="67"/>
      <c r="BU326" s="73"/>
      <c r="BV326" s="73"/>
      <c r="BW326" s="67"/>
      <c r="BX326" s="73"/>
      <c r="BY326" s="67"/>
      <c r="BZ326" s="67"/>
      <c r="CA326" s="67"/>
      <c r="CB326" s="67"/>
      <c r="CC326" s="67"/>
    </row>
    <row r="327" spans="1:81" x14ac:dyDescent="0.15">
      <c r="A327" s="170"/>
      <c r="B327" s="25"/>
      <c r="D327" s="7"/>
      <c r="E327" s="7"/>
      <c r="F327" s="7"/>
      <c r="G327" s="7"/>
      <c r="I327"/>
      <c r="K327" s="11"/>
      <c r="L327" s="8"/>
      <c r="N327" s="11"/>
      <c r="O327" s="15"/>
      <c r="P327" s="11"/>
      <c r="Q327" s="11"/>
      <c r="R327" s="11"/>
      <c r="S327" s="11"/>
      <c r="T327" s="11"/>
      <c r="AB327" s="25"/>
      <c r="AC327" s="73"/>
      <c r="AD327" s="25"/>
      <c r="AE327" s="25"/>
      <c r="AG327" s="11"/>
      <c r="AH327" s="11"/>
      <c r="AI327" s="11"/>
      <c r="AJ327" s="11"/>
      <c r="AK327" s="11"/>
      <c r="AL327" s="11"/>
      <c r="AM327" s="11"/>
      <c r="AN327" s="11"/>
      <c r="BG327" s="67"/>
      <c r="BH327" s="67"/>
      <c r="BI327" s="73"/>
      <c r="BJ327" s="67"/>
      <c r="BK327" s="372"/>
      <c r="BL327" s="372"/>
      <c r="BM327" s="372"/>
      <c r="BN327" s="372"/>
      <c r="BO327" s="67"/>
      <c r="BP327" s="73"/>
      <c r="BQ327" s="73"/>
      <c r="BR327" s="67"/>
      <c r="BS327" s="67"/>
      <c r="BT327" s="67"/>
      <c r="BU327" s="73"/>
      <c r="BV327" s="73"/>
      <c r="BW327" s="67"/>
      <c r="BX327" s="73"/>
      <c r="BY327" s="67"/>
      <c r="BZ327" s="67"/>
      <c r="CA327" s="67"/>
      <c r="CB327" s="67"/>
      <c r="CC327" s="67"/>
    </row>
    <row r="328" spans="1:81" x14ac:dyDescent="0.15">
      <c r="A328" s="170"/>
      <c r="B328" s="25"/>
      <c r="D328" s="7"/>
      <c r="E328" s="7"/>
      <c r="F328" s="7"/>
      <c r="G328" s="7"/>
      <c r="I328"/>
      <c r="K328" s="11"/>
      <c r="L328" s="8"/>
      <c r="N328" s="11"/>
      <c r="O328" s="15"/>
      <c r="P328" s="11"/>
      <c r="Q328" s="11"/>
      <c r="R328" s="11"/>
      <c r="S328" s="11"/>
      <c r="T328" s="11"/>
      <c r="AB328" s="25"/>
      <c r="AC328" s="73"/>
      <c r="AD328" s="25"/>
      <c r="AE328" s="25"/>
      <c r="AG328" s="11"/>
      <c r="AH328" s="11"/>
      <c r="AI328" s="11"/>
      <c r="AJ328" s="11"/>
      <c r="AK328" s="11"/>
      <c r="AL328" s="11"/>
      <c r="AM328" s="11"/>
      <c r="AN328" s="11"/>
      <c r="BG328" s="182"/>
      <c r="BH328" s="67"/>
      <c r="BI328" s="73"/>
      <c r="BJ328" s="67"/>
      <c r="BK328" s="73"/>
      <c r="BL328" s="73"/>
      <c r="BM328" s="73"/>
      <c r="BN328" s="73"/>
      <c r="BO328" s="67"/>
      <c r="BP328" s="73"/>
      <c r="BQ328" s="73"/>
      <c r="BR328" s="67"/>
      <c r="BS328" s="67"/>
      <c r="BT328" s="67"/>
      <c r="BU328" s="73"/>
      <c r="BV328" s="73"/>
      <c r="BW328" s="67"/>
      <c r="BX328" s="73"/>
      <c r="BY328" s="67"/>
      <c r="BZ328" s="67"/>
      <c r="CA328" s="67"/>
      <c r="CB328" s="67"/>
      <c r="CC328" s="67"/>
    </row>
    <row r="329" spans="1:81" x14ac:dyDescent="0.15">
      <c r="A329" s="170"/>
      <c r="B329" s="25"/>
      <c r="D329" s="7"/>
      <c r="E329" s="7"/>
      <c r="F329" s="7"/>
      <c r="G329" s="7"/>
      <c r="I329"/>
      <c r="K329" s="11"/>
      <c r="L329" s="8"/>
      <c r="N329" s="11"/>
      <c r="O329" s="15"/>
      <c r="P329" s="11"/>
      <c r="Q329" s="11"/>
      <c r="R329" s="11"/>
      <c r="S329" s="11"/>
      <c r="T329" s="11"/>
      <c r="AB329" s="25"/>
      <c r="AC329" s="73"/>
      <c r="AD329" s="25"/>
      <c r="AE329" s="25"/>
      <c r="AG329" s="11"/>
      <c r="AH329" s="11"/>
      <c r="AI329" s="11"/>
      <c r="AJ329" s="11"/>
      <c r="AK329" s="11"/>
      <c r="AL329" s="11"/>
      <c r="AM329" s="11"/>
      <c r="AN329" s="11"/>
      <c r="BG329" s="67"/>
      <c r="BH329" s="67"/>
      <c r="BI329" s="67"/>
      <c r="BJ329" s="67"/>
      <c r="BK329" s="67"/>
      <c r="BL329" s="67"/>
      <c r="BM329" s="67"/>
      <c r="BN329" s="67"/>
      <c r="BO329" s="67"/>
      <c r="BP329" s="67"/>
      <c r="BQ329" s="67"/>
      <c r="BR329" s="67"/>
      <c r="BS329" s="67"/>
      <c r="BT329" s="67"/>
      <c r="BU329" s="67"/>
      <c r="BV329" s="67"/>
      <c r="BW329" s="67"/>
      <c r="BX329" s="67"/>
      <c r="BY329" s="67"/>
      <c r="BZ329" s="67"/>
      <c r="CA329" s="67"/>
      <c r="CB329" s="67"/>
      <c r="CC329" s="67"/>
    </row>
    <row r="330" spans="1:81" x14ac:dyDescent="0.15">
      <c r="A330" s="170"/>
      <c r="B330" s="25"/>
      <c r="D330" s="7"/>
      <c r="E330" s="7"/>
      <c r="F330" s="7"/>
      <c r="G330" s="7"/>
      <c r="I330"/>
      <c r="K330" s="11"/>
      <c r="L330" s="8"/>
      <c r="N330" s="11"/>
      <c r="O330" s="15"/>
      <c r="P330" s="11"/>
      <c r="Q330" s="11"/>
      <c r="R330" s="11"/>
      <c r="S330" s="11"/>
      <c r="T330" s="11"/>
      <c r="AB330" s="25"/>
      <c r="AC330" s="73"/>
      <c r="AD330" s="25"/>
      <c r="AE330" s="25"/>
      <c r="AG330" s="11"/>
      <c r="AH330" s="11"/>
      <c r="AI330" s="11"/>
      <c r="AJ330" s="11"/>
      <c r="AK330" s="11"/>
      <c r="AL330" s="11"/>
      <c r="AM330" s="11"/>
      <c r="AN330" s="11"/>
      <c r="BG330" s="67"/>
      <c r="BH330" s="67"/>
      <c r="BI330" s="67"/>
      <c r="BJ330" s="67"/>
      <c r="BK330" s="67"/>
      <c r="BL330" s="67"/>
      <c r="BM330" s="67"/>
      <c r="BN330" s="67"/>
      <c r="BO330" s="67"/>
      <c r="BP330" s="67"/>
      <c r="BQ330" s="67"/>
      <c r="BR330" s="67"/>
      <c r="BS330" s="67"/>
      <c r="BT330" s="67"/>
      <c r="BU330" s="67"/>
      <c r="BV330" s="67"/>
      <c r="BW330" s="67"/>
      <c r="BX330" s="67"/>
      <c r="BY330" s="67"/>
      <c r="BZ330" s="67"/>
      <c r="CA330" s="67"/>
      <c r="CB330" s="67"/>
      <c r="CC330" s="67"/>
    </row>
    <row r="331" spans="1:81" x14ac:dyDescent="0.15">
      <c r="A331" s="170"/>
      <c r="B331" s="25"/>
      <c r="D331" s="7"/>
      <c r="E331" s="7"/>
      <c r="F331" s="7"/>
      <c r="G331" s="7"/>
      <c r="I331"/>
      <c r="K331" s="11"/>
      <c r="L331" s="8"/>
      <c r="N331" s="11"/>
      <c r="O331" s="15"/>
      <c r="P331" s="11"/>
      <c r="Q331" s="11"/>
      <c r="R331" s="11"/>
      <c r="S331" s="11"/>
      <c r="T331" s="11"/>
      <c r="AB331" s="25"/>
      <c r="AC331" s="73"/>
      <c r="AD331" s="25"/>
      <c r="AE331" s="25"/>
      <c r="AG331" s="11"/>
      <c r="AH331" s="11"/>
      <c r="AI331" s="11"/>
      <c r="AJ331" s="11"/>
      <c r="AK331" s="11"/>
      <c r="AL331" s="11"/>
      <c r="AM331" s="11"/>
      <c r="AN331" s="11"/>
      <c r="BG331" s="73"/>
      <c r="BH331" s="372"/>
      <c r="BI331" s="372"/>
      <c r="BJ331" s="372"/>
      <c r="BK331" s="372"/>
      <c r="BL331" s="372"/>
      <c r="BM331" s="372"/>
      <c r="BN331" s="372"/>
      <c r="BO331" s="372"/>
      <c r="BP331" s="372"/>
      <c r="BQ331" s="372"/>
      <c r="BR331" s="372"/>
      <c r="BS331" s="372"/>
      <c r="BT331" s="372"/>
      <c r="BU331" s="372"/>
      <c r="BV331" s="372"/>
      <c r="BW331" s="372"/>
      <c r="BX331" s="372"/>
      <c r="BY331" s="372"/>
      <c r="BZ331" s="372"/>
      <c r="CA331" s="372"/>
      <c r="CB331" s="372"/>
      <c r="CC331" s="372"/>
    </row>
    <row r="332" spans="1:81" x14ac:dyDescent="0.15">
      <c r="A332" s="170"/>
      <c r="B332" s="25"/>
      <c r="D332" s="7"/>
      <c r="E332" s="7"/>
      <c r="F332" s="7"/>
      <c r="G332" s="7"/>
      <c r="I332"/>
      <c r="K332" s="11"/>
      <c r="L332" s="8"/>
      <c r="N332" s="11"/>
      <c r="O332" s="15"/>
      <c r="P332" s="11"/>
      <c r="Q332" s="11"/>
      <c r="R332" s="11"/>
      <c r="S332" s="11"/>
      <c r="T332" s="11"/>
      <c r="AB332" s="25"/>
      <c r="AC332" s="73"/>
      <c r="AD332" s="25"/>
      <c r="AE332" s="25"/>
      <c r="BG332" s="73"/>
      <c r="BH332" s="372"/>
      <c r="BI332" s="372"/>
      <c r="BJ332" s="372"/>
      <c r="BK332" s="372"/>
      <c r="BL332" s="372"/>
      <c r="BM332" s="372"/>
      <c r="BN332" s="372"/>
      <c r="BO332" s="372"/>
      <c r="BP332" s="372"/>
      <c r="BQ332" s="372"/>
      <c r="BR332" s="372"/>
      <c r="BS332" s="372"/>
      <c r="BT332" s="372"/>
      <c r="BU332" s="372"/>
      <c r="BV332" s="372"/>
      <c r="BW332" s="372"/>
      <c r="BX332" s="372"/>
      <c r="BY332" s="372"/>
      <c r="BZ332" s="372"/>
      <c r="CA332" s="372"/>
      <c r="CB332" s="372"/>
      <c r="CC332" s="372"/>
    </row>
    <row r="333" spans="1:81" x14ac:dyDescent="0.15">
      <c r="A333" s="170"/>
      <c r="B333" s="25"/>
      <c r="D333" s="7"/>
      <c r="E333" s="7"/>
      <c r="F333" s="7"/>
      <c r="G333" s="7"/>
      <c r="I333"/>
      <c r="K333" s="11"/>
      <c r="L333" s="8"/>
      <c r="N333" s="11"/>
      <c r="O333" s="15"/>
      <c r="P333" s="11"/>
      <c r="Q333" s="11"/>
      <c r="R333" s="11"/>
      <c r="S333" s="11"/>
      <c r="T333" s="11"/>
      <c r="AB333" s="25"/>
      <c r="AC333" s="73"/>
      <c r="AD333" s="25"/>
      <c r="AE333" s="25"/>
      <c r="BG333" s="73"/>
      <c r="BH333" s="73"/>
      <c r="BI333" s="73"/>
      <c r="BJ333" s="73"/>
      <c r="BK333" s="73"/>
      <c r="BL333" s="73"/>
      <c r="BM333" s="73"/>
      <c r="BN333" s="73"/>
      <c r="BO333" s="73"/>
      <c r="BP333" s="73"/>
      <c r="BQ333" s="73"/>
      <c r="BR333" s="73"/>
      <c r="BS333" s="73"/>
      <c r="BT333" s="73"/>
      <c r="BU333" s="73"/>
      <c r="BV333" s="73"/>
      <c r="BW333" s="73"/>
      <c r="BX333" s="73"/>
      <c r="BY333" s="73"/>
      <c r="BZ333" s="73"/>
      <c r="CA333" s="73"/>
      <c r="CB333" s="73"/>
      <c r="CC333" s="73"/>
    </row>
    <row r="334" spans="1:81" x14ac:dyDescent="0.15">
      <c r="A334" s="170"/>
      <c r="B334" s="25"/>
      <c r="D334" s="7"/>
      <c r="E334" s="7"/>
      <c r="F334" s="7"/>
      <c r="G334" s="7"/>
      <c r="I334"/>
      <c r="K334" s="11"/>
      <c r="L334" s="8"/>
      <c r="N334" s="11"/>
      <c r="O334" s="15"/>
      <c r="P334" s="11"/>
      <c r="Q334" s="11"/>
      <c r="R334" s="11"/>
      <c r="S334" s="11"/>
      <c r="T334" s="11"/>
      <c r="AB334" s="25"/>
      <c r="AC334" s="73"/>
      <c r="AD334" s="25"/>
      <c r="AE334" s="25"/>
      <c r="BG334" s="73"/>
      <c r="BH334" s="96"/>
      <c r="BI334" s="96"/>
      <c r="BJ334" s="96"/>
      <c r="BK334" s="96"/>
      <c r="BL334" s="96"/>
      <c r="BM334" s="96"/>
      <c r="BN334" s="96"/>
      <c r="BO334" s="96"/>
      <c r="BP334" s="96"/>
      <c r="BQ334" s="96"/>
      <c r="BR334" s="96"/>
      <c r="BS334" s="96"/>
      <c r="BT334" s="96"/>
      <c r="BU334" s="96"/>
      <c r="BV334" s="96"/>
      <c r="BW334" s="96"/>
      <c r="BX334" s="96"/>
      <c r="BY334" s="96"/>
      <c r="BZ334" s="96"/>
      <c r="CA334" s="96"/>
      <c r="CB334" s="96"/>
      <c r="CC334" s="96"/>
    </row>
    <row r="335" spans="1:81" x14ac:dyDescent="0.15">
      <c r="A335" s="170"/>
      <c r="B335" s="25"/>
      <c r="D335" s="7"/>
      <c r="E335" s="7"/>
      <c r="F335" s="7"/>
      <c r="G335" s="7"/>
      <c r="I335"/>
      <c r="K335" s="11"/>
      <c r="L335" s="8"/>
      <c r="N335" s="11"/>
      <c r="O335" s="15"/>
      <c r="P335" s="11"/>
      <c r="Q335" s="11"/>
      <c r="R335" s="11"/>
      <c r="S335" s="11"/>
      <c r="T335" s="11"/>
      <c r="AB335" s="25"/>
      <c r="AC335" s="73"/>
      <c r="AD335" s="25"/>
      <c r="AE335" s="25"/>
      <c r="AO335" s="11"/>
      <c r="AP335" s="11"/>
      <c r="AQ335" s="11"/>
      <c r="AR335" s="11"/>
      <c r="AS335" s="11"/>
      <c r="AT335" s="11"/>
      <c r="AU335" s="11"/>
      <c r="AV335" s="11"/>
      <c r="AW335" s="11"/>
      <c r="AX335" s="11"/>
      <c r="AY335" s="11"/>
      <c r="AZ335" s="11"/>
      <c r="BA335" s="11"/>
      <c r="BB335" s="11"/>
      <c r="BG335" s="73"/>
      <c r="BH335" s="96"/>
      <c r="BI335" s="96"/>
      <c r="BJ335" s="96"/>
      <c r="BK335" s="96"/>
      <c r="BL335" s="96"/>
      <c r="BM335" s="96"/>
      <c r="BN335" s="96"/>
      <c r="BO335" s="96"/>
      <c r="BP335" s="96"/>
      <c r="BQ335" s="96"/>
      <c r="BR335" s="96"/>
      <c r="BS335" s="96"/>
      <c r="BT335" s="96"/>
      <c r="BU335" s="96"/>
      <c r="BV335" s="96"/>
      <c r="BW335" s="96"/>
      <c r="BX335" s="96"/>
      <c r="BY335" s="96"/>
      <c r="BZ335" s="96"/>
      <c r="CA335" s="96"/>
      <c r="CB335" s="96"/>
      <c r="CC335" s="96"/>
    </row>
    <row r="336" spans="1:81" x14ac:dyDescent="0.15">
      <c r="A336" s="170"/>
      <c r="B336" s="25"/>
      <c r="D336" s="7"/>
      <c r="E336" s="7"/>
      <c r="F336" s="7"/>
      <c r="G336" s="7"/>
      <c r="I336"/>
      <c r="K336" s="11"/>
      <c r="L336" s="8"/>
      <c r="N336" s="11"/>
      <c r="O336" s="15"/>
      <c r="P336" s="11"/>
      <c r="Q336" s="11"/>
      <c r="R336" s="11"/>
      <c r="S336" s="11"/>
      <c r="T336" s="11"/>
      <c r="AB336" s="25"/>
      <c r="AC336" s="73"/>
      <c r="AD336" s="25"/>
      <c r="AE336" s="25"/>
      <c r="AO336" s="11"/>
      <c r="AP336" s="11"/>
      <c r="AQ336" s="11"/>
      <c r="AR336" s="11"/>
      <c r="AS336" s="11"/>
      <c r="AT336" s="11"/>
      <c r="AU336" s="11"/>
      <c r="AV336" s="11"/>
      <c r="AW336" s="11"/>
      <c r="AX336" s="11"/>
      <c r="AY336" s="11"/>
      <c r="AZ336" s="11"/>
      <c r="BA336" s="11"/>
      <c r="BB336" s="11"/>
      <c r="BG336" s="73"/>
      <c r="BH336" s="96"/>
      <c r="BI336" s="96"/>
      <c r="BJ336" s="96"/>
      <c r="BK336" s="96"/>
      <c r="BL336" s="96"/>
      <c r="BM336" s="96"/>
      <c r="BN336" s="96"/>
      <c r="BO336" s="96"/>
      <c r="BP336" s="96"/>
      <c r="BQ336" s="96"/>
      <c r="BR336" s="96"/>
      <c r="BS336" s="96"/>
      <c r="BT336" s="96"/>
      <c r="BU336" s="96"/>
      <c r="BV336" s="96"/>
      <c r="BW336" s="96"/>
      <c r="BX336" s="96"/>
      <c r="BY336" s="96"/>
      <c r="BZ336" s="96"/>
      <c r="CA336" s="96"/>
      <c r="CB336" s="96"/>
      <c r="CC336" s="96"/>
    </row>
    <row r="337" spans="1:81" x14ac:dyDescent="0.15">
      <c r="A337" s="170"/>
      <c r="B337" s="25"/>
      <c r="D337" s="7"/>
      <c r="E337" s="7"/>
      <c r="F337" s="7"/>
      <c r="G337" s="7"/>
      <c r="I337"/>
      <c r="K337" s="11"/>
      <c r="L337" s="8"/>
      <c r="N337" s="11"/>
      <c r="O337" s="15"/>
      <c r="P337" s="11"/>
      <c r="Q337" s="11"/>
      <c r="R337" s="11"/>
      <c r="S337" s="11"/>
      <c r="T337" s="11"/>
      <c r="AB337" s="25"/>
      <c r="AC337" s="73"/>
      <c r="AD337" s="25"/>
      <c r="AE337" s="25"/>
      <c r="AO337" s="11"/>
      <c r="AP337" s="11"/>
      <c r="AQ337" s="11"/>
      <c r="AR337" s="11"/>
      <c r="AS337" s="11"/>
      <c r="AT337" s="11"/>
      <c r="AU337" s="11"/>
      <c r="AV337" s="11"/>
      <c r="AW337" s="11"/>
      <c r="AX337" s="11"/>
      <c r="AY337" s="11"/>
      <c r="AZ337" s="11"/>
      <c r="BA337" s="11"/>
      <c r="BB337" s="11"/>
      <c r="BG337" s="73"/>
      <c r="BH337" s="96"/>
      <c r="BI337" s="96"/>
      <c r="BJ337" s="96"/>
      <c r="BK337" s="96"/>
      <c r="BL337" s="96"/>
      <c r="BM337" s="96"/>
      <c r="BN337" s="96"/>
      <c r="BO337" s="96"/>
      <c r="BP337" s="96"/>
      <c r="BQ337" s="96"/>
      <c r="BR337" s="96"/>
      <c r="BS337" s="96"/>
      <c r="BT337" s="96"/>
      <c r="BU337" s="96"/>
      <c r="BV337" s="96"/>
      <c r="BW337" s="96"/>
      <c r="BX337" s="96"/>
      <c r="BY337" s="96"/>
      <c r="BZ337" s="96"/>
      <c r="CA337" s="96"/>
      <c r="CB337" s="96"/>
      <c r="CC337" s="96"/>
    </row>
    <row r="338" spans="1:81" x14ac:dyDescent="0.15">
      <c r="A338" s="170"/>
      <c r="B338" s="25"/>
      <c r="D338" s="7"/>
      <c r="E338" s="7"/>
      <c r="F338" s="7"/>
      <c r="G338" s="7"/>
      <c r="I338"/>
      <c r="K338" s="11"/>
      <c r="L338" s="8"/>
      <c r="M338" s="181"/>
      <c r="N338" s="11"/>
      <c r="O338" s="15"/>
      <c r="P338" s="11"/>
      <c r="Q338" s="11"/>
      <c r="R338" s="11"/>
      <c r="S338" s="11"/>
      <c r="T338" s="11"/>
      <c r="AB338" s="25"/>
      <c r="AC338" s="73"/>
      <c r="AD338" s="25"/>
      <c r="AE338" s="25"/>
      <c r="AO338" s="11"/>
      <c r="AP338" s="11"/>
      <c r="AQ338" s="11"/>
      <c r="AR338" s="11"/>
      <c r="AS338" s="11"/>
      <c r="AT338" s="11"/>
      <c r="AU338" s="11"/>
      <c r="AV338" s="11"/>
      <c r="AW338" s="11"/>
      <c r="AX338" s="11"/>
      <c r="AY338" s="11"/>
      <c r="AZ338" s="11"/>
      <c r="BA338" s="11"/>
      <c r="BB338" s="11"/>
      <c r="BG338" s="73"/>
      <c r="BH338" s="96"/>
      <c r="BI338" s="96"/>
      <c r="BJ338" s="96"/>
      <c r="BK338" s="96"/>
      <c r="BL338" s="96"/>
      <c r="BM338" s="96"/>
      <c r="BN338" s="96"/>
      <c r="BO338" s="96"/>
      <c r="BP338" s="96"/>
      <c r="BQ338" s="96"/>
      <c r="BR338" s="96"/>
      <c r="BS338" s="96"/>
      <c r="BT338" s="96"/>
      <c r="BU338" s="96"/>
      <c r="BV338" s="96"/>
      <c r="BW338" s="96"/>
      <c r="BX338" s="96"/>
      <c r="BY338" s="96"/>
      <c r="BZ338" s="96"/>
      <c r="CA338" s="96"/>
      <c r="CB338" s="96"/>
      <c r="CC338" s="96"/>
    </row>
    <row r="339" spans="1:81" x14ac:dyDescent="0.15">
      <c r="A339" s="170"/>
      <c r="B339" s="25"/>
      <c r="D339" s="7"/>
      <c r="E339" s="7"/>
      <c r="F339" s="7"/>
      <c r="G339" s="7"/>
      <c r="I339"/>
      <c r="K339" s="11"/>
      <c r="L339" s="8"/>
      <c r="N339" s="11"/>
      <c r="O339" s="15"/>
      <c r="P339" s="11"/>
      <c r="Q339" s="11"/>
      <c r="R339" s="11"/>
      <c r="S339" s="11"/>
      <c r="T339" s="11"/>
      <c r="AB339" s="25"/>
      <c r="AC339" s="73"/>
      <c r="AD339" s="25"/>
      <c r="AE339" s="25"/>
      <c r="AO339" s="11"/>
      <c r="AP339" s="11"/>
      <c r="AQ339" s="11"/>
      <c r="AR339" s="11"/>
      <c r="AS339" s="11"/>
      <c r="AT339" s="11"/>
      <c r="AU339" s="11"/>
      <c r="AV339" s="11"/>
      <c r="AW339" s="11"/>
      <c r="AX339" s="11"/>
      <c r="AY339" s="11"/>
      <c r="AZ339" s="11"/>
      <c r="BA339" s="11"/>
      <c r="BB339" s="11"/>
      <c r="BG339" s="73"/>
      <c r="BH339" s="96"/>
      <c r="BI339" s="96"/>
      <c r="BJ339" s="96"/>
      <c r="BK339" s="96"/>
      <c r="BL339" s="96"/>
      <c r="BM339" s="96"/>
      <c r="BN339" s="96"/>
      <c r="BO339" s="96"/>
      <c r="BP339" s="96"/>
      <c r="BQ339" s="96"/>
      <c r="BR339" s="96"/>
      <c r="BS339" s="96"/>
      <c r="BT339" s="96"/>
      <c r="BU339" s="96"/>
      <c r="BV339" s="96"/>
      <c r="BW339" s="96"/>
      <c r="BX339" s="96"/>
      <c r="BY339" s="96"/>
      <c r="BZ339" s="96"/>
      <c r="CA339" s="96"/>
      <c r="CB339" s="96"/>
      <c r="CC339" s="96"/>
    </row>
    <row r="340" spans="1:81" x14ac:dyDescent="0.15">
      <c r="A340" s="170"/>
      <c r="B340" s="25"/>
      <c r="D340" s="7"/>
      <c r="E340" s="7"/>
      <c r="F340" s="7"/>
      <c r="G340" s="7"/>
      <c r="I340"/>
      <c r="K340" s="11"/>
      <c r="L340" s="8"/>
      <c r="N340" s="11"/>
      <c r="O340" s="15"/>
      <c r="P340" s="11"/>
      <c r="Q340" s="11"/>
      <c r="R340" s="11"/>
      <c r="S340" s="11"/>
      <c r="T340" s="11"/>
      <c r="AB340" s="25"/>
      <c r="AC340" s="73"/>
      <c r="AD340" s="25"/>
      <c r="AE340" s="25"/>
      <c r="BG340" s="67"/>
      <c r="BH340" s="67"/>
      <c r="BI340" s="67"/>
      <c r="BJ340" s="67"/>
      <c r="BK340" s="67"/>
      <c r="BL340" s="67"/>
      <c r="BM340" s="67"/>
      <c r="BN340" s="67"/>
      <c r="BO340" s="67"/>
      <c r="BP340" s="67"/>
      <c r="BQ340" s="67"/>
      <c r="BR340" s="67"/>
      <c r="BS340" s="67"/>
      <c r="BT340" s="67"/>
      <c r="BU340" s="67"/>
      <c r="BV340" s="67"/>
      <c r="BW340" s="67"/>
      <c r="BX340" s="67"/>
      <c r="BY340" s="67"/>
      <c r="BZ340" s="67"/>
      <c r="CA340" s="67"/>
      <c r="CB340" s="67"/>
      <c r="CC340" s="67"/>
    </row>
    <row r="341" spans="1:81" x14ac:dyDescent="0.15">
      <c r="A341" s="170"/>
      <c r="B341" s="25"/>
      <c r="D341" s="7"/>
      <c r="E341" s="7"/>
      <c r="F341" s="7"/>
      <c r="G341" s="7"/>
      <c r="I341"/>
      <c r="K341" s="11"/>
      <c r="L341" s="8"/>
      <c r="N341" s="11"/>
      <c r="O341" s="15"/>
      <c r="P341" s="11"/>
      <c r="Q341" s="11"/>
      <c r="R341" s="11"/>
      <c r="S341" s="11"/>
      <c r="T341" s="11"/>
      <c r="AB341" s="25"/>
      <c r="AC341" s="73"/>
      <c r="AD341" s="25"/>
      <c r="AE341" s="25"/>
      <c r="BG341" s="182"/>
      <c r="BH341" s="67"/>
      <c r="BI341" s="67"/>
      <c r="BJ341" s="67"/>
      <c r="BK341" s="67"/>
      <c r="BL341" s="67"/>
      <c r="BM341" s="67"/>
      <c r="BN341" s="67"/>
      <c r="BO341" s="67"/>
      <c r="BP341" s="67"/>
      <c r="BQ341" s="67"/>
      <c r="BR341" s="67"/>
      <c r="BS341" s="67"/>
      <c r="BT341" s="67"/>
      <c r="BU341" s="67"/>
      <c r="BV341" s="67"/>
      <c r="BW341" s="67"/>
      <c r="BX341" s="67"/>
      <c r="BY341" s="67"/>
      <c r="BZ341" s="67"/>
      <c r="CA341" s="67"/>
      <c r="CB341" s="67"/>
      <c r="CC341" s="67"/>
    </row>
    <row r="342" spans="1:81" x14ac:dyDescent="0.15">
      <c r="A342" s="170"/>
      <c r="B342" s="25"/>
      <c r="D342" s="7"/>
      <c r="E342" s="7"/>
      <c r="F342" s="7"/>
      <c r="G342" s="7"/>
      <c r="I342"/>
      <c r="K342" s="11"/>
      <c r="L342" s="8"/>
      <c r="N342" s="11"/>
      <c r="O342" s="15"/>
      <c r="P342" s="11"/>
      <c r="Q342" s="11"/>
      <c r="R342" s="11"/>
      <c r="S342" s="11"/>
      <c r="T342" s="11"/>
      <c r="AB342" s="25"/>
      <c r="AC342" s="73"/>
      <c r="AD342" s="25"/>
      <c r="AE342" s="25"/>
      <c r="BG342" s="67"/>
      <c r="BH342" s="67"/>
      <c r="BI342" s="67"/>
      <c r="BJ342" s="67"/>
      <c r="BK342" s="67"/>
      <c r="BL342" s="67"/>
      <c r="BM342" s="67"/>
      <c r="BN342" s="67"/>
      <c r="BO342" s="67"/>
      <c r="BP342" s="67"/>
      <c r="BQ342" s="67"/>
      <c r="BR342" s="67"/>
      <c r="BS342" s="67"/>
      <c r="BT342" s="67"/>
      <c r="BU342" s="67"/>
      <c r="BV342" s="67"/>
      <c r="BW342" s="67"/>
      <c r="BX342" s="67"/>
      <c r="BY342" s="67"/>
      <c r="BZ342" s="67"/>
      <c r="CA342" s="67"/>
      <c r="CB342" s="67"/>
      <c r="CC342" s="67"/>
    </row>
    <row r="343" spans="1:81" x14ac:dyDescent="0.15">
      <c r="A343" s="170"/>
      <c r="B343" s="25"/>
      <c r="D343" s="7"/>
      <c r="E343" s="7"/>
      <c r="F343" s="7"/>
      <c r="G343" s="7"/>
      <c r="I343"/>
      <c r="K343" s="11"/>
      <c r="L343" s="8"/>
      <c r="N343" s="11"/>
      <c r="O343" s="15"/>
      <c r="P343" s="11"/>
      <c r="Q343" s="11"/>
      <c r="R343" s="11"/>
      <c r="S343" s="11"/>
      <c r="T343" s="11"/>
      <c r="AB343" s="25"/>
      <c r="AC343" s="73"/>
      <c r="AD343" s="25"/>
      <c r="AE343" s="25"/>
      <c r="BG343" s="67"/>
      <c r="BH343" s="67"/>
      <c r="BI343" s="67"/>
      <c r="BJ343" s="67"/>
      <c r="BK343" s="67"/>
      <c r="BL343" s="67"/>
      <c r="BM343" s="67"/>
      <c r="BN343" s="67"/>
      <c r="BO343" s="67"/>
      <c r="BP343" s="67"/>
      <c r="BQ343" s="67"/>
      <c r="BR343" s="67"/>
      <c r="BS343" s="67"/>
      <c r="BT343" s="67"/>
      <c r="BU343" s="67"/>
      <c r="BV343" s="67"/>
      <c r="BW343" s="67"/>
      <c r="BX343" s="67"/>
      <c r="BY343" s="67"/>
      <c r="BZ343" s="67"/>
      <c r="CA343" s="67"/>
      <c r="CB343" s="67"/>
      <c r="CC343" s="67"/>
    </row>
    <row r="344" spans="1:81" x14ac:dyDescent="0.15">
      <c r="A344" s="170"/>
      <c r="B344" s="25"/>
      <c r="D344" s="7"/>
      <c r="E344" s="7"/>
      <c r="F344" s="7"/>
      <c r="G344" s="7"/>
      <c r="I344"/>
      <c r="K344" s="11"/>
      <c r="L344" s="8"/>
      <c r="M344" s="181"/>
      <c r="N344" s="11"/>
      <c r="O344" s="15"/>
      <c r="P344" s="11"/>
      <c r="Q344" s="11"/>
      <c r="R344" s="11"/>
      <c r="S344" s="11"/>
      <c r="T344" s="11"/>
      <c r="AB344" s="25"/>
      <c r="AC344" s="73"/>
      <c r="AD344" s="25"/>
      <c r="AE344" s="25"/>
      <c r="AG344" s="11"/>
      <c r="AH344" s="11"/>
      <c r="AI344" s="11"/>
      <c r="AJ344" s="11"/>
      <c r="AK344" s="11"/>
      <c r="AL344" s="11"/>
      <c r="AM344" s="11"/>
      <c r="AN344" s="11"/>
      <c r="BG344" s="67"/>
      <c r="BH344" s="67"/>
      <c r="BI344" s="67"/>
      <c r="BJ344" s="67"/>
      <c r="BK344" s="67"/>
      <c r="BL344" s="67"/>
      <c r="BM344" s="67"/>
      <c r="BN344" s="67"/>
      <c r="BO344" s="67"/>
      <c r="BP344" s="67"/>
      <c r="BQ344" s="67"/>
      <c r="BR344" s="67"/>
      <c r="BS344" s="67"/>
      <c r="BT344" s="67"/>
      <c r="BU344" s="67"/>
      <c r="BV344" s="67"/>
      <c r="BW344" s="67"/>
      <c r="BX344" s="67"/>
      <c r="BY344" s="67"/>
      <c r="BZ344" s="67"/>
      <c r="CA344" s="67"/>
      <c r="CB344" s="67"/>
      <c r="CC344" s="67"/>
    </row>
    <row r="345" spans="1:81" x14ac:dyDescent="0.15">
      <c r="A345" s="170"/>
      <c r="B345" s="25"/>
      <c r="D345" s="7"/>
      <c r="E345" s="7"/>
      <c r="F345" s="7"/>
      <c r="G345" s="7"/>
      <c r="I345"/>
      <c r="K345" s="11"/>
      <c r="L345" s="8"/>
      <c r="N345" s="11"/>
      <c r="O345" s="15"/>
      <c r="P345" s="11"/>
      <c r="Q345" s="11"/>
      <c r="R345" s="11"/>
      <c r="S345" s="11"/>
      <c r="T345" s="11"/>
      <c r="AB345" s="25"/>
      <c r="AC345" s="73"/>
      <c r="AD345" s="25"/>
      <c r="AE345" s="25"/>
      <c r="AG345" s="11"/>
      <c r="AH345" s="11"/>
      <c r="AI345" s="11"/>
      <c r="AJ345" s="11"/>
      <c r="AK345" s="11"/>
      <c r="AL345" s="11"/>
      <c r="AM345" s="11"/>
      <c r="AN345" s="11"/>
      <c r="BG345" s="67"/>
      <c r="BH345" s="67"/>
      <c r="BI345" s="67"/>
      <c r="BJ345" s="67"/>
      <c r="BK345" s="67"/>
      <c r="BL345" s="67"/>
      <c r="BM345" s="67"/>
      <c r="BN345" s="67"/>
      <c r="BO345" s="67"/>
      <c r="BP345" s="67"/>
      <c r="BQ345" s="67"/>
      <c r="BR345" s="67"/>
      <c r="BS345" s="67"/>
      <c r="BT345" s="67"/>
      <c r="BU345" s="67"/>
      <c r="BV345" s="67"/>
      <c r="BW345" s="67"/>
      <c r="BX345" s="67"/>
      <c r="BY345" s="67"/>
      <c r="BZ345" s="67"/>
      <c r="CA345" s="67"/>
      <c r="CB345" s="67"/>
      <c r="CC345" s="67"/>
    </row>
    <row r="346" spans="1:81" x14ac:dyDescent="0.15">
      <c r="A346" s="170"/>
      <c r="B346" s="25"/>
      <c r="D346" s="7"/>
      <c r="E346" s="7"/>
      <c r="F346" s="7"/>
      <c r="G346" s="7"/>
      <c r="I346"/>
      <c r="K346" s="11"/>
      <c r="L346" s="8"/>
      <c r="N346" s="11"/>
      <c r="O346" s="15"/>
      <c r="P346" s="11"/>
      <c r="Q346" s="11"/>
      <c r="R346" s="11"/>
      <c r="S346" s="11"/>
      <c r="T346" s="11"/>
      <c r="AB346" s="25"/>
      <c r="AC346" s="73"/>
      <c r="AD346" s="25"/>
      <c r="AE346" s="25"/>
      <c r="AG346" s="11"/>
      <c r="AH346" s="11"/>
      <c r="AI346" s="11"/>
      <c r="AJ346" s="11"/>
      <c r="AK346" s="11"/>
      <c r="AL346" s="11"/>
      <c r="AM346" s="11"/>
      <c r="AN346" s="11"/>
      <c r="BG346" s="67"/>
      <c r="BH346" s="67"/>
      <c r="BI346" s="67"/>
      <c r="BJ346" s="67"/>
      <c r="BK346" s="67"/>
      <c r="BL346" s="67"/>
      <c r="BM346" s="67"/>
      <c r="BN346" s="67"/>
      <c r="BO346" s="67"/>
      <c r="BP346" s="67"/>
      <c r="BQ346" s="67"/>
      <c r="BR346" s="67"/>
      <c r="BS346" s="67"/>
      <c r="BT346" s="67"/>
      <c r="BU346" s="67"/>
      <c r="BV346" s="67"/>
      <c r="BW346" s="67"/>
      <c r="BX346" s="67"/>
      <c r="BY346" s="67"/>
      <c r="BZ346" s="67"/>
      <c r="CA346" s="67"/>
      <c r="CB346" s="67"/>
      <c r="CC346" s="67"/>
    </row>
    <row r="347" spans="1:81" x14ac:dyDescent="0.15">
      <c r="A347" s="170"/>
      <c r="B347" s="25"/>
      <c r="D347" s="7"/>
      <c r="E347" s="7"/>
      <c r="F347" s="7"/>
      <c r="G347" s="7"/>
      <c r="I347"/>
      <c r="K347" s="11"/>
      <c r="L347" s="8"/>
      <c r="N347" s="11"/>
      <c r="O347" s="15"/>
      <c r="P347" s="11"/>
      <c r="Q347" s="11"/>
      <c r="R347" s="11"/>
      <c r="S347" s="11"/>
      <c r="T347" s="11"/>
      <c r="AB347" s="25"/>
      <c r="AC347" s="73"/>
      <c r="AD347" s="25"/>
      <c r="AE347" s="25"/>
      <c r="AG347" s="11"/>
      <c r="AH347" s="11"/>
      <c r="AI347" s="11"/>
      <c r="AJ347" s="11"/>
      <c r="AK347" s="11"/>
      <c r="AL347" s="11"/>
      <c r="AM347" s="11"/>
      <c r="AN347" s="11"/>
      <c r="BG347" s="67"/>
      <c r="BH347" s="67"/>
      <c r="BI347" s="67"/>
      <c r="BJ347" s="67"/>
      <c r="BK347" s="67"/>
      <c r="BL347" s="67"/>
      <c r="BM347" s="67"/>
      <c r="BN347" s="67"/>
      <c r="BO347" s="67"/>
      <c r="BP347" s="67"/>
      <c r="BQ347" s="67"/>
      <c r="BR347" s="67"/>
      <c r="BS347" s="67"/>
      <c r="BT347" s="67"/>
      <c r="BU347" s="67"/>
      <c r="BV347" s="67"/>
      <c r="BW347" s="67"/>
      <c r="BX347" s="67"/>
      <c r="BY347" s="67"/>
      <c r="BZ347" s="67"/>
      <c r="CA347" s="67"/>
      <c r="CB347" s="67"/>
      <c r="CC347" s="67"/>
    </row>
    <row r="348" spans="1:81" x14ac:dyDescent="0.15">
      <c r="A348" s="170"/>
      <c r="B348" s="25"/>
      <c r="D348" s="7"/>
      <c r="E348" s="7"/>
      <c r="F348" s="7"/>
      <c r="G348" s="7"/>
      <c r="I348"/>
      <c r="K348" s="11"/>
      <c r="L348" s="8"/>
      <c r="N348" s="11"/>
      <c r="O348" s="15"/>
      <c r="P348" s="11"/>
      <c r="Q348" s="11"/>
      <c r="R348" s="11"/>
      <c r="S348" s="11"/>
      <c r="T348" s="11"/>
      <c r="AB348" s="25"/>
      <c r="AC348" s="73"/>
      <c r="AD348" s="25"/>
      <c r="AE348" s="25"/>
      <c r="AG348" s="11"/>
      <c r="AH348" s="11"/>
      <c r="AI348" s="11"/>
      <c r="AJ348" s="11"/>
      <c r="AK348" s="11"/>
      <c r="AL348" s="11"/>
      <c r="AM348" s="11"/>
      <c r="AN348" s="11"/>
      <c r="BG348" s="67"/>
      <c r="BH348" s="67"/>
      <c r="BI348" s="67"/>
      <c r="BJ348" s="67"/>
      <c r="BK348" s="67"/>
      <c r="BL348" s="67"/>
      <c r="BM348" s="67"/>
      <c r="BN348" s="67"/>
      <c r="BO348" s="67"/>
      <c r="BP348" s="67"/>
      <c r="BQ348" s="67"/>
      <c r="BR348" s="67"/>
      <c r="BS348" s="67"/>
      <c r="BT348" s="67"/>
      <c r="BU348" s="67"/>
      <c r="BV348" s="67"/>
      <c r="BW348" s="67"/>
      <c r="BX348" s="67"/>
      <c r="BY348" s="67"/>
      <c r="BZ348" s="67"/>
      <c r="CA348" s="67"/>
      <c r="CB348" s="67"/>
      <c r="CC348" s="67"/>
    </row>
    <row r="349" spans="1:81" x14ac:dyDescent="0.15">
      <c r="A349" s="170"/>
      <c r="B349" s="25"/>
      <c r="D349" s="7"/>
      <c r="E349" s="7"/>
      <c r="F349" s="7"/>
      <c r="G349" s="7"/>
      <c r="I349"/>
      <c r="K349" s="11"/>
      <c r="L349" s="8"/>
      <c r="N349" s="11"/>
      <c r="O349" s="15"/>
      <c r="P349" s="11"/>
      <c r="Q349" s="11"/>
      <c r="R349" s="11"/>
      <c r="S349" s="11"/>
      <c r="T349" s="11"/>
      <c r="AB349" s="25"/>
      <c r="AC349" s="73"/>
      <c r="AD349" s="25"/>
      <c r="AE349" s="25"/>
      <c r="BG349" s="67"/>
      <c r="BH349" s="67"/>
      <c r="BI349" s="67"/>
      <c r="BJ349" s="67"/>
      <c r="BK349" s="67"/>
      <c r="BL349" s="67"/>
      <c r="BM349" s="67"/>
      <c r="BN349" s="67"/>
      <c r="BO349" s="67"/>
      <c r="BP349" s="67"/>
      <c r="BQ349" s="67"/>
      <c r="BR349" s="67"/>
      <c r="BS349" s="67"/>
      <c r="BT349" s="67"/>
      <c r="BU349" s="67"/>
      <c r="BV349" s="67"/>
      <c r="BW349" s="67"/>
      <c r="BX349" s="67"/>
      <c r="BY349" s="67"/>
      <c r="BZ349" s="67"/>
      <c r="CA349" s="67"/>
      <c r="CB349" s="67"/>
      <c r="CC349" s="67"/>
    </row>
    <row r="350" spans="1:81" x14ac:dyDescent="0.15">
      <c r="A350" s="170"/>
      <c r="B350" s="25"/>
      <c r="D350" s="7"/>
      <c r="E350" s="7"/>
      <c r="F350" s="7"/>
      <c r="G350" s="7"/>
      <c r="I350"/>
      <c r="K350" s="11"/>
      <c r="L350" s="8"/>
      <c r="N350" s="11"/>
      <c r="O350" s="15"/>
      <c r="P350" s="11"/>
      <c r="Q350" s="11"/>
      <c r="R350" s="11"/>
      <c r="S350" s="11"/>
      <c r="T350" s="11"/>
      <c r="AB350" s="25"/>
      <c r="AC350" s="73"/>
      <c r="AD350" s="25"/>
      <c r="AE350" s="25"/>
      <c r="BG350" s="67"/>
      <c r="BH350" s="67"/>
      <c r="BI350" s="67"/>
      <c r="BJ350" s="67"/>
      <c r="BK350" s="67"/>
      <c r="BL350" s="67"/>
      <c r="BM350" s="67"/>
      <c r="BN350" s="67"/>
      <c r="BO350" s="67"/>
      <c r="BP350" s="67"/>
      <c r="BQ350" s="67"/>
      <c r="BR350" s="67"/>
      <c r="BS350" s="67"/>
      <c r="BT350" s="67"/>
      <c r="BU350" s="67"/>
      <c r="BV350" s="67"/>
      <c r="BW350" s="67"/>
      <c r="BX350" s="67"/>
      <c r="BY350" s="67"/>
      <c r="BZ350" s="67"/>
      <c r="CA350" s="67"/>
      <c r="CB350" s="67"/>
      <c r="CC350" s="67"/>
    </row>
    <row r="351" spans="1:81" x14ac:dyDescent="0.15">
      <c r="A351" s="170"/>
      <c r="B351" s="25"/>
      <c r="D351" s="7"/>
      <c r="E351" s="7"/>
      <c r="F351" s="7"/>
      <c r="G351" s="7"/>
      <c r="I351"/>
      <c r="K351" s="11"/>
      <c r="L351" s="8"/>
      <c r="N351" s="11"/>
      <c r="O351" s="15"/>
      <c r="P351" s="11"/>
      <c r="Q351" s="11"/>
      <c r="R351" s="11"/>
      <c r="S351" s="11"/>
      <c r="T351" s="11"/>
      <c r="AB351" s="25"/>
      <c r="AC351" s="73"/>
      <c r="AD351" s="25"/>
      <c r="AE351" s="25"/>
      <c r="BG351" s="67"/>
      <c r="BH351" s="67"/>
      <c r="BI351" s="67"/>
      <c r="BJ351" s="67"/>
      <c r="BK351" s="67"/>
      <c r="BL351" s="67"/>
      <c r="BM351" s="67"/>
      <c r="BN351" s="67"/>
      <c r="BO351" s="67"/>
      <c r="BP351" s="67"/>
      <c r="BQ351" s="67"/>
      <c r="BR351" s="67"/>
      <c r="BS351" s="67"/>
      <c r="BT351" s="67"/>
      <c r="BU351" s="67"/>
      <c r="BV351" s="67"/>
      <c r="BW351" s="67"/>
      <c r="BX351" s="67"/>
      <c r="BY351" s="67"/>
      <c r="BZ351" s="67"/>
      <c r="CA351" s="67"/>
      <c r="CB351" s="67"/>
      <c r="CC351" s="67"/>
    </row>
    <row r="352" spans="1:81" x14ac:dyDescent="0.15">
      <c r="A352" s="170"/>
      <c r="B352" s="25"/>
      <c r="D352" s="7"/>
      <c r="E352" s="7"/>
      <c r="F352" s="7"/>
      <c r="G352" s="7"/>
      <c r="I352"/>
      <c r="K352" s="11"/>
      <c r="L352" s="8"/>
      <c r="N352" s="11"/>
      <c r="O352" s="15"/>
      <c r="P352" s="11"/>
      <c r="Q352" s="11"/>
      <c r="R352" s="11"/>
      <c r="S352" s="11"/>
      <c r="T352" s="11"/>
      <c r="AB352" s="25"/>
      <c r="AC352" s="73"/>
      <c r="AD352" s="25"/>
      <c r="AE352" s="25"/>
      <c r="AO352" s="11"/>
      <c r="AP352" s="11"/>
      <c r="AQ352" s="11"/>
      <c r="AR352" s="11"/>
      <c r="AS352" s="11"/>
      <c r="AT352" s="11"/>
      <c r="AU352" s="11"/>
      <c r="AV352" s="11"/>
      <c r="AW352" s="11"/>
      <c r="AX352" s="11"/>
      <c r="AY352" s="11"/>
      <c r="AZ352" s="11"/>
      <c r="BA352" s="11"/>
      <c r="BB352" s="11"/>
      <c r="BG352" s="67"/>
      <c r="BH352" s="67"/>
      <c r="BI352" s="67"/>
      <c r="BJ352" s="67"/>
      <c r="BK352" s="67"/>
      <c r="BL352" s="67"/>
      <c r="BM352" s="67"/>
      <c r="BN352" s="67"/>
      <c r="BO352" s="67"/>
      <c r="BP352" s="67"/>
      <c r="BQ352" s="67"/>
      <c r="BR352" s="67"/>
      <c r="BS352" s="67"/>
      <c r="BT352" s="67"/>
      <c r="BU352" s="67"/>
      <c r="BV352" s="67"/>
      <c r="BW352" s="67"/>
      <c r="BX352" s="67"/>
      <c r="BY352" s="67"/>
      <c r="BZ352" s="67"/>
      <c r="CA352" s="67"/>
      <c r="CB352" s="67"/>
      <c r="CC352" s="67"/>
    </row>
    <row r="353" spans="1:81" x14ac:dyDescent="0.15">
      <c r="A353" s="170"/>
      <c r="B353" s="25"/>
      <c r="D353" s="7"/>
      <c r="E353" s="7"/>
      <c r="F353" s="7"/>
      <c r="G353" s="7"/>
      <c r="I353"/>
      <c r="K353" s="11"/>
      <c r="L353" s="8"/>
      <c r="N353" s="11"/>
      <c r="O353" s="15"/>
      <c r="P353" s="11"/>
      <c r="Q353" s="11"/>
      <c r="R353" s="11"/>
      <c r="S353" s="11"/>
      <c r="T353" s="11"/>
      <c r="AB353" s="25"/>
      <c r="AC353" s="73"/>
      <c r="AD353" s="25"/>
      <c r="AE353" s="25"/>
      <c r="AO353" s="11"/>
      <c r="AP353" s="11"/>
      <c r="AQ353" s="11"/>
      <c r="AR353" s="11"/>
      <c r="AS353" s="11"/>
      <c r="AT353" s="11"/>
      <c r="AU353" s="11"/>
      <c r="AV353" s="11"/>
      <c r="AW353" s="11"/>
      <c r="AX353" s="11"/>
      <c r="AY353" s="11"/>
      <c r="AZ353" s="11"/>
      <c r="BA353" s="11"/>
      <c r="BB353" s="11"/>
      <c r="BG353" s="67"/>
      <c r="BH353" s="67"/>
      <c r="BI353" s="67"/>
      <c r="BJ353" s="67"/>
      <c r="BK353" s="67"/>
      <c r="BL353" s="67"/>
      <c r="BM353" s="67"/>
      <c r="BN353" s="67"/>
      <c r="BO353" s="67"/>
      <c r="BP353" s="67"/>
      <c r="BQ353" s="67"/>
      <c r="BR353" s="67"/>
      <c r="BS353" s="67"/>
      <c r="BT353" s="67"/>
      <c r="BU353" s="67"/>
      <c r="BV353" s="67"/>
      <c r="BW353" s="67"/>
      <c r="BX353" s="67"/>
      <c r="BY353" s="67"/>
      <c r="BZ353" s="67"/>
      <c r="CA353" s="67"/>
      <c r="CB353" s="67"/>
      <c r="CC353" s="67"/>
    </row>
    <row r="354" spans="1:81" x14ac:dyDescent="0.15">
      <c r="A354" s="170"/>
      <c r="B354" s="25"/>
      <c r="D354" s="7"/>
      <c r="E354" s="7"/>
      <c r="F354" s="7"/>
      <c r="G354" s="7"/>
      <c r="I354"/>
      <c r="K354" s="11"/>
      <c r="L354" s="8"/>
      <c r="N354" s="11"/>
      <c r="O354" s="15"/>
      <c r="P354" s="11"/>
      <c r="Q354" s="11"/>
      <c r="R354" s="11"/>
      <c r="S354" s="11"/>
      <c r="T354" s="11"/>
      <c r="AB354" s="25"/>
      <c r="AC354" s="73"/>
      <c r="AD354" s="25"/>
      <c r="AE354" s="25"/>
      <c r="AO354" s="11"/>
      <c r="AP354" s="11"/>
      <c r="AQ354" s="11"/>
      <c r="AR354" s="11"/>
      <c r="AS354" s="11"/>
      <c r="AT354" s="11"/>
      <c r="AU354" s="11"/>
      <c r="AV354" s="11"/>
      <c r="AW354" s="11"/>
      <c r="AX354" s="11"/>
      <c r="AY354" s="11"/>
      <c r="AZ354" s="11"/>
      <c r="BA354" s="11"/>
      <c r="BB354" s="11"/>
      <c r="BG354" s="67"/>
      <c r="BH354" s="67"/>
      <c r="BI354" s="67"/>
      <c r="BJ354" s="67"/>
      <c r="BK354" s="67"/>
      <c r="BL354" s="67"/>
      <c r="BM354" s="67"/>
      <c r="BN354" s="67"/>
      <c r="BO354" s="67"/>
      <c r="BP354" s="67"/>
      <c r="BQ354" s="67"/>
      <c r="BR354" s="67"/>
      <c r="BS354" s="67"/>
      <c r="BT354" s="67"/>
      <c r="BU354" s="67"/>
      <c r="BV354" s="67"/>
      <c r="BW354" s="67"/>
      <c r="BX354" s="67"/>
      <c r="BY354" s="67"/>
      <c r="BZ354" s="67"/>
      <c r="CA354" s="67"/>
      <c r="CB354" s="67"/>
      <c r="CC354" s="67"/>
    </row>
    <row r="355" spans="1:81" x14ac:dyDescent="0.15">
      <c r="A355" s="170"/>
      <c r="B355" s="25"/>
      <c r="D355" s="7"/>
      <c r="E355" s="7"/>
      <c r="F355" s="7"/>
      <c r="G355" s="7"/>
      <c r="I355"/>
      <c r="K355" s="11"/>
      <c r="L355" s="8"/>
      <c r="N355" s="11"/>
      <c r="O355" s="15"/>
      <c r="P355" s="11"/>
      <c r="Q355" s="11"/>
      <c r="R355" s="11"/>
      <c r="S355" s="11"/>
      <c r="T355" s="11"/>
      <c r="AB355" s="25"/>
      <c r="AC355" s="73"/>
      <c r="AD355" s="25"/>
      <c r="AE355" s="25"/>
      <c r="AO355" s="11"/>
      <c r="AP355" s="11"/>
      <c r="AQ355" s="11"/>
      <c r="AR355" s="11"/>
      <c r="AS355" s="11"/>
      <c r="AT355" s="11"/>
      <c r="AU355" s="11"/>
      <c r="AV355" s="11"/>
      <c r="AW355" s="11"/>
      <c r="AX355" s="11"/>
      <c r="AY355" s="11"/>
      <c r="AZ355" s="11"/>
      <c r="BA355" s="11"/>
      <c r="BB355" s="11"/>
      <c r="BG355" s="67"/>
      <c r="BH355" s="67"/>
      <c r="BI355" s="67"/>
      <c r="BJ355" s="67"/>
      <c r="BK355" s="67"/>
      <c r="BL355" s="67"/>
      <c r="BM355" s="67"/>
      <c r="BN355" s="67"/>
      <c r="BO355" s="67"/>
      <c r="BP355" s="67"/>
      <c r="BQ355" s="67"/>
      <c r="BR355" s="67"/>
      <c r="BS355" s="67"/>
      <c r="BT355" s="67"/>
      <c r="BU355" s="67"/>
      <c r="BV355" s="67"/>
      <c r="BW355" s="67"/>
      <c r="BX355" s="67"/>
      <c r="BY355" s="67"/>
      <c r="BZ355" s="67"/>
      <c r="CA355" s="67"/>
      <c r="CB355" s="67"/>
      <c r="CC355" s="67"/>
    </row>
    <row r="356" spans="1:81" x14ac:dyDescent="0.15">
      <c r="A356" s="170"/>
      <c r="B356" s="25"/>
      <c r="D356" s="7"/>
      <c r="E356" s="7"/>
      <c r="F356" s="7"/>
      <c r="G356" s="7"/>
      <c r="I356"/>
      <c r="K356" s="11"/>
      <c r="L356" s="8"/>
      <c r="N356" s="11"/>
      <c r="O356" s="15"/>
      <c r="P356" s="11"/>
      <c r="Q356" s="11"/>
      <c r="R356" s="11"/>
      <c r="S356" s="11"/>
      <c r="T356" s="11"/>
      <c r="AB356" s="25"/>
      <c r="AC356" s="73"/>
      <c r="AD356" s="25"/>
      <c r="AE356" s="25"/>
      <c r="AO356" s="11"/>
      <c r="AP356" s="11"/>
      <c r="AQ356" s="11"/>
      <c r="AR356" s="11"/>
      <c r="AS356" s="11"/>
      <c r="AT356" s="11"/>
      <c r="AU356" s="11"/>
      <c r="AV356" s="11"/>
      <c r="AW356" s="11"/>
      <c r="AX356" s="11"/>
      <c r="AY356" s="11"/>
      <c r="AZ356" s="11"/>
      <c r="BA356" s="11"/>
      <c r="BB356" s="11"/>
      <c r="BG356" s="67"/>
      <c r="BH356" s="67"/>
      <c r="BI356" s="67"/>
      <c r="BJ356" s="67"/>
      <c r="BK356" s="67"/>
      <c r="BL356" s="67"/>
      <c r="BM356" s="67"/>
      <c r="BN356" s="67"/>
      <c r="BO356" s="67"/>
      <c r="BP356" s="67"/>
      <c r="BQ356" s="67"/>
      <c r="BR356" s="67"/>
      <c r="BS356" s="67"/>
      <c r="BT356" s="67"/>
      <c r="BU356" s="67"/>
      <c r="BV356" s="67"/>
      <c r="BW356" s="67"/>
      <c r="BX356" s="67"/>
      <c r="BY356" s="67"/>
      <c r="BZ356" s="67"/>
      <c r="CA356" s="67"/>
      <c r="CB356" s="67"/>
      <c r="CC356" s="67"/>
    </row>
    <row r="357" spans="1:81" x14ac:dyDescent="0.15">
      <c r="A357" s="170"/>
      <c r="B357" s="25"/>
      <c r="D357" s="7"/>
      <c r="E357" s="7"/>
      <c r="F357" s="7"/>
      <c r="G357" s="7"/>
      <c r="I357"/>
      <c r="K357" s="11"/>
      <c r="L357" s="8"/>
      <c r="N357" s="11"/>
      <c r="O357" s="15"/>
      <c r="P357" s="11"/>
      <c r="Q357" s="11"/>
      <c r="R357" s="11"/>
      <c r="S357" s="11"/>
      <c r="T357" s="11"/>
      <c r="AB357" s="25"/>
      <c r="AC357" s="73"/>
      <c r="AD357" s="25"/>
      <c r="AE357" s="25"/>
      <c r="BG357" s="67"/>
      <c r="BH357" s="67"/>
      <c r="BI357" s="67"/>
      <c r="BJ357" s="67"/>
      <c r="BK357" s="67"/>
      <c r="BL357" s="67"/>
      <c r="BM357" s="67"/>
      <c r="BN357" s="67"/>
      <c r="BO357" s="67"/>
      <c r="BP357" s="67"/>
      <c r="BQ357" s="67"/>
      <c r="BR357" s="67"/>
      <c r="BS357" s="67"/>
      <c r="BT357" s="67"/>
      <c r="BU357" s="67"/>
      <c r="BV357" s="67"/>
      <c r="BW357" s="67"/>
      <c r="BX357" s="67"/>
      <c r="BY357" s="67"/>
      <c r="BZ357" s="67"/>
      <c r="CA357" s="67"/>
      <c r="CB357" s="67"/>
      <c r="CC357" s="67"/>
    </row>
    <row r="358" spans="1:81" x14ac:dyDescent="0.15">
      <c r="A358" s="170"/>
      <c r="B358" s="25"/>
      <c r="D358" s="7"/>
      <c r="E358" s="7"/>
      <c r="F358" s="7"/>
      <c r="G358" s="7"/>
      <c r="I358"/>
      <c r="K358" s="11"/>
      <c r="L358" s="8"/>
      <c r="N358" s="11"/>
      <c r="O358" s="15"/>
      <c r="P358" s="11"/>
      <c r="Q358" s="11"/>
      <c r="R358" s="11"/>
      <c r="S358" s="11"/>
      <c r="T358" s="11"/>
      <c r="AB358" s="25"/>
      <c r="AC358" s="73"/>
      <c r="AD358" s="25"/>
      <c r="AE358" s="25"/>
      <c r="BG358" s="67"/>
      <c r="BH358" s="67"/>
      <c r="BI358" s="67"/>
      <c r="BJ358" s="67"/>
      <c r="BK358" s="67"/>
      <c r="BL358" s="67"/>
      <c r="BM358" s="67"/>
      <c r="BN358" s="67"/>
      <c r="BO358" s="67"/>
      <c r="BP358" s="67"/>
      <c r="BQ358" s="67"/>
      <c r="BR358" s="67"/>
      <c r="BS358" s="67"/>
      <c r="BT358" s="67"/>
      <c r="BU358" s="67"/>
      <c r="BV358" s="67"/>
      <c r="BW358" s="67"/>
      <c r="BX358" s="67"/>
      <c r="BY358" s="67"/>
      <c r="BZ358" s="67"/>
      <c r="CA358" s="67"/>
      <c r="CB358" s="67"/>
      <c r="CC358" s="67"/>
    </row>
    <row r="359" spans="1:81" x14ac:dyDescent="0.15">
      <c r="A359" s="170"/>
      <c r="B359" s="25"/>
      <c r="D359" s="7"/>
      <c r="E359" s="7"/>
      <c r="F359" s="7"/>
      <c r="G359" s="7"/>
      <c r="I359"/>
      <c r="K359" s="11"/>
      <c r="L359" s="8"/>
      <c r="N359" s="11"/>
      <c r="O359" s="15"/>
      <c r="P359" s="11"/>
      <c r="Q359" s="11"/>
      <c r="R359" s="11"/>
      <c r="S359" s="11"/>
      <c r="T359" s="11"/>
      <c r="AB359" s="25"/>
      <c r="AC359" s="73"/>
      <c r="AD359" s="25"/>
      <c r="AE359" s="25"/>
      <c r="AG359" s="11"/>
      <c r="AH359" s="11"/>
      <c r="AI359" s="11"/>
      <c r="AJ359" s="11"/>
      <c r="AK359" s="11"/>
      <c r="AL359" s="11"/>
      <c r="AM359" s="11"/>
      <c r="AN359" s="11"/>
      <c r="BG359" s="67"/>
      <c r="BH359" s="67"/>
      <c r="BI359" s="67"/>
      <c r="BJ359" s="67"/>
      <c r="BK359" s="67"/>
      <c r="BL359" s="67"/>
      <c r="BM359" s="67"/>
      <c r="BO359" s="73"/>
      <c r="BP359" s="73"/>
      <c r="BQ359" s="67"/>
      <c r="BR359" s="67"/>
      <c r="BS359" s="67"/>
      <c r="BT359" s="67"/>
      <c r="BU359" s="67"/>
      <c r="BV359" s="73"/>
      <c r="BW359" s="67"/>
      <c r="BX359" s="67"/>
      <c r="BY359" s="67"/>
      <c r="BZ359" s="67"/>
      <c r="CA359" s="67"/>
      <c r="CB359" s="67"/>
      <c r="CC359" s="67"/>
    </row>
    <row r="360" spans="1:81" x14ac:dyDescent="0.15">
      <c r="A360" s="170"/>
      <c r="B360" s="25"/>
      <c r="D360" s="7"/>
      <c r="E360" s="7"/>
      <c r="F360" s="7"/>
      <c r="G360" s="7"/>
      <c r="I360"/>
      <c r="K360" s="11"/>
      <c r="L360" s="8"/>
      <c r="N360" s="11"/>
      <c r="O360" s="15"/>
      <c r="P360" s="11"/>
      <c r="Q360" s="11"/>
      <c r="R360" s="11"/>
      <c r="S360" s="11"/>
      <c r="T360" s="11"/>
      <c r="AB360" s="25"/>
      <c r="AC360" s="73"/>
      <c r="AD360" s="25"/>
      <c r="AE360" s="25"/>
      <c r="AG360" s="11"/>
      <c r="AH360" s="11"/>
      <c r="AI360" s="11"/>
      <c r="AJ360" s="11"/>
      <c r="AK360" s="11"/>
      <c r="AL360" s="11"/>
      <c r="AM360" s="11"/>
      <c r="AN360" s="11"/>
      <c r="BG360" s="67"/>
      <c r="BH360" s="67"/>
      <c r="BI360" s="67"/>
      <c r="BJ360" s="67"/>
      <c r="BK360" s="67"/>
      <c r="BL360" s="67"/>
      <c r="BM360" s="67"/>
      <c r="BN360" s="67"/>
      <c r="BO360" s="67"/>
      <c r="BP360" s="67"/>
      <c r="BQ360" s="67"/>
      <c r="BR360" s="67"/>
      <c r="BS360" s="67"/>
      <c r="BT360" s="67"/>
      <c r="BU360" s="67"/>
      <c r="BV360" s="67"/>
      <c r="BW360" s="67"/>
      <c r="BX360" s="67"/>
      <c r="BY360" s="67"/>
      <c r="BZ360" s="67"/>
      <c r="CA360" s="67"/>
      <c r="CB360" s="67"/>
      <c r="CC360" s="67"/>
    </row>
    <row r="361" spans="1:81" x14ac:dyDescent="0.15">
      <c r="A361" s="170"/>
      <c r="B361" s="25"/>
      <c r="D361" s="7"/>
      <c r="E361" s="7"/>
      <c r="F361" s="7"/>
      <c r="G361" s="7"/>
      <c r="I361"/>
      <c r="K361" s="11"/>
      <c r="L361" s="8"/>
      <c r="N361" s="11"/>
      <c r="O361" s="15"/>
      <c r="P361" s="11"/>
      <c r="Q361" s="11"/>
      <c r="R361" s="11"/>
      <c r="S361" s="11"/>
      <c r="T361" s="11"/>
      <c r="AB361" s="25"/>
      <c r="AC361" s="73"/>
      <c r="AD361" s="25"/>
      <c r="AE361" s="25"/>
      <c r="AG361" s="11"/>
      <c r="AH361" s="11"/>
      <c r="AI361" s="11"/>
      <c r="AJ361" s="11"/>
      <c r="AK361" s="11"/>
      <c r="AL361" s="11"/>
      <c r="AM361" s="11"/>
      <c r="AN361" s="11"/>
      <c r="BG361" s="27"/>
      <c r="BH361" s="67"/>
      <c r="BI361" s="67"/>
      <c r="BJ361" s="67"/>
      <c r="BK361" s="67"/>
      <c r="BL361" s="67"/>
      <c r="BM361" s="67"/>
      <c r="BN361" s="67"/>
      <c r="BO361" s="67"/>
      <c r="BP361" s="67"/>
      <c r="BQ361" s="67"/>
      <c r="BR361" s="67"/>
      <c r="BS361" s="67"/>
      <c r="BT361" s="67"/>
      <c r="BU361" s="67"/>
      <c r="BV361" s="67"/>
      <c r="BW361" s="67"/>
      <c r="BX361" s="67"/>
      <c r="BY361" s="67"/>
      <c r="BZ361" s="67"/>
      <c r="CA361" s="67"/>
      <c r="CB361" s="67"/>
      <c r="CC361" s="67"/>
    </row>
    <row r="362" spans="1:81" x14ac:dyDescent="0.15">
      <c r="A362" s="170"/>
      <c r="B362" s="25"/>
      <c r="D362" s="7"/>
      <c r="E362" s="7"/>
      <c r="F362" s="7"/>
      <c r="G362" s="7"/>
      <c r="I362"/>
      <c r="K362" s="11"/>
      <c r="L362" s="8"/>
      <c r="N362" s="11"/>
      <c r="O362" s="15"/>
      <c r="P362" s="11"/>
      <c r="Q362" s="11"/>
      <c r="R362" s="11"/>
      <c r="S362" s="11"/>
      <c r="T362" s="11"/>
      <c r="AB362" s="25"/>
      <c r="AC362" s="73"/>
      <c r="AD362" s="25"/>
      <c r="AE362" s="25"/>
      <c r="AG362" s="11"/>
      <c r="AH362" s="11"/>
      <c r="AI362" s="11"/>
      <c r="AJ362" s="11"/>
      <c r="AK362" s="11"/>
      <c r="AL362" s="11"/>
      <c r="AM362" s="11"/>
      <c r="AN362" s="11"/>
      <c r="BG362" s="27"/>
      <c r="BH362" s="67"/>
      <c r="BI362" s="67"/>
      <c r="BJ362" s="67"/>
      <c r="BK362" s="67"/>
      <c r="BL362" s="67"/>
      <c r="BM362" s="67"/>
      <c r="BN362" s="67"/>
      <c r="BO362" s="67"/>
      <c r="BP362" s="67"/>
      <c r="BQ362" s="67"/>
      <c r="BR362" s="67"/>
      <c r="BS362" s="67"/>
      <c r="BT362" s="67"/>
      <c r="BU362" s="67"/>
      <c r="BV362" s="67"/>
      <c r="BW362" s="67"/>
      <c r="BX362" s="67"/>
      <c r="BY362" s="67"/>
      <c r="BZ362" s="67"/>
      <c r="CA362" s="67"/>
      <c r="CB362" s="67"/>
      <c r="CC362" s="67"/>
    </row>
    <row r="363" spans="1:81" x14ac:dyDescent="0.15">
      <c r="A363" s="170"/>
      <c r="B363" s="25"/>
      <c r="D363" s="7"/>
      <c r="E363" s="7"/>
      <c r="F363" s="7"/>
      <c r="G363" s="7"/>
      <c r="I363"/>
      <c r="K363" s="11"/>
      <c r="L363" s="8"/>
      <c r="N363" s="11"/>
      <c r="O363" s="15"/>
      <c r="P363" s="11"/>
      <c r="Q363" s="11"/>
      <c r="R363" s="11"/>
      <c r="S363" s="11"/>
      <c r="T363" s="11"/>
      <c r="AB363" s="25"/>
      <c r="AC363" s="73"/>
      <c r="AD363" s="25"/>
      <c r="AE363" s="25"/>
      <c r="AG363" s="11"/>
      <c r="AH363" s="11"/>
      <c r="AI363" s="11"/>
      <c r="AJ363" s="11"/>
      <c r="AK363" s="11"/>
      <c r="AL363" s="11"/>
      <c r="AM363" s="11"/>
      <c r="AN363" s="11"/>
      <c r="BG363" s="27"/>
      <c r="BH363" s="67"/>
      <c r="BI363" s="67"/>
      <c r="BJ363" s="67"/>
      <c r="BK363" s="67"/>
      <c r="BL363" s="67"/>
      <c r="BM363" s="67"/>
      <c r="BN363" s="67"/>
      <c r="BO363" s="67"/>
      <c r="BP363" s="67"/>
      <c r="BQ363" s="67"/>
      <c r="BR363" s="67"/>
      <c r="BS363" s="67"/>
      <c r="BT363" s="67"/>
      <c r="BU363" s="67"/>
      <c r="BV363" s="67"/>
      <c r="BW363" s="67"/>
      <c r="BX363" s="67"/>
      <c r="BY363" s="67"/>
      <c r="BZ363" s="67"/>
      <c r="CA363" s="67"/>
      <c r="CB363" s="67"/>
      <c r="CC363" s="67"/>
    </row>
    <row r="364" spans="1:81" x14ac:dyDescent="0.15">
      <c r="A364" s="170"/>
      <c r="B364" s="25"/>
      <c r="D364" s="7"/>
      <c r="E364" s="7"/>
      <c r="F364" s="7"/>
      <c r="G364" s="7"/>
      <c r="I364"/>
      <c r="K364" s="11"/>
      <c r="L364" s="8"/>
      <c r="N364" s="11"/>
      <c r="O364" s="15"/>
      <c r="P364" s="11"/>
      <c r="Q364" s="11"/>
      <c r="R364" s="11"/>
      <c r="S364" s="11"/>
      <c r="T364" s="11"/>
      <c r="AB364" s="25"/>
      <c r="AC364" s="73"/>
      <c r="AD364" s="25"/>
      <c r="AE364" s="25"/>
      <c r="BG364" s="27"/>
      <c r="BH364" s="67"/>
      <c r="BI364" s="67"/>
      <c r="BJ364" s="67"/>
      <c r="BK364" s="67"/>
      <c r="BL364" s="67"/>
      <c r="BM364" s="67"/>
      <c r="BN364" s="67"/>
      <c r="BO364" s="67"/>
      <c r="BP364" s="67"/>
      <c r="BQ364" s="67"/>
      <c r="BR364" s="67"/>
      <c r="BS364" s="67"/>
      <c r="BT364" s="67"/>
      <c r="BU364" s="67"/>
      <c r="BV364" s="67"/>
      <c r="BW364" s="67"/>
      <c r="BX364" s="67"/>
      <c r="BY364" s="67"/>
      <c r="BZ364" s="67"/>
      <c r="CA364" s="67"/>
      <c r="CB364" s="67"/>
      <c r="CC364" s="67"/>
    </row>
    <row r="365" spans="1:81" x14ac:dyDescent="0.15">
      <c r="A365" s="170"/>
      <c r="B365" s="25"/>
      <c r="D365" s="7"/>
      <c r="E365" s="7"/>
      <c r="F365" s="7"/>
      <c r="G365" s="7"/>
      <c r="I365"/>
      <c r="K365" s="11"/>
      <c r="L365" s="8"/>
      <c r="N365" s="11"/>
      <c r="O365" s="15"/>
      <c r="P365" s="11"/>
      <c r="Q365" s="11"/>
      <c r="R365" s="11"/>
      <c r="S365" s="11"/>
      <c r="T365" s="11"/>
      <c r="AB365" s="25"/>
      <c r="AC365" s="73"/>
      <c r="AD365" s="25"/>
      <c r="AE365" s="25"/>
      <c r="BG365" s="27"/>
      <c r="BH365" s="67"/>
      <c r="BI365" s="67"/>
      <c r="BJ365" s="67"/>
      <c r="BK365" s="67"/>
      <c r="BL365" s="67"/>
      <c r="BM365" s="67"/>
      <c r="BN365" s="67"/>
      <c r="BO365" s="67"/>
      <c r="BP365" s="67"/>
      <c r="BQ365" s="67"/>
      <c r="BR365" s="67"/>
      <c r="BS365" s="67"/>
      <c r="BT365" s="67"/>
      <c r="BU365" s="67"/>
      <c r="BV365" s="67"/>
      <c r="BW365" s="67"/>
      <c r="BX365" s="67"/>
      <c r="BY365" s="67"/>
      <c r="BZ365" s="67"/>
      <c r="CA365" s="67"/>
      <c r="CB365" s="67"/>
      <c r="CC365" s="67"/>
    </row>
    <row r="366" spans="1:81" x14ac:dyDescent="0.15">
      <c r="A366" s="170"/>
      <c r="B366" s="25"/>
      <c r="D366" s="7"/>
      <c r="E366" s="7"/>
      <c r="F366" s="7"/>
      <c r="G366" s="7"/>
      <c r="I366"/>
      <c r="K366" s="11"/>
      <c r="L366" s="8"/>
      <c r="N366" s="11"/>
      <c r="O366" s="15"/>
      <c r="P366" s="11"/>
      <c r="Q366" s="11"/>
      <c r="R366" s="11"/>
      <c r="S366" s="11"/>
      <c r="T366" s="11"/>
      <c r="AB366" s="25"/>
      <c r="AC366" s="73"/>
      <c r="AD366" s="25"/>
      <c r="AE366" s="25"/>
      <c r="BG366" s="27"/>
      <c r="BH366" s="67"/>
      <c r="BI366" s="67"/>
      <c r="BJ366" s="67"/>
      <c r="BK366" s="67"/>
      <c r="BL366" s="67"/>
      <c r="BM366" s="67"/>
      <c r="BN366" s="67"/>
      <c r="BO366" s="67"/>
      <c r="BP366" s="67"/>
      <c r="BQ366" s="67"/>
      <c r="BR366" s="67"/>
      <c r="BS366" s="67"/>
      <c r="BT366" s="67"/>
      <c r="BU366" s="67"/>
      <c r="BV366" s="67"/>
      <c r="BW366" s="67"/>
      <c r="BX366" s="67"/>
      <c r="BY366" s="67"/>
      <c r="BZ366" s="67"/>
      <c r="CA366" s="67"/>
      <c r="CB366" s="67"/>
      <c r="CC366" s="67"/>
    </row>
    <row r="367" spans="1:81" x14ac:dyDescent="0.15">
      <c r="A367" s="170"/>
      <c r="B367" s="25"/>
      <c r="D367" s="7"/>
      <c r="E367" s="7"/>
      <c r="F367" s="7"/>
      <c r="G367" s="7"/>
      <c r="I367"/>
      <c r="K367" s="11"/>
      <c r="L367" s="8"/>
      <c r="N367" s="11"/>
      <c r="O367" s="15"/>
      <c r="P367" s="11"/>
      <c r="Q367" s="11"/>
      <c r="R367" s="11"/>
      <c r="S367" s="11"/>
      <c r="T367" s="11"/>
      <c r="AB367" s="25"/>
      <c r="AC367" s="73"/>
      <c r="AD367" s="25"/>
      <c r="AE367" s="25"/>
      <c r="AO367" s="11"/>
      <c r="AP367" s="11"/>
      <c r="AQ367" s="11"/>
      <c r="AR367" s="11"/>
      <c r="AS367" s="11"/>
      <c r="AT367" s="11"/>
      <c r="AU367" s="11"/>
      <c r="AV367" s="11"/>
      <c r="AW367" s="11"/>
      <c r="AX367" s="11"/>
      <c r="AY367" s="11"/>
      <c r="AZ367" s="11"/>
      <c r="BA367" s="11"/>
      <c r="BB367" s="11"/>
      <c r="BC367" s="11"/>
      <c r="BD367" s="11"/>
      <c r="BE367" s="11"/>
      <c r="BF367" s="11"/>
      <c r="BG367" s="27"/>
      <c r="BH367" s="67"/>
      <c r="BI367" s="67"/>
      <c r="BJ367" s="67"/>
      <c r="BK367" s="67"/>
      <c r="BL367" s="67"/>
      <c r="BM367" s="67"/>
      <c r="BN367" s="67"/>
      <c r="BO367" s="67"/>
      <c r="BP367" s="67"/>
      <c r="BQ367" s="67"/>
      <c r="BR367" s="67"/>
      <c r="BS367" s="67"/>
      <c r="BT367" s="67"/>
      <c r="BU367" s="67"/>
      <c r="BV367" s="67"/>
      <c r="BW367" s="67"/>
      <c r="BX367" s="67"/>
      <c r="BY367" s="67"/>
      <c r="BZ367" s="67"/>
      <c r="CA367" s="67"/>
      <c r="CB367" s="67"/>
      <c r="CC367" s="67"/>
    </row>
    <row r="368" spans="1:81" x14ac:dyDescent="0.15">
      <c r="A368" s="170"/>
      <c r="B368" s="25"/>
      <c r="D368" s="7"/>
      <c r="E368" s="7"/>
      <c r="F368" s="7"/>
      <c r="G368" s="7"/>
      <c r="I368"/>
      <c r="K368" s="11"/>
      <c r="L368" s="8"/>
      <c r="N368" s="11"/>
      <c r="O368" s="15"/>
      <c r="P368" s="11"/>
      <c r="Q368" s="11"/>
      <c r="R368" s="11"/>
      <c r="S368" s="11"/>
      <c r="T368" s="11"/>
      <c r="AB368" s="25"/>
      <c r="AC368" s="73"/>
      <c r="AD368" s="25"/>
      <c r="AE368" s="25"/>
      <c r="AO368" s="11"/>
      <c r="AP368" s="11"/>
      <c r="AQ368" s="11"/>
      <c r="AR368" s="11"/>
      <c r="AS368" s="11"/>
      <c r="AT368" s="11"/>
      <c r="AU368" s="11"/>
      <c r="AV368" s="11"/>
      <c r="AW368" s="11"/>
      <c r="AX368" s="11"/>
      <c r="AY368" s="11"/>
      <c r="AZ368" s="11"/>
      <c r="BA368" s="11"/>
      <c r="BB368" s="11"/>
      <c r="BC368" s="11"/>
      <c r="BD368" s="11"/>
      <c r="BE368" s="11"/>
      <c r="BF368" s="11"/>
      <c r="BG368" s="27"/>
      <c r="BH368" s="67"/>
      <c r="BI368" s="67"/>
      <c r="BJ368" s="67"/>
      <c r="BK368" s="67"/>
      <c r="BL368" s="67"/>
      <c r="BM368" s="67"/>
      <c r="BN368" s="67"/>
      <c r="BO368" s="67"/>
      <c r="BP368" s="67"/>
      <c r="BQ368" s="67"/>
      <c r="BR368" s="67"/>
      <c r="BS368" s="67"/>
      <c r="BT368" s="67"/>
      <c r="BU368" s="67"/>
      <c r="BV368" s="67"/>
      <c r="BW368" s="67"/>
      <c r="BX368" s="67"/>
      <c r="BY368" s="67"/>
      <c r="BZ368" s="67"/>
      <c r="CA368" s="67"/>
      <c r="CB368" s="67"/>
      <c r="CC368" s="67"/>
    </row>
    <row r="369" spans="1:82" x14ac:dyDescent="0.15">
      <c r="A369" s="170"/>
      <c r="B369" s="25"/>
      <c r="D369" s="7"/>
      <c r="E369" s="7"/>
      <c r="F369" s="7"/>
      <c r="G369" s="7"/>
      <c r="I369"/>
      <c r="K369" s="11"/>
      <c r="L369" s="8"/>
      <c r="N369" s="11"/>
      <c r="O369" s="15"/>
      <c r="P369" s="11"/>
      <c r="Q369" s="11"/>
      <c r="R369" s="11"/>
      <c r="S369" s="11"/>
      <c r="T369" s="11"/>
      <c r="AB369" s="25"/>
      <c r="AC369" s="73"/>
      <c r="AD369" s="25"/>
      <c r="AE369" s="25"/>
      <c r="AO369" s="11"/>
      <c r="AP369" s="11"/>
      <c r="AQ369" s="11"/>
      <c r="AR369" s="11"/>
      <c r="AS369" s="11"/>
      <c r="AT369" s="11"/>
      <c r="AU369" s="11"/>
      <c r="AV369" s="11"/>
      <c r="AW369" s="11"/>
      <c r="AX369" s="11"/>
      <c r="AY369" s="11"/>
      <c r="AZ369" s="11"/>
      <c r="BA369" s="11"/>
      <c r="BB369" s="11"/>
      <c r="BC369" s="11"/>
      <c r="BD369" s="11"/>
      <c r="BE369" s="11"/>
      <c r="BF369" s="11"/>
    </row>
    <row r="370" spans="1:82" x14ac:dyDescent="0.15">
      <c r="A370" s="170"/>
      <c r="B370" s="25"/>
      <c r="D370" s="7"/>
      <c r="E370" s="7"/>
      <c r="F370" s="7"/>
      <c r="G370" s="7"/>
      <c r="I370"/>
      <c r="K370" s="11"/>
      <c r="L370" s="8"/>
      <c r="N370" s="11"/>
      <c r="O370" s="15"/>
      <c r="P370" s="11"/>
      <c r="Q370" s="11"/>
      <c r="R370" s="11"/>
      <c r="S370" s="11"/>
      <c r="T370" s="11"/>
      <c r="AB370" s="25"/>
      <c r="AC370" s="73"/>
      <c r="AD370" s="25"/>
      <c r="AE370" s="25"/>
      <c r="AO370" s="11"/>
      <c r="AP370" s="11"/>
      <c r="AQ370" s="11"/>
      <c r="AR370" s="11"/>
      <c r="AS370" s="11"/>
      <c r="AT370" s="11"/>
      <c r="AU370" s="11"/>
      <c r="AV370" s="11"/>
      <c r="AW370" s="11"/>
      <c r="AX370" s="11"/>
      <c r="AY370" s="11"/>
      <c r="AZ370" s="11"/>
      <c r="BA370" s="11"/>
      <c r="BB370" s="11"/>
      <c r="BC370" s="11"/>
      <c r="BD370" s="11"/>
      <c r="BE370" s="11"/>
      <c r="BF370" s="11"/>
    </row>
    <row r="371" spans="1:82" x14ac:dyDescent="0.15">
      <c r="A371" s="170"/>
      <c r="B371" s="25"/>
      <c r="D371" s="7"/>
      <c r="E371" s="7"/>
      <c r="F371" s="7"/>
      <c r="G371" s="7"/>
      <c r="I371"/>
      <c r="K371" s="11"/>
      <c r="L371" s="8"/>
      <c r="N371" s="11"/>
      <c r="O371" s="15"/>
      <c r="P371" s="11"/>
      <c r="Q371" s="11"/>
      <c r="R371" s="11"/>
      <c r="S371" s="11"/>
      <c r="T371" s="11"/>
      <c r="AB371" s="25"/>
      <c r="AC371" s="73"/>
      <c r="AD371" s="25"/>
      <c r="AE371" s="25"/>
      <c r="AO371" s="11"/>
      <c r="AP371" s="11"/>
      <c r="AQ371" s="11"/>
      <c r="AR371" s="11"/>
      <c r="AS371" s="11"/>
      <c r="AT371" s="11"/>
      <c r="AU371" s="11"/>
      <c r="AV371" s="11"/>
      <c r="AW371" s="11"/>
      <c r="AX371" s="11"/>
      <c r="AY371" s="11"/>
      <c r="AZ371" s="11"/>
      <c r="BA371" s="11"/>
      <c r="BB371" s="11"/>
      <c r="BC371" s="11"/>
      <c r="BD371" s="11"/>
      <c r="BE371" s="11"/>
      <c r="BF371" s="11"/>
    </row>
    <row r="372" spans="1:82" x14ac:dyDescent="0.15">
      <c r="A372" s="170"/>
      <c r="B372" s="25"/>
      <c r="D372" s="7"/>
      <c r="E372" s="7"/>
      <c r="F372" s="7"/>
      <c r="G372" s="7"/>
      <c r="I372"/>
      <c r="K372" s="11"/>
      <c r="L372" s="8"/>
      <c r="N372" s="11"/>
      <c r="O372" s="15"/>
      <c r="P372" s="11"/>
      <c r="Q372" s="11"/>
      <c r="R372" s="11"/>
      <c r="S372" s="11"/>
      <c r="T372" s="11"/>
      <c r="AB372" s="25"/>
      <c r="AC372" s="73"/>
      <c r="AD372" s="25"/>
      <c r="AE372" s="25"/>
    </row>
    <row r="373" spans="1:82" x14ac:dyDescent="0.15">
      <c r="A373" s="170"/>
      <c r="B373" s="25"/>
      <c r="D373" s="7"/>
      <c r="E373" s="7"/>
      <c r="F373" s="7"/>
      <c r="G373" s="7"/>
      <c r="I373"/>
      <c r="K373" s="11"/>
      <c r="L373" s="8"/>
      <c r="N373" s="11"/>
      <c r="O373" s="15"/>
      <c r="P373" s="11"/>
      <c r="Q373" s="11"/>
      <c r="R373" s="11"/>
      <c r="S373" s="11"/>
      <c r="T373" s="11"/>
      <c r="AB373" s="25"/>
      <c r="AC373" s="73"/>
      <c r="AD373" s="25"/>
      <c r="AE373" s="25"/>
    </row>
    <row r="374" spans="1:82" x14ac:dyDescent="0.15">
      <c r="A374" s="170"/>
      <c r="B374" s="25"/>
      <c r="D374" s="7"/>
      <c r="E374" s="7"/>
      <c r="F374" s="7"/>
      <c r="G374" s="7"/>
      <c r="I374"/>
      <c r="K374" s="11"/>
      <c r="L374" s="8"/>
      <c r="N374" s="11"/>
      <c r="O374" s="15"/>
      <c r="P374" s="11"/>
      <c r="Q374" s="11"/>
      <c r="R374" s="11"/>
      <c r="S374" s="11"/>
      <c r="T374" s="11"/>
      <c r="AB374" s="25"/>
      <c r="AC374" s="73"/>
      <c r="AD374" s="25"/>
      <c r="AE374" s="25">
        <f>IF(V374&lt;Ds,'Soy Irr'!G374,IF(V374&gt;Dd,0,'Soy Irr'!G374*AD374))</f>
        <v>0</v>
      </c>
      <c r="CD374" s="67"/>
    </row>
    <row r="375" spans="1:82" x14ac:dyDescent="0.15">
      <c r="A375" s="170"/>
      <c r="B375" s="25"/>
      <c r="D375" s="7"/>
      <c r="E375" s="7"/>
      <c r="F375" s="7"/>
      <c r="G375" s="7"/>
      <c r="I375"/>
      <c r="K375" s="11"/>
      <c r="L375" s="8"/>
      <c r="N375" s="11"/>
      <c r="O375" s="15"/>
      <c r="P375" s="11"/>
      <c r="Q375" s="11"/>
      <c r="R375" s="11"/>
      <c r="S375" s="11"/>
      <c r="T375" s="11"/>
      <c r="AB375" s="25"/>
      <c r="AC375" s="73"/>
      <c r="AD375" s="25"/>
      <c r="AE375" s="25">
        <f>IF(V375&lt;Ds,'Soy Irr'!G375,IF(V375&gt;Dd,0,'Soy Irr'!G375*AD375))</f>
        <v>0</v>
      </c>
      <c r="CD375" s="67"/>
    </row>
    <row r="376" spans="1:82" x14ac:dyDescent="0.15">
      <c r="A376" s="170"/>
      <c r="B376" s="25"/>
      <c r="D376" s="7"/>
      <c r="E376" s="7"/>
      <c r="F376" s="7"/>
      <c r="G376" s="7"/>
      <c r="I376"/>
      <c r="K376" s="11"/>
      <c r="L376" s="8"/>
      <c r="N376" s="11"/>
      <c r="O376" s="15"/>
      <c r="P376" s="11"/>
      <c r="Q376" s="11"/>
      <c r="R376" s="11"/>
      <c r="S376" s="11"/>
      <c r="T376" s="11"/>
      <c r="AB376" s="25"/>
      <c r="AC376" s="73"/>
      <c r="AD376" s="25"/>
      <c r="AE376" s="25">
        <f>IF(V376&lt;Ds,'Soy Irr'!G376,IF(V376&gt;Dd,0,'Soy Irr'!G376*AD376))</f>
        <v>0</v>
      </c>
      <c r="CD376" s="67"/>
    </row>
    <row r="377" spans="1:82" x14ac:dyDescent="0.15">
      <c r="A377" s="170"/>
      <c r="B377" s="25"/>
      <c r="D377" s="7"/>
      <c r="E377" s="7"/>
      <c r="F377" s="7"/>
      <c r="G377" s="7"/>
      <c r="I377"/>
      <c r="K377" s="11"/>
      <c r="L377" s="8"/>
      <c r="N377" s="11"/>
      <c r="O377" s="15"/>
      <c r="P377" s="11"/>
      <c r="Q377" s="11"/>
      <c r="R377" s="11"/>
      <c r="S377" s="11"/>
      <c r="T377" s="11"/>
      <c r="AB377" s="25"/>
      <c r="AC377" s="73"/>
      <c r="AD377" s="25"/>
      <c r="AE377" s="25">
        <f>IF(V377&lt;Ds,'Soy Irr'!G377,IF(V377&gt;Dd,0,'Soy Irr'!G377*AD377))</f>
        <v>0</v>
      </c>
      <c r="CD377" s="67"/>
    </row>
    <row r="378" spans="1:82" x14ac:dyDescent="0.15">
      <c r="A378" s="170"/>
      <c r="B378" s="25"/>
      <c r="D378" s="7"/>
      <c r="E378" s="7"/>
      <c r="F378" s="7"/>
      <c r="G378" s="7"/>
      <c r="I378"/>
      <c r="K378" s="11"/>
      <c r="L378" s="8"/>
      <c r="N378" s="11"/>
      <c r="O378" s="15"/>
      <c r="P378" s="11"/>
      <c r="Q378" s="11"/>
      <c r="R378" s="11"/>
      <c r="S378" s="11"/>
      <c r="T378" s="11"/>
      <c r="AB378" s="25"/>
      <c r="AC378" s="73"/>
      <c r="AD378" s="25"/>
      <c r="AE378" s="25">
        <f>IF(V378&lt;Ds,'Soy Irr'!G378,IF(V378&gt;Dd,0,'Soy Irr'!G378*AD378))</f>
        <v>0</v>
      </c>
      <c r="CD378" s="67"/>
    </row>
    <row r="379" spans="1:82" x14ac:dyDescent="0.15">
      <c r="A379" s="170"/>
      <c r="B379" s="25"/>
      <c r="D379" s="7"/>
      <c r="E379" s="7"/>
      <c r="F379" s="7"/>
      <c r="G379" s="7"/>
      <c r="I379"/>
      <c r="K379" s="11"/>
      <c r="L379" s="8"/>
      <c r="N379" s="11"/>
      <c r="O379" s="15"/>
      <c r="P379" s="11"/>
      <c r="Q379" s="11"/>
      <c r="R379" s="11"/>
      <c r="S379" s="11"/>
      <c r="T379" s="11"/>
      <c r="AB379" s="25"/>
      <c r="AC379" s="73"/>
      <c r="AD379" s="25"/>
      <c r="AE379" s="25">
        <f>IF(V379&lt;Ds,'Soy Irr'!G379,IF(V379&gt;Dd,0,'Soy Irr'!G379*AD379))</f>
        <v>0</v>
      </c>
      <c r="CD379" s="67"/>
    </row>
    <row r="380" spans="1:82" x14ac:dyDescent="0.15">
      <c r="A380" s="170"/>
      <c r="B380" s="25"/>
      <c r="D380" s="7"/>
      <c r="E380" s="7"/>
      <c r="F380" s="7"/>
      <c r="G380" s="7"/>
      <c r="I380"/>
      <c r="K380" s="11"/>
      <c r="L380" s="8"/>
      <c r="N380" s="11"/>
      <c r="O380" s="15"/>
      <c r="P380" s="11"/>
      <c r="Q380" s="11"/>
      <c r="R380" s="11"/>
      <c r="S380" s="11"/>
      <c r="T380" s="11"/>
      <c r="AB380" s="25"/>
      <c r="AC380" s="73"/>
      <c r="AD380" s="25"/>
      <c r="AE380" s="25">
        <f>IF(V380&lt;Ds,'Soy Irr'!G380,IF(V380&gt;Dd,0,'Soy Irr'!G380*AD380))</f>
        <v>0</v>
      </c>
      <c r="CD380" s="67"/>
    </row>
    <row r="381" spans="1:82" x14ac:dyDescent="0.15">
      <c r="A381" s="170"/>
      <c r="B381" s="25"/>
      <c r="D381" s="7"/>
      <c r="E381" s="7"/>
      <c r="F381" s="7"/>
      <c r="G381" s="7"/>
      <c r="I381"/>
      <c r="K381" s="11"/>
      <c r="L381" s="8"/>
      <c r="N381" s="11"/>
      <c r="O381" s="15"/>
      <c r="P381" s="11"/>
      <c r="Q381" s="11"/>
      <c r="R381" s="11"/>
      <c r="S381" s="11"/>
      <c r="T381" s="11"/>
      <c r="AB381" s="25"/>
      <c r="AC381" s="73"/>
      <c r="AD381" s="25"/>
      <c r="AE381" s="25">
        <f>IF(V381&lt;Ds,'Soy Irr'!G381,IF(V381&gt;Dd,0,'Soy Irr'!G381*AD381))</f>
        <v>0</v>
      </c>
      <c r="CD381" s="67"/>
    </row>
    <row r="382" spans="1:82" x14ac:dyDescent="0.15">
      <c r="A382" s="170"/>
      <c r="B382" s="25"/>
      <c r="D382" s="7"/>
      <c r="E382" s="7"/>
      <c r="F382" s="7"/>
      <c r="G382" s="7"/>
      <c r="I382"/>
      <c r="K382" s="11"/>
      <c r="L382" s="8"/>
      <c r="N382" s="11"/>
      <c r="O382" s="15"/>
      <c r="P382" s="11"/>
      <c r="Q382" s="11"/>
      <c r="R382" s="11"/>
      <c r="S382" s="11"/>
      <c r="T382" s="11"/>
      <c r="AB382" s="25"/>
      <c r="AC382" s="73"/>
      <c r="AD382" s="25"/>
      <c r="AE382" s="25">
        <f>IF(V382&lt;Ds,'Soy Irr'!G382,IF(V382&gt;Dd,0,'Soy Irr'!G382*AD382))</f>
        <v>0</v>
      </c>
      <c r="CD382" s="67"/>
    </row>
    <row r="383" spans="1:82" x14ac:dyDescent="0.15">
      <c r="A383" s="170"/>
      <c r="B383" s="25"/>
      <c r="D383" s="7"/>
      <c r="E383" s="7"/>
      <c r="F383" s="7"/>
      <c r="G383" s="7"/>
      <c r="I383"/>
      <c r="K383" s="11"/>
      <c r="L383" s="8"/>
      <c r="N383" s="11"/>
      <c r="O383" s="15"/>
      <c r="P383" s="11"/>
      <c r="Q383" s="11"/>
      <c r="R383" s="11"/>
      <c r="S383" s="11"/>
      <c r="T383" s="11"/>
      <c r="AB383" s="25"/>
      <c r="AC383" s="73"/>
      <c r="AD383" s="25"/>
      <c r="AE383" s="25">
        <f>IF(V383&lt;Ds,'Soy Irr'!G383,IF(V383&gt;Dd,0,'Soy Irr'!G383*AD383))</f>
        <v>0</v>
      </c>
      <c r="CD383" s="67"/>
    </row>
    <row r="384" spans="1:82" x14ac:dyDescent="0.15">
      <c r="A384" s="170"/>
      <c r="B384" s="25"/>
      <c r="D384" s="7"/>
      <c r="E384" s="7"/>
      <c r="F384" s="7"/>
      <c r="G384" s="7"/>
      <c r="I384"/>
      <c r="K384" s="11"/>
      <c r="L384" s="8"/>
      <c r="N384" s="11"/>
      <c r="O384" s="15"/>
      <c r="P384" s="11"/>
      <c r="Q384" s="11"/>
      <c r="R384" s="11"/>
      <c r="S384" s="11"/>
      <c r="T384" s="11"/>
      <c r="AB384" s="25"/>
      <c r="AC384" s="73"/>
      <c r="AD384" s="25"/>
      <c r="AE384" s="25">
        <f>IF(V384&lt;Ds,'Soy Irr'!G384,IF(V384&gt;Dd,0,'Soy Irr'!G384*AD384))</f>
        <v>0</v>
      </c>
      <c r="CD384" s="67"/>
    </row>
    <row r="385" spans="1:82" x14ac:dyDescent="0.15">
      <c r="A385" s="170"/>
      <c r="B385" s="25"/>
      <c r="D385" s="7"/>
      <c r="E385" s="7"/>
      <c r="F385" s="7"/>
      <c r="G385" s="7"/>
      <c r="I385"/>
      <c r="K385" s="11"/>
      <c r="L385" s="8"/>
      <c r="N385" s="11"/>
      <c r="O385" s="15"/>
      <c r="P385" s="11"/>
      <c r="Q385" s="11"/>
      <c r="R385" s="11"/>
      <c r="S385" s="11"/>
      <c r="T385" s="11"/>
      <c r="AB385" s="25"/>
      <c r="AC385" s="73"/>
      <c r="AD385" s="25"/>
      <c r="AE385" s="25">
        <f>IF(V385&lt;Ds,'Soy Irr'!G385,IF(V385&gt;Dd,0,'Soy Irr'!G385*AD385))</f>
        <v>0</v>
      </c>
      <c r="CD385" s="67"/>
    </row>
    <row r="386" spans="1:82" x14ac:dyDescent="0.15">
      <c r="A386" s="170"/>
      <c r="B386" s="25"/>
      <c r="D386" s="7"/>
      <c r="E386" s="7"/>
      <c r="F386" s="7"/>
      <c r="G386" s="7"/>
      <c r="I386"/>
      <c r="K386" s="11"/>
      <c r="L386" s="8"/>
      <c r="N386" s="11"/>
      <c r="O386" s="15"/>
      <c r="P386" s="11"/>
      <c r="Q386" s="11"/>
      <c r="R386" s="11"/>
      <c r="S386" s="11"/>
      <c r="T386" s="11"/>
      <c r="AB386" s="25"/>
      <c r="AC386" s="73"/>
      <c r="AD386" s="25"/>
      <c r="AE386" s="25">
        <f>IF(V386&lt;Ds,'Soy Irr'!G386,IF(V386&gt;Dd,0,'Soy Irr'!G386*AD386))</f>
        <v>0</v>
      </c>
      <c r="CD386" s="67"/>
    </row>
    <row r="387" spans="1:82" x14ac:dyDescent="0.15">
      <c r="A387" s="170"/>
      <c r="B387" s="25"/>
      <c r="D387" s="7"/>
      <c r="E387" s="7"/>
      <c r="F387" s="7"/>
      <c r="G387" s="7"/>
      <c r="I387"/>
      <c r="K387" s="11"/>
      <c r="L387" s="8"/>
      <c r="N387" s="11"/>
      <c r="O387" s="15"/>
      <c r="P387" s="11"/>
      <c r="Q387" s="11"/>
      <c r="R387" s="11"/>
      <c r="S387" s="11"/>
      <c r="T387" s="11"/>
      <c r="AB387" s="25"/>
      <c r="AC387" s="73"/>
      <c r="AD387" s="25"/>
      <c r="AE387" s="25">
        <f>IF(V387&lt;Ds,'Soy Irr'!G387,IF(V387&gt;Dd,0,'Soy Irr'!G387*AD387))</f>
        <v>0</v>
      </c>
      <c r="CD387" s="67"/>
    </row>
    <row r="388" spans="1:82" x14ac:dyDescent="0.15">
      <c r="A388" s="170"/>
      <c r="B388" s="25"/>
      <c r="D388" s="7"/>
      <c r="E388" s="7"/>
      <c r="F388" s="7"/>
      <c r="G388" s="7"/>
      <c r="I388"/>
      <c r="K388" s="11"/>
      <c r="L388" s="8"/>
      <c r="N388" s="11"/>
      <c r="O388" s="15"/>
      <c r="P388" s="11"/>
      <c r="Q388" s="11"/>
      <c r="R388" s="11"/>
      <c r="S388" s="11"/>
      <c r="T388" s="11"/>
      <c r="AB388" s="25"/>
      <c r="AC388" s="73"/>
      <c r="AD388" s="25"/>
      <c r="AE388" s="25">
        <f>IF(V388&lt;Ds,'Soy Irr'!G388,IF(V388&gt;Dd,0,'Soy Irr'!G388*AD388))</f>
        <v>0</v>
      </c>
      <c r="CD388" s="67"/>
    </row>
    <row r="389" spans="1:82" x14ac:dyDescent="0.15">
      <c r="A389" s="170"/>
      <c r="B389" s="25"/>
      <c r="D389" s="7"/>
      <c r="E389" s="7"/>
      <c r="F389" s="7"/>
      <c r="G389" s="7"/>
      <c r="I389"/>
      <c r="K389" s="11"/>
      <c r="L389" s="8"/>
      <c r="N389" s="11"/>
      <c r="O389" s="15"/>
      <c r="P389" s="11"/>
      <c r="Q389" s="11"/>
      <c r="R389" s="11"/>
      <c r="S389" s="11"/>
      <c r="T389" s="11"/>
      <c r="AB389" s="25"/>
      <c r="AC389" s="73"/>
      <c r="AD389" s="25"/>
      <c r="AE389" s="25">
        <f>IF(V389&lt;Ds,'Soy Irr'!G389,IF(V389&gt;Dd,0,'Soy Irr'!G389*AD389))</f>
        <v>0</v>
      </c>
      <c r="CD389" s="67"/>
    </row>
    <row r="390" spans="1:82" x14ac:dyDescent="0.15">
      <c r="A390" s="170"/>
      <c r="B390" s="25"/>
      <c r="D390" s="7"/>
      <c r="E390" s="7"/>
      <c r="F390" s="7"/>
      <c r="G390" s="7"/>
      <c r="I390"/>
      <c r="K390" s="11"/>
      <c r="L390" s="8"/>
      <c r="N390" s="11"/>
      <c r="O390" s="15"/>
      <c r="P390" s="11"/>
      <c r="Q390" s="11"/>
      <c r="R390" s="11"/>
      <c r="S390" s="11"/>
      <c r="T390" s="11"/>
      <c r="AB390" s="25"/>
      <c r="AC390" s="73"/>
      <c r="AD390" s="25"/>
      <c r="AE390" s="25">
        <f>IF(V390&lt;Ds,'Soy Irr'!G390,IF(V390&gt;Dd,0,'Soy Irr'!G390*AD390))</f>
        <v>0</v>
      </c>
      <c r="CD390" s="67"/>
    </row>
    <row r="391" spans="1:82" x14ac:dyDescent="0.15">
      <c r="A391" s="170"/>
      <c r="B391" s="25"/>
      <c r="D391" s="7"/>
      <c r="E391" s="7"/>
      <c r="F391" s="7"/>
      <c r="G391" s="7"/>
      <c r="I391"/>
      <c r="K391" s="11"/>
      <c r="L391" s="8"/>
      <c r="N391" s="11"/>
      <c r="O391" s="15"/>
      <c r="P391" s="11"/>
      <c r="Q391" s="11"/>
      <c r="R391" s="11"/>
      <c r="S391" s="11"/>
      <c r="T391" s="11"/>
      <c r="AB391" s="25"/>
      <c r="AC391" s="73"/>
      <c r="AD391" s="25"/>
      <c r="AE391" s="25">
        <f>IF(V391&lt;Ds,'Soy Irr'!G391,IF(V391&gt;Dd,0,'Soy Irr'!G391*AD391))</f>
        <v>0</v>
      </c>
    </row>
    <row r="392" spans="1:82" x14ac:dyDescent="0.15">
      <c r="A392" s="170"/>
      <c r="B392" s="25"/>
      <c r="D392" s="7"/>
      <c r="E392" s="7"/>
      <c r="F392" s="7"/>
      <c r="G392" s="7"/>
      <c r="I392"/>
      <c r="K392" s="11"/>
      <c r="L392" s="8"/>
      <c r="N392" s="11"/>
      <c r="O392" s="15"/>
      <c r="P392" s="11"/>
      <c r="Q392" s="11"/>
      <c r="R392" s="11"/>
      <c r="S392" s="11"/>
      <c r="T392" s="11"/>
      <c r="AB392" s="25"/>
      <c r="AC392" s="73"/>
      <c r="AD392" s="25"/>
      <c r="AE392" s="25">
        <f>IF(V392&lt;Ds,'Soy Irr'!G392,IF(V392&gt;Dd,0,'Soy Irr'!G392*AD392))</f>
        <v>0</v>
      </c>
    </row>
    <row r="393" spans="1:82" x14ac:dyDescent="0.15">
      <c r="A393" s="170"/>
      <c r="B393" s="25"/>
      <c r="D393" s="7"/>
      <c r="E393" s="7"/>
      <c r="F393" s="7"/>
      <c r="G393" s="7"/>
      <c r="I393"/>
      <c r="K393" s="11"/>
      <c r="L393" s="8"/>
      <c r="N393" s="11"/>
      <c r="O393" s="15"/>
      <c r="P393" s="11"/>
      <c r="Q393" s="11"/>
      <c r="R393" s="11"/>
      <c r="S393" s="11"/>
      <c r="T393" s="11"/>
      <c r="AB393" s="25"/>
      <c r="AC393" s="73"/>
      <c r="AD393" s="25"/>
      <c r="AE393" s="25">
        <f>IF(V393&lt;Ds,'Soy Irr'!G393,IF(V393&gt;Dd,0,'Soy Irr'!G393*AD393))</f>
        <v>0</v>
      </c>
    </row>
    <row r="394" spans="1:82" x14ac:dyDescent="0.15">
      <c r="A394" s="170"/>
      <c r="B394" s="25"/>
      <c r="D394" s="7"/>
      <c r="E394" s="7"/>
      <c r="F394" s="7"/>
      <c r="G394" s="7"/>
      <c r="I394"/>
      <c r="K394" s="11"/>
      <c r="L394" s="8"/>
      <c r="N394" s="11"/>
      <c r="O394" s="15"/>
      <c r="P394" s="11"/>
      <c r="Q394" s="11"/>
      <c r="R394" s="11"/>
      <c r="S394" s="11"/>
      <c r="T394" s="11"/>
      <c r="AB394" s="25"/>
      <c r="AC394" s="73"/>
      <c r="AD394" s="25"/>
      <c r="AE394" s="25">
        <f>IF(V394&lt;Ds,'Soy Irr'!G394,IF(V394&gt;Dd,0,'Soy Irr'!G394*AD394))</f>
        <v>0</v>
      </c>
    </row>
    <row r="395" spans="1:82" x14ac:dyDescent="0.15">
      <c r="A395" s="170"/>
      <c r="B395" s="25"/>
      <c r="D395" s="7"/>
      <c r="E395" s="7"/>
      <c r="F395" s="7"/>
      <c r="G395" s="7"/>
      <c r="I395"/>
      <c r="K395" s="11"/>
      <c r="L395" s="8"/>
      <c r="N395" s="11"/>
      <c r="O395" s="15"/>
      <c r="P395" s="11"/>
      <c r="Q395" s="11"/>
      <c r="R395" s="11"/>
      <c r="S395" s="11"/>
      <c r="T395" s="11"/>
      <c r="AB395" s="25"/>
      <c r="AC395" s="73"/>
      <c r="AD395" s="25"/>
      <c r="AE395" s="25">
        <f>IF(V395&lt;Ds,'Soy Irr'!G395,IF(V395&gt;Dd,0,'Soy Irr'!G395*AD395))</f>
        <v>0</v>
      </c>
    </row>
    <row r="396" spans="1:82" x14ac:dyDescent="0.15">
      <c r="A396" s="170"/>
      <c r="B396" s="25"/>
      <c r="D396" s="7"/>
      <c r="E396" s="7"/>
      <c r="F396" s="7"/>
      <c r="G396" s="7"/>
      <c r="I396"/>
      <c r="K396" s="11"/>
      <c r="L396" s="8"/>
      <c r="N396" s="11"/>
      <c r="O396" s="15"/>
      <c r="P396" s="11"/>
      <c r="Q396" s="11"/>
      <c r="R396" s="11"/>
      <c r="S396" s="11"/>
      <c r="T396" s="11"/>
      <c r="AB396" s="25"/>
      <c r="AC396" s="73"/>
      <c r="AD396" s="25"/>
      <c r="AE396" s="25">
        <f>IF(V396&lt;Ds,'Soy Irr'!G396,IF(V396&gt;Dd,0,'Soy Irr'!G396*AD396))</f>
        <v>0</v>
      </c>
    </row>
    <row r="397" spans="1:82" x14ac:dyDescent="0.15">
      <c r="A397" s="170"/>
      <c r="B397" s="25"/>
      <c r="D397" s="7"/>
      <c r="E397" s="7"/>
      <c r="F397" s="7"/>
      <c r="G397" s="7"/>
      <c r="I397"/>
      <c r="K397" s="11"/>
      <c r="L397" s="8"/>
      <c r="N397" s="11"/>
      <c r="O397" s="15"/>
      <c r="P397" s="11"/>
      <c r="Q397" s="11"/>
      <c r="R397" s="11"/>
      <c r="S397" s="11"/>
      <c r="T397" s="11"/>
      <c r="AB397" s="25"/>
      <c r="AC397" s="73"/>
      <c r="AD397" s="25"/>
      <c r="AE397" s="25">
        <f>IF(V397&lt;Ds,'Soy Irr'!G397,IF(V397&gt;Dd,0,'Soy Irr'!G397*AD397))</f>
        <v>0</v>
      </c>
    </row>
    <row r="398" spans="1:82" x14ac:dyDescent="0.15">
      <c r="A398" s="170"/>
      <c r="B398" s="25"/>
      <c r="D398" s="7"/>
      <c r="E398" s="7"/>
      <c r="F398" s="7"/>
      <c r="G398" s="7"/>
      <c r="I398"/>
      <c r="K398" s="11"/>
      <c r="L398" s="8"/>
      <c r="N398" s="11"/>
      <c r="O398" s="15"/>
      <c r="P398" s="11"/>
      <c r="Q398" s="11"/>
      <c r="R398" s="11"/>
      <c r="S398" s="11"/>
      <c r="T398" s="11"/>
      <c r="AB398" s="25"/>
      <c r="AC398" s="73"/>
      <c r="AD398" s="25"/>
      <c r="AE398" s="25">
        <f>IF(V398&lt;Ds,'Soy Irr'!G398,IF(V398&gt;Dd,0,'Soy Irr'!G398*AD398))</f>
        <v>0</v>
      </c>
    </row>
    <row r="399" spans="1:82" x14ac:dyDescent="0.15">
      <c r="A399" s="170"/>
      <c r="B399" s="25"/>
      <c r="D399" s="7"/>
      <c r="E399" s="7"/>
      <c r="F399" s="7"/>
      <c r="G399" s="7"/>
      <c r="I399"/>
      <c r="K399" s="11"/>
      <c r="L399" s="8"/>
      <c r="N399" s="11"/>
      <c r="O399" s="15"/>
      <c r="P399" s="11"/>
      <c r="Q399" s="11"/>
      <c r="R399" s="11"/>
      <c r="S399" s="11"/>
      <c r="T399" s="11"/>
      <c r="AB399" s="25"/>
      <c r="AC399" s="73"/>
      <c r="AD399" s="25"/>
      <c r="AE399" s="25">
        <f>IF(V399&lt;Ds,'Soy Irr'!G399,IF(V399&gt;Dd,0,'Soy Irr'!G399*AD399))</f>
        <v>0</v>
      </c>
    </row>
    <row r="400" spans="1:82" x14ac:dyDescent="0.15">
      <c r="A400" s="170"/>
      <c r="B400" s="25"/>
      <c r="D400" s="7"/>
      <c r="E400" s="7"/>
      <c r="F400" s="7"/>
      <c r="G400" s="7"/>
      <c r="I400"/>
      <c r="K400" s="11"/>
      <c r="L400" s="8"/>
      <c r="N400" s="11"/>
      <c r="O400" s="15"/>
      <c r="P400" s="11"/>
      <c r="Q400" s="11"/>
      <c r="R400" s="11"/>
      <c r="S400" s="11"/>
      <c r="T400" s="11"/>
      <c r="AB400" s="25"/>
      <c r="AC400" s="73"/>
      <c r="AD400" s="25"/>
      <c r="AE400" s="25">
        <f>IF(V400&lt;Ds,'Soy Irr'!G400,IF(V400&gt;Dd,0,'Soy Irr'!G400*AD400))</f>
        <v>0</v>
      </c>
    </row>
    <row r="401" spans="1:99" x14ac:dyDescent="0.15">
      <c r="A401" s="170"/>
      <c r="B401" s="25"/>
      <c r="D401" s="7"/>
      <c r="E401" s="7"/>
      <c r="F401" s="7"/>
      <c r="G401" s="7"/>
      <c r="I401"/>
      <c r="K401" s="11"/>
      <c r="L401" s="8"/>
      <c r="N401" s="11"/>
      <c r="O401" s="15"/>
      <c r="P401" s="11"/>
      <c r="Q401" s="11"/>
      <c r="R401" s="11"/>
      <c r="S401" s="11"/>
      <c r="T401" s="11"/>
      <c r="AB401" s="25"/>
      <c r="AC401" s="73"/>
      <c r="AD401" s="25"/>
      <c r="AE401" s="25">
        <f>IF(V401&lt;Ds,'Soy Irr'!G401,IF(V401&gt;Dd,0,'Soy Irr'!G401*AD401))</f>
        <v>0</v>
      </c>
      <c r="CG401" s="67"/>
      <c r="CH401" s="27"/>
      <c r="CI401" s="11"/>
      <c r="CJ401" s="11"/>
      <c r="CK401" s="11"/>
      <c r="CL401" s="11"/>
      <c r="CM401" s="11"/>
      <c r="CN401" s="11"/>
      <c r="CO401" s="11"/>
      <c r="CP401" s="11"/>
      <c r="CQ401" s="11"/>
      <c r="CR401" s="11"/>
      <c r="CS401" s="11"/>
      <c r="CT401" s="11"/>
      <c r="CU401" s="11"/>
    </row>
    <row r="402" spans="1:99" x14ac:dyDescent="0.15">
      <c r="A402" s="170"/>
      <c r="B402" s="25"/>
      <c r="D402" s="7"/>
      <c r="E402" s="7"/>
      <c r="F402" s="7"/>
      <c r="G402" s="7"/>
      <c r="I402"/>
      <c r="K402" s="11"/>
      <c r="L402" s="8"/>
      <c r="N402" s="11"/>
      <c r="O402" s="15"/>
      <c r="P402" s="11"/>
      <c r="Q402" s="11"/>
      <c r="R402" s="11"/>
      <c r="S402" s="11"/>
      <c r="T402" s="11"/>
      <c r="AB402" s="25"/>
      <c r="AC402" s="73"/>
      <c r="AD402" s="25"/>
      <c r="AE402" s="25">
        <f>IF(V402&lt;Ds,'Soy Irr'!G402,IF(V402&gt;Dd,0,'Soy Irr'!G402*AD402))</f>
        <v>0</v>
      </c>
      <c r="CH402" s="11"/>
      <c r="CI402" s="11"/>
      <c r="CJ402" s="11"/>
      <c r="CK402" s="11"/>
      <c r="CL402" s="11"/>
      <c r="CM402" s="11"/>
      <c r="CN402" s="11"/>
      <c r="CO402" s="11"/>
      <c r="CP402" s="11"/>
      <c r="CQ402" s="11"/>
      <c r="CR402" s="11"/>
      <c r="CS402" s="11"/>
      <c r="CT402" s="11"/>
      <c r="CU402" s="11"/>
    </row>
    <row r="403" spans="1:99" x14ac:dyDescent="0.15">
      <c r="A403" s="170"/>
      <c r="B403" s="25"/>
      <c r="D403" s="7"/>
      <c r="E403" s="7"/>
      <c r="F403" s="7"/>
      <c r="G403" s="7"/>
      <c r="I403"/>
      <c r="K403" s="11"/>
      <c r="L403" s="8"/>
      <c r="N403" s="11"/>
      <c r="O403" s="15"/>
      <c r="P403" s="11"/>
      <c r="Q403" s="11"/>
      <c r="R403" s="11"/>
      <c r="S403" s="11"/>
      <c r="T403" s="11"/>
      <c r="AB403" s="25"/>
      <c r="AC403" s="73"/>
      <c r="AD403" s="25"/>
      <c r="AE403" s="25">
        <f>IF(V403&lt;Ds,'Soy Irr'!G403,IF(V403&gt;Dd,0,'Soy Irr'!G403*AD403))</f>
        <v>0</v>
      </c>
      <c r="CH403" s="11"/>
      <c r="CI403" s="11"/>
      <c r="CJ403" s="11"/>
      <c r="CK403" s="11"/>
      <c r="CL403" s="11"/>
      <c r="CM403" s="11"/>
      <c r="CN403" s="11"/>
      <c r="CO403" s="11"/>
      <c r="CP403" s="11"/>
      <c r="CQ403" s="11"/>
      <c r="CR403" s="11"/>
      <c r="CS403" s="11"/>
      <c r="CT403" s="11"/>
      <c r="CU403" s="11"/>
    </row>
    <row r="404" spans="1:99" x14ac:dyDescent="0.15">
      <c r="A404" s="170"/>
      <c r="B404" s="25"/>
      <c r="D404" s="7"/>
      <c r="E404" s="7"/>
      <c r="F404" s="7"/>
      <c r="G404" s="7"/>
      <c r="I404"/>
      <c r="K404" s="11"/>
      <c r="L404" s="8"/>
      <c r="N404" s="11"/>
      <c r="O404" s="15"/>
      <c r="P404" s="11"/>
      <c r="Q404" s="11"/>
      <c r="R404" s="11"/>
      <c r="S404" s="11"/>
      <c r="T404" s="11"/>
      <c r="AB404" s="25"/>
      <c r="AC404" s="73"/>
      <c r="AD404" s="25"/>
      <c r="AE404" s="25">
        <f>IF(V404&lt;Ds,'Soy Irr'!G404,IF(V404&gt;Dd,0,'Soy Irr'!G404*AD404))</f>
        <v>0</v>
      </c>
      <c r="CH404" s="11"/>
      <c r="CI404" s="11"/>
      <c r="CJ404" s="11"/>
      <c r="CK404" s="11"/>
      <c r="CL404" s="11"/>
      <c r="CM404" s="11"/>
      <c r="CN404" s="11"/>
      <c r="CO404" s="11"/>
      <c r="CP404" s="11"/>
      <c r="CQ404" s="11"/>
      <c r="CR404" s="11"/>
      <c r="CS404" s="11"/>
      <c r="CT404" s="11"/>
      <c r="CU404" s="11"/>
    </row>
    <row r="405" spans="1:99" x14ac:dyDescent="0.15">
      <c r="A405" s="170"/>
      <c r="B405" s="25"/>
      <c r="D405" s="7"/>
      <c r="E405" s="7"/>
      <c r="F405" s="7"/>
      <c r="G405" s="7"/>
      <c r="I405"/>
      <c r="K405" s="11"/>
      <c r="L405" s="8"/>
      <c r="N405" s="11"/>
      <c r="O405" s="15"/>
      <c r="P405" s="11"/>
      <c r="Q405" s="11"/>
      <c r="R405" s="11"/>
      <c r="S405" s="11"/>
      <c r="T405" s="11"/>
      <c r="AB405" s="25"/>
      <c r="AC405" s="73"/>
      <c r="AD405" s="25"/>
      <c r="AE405" s="25">
        <f>IF(V405&lt;Ds,'Soy Irr'!G405,IF(V405&gt;Dd,0,'Soy Irr'!G405*AD405))</f>
        <v>0</v>
      </c>
      <c r="CH405" s="11"/>
      <c r="CI405" s="11"/>
      <c r="CJ405" s="11"/>
      <c r="CK405" s="11"/>
      <c r="CL405" s="11"/>
      <c r="CM405" s="11"/>
      <c r="CN405" s="11"/>
      <c r="CO405" s="11"/>
      <c r="CP405" s="11"/>
      <c r="CQ405" s="11"/>
      <c r="CR405" s="11"/>
      <c r="CS405" s="11"/>
      <c r="CT405" s="11"/>
      <c r="CU405" s="11"/>
    </row>
    <row r="406" spans="1:99" x14ac:dyDescent="0.15">
      <c r="A406" s="170"/>
      <c r="B406" s="25"/>
      <c r="D406" s="7"/>
      <c r="E406" s="7"/>
      <c r="F406" s="7"/>
      <c r="G406" s="7"/>
      <c r="I406"/>
      <c r="K406" s="11"/>
      <c r="L406" s="8"/>
      <c r="N406" s="11"/>
      <c r="O406" s="15"/>
      <c r="P406" s="11"/>
      <c r="Q406" s="11"/>
      <c r="R406" s="11"/>
      <c r="S406" s="11"/>
      <c r="T406" s="11"/>
      <c r="AB406" s="25"/>
      <c r="AC406" s="73"/>
      <c r="AD406" s="25"/>
      <c r="AE406" s="25">
        <f>IF(V406&lt;Ds,'Soy Irr'!G406,IF(V406&gt;Dd,0,'Soy Irr'!G406*AD406))</f>
        <v>0</v>
      </c>
      <c r="CH406" s="11"/>
      <c r="CI406" s="11"/>
      <c r="CJ406" s="11"/>
      <c r="CK406" s="11"/>
      <c r="CL406" s="11"/>
      <c r="CM406" s="11"/>
      <c r="CN406" s="11"/>
      <c r="CO406" s="11"/>
      <c r="CP406" s="11"/>
      <c r="CQ406" s="11"/>
      <c r="CR406" s="11"/>
      <c r="CS406" s="11"/>
      <c r="CT406" s="11"/>
      <c r="CU406" s="11"/>
    </row>
    <row r="407" spans="1:99" x14ac:dyDescent="0.15">
      <c r="A407" s="170"/>
      <c r="B407" s="25"/>
      <c r="D407" s="7"/>
      <c r="E407" s="7"/>
      <c r="F407" s="7"/>
      <c r="G407" s="7"/>
      <c r="I407"/>
      <c r="K407" s="11"/>
      <c r="L407" s="8"/>
      <c r="N407" s="11"/>
      <c r="O407" s="15"/>
      <c r="P407" s="11"/>
      <c r="Q407" s="11"/>
      <c r="R407" s="11"/>
      <c r="S407" s="11"/>
      <c r="T407" s="11"/>
      <c r="AB407" s="25"/>
      <c r="AC407" s="73"/>
      <c r="AD407" s="25"/>
      <c r="AE407" s="25">
        <f>IF(V407&lt;Ds,'Soy Irr'!G407,IF(V407&gt;Dd,0,'Soy Irr'!G407*AD407))</f>
        <v>0</v>
      </c>
      <c r="CH407" s="11"/>
      <c r="CI407" s="11"/>
      <c r="CJ407" s="11"/>
      <c r="CK407" s="11"/>
      <c r="CL407" s="11"/>
      <c r="CM407" s="11"/>
      <c r="CN407" s="11"/>
      <c r="CO407" s="11"/>
      <c r="CP407" s="11"/>
      <c r="CQ407" s="11"/>
      <c r="CR407" s="11"/>
      <c r="CS407" s="11"/>
      <c r="CT407" s="11"/>
      <c r="CU407" s="11"/>
    </row>
    <row r="408" spans="1:99" x14ac:dyDescent="0.15">
      <c r="A408" s="170"/>
      <c r="B408" s="25"/>
      <c r="D408" s="7"/>
      <c r="E408" s="7"/>
      <c r="F408" s="7"/>
      <c r="G408" s="7"/>
      <c r="I408"/>
      <c r="K408" s="11"/>
      <c r="L408" s="8"/>
      <c r="N408" s="11"/>
      <c r="O408" s="15"/>
      <c r="P408" s="11"/>
      <c r="Q408" s="11"/>
      <c r="R408" s="11"/>
      <c r="S408" s="11"/>
      <c r="T408" s="11"/>
      <c r="AB408" s="25"/>
      <c r="AC408" s="73"/>
      <c r="AD408" s="25"/>
      <c r="AE408" s="25">
        <f>IF(V408&lt;Ds,'Soy Irr'!G408,IF(V408&gt;Dd,0,'Soy Irr'!G408*AD408))</f>
        <v>0</v>
      </c>
      <c r="CH408" s="11"/>
      <c r="CI408" s="11"/>
      <c r="CJ408" s="11"/>
      <c r="CK408" s="11"/>
      <c r="CL408" s="11"/>
      <c r="CM408" s="11"/>
      <c r="CN408" s="11"/>
      <c r="CO408" s="11"/>
      <c r="CP408" s="11"/>
      <c r="CQ408" s="11"/>
      <c r="CR408" s="11"/>
      <c r="CS408" s="11"/>
      <c r="CT408" s="11"/>
      <c r="CU408" s="11"/>
    </row>
    <row r="409" spans="1:99" x14ac:dyDescent="0.15">
      <c r="A409" s="170"/>
      <c r="B409" s="25"/>
      <c r="D409" s="7"/>
      <c r="E409" s="7"/>
      <c r="F409" s="7"/>
      <c r="G409" s="7"/>
      <c r="I409"/>
      <c r="K409" s="11"/>
      <c r="L409" s="8"/>
      <c r="N409" s="11"/>
      <c r="O409" s="15"/>
      <c r="P409" s="11"/>
      <c r="Q409" s="11"/>
      <c r="R409" s="11"/>
      <c r="S409" s="11"/>
      <c r="T409" s="11"/>
      <c r="AB409" s="25"/>
      <c r="AC409" s="73"/>
      <c r="AD409" s="25"/>
      <c r="AE409" s="25">
        <f>IF(V409&lt;Ds,'Soy Irr'!G409,IF(V409&gt;Dd,0,'Soy Irr'!G409*AD409))</f>
        <v>0</v>
      </c>
    </row>
    <row r="410" spans="1:99" x14ac:dyDescent="0.15">
      <c r="A410" s="170"/>
      <c r="B410" s="25"/>
      <c r="D410" s="7"/>
      <c r="E410" s="7"/>
      <c r="F410" s="7"/>
      <c r="G410" s="7"/>
      <c r="I410"/>
      <c r="K410" s="11"/>
      <c r="L410" s="8"/>
      <c r="N410" s="11"/>
      <c r="O410" s="15"/>
      <c r="P410" s="11"/>
      <c r="Q410" s="11"/>
      <c r="R410" s="11"/>
      <c r="S410" s="11"/>
      <c r="T410" s="11"/>
      <c r="AB410" s="25"/>
      <c r="AC410" s="73"/>
      <c r="AD410" s="25"/>
      <c r="AE410" s="25">
        <f>IF(V410&lt;Ds,'Soy Irr'!G410,IF(V410&gt;Dd,0,'Soy Irr'!G410*AD410))</f>
        <v>0</v>
      </c>
    </row>
    <row r="411" spans="1:99" x14ac:dyDescent="0.15">
      <c r="A411" s="170"/>
      <c r="B411" s="25"/>
      <c r="D411" s="7"/>
      <c r="E411" s="7"/>
      <c r="F411" s="7"/>
      <c r="G411" s="7"/>
      <c r="I411"/>
      <c r="K411" s="11"/>
      <c r="L411" s="8"/>
      <c r="N411" s="11"/>
      <c r="O411" s="15"/>
      <c r="P411" s="11"/>
      <c r="Q411" s="11"/>
      <c r="R411" s="11"/>
      <c r="S411" s="11"/>
      <c r="T411" s="11"/>
      <c r="AB411" s="25"/>
      <c r="AC411" s="73"/>
      <c r="AD411" s="25"/>
      <c r="AE411" s="25">
        <f>IF(V411&lt;Ds,'Soy Irr'!G411,IF(V411&gt;Dd,0,'Soy Irr'!G411*AD411))</f>
        <v>0</v>
      </c>
    </row>
    <row r="412" spans="1:99" x14ac:dyDescent="0.15">
      <c r="A412" s="170"/>
      <c r="B412" s="25"/>
      <c r="D412" s="7"/>
      <c r="E412" s="7"/>
      <c r="F412" s="7"/>
      <c r="G412" s="7"/>
      <c r="I412"/>
      <c r="K412" s="11"/>
      <c r="L412" s="8"/>
      <c r="N412" s="11"/>
      <c r="O412" s="15"/>
      <c r="P412" s="11"/>
      <c r="Q412" s="11"/>
      <c r="R412" s="11"/>
      <c r="S412" s="11"/>
      <c r="T412" s="11"/>
      <c r="AB412" s="25"/>
      <c r="AC412" s="73"/>
      <c r="AD412" s="25"/>
      <c r="AE412" s="25">
        <f>IF(V412&lt;Ds,'Soy Irr'!G412,IF(V412&gt;Dd,0,'Soy Irr'!G412*AD412))</f>
        <v>0</v>
      </c>
    </row>
    <row r="413" spans="1:99" x14ac:dyDescent="0.15">
      <c r="A413" s="170"/>
      <c r="B413" s="25"/>
      <c r="D413" s="7"/>
      <c r="E413" s="7"/>
      <c r="F413" s="7"/>
      <c r="G413" s="7"/>
      <c r="I413"/>
      <c r="K413" s="11"/>
      <c r="L413" s="8"/>
      <c r="N413" s="11"/>
      <c r="O413" s="15"/>
      <c r="P413" s="11"/>
      <c r="Q413" s="11"/>
      <c r="R413" s="11"/>
      <c r="S413" s="11"/>
      <c r="T413" s="11"/>
      <c r="AB413" s="25"/>
      <c r="AC413" s="73"/>
      <c r="AD413" s="25"/>
      <c r="AE413" s="25">
        <f>IF(V413&lt;Ds,'Soy Irr'!G413,IF(V413&gt;Dd,0,'Soy Irr'!G413*AD413))</f>
        <v>0</v>
      </c>
    </row>
    <row r="414" spans="1:99" x14ac:dyDescent="0.15">
      <c r="A414" s="170"/>
      <c r="B414" s="25"/>
      <c r="D414" s="7"/>
      <c r="E414" s="7"/>
      <c r="F414" s="7"/>
      <c r="G414" s="7"/>
      <c r="I414"/>
      <c r="K414" s="11"/>
      <c r="L414" s="8"/>
      <c r="N414" s="11"/>
      <c r="O414" s="15"/>
      <c r="P414" s="11"/>
      <c r="Q414" s="11"/>
      <c r="R414" s="11"/>
      <c r="S414" s="11"/>
      <c r="T414" s="11"/>
      <c r="AB414" s="25"/>
      <c r="AC414" s="73"/>
      <c r="AD414" s="25"/>
      <c r="AE414" s="25">
        <f>IF(V414&lt;Ds,'Soy Irr'!G414,IF(V414&gt;Dd,0,'Soy Irr'!G414*AD414))</f>
        <v>0</v>
      </c>
    </row>
    <row r="415" spans="1:99" x14ac:dyDescent="0.15">
      <c r="A415" s="170"/>
      <c r="B415" s="25"/>
      <c r="D415" s="7"/>
      <c r="E415" s="7"/>
      <c r="F415" s="7"/>
      <c r="G415" s="7"/>
      <c r="I415"/>
      <c r="K415" s="11"/>
      <c r="L415" s="8"/>
      <c r="N415" s="11"/>
      <c r="O415" s="15"/>
      <c r="P415" s="11"/>
      <c r="Q415" s="11"/>
      <c r="R415" s="11"/>
      <c r="S415" s="11"/>
      <c r="T415" s="11"/>
      <c r="AB415" s="25"/>
      <c r="AC415" s="73"/>
      <c r="AD415" s="25"/>
      <c r="AE415" s="25">
        <f>IF(V415&lt;Ds,'Soy Irr'!G415,IF(V415&gt;Dd,0,'Soy Irr'!G415*AD415))</f>
        <v>0</v>
      </c>
    </row>
    <row r="416" spans="1:99" x14ac:dyDescent="0.15">
      <c r="A416" s="170"/>
      <c r="B416" s="25"/>
      <c r="D416" s="7"/>
      <c r="E416" s="7"/>
      <c r="F416" s="7"/>
      <c r="G416" s="7"/>
      <c r="I416"/>
      <c r="K416" s="11"/>
      <c r="L416" s="8"/>
      <c r="N416" s="11"/>
      <c r="O416" s="15"/>
      <c r="P416" s="11"/>
      <c r="Q416" s="11"/>
      <c r="R416" s="11"/>
      <c r="S416" s="11"/>
      <c r="T416" s="11"/>
      <c r="AB416" s="25"/>
      <c r="AC416" s="73"/>
      <c r="AD416" s="25"/>
      <c r="AE416" s="25">
        <f>IF(V416&lt;Ds,'Soy Irr'!G416,IF(V416&gt;Dd,0,'Soy Irr'!G416*AD416))</f>
        <v>0</v>
      </c>
    </row>
    <row r="417" spans="1:31" x14ac:dyDescent="0.15">
      <c r="A417" s="170"/>
      <c r="B417" s="25"/>
      <c r="D417" s="7"/>
      <c r="E417" s="7"/>
      <c r="F417" s="7"/>
      <c r="G417" s="7"/>
      <c r="I417"/>
      <c r="K417" s="11"/>
      <c r="L417" s="8"/>
      <c r="N417" s="11"/>
      <c r="O417" s="15"/>
      <c r="P417" s="11"/>
      <c r="Q417" s="11"/>
      <c r="R417" s="11"/>
      <c r="S417" s="11"/>
      <c r="T417" s="11"/>
      <c r="AB417" s="25"/>
      <c r="AC417" s="73"/>
      <c r="AD417" s="25"/>
      <c r="AE417" s="25">
        <f>IF(V417&lt;Ds,'Soy Irr'!G417,IF(V417&gt;Dd,0,'Soy Irr'!G417*AD417))</f>
        <v>0</v>
      </c>
    </row>
    <row r="418" spans="1:31" x14ac:dyDescent="0.15">
      <c r="A418" s="170"/>
      <c r="B418" s="25"/>
      <c r="D418" s="7"/>
      <c r="E418" s="7"/>
      <c r="F418" s="7"/>
      <c r="G418" s="7"/>
      <c r="I418"/>
      <c r="K418" s="11"/>
      <c r="L418" s="8"/>
      <c r="N418" s="11"/>
      <c r="O418" s="15"/>
      <c r="P418" s="11"/>
      <c r="Q418" s="11"/>
      <c r="R418" s="11"/>
      <c r="S418" s="11"/>
      <c r="T418" s="11"/>
      <c r="AB418" s="25"/>
      <c r="AC418" s="73"/>
      <c r="AD418" s="25"/>
      <c r="AE418" s="25">
        <f>IF(V418&lt;Ds,'Soy Irr'!G418,IF(V418&gt;Dd,0,'Soy Irr'!G418*AD418))</f>
        <v>0</v>
      </c>
    </row>
    <row r="419" spans="1:31" x14ac:dyDescent="0.15">
      <c r="A419" s="170"/>
      <c r="B419" s="25"/>
      <c r="D419" s="7"/>
      <c r="E419" s="7"/>
      <c r="F419" s="7"/>
      <c r="G419" s="7"/>
      <c r="I419"/>
      <c r="K419" s="11"/>
      <c r="L419" s="8"/>
      <c r="N419" s="11"/>
      <c r="O419" s="15"/>
      <c r="P419" s="11"/>
      <c r="Q419" s="11"/>
      <c r="R419" s="11"/>
      <c r="S419" s="11"/>
      <c r="T419" s="11"/>
      <c r="AB419" s="25"/>
      <c r="AC419" s="73"/>
      <c r="AD419" s="25"/>
      <c r="AE419" s="25">
        <f>IF(V419&lt;Ds,'Soy Irr'!G419,IF(V419&gt;Dd,0,'Soy Irr'!G419*AD419))</f>
        <v>0</v>
      </c>
    </row>
    <row r="420" spans="1:31" x14ac:dyDescent="0.15">
      <c r="A420" s="170"/>
      <c r="B420" s="25"/>
      <c r="D420" s="7"/>
      <c r="E420" s="7"/>
      <c r="F420" s="7"/>
      <c r="G420" s="7"/>
      <c r="I420"/>
      <c r="K420" s="11"/>
      <c r="L420" s="8"/>
      <c r="N420" s="11"/>
      <c r="O420" s="15"/>
      <c r="P420" s="11"/>
      <c r="Q420" s="11"/>
      <c r="R420" s="11"/>
      <c r="S420" s="11"/>
      <c r="T420" s="11"/>
      <c r="AB420" s="25"/>
      <c r="AC420" s="73"/>
      <c r="AD420" s="25"/>
      <c r="AE420" s="25">
        <f>IF(V420&lt;Ds,'Soy Irr'!G420,IF(V420&gt;Dd,0,'Soy Irr'!G420*AD420))</f>
        <v>0</v>
      </c>
    </row>
    <row r="421" spans="1:31" x14ac:dyDescent="0.15">
      <c r="A421" s="170"/>
      <c r="B421" s="25"/>
      <c r="D421" s="7"/>
      <c r="E421" s="7"/>
      <c r="F421" s="7"/>
      <c r="G421" s="7"/>
      <c r="I421"/>
      <c r="K421" s="11"/>
      <c r="L421" s="8"/>
      <c r="N421" s="11"/>
      <c r="O421" s="15"/>
      <c r="P421" s="11"/>
      <c r="Q421" s="11"/>
      <c r="R421" s="11"/>
      <c r="S421" s="11"/>
      <c r="T421" s="11"/>
      <c r="AB421" s="25"/>
      <c r="AC421" s="73"/>
      <c r="AD421" s="25"/>
      <c r="AE421" s="25">
        <f>IF(V421&lt;Ds,'Soy Irr'!G421,IF(V421&gt;Dd,0,'Soy Irr'!G421*AD421))</f>
        <v>0</v>
      </c>
    </row>
    <row r="422" spans="1:31" x14ac:dyDescent="0.15">
      <c r="A422" s="170"/>
      <c r="B422" s="25"/>
      <c r="D422" s="7"/>
      <c r="E422" s="7"/>
      <c r="F422" s="7"/>
      <c r="G422" s="7"/>
      <c r="I422"/>
      <c r="K422" s="11"/>
      <c r="L422" s="8"/>
      <c r="N422" s="11"/>
      <c r="O422" s="15"/>
      <c r="P422" s="11"/>
      <c r="Q422" s="11"/>
      <c r="R422" s="11"/>
      <c r="S422" s="11"/>
      <c r="T422" s="11"/>
      <c r="AB422" s="25"/>
      <c r="AC422" s="73"/>
      <c r="AD422" s="25"/>
      <c r="AE422" s="25">
        <f>IF(V422&lt;Ds,'Soy Irr'!G422,IF(V422&gt;Dd,0,'Soy Irr'!G422*AD422))</f>
        <v>0</v>
      </c>
    </row>
    <row r="423" spans="1:31" x14ac:dyDescent="0.15">
      <c r="A423" s="170"/>
      <c r="B423" s="25"/>
      <c r="D423" s="7"/>
      <c r="E423" s="7"/>
      <c r="F423" s="7"/>
      <c r="G423" s="7"/>
      <c r="I423"/>
      <c r="K423" s="11"/>
      <c r="L423" s="8"/>
      <c r="N423" s="11"/>
      <c r="O423" s="15"/>
      <c r="P423" s="11"/>
      <c r="Q423" s="11"/>
      <c r="R423" s="11"/>
      <c r="S423" s="11"/>
      <c r="T423" s="11"/>
      <c r="AB423" s="25"/>
      <c r="AC423" s="73"/>
      <c r="AD423" s="25"/>
      <c r="AE423" s="25">
        <f>IF(V423&lt;Ds,'Soy Irr'!G423,IF(V423&gt;Dd,0,'Soy Irr'!G423*AD423))</f>
        <v>0</v>
      </c>
    </row>
    <row r="424" spans="1:31" x14ac:dyDescent="0.15">
      <c r="A424" s="170"/>
      <c r="B424" s="25"/>
      <c r="D424" s="7"/>
      <c r="E424" s="7"/>
      <c r="F424" s="7"/>
      <c r="G424" s="7"/>
      <c r="I424"/>
      <c r="K424" s="11"/>
      <c r="L424" s="8"/>
      <c r="N424" s="11"/>
      <c r="O424" s="15"/>
      <c r="P424" s="11"/>
      <c r="Q424" s="11"/>
      <c r="R424" s="11"/>
      <c r="S424" s="11"/>
      <c r="T424" s="11"/>
      <c r="AB424" s="25"/>
      <c r="AC424" s="73"/>
      <c r="AD424" s="25"/>
      <c r="AE424" s="25">
        <f>IF(V424&lt;Ds,'Soy Irr'!G424,IF(V424&gt;Dd,0,'Soy Irr'!G424*AD424))</f>
        <v>0</v>
      </c>
    </row>
    <row r="425" spans="1:31" x14ac:dyDescent="0.15">
      <c r="A425" s="170"/>
      <c r="B425" s="25"/>
      <c r="D425" s="7"/>
      <c r="E425" s="7"/>
      <c r="F425" s="7"/>
      <c r="G425" s="7"/>
      <c r="I425"/>
      <c r="K425" s="11"/>
      <c r="L425" s="8"/>
      <c r="N425" s="11"/>
      <c r="O425" s="15"/>
      <c r="P425" s="11"/>
      <c r="Q425" s="11"/>
      <c r="R425" s="11"/>
      <c r="S425" s="11"/>
      <c r="T425" s="11"/>
      <c r="AB425" s="25"/>
      <c r="AC425" s="73"/>
      <c r="AD425" s="25"/>
      <c r="AE425" s="25">
        <f>IF(V425&lt;Ds,'Soy Irr'!G425,IF(V425&gt;Dd,0,'Soy Irr'!G425*AD425))</f>
        <v>0</v>
      </c>
    </row>
    <row r="426" spans="1:31" x14ac:dyDescent="0.15">
      <c r="A426" s="170"/>
      <c r="B426" s="25"/>
      <c r="D426" s="7"/>
      <c r="E426" s="7"/>
      <c r="F426" s="7"/>
      <c r="G426" s="7"/>
      <c r="I426"/>
      <c r="K426" s="11"/>
      <c r="L426" s="8"/>
      <c r="N426" s="11"/>
      <c r="O426" s="15"/>
      <c r="P426" s="11"/>
      <c r="Q426" s="11"/>
      <c r="R426" s="11"/>
      <c r="S426" s="11"/>
      <c r="T426" s="11"/>
      <c r="AB426" s="25"/>
      <c r="AC426" s="73"/>
      <c r="AD426" s="25"/>
      <c r="AE426" s="25">
        <f>IF(V426&lt;Ds,'Soy Irr'!G426,IF(V426&gt;Dd,0,'Soy Irr'!G426*AD426))</f>
        <v>0</v>
      </c>
    </row>
    <row r="427" spans="1:31" x14ac:dyDescent="0.15">
      <c r="A427" s="170"/>
      <c r="B427" s="25"/>
      <c r="D427" s="7"/>
      <c r="E427" s="7"/>
      <c r="F427" s="7"/>
      <c r="G427" s="7"/>
      <c r="I427"/>
      <c r="K427" s="11"/>
      <c r="L427" s="8"/>
      <c r="N427" s="11"/>
      <c r="O427" s="15"/>
      <c r="P427" s="11"/>
      <c r="Q427" s="11"/>
      <c r="R427" s="11"/>
      <c r="S427" s="11"/>
      <c r="T427" s="11"/>
      <c r="AB427" s="25"/>
      <c r="AC427" s="73"/>
      <c r="AD427" s="25"/>
      <c r="AE427" s="25">
        <f>IF(V427&lt;Ds,'Soy Irr'!G427,IF(V427&gt;Dd,0,'Soy Irr'!G427*AD427))</f>
        <v>0</v>
      </c>
    </row>
    <row r="428" spans="1:31" x14ac:dyDescent="0.15">
      <c r="A428" s="170"/>
      <c r="B428" s="25"/>
      <c r="D428" s="7"/>
      <c r="E428" s="7"/>
      <c r="F428" s="7"/>
      <c r="G428" s="7"/>
      <c r="I428"/>
      <c r="K428" s="11"/>
      <c r="L428" s="8"/>
      <c r="N428" s="11"/>
      <c r="O428" s="15"/>
      <c r="P428" s="11"/>
      <c r="Q428" s="11"/>
      <c r="R428" s="11"/>
      <c r="S428" s="11"/>
      <c r="T428" s="11"/>
      <c r="AB428" s="25"/>
      <c r="AC428" s="73"/>
      <c r="AD428" s="25"/>
      <c r="AE428" s="25">
        <f>IF(V428&lt;Ds,'Soy Irr'!G428,IF(V428&gt;Dd,0,'Soy Irr'!G428*AD428))</f>
        <v>0</v>
      </c>
    </row>
    <row r="429" spans="1:31" x14ac:dyDescent="0.15">
      <c r="A429" s="170"/>
      <c r="B429" s="25"/>
      <c r="D429" s="7"/>
      <c r="E429" s="7"/>
      <c r="F429" s="7"/>
      <c r="G429" s="7"/>
      <c r="I429"/>
      <c r="K429" s="11"/>
      <c r="L429" s="8"/>
      <c r="N429" s="11"/>
      <c r="O429" s="15"/>
      <c r="P429" s="11"/>
      <c r="Q429" s="11"/>
      <c r="R429" s="11"/>
      <c r="S429" s="11"/>
      <c r="T429" s="11"/>
      <c r="AB429" s="25"/>
      <c r="AC429" s="73"/>
      <c r="AD429" s="25"/>
      <c r="AE429" s="25">
        <f>IF(V429&lt;Ds,'Soy Irr'!G429,IF(V429&gt;Dd,0,'Soy Irr'!G429*AD429))</f>
        <v>0</v>
      </c>
    </row>
    <row r="430" spans="1:31" x14ac:dyDescent="0.15">
      <c r="A430" s="170"/>
      <c r="B430" s="25"/>
      <c r="D430" s="7"/>
      <c r="E430" s="7"/>
      <c r="F430" s="7"/>
      <c r="G430" s="7"/>
      <c r="I430"/>
      <c r="K430" s="11"/>
      <c r="L430" s="8"/>
      <c r="N430" s="11"/>
      <c r="O430" s="15"/>
      <c r="P430" s="11"/>
      <c r="Q430" s="11"/>
      <c r="R430" s="11"/>
      <c r="S430" s="11"/>
      <c r="T430" s="11"/>
      <c r="AB430" s="25"/>
      <c r="AC430" s="73"/>
      <c r="AD430" s="25"/>
      <c r="AE430" s="25">
        <f>IF(V430&lt;Ds,'Soy Irr'!G430,IF(V430&gt;Dd,0,'Soy Irr'!G430*AD430))</f>
        <v>0</v>
      </c>
    </row>
    <row r="431" spans="1:31" x14ac:dyDescent="0.15">
      <c r="A431" s="170"/>
      <c r="B431" s="25"/>
      <c r="D431" s="7"/>
      <c r="E431" s="7"/>
      <c r="F431" s="7"/>
      <c r="G431" s="7"/>
      <c r="I431"/>
      <c r="K431" s="11"/>
      <c r="L431" s="8"/>
      <c r="N431" s="11"/>
      <c r="O431" s="15"/>
      <c r="P431" s="11"/>
      <c r="Q431" s="11"/>
      <c r="R431" s="11"/>
      <c r="S431" s="11"/>
      <c r="T431" s="11"/>
      <c r="AB431" s="25"/>
      <c r="AC431" s="73"/>
      <c r="AD431" s="25"/>
      <c r="AE431" s="25">
        <f>IF(V431&lt;Ds,'Soy Irr'!G431,IF(V431&gt;Dd,0,'Soy Irr'!G431*AD431))</f>
        <v>0</v>
      </c>
    </row>
    <row r="432" spans="1:31" x14ac:dyDescent="0.15">
      <c r="A432" s="170"/>
      <c r="B432" s="25"/>
      <c r="D432" s="7"/>
      <c r="E432" s="7"/>
      <c r="F432" s="7"/>
      <c r="G432" s="7"/>
      <c r="I432"/>
      <c r="K432" s="11"/>
      <c r="L432" s="8"/>
      <c r="N432" s="11"/>
      <c r="O432" s="15"/>
      <c r="P432" s="11"/>
      <c r="Q432" s="11"/>
      <c r="R432" s="11"/>
      <c r="S432" s="11"/>
      <c r="T432" s="11"/>
      <c r="AB432" s="25"/>
      <c r="AC432" s="73"/>
      <c r="AD432" s="25"/>
      <c r="AE432" s="25">
        <f>IF(V432&lt;Ds,'Soy Irr'!G432,IF(V432&gt;Dd,0,'Soy Irr'!G432*AD432))</f>
        <v>0</v>
      </c>
    </row>
    <row r="433" spans="1:85" x14ac:dyDescent="0.15">
      <c r="A433" s="170"/>
      <c r="B433" s="25"/>
      <c r="D433" s="7"/>
      <c r="E433" s="7"/>
      <c r="F433" s="7"/>
      <c r="G433" s="7"/>
      <c r="I433"/>
      <c r="K433" s="11"/>
      <c r="L433" s="8"/>
      <c r="N433" s="11"/>
      <c r="O433" s="15"/>
      <c r="P433" s="11"/>
      <c r="Q433" s="11"/>
      <c r="R433" s="11"/>
      <c r="S433" s="11"/>
      <c r="T433" s="11"/>
      <c r="AB433" s="25"/>
      <c r="AC433" s="73"/>
      <c r="AD433" s="25"/>
      <c r="AE433" s="25">
        <f>IF(V433&lt;Ds,'Soy Irr'!G433,IF(V433&gt;Dd,0,'Soy Irr'!G433*AD433))</f>
        <v>0</v>
      </c>
    </row>
    <row r="434" spans="1:85" x14ac:dyDescent="0.15">
      <c r="A434" s="170"/>
      <c r="B434" s="25"/>
      <c r="D434" s="7"/>
      <c r="E434" s="7"/>
      <c r="F434" s="7"/>
      <c r="G434" s="7"/>
      <c r="I434"/>
      <c r="K434" s="11"/>
      <c r="L434" s="8"/>
      <c r="N434" s="11"/>
      <c r="O434" s="15"/>
      <c r="P434" s="11"/>
      <c r="Q434" s="11"/>
      <c r="R434" s="11"/>
      <c r="S434" s="11"/>
      <c r="T434" s="11"/>
      <c r="AB434" s="25"/>
      <c r="AC434" s="73"/>
      <c r="AD434" s="25"/>
      <c r="AE434" s="25">
        <f>IF(V434&lt;Ds,'Soy Irr'!G434,IF(V434&gt;Dd,0,'Soy Irr'!G434*AD434))</f>
        <v>0</v>
      </c>
    </row>
    <row r="435" spans="1:85" x14ac:dyDescent="0.15">
      <c r="A435" s="170"/>
      <c r="B435" s="25"/>
      <c r="D435" s="7"/>
      <c r="E435" s="7"/>
      <c r="F435" s="7"/>
      <c r="G435" s="7"/>
      <c r="I435"/>
      <c r="K435" s="11"/>
      <c r="L435" s="8"/>
      <c r="N435" s="11"/>
      <c r="O435" s="15"/>
      <c r="P435" s="11"/>
      <c r="Q435" s="11"/>
      <c r="R435" s="11"/>
      <c r="S435" s="11"/>
      <c r="T435" s="11"/>
      <c r="AB435" s="25"/>
      <c r="AC435" s="73"/>
      <c r="AD435" s="25"/>
      <c r="AE435" s="25">
        <f>IF(V435&lt;Ds,'Soy Irr'!G435,IF(V435&gt;Dd,0,'Soy Irr'!G435*AD435))</f>
        <v>0</v>
      </c>
    </row>
    <row r="436" spans="1:85" x14ac:dyDescent="0.15">
      <c r="A436" s="170"/>
      <c r="B436" s="25"/>
      <c r="D436" s="7"/>
      <c r="E436" s="7"/>
      <c r="F436" s="7"/>
      <c r="G436" s="7"/>
      <c r="I436"/>
      <c r="K436" s="11"/>
      <c r="L436" s="8"/>
      <c r="N436" s="11"/>
      <c r="O436" s="15"/>
      <c r="P436" s="11"/>
      <c r="Q436" s="11"/>
      <c r="R436" s="11"/>
      <c r="S436" s="11"/>
      <c r="T436" s="11"/>
      <c r="AB436" s="25"/>
      <c r="AC436" s="73"/>
      <c r="AD436" s="25"/>
      <c r="AE436" s="25">
        <f>IF(V436&lt;Ds,'Soy Irr'!G436,IF(V436&gt;Dd,0,'Soy Irr'!G436*AD436))</f>
        <v>0</v>
      </c>
    </row>
    <row r="437" spans="1:85" x14ac:dyDescent="0.15">
      <c r="A437" s="170"/>
      <c r="B437" s="25"/>
      <c r="D437" s="7"/>
      <c r="E437" s="7"/>
      <c r="F437" s="7"/>
      <c r="G437" s="7"/>
      <c r="I437"/>
      <c r="K437" s="11"/>
      <c r="L437" s="8"/>
      <c r="N437" s="11"/>
      <c r="O437" s="15"/>
      <c r="P437" s="11"/>
      <c r="Q437" s="11"/>
      <c r="R437" s="11"/>
      <c r="S437" s="11"/>
      <c r="T437" s="11"/>
      <c r="AB437" s="25"/>
      <c r="AC437" s="73"/>
      <c r="AD437" s="25"/>
      <c r="AE437" s="25">
        <f>IF(V437&lt;Ds,'Soy Irr'!G437,IF(V437&gt;Dd,0,'Soy Irr'!G437*AD437))</f>
        <v>0</v>
      </c>
    </row>
    <row r="438" spans="1:85" x14ac:dyDescent="0.15">
      <c r="A438" s="170"/>
      <c r="B438" s="25"/>
      <c r="D438" s="7"/>
      <c r="E438" s="7"/>
      <c r="F438" s="7"/>
      <c r="G438" s="7"/>
      <c r="I438"/>
      <c r="K438" s="11"/>
      <c r="L438" s="8"/>
      <c r="N438" s="11"/>
      <c r="O438" s="15"/>
      <c r="P438" s="11"/>
      <c r="Q438" s="11"/>
      <c r="R438" s="11"/>
      <c r="S438" s="11"/>
      <c r="T438" s="11"/>
      <c r="AB438" s="25"/>
      <c r="AC438" s="73"/>
      <c r="AD438" s="25"/>
      <c r="AE438" s="25">
        <f>IF(V438&lt;Ds,'Soy Irr'!G438,IF(V438&gt;Dd,0,'Soy Irr'!G438*AD438))</f>
        <v>0</v>
      </c>
      <c r="CG438" s="27"/>
    </row>
    <row r="439" spans="1:85" x14ac:dyDescent="0.15">
      <c r="A439" s="170"/>
      <c r="B439" s="25"/>
      <c r="D439" s="7"/>
      <c r="E439" s="7"/>
      <c r="F439" s="7"/>
      <c r="G439" s="7"/>
      <c r="I439"/>
      <c r="K439" s="11"/>
      <c r="L439" s="8"/>
      <c r="N439" s="11"/>
      <c r="O439" s="15"/>
      <c r="P439" s="11"/>
      <c r="Q439" s="11"/>
      <c r="R439" s="11"/>
      <c r="S439" s="11"/>
      <c r="T439" s="11"/>
      <c r="AB439" s="25"/>
      <c r="AC439" s="73"/>
      <c r="AD439" s="25"/>
      <c r="AE439" s="25">
        <f>IF(V439&lt;Ds,'Soy Irr'!G439,IF(V439&gt;Dd,0,'Soy Irr'!G439*AD439))</f>
        <v>0</v>
      </c>
    </row>
    <row r="440" spans="1:85" x14ac:dyDescent="0.15">
      <c r="A440" s="170"/>
      <c r="B440" s="25"/>
      <c r="D440" s="7"/>
      <c r="E440" s="7"/>
      <c r="F440" s="7"/>
      <c r="G440" s="7"/>
      <c r="I440"/>
      <c r="K440" s="11"/>
      <c r="L440" s="8"/>
      <c r="N440" s="11"/>
      <c r="O440" s="15"/>
      <c r="P440" s="11"/>
      <c r="Q440" s="11"/>
      <c r="R440" s="11"/>
      <c r="S440" s="11"/>
      <c r="T440" s="11"/>
      <c r="AB440" s="25"/>
      <c r="AC440" s="73"/>
      <c r="AD440" s="25"/>
      <c r="AE440" s="25">
        <f>IF(V440&lt;Ds,'Soy Irr'!G440,IF(V440&gt;Dd,0,'Soy Irr'!G440*AD440))</f>
        <v>0</v>
      </c>
    </row>
    <row r="441" spans="1:85" x14ac:dyDescent="0.15">
      <c r="A441" s="170"/>
      <c r="B441" s="25"/>
      <c r="D441" s="7"/>
      <c r="E441" s="7"/>
      <c r="F441" s="7"/>
      <c r="G441" s="7"/>
      <c r="I441"/>
      <c r="K441" s="11"/>
      <c r="L441" s="8"/>
      <c r="N441" s="11"/>
      <c r="O441" s="15"/>
      <c r="P441" s="11"/>
      <c r="Q441" s="11"/>
      <c r="R441" s="11"/>
      <c r="S441" s="11"/>
      <c r="T441" s="11"/>
      <c r="AB441" s="25"/>
      <c r="AC441" s="73"/>
      <c r="AD441" s="25"/>
      <c r="AE441" s="25">
        <f>IF(V441&lt;Ds,'Soy Irr'!G441,IF(V441&gt;Dd,0,'Soy Irr'!G441*AD441))</f>
        <v>0</v>
      </c>
    </row>
    <row r="442" spans="1:85" x14ac:dyDescent="0.15">
      <c r="A442" s="170"/>
      <c r="B442" s="25"/>
      <c r="D442" s="7"/>
      <c r="E442" s="7"/>
      <c r="F442" s="7"/>
      <c r="G442" s="7"/>
      <c r="I442"/>
      <c r="K442" s="11"/>
      <c r="L442" s="8"/>
      <c r="N442" s="11"/>
      <c r="O442" s="15"/>
      <c r="P442" s="11"/>
      <c r="Q442" s="11"/>
      <c r="R442" s="11"/>
      <c r="S442" s="11"/>
      <c r="T442" s="11"/>
      <c r="AB442" s="25"/>
      <c r="AC442" s="73"/>
      <c r="AD442" s="25"/>
      <c r="AE442" s="25">
        <f>IF(V442&lt;Ds,'Soy Irr'!G442,IF(V442&gt;Dd,0,'Soy Irr'!G442*AD442))</f>
        <v>0</v>
      </c>
    </row>
    <row r="443" spans="1:85" x14ac:dyDescent="0.15">
      <c r="A443" s="170"/>
      <c r="B443" s="25"/>
      <c r="D443" s="7"/>
      <c r="E443" s="7"/>
      <c r="F443" s="7"/>
      <c r="G443" s="7"/>
      <c r="I443"/>
      <c r="K443" s="11"/>
      <c r="L443" s="8"/>
      <c r="N443" s="11"/>
      <c r="O443" s="15"/>
      <c r="P443" s="11"/>
      <c r="Q443" s="11"/>
      <c r="R443" s="11"/>
      <c r="S443" s="11"/>
      <c r="T443" s="11"/>
      <c r="AB443" s="25"/>
      <c r="AC443" s="73"/>
      <c r="AD443" s="25"/>
      <c r="AE443" s="25">
        <f>IF(V443&lt;Ds,'Soy Irr'!G443,IF(V443&gt;Dd,0,'Soy Irr'!G443*AD443))</f>
        <v>0</v>
      </c>
    </row>
    <row r="444" spans="1:85" x14ac:dyDescent="0.15">
      <c r="A444" s="170"/>
      <c r="B444" s="25"/>
      <c r="D444" s="7"/>
      <c r="E444" s="7"/>
      <c r="F444" s="7"/>
      <c r="G444" s="7"/>
      <c r="I444"/>
      <c r="K444" s="11"/>
      <c r="L444" s="8"/>
      <c r="N444" s="11"/>
      <c r="O444" s="15"/>
      <c r="P444" s="11"/>
      <c r="Q444" s="11"/>
      <c r="R444" s="11"/>
      <c r="S444" s="11"/>
      <c r="T444" s="11"/>
      <c r="AB444" s="25"/>
      <c r="AC444" s="73"/>
      <c r="AD444" s="25"/>
      <c r="AE444" s="25">
        <f>IF(V444&lt;Ds,'Soy Irr'!G444,IF(V444&gt;Dd,0,'Soy Irr'!G444*AD444))</f>
        <v>0</v>
      </c>
    </row>
    <row r="445" spans="1:85" x14ac:dyDescent="0.15">
      <c r="A445" s="170"/>
      <c r="B445" s="25"/>
      <c r="D445" s="7"/>
      <c r="E445" s="7"/>
      <c r="F445" s="7"/>
      <c r="G445" s="7"/>
      <c r="I445"/>
      <c r="K445" s="11"/>
      <c r="L445" s="8"/>
      <c r="N445" s="11"/>
      <c r="O445" s="15"/>
      <c r="P445" s="11"/>
      <c r="Q445" s="11"/>
      <c r="R445" s="11"/>
      <c r="S445" s="11"/>
      <c r="T445" s="11"/>
      <c r="AB445" s="25"/>
      <c r="AC445" s="73"/>
      <c r="AD445" s="25"/>
      <c r="AE445" s="25">
        <f>IF(V445&lt;Ds,'Soy Irr'!G445,IF(V445&gt;Dd,0,'Soy Irr'!G445*AD445))</f>
        <v>0</v>
      </c>
    </row>
    <row r="446" spans="1:85" x14ac:dyDescent="0.15">
      <c r="A446" s="170"/>
      <c r="B446" s="25"/>
      <c r="D446" s="7"/>
      <c r="E446" s="7"/>
      <c r="F446" s="7"/>
      <c r="G446" s="7"/>
      <c r="I446"/>
      <c r="K446" s="11"/>
      <c r="L446" s="8"/>
      <c r="N446" s="11"/>
      <c r="O446" s="15"/>
      <c r="P446" s="11"/>
      <c r="Q446" s="11"/>
      <c r="R446" s="11"/>
      <c r="S446" s="11"/>
      <c r="T446" s="11"/>
      <c r="AB446" s="25"/>
      <c r="AC446" s="73"/>
      <c r="AD446" s="25"/>
      <c r="AE446" s="25">
        <f>IF(V446&lt;Ds,'Soy Irr'!G446,IF(V446&gt;Dd,0,'Soy Irr'!G446*AD446))</f>
        <v>0</v>
      </c>
    </row>
    <row r="447" spans="1:85" x14ac:dyDescent="0.15">
      <c r="A447" s="170"/>
      <c r="B447" s="25"/>
      <c r="D447" s="7"/>
      <c r="E447" s="7"/>
      <c r="F447" s="7"/>
      <c r="G447" s="7"/>
      <c r="I447"/>
      <c r="K447" s="11"/>
      <c r="L447" s="8"/>
      <c r="N447" s="11"/>
      <c r="O447" s="15"/>
      <c r="P447" s="11"/>
      <c r="Q447" s="11"/>
      <c r="R447" s="11"/>
      <c r="S447" s="11"/>
      <c r="T447" s="11"/>
      <c r="AB447" s="25"/>
      <c r="AC447" s="73"/>
      <c r="AD447" s="25"/>
      <c r="AE447" s="25">
        <f>IF(V447&lt;Ds,'Soy Irr'!G447,IF(V447&gt;Dd,0,'Soy Irr'!G447*AD447))</f>
        <v>0</v>
      </c>
    </row>
    <row r="448" spans="1:85" x14ac:dyDescent="0.15">
      <c r="A448" s="170"/>
      <c r="B448" s="25"/>
      <c r="D448" s="7"/>
      <c r="E448" s="7"/>
      <c r="F448" s="7"/>
      <c r="G448" s="7"/>
      <c r="I448"/>
      <c r="K448" s="11"/>
      <c r="L448" s="8"/>
      <c r="N448" s="11"/>
      <c r="O448" s="15"/>
      <c r="P448" s="11"/>
      <c r="Q448" s="11"/>
      <c r="R448" s="11"/>
      <c r="S448" s="11"/>
      <c r="T448" s="11"/>
      <c r="AB448" s="25"/>
      <c r="AC448" s="73"/>
      <c r="AD448" s="25"/>
      <c r="AE448" s="25">
        <f>IF(V448&lt;Ds,'Soy Irr'!G448,IF(V448&gt;Dd,0,'Soy Irr'!G448*AD448))</f>
        <v>0</v>
      </c>
    </row>
    <row r="449" spans="1:31" x14ac:dyDescent="0.15">
      <c r="A449" s="170"/>
      <c r="B449" s="25"/>
      <c r="D449" s="7"/>
      <c r="E449" s="7"/>
      <c r="F449" s="7"/>
      <c r="G449" s="7"/>
      <c r="I449"/>
      <c r="K449" s="11"/>
      <c r="L449" s="8"/>
      <c r="N449" s="11"/>
      <c r="O449" s="15"/>
      <c r="P449" s="11"/>
      <c r="Q449" s="11"/>
      <c r="R449" s="11"/>
      <c r="S449" s="11"/>
      <c r="T449" s="11"/>
      <c r="AB449" s="25"/>
      <c r="AC449" s="73"/>
      <c r="AD449" s="25"/>
      <c r="AE449" s="25">
        <f>IF(V449&lt;Ds,'Soy Irr'!G449,IF(V449&gt;Dd,0,'Soy Irr'!G449*AD449))</f>
        <v>0</v>
      </c>
    </row>
    <row r="450" spans="1:31" x14ac:dyDescent="0.15">
      <c r="A450" s="170"/>
      <c r="B450" s="25"/>
      <c r="D450" s="7"/>
      <c r="E450" s="7"/>
      <c r="F450" s="7"/>
      <c r="G450" s="7"/>
      <c r="I450"/>
      <c r="K450" s="11"/>
      <c r="L450" s="8"/>
      <c r="N450" s="11"/>
      <c r="O450" s="15"/>
      <c r="P450" s="11"/>
      <c r="Q450" s="11"/>
      <c r="R450" s="11"/>
      <c r="S450" s="11"/>
      <c r="T450" s="11"/>
      <c r="AB450" s="25"/>
      <c r="AC450" s="73"/>
      <c r="AD450" s="25"/>
      <c r="AE450" s="25">
        <f>IF(V450&lt;Ds,'Soy Irr'!G450,IF(V450&gt;Dd,0,'Soy Irr'!G450*AD450))</f>
        <v>0</v>
      </c>
    </row>
    <row r="451" spans="1:31" x14ac:dyDescent="0.15">
      <c r="A451" s="170"/>
      <c r="B451" s="25"/>
      <c r="D451" s="7"/>
      <c r="E451" s="7"/>
      <c r="F451" s="7"/>
      <c r="G451" s="7"/>
      <c r="I451"/>
      <c r="K451" s="11"/>
      <c r="L451" s="8"/>
      <c r="N451" s="11"/>
      <c r="O451" s="15"/>
      <c r="P451" s="11"/>
      <c r="Q451" s="11"/>
      <c r="R451" s="11"/>
      <c r="S451" s="11"/>
      <c r="T451" s="11"/>
      <c r="AB451" s="25"/>
      <c r="AC451" s="73"/>
      <c r="AD451" s="25"/>
      <c r="AE451" s="25">
        <f>IF(V451&lt;Ds,'Soy Irr'!G451,IF(V451&gt;Dd,0,'Soy Irr'!G451*AD451))</f>
        <v>0</v>
      </c>
    </row>
    <row r="452" spans="1:31" x14ac:dyDescent="0.15">
      <c r="A452" s="170"/>
      <c r="B452" s="25"/>
      <c r="D452" s="7"/>
      <c r="E452" s="7"/>
      <c r="F452" s="7"/>
      <c r="G452" s="7"/>
      <c r="I452"/>
      <c r="K452" s="11"/>
      <c r="L452" s="8"/>
      <c r="N452" s="11"/>
      <c r="O452" s="15"/>
      <c r="P452" s="11"/>
      <c r="Q452" s="11"/>
      <c r="R452" s="11"/>
      <c r="S452" s="11"/>
      <c r="T452" s="11"/>
      <c r="AB452" s="25"/>
      <c r="AC452" s="73"/>
      <c r="AD452" s="25"/>
      <c r="AE452" s="25">
        <f>IF(V452&lt;Ds,'Soy Irr'!G452,IF(V452&gt;Dd,0,'Soy Irr'!G452*AD452))</f>
        <v>0</v>
      </c>
    </row>
    <row r="453" spans="1:31" x14ac:dyDescent="0.15">
      <c r="A453" s="170"/>
      <c r="B453" s="25"/>
      <c r="D453" s="7"/>
      <c r="E453" s="7"/>
      <c r="F453" s="7"/>
      <c r="G453" s="7"/>
      <c r="I453"/>
      <c r="K453" s="11"/>
      <c r="L453" s="8"/>
      <c r="N453" s="11"/>
      <c r="O453" s="15"/>
      <c r="P453" s="11"/>
      <c r="Q453" s="11"/>
      <c r="R453" s="11"/>
      <c r="S453" s="11"/>
      <c r="T453" s="11"/>
      <c r="AB453" s="25"/>
      <c r="AC453" s="73"/>
      <c r="AD453" s="25"/>
      <c r="AE453" s="25">
        <f>IF(V453&lt;Ds,'Soy Irr'!G453,IF(V453&gt;Dd,0,'Soy Irr'!G453*AD453))</f>
        <v>0</v>
      </c>
    </row>
    <row r="454" spans="1:31" x14ac:dyDescent="0.15">
      <c r="A454" s="170"/>
      <c r="B454" s="25"/>
      <c r="D454" s="7"/>
      <c r="E454" s="7"/>
      <c r="F454" s="7"/>
      <c r="G454" s="7"/>
      <c r="I454"/>
      <c r="K454" s="11"/>
      <c r="L454" s="8"/>
      <c r="N454" s="11"/>
      <c r="O454" s="15"/>
      <c r="P454" s="11"/>
      <c r="Q454" s="11"/>
      <c r="R454" s="11"/>
      <c r="S454" s="11"/>
      <c r="T454" s="11"/>
      <c r="AB454" s="25"/>
      <c r="AC454" s="73"/>
      <c r="AD454" s="25"/>
      <c r="AE454" s="25">
        <f>IF(V454&lt;Ds,'Soy Irr'!G454,IF(V454&gt;Dd,0,'Soy Irr'!G454*AD454))</f>
        <v>0</v>
      </c>
    </row>
    <row r="455" spans="1:31" x14ac:dyDescent="0.15">
      <c r="A455" s="170"/>
      <c r="B455" s="25"/>
      <c r="D455" s="7"/>
      <c r="E455" s="7"/>
      <c r="F455" s="7"/>
      <c r="G455" s="7"/>
      <c r="I455"/>
      <c r="K455" s="11"/>
      <c r="L455" s="8"/>
      <c r="N455" s="11"/>
      <c r="O455" s="15"/>
      <c r="P455" s="11"/>
      <c r="Q455" s="11"/>
      <c r="R455" s="11"/>
      <c r="S455" s="11"/>
      <c r="T455" s="11"/>
      <c r="AB455" s="25"/>
      <c r="AC455" s="73"/>
      <c r="AD455" s="25"/>
      <c r="AE455" s="25">
        <f>IF(V455&lt;Ds,'Soy Irr'!G455,IF(V455&gt;Dd,0,'Soy Irr'!G455*AD455))</f>
        <v>0</v>
      </c>
    </row>
    <row r="456" spans="1:31" x14ac:dyDescent="0.15">
      <c r="A456" s="170"/>
      <c r="B456" s="25"/>
      <c r="D456" s="7"/>
      <c r="E456" s="7"/>
      <c r="F456" s="7"/>
      <c r="G456" s="7"/>
      <c r="I456"/>
      <c r="K456" s="11"/>
      <c r="L456" s="8"/>
      <c r="N456" s="11"/>
      <c r="O456" s="15"/>
      <c r="P456" s="11"/>
      <c r="Q456" s="11"/>
      <c r="R456" s="11"/>
      <c r="S456" s="11"/>
      <c r="T456" s="11"/>
      <c r="AB456" s="25"/>
      <c r="AC456" s="73"/>
      <c r="AD456" s="25"/>
      <c r="AE456" s="25">
        <f>IF(V456&lt;Ds,'Soy Irr'!G456,IF(V456&gt;Dd,0,'Soy Irr'!G456*AD456))</f>
        <v>0</v>
      </c>
    </row>
    <row r="457" spans="1:31" x14ac:dyDescent="0.15">
      <c r="A457" s="170"/>
      <c r="B457" s="25"/>
      <c r="D457" s="7"/>
      <c r="E457" s="7"/>
      <c r="F457" s="7"/>
      <c r="G457" s="7"/>
      <c r="I457"/>
      <c r="K457" s="11"/>
      <c r="L457" s="8"/>
      <c r="N457" s="11"/>
      <c r="O457" s="15"/>
      <c r="P457" s="11"/>
      <c r="Q457" s="11"/>
      <c r="R457" s="11"/>
      <c r="S457" s="11"/>
      <c r="T457" s="11"/>
      <c r="AB457" s="25"/>
      <c r="AC457" s="73"/>
      <c r="AD457" s="25"/>
      <c r="AE457" s="25">
        <f>IF(V457&lt;Ds,'Soy Irr'!G457,IF(V457&gt;Dd,0,'Soy Irr'!G457*AD457))</f>
        <v>0</v>
      </c>
    </row>
    <row r="458" spans="1:31" x14ac:dyDescent="0.15">
      <c r="A458" s="170"/>
      <c r="B458" s="25"/>
      <c r="D458" s="7"/>
      <c r="E458" s="7"/>
      <c r="F458" s="7"/>
      <c r="G458" s="7"/>
      <c r="I458"/>
      <c r="K458" s="11"/>
      <c r="L458" s="8"/>
      <c r="N458" s="11"/>
      <c r="O458" s="15"/>
      <c r="P458" s="11"/>
      <c r="Q458" s="11"/>
      <c r="R458" s="11"/>
      <c r="S458" s="11"/>
      <c r="T458" s="11"/>
      <c r="AB458" s="25"/>
      <c r="AC458" s="73"/>
      <c r="AD458" s="25"/>
      <c r="AE458" s="25">
        <f>IF(V458&lt;Ds,'Soy Irr'!G458,IF(V458&gt;Dd,0,'Soy Irr'!G458*AD458))</f>
        <v>0</v>
      </c>
    </row>
    <row r="459" spans="1:31" x14ac:dyDescent="0.15">
      <c r="A459" s="170"/>
      <c r="B459" s="25"/>
      <c r="D459" s="7"/>
      <c r="E459" s="7"/>
      <c r="F459" s="7"/>
      <c r="G459" s="7"/>
      <c r="I459"/>
      <c r="K459" s="11"/>
      <c r="L459" s="8"/>
      <c r="N459" s="11"/>
      <c r="O459" s="15"/>
      <c r="P459" s="11"/>
      <c r="Q459" s="11"/>
      <c r="R459" s="11"/>
      <c r="S459" s="11"/>
      <c r="T459" s="11"/>
      <c r="AB459" s="25"/>
      <c r="AC459" s="73"/>
      <c r="AD459" s="25"/>
      <c r="AE459" s="25">
        <f>IF(V459&lt;Ds,'Soy Irr'!G459,IF(V459&gt;Dd,0,'Soy Irr'!G459*AD459))</f>
        <v>0</v>
      </c>
    </row>
    <row r="460" spans="1:31" x14ac:dyDescent="0.15">
      <c r="A460" s="170"/>
      <c r="B460" s="25"/>
      <c r="D460" s="7"/>
      <c r="E460" s="7"/>
      <c r="F460" s="7"/>
      <c r="G460" s="7"/>
      <c r="I460"/>
      <c r="K460" s="11"/>
      <c r="L460" s="8"/>
      <c r="N460" s="11"/>
      <c r="O460" s="15"/>
      <c r="P460" s="11"/>
      <c r="Q460" s="11"/>
      <c r="R460" s="11"/>
      <c r="S460" s="11"/>
      <c r="T460" s="11"/>
      <c r="AB460" s="25"/>
      <c r="AC460" s="73"/>
      <c r="AD460" s="25"/>
      <c r="AE460" s="25">
        <f>IF(V460&lt;Ds,'Soy Irr'!G460,IF(V460&gt;Dd,0,'Soy Irr'!G460*AD460))</f>
        <v>0</v>
      </c>
    </row>
    <row r="461" spans="1:31" x14ac:dyDescent="0.15">
      <c r="A461" s="170"/>
      <c r="B461" s="25"/>
      <c r="D461" s="7"/>
      <c r="E461" s="7"/>
      <c r="F461" s="7"/>
      <c r="G461" s="7"/>
      <c r="I461"/>
      <c r="K461" s="11"/>
      <c r="L461" s="8"/>
      <c r="N461" s="11"/>
      <c r="O461" s="15"/>
      <c r="P461" s="11"/>
      <c r="Q461" s="11"/>
      <c r="R461" s="11"/>
      <c r="S461" s="11"/>
      <c r="T461" s="11"/>
      <c r="AB461" s="25"/>
      <c r="AC461" s="73"/>
      <c r="AD461" s="25"/>
      <c r="AE461" s="25">
        <f>IF(V461&lt;Ds,'Soy Irr'!G461,IF(V461&gt;Dd,0,'Soy Irr'!G461*AD461))</f>
        <v>0</v>
      </c>
    </row>
    <row r="462" spans="1:31" x14ac:dyDescent="0.15">
      <c r="A462" s="170"/>
      <c r="B462" s="25"/>
      <c r="D462" s="7"/>
      <c r="E462" s="7"/>
      <c r="F462" s="7"/>
      <c r="G462" s="7"/>
      <c r="I462"/>
      <c r="K462" s="11"/>
      <c r="L462" s="8"/>
      <c r="N462" s="11"/>
      <c r="O462" s="15"/>
      <c r="P462" s="11"/>
      <c r="Q462" s="11"/>
      <c r="R462" s="11"/>
      <c r="S462" s="11"/>
      <c r="T462" s="11"/>
      <c r="AB462" s="25"/>
      <c r="AC462" s="73"/>
      <c r="AD462" s="25"/>
      <c r="AE462" s="25">
        <f>IF(V462&lt;Ds,'Soy Irr'!G462,IF(V462&gt;Dd,0,'Soy Irr'!G462*AD462))</f>
        <v>0</v>
      </c>
    </row>
    <row r="463" spans="1:31" x14ac:dyDescent="0.15">
      <c r="A463" s="170"/>
      <c r="B463" s="25"/>
      <c r="D463" s="7"/>
      <c r="E463" s="7"/>
      <c r="F463" s="7"/>
      <c r="G463" s="7"/>
      <c r="I463"/>
      <c r="K463" s="11"/>
      <c r="L463" s="8"/>
      <c r="N463" s="11"/>
      <c r="O463" s="15"/>
      <c r="P463" s="11"/>
      <c r="Q463" s="11"/>
      <c r="R463" s="11"/>
      <c r="S463" s="11"/>
      <c r="T463" s="11"/>
      <c r="AB463" s="25"/>
      <c r="AC463" s="73"/>
      <c r="AD463" s="25"/>
      <c r="AE463" s="25">
        <f>IF(V463&lt;Ds,'Soy Irr'!G463,IF(V463&gt;Dd,0,'Soy Irr'!G463*AD463))</f>
        <v>0</v>
      </c>
    </row>
    <row r="464" spans="1:31" x14ac:dyDescent="0.15">
      <c r="A464" s="170"/>
      <c r="B464" s="25"/>
      <c r="D464" s="7"/>
      <c r="E464" s="7"/>
      <c r="F464" s="7"/>
      <c r="G464" s="7"/>
      <c r="I464"/>
      <c r="K464" s="11"/>
      <c r="L464" s="8"/>
      <c r="N464" s="11"/>
      <c r="O464" s="15"/>
      <c r="P464" s="11"/>
      <c r="Q464" s="11"/>
      <c r="R464" s="11"/>
      <c r="S464" s="11"/>
      <c r="T464" s="11"/>
      <c r="AB464" s="25"/>
      <c r="AC464" s="73"/>
      <c r="AD464" s="25"/>
      <c r="AE464" s="25">
        <f>IF(V464&lt;Ds,'Soy Irr'!G464,IF(V464&gt;Dd,0,'Soy Irr'!G464*AD464))</f>
        <v>0</v>
      </c>
    </row>
    <row r="465" spans="1:94" x14ac:dyDescent="0.15">
      <c r="A465" s="170"/>
      <c r="B465" s="25"/>
      <c r="D465" s="7"/>
      <c r="E465" s="7"/>
      <c r="F465" s="7"/>
      <c r="G465" s="7"/>
      <c r="I465"/>
      <c r="K465" s="11"/>
      <c r="L465" s="8"/>
      <c r="N465" s="11"/>
      <c r="O465" s="15"/>
      <c r="P465" s="11"/>
      <c r="Q465" s="11"/>
      <c r="R465" s="11"/>
      <c r="S465" s="11"/>
      <c r="T465" s="11"/>
      <c r="AB465" s="25"/>
      <c r="AC465" s="73"/>
      <c r="AD465" s="25"/>
      <c r="AE465" s="25">
        <f>IF(V465&lt;Ds,'Soy Irr'!G465,IF(V465&gt;Dd,0,'Soy Irr'!G465*AD465))</f>
        <v>0</v>
      </c>
    </row>
    <row r="466" spans="1:94" x14ac:dyDescent="0.15">
      <c r="A466" s="170"/>
      <c r="B466" s="25"/>
      <c r="D466" s="7"/>
      <c r="E466" s="7"/>
      <c r="F466" s="7"/>
      <c r="G466" s="7"/>
      <c r="I466"/>
      <c r="K466" s="11"/>
      <c r="L466" s="8"/>
      <c r="N466" s="11"/>
      <c r="O466" s="15"/>
      <c r="P466" s="11"/>
      <c r="Q466" s="11"/>
      <c r="R466" s="11"/>
      <c r="S466" s="11"/>
      <c r="T466" s="11"/>
      <c r="AB466" s="25"/>
      <c r="AC466" s="73"/>
      <c r="AD466" s="25"/>
      <c r="AE466" s="25">
        <f>IF(V466&lt;Ds,'Soy Irr'!G466,IF(V466&gt;Dd,0,'Soy Irr'!G466*AD466))</f>
        <v>0</v>
      </c>
    </row>
    <row r="467" spans="1:94" x14ac:dyDescent="0.15">
      <c r="A467" s="170"/>
      <c r="B467" s="25"/>
      <c r="D467" s="7"/>
      <c r="E467" s="7"/>
      <c r="F467" s="7"/>
      <c r="G467" s="7"/>
      <c r="I467"/>
      <c r="K467" s="11"/>
      <c r="L467" s="8"/>
      <c r="N467" s="11"/>
      <c r="O467" s="15"/>
      <c r="P467" s="11"/>
      <c r="Q467" s="11"/>
      <c r="R467" s="11"/>
      <c r="S467" s="11"/>
      <c r="T467" s="11"/>
      <c r="AB467" s="25"/>
      <c r="AC467" s="73"/>
      <c r="AD467" s="25"/>
      <c r="AE467" s="25">
        <f>IF(V467&lt;Ds,'Soy Irr'!G467,IF(V467&gt;Dd,0,'Soy Irr'!G467*AD467))</f>
        <v>0</v>
      </c>
    </row>
    <row r="468" spans="1:94" x14ac:dyDescent="0.15">
      <c r="A468" s="170"/>
      <c r="B468" s="25"/>
      <c r="D468" s="7"/>
      <c r="E468" s="7"/>
      <c r="F468" s="7"/>
      <c r="G468" s="7"/>
      <c r="I468"/>
      <c r="K468" s="11"/>
      <c r="L468" s="8"/>
      <c r="N468" s="11"/>
      <c r="O468" s="15"/>
      <c r="P468" s="11"/>
      <c r="Q468" s="11"/>
      <c r="R468" s="11"/>
      <c r="S468" s="11"/>
      <c r="T468" s="11"/>
      <c r="AB468" s="25"/>
      <c r="AC468" s="73"/>
      <c r="AD468" s="25"/>
      <c r="AE468" s="25">
        <f>IF(V468&lt;Ds,'Soy Irr'!G468,IF(V468&gt;Dd,0,'Soy Irr'!G468*AD468))</f>
        <v>0</v>
      </c>
    </row>
    <row r="469" spans="1:94" x14ac:dyDescent="0.15">
      <c r="A469" s="170"/>
      <c r="B469" s="25"/>
      <c r="D469" s="7"/>
      <c r="E469" s="7"/>
      <c r="F469" s="7"/>
      <c r="G469" s="7"/>
      <c r="I469"/>
      <c r="K469" s="11"/>
      <c r="L469" s="8"/>
      <c r="N469" s="11"/>
      <c r="O469" s="15"/>
      <c r="P469" s="11"/>
      <c r="Q469" s="11"/>
      <c r="R469" s="11"/>
      <c r="S469" s="11"/>
      <c r="T469" s="11"/>
      <c r="AB469" s="25"/>
      <c r="AC469" s="73"/>
      <c r="AD469" s="25"/>
      <c r="AE469" s="25">
        <f>IF(V469&lt;Ds,'Soy Irr'!G469,IF(V469&gt;Dd,0,'Soy Irr'!G469*AD469))</f>
        <v>0</v>
      </c>
    </row>
    <row r="470" spans="1:94" x14ac:dyDescent="0.15">
      <c r="A470" s="170"/>
      <c r="B470" s="25"/>
      <c r="D470" s="7"/>
      <c r="E470" s="7"/>
      <c r="F470" s="7"/>
      <c r="G470" s="7"/>
      <c r="I470"/>
      <c r="K470" s="11"/>
      <c r="L470" s="8"/>
      <c r="N470" s="11"/>
      <c r="O470" s="15"/>
      <c r="P470" s="11"/>
      <c r="Q470" s="11"/>
      <c r="R470" s="11"/>
      <c r="S470" s="11"/>
      <c r="T470" s="11"/>
      <c r="AB470" s="25"/>
      <c r="AC470" s="73"/>
      <c r="AD470" s="25"/>
      <c r="AE470" s="25">
        <f>IF(V470&lt;Ds,'Soy Irr'!G470,IF(V470&gt;Dd,0,'Soy Irr'!G470*AD470))</f>
        <v>0</v>
      </c>
    </row>
    <row r="471" spans="1:94" x14ac:dyDescent="0.15">
      <c r="A471" s="170"/>
      <c r="B471" s="25"/>
      <c r="D471" s="7"/>
      <c r="E471" s="7"/>
      <c r="F471" s="7"/>
      <c r="G471" s="7"/>
      <c r="I471"/>
      <c r="K471" s="11"/>
      <c r="L471" s="8"/>
      <c r="N471" s="11"/>
      <c r="O471" s="15"/>
      <c r="P471" s="11"/>
      <c r="Q471" s="11"/>
      <c r="R471" s="11"/>
      <c r="S471" s="11"/>
      <c r="T471" s="11"/>
      <c r="AB471" s="25"/>
      <c r="AC471" s="73"/>
      <c r="AD471" s="25"/>
      <c r="AE471" s="25">
        <f>IF(V471&lt;Ds,'Soy Irr'!G471,IF(V471&gt;Dd,0,'Soy Irr'!G471*AD471))</f>
        <v>0</v>
      </c>
    </row>
    <row r="472" spans="1:94" x14ac:dyDescent="0.15">
      <c r="A472" s="170"/>
      <c r="B472" s="25"/>
      <c r="D472" s="7"/>
      <c r="E472" s="7"/>
      <c r="F472" s="7"/>
      <c r="G472" s="7"/>
      <c r="I472"/>
      <c r="K472" s="11"/>
      <c r="L472" s="8"/>
      <c r="N472" s="11"/>
      <c r="O472" s="15"/>
      <c r="P472" s="11"/>
      <c r="Q472" s="11"/>
      <c r="R472" s="11"/>
      <c r="S472" s="11"/>
      <c r="T472" s="11"/>
      <c r="AB472" s="25"/>
      <c r="AC472" s="73"/>
      <c r="AD472" s="25"/>
      <c r="AE472" s="25">
        <f>IF(V472&lt;Ds,'Soy Irr'!G472,IF(V472&gt;Dd,0,'Soy Irr'!G472*AD472))</f>
        <v>0</v>
      </c>
    </row>
    <row r="473" spans="1:94" x14ac:dyDescent="0.15">
      <c r="A473" s="170"/>
      <c r="B473" s="25"/>
      <c r="D473" s="7"/>
      <c r="E473" s="7"/>
      <c r="F473" s="7"/>
      <c r="G473" s="7"/>
      <c r="I473"/>
      <c r="K473" s="11"/>
      <c r="L473" s="8"/>
      <c r="N473" s="11"/>
      <c r="O473" s="15"/>
      <c r="P473" s="11"/>
      <c r="Q473" s="11"/>
      <c r="R473" s="11"/>
      <c r="S473" s="11"/>
      <c r="T473" s="11"/>
      <c r="AB473" s="25"/>
      <c r="AC473" s="73"/>
      <c r="AD473" s="25"/>
      <c r="AE473" s="25">
        <f>IF(V473&lt;Ds,'Soy Irr'!G473,IF(V473&gt;Dd,0,'Soy Irr'!G473*AD473))</f>
        <v>0</v>
      </c>
    </row>
    <row r="474" spans="1:94" x14ac:dyDescent="0.15">
      <c r="A474" s="170"/>
      <c r="B474" s="25"/>
      <c r="D474" s="7"/>
      <c r="E474" s="7"/>
      <c r="F474" s="7"/>
      <c r="G474" s="7"/>
      <c r="I474"/>
      <c r="K474" s="11"/>
      <c r="L474" s="8"/>
      <c r="N474" s="11"/>
      <c r="O474" s="15"/>
      <c r="P474" s="11"/>
      <c r="Q474" s="11"/>
      <c r="R474" s="11"/>
      <c r="S474" s="11"/>
      <c r="T474" s="11"/>
      <c r="AB474" s="25"/>
      <c r="AC474" s="73"/>
      <c r="AD474" s="25"/>
      <c r="AE474" s="25">
        <f>IF(V474&lt;Ds,'Soy Irr'!G474,IF(V474&gt;Dd,0,'Soy Irr'!G474*AD474))</f>
        <v>0</v>
      </c>
    </row>
    <row r="475" spans="1:94" x14ac:dyDescent="0.15">
      <c r="A475" s="170"/>
      <c r="B475" s="25"/>
      <c r="D475" s="7"/>
      <c r="E475" s="7"/>
      <c r="F475" s="7"/>
      <c r="G475" s="7"/>
      <c r="I475"/>
      <c r="K475" s="11"/>
      <c r="L475" s="8"/>
      <c r="N475" s="11"/>
      <c r="O475" s="15"/>
      <c r="P475" s="11"/>
      <c r="Q475" s="11"/>
      <c r="R475" s="11"/>
      <c r="S475" s="11"/>
      <c r="T475" s="11"/>
      <c r="AB475" s="25"/>
      <c r="AC475" s="73"/>
      <c r="AD475" s="25"/>
      <c r="AE475" s="25">
        <f>IF(V475&lt;Ds,'Soy Irr'!G475,IF(V475&gt;Dd,0,'Soy Irr'!G475*AD475))</f>
        <v>0</v>
      </c>
      <c r="CG475" s="67"/>
      <c r="CN475" s="67"/>
      <c r="CP475" s="4"/>
    </row>
    <row r="476" spans="1:94" x14ac:dyDescent="0.15">
      <c r="A476" s="170"/>
      <c r="B476" s="25"/>
      <c r="D476" s="7"/>
      <c r="E476" s="7"/>
      <c r="F476" s="7"/>
      <c r="G476" s="7"/>
      <c r="I476"/>
      <c r="K476" s="11"/>
      <c r="L476" s="8"/>
      <c r="N476" s="11"/>
      <c r="O476" s="15"/>
      <c r="P476" s="11"/>
      <c r="Q476" s="11"/>
      <c r="R476" s="11"/>
      <c r="S476" s="11"/>
      <c r="T476" s="11"/>
      <c r="AB476" s="25"/>
      <c r="AC476" s="73"/>
      <c r="AD476" s="25"/>
      <c r="AE476" s="25">
        <f>IF(V476&lt;Ds,'Soy Irr'!G476,IF(V476&gt;Dd,0,'Soy Irr'!G476*AD476))</f>
        <v>0</v>
      </c>
    </row>
    <row r="477" spans="1:94" x14ac:dyDescent="0.15">
      <c r="A477" s="170"/>
      <c r="B477" s="25"/>
      <c r="D477" s="7"/>
      <c r="E477" s="7"/>
      <c r="F477" s="7"/>
      <c r="G477" s="7"/>
      <c r="I477"/>
      <c r="K477" s="11"/>
      <c r="L477" s="8"/>
      <c r="N477" s="11"/>
      <c r="O477" s="15"/>
      <c r="P477" s="11"/>
      <c r="Q477" s="11"/>
      <c r="R477" s="11"/>
      <c r="S477" s="11"/>
      <c r="T477" s="11"/>
      <c r="AB477" s="25"/>
      <c r="AC477" s="73"/>
      <c r="AD477" s="25"/>
      <c r="AE477" s="25">
        <f>IF(V477&lt;Ds,'Soy Irr'!G477,IF(V477&gt;Dd,0,'Soy Irr'!G477*AD477))</f>
        <v>0</v>
      </c>
      <c r="CG477" s="27"/>
    </row>
    <row r="478" spans="1:94" x14ac:dyDescent="0.15">
      <c r="A478" s="170"/>
      <c r="B478" s="25"/>
      <c r="D478" s="7"/>
      <c r="E478" s="7"/>
      <c r="F478" s="7"/>
      <c r="G478" s="7"/>
      <c r="I478"/>
      <c r="K478" s="11"/>
      <c r="L478" s="8"/>
      <c r="N478" s="11"/>
      <c r="O478" s="15"/>
      <c r="P478" s="11"/>
      <c r="Q478" s="11"/>
      <c r="R478" s="11"/>
      <c r="S478" s="11"/>
      <c r="T478" s="11"/>
      <c r="AB478" s="25"/>
      <c r="AC478" s="73"/>
      <c r="AD478" s="25"/>
      <c r="AE478" s="25">
        <f>IF(V478&lt;Ds,'Soy Irr'!G478,IF(V478&gt;Dd,0,'Soy Irr'!G478*AD478))</f>
        <v>0</v>
      </c>
    </row>
    <row r="479" spans="1:94" x14ac:dyDescent="0.15">
      <c r="A479" s="170"/>
      <c r="B479" s="25"/>
      <c r="D479" s="7"/>
      <c r="E479" s="7"/>
      <c r="F479" s="7"/>
      <c r="G479" s="7"/>
      <c r="I479"/>
      <c r="K479" s="11"/>
      <c r="L479" s="8"/>
      <c r="N479" s="11"/>
      <c r="O479" s="15"/>
      <c r="P479" s="11"/>
      <c r="Q479" s="11"/>
      <c r="R479" s="11"/>
      <c r="S479" s="11"/>
      <c r="T479" s="11"/>
      <c r="AB479" s="25"/>
      <c r="AC479" s="73"/>
      <c r="AD479" s="25"/>
      <c r="AE479" s="25">
        <f>IF(V479&lt;Ds,'Soy Irr'!G479,IF(V479&gt;Dd,0,'Soy Irr'!G479*AD479))</f>
        <v>0</v>
      </c>
    </row>
    <row r="480" spans="1:94" x14ac:dyDescent="0.15">
      <c r="A480" s="170"/>
      <c r="B480" s="25"/>
      <c r="D480" s="7"/>
      <c r="E480" s="7"/>
      <c r="F480" s="7"/>
      <c r="G480" s="7"/>
      <c r="I480"/>
      <c r="K480" s="11"/>
      <c r="L480" s="8"/>
      <c r="N480" s="11"/>
      <c r="O480" s="15"/>
      <c r="P480" s="11"/>
      <c r="Q480" s="11"/>
      <c r="R480" s="11"/>
      <c r="S480" s="11"/>
      <c r="T480" s="11"/>
      <c r="AB480" s="25"/>
      <c r="AC480" s="73"/>
      <c r="AD480" s="25"/>
      <c r="AE480" s="25">
        <f>IF(V480&lt;Ds,'Soy Irr'!G480,IF(V480&gt;Dd,0,'Soy Irr'!G480*AD480))</f>
        <v>0</v>
      </c>
    </row>
    <row r="481" spans="1:31" x14ac:dyDescent="0.15">
      <c r="A481" s="170"/>
      <c r="B481" s="25"/>
      <c r="D481" s="7"/>
      <c r="E481" s="7"/>
      <c r="F481" s="7"/>
      <c r="G481" s="7"/>
      <c r="I481"/>
      <c r="K481" s="11"/>
      <c r="L481" s="8"/>
      <c r="N481" s="11"/>
      <c r="O481" s="15"/>
      <c r="P481" s="11"/>
      <c r="Q481" s="11"/>
      <c r="R481" s="11"/>
      <c r="S481" s="11"/>
      <c r="T481" s="11"/>
      <c r="AB481" s="25"/>
      <c r="AC481" s="73"/>
      <c r="AD481" s="25"/>
      <c r="AE481" s="25">
        <f>IF(V481&lt;Ds,'Soy Irr'!G481,IF(V481&gt;Dd,0,'Soy Irr'!G481*AD481))</f>
        <v>0</v>
      </c>
    </row>
    <row r="482" spans="1:31" x14ac:dyDescent="0.15">
      <c r="A482" s="170"/>
      <c r="B482" s="25"/>
      <c r="D482" s="7"/>
      <c r="E482" s="7"/>
      <c r="F482" s="7"/>
      <c r="G482" s="7"/>
      <c r="I482"/>
      <c r="K482" s="11"/>
      <c r="L482" s="8"/>
      <c r="N482" s="11"/>
      <c r="O482" s="15"/>
      <c r="P482" s="11"/>
      <c r="Q482" s="11"/>
      <c r="R482" s="11"/>
      <c r="S482" s="11"/>
      <c r="T482" s="11"/>
      <c r="AB482" s="25"/>
      <c r="AC482" s="73"/>
      <c r="AD482" s="25"/>
      <c r="AE482" s="25">
        <f>IF(V482&lt;Ds,'Soy Irr'!G482,IF(V482&gt;Dd,0,'Soy Irr'!G482*AD482))</f>
        <v>0</v>
      </c>
    </row>
    <row r="483" spans="1:31" x14ac:dyDescent="0.15">
      <c r="A483" s="170"/>
      <c r="B483" s="25"/>
      <c r="D483" s="7"/>
      <c r="E483" s="7"/>
      <c r="F483" s="7"/>
      <c r="G483" s="7"/>
      <c r="I483"/>
      <c r="K483" s="11"/>
      <c r="L483" s="8"/>
      <c r="N483" s="11"/>
      <c r="O483" s="15"/>
      <c r="P483" s="11"/>
      <c r="Q483" s="11"/>
      <c r="R483" s="11"/>
      <c r="S483" s="11"/>
      <c r="T483" s="11"/>
      <c r="AB483" s="25"/>
      <c r="AC483" s="73"/>
      <c r="AD483" s="25"/>
      <c r="AE483" s="25">
        <f>IF(V483&lt;Ds,'Soy Irr'!G483,IF(V483&gt;Dd,0,'Soy Irr'!G483*AD483))</f>
        <v>0</v>
      </c>
    </row>
    <row r="484" spans="1:31" x14ac:dyDescent="0.15">
      <c r="A484" s="170"/>
      <c r="B484" s="25"/>
      <c r="D484" s="7"/>
      <c r="E484" s="7"/>
      <c r="F484" s="7"/>
      <c r="G484" s="7"/>
      <c r="I484"/>
      <c r="K484" s="11"/>
      <c r="L484" s="8"/>
      <c r="N484" s="11"/>
      <c r="O484" s="15"/>
      <c r="P484" s="11"/>
      <c r="Q484" s="11"/>
      <c r="R484" s="11"/>
      <c r="S484" s="11"/>
      <c r="T484" s="11"/>
      <c r="AB484" s="25"/>
      <c r="AC484" s="73"/>
      <c r="AD484" s="25"/>
      <c r="AE484" s="25">
        <f>IF(V484&lt;Ds,'Soy Irr'!G484,IF(V484&gt;Dd,0,'Soy Irr'!G484*AD484))</f>
        <v>0</v>
      </c>
    </row>
    <row r="485" spans="1:31" x14ac:dyDescent="0.15">
      <c r="A485" s="170"/>
      <c r="B485" s="25"/>
      <c r="D485" s="7"/>
      <c r="E485" s="7"/>
      <c r="F485" s="7"/>
      <c r="G485" s="7"/>
      <c r="I485"/>
      <c r="K485" s="11"/>
      <c r="L485" s="8"/>
      <c r="N485" s="11"/>
      <c r="O485" s="15"/>
      <c r="P485" s="11"/>
      <c r="Q485" s="11"/>
      <c r="R485" s="11"/>
      <c r="S485" s="11"/>
      <c r="T485" s="11"/>
      <c r="AB485" s="25"/>
      <c r="AC485" s="73"/>
      <c r="AD485" s="25"/>
      <c r="AE485" s="25">
        <f>IF(V485&lt;Ds,'Soy Irr'!G485,IF(V485&gt;Dd,0,'Soy Irr'!G485*AD485))</f>
        <v>0</v>
      </c>
    </row>
    <row r="486" spans="1:31" x14ac:dyDescent="0.15">
      <c r="A486" s="170"/>
      <c r="B486" s="25"/>
      <c r="D486" s="7"/>
      <c r="E486" s="7"/>
      <c r="F486" s="7"/>
      <c r="G486" s="7"/>
      <c r="I486"/>
      <c r="K486" s="11"/>
      <c r="L486" s="8"/>
      <c r="N486" s="11"/>
      <c r="O486" s="15"/>
      <c r="P486" s="11"/>
      <c r="Q486" s="11"/>
      <c r="R486" s="11"/>
      <c r="S486" s="11"/>
      <c r="T486" s="11"/>
      <c r="AB486" s="25"/>
      <c r="AC486" s="73"/>
      <c r="AD486" s="25"/>
      <c r="AE486" s="25">
        <f>IF(V486&lt;Ds,'Soy Irr'!G486,IF(V486&gt;Dd,0,'Soy Irr'!G486*AD486))</f>
        <v>0</v>
      </c>
    </row>
    <row r="487" spans="1:31" x14ac:dyDescent="0.15">
      <c r="A487" s="170"/>
      <c r="B487" s="25"/>
      <c r="D487" s="7"/>
      <c r="E487" s="7"/>
      <c r="F487" s="7"/>
      <c r="G487" s="7"/>
      <c r="I487"/>
      <c r="K487" s="11"/>
      <c r="L487" s="8"/>
      <c r="N487" s="11"/>
      <c r="O487" s="15"/>
      <c r="P487" s="11"/>
      <c r="Q487" s="11"/>
      <c r="R487" s="11"/>
      <c r="S487" s="11"/>
      <c r="T487" s="11"/>
      <c r="AB487" s="25"/>
      <c r="AC487" s="73"/>
      <c r="AD487" s="25"/>
      <c r="AE487" s="25">
        <f>IF(V487&lt;Ds,'Soy Irr'!G487,IF(V487&gt;Dd,0,'Soy Irr'!G487*AD487))</f>
        <v>0</v>
      </c>
    </row>
    <row r="488" spans="1:31" x14ac:dyDescent="0.15">
      <c r="A488" s="170"/>
      <c r="B488" s="25"/>
      <c r="D488" s="7"/>
      <c r="E488" s="7"/>
      <c r="F488" s="7"/>
      <c r="G488" s="7"/>
      <c r="I488"/>
      <c r="K488" s="11"/>
      <c r="L488" s="8"/>
      <c r="N488" s="11"/>
      <c r="O488" s="15"/>
      <c r="P488" s="11"/>
      <c r="Q488" s="11"/>
      <c r="R488" s="11"/>
      <c r="S488" s="11"/>
      <c r="T488" s="11"/>
      <c r="AB488" s="25"/>
      <c r="AC488" s="73"/>
      <c r="AD488" s="25"/>
      <c r="AE488" s="25">
        <f>IF(V488&lt;Ds,'Soy Irr'!G488,IF(V488&gt;Dd,0,'Soy Irr'!G488*AD488))</f>
        <v>0</v>
      </c>
    </row>
    <row r="489" spans="1:31" x14ac:dyDescent="0.15">
      <c r="A489" s="170"/>
      <c r="B489" s="25"/>
      <c r="D489" s="7"/>
      <c r="E489" s="7"/>
      <c r="F489" s="7"/>
      <c r="G489" s="7"/>
      <c r="I489"/>
      <c r="K489" s="11"/>
      <c r="L489" s="8"/>
      <c r="N489" s="11"/>
      <c r="O489" s="15"/>
      <c r="P489" s="11"/>
      <c r="Q489" s="11"/>
      <c r="R489" s="11"/>
      <c r="S489" s="11"/>
      <c r="T489" s="11"/>
      <c r="AB489" s="25"/>
      <c r="AC489" s="73"/>
      <c r="AD489" s="25"/>
      <c r="AE489" s="25">
        <f>IF(V489&lt;Ds,'Soy Irr'!G489,IF(V489&gt;Dd,0,'Soy Irr'!G489*AD489))</f>
        <v>0</v>
      </c>
    </row>
    <row r="490" spans="1:31" x14ac:dyDescent="0.15">
      <c r="A490" s="170"/>
      <c r="B490" s="25"/>
      <c r="D490" s="7"/>
      <c r="E490" s="7"/>
      <c r="F490" s="7"/>
      <c r="G490" s="7"/>
      <c r="I490"/>
      <c r="K490" s="11"/>
      <c r="L490" s="8"/>
      <c r="N490" s="11"/>
      <c r="O490" s="15"/>
      <c r="P490" s="11"/>
      <c r="Q490" s="11"/>
      <c r="R490" s="11"/>
      <c r="S490" s="11"/>
      <c r="T490" s="11"/>
      <c r="AB490" s="25"/>
      <c r="AC490" s="73"/>
      <c r="AD490" s="25"/>
      <c r="AE490" s="25">
        <f>IF(V490&lt;Ds,'Soy Irr'!G490,IF(V490&gt;Dd,0,'Soy Irr'!G490*AD490))</f>
        <v>0</v>
      </c>
    </row>
    <row r="491" spans="1:31" x14ac:dyDescent="0.15">
      <c r="A491" s="170"/>
      <c r="B491" s="25"/>
      <c r="D491" s="7"/>
      <c r="E491" s="7"/>
      <c r="F491" s="7"/>
      <c r="G491" s="7"/>
      <c r="I491"/>
      <c r="K491" s="11"/>
      <c r="L491" s="8"/>
      <c r="N491" s="11"/>
      <c r="O491" s="15"/>
      <c r="P491" s="11"/>
      <c r="Q491" s="11"/>
      <c r="R491" s="11"/>
      <c r="S491" s="11"/>
      <c r="T491" s="11"/>
      <c r="AB491" s="25"/>
      <c r="AC491" s="73"/>
      <c r="AD491" s="25"/>
      <c r="AE491" s="25">
        <f>IF(V491&lt;Ds,'Soy Irr'!G491,IF(V491&gt;Dd,0,'Soy Irr'!G491*AD491))</f>
        <v>0</v>
      </c>
    </row>
    <row r="492" spans="1:31" x14ac:dyDescent="0.15">
      <c r="A492" s="170"/>
      <c r="B492" s="25"/>
      <c r="D492" s="7"/>
      <c r="E492" s="7"/>
      <c r="F492" s="7"/>
      <c r="G492" s="7"/>
      <c r="I492"/>
      <c r="K492" s="11"/>
      <c r="L492" s="8"/>
      <c r="N492" s="11"/>
      <c r="O492" s="15"/>
      <c r="P492" s="11"/>
      <c r="Q492" s="11"/>
      <c r="R492" s="11"/>
      <c r="S492" s="11"/>
      <c r="T492" s="11"/>
      <c r="AB492" s="25"/>
      <c r="AC492" s="73"/>
      <c r="AD492" s="25"/>
      <c r="AE492" s="25">
        <f>IF(V492&lt;Ds,'Soy Irr'!G492,IF(V492&gt;Dd,0,'Soy Irr'!G492*AD492))</f>
        <v>0</v>
      </c>
    </row>
    <row r="493" spans="1:31" x14ac:dyDescent="0.15">
      <c r="A493" s="170"/>
      <c r="B493" s="25"/>
      <c r="D493" s="7"/>
      <c r="E493" s="7"/>
      <c r="F493" s="7"/>
      <c r="G493" s="7"/>
      <c r="I493"/>
      <c r="K493" s="11"/>
      <c r="L493" s="8"/>
      <c r="N493" s="11"/>
      <c r="O493" s="15"/>
      <c r="P493" s="11"/>
      <c r="Q493" s="11"/>
      <c r="R493" s="11"/>
      <c r="S493" s="11"/>
      <c r="T493" s="11"/>
      <c r="AB493" s="25"/>
      <c r="AC493" s="73"/>
      <c r="AD493" s="25"/>
      <c r="AE493" s="25">
        <f>IF(V493&lt;Ds,'Soy Irr'!G493,IF(V493&gt;Dd,0,'Soy Irr'!G493*AD493))</f>
        <v>0</v>
      </c>
    </row>
    <row r="494" spans="1:31" x14ac:dyDescent="0.15">
      <c r="A494" s="170"/>
      <c r="B494" s="25"/>
      <c r="D494" s="7"/>
      <c r="E494" s="7"/>
      <c r="F494" s="7"/>
      <c r="G494" s="7"/>
      <c r="I494"/>
      <c r="K494" s="11"/>
      <c r="L494" s="8"/>
      <c r="N494" s="11"/>
      <c r="O494" s="15"/>
      <c r="P494" s="11"/>
      <c r="Q494" s="11"/>
      <c r="R494" s="11"/>
      <c r="S494" s="11"/>
      <c r="T494" s="11"/>
      <c r="AB494" s="25"/>
      <c r="AC494" s="73"/>
      <c r="AD494" s="25"/>
      <c r="AE494" s="25">
        <f>IF(V494&lt;Ds,'Soy Irr'!G494,IF(V494&gt;Dd,0,'Soy Irr'!G494*AD494))</f>
        <v>0</v>
      </c>
    </row>
    <row r="495" spans="1:31" x14ac:dyDescent="0.15">
      <c r="A495" s="170"/>
      <c r="B495" s="25"/>
      <c r="D495" s="7"/>
      <c r="E495" s="7"/>
      <c r="F495" s="7"/>
      <c r="G495" s="7"/>
      <c r="I495"/>
      <c r="K495" s="11"/>
      <c r="L495" s="8"/>
      <c r="N495" s="11"/>
      <c r="O495" s="15"/>
      <c r="P495" s="11"/>
      <c r="Q495" s="11"/>
      <c r="R495" s="11"/>
      <c r="S495" s="11"/>
      <c r="T495" s="11"/>
      <c r="AB495" s="25"/>
      <c r="AC495" s="73"/>
      <c r="AD495" s="25"/>
      <c r="AE495" s="25">
        <f>IF(V495&lt;Ds,'Soy Irr'!G495,IF(V495&gt;Dd,0,'Soy Irr'!G495*AD495))</f>
        <v>0</v>
      </c>
    </row>
    <row r="496" spans="1:31" x14ac:dyDescent="0.15">
      <c r="A496" s="170"/>
      <c r="B496" s="25"/>
      <c r="D496" s="7"/>
      <c r="E496" s="7"/>
      <c r="F496" s="7"/>
      <c r="G496" s="7"/>
      <c r="I496"/>
      <c r="K496" s="11"/>
      <c r="L496" s="8"/>
      <c r="N496" s="11"/>
      <c r="O496" s="15"/>
      <c r="P496" s="11"/>
      <c r="Q496" s="11"/>
      <c r="R496" s="11"/>
      <c r="S496" s="11"/>
      <c r="T496" s="11"/>
      <c r="AB496" s="25"/>
      <c r="AC496" s="73"/>
      <c r="AD496" s="25"/>
      <c r="AE496" s="25">
        <f>IF(V496&lt;Ds,'Soy Irr'!G496,IF(V496&gt;Dd,0,'Soy Irr'!G496*AD496))</f>
        <v>0</v>
      </c>
    </row>
    <row r="497" spans="1:31" x14ac:dyDescent="0.15">
      <c r="A497" s="170"/>
      <c r="B497" s="25"/>
      <c r="D497" s="7"/>
      <c r="E497" s="7"/>
      <c r="F497" s="7"/>
      <c r="G497" s="7"/>
      <c r="I497"/>
      <c r="K497" s="11"/>
      <c r="L497" s="8"/>
      <c r="N497" s="11"/>
      <c r="O497" s="15"/>
      <c r="P497" s="11"/>
      <c r="Q497" s="11"/>
      <c r="R497" s="11"/>
      <c r="S497" s="11"/>
      <c r="T497" s="11"/>
      <c r="AB497" s="25"/>
      <c r="AC497" s="73"/>
      <c r="AD497" s="25"/>
      <c r="AE497" s="25">
        <f>IF(V497&lt;Ds,'Soy Irr'!G497,IF(V497&gt;Dd,0,'Soy Irr'!G497*AD497))</f>
        <v>0</v>
      </c>
    </row>
    <row r="498" spans="1:31" x14ac:dyDescent="0.15">
      <c r="A498" s="170"/>
      <c r="B498" s="25"/>
      <c r="D498" s="7"/>
      <c r="E498" s="7"/>
      <c r="F498" s="7"/>
      <c r="G498" s="7"/>
      <c r="I498"/>
      <c r="K498" s="11"/>
      <c r="L498" s="8"/>
      <c r="N498" s="11"/>
      <c r="O498" s="15"/>
      <c r="P498" s="11"/>
      <c r="Q498" s="11"/>
      <c r="R498" s="11"/>
      <c r="S498" s="11"/>
      <c r="T498" s="11"/>
      <c r="AB498" s="25"/>
      <c r="AC498" s="73"/>
      <c r="AD498" s="25"/>
      <c r="AE498" s="25">
        <f>IF(V498&lt;Ds,'Soy Irr'!G498,IF(V498&gt;Dd,0,'Soy Irr'!G498*AD498))</f>
        <v>0</v>
      </c>
    </row>
    <row r="499" spans="1:31" x14ac:dyDescent="0.15">
      <c r="A499" s="170"/>
      <c r="B499" s="25"/>
      <c r="D499" s="7"/>
      <c r="E499" s="7"/>
      <c r="F499" s="7"/>
      <c r="G499" s="7"/>
      <c r="I499"/>
      <c r="K499" s="11"/>
      <c r="L499" s="8"/>
      <c r="N499" s="11"/>
      <c r="O499" s="15"/>
      <c r="P499" s="11"/>
      <c r="Q499" s="11"/>
      <c r="R499" s="11"/>
      <c r="S499" s="11"/>
      <c r="T499" s="11"/>
      <c r="AB499" s="25"/>
      <c r="AC499" s="73"/>
      <c r="AD499" s="25"/>
      <c r="AE499" s="25">
        <f>IF(V499&lt;Ds,'Soy Irr'!G499,IF(V499&gt;Dd,0,'Soy Irr'!G499*AD499))</f>
        <v>0</v>
      </c>
    </row>
    <row r="500" spans="1:31" x14ac:dyDescent="0.15">
      <c r="A500" s="170"/>
      <c r="B500" s="25"/>
      <c r="D500" s="7"/>
      <c r="E500" s="7"/>
      <c r="F500" s="7"/>
      <c r="G500" s="7"/>
      <c r="I500"/>
      <c r="K500" s="11"/>
      <c r="L500" s="8"/>
      <c r="N500" s="11"/>
      <c r="O500" s="15"/>
      <c r="P500" s="11"/>
      <c r="Q500" s="11"/>
      <c r="R500" s="11"/>
      <c r="S500" s="11"/>
      <c r="T500" s="11"/>
      <c r="AB500" s="25"/>
      <c r="AC500" s="73"/>
      <c r="AD500" s="25"/>
      <c r="AE500" s="25">
        <f>IF(V500&lt;Ds,'Soy Irr'!G500,IF(V500&gt;Dd,0,'Soy Irr'!G500*AD500))</f>
        <v>0</v>
      </c>
    </row>
    <row r="501" spans="1:31" x14ac:dyDescent="0.15">
      <c r="A501" s="170"/>
      <c r="B501" s="25"/>
      <c r="D501" s="7"/>
      <c r="E501" s="7"/>
      <c r="F501" s="7"/>
      <c r="G501" s="7"/>
      <c r="I501"/>
      <c r="K501" s="11"/>
      <c r="L501" s="8"/>
      <c r="N501" s="11"/>
      <c r="O501" s="15"/>
      <c r="P501" s="11"/>
      <c r="Q501" s="11"/>
      <c r="R501" s="11"/>
      <c r="S501" s="11"/>
      <c r="T501" s="11"/>
      <c r="AB501" s="25"/>
      <c r="AC501" s="73"/>
      <c r="AD501" s="25"/>
      <c r="AE501" s="25">
        <f>IF(V501&lt;Ds,'Soy Irr'!G501,IF(V501&gt;Dd,0,'Soy Irr'!G501*AD501))</f>
        <v>0</v>
      </c>
    </row>
    <row r="502" spans="1:31" x14ac:dyDescent="0.15">
      <c r="A502" s="170"/>
      <c r="B502" s="25"/>
      <c r="D502" s="7"/>
      <c r="E502" s="7"/>
      <c r="F502" s="7"/>
      <c r="G502" s="7"/>
      <c r="I502"/>
      <c r="K502" s="11"/>
      <c r="L502" s="8"/>
      <c r="N502" s="11"/>
      <c r="O502" s="15"/>
      <c r="P502" s="11"/>
      <c r="Q502" s="11"/>
      <c r="R502" s="11"/>
      <c r="S502" s="11"/>
      <c r="T502" s="11"/>
      <c r="AB502" s="25"/>
      <c r="AC502" s="73"/>
      <c r="AD502" s="25"/>
      <c r="AE502" s="25">
        <f>IF(V502&lt;Ds,'Soy Irr'!G502,IF(V502&gt;Dd,0,'Soy Irr'!G502*AD502))</f>
        <v>0</v>
      </c>
    </row>
    <row r="503" spans="1:31" x14ac:dyDescent="0.15">
      <c r="A503" s="170"/>
      <c r="B503" s="25"/>
      <c r="D503" s="7"/>
      <c r="E503" s="7"/>
      <c r="F503" s="7"/>
      <c r="G503" s="7"/>
      <c r="I503"/>
      <c r="K503" s="11"/>
      <c r="L503" s="8"/>
      <c r="N503" s="11"/>
      <c r="O503" s="15"/>
      <c r="P503" s="11"/>
      <c r="Q503" s="11"/>
      <c r="R503" s="11"/>
      <c r="S503" s="11"/>
      <c r="T503" s="11"/>
      <c r="AB503" s="25"/>
      <c r="AC503" s="73"/>
      <c r="AD503" s="25"/>
      <c r="AE503" s="25">
        <f>IF(V503&lt;Ds,'Soy Irr'!G503,IF(V503&gt;Dd,0,'Soy Irr'!G503*AD503))</f>
        <v>0</v>
      </c>
    </row>
    <row r="504" spans="1:31" x14ac:dyDescent="0.15">
      <c r="A504" s="170"/>
      <c r="B504" s="25"/>
      <c r="D504" s="7"/>
      <c r="E504" s="7"/>
      <c r="F504" s="7"/>
      <c r="G504" s="7"/>
      <c r="I504"/>
      <c r="K504" s="11"/>
      <c r="L504" s="8"/>
      <c r="N504" s="11"/>
      <c r="O504" s="15"/>
      <c r="P504" s="11"/>
      <c r="Q504" s="11"/>
      <c r="R504" s="11"/>
      <c r="S504" s="11"/>
      <c r="T504" s="11"/>
      <c r="AB504" s="25"/>
      <c r="AC504" s="73"/>
      <c r="AD504" s="25"/>
      <c r="AE504" s="25">
        <f>IF(V504&lt;Ds,'Soy Irr'!G504,IF(V504&gt;Dd,0,'Soy Irr'!G504*AD504))</f>
        <v>0</v>
      </c>
    </row>
    <row r="505" spans="1:31" x14ac:dyDescent="0.15">
      <c r="A505" s="170"/>
      <c r="B505" s="25"/>
      <c r="D505" s="7"/>
      <c r="E505" s="7"/>
      <c r="F505" s="7"/>
      <c r="G505" s="7"/>
      <c r="I505"/>
      <c r="K505" s="11"/>
      <c r="L505" s="8"/>
      <c r="N505" s="11"/>
      <c r="O505" s="15"/>
      <c r="P505" s="11"/>
      <c r="Q505" s="11"/>
      <c r="R505" s="11"/>
      <c r="S505" s="11"/>
      <c r="T505" s="11"/>
      <c r="AB505" s="25"/>
      <c r="AC505" s="73"/>
      <c r="AD505" s="25"/>
      <c r="AE505" s="25">
        <f>IF(V505&lt;Ds,'Soy Irr'!G505,IF(V505&gt;Dd,0,'Soy Irr'!G505*AD505))</f>
        <v>0</v>
      </c>
    </row>
    <row r="506" spans="1:31" x14ac:dyDescent="0.15">
      <c r="A506" s="170"/>
      <c r="B506" s="25"/>
      <c r="D506" s="7"/>
      <c r="E506" s="7"/>
      <c r="F506" s="7"/>
      <c r="G506" s="7"/>
      <c r="I506"/>
      <c r="K506" s="11"/>
      <c r="L506" s="8"/>
      <c r="N506" s="11"/>
      <c r="O506" s="15"/>
      <c r="P506" s="11"/>
      <c r="Q506" s="11"/>
      <c r="R506" s="11"/>
      <c r="S506" s="11"/>
      <c r="T506" s="11"/>
      <c r="AB506" s="25"/>
      <c r="AC506" s="73"/>
      <c r="AD506" s="25"/>
      <c r="AE506" s="25">
        <f>IF(V506&lt;Ds,'Soy Irr'!G506,IF(V506&gt;Dd,0,'Soy Irr'!G506*AD506))</f>
        <v>0</v>
      </c>
    </row>
    <row r="507" spans="1:31" x14ac:dyDescent="0.15">
      <c r="A507" s="170"/>
      <c r="B507" s="25"/>
      <c r="D507" s="7"/>
      <c r="E507" s="7"/>
      <c r="F507" s="7"/>
      <c r="G507" s="7"/>
      <c r="I507"/>
      <c r="K507" s="11"/>
      <c r="L507" s="8"/>
      <c r="N507" s="11"/>
      <c r="O507" s="15"/>
      <c r="P507" s="11"/>
      <c r="Q507" s="11"/>
      <c r="R507" s="11"/>
      <c r="S507" s="11"/>
      <c r="T507" s="11"/>
      <c r="AB507" s="25"/>
      <c r="AC507" s="73"/>
      <c r="AD507" s="25"/>
      <c r="AE507" s="25">
        <f>IF(V507&lt;Ds,'Soy Irr'!G507,IF(V507&gt;Dd,0,'Soy Irr'!G507*AD507))</f>
        <v>0</v>
      </c>
    </row>
    <row r="508" spans="1:31" x14ac:dyDescent="0.15">
      <c r="A508" s="170"/>
      <c r="B508" s="25"/>
      <c r="D508" s="7"/>
      <c r="E508" s="7"/>
      <c r="F508" s="7"/>
      <c r="G508" s="7"/>
      <c r="I508"/>
      <c r="K508" s="11"/>
      <c r="L508" s="8"/>
      <c r="N508" s="11"/>
      <c r="O508" s="15"/>
      <c r="P508" s="11"/>
      <c r="Q508" s="11"/>
      <c r="R508" s="11"/>
      <c r="S508" s="11"/>
      <c r="T508" s="11"/>
      <c r="AB508" s="25"/>
      <c r="AC508" s="73"/>
      <c r="AD508" s="25"/>
      <c r="AE508" s="25">
        <f>IF(V508&lt;Ds,'Soy Irr'!G508,IF(V508&gt;Dd,0,'Soy Irr'!G508*AD508))</f>
        <v>0</v>
      </c>
    </row>
    <row r="509" spans="1:31" x14ac:dyDescent="0.15">
      <c r="A509" s="170"/>
      <c r="B509" s="25"/>
      <c r="D509" s="7"/>
      <c r="E509" s="7"/>
      <c r="F509" s="7"/>
      <c r="G509" s="7"/>
      <c r="I509"/>
      <c r="K509" s="11"/>
      <c r="L509" s="8"/>
      <c r="N509" s="11"/>
      <c r="O509" s="15"/>
      <c r="P509" s="11"/>
      <c r="Q509" s="11"/>
      <c r="R509" s="11"/>
      <c r="S509" s="11"/>
      <c r="T509" s="11"/>
      <c r="AB509" s="25"/>
      <c r="AC509" s="73"/>
      <c r="AD509" s="25"/>
      <c r="AE509" s="25">
        <f>IF(V509&lt;Ds,'Soy Irr'!G509,IF(V509&gt;Dd,0,'Soy Irr'!G509*AD509))</f>
        <v>0</v>
      </c>
    </row>
    <row r="510" spans="1:31" x14ac:dyDescent="0.15">
      <c r="A510" s="170"/>
      <c r="B510" s="25"/>
      <c r="D510" s="7"/>
      <c r="E510" s="7"/>
      <c r="F510" s="7"/>
      <c r="G510" s="7"/>
      <c r="I510"/>
      <c r="K510" s="11"/>
      <c r="L510" s="8"/>
      <c r="N510" s="11"/>
      <c r="O510" s="15"/>
      <c r="P510" s="11"/>
      <c r="Q510" s="11"/>
      <c r="R510" s="11"/>
      <c r="S510" s="11"/>
      <c r="T510" s="11"/>
      <c r="AB510" s="25"/>
      <c r="AC510" s="73"/>
      <c r="AD510" s="25"/>
      <c r="AE510" s="25">
        <f>IF(V510&lt;Ds,'Soy Irr'!G510,IF(V510&gt;Dd,0,'Soy Irr'!G510*AD510))</f>
        <v>0</v>
      </c>
    </row>
    <row r="511" spans="1:31" x14ac:dyDescent="0.15">
      <c r="A511" s="170"/>
      <c r="B511" s="25"/>
      <c r="D511" s="7"/>
      <c r="E511" s="7"/>
      <c r="F511" s="7"/>
      <c r="G511" s="7"/>
      <c r="I511"/>
      <c r="K511" s="11"/>
      <c r="L511" s="8"/>
      <c r="N511" s="11"/>
      <c r="O511" s="15"/>
      <c r="P511" s="11"/>
      <c r="Q511" s="11"/>
      <c r="R511" s="11"/>
      <c r="S511" s="11"/>
      <c r="T511" s="11"/>
      <c r="AB511" s="25"/>
      <c r="AC511" s="73"/>
      <c r="AD511" s="25"/>
      <c r="AE511" s="25">
        <f>IF(V511&lt;Ds,'Soy Irr'!G511,IF(V511&gt;Dd,0,'Soy Irr'!G511*AD511))</f>
        <v>0</v>
      </c>
    </row>
    <row r="512" spans="1:31" x14ac:dyDescent="0.15">
      <c r="A512" s="170"/>
      <c r="B512" s="25"/>
      <c r="D512" s="7"/>
      <c r="E512" s="7"/>
      <c r="F512" s="7"/>
      <c r="G512" s="7"/>
      <c r="I512"/>
      <c r="K512" s="11"/>
      <c r="L512" s="8"/>
      <c r="N512" s="11"/>
      <c r="O512" s="15"/>
      <c r="P512" s="11"/>
      <c r="Q512" s="11"/>
      <c r="R512" s="11"/>
      <c r="S512" s="11"/>
      <c r="T512" s="11"/>
      <c r="AB512" s="25"/>
      <c r="AC512" s="73"/>
      <c r="AD512" s="25"/>
      <c r="AE512" s="25">
        <f>IF(V512&lt;Ds,'Soy Irr'!G512,IF(V512&gt;Dd,0,'Soy Irr'!G512*AD512))</f>
        <v>0</v>
      </c>
    </row>
    <row r="513" spans="1:31" x14ac:dyDescent="0.15">
      <c r="A513" s="170"/>
      <c r="B513" s="25"/>
      <c r="D513" s="7"/>
      <c r="E513" s="7"/>
      <c r="F513" s="7"/>
      <c r="G513" s="7"/>
      <c r="I513"/>
      <c r="K513" s="11"/>
      <c r="L513" s="8"/>
      <c r="N513" s="11"/>
      <c r="O513" s="15"/>
      <c r="P513" s="11"/>
      <c r="Q513" s="11"/>
      <c r="R513" s="11"/>
      <c r="S513" s="11"/>
      <c r="T513" s="11"/>
      <c r="AB513" s="25"/>
      <c r="AC513" s="73"/>
      <c r="AD513" s="25"/>
      <c r="AE513" s="25">
        <f>IF(V513&lt;Ds,'Soy Irr'!G513,IF(V513&gt;Dd,0,'Soy Irr'!G513*AD513))</f>
        <v>0</v>
      </c>
    </row>
    <row r="514" spans="1:31" x14ac:dyDescent="0.15">
      <c r="A514" s="170"/>
      <c r="B514" s="25"/>
      <c r="D514" s="7"/>
      <c r="E514" s="7"/>
      <c r="F514" s="7"/>
      <c r="G514" s="7"/>
      <c r="I514"/>
      <c r="K514" s="11"/>
      <c r="L514" s="8"/>
      <c r="N514" s="11"/>
      <c r="O514" s="15"/>
      <c r="P514" s="11"/>
      <c r="Q514" s="11"/>
      <c r="R514" s="11"/>
      <c r="S514" s="11"/>
      <c r="T514" s="11"/>
      <c r="AB514" s="25"/>
      <c r="AC514" s="73"/>
      <c r="AD514" s="25"/>
      <c r="AE514" s="25">
        <f>IF(V514&lt;Ds,'Soy Irr'!G514,IF(V514&gt;Dd,0,'Soy Irr'!G514*AD514))</f>
        <v>0</v>
      </c>
    </row>
    <row r="515" spans="1:31" x14ac:dyDescent="0.15">
      <c r="A515" s="170"/>
      <c r="B515" s="25"/>
      <c r="D515" s="7"/>
      <c r="E515" s="7"/>
      <c r="F515" s="7"/>
      <c r="G515" s="7"/>
      <c r="I515"/>
      <c r="K515" s="11"/>
      <c r="L515" s="8"/>
      <c r="N515" s="11"/>
      <c r="O515" s="15"/>
      <c r="P515" s="11"/>
      <c r="Q515" s="11"/>
      <c r="R515" s="11"/>
      <c r="S515" s="11"/>
      <c r="T515" s="11"/>
      <c r="AB515" s="25"/>
      <c r="AC515" s="73"/>
      <c r="AD515" s="25"/>
      <c r="AE515" s="25">
        <f>IF(V515&lt;Ds,'Soy Irr'!G515,IF(V515&gt;Dd,0,'Soy Irr'!G515*AD515))</f>
        <v>0</v>
      </c>
    </row>
    <row r="516" spans="1:31" x14ac:dyDescent="0.15">
      <c r="A516" s="170"/>
      <c r="B516" s="25"/>
      <c r="D516" s="7"/>
      <c r="E516" s="7"/>
      <c r="F516" s="7"/>
      <c r="G516" s="7"/>
      <c r="I516"/>
      <c r="K516" s="11"/>
      <c r="L516" s="8"/>
      <c r="N516" s="11"/>
      <c r="O516" s="15"/>
      <c r="P516" s="11"/>
      <c r="Q516" s="11"/>
      <c r="R516" s="11"/>
      <c r="S516" s="11"/>
      <c r="T516" s="11"/>
      <c r="AB516" s="25"/>
      <c r="AC516" s="73"/>
      <c r="AD516" s="25"/>
      <c r="AE516" s="25">
        <f>IF(V516&lt;Ds,'Soy Irr'!G516,IF(V516&gt;Dd,0,'Soy Irr'!G516*AD516))</f>
        <v>0</v>
      </c>
    </row>
    <row r="517" spans="1:31" x14ac:dyDescent="0.15">
      <c r="A517" s="170"/>
      <c r="B517" s="25"/>
      <c r="D517" s="7"/>
      <c r="E517" s="7"/>
      <c r="F517" s="7"/>
      <c r="G517" s="7"/>
      <c r="I517"/>
      <c r="K517" s="11"/>
      <c r="L517" s="8"/>
      <c r="N517" s="11"/>
      <c r="O517" s="15"/>
      <c r="P517" s="11"/>
      <c r="Q517" s="11"/>
      <c r="R517" s="11"/>
      <c r="S517" s="11"/>
      <c r="T517" s="11"/>
      <c r="AB517" s="25"/>
      <c r="AC517" s="73"/>
      <c r="AD517" s="25"/>
      <c r="AE517" s="25">
        <f>IF(V517&lt;Ds,'Soy Irr'!G517,IF(V517&gt;Dd,0,'Soy Irr'!G517*AD517))</f>
        <v>0</v>
      </c>
    </row>
    <row r="518" spans="1:31" x14ac:dyDescent="0.15">
      <c r="A518" s="170"/>
      <c r="B518" s="25"/>
      <c r="D518" s="7"/>
      <c r="E518" s="7"/>
      <c r="F518" s="7"/>
      <c r="G518" s="7"/>
      <c r="I518"/>
      <c r="K518" s="11"/>
      <c r="L518" s="8"/>
      <c r="N518" s="11"/>
      <c r="O518" s="15"/>
      <c r="P518" s="11"/>
      <c r="Q518" s="11"/>
      <c r="R518" s="11"/>
      <c r="S518" s="11"/>
      <c r="T518" s="11"/>
      <c r="AB518" s="25"/>
      <c r="AC518" s="73"/>
      <c r="AD518" s="25"/>
      <c r="AE518" s="25">
        <f>IF(V518&lt;Ds,'Soy Irr'!G518,IF(V518&gt;Dd,0,'Soy Irr'!G518*AD518))</f>
        <v>0</v>
      </c>
    </row>
    <row r="519" spans="1:31" x14ac:dyDescent="0.15">
      <c r="A519" s="170"/>
      <c r="B519" s="25"/>
      <c r="D519" s="7"/>
      <c r="E519" s="7"/>
      <c r="F519" s="7"/>
      <c r="G519" s="7"/>
      <c r="I519"/>
      <c r="K519" s="11"/>
      <c r="L519" s="8"/>
      <c r="N519" s="11"/>
      <c r="O519" s="15"/>
      <c r="P519" s="11"/>
      <c r="Q519" s="11"/>
      <c r="R519" s="11"/>
      <c r="S519" s="11"/>
      <c r="T519" s="11"/>
      <c r="AB519" s="25"/>
      <c r="AC519" s="73"/>
      <c r="AD519" s="25"/>
      <c r="AE519" s="25">
        <f>IF(V519&lt;Ds,'Soy Irr'!G519,IF(V519&gt;Dd,0,'Soy Irr'!G519*AD519))</f>
        <v>0</v>
      </c>
    </row>
    <row r="520" spans="1:31" x14ac:dyDescent="0.15">
      <c r="A520" s="170"/>
      <c r="B520" s="25"/>
      <c r="D520" s="7"/>
      <c r="E520" s="7"/>
      <c r="F520" s="7"/>
      <c r="G520" s="7"/>
      <c r="I520"/>
      <c r="K520" s="11"/>
      <c r="L520" s="8"/>
      <c r="N520" s="11"/>
      <c r="O520" s="15"/>
      <c r="P520" s="11"/>
      <c r="Q520" s="11"/>
      <c r="R520" s="11"/>
      <c r="S520" s="11"/>
      <c r="T520" s="11"/>
      <c r="AB520" s="25"/>
      <c r="AC520" s="73"/>
      <c r="AD520" s="25"/>
      <c r="AE520" s="25">
        <f>IF(V520&lt;Ds,'Soy Irr'!G520,IF(V520&gt;Dd,0,'Soy Irr'!G520*AD520))</f>
        <v>0</v>
      </c>
    </row>
    <row r="521" spans="1:31" x14ac:dyDescent="0.15">
      <c r="A521" s="170"/>
      <c r="B521" s="25"/>
      <c r="D521" s="7"/>
      <c r="E521" s="7"/>
      <c r="F521" s="7"/>
      <c r="G521" s="7"/>
      <c r="I521"/>
      <c r="K521" s="11"/>
      <c r="L521" s="8"/>
      <c r="N521" s="11"/>
      <c r="O521" s="15"/>
      <c r="P521" s="11"/>
      <c r="Q521" s="11"/>
      <c r="R521" s="11"/>
      <c r="S521" s="11"/>
      <c r="T521" s="11"/>
      <c r="AB521" s="25"/>
      <c r="AC521" s="73"/>
      <c r="AD521" s="25"/>
      <c r="AE521" s="25">
        <f>IF(V521&lt;Ds,'Soy Irr'!G521,IF(V521&gt;Dd,0,'Soy Irr'!G521*AD521))</f>
        <v>0</v>
      </c>
    </row>
    <row r="522" spans="1:31" x14ac:dyDescent="0.15">
      <c r="A522" s="170"/>
      <c r="B522" s="25"/>
      <c r="D522" s="7"/>
      <c r="E522" s="7"/>
      <c r="F522" s="7"/>
      <c r="G522" s="7"/>
      <c r="I522"/>
      <c r="K522" s="11"/>
      <c r="L522" s="8"/>
      <c r="N522" s="11"/>
      <c r="O522" s="15"/>
      <c r="P522" s="11"/>
      <c r="Q522" s="11"/>
      <c r="R522" s="11"/>
      <c r="S522" s="11"/>
      <c r="T522" s="11"/>
      <c r="AB522" s="25"/>
      <c r="AC522" s="73"/>
      <c r="AD522" s="25"/>
      <c r="AE522" s="25">
        <f>IF(V522&lt;Ds,'Soy Irr'!G522,IF(V522&gt;Dd,0,'Soy Irr'!G522*AD522))</f>
        <v>0</v>
      </c>
    </row>
    <row r="523" spans="1:31" x14ac:dyDescent="0.15">
      <c r="A523" s="170"/>
      <c r="B523" s="25"/>
      <c r="D523" s="7"/>
      <c r="E523" s="7"/>
      <c r="F523" s="7"/>
      <c r="G523" s="7"/>
      <c r="I523"/>
      <c r="K523" s="11"/>
      <c r="L523" s="8"/>
      <c r="N523" s="11"/>
      <c r="O523" s="15"/>
      <c r="P523" s="11"/>
      <c r="Q523" s="11"/>
      <c r="R523" s="11"/>
      <c r="S523" s="11"/>
      <c r="T523" s="11"/>
      <c r="AB523" s="25"/>
      <c r="AC523" s="73"/>
      <c r="AD523" s="25"/>
      <c r="AE523" s="25">
        <f>IF(V523&lt;Ds,'Soy Irr'!G523,IF(V523&gt;Dd,0,'Soy Irr'!G523*AD523))</f>
        <v>0</v>
      </c>
    </row>
    <row r="524" spans="1:31" x14ac:dyDescent="0.15">
      <c r="A524" s="170"/>
      <c r="B524" s="25"/>
      <c r="D524" s="7"/>
      <c r="E524" s="7"/>
      <c r="F524" s="7"/>
      <c r="G524" s="7"/>
      <c r="I524"/>
      <c r="K524" s="11"/>
      <c r="L524" s="8"/>
      <c r="N524" s="11"/>
      <c r="O524" s="15"/>
      <c r="P524" s="11"/>
      <c r="Q524" s="11"/>
      <c r="R524" s="11"/>
      <c r="S524" s="11"/>
      <c r="T524" s="11"/>
      <c r="AB524" s="25"/>
      <c r="AC524" s="73"/>
      <c r="AD524" s="25"/>
      <c r="AE524" s="25">
        <f>IF(V524&lt;Ds,'Soy Irr'!G524,IF(V524&gt;Dd,0,'Soy Irr'!G524*AD524))</f>
        <v>0</v>
      </c>
    </row>
    <row r="525" spans="1:31" x14ac:dyDescent="0.15">
      <c r="A525" s="170"/>
      <c r="B525" s="25"/>
      <c r="D525" s="7"/>
      <c r="E525" s="7"/>
      <c r="F525" s="7"/>
      <c r="G525" s="7"/>
      <c r="I525"/>
      <c r="K525" s="11"/>
      <c r="L525" s="8"/>
      <c r="N525" s="11"/>
      <c r="O525" s="15"/>
      <c r="P525" s="11"/>
      <c r="Q525" s="11"/>
      <c r="R525" s="11"/>
      <c r="S525" s="11"/>
      <c r="T525" s="11"/>
      <c r="AB525" s="25"/>
      <c r="AC525" s="73"/>
      <c r="AD525" s="25"/>
      <c r="AE525" s="25">
        <f>IF(V525&lt;Ds,'Soy Irr'!G525,IF(V525&gt;Dd,0,'Soy Irr'!G525*AD525))</f>
        <v>0</v>
      </c>
    </row>
    <row r="526" spans="1:31" x14ac:dyDescent="0.15">
      <c r="A526" s="170"/>
      <c r="B526" s="25"/>
      <c r="D526" s="7"/>
      <c r="E526" s="7"/>
      <c r="F526" s="7"/>
      <c r="G526" s="7"/>
      <c r="I526"/>
      <c r="K526" s="11"/>
      <c r="L526" s="8"/>
      <c r="N526" s="11"/>
      <c r="O526" s="15"/>
      <c r="P526" s="11"/>
      <c r="Q526" s="11"/>
      <c r="R526" s="11"/>
      <c r="S526" s="11"/>
      <c r="T526" s="11"/>
      <c r="AB526" s="25"/>
      <c r="AC526" s="73"/>
      <c r="AD526" s="25"/>
      <c r="AE526" s="25">
        <f>IF(V526&lt;Ds,'Soy Irr'!G526,IF(V526&gt;Dd,0,'Soy Irr'!G526*AD526))</f>
        <v>0</v>
      </c>
    </row>
    <row r="527" spans="1:31" x14ac:dyDescent="0.15">
      <c r="A527" s="170"/>
      <c r="B527" s="25"/>
      <c r="D527" s="7"/>
      <c r="E527" s="7"/>
      <c r="F527" s="7"/>
      <c r="G527" s="7"/>
      <c r="I527"/>
      <c r="K527" s="11"/>
      <c r="L527" s="8"/>
      <c r="N527" s="11"/>
      <c r="O527" s="15"/>
      <c r="P527" s="11"/>
      <c r="Q527" s="11"/>
      <c r="R527" s="11"/>
      <c r="S527" s="11"/>
      <c r="T527" s="11"/>
      <c r="AB527" s="25"/>
      <c r="AC527" s="73"/>
      <c r="AD527" s="25"/>
      <c r="AE527" s="25">
        <f>IF(V527&lt;Ds,'Soy Irr'!G527,IF(V527&gt;Dd,0,'Soy Irr'!G527*AD527))</f>
        <v>0</v>
      </c>
    </row>
    <row r="528" spans="1:31" x14ac:dyDescent="0.15">
      <c r="A528" s="170"/>
      <c r="B528" s="25"/>
      <c r="D528" s="7"/>
      <c r="E528" s="7"/>
      <c r="F528" s="7"/>
      <c r="G528" s="7"/>
      <c r="I528"/>
      <c r="K528" s="11"/>
      <c r="L528" s="8"/>
      <c r="N528" s="11"/>
      <c r="O528" s="15"/>
      <c r="P528" s="11"/>
      <c r="Q528" s="11"/>
      <c r="R528" s="11"/>
      <c r="S528" s="11"/>
      <c r="T528" s="11"/>
      <c r="AB528" s="25"/>
      <c r="AC528" s="73"/>
      <c r="AD528" s="25"/>
      <c r="AE528" s="25">
        <f>IF(V528&lt;Ds,'Soy Irr'!G528,IF(V528&gt;Dd,0,'Soy Irr'!G528*AD528))</f>
        <v>0</v>
      </c>
    </row>
    <row r="529" spans="1:31" x14ac:dyDescent="0.15">
      <c r="A529" s="170"/>
      <c r="B529" s="25"/>
      <c r="D529" s="7"/>
      <c r="E529" s="7"/>
      <c r="F529" s="7"/>
      <c r="G529" s="7"/>
      <c r="I529"/>
      <c r="K529" s="11"/>
      <c r="L529" s="8"/>
      <c r="N529" s="11"/>
      <c r="O529" s="15"/>
      <c r="P529" s="11"/>
      <c r="Q529" s="11"/>
      <c r="R529" s="11"/>
      <c r="S529" s="11"/>
      <c r="T529" s="11"/>
      <c r="AB529" s="25"/>
      <c r="AC529" s="73"/>
      <c r="AD529" s="25"/>
      <c r="AE529" s="25">
        <f>IF(V529&lt;Ds,'Soy Irr'!G529,IF(V529&gt;Dd,0,'Soy Irr'!G529*AD529))</f>
        <v>0</v>
      </c>
    </row>
    <row r="530" spans="1:31" x14ac:dyDescent="0.15">
      <c r="A530" s="170"/>
      <c r="B530" s="25"/>
      <c r="D530" s="7"/>
      <c r="E530" s="7"/>
      <c r="F530" s="7"/>
      <c r="G530" s="7"/>
      <c r="I530"/>
      <c r="K530" s="11"/>
      <c r="L530" s="8"/>
      <c r="N530" s="11"/>
      <c r="O530" s="15"/>
      <c r="P530" s="11"/>
      <c r="Q530" s="11"/>
      <c r="R530" s="11"/>
      <c r="S530" s="11"/>
      <c r="T530" s="11"/>
      <c r="AB530" s="25"/>
      <c r="AC530" s="73"/>
      <c r="AD530" s="25"/>
      <c r="AE530" s="25">
        <f>IF(V530&lt;Ds,'Soy Irr'!G530,IF(V530&gt;Dd,0,'Soy Irr'!G530*AD530))</f>
        <v>0</v>
      </c>
    </row>
    <row r="531" spans="1:31" x14ac:dyDescent="0.15">
      <c r="A531" s="170"/>
      <c r="B531" s="25"/>
      <c r="D531" s="7"/>
      <c r="E531" s="7"/>
      <c r="F531" s="7"/>
      <c r="G531" s="7"/>
      <c r="I531"/>
      <c r="K531" s="11"/>
      <c r="L531" s="8"/>
      <c r="N531" s="11"/>
      <c r="O531" s="15"/>
      <c r="P531" s="11"/>
      <c r="Q531" s="11"/>
      <c r="R531" s="11"/>
      <c r="S531" s="11"/>
      <c r="T531" s="11"/>
      <c r="AB531" s="25"/>
      <c r="AC531" s="73"/>
      <c r="AD531" s="25"/>
      <c r="AE531" s="25">
        <f>IF(V531&lt;Ds,'Soy Irr'!G531,IF(V531&gt;Dd,0,'Soy Irr'!G531*AD531))</f>
        <v>0</v>
      </c>
    </row>
    <row r="532" spans="1:31" x14ac:dyDescent="0.15">
      <c r="A532" s="170"/>
      <c r="B532" s="25"/>
      <c r="D532" s="7"/>
      <c r="E532" s="7"/>
      <c r="F532" s="7"/>
      <c r="G532" s="7"/>
      <c r="I532"/>
      <c r="K532" s="11"/>
      <c r="L532" s="8"/>
      <c r="N532" s="11"/>
      <c r="O532" s="15"/>
      <c r="P532" s="11"/>
      <c r="Q532" s="11"/>
      <c r="R532" s="11"/>
      <c r="S532" s="11"/>
      <c r="T532" s="11"/>
      <c r="AB532" s="25"/>
      <c r="AC532" s="73"/>
      <c r="AD532" s="25"/>
      <c r="AE532" s="25">
        <f>IF(V532&lt;Ds,'Soy Irr'!G532,IF(V532&gt;Dd,0,'Soy Irr'!G532*AD532))</f>
        <v>0</v>
      </c>
    </row>
    <row r="533" spans="1:31" x14ac:dyDescent="0.15">
      <c r="A533" s="170"/>
      <c r="B533" s="25"/>
      <c r="D533" s="7"/>
      <c r="E533" s="7"/>
      <c r="F533" s="7"/>
      <c r="G533" s="7"/>
      <c r="I533"/>
      <c r="K533" s="11"/>
      <c r="L533" s="8"/>
      <c r="N533" s="11"/>
      <c r="O533" s="15"/>
      <c r="P533" s="11"/>
      <c r="Q533" s="11"/>
      <c r="R533" s="11"/>
      <c r="S533" s="11"/>
      <c r="T533" s="11"/>
      <c r="AB533" s="25"/>
      <c r="AC533" s="73"/>
      <c r="AD533" s="25"/>
      <c r="AE533" s="25">
        <f>IF(V533&lt;Ds,'Soy Irr'!G533,IF(V533&gt;Dd,0,'Soy Irr'!G533*AD533))</f>
        <v>0</v>
      </c>
    </row>
    <row r="534" spans="1:31" x14ac:dyDescent="0.15">
      <c r="A534" s="170"/>
      <c r="B534" s="25"/>
      <c r="D534" s="7"/>
      <c r="E534" s="7"/>
      <c r="F534" s="7"/>
      <c r="G534" s="7"/>
      <c r="I534"/>
      <c r="K534" s="11"/>
      <c r="L534" s="8"/>
      <c r="N534" s="11"/>
      <c r="O534" s="15"/>
      <c r="P534" s="11"/>
      <c r="Q534" s="11"/>
      <c r="R534" s="11"/>
      <c r="S534" s="11"/>
      <c r="T534" s="11"/>
      <c r="AB534" s="25"/>
      <c r="AC534" s="73"/>
      <c r="AD534" s="25"/>
      <c r="AE534" s="25">
        <f>IF(V534&lt;Ds,'Soy Irr'!G534,IF(V534&gt;Dd,0,'Soy Irr'!G534*AD534))</f>
        <v>0</v>
      </c>
    </row>
    <row r="535" spans="1:31" x14ac:dyDescent="0.15">
      <c r="A535" s="170"/>
      <c r="B535" s="25"/>
      <c r="D535" s="7"/>
      <c r="E535" s="7"/>
      <c r="F535" s="7"/>
      <c r="G535" s="7"/>
      <c r="I535"/>
      <c r="K535" s="11"/>
      <c r="L535" s="8"/>
      <c r="N535" s="11"/>
      <c r="O535" s="15"/>
      <c r="P535" s="11"/>
      <c r="Q535" s="11"/>
      <c r="R535" s="11"/>
      <c r="S535" s="11"/>
      <c r="T535" s="11"/>
      <c r="AB535" s="25"/>
      <c r="AC535" s="73"/>
      <c r="AD535" s="25"/>
      <c r="AE535" s="25">
        <f>IF(V535&lt;Ds,'Soy Irr'!G535,IF(V535&gt;Dd,0,'Soy Irr'!G535*AD535))</f>
        <v>0</v>
      </c>
    </row>
    <row r="536" spans="1:31" x14ac:dyDescent="0.15">
      <c r="A536" s="170"/>
      <c r="B536" s="25"/>
      <c r="D536" s="7"/>
      <c r="E536" s="7"/>
      <c r="F536" s="7"/>
      <c r="G536" s="7"/>
      <c r="I536"/>
      <c r="K536" s="11"/>
      <c r="L536" s="8"/>
      <c r="N536" s="11"/>
      <c r="O536" s="15"/>
      <c r="P536" s="11"/>
      <c r="Q536" s="11"/>
      <c r="R536" s="11"/>
      <c r="S536" s="11"/>
      <c r="T536" s="11"/>
      <c r="AB536" s="25"/>
      <c r="AC536" s="73"/>
      <c r="AD536" s="25"/>
      <c r="AE536" s="25">
        <f>IF(V536&lt;Ds,'Soy Irr'!G536,IF(V536&gt;Dd,0,'Soy Irr'!G536*AD536))</f>
        <v>0</v>
      </c>
    </row>
    <row r="537" spans="1:31" x14ac:dyDescent="0.15">
      <c r="A537" s="170"/>
      <c r="B537" s="25"/>
      <c r="D537" s="7"/>
      <c r="E537" s="7"/>
      <c r="F537" s="7"/>
      <c r="G537" s="7"/>
      <c r="I537"/>
      <c r="K537" s="11"/>
      <c r="L537" s="8"/>
      <c r="N537" s="11"/>
      <c r="O537" s="15"/>
      <c r="P537" s="11"/>
      <c r="Q537" s="11"/>
      <c r="R537" s="11"/>
      <c r="S537" s="11"/>
      <c r="T537" s="11"/>
      <c r="AB537" s="25"/>
      <c r="AC537" s="73"/>
      <c r="AD537" s="25"/>
      <c r="AE537" s="25">
        <f>IF(V537&lt;Ds,'Soy Irr'!G537,IF(V537&gt;Dd,0,'Soy Irr'!G537*AD537))</f>
        <v>0</v>
      </c>
    </row>
    <row r="538" spans="1:31" x14ac:dyDescent="0.15">
      <c r="A538" s="170"/>
      <c r="B538" s="25"/>
      <c r="D538" s="7"/>
      <c r="E538" s="7"/>
      <c r="F538" s="7"/>
      <c r="G538" s="7"/>
      <c r="I538"/>
      <c r="K538" s="11"/>
      <c r="L538" s="8"/>
      <c r="N538" s="11"/>
      <c r="O538" s="15"/>
      <c r="P538" s="11"/>
      <c r="Q538" s="11"/>
      <c r="R538" s="11"/>
      <c r="S538" s="11"/>
      <c r="T538" s="11"/>
      <c r="AB538" s="25"/>
      <c r="AC538" s="73"/>
      <c r="AD538" s="25"/>
      <c r="AE538" s="25">
        <f>IF(V538&lt;Ds,'Soy Irr'!G538,IF(V538&gt;Dd,0,'Soy Irr'!G538*AD538))</f>
        <v>0</v>
      </c>
    </row>
    <row r="539" spans="1:31" x14ac:dyDescent="0.15">
      <c r="A539" s="170"/>
      <c r="B539" s="25"/>
      <c r="D539" s="7"/>
      <c r="E539" s="7"/>
      <c r="F539" s="7"/>
      <c r="G539" s="7"/>
      <c r="I539"/>
      <c r="K539" s="11"/>
      <c r="L539" s="8"/>
      <c r="N539" s="11"/>
      <c r="O539" s="15"/>
      <c r="P539" s="11"/>
      <c r="Q539" s="11"/>
      <c r="R539" s="11"/>
      <c r="S539" s="11"/>
      <c r="T539" s="11"/>
      <c r="AB539" s="25"/>
      <c r="AC539" s="73"/>
      <c r="AD539" s="25"/>
      <c r="AE539" s="25">
        <f>IF(V539&lt;Ds,'Soy Irr'!G539,IF(V539&gt;Dd,0,'Soy Irr'!G539*AD539))</f>
        <v>0</v>
      </c>
    </row>
    <row r="540" spans="1:31" x14ac:dyDescent="0.15">
      <c r="A540" s="170"/>
      <c r="B540" s="25"/>
      <c r="D540" s="7"/>
      <c r="E540" s="7"/>
      <c r="F540" s="7"/>
      <c r="G540" s="7"/>
      <c r="I540"/>
      <c r="K540" s="11"/>
      <c r="L540" s="8"/>
      <c r="N540" s="11"/>
      <c r="O540" s="15"/>
      <c r="P540" s="11"/>
      <c r="Q540" s="11"/>
      <c r="R540" s="11"/>
      <c r="S540" s="11"/>
      <c r="T540" s="11"/>
      <c r="AB540" s="25"/>
      <c r="AC540" s="73"/>
      <c r="AD540" s="25"/>
      <c r="AE540" s="25">
        <f>IF(V540&lt;Ds,'Soy Irr'!G540,IF(V540&gt;Dd,0,'Soy Irr'!G540*AD540))</f>
        <v>0</v>
      </c>
    </row>
    <row r="541" spans="1:31" x14ac:dyDescent="0.15">
      <c r="A541" s="170"/>
      <c r="B541" s="25"/>
      <c r="D541" s="7"/>
      <c r="E541" s="7"/>
      <c r="F541" s="7"/>
      <c r="G541" s="7"/>
      <c r="I541"/>
      <c r="K541" s="11"/>
      <c r="L541" s="8"/>
      <c r="N541" s="11"/>
      <c r="O541" s="15"/>
      <c r="P541" s="11"/>
      <c r="Q541" s="11"/>
      <c r="R541" s="11"/>
      <c r="S541" s="11"/>
      <c r="T541" s="11"/>
      <c r="AB541" s="25"/>
      <c r="AC541" s="73"/>
      <c r="AD541" s="25"/>
      <c r="AE541" s="25">
        <f>IF(V541&lt;Ds,'Soy Irr'!G541,IF(V541&gt;Dd,0,'Soy Irr'!G541*AD541))</f>
        <v>0</v>
      </c>
    </row>
    <row r="542" spans="1:31" x14ac:dyDescent="0.15">
      <c r="A542" s="170"/>
      <c r="B542" s="25"/>
      <c r="D542" s="7"/>
      <c r="E542" s="7"/>
      <c r="F542" s="7"/>
      <c r="G542" s="7"/>
      <c r="I542"/>
      <c r="K542" s="11"/>
      <c r="L542" s="8"/>
      <c r="N542" s="11"/>
      <c r="O542" s="15"/>
      <c r="P542" s="11"/>
      <c r="Q542" s="11"/>
      <c r="R542" s="11"/>
      <c r="S542" s="11"/>
      <c r="T542" s="11"/>
      <c r="AB542" s="25"/>
      <c r="AC542" s="73"/>
      <c r="AD542" s="25"/>
      <c r="AE542" s="25">
        <f>IF(V542&lt;Ds,'Soy Irr'!G542,IF(V542&gt;Dd,0,'Soy Irr'!G542*AD542))</f>
        <v>0</v>
      </c>
    </row>
    <row r="543" spans="1:31" x14ac:dyDescent="0.15">
      <c r="A543" s="170"/>
      <c r="B543" s="25"/>
      <c r="D543" s="7"/>
      <c r="E543" s="7"/>
      <c r="F543" s="7"/>
      <c r="G543" s="7"/>
      <c r="I543"/>
      <c r="K543" s="11"/>
      <c r="L543" s="8"/>
      <c r="N543" s="11"/>
      <c r="O543" s="15"/>
      <c r="P543" s="11"/>
      <c r="Q543" s="11"/>
      <c r="R543" s="11"/>
      <c r="S543" s="11"/>
      <c r="T543" s="11"/>
      <c r="AB543" s="25"/>
      <c r="AC543" s="73"/>
      <c r="AD543" s="25"/>
      <c r="AE543" s="25">
        <f>IF(V543&lt;Ds,'Soy Irr'!G543,IF(V543&gt;Dd,0,'Soy Irr'!G543*AD543))</f>
        <v>0</v>
      </c>
    </row>
    <row r="544" spans="1:31" x14ac:dyDescent="0.15">
      <c r="A544" s="170"/>
      <c r="B544" s="25"/>
      <c r="D544" s="7"/>
      <c r="E544" s="7"/>
      <c r="F544" s="7"/>
      <c r="G544" s="7"/>
      <c r="I544"/>
      <c r="K544" s="11"/>
      <c r="L544" s="8"/>
      <c r="N544" s="11"/>
      <c r="O544" s="15"/>
      <c r="P544" s="11"/>
      <c r="Q544" s="11"/>
      <c r="R544" s="11"/>
      <c r="S544" s="11"/>
      <c r="T544" s="11"/>
      <c r="AB544" s="25"/>
      <c r="AC544" s="73"/>
      <c r="AD544" s="25"/>
      <c r="AE544" s="25">
        <f>IF(V544&lt;Ds,'Soy Irr'!G544,IF(V544&gt;Dd,0,'Soy Irr'!G544*AD544))</f>
        <v>0</v>
      </c>
    </row>
    <row r="545" spans="1:31" x14ac:dyDescent="0.15">
      <c r="A545" s="170"/>
      <c r="B545" s="25"/>
      <c r="D545" s="7"/>
      <c r="E545" s="7"/>
      <c r="F545" s="7"/>
      <c r="G545" s="7"/>
      <c r="I545"/>
      <c r="K545" s="11"/>
      <c r="L545" s="8"/>
      <c r="N545" s="11"/>
      <c r="O545" s="15"/>
      <c r="P545" s="11"/>
      <c r="Q545" s="11"/>
      <c r="R545" s="11"/>
      <c r="S545" s="11"/>
      <c r="T545" s="11"/>
      <c r="AB545" s="25"/>
      <c r="AC545" s="73"/>
      <c r="AD545" s="25"/>
      <c r="AE545" s="25">
        <f>IF(V545&lt;Ds,'Soy Irr'!G545,IF(V545&gt;Dd,0,'Soy Irr'!G545*AD545))</f>
        <v>0</v>
      </c>
    </row>
    <row r="546" spans="1:31" x14ac:dyDescent="0.15">
      <c r="A546" s="170"/>
      <c r="B546" s="25"/>
      <c r="D546" s="7"/>
      <c r="E546" s="7"/>
      <c r="F546" s="7"/>
      <c r="G546" s="7"/>
      <c r="I546"/>
      <c r="K546" s="11"/>
      <c r="L546" s="8"/>
      <c r="N546" s="11"/>
      <c r="O546" s="15"/>
      <c r="P546" s="11"/>
      <c r="Q546" s="11"/>
      <c r="R546" s="11"/>
      <c r="S546" s="11"/>
      <c r="T546" s="11"/>
      <c r="AB546" s="25"/>
      <c r="AC546" s="73"/>
      <c r="AD546" s="25"/>
      <c r="AE546" s="25">
        <f>IF(V546&lt;Ds,'Soy Irr'!G546,IF(V546&gt;Dd,0,'Soy Irr'!G546*AD546))</f>
        <v>0</v>
      </c>
    </row>
    <row r="547" spans="1:31" x14ac:dyDescent="0.15">
      <c r="A547" s="170"/>
      <c r="B547" s="25"/>
      <c r="D547" s="7"/>
      <c r="E547" s="7"/>
      <c r="F547" s="7"/>
      <c r="G547" s="7"/>
      <c r="I547"/>
      <c r="K547" s="11"/>
      <c r="L547" s="8"/>
      <c r="N547" s="11"/>
      <c r="O547" s="15"/>
      <c r="P547" s="11"/>
      <c r="Q547" s="11"/>
      <c r="R547" s="11"/>
      <c r="S547" s="11"/>
      <c r="T547" s="11"/>
      <c r="AB547" s="25"/>
      <c r="AC547" s="73"/>
      <c r="AD547" s="25"/>
      <c r="AE547" s="25">
        <f>IF(V547&lt;Ds,'Soy Irr'!G547,IF(V547&gt;Dd,0,'Soy Irr'!G547*AD547))</f>
        <v>0</v>
      </c>
    </row>
    <row r="548" spans="1:31" x14ac:dyDescent="0.15">
      <c r="A548" s="170"/>
      <c r="B548" s="25"/>
      <c r="D548" s="7"/>
      <c r="E548" s="7"/>
      <c r="F548" s="7"/>
      <c r="G548" s="7"/>
      <c r="I548"/>
      <c r="K548" s="11"/>
      <c r="L548" s="8"/>
      <c r="N548" s="11"/>
      <c r="O548" s="15"/>
      <c r="P548" s="11"/>
      <c r="Q548" s="11"/>
      <c r="R548" s="11"/>
      <c r="S548" s="11"/>
      <c r="T548" s="11"/>
      <c r="AB548" s="25"/>
      <c r="AC548" s="73"/>
      <c r="AD548" s="25"/>
      <c r="AE548" s="25">
        <f>IF(V548&lt;Ds,'Soy Irr'!G548,IF(V548&gt;Dd,0,'Soy Irr'!G548*AD548))</f>
        <v>0</v>
      </c>
    </row>
    <row r="549" spans="1:31" x14ac:dyDescent="0.15">
      <c r="A549" s="170"/>
      <c r="B549" s="25"/>
      <c r="D549" s="7"/>
      <c r="E549" s="7"/>
      <c r="F549" s="7"/>
      <c r="G549" s="7"/>
      <c r="I549"/>
      <c r="K549" s="11"/>
      <c r="L549" s="8"/>
      <c r="N549" s="11"/>
      <c r="O549" s="15"/>
      <c r="P549" s="11"/>
      <c r="Q549" s="11"/>
      <c r="R549" s="11"/>
      <c r="S549" s="11"/>
      <c r="T549" s="11"/>
      <c r="AB549" s="25"/>
      <c r="AC549" s="73"/>
      <c r="AD549" s="25"/>
      <c r="AE549" s="25">
        <f>IF(V549&lt;Ds,'Soy Irr'!G549,IF(V549&gt;Dd,0,'Soy Irr'!G549*AD549))</f>
        <v>0</v>
      </c>
    </row>
    <row r="550" spans="1:31" x14ac:dyDescent="0.15">
      <c r="A550" s="170"/>
      <c r="B550" s="25"/>
      <c r="D550" s="7"/>
      <c r="E550" s="7"/>
      <c r="F550" s="7"/>
      <c r="G550" s="7"/>
      <c r="I550"/>
      <c r="K550" s="11"/>
      <c r="L550" s="8"/>
      <c r="N550" s="11"/>
      <c r="O550" s="15"/>
      <c r="P550" s="11"/>
      <c r="Q550" s="11"/>
      <c r="R550" s="11"/>
      <c r="S550" s="11"/>
      <c r="T550" s="11"/>
      <c r="AB550" s="25"/>
      <c r="AC550" s="73"/>
      <c r="AD550" s="25"/>
      <c r="AE550" s="25">
        <f>IF(V550&lt;Ds,'Soy Irr'!G550,IF(V550&gt;Dd,0,'Soy Irr'!G550*AD550))</f>
        <v>0</v>
      </c>
    </row>
    <row r="551" spans="1:31" x14ac:dyDescent="0.15">
      <c r="A551" s="170"/>
      <c r="B551" s="25"/>
      <c r="D551" s="7"/>
      <c r="E551" s="7"/>
      <c r="F551" s="7"/>
      <c r="G551" s="7"/>
      <c r="I551"/>
      <c r="K551" s="11"/>
      <c r="L551" s="8"/>
      <c r="N551" s="11"/>
      <c r="O551" s="15"/>
      <c r="P551" s="11"/>
      <c r="Q551" s="11"/>
      <c r="R551" s="11"/>
      <c r="S551" s="11"/>
      <c r="T551" s="11"/>
      <c r="AB551" s="25"/>
      <c r="AC551" s="73"/>
      <c r="AD551" s="25"/>
      <c r="AE551" s="25">
        <f>IF(V551&lt;Ds,'Soy Irr'!G551,IF(V551&gt;Dd,0,'Soy Irr'!G551*AD551))</f>
        <v>0</v>
      </c>
    </row>
    <row r="552" spans="1:31" x14ac:dyDescent="0.15">
      <c r="A552" s="170"/>
      <c r="B552" s="25"/>
      <c r="D552" s="7"/>
      <c r="E552" s="7"/>
      <c r="F552" s="7"/>
      <c r="G552" s="7"/>
      <c r="I552"/>
      <c r="K552" s="11"/>
      <c r="L552" s="8"/>
      <c r="N552" s="11"/>
      <c r="O552" s="15"/>
      <c r="P552" s="11"/>
      <c r="Q552" s="11"/>
      <c r="R552" s="11"/>
      <c r="S552" s="11"/>
      <c r="T552" s="11"/>
      <c r="AB552" s="25"/>
      <c r="AC552" s="73"/>
      <c r="AD552" s="25"/>
      <c r="AE552" s="25">
        <f>IF(V552&lt;Ds,'Soy Irr'!G552,IF(V552&gt;Dd,0,'Soy Irr'!G552*AD552))</f>
        <v>0</v>
      </c>
    </row>
    <row r="553" spans="1:31" x14ac:dyDescent="0.15">
      <c r="A553" s="170"/>
      <c r="B553" s="25"/>
      <c r="D553" s="7"/>
      <c r="E553" s="7"/>
      <c r="F553" s="7"/>
      <c r="G553" s="7"/>
      <c r="I553"/>
      <c r="K553" s="11"/>
      <c r="L553" s="8"/>
      <c r="N553" s="11"/>
      <c r="O553" s="15"/>
      <c r="P553" s="11"/>
      <c r="Q553" s="11"/>
      <c r="R553" s="11"/>
      <c r="S553" s="11"/>
      <c r="T553" s="11"/>
      <c r="AB553" s="25"/>
      <c r="AC553" s="73"/>
      <c r="AD553" s="25"/>
      <c r="AE553" s="25">
        <f>IF(V553&lt;Ds,'Soy Irr'!G553,IF(V553&gt;Dd,0,'Soy Irr'!G553*AD553))</f>
        <v>0</v>
      </c>
    </row>
    <row r="554" spans="1:31" x14ac:dyDescent="0.15">
      <c r="A554" s="170"/>
      <c r="B554" s="25"/>
      <c r="D554" s="7"/>
      <c r="E554" s="7"/>
      <c r="F554" s="7"/>
      <c r="G554" s="7"/>
      <c r="I554"/>
      <c r="K554" s="11"/>
      <c r="L554" s="8"/>
      <c r="N554" s="11"/>
      <c r="O554" s="15"/>
      <c r="P554" s="11"/>
      <c r="Q554" s="11"/>
      <c r="R554" s="11"/>
      <c r="S554" s="11"/>
      <c r="T554" s="11"/>
      <c r="AB554" s="25"/>
      <c r="AC554" s="73"/>
      <c r="AD554" s="25"/>
      <c r="AE554" s="25">
        <f>IF(V554&lt;Ds,'Soy Irr'!G554,IF(V554&gt;Dd,0,'Soy Irr'!G554*AD554))</f>
        <v>0</v>
      </c>
    </row>
    <row r="555" spans="1:31" x14ac:dyDescent="0.15">
      <c r="A555" s="170"/>
      <c r="B555" s="25"/>
      <c r="D555" s="7"/>
      <c r="E555" s="7"/>
      <c r="F555" s="7"/>
      <c r="G555" s="7"/>
      <c r="I555"/>
      <c r="K555" s="11"/>
      <c r="L555" s="8"/>
      <c r="N555" s="11"/>
      <c r="O555" s="15"/>
      <c r="P555" s="11"/>
      <c r="Q555" s="11"/>
      <c r="R555" s="11"/>
      <c r="S555" s="11"/>
      <c r="T555" s="11"/>
      <c r="AB555" s="25"/>
      <c r="AC555" s="73"/>
      <c r="AD555" s="25"/>
      <c r="AE555" s="25">
        <f>IF(V555&lt;Ds,'Soy Irr'!G555,IF(V555&gt;Dd,0,'Soy Irr'!G555*AD555))</f>
        <v>0</v>
      </c>
    </row>
    <row r="556" spans="1:31" x14ac:dyDescent="0.15">
      <c r="A556" s="170"/>
      <c r="B556" s="25"/>
      <c r="D556" s="7"/>
      <c r="E556" s="7"/>
      <c r="F556" s="7"/>
      <c r="G556" s="7"/>
      <c r="I556"/>
      <c r="K556" s="11"/>
      <c r="L556" s="8"/>
      <c r="N556" s="11"/>
      <c r="O556" s="15"/>
      <c r="P556" s="11"/>
      <c r="Q556" s="11"/>
      <c r="R556" s="11"/>
      <c r="S556" s="11"/>
      <c r="T556" s="11"/>
      <c r="AB556" s="25"/>
      <c r="AC556" s="73"/>
      <c r="AD556" s="25"/>
      <c r="AE556" s="25">
        <f>IF(V556&lt;Ds,'Soy Irr'!G556,IF(V556&gt;Dd,0,'Soy Irr'!G556*AD556))</f>
        <v>0</v>
      </c>
    </row>
    <row r="557" spans="1:31" x14ac:dyDescent="0.15">
      <c r="A557" s="170"/>
      <c r="B557" s="25"/>
      <c r="D557" s="7"/>
      <c r="E557" s="7"/>
      <c r="F557" s="7"/>
      <c r="G557" s="7"/>
      <c r="I557"/>
      <c r="K557" s="11"/>
      <c r="L557" s="8"/>
      <c r="N557" s="11"/>
      <c r="O557" s="15"/>
      <c r="P557" s="11"/>
      <c r="Q557" s="11"/>
      <c r="R557" s="11"/>
      <c r="S557" s="11"/>
      <c r="T557" s="11"/>
      <c r="AB557" s="25"/>
      <c r="AC557" s="73"/>
      <c r="AD557" s="25"/>
      <c r="AE557" s="25">
        <f>IF(V557&lt;Ds,'Soy Irr'!G557,IF(V557&gt;Dd,0,'Soy Irr'!G557*AD557))</f>
        <v>0</v>
      </c>
    </row>
    <row r="558" spans="1:31" x14ac:dyDescent="0.15">
      <c r="A558" s="170"/>
      <c r="B558" s="25"/>
      <c r="D558" s="7"/>
      <c r="E558" s="7"/>
      <c r="F558" s="7"/>
      <c r="G558" s="7"/>
      <c r="I558"/>
      <c r="K558" s="11"/>
      <c r="L558" s="8"/>
      <c r="N558" s="11"/>
      <c r="O558" s="15"/>
      <c r="P558" s="11"/>
      <c r="Q558" s="11"/>
      <c r="R558" s="11"/>
      <c r="S558" s="11"/>
      <c r="T558" s="11"/>
      <c r="AB558" s="25"/>
      <c r="AC558" s="73"/>
      <c r="AD558" s="25"/>
      <c r="AE558" s="25">
        <f>IF(V558&lt;Ds,'Soy Irr'!G558,IF(V558&gt;Dd,0,'Soy Irr'!G558*AD558))</f>
        <v>0</v>
      </c>
    </row>
    <row r="559" spans="1:31" x14ac:dyDescent="0.15">
      <c r="A559" s="170"/>
      <c r="B559" s="25"/>
      <c r="D559" s="7"/>
      <c r="E559" s="7"/>
      <c r="F559" s="7"/>
      <c r="G559" s="7"/>
      <c r="I559"/>
      <c r="K559" s="11"/>
      <c r="L559" s="8"/>
      <c r="N559" s="11"/>
      <c r="O559" s="15"/>
      <c r="P559" s="11"/>
      <c r="Q559" s="11"/>
      <c r="R559" s="11"/>
      <c r="S559" s="11"/>
      <c r="T559" s="11"/>
      <c r="AB559" s="25"/>
      <c r="AC559" s="73"/>
      <c r="AD559" s="25"/>
      <c r="AE559" s="25">
        <f>IF(V559&lt;Ds,'Soy Irr'!G559,IF(V559&gt;Dd,0,'Soy Irr'!G559*AD559))</f>
        <v>0</v>
      </c>
    </row>
    <row r="560" spans="1:31" x14ac:dyDescent="0.15">
      <c r="A560" s="170"/>
      <c r="B560" s="25"/>
      <c r="D560" s="7"/>
      <c r="E560" s="7"/>
      <c r="F560" s="7"/>
      <c r="G560" s="7"/>
      <c r="I560"/>
      <c r="K560" s="11"/>
      <c r="L560" s="8"/>
      <c r="N560" s="11"/>
      <c r="O560" s="15"/>
      <c r="P560" s="11"/>
      <c r="Q560" s="11"/>
      <c r="R560" s="11"/>
      <c r="S560" s="11"/>
      <c r="T560" s="11"/>
      <c r="AB560" s="25"/>
      <c r="AC560" s="73"/>
      <c r="AD560" s="25"/>
      <c r="AE560" s="25">
        <f>IF(V560&lt;Ds,'Soy Irr'!G560,IF(V560&gt;Dd,0,'Soy Irr'!G560*AD560))</f>
        <v>0</v>
      </c>
    </row>
    <row r="561" spans="1:31" x14ac:dyDescent="0.15">
      <c r="A561" s="170"/>
      <c r="B561" s="25"/>
      <c r="D561" s="7"/>
      <c r="E561" s="7"/>
      <c r="F561" s="7"/>
      <c r="G561" s="7"/>
      <c r="I561"/>
      <c r="K561" s="11"/>
      <c r="L561" s="8"/>
      <c r="N561" s="11"/>
      <c r="O561" s="15"/>
      <c r="P561" s="11"/>
      <c r="Q561" s="11"/>
      <c r="R561" s="11"/>
      <c r="S561" s="11"/>
      <c r="T561" s="11"/>
      <c r="AB561" s="25"/>
      <c r="AC561" s="73"/>
      <c r="AD561" s="25"/>
      <c r="AE561" s="25">
        <f>IF(V561&lt;Ds,'Soy Irr'!G561,IF(V561&gt;Dd,0,'Soy Irr'!G561*AD561))</f>
        <v>0</v>
      </c>
    </row>
    <row r="562" spans="1:31" x14ac:dyDescent="0.15">
      <c r="A562" s="170"/>
      <c r="B562" s="25"/>
      <c r="D562" s="7"/>
      <c r="E562" s="7"/>
      <c r="F562" s="7"/>
      <c r="G562" s="7"/>
      <c r="I562"/>
      <c r="K562" s="11"/>
      <c r="L562" s="8"/>
      <c r="N562" s="11"/>
      <c r="O562" s="15"/>
      <c r="P562" s="11"/>
      <c r="Q562" s="11"/>
      <c r="R562" s="11"/>
      <c r="S562" s="11"/>
      <c r="T562" s="11"/>
      <c r="AB562" s="25"/>
      <c r="AC562" s="73"/>
      <c r="AD562" s="25"/>
      <c r="AE562" s="25">
        <f>IF(V562&lt;Ds,'Soy Irr'!G562,IF(V562&gt;Dd,0,'Soy Irr'!G562*AD562))</f>
        <v>0</v>
      </c>
    </row>
    <row r="563" spans="1:31" x14ac:dyDescent="0.15">
      <c r="A563" s="170"/>
      <c r="B563" s="25"/>
      <c r="D563" s="7"/>
      <c r="E563" s="7"/>
      <c r="F563" s="7"/>
      <c r="G563" s="7"/>
      <c r="I563"/>
      <c r="K563" s="11"/>
      <c r="L563" s="8"/>
      <c r="N563" s="11"/>
      <c r="O563" s="15"/>
      <c r="P563" s="11"/>
      <c r="Q563" s="11"/>
      <c r="R563" s="11"/>
      <c r="S563" s="11"/>
      <c r="T563" s="11"/>
      <c r="AB563" s="25"/>
      <c r="AC563" s="73"/>
      <c r="AD563" s="25"/>
      <c r="AE563" s="25">
        <f>IF(V563&lt;Ds,'Soy Irr'!G563,IF(V563&gt;Dd,0,'Soy Irr'!G563*AD563))</f>
        <v>0</v>
      </c>
    </row>
    <row r="564" spans="1:31" x14ac:dyDescent="0.15">
      <c r="A564" s="170"/>
      <c r="B564" s="25"/>
      <c r="D564" s="7"/>
      <c r="E564" s="7"/>
      <c r="F564" s="7"/>
      <c r="G564" s="7"/>
      <c r="I564"/>
      <c r="K564" s="11"/>
      <c r="L564" s="8"/>
      <c r="N564" s="11"/>
      <c r="O564" s="15"/>
      <c r="P564" s="11"/>
      <c r="Q564" s="11"/>
      <c r="R564" s="11"/>
      <c r="S564" s="11"/>
      <c r="T564" s="11"/>
      <c r="AB564" s="25"/>
      <c r="AC564" s="73"/>
      <c r="AD564" s="25"/>
      <c r="AE564" s="25">
        <f>IF(V564&lt;Ds,'Soy Irr'!G564,IF(V564&gt;Dd,0,'Soy Irr'!G564*AD564))</f>
        <v>0</v>
      </c>
    </row>
    <row r="565" spans="1:31" x14ac:dyDescent="0.15">
      <c r="A565" s="170"/>
      <c r="B565" s="25"/>
      <c r="D565" s="7"/>
      <c r="E565" s="7"/>
      <c r="F565" s="7"/>
      <c r="G565" s="7"/>
      <c r="I565"/>
      <c r="K565" s="11"/>
      <c r="L565" s="8"/>
      <c r="N565" s="11"/>
      <c r="O565" s="15"/>
      <c r="P565" s="11"/>
      <c r="Q565" s="11"/>
      <c r="R565" s="11"/>
      <c r="S565" s="11"/>
      <c r="T565" s="11"/>
      <c r="AB565" s="25"/>
      <c r="AC565" s="73"/>
      <c r="AD565" s="25"/>
      <c r="AE565" s="25">
        <f>IF(V565&lt;Ds,'Soy Irr'!G565,IF(V565&gt;Dd,0,'Soy Irr'!G565*AD565))</f>
        <v>0</v>
      </c>
    </row>
    <row r="566" spans="1:31" x14ac:dyDescent="0.15">
      <c r="A566" s="170"/>
      <c r="B566" s="25"/>
      <c r="D566" s="7"/>
      <c r="E566" s="7"/>
      <c r="F566" s="7"/>
      <c r="G566" s="7"/>
      <c r="I566"/>
      <c r="K566" s="11"/>
      <c r="L566" s="8"/>
      <c r="N566" s="11"/>
      <c r="O566" s="15"/>
      <c r="P566" s="11"/>
      <c r="Q566" s="11"/>
      <c r="R566" s="11"/>
      <c r="S566" s="11"/>
      <c r="T566" s="11"/>
      <c r="AB566" s="25"/>
      <c r="AC566" s="73"/>
      <c r="AD566" s="25"/>
      <c r="AE566" s="25">
        <f>IF(V566&lt;Ds,'Soy Irr'!G566,IF(V566&gt;Dd,0,'Soy Irr'!G566*AD566))</f>
        <v>0</v>
      </c>
    </row>
    <row r="567" spans="1:31" x14ac:dyDescent="0.15">
      <c r="A567" s="170"/>
      <c r="B567" s="25"/>
      <c r="D567" s="7"/>
      <c r="E567" s="7"/>
      <c r="F567" s="7"/>
      <c r="G567" s="7"/>
      <c r="I567"/>
      <c r="K567" s="11"/>
      <c r="L567" s="8"/>
      <c r="N567" s="11"/>
      <c r="O567" s="15"/>
      <c r="P567" s="11"/>
      <c r="Q567" s="11"/>
      <c r="R567" s="11"/>
      <c r="S567" s="11"/>
      <c r="T567" s="11"/>
      <c r="AB567" s="25"/>
      <c r="AC567" s="73"/>
      <c r="AD567" s="25"/>
      <c r="AE567" s="25">
        <f>IF(V567&lt;Ds,'Soy Irr'!G567,IF(V567&gt;Dd,0,'Soy Irr'!G567*AD567))</f>
        <v>0</v>
      </c>
    </row>
    <row r="568" spans="1:31" x14ac:dyDescent="0.15">
      <c r="A568" s="170"/>
      <c r="B568" s="25"/>
      <c r="D568" s="7"/>
      <c r="E568" s="7"/>
      <c r="F568" s="7"/>
      <c r="G568" s="7"/>
      <c r="I568"/>
      <c r="K568" s="11"/>
      <c r="L568" s="8"/>
      <c r="N568" s="11"/>
      <c r="O568" s="15"/>
      <c r="P568" s="11"/>
      <c r="Q568" s="11"/>
      <c r="R568" s="11"/>
      <c r="S568" s="11"/>
      <c r="T568" s="11"/>
      <c r="AB568" s="25"/>
      <c r="AC568" s="73"/>
      <c r="AD568" s="25"/>
      <c r="AE568" s="25">
        <f>IF(V568&lt;Ds,'Soy Irr'!G568,IF(V568&gt;Dd,0,'Soy Irr'!G568*AD568))</f>
        <v>0</v>
      </c>
    </row>
    <row r="569" spans="1:31" x14ac:dyDescent="0.15">
      <c r="A569" s="170"/>
      <c r="B569" s="25"/>
      <c r="D569" s="7"/>
      <c r="E569" s="7"/>
      <c r="F569" s="7"/>
      <c r="G569" s="7"/>
      <c r="I569"/>
      <c r="K569" s="11"/>
      <c r="L569" s="8"/>
      <c r="N569" s="11"/>
      <c r="O569" s="15"/>
      <c r="P569" s="11"/>
      <c r="Q569" s="11"/>
      <c r="R569" s="11"/>
      <c r="S569" s="11"/>
      <c r="T569" s="11"/>
      <c r="AB569" s="25"/>
      <c r="AC569" s="73"/>
      <c r="AD569" s="25"/>
      <c r="AE569" s="25">
        <f>IF(V569&lt;Ds,'Soy Irr'!G569,IF(V569&gt;Dd,0,'Soy Irr'!G569*AD569))</f>
        <v>0</v>
      </c>
    </row>
    <row r="570" spans="1:31" x14ac:dyDescent="0.15">
      <c r="A570" s="170"/>
      <c r="B570" s="25"/>
      <c r="D570" s="7"/>
      <c r="E570" s="7"/>
      <c r="F570" s="7"/>
      <c r="G570" s="7"/>
      <c r="I570"/>
      <c r="K570" s="11"/>
      <c r="L570" s="8"/>
      <c r="N570" s="11"/>
      <c r="O570" s="15"/>
      <c r="P570" s="11"/>
      <c r="Q570" s="11"/>
      <c r="R570" s="11"/>
      <c r="S570" s="11"/>
      <c r="T570" s="11"/>
      <c r="AB570" s="25"/>
      <c r="AC570" s="73"/>
      <c r="AD570" s="25"/>
      <c r="AE570" s="25">
        <f>IF(V570&lt;Ds,'Soy Irr'!G570,IF(V570&gt;Dd,0,'Soy Irr'!G570*AD570))</f>
        <v>0</v>
      </c>
    </row>
    <row r="571" spans="1:31" x14ac:dyDescent="0.15">
      <c r="A571" s="170"/>
      <c r="B571" s="25"/>
      <c r="D571" s="7"/>
      <c r="E571" s="7"/>
      <c r="F571" s="7"/>
      <c r="G571" s="7"/>
      <c r="I571"/>
      <c r="K571" s="11"/>
      <c r="L571" s="8"/>
      <c r="N571" s="11"/>
      <c r="O571" s="15"/>
      <c r="P571" s="11"/>
      <c r="Q571" s="11"/>
      <c r="R571" s="11"/>
      <c r="S571" s="11"/>
      <c r="T571" s="11"/>
      <c r="AB571" s="25"/>
      <c r="AC571" s="73"/>
      <c r="AD571" s="25"/>
      <c r="AE571" s="25">
        <f>IF(V571&lt;Ds,'Soy Irr'!G571,IF(V571&gt;Dd,0,'Soy Irr'!G571*AD571))</f>
        <v>0</v>
      </c>
    </row>
    <row r="572" spans="1:31" x14ac:dyDescent="0.15">
      <c r="A572" s="170"/>
      <c r="B572" s="25"/>
      <c r="D572" s="7"/>
      <c r="E572" s="7"/>
      <c r="F572" s="7"/>
      <c r="G572" s="7"/>
      <c r="I572"/>
      <c r="K572" s="11"/>
      <c r="L572" s="8"/>
      <c r="N572" s="11"/>
      <c r="O572" s="15"/>
      <c r="P572" s="11"/>
      <c r="Q572" s="11"/>
      <c r="R572" s="11"/>
      <c r="S572" s="11"/>
      <c r="T572" s="11"/>
      <c r="AB572" s="25"/>
      <c r="AC572" s="73"/>
      <c r="AD572" s="25"/>
      <c r="AE572" s="25">
        <f>IF(V572&lt;Ds,'Soy Irr'!G572,IF(V572&gt;Dd,0,'Soy Irr'!G572*AD572))</f>
        <v>0</v>
      </c>
    </row>
    <row r="573" spans="1:31" x14ac:dyDescent="0.15">
      <c r="A573" s="170"/>
      <c r="B573" s="25"/>
      <c r="D573" s="7"/>
      <c r="E573" s="7"/>
      <c r="F573" s="7"/>
      <c r="G573" s="7"/>
      <c r="I573"/>
      <c r="K573" s="11"/>
      <c r="L573" s="8"/>
      <c r="N573" s="11"/>
      <c r="O573" s="15"/>
      <c r="P573" s="11"/>
      <c r="Q573" s="11"/>
      <c r="R573" s="11"/>
      <c r="S573" s="11"/>
      <c r="T573" s="11"/>
      <c r="AB573" s="25"/>
      <c r="AC573" s="73"/>
      <c r="AD573" s="25"/>
      <c r="AE573" s="25">
        <f>IF(V573&lt;Ds,'Soy Irr'!G573,IF(V573&gt;Dd,0,'Soy Irr'!G573*AD573))</f>
        <v>0</v>
      </c>
    </row>
    <row r="574" spans="1:31" x14ac:dyDescent="0.15">
      <c r="A574" s="170"/>
      <c r="B574" s="25"/>
      <c r="D574" s="7"/>
      <c r="E574" s="7"/>
      <c r="F574" s="7"/>
      <c r="G574" s="7"/>
      <c r="I574"/>
      <c r="K574" s="11"/>
      <c r="L574" s="8"/>
      <c r="N574" s="11"/>
      <c r="O574" s="15"/>
      <c r="P574" s="11"/>
      <c r="Q574" s="11"/>
      <c r="R574" s="11"/>
      <c r="S574" s="11"/>
      <c r="T574" s="11"/>
      <c r="AB574" s="25"/>
      <c r="AC574" s="73"/>
      <c r="AD574" s="25"/>
      <c r="AE574" s="25">
        <f>IF(V574&lt;Ds,'Soy Irr'!G574,IF(V574&gt;Dd,0,'Soy Irr'!G574*AD574))</f>
        <v>0</v>
      </c>
    </row>
    <row r="575" spans="1:31" x14ac:dyDescent="0.15">
      <c r="A575" s="170"/>
      <c r="B575" s="25"/>
      <c r="D575" s="7"/>
      <c r="E575" s="7"/>
      <c r="F575" s="7"/>
      <c r="G575" s="7"/>
      <c r="I575"/>
      <c r="K575" s="11"/>
      <c r="L575" s="8"/>
      <c r="N575" s="11"/>
      <c r="O575" s="15"/>
      <c r="P575" s="11"/>
      <c r="Q575" s="11"/>
      <c r="R575" s="11"/>
      <c r="S575" s="11"/>
      <c r="T575" s="11"/>
      <c r="AB575" s="25"/>
      <c r="AC575" s="73"/>
      <c r="AD575" s="25"/>
      <c r="AE575" s="25">
        <f>IF(V575&lt;Ds,'Soy Irr'!G575,IF(V575&gt;Dd,0,'Soy Irr'!G575*AD575))</f>
        <v>0</v>
      </c>
    </row>
    <row r="576" spans="1:31" x14ac:dyDescent="0.15">
      <c r="A576" s="170"/>
      <c r="B576" s="25"/>
      <c r="D576" s="7"/>
      <c r="E576" s="7"/>
      <c r="F576" s="7"/>
      <c r="G576" s="7"/>
      <c r="I576"/>
      <c r="K576" s="11"/>
      <c r="L576" s="8"/>
      <c r="N576" s="11"/>
      <c r="O576" s="15"/>
      <c r="P576" s="11"/>
      <c r="Q576" s="11"/>
      <c r="R576" s="11"/>
      <c r="S576" s="11"/>
      <c r="T576" s="11"/>
      <c r="AB576" s="25"/>
      <c r="AC576" s="73"/>
      <c r="AD576" s="25"/>
      <c r="AE576" s="25">
        <f>IF(V576&lt;Ds,'Soy Irr'!G576,IF(V576&gt;Dd,0,'Soy Irr'!G576*AD576))</f>
        <v>0</v>
      </c>
    </row>
    <row r="577" spans="1:31" x14ac:dyDescent="0.15">
      <c r="A577" s="170"/>
      <c r="B577" s="25"/>
      <c r="D577" s="7"/>
      <c r="E577" s="7"/>
      <c r="F577" s="7"/>
      <c r="G577" s="7"/>
      <c r="I577"/>
      <c r="K577" s="11"/>
      <c r="L577" s="8"/>
      <c r="N577" s="11"/>
      <c r="O577" s="15"/>
      <c r="P577" s="11"/>
      <c r="Q577" s="11"/>
      <c r="R577" s="11"/>
      <c r="S577" s="11"/>
      <c r="T577" s="11"/>
      <c r="AB577" s="25"/>
      <c r="AC577" s="73"/>
      <c r="AD577" s="25"/>
      <c r="AE577" s="25">
        <f>IF(V577&lt;Ds,'Soy Irr'!G577,IF(V577&gt;Dd,0,'Soy Irr'!G577*AD577))</f>
        <v>0</v>
      </c>
    </row>
    <row r="578" spans="1:31" x14ac:dyDescent="0.15">
      <c r="A578" s="170"/>
      <c r="B578" s="25"/>
      <c r="D578" s="7"/>
      <c r="E578" s="7"/>
      <c r="F578" s="7"/>
      <c r="G578" s="7"/>
      <c r="I578"/>
      <c r="K578" s="11"/>
      <c r="L578" s="8"/>
      <c r="N578" s="11"/>
      <c r="O578" s="15"/>
      <c r="P578" s="11"/>
      <c r="Q578" s="11"/>
      <c r="R578" s="11"/>
      <c r="S578" s="11"/>
      <c r="T578" s="11"/>
      <c r="AB578" s="25"/>
      <c r="AC578" s="73"/>
      <c r="AD578" s="25"/>
      <c r="AE578" s="25">
        <f>IF(V578&lt;Ds,'Soy Irr'!G578,IF(V578&gt;Dd,0,'Soy Irr'!G578*AD578))</f>
        <v>0</v>
      </c>
    </row>
    <row r="579" spans="1:31" x14ac:dyDescent="0.15">
      <c r="A579" s="170"/>
      <c r="B579" s="25"/>
      <c r="D579" s="7"/>
      <c r="E579" s="7"/>
      <c r="F579" s="7"/>
      <c r="G579" s="7"/>
      <c r="I579"/>
      <c r="K579" s="11"/>
      <c r="L579" s="8"/>
      <c r="N579" s="11"/>
      <c r="O579" s="15"/>
      <c r="P579" s="11"/>
      <c r="Q579" s="11"/>
      <c r="R579" s="11"/>
      <c r="S579" s="11"/>
      <c r="T579" s="11"/>
      <c r="AB579" s="25"/>
      <c r="AC579" s="73"/>
      <c r="AD579" s="25"/>
      <c r="AE579" s="25">
        <f>IF(V579&lt;Ds,'Soy Irr'!G579,IF(V579&gt;Dd,0,'Soy Irr'!G579*AD579))</f>
        <v>0</v>
      </c>
    </row>
    <row r="580" spans="1:31" x14ac:dyDescent="0.15">
      <c r="A580" s="170"/>
      <c r="B580" s="25"/>
      <c r="D580" s="7"/>
      <c r="E580" s="7"/>
      <c r="F580" s="7"/>
      <c r="G580" s="7"/>
      <c r="I580"/>
      <c r="K580" s="11"/>
      <c r="L580" s="8"/>
      <c r="N580" s="11"/>
      <c r="O580" s="15"/>
      <c r="P580" s="11"/>
      <c r="Q580" s="11"/>
      <c r="R580" s="11"/>
      <c r="S580" s="11"/>
      <c r="T580" s="11"/>
      <c r="AB580" s="25"/>
      <c r="AC580" s="73"/>
      <c r="AD580" s="25"/>
      <c r="AE580" s="25">
        <f>IF(V580&lt;Ds,'Soy Irr'!G580,IF(V580&gt;Dd,0,'Soy Irr'!G580*AD580))</f>
        <v>0</v>
      </c>
    </row>
    <row r="581" spans="1:31" x14ac:dyDescent="0.15">
      <c r="A581" s="170"/>
      <c r="B581" s="25"/>
      <c r="D581" s="7"/>
      <c r="E581" s="7"/>
      <c r="F581" s="7"/>
      <c r="G581" s="7"/>
      <c r="I581"/>
      <c r="K581" s="11"/>
      <c r="L581" s="8"/>
      <c r="N581" s="11"/>
      <c r="O581" s="15"/>
      <c r="P581" s="11"/>
      <c r="Q581" s="11"/>
      <c r="R581" s="11"/>
      <c r="S581" s="11"/>
      <c r="T581" s="11"/>
      <c r="AB581" s="25"/>
      <c r="AC581" s="73"/>
      <c r="AD581" s="25"/>
      <c r="AE581" s="25">
        <f>IF(V581&lt;Ds,'Soy Irr'!G581,IF(V581&gt;Dd,0,'Soy Irr'!G581*AD581))</f>
        <v>0</v>
      </c>
    </row>
    <row r="582" spans="1:31" x14ac:dyDescent="0.15">
      <c r="A582" s="170"/>
      <c r="B582" s="25"/>
      <c r="D582" s="7"/>
      <c r="E582" s="7"/>
      <c r="F582" s="7"/>
      <c r="G582" s="7"/>
      <c r="I582"/>
      <c r="K582" s="11"/>
      <c r="L582" s="8"/>
      <c r="N582" s="11"/>
      <c r="O582" s="15"/>
      <c r="P582" s="11"/>
      <c r="Q582" s="11"/>
      <c r="R582" s="11"/>
      <c r="S582" s="11"/>
      <c r="T582" s="11"/>
      <c r="AB582" s="25"/>
      <c r="AC582" s="73"/>
      <c r="AD582" s="25"/>
      <c r="AE582" s="25">
        <f>IF(V582&lt;Ds,'Soy Irr'!G582,IF(V582&gt;Dd,0,'Soy Irr'!G582*AD582))</f>
        <v>0</v>
      </c>
    </row>
    <row r="583" spans="1:31" x14ac:dyDescent="0.15">
      <c r="A583" s="170"/>
      <c r="B583" s="25"/>
      <c r="D583" s="7"/>
      <c r="E583" s="7"/>
      <c r="F583" s="7"/>
      <c r="G583" s="7"/>
      <c r="I583"/>
      <c r="K583" s="11"/>
      <c r="L583" s="8"/>
      <c r="N583" s="11"/>
      <c r="O583" s="15"/>
      <c r="P583" s="11"/>
      <c r="Q583" s="11"/>
      <c r="R583" s="11"/>
      <c r="S583" s="11"/>
      <c r="T583" s="11"/>
      <c r="AB583" s="25"/>
      <c r="AC583" s="73"/>
      <c r="AD583" s="25"/>
      <c r="AE583" s="25">
        <f>IF(V583&lt;Ds,'Soy Irr'!G583,IF(V583&gt;Dd,0,'Soy Irr'!G583*AD583))</f>
        <v>0</v>
      </c>
    </row>
    <row r="584" spans="1:31" x14ac:dyDescent="0.15">
      <c r="A584" s="170"/>
      <c r="B584" s="25"/>
      <c r="D584" s="7"/>
      <c r="E584" s="7"/>
      <c r="F584" s="7"/>
      <c r="G584" s="7"/>
      <c r="I584"/>
      <c r="K584" s="11"/>
      <c r="L584" s="8"/>
      <c r="N584" s="11"/>
      <c r="O584" s="15"/>
      <c r="P584" s="11"/>
      <c r="Q584" s="11"/>
      <c r="R584" s="11"/>
      <c r="S584" s="11"/>
      <c r="T584" s="11"/>
      <c r="AB584" s="25"/>
      <c r="AC584" s="73"/>
      <c r="AD584" s="25"/>
      <c r="AE584" s="25">
        <f>IF(V584&lt;Ds,'Soy Irr'!G584,IF(V584&gt;Dd,0,'Soy Irr'!G584*AD584))</f>
        <v>0</v>
      </c>
    </row>
    <row r="585" spans="1:31" x14ac:dyDescent="0.15">
      <c r="A585" s="170"/>
      <c r="B585" s="25"/>
      <c r="D585" s="7"/>
      <c r="E585" s="7"/>
      <c r="F585" s="7"/>
      <c r="G585" s="7"/>
      <c r="I585"/>
      <c r="K585" s="11"/>
      <c r="L585" s="8"/>
      <c r="N585" s="11"/>
      <c r="O585" s="15"/>
      <c r="P585" s="11"/>
      <c r="Q585" s="11"/>
      <c r="R585" s="11"/>
      <c r="S585" s="11"/>
      <c r="T585" s="11"/>
      <c r="AB585" s="25"/>
      <c r="AC585" s="73"/>
      <c r="AD585" s="25"/>
      <c r="AE585" s="25">
        <f>IF(V585&lt;Ds,'Soy Irr'!G585,IF(V585&gt;Dd,0,'Soy Irr'!G585*AD585))</f>
        <v>0</v>
      </c>
    </row>
    <row r="586" spans="1:31" x14ac:dyDescent="0.15">
      <c r="A586" s="170"/>
      <c r="B586" s="25"/>
      <c r="D586" s="7"/>
      <c r="E586" s="7"/>
      <c r="F586" s="7"/>
      <c r="G586" s="7"/>
      <c r="I586"/>
      <c r="K586" s="11"/>
      <c r="L586" s="8"/>
      <c r="N586" s="11"/>
      <c r="O586" s="15"/>
      <c r="P586" s="11"/>
      <c r="Q586" s="11"/>
      <c r="R586" s="11"/>
      <c r="S586" s="11"/>
      <c r="T586" s="11"/>
      <c r="AB586" s="25"/>
      <c r="AC586" s="73"/>
      <c r="AD586" s="25"/>
      <c r="AE586" s="25">
        <f>IF(V586&lt;Ds,'Soy Irr'!G586,IF(V586&gt;Dd,0,'Soy Irr'!G586*AD586))</f>
        <v>0</v>
      </c>
    </row>
    <row r="587" spans="1:31" x14ac:dyDescent="0.15">
      <c r="A587" s="170"/>
      <c r="B587" s="25"/>
      <c r="D587" s="7"/>
      <c r="E587" s="7"/>
      <c r="F587" s="7"/>
      <c r="G587" s="7"/>
      <c r="I587"/>
      <c r="K587" s="11"/>
      <c r="L587" s="8"/>
      <c r="N587" s="11"/>
      <c r="O587" s="15"/>
      <c r="P587" s="11"/>
      <c r="Q587" s="11"/>
      <c r="R587" s="11"/>
      <c r="S587" s="11"/>
      <c r="T587" s="11"/>
      <c r="AB587" s="25"/>
      <c r="AC587" s="73"/>
      <c r="AD587" s="25"/>
      <c r="AE587" s="25">
        <f>IF(V587&lt;Ds,'Soy Irr'!G587,IF(V587&gt;Dd,0,'Soy Irr'!G587*AD587))</f>
        <v>0</v>
      </c>
    </row>
    <row r="588" spans="1:31" x14ac:dyDescent="0.15">
      <c r="A588" s="170"/>
      <c r="B588" s="25"/>
      <c r="D588" s="7"/>
      <c r="E588" s="7"/>
      <c r="F588" s="7"/>
      <c r="G588" s="7"/>
      <c r="I588"/>
      <c r="K588" s="11"/>
      <c r="L588" s="8"/>
      <c r="N588" s="11"/>
      <c r="O588" s="15"/>
      <c r="P588" s="11"/>
      <c r="Q588" s="11"/>
      <c r="R588" s="11"/>
      <c r="S588" s="11"/>
      <c r="T588" s="11"/>
      <c r="AB588" s="25"/>
      <c r="AC588" s="73"/>
      <c r="AD588" s="25"/>
      <c r="AE588" s="25">
        <f>IF(V588&lt;Ds,'Soy Irr'!G588,IF(V588&gt;Dd,0,'Soy Irr'!G588*AD588))</f>
        <v>0</v>
      </c>
    </row>
    <row r="589" spans="1:31" x14ac:dyDescent="0.15">
      <c r="A589" s="170"/>
      <c r="B589" s="25"/>
      <c r="D589" s="7"/>
      <c r="E589" s="7"/>
      <c r="F589" s="7"/>
      <c r="G589" s="7"/>
      <c r="I589"/>
      <c r="K589" s="11"/>
      <c r="L589" s="8"/>
      <c r="N589" s="11"/>
      <c r="O589" s="15"/>
      <c r="P589" s="11"/>
      <c r="Q589" s="11"/>
      <c r="R589" s="11"/>
      <c r="S589" s="11"/>
      <c r="T589" s="11"/>
      <c r="AB589" s="25"/>
      <c r="AC589" s="73"/>
      <c r="AD589" s="25"/>
      <c r="AE589" s="25">
        <f>IF(V589&lt;Ds,'Soy Irr'!G589,IF(V589&gt;Dd,0,'Soy Irr'!G589*AD589))</f>
        <v>0</v>
      </c>
    </row>
    <row r="590" spans="1:31" x14ac:dyDescent="0.15">
      <c r="A590" s="170"/>
      <c r="B590" s="25"/>
      <c r="D590" s="7"/>
      <c r="E590" s="7"/>
      <c r="F590" s="7"/>
      <c r="G590" s="7"/>
      <c r="I590"/>
      <c r="K590" s="11"/>
      <c r="L590" s="8"/>
      <c r="N590" s="11"/>
      <c r="O590" s="15"/>
      <c r="P590" s="11"/>
      <c r="Q590" s="11"/>
      <c r="R590" s="11"/>
      <c r="S590" s="11"/>
      <c r="T590" s="11"/>
      <c r="AB590" s="25"/>
      <c r="AC590" s="73"/>
      <c r="AD590" s="25"/>
      <c r="AE590" s="25">
        <f>IF(V590&lt;Ds,'Soy Irr'!G590,IF(V590&gt;Dd,0,'Soy Irr'!G590*AD590))</f>
        <v>0</v>
      </c>
    </row>
    <row r="591" spans="1:31" x14ac:dyDescent="0.15">
      <c r="A591" s="170"/>
      <c r="B591" s="25"/>
      <c r="D591" s="7"/>
      <c r="E591" s="7"/>
      <c r="F591" s="7"/>
      <c r="G591" s="7"/>
      <c r="I591"/>
      <c r="K591" s="11"/>
      <c r="L591" s="8"/>
      <c r="N591" s="11"/>
      <c r="O591" s="15"/>
      <c r="P591" s="11"/>
      <c r="Q591" s="11"/>
      <c r="R591" s="11"/>
      <c r="S591" s="11"/>
      <c r="T591" s="11"/>
      <c r="AB591" s="25"/>
      <c r="AC591" s="73"/>
      <c r="AD591" s="25"/>
      <c r="AE591" s="25">
        <f>IF(V591&lt;Ds,'Soy Irr'!G591,IF(V591&gt;Dd,0,'Soy Irr'!G591*AD591))</f>
        <v>0</v>
      </c>
    </row>
    <row r="592" spans="1:31" x14ac:dyDescent="0.15">
      <c r="A592" s="170"/>
      <c r="B592" s="25"/>
      <c r="D592" s="7"/>
      <c r="E592" s="7"/>
      <c r="F592" s="7"/>
      <c r="G592" s="7"/>
      <c r="I592"/>
      <c r="K592" s="11"/>
      <c r="L592" s="8"/>
      <c r="N592" s="11"/>
      <c r="O592" s="15"/>
      <c r="P592" s="11"/>
      <c r="Q592" s="11"/>
      <c r="R592" s="11"/>
      <c r="S592" s="11"/>
      <c r="T592" s="11"/>
      <c r="AB592" s="25"/>
      <c r="AC592" s="73"/>
      <c r="AD592" s="25"/>
      <c r="AE592" s="25">
        <f>IF(V592&lt;Ds,'Soy Irr'!G592,IF(V592&gt;Dd,0,'Soy Irr'!G592*AD592))</f>
        <v>0</v>
      </c>
    </row>
    <row r="593" spans="1:31" x14ac:dyDescent="0.15">
      <c r="A593" s="170"/>
      <c r="B593" s="25"/>
      <c r="D593" s="7"/>
      <c r="E593" s="7"/>
      <c r="F593" s="7"/>
      <c r="G593" s="7"/>
      <c r="I593"/>
      <c r="K593" s="11"/>
      <c r="L593" s="8"/>
      <c r="N593" s="11"/>
      <c r="O593" s="15"/>
      <c r="P593" s="11"/>
      <c r="Q593" s="11"/>
      <c r="R593" s="11"/>
      <c r="S593" s="11"/>
      <c r="T593" s="11"/>
      <c r="AB593" s="25"/>
      <c r="AC593" s="73"/>
      <c r="AD593" s="25"/>
      <c r="AE593" s="25">
        <f>IF(V593&lt;Ds,'Soy Irr'!G593,IF(V593&gt;Dd,0,'Soy Irr'!G593*AD593))</f>
        <v>0</v>
      </c>
    </row>
    <row r="594" spans="1:31" x14ac:dyDescent="0.15">
      <c r="A594" s="170"/>
      <c r="B594" s="25"/>
      <c r="D594" s="7"/>
      <c r="E594" s="7"/>
      <c r="F594" s="7"/>
      <c r="G594" s="7"/>
      <c r="I594"/>
      <c r="K594" s="11"/>
      <c r="L594" s="8"/>
      <c r="N594" s="11"/>
      <c r="O594" s="15"/>
      <c r="P594" s="11"/>
      <c r="Q594" s="11"/>
      <c r="R594" s="11"/>
      <c r="S594" s="11"/>
      <c r="T594" s="11"/>
      <c r="AB594" s="25"/>
      <c r="AC594" s="73"/>
      <c r="AD594" s="25"/>
      <c r="AE594" s="25">
        <f>IF(V594&lt;Ds,'Soy Irr'!G594,IF(V594&gt;Dd,0,'Soy Irr'!G594*AD594))</f>
        <v>0</v>
      </c>
    </row>
    <row r="595" spans="1:31" x14ac:dyDescent="0.15">
      <c r="A595" s="170"/>
      <c r="B595" s="25"/>
      <c r="D595" s="7"/>
      <c r="E595" s="7"/>
      <c r="F595" s="7"/>
      <c r="G595" s="7"/>
      <c r="I595"/>
      <c r="K595" s="11"/>
      <c r="L595" s="8"/>
      <c r="N595" s="11"/>
      <c r="O595" s="15"/>
      <c r="P595" s="11"/>
      <c r="Q595" s="11"/>
      <c r="R595" s="11"/>
      <c r="S595" s="11"/>
      <c r="T595" s="11"/>
      <c r="AB595" s="25"/>
      <c r="AC595" s="73"/>
      <c r="AD595" s="25"/>
      <c r="AE595" s="25">
        <f>IF(V595&lt;Ds,'Soy Irr'!G595,IF(V595&gt;Dd,0,'Soy Irr'!G595*AD595))</f>
        <v>0</v>
      </c>
    </row>
    <row r="596" spans="1:31" x14ac:dyDescent="0.15">
      <c r="A596" s="170"/>
      <c r="B596" s="25"/>
      <c r="D596" s="7"/>
      <c r="E596" s="7"/>
      <c r="F596" s="7"/>
      <c r="G596" s="7"/>
      <c r="I596"/>
      <c r="K596" s="11"/>
      <c r="L596" s="8"/>
      <c r="N596" s="11"/>
      <c r="O596" s="15"/>
      <c r="P596" s="11"/>
      <c r="Q596" s="11"/>
      <c r="R596" s="11"/>
      <c r="S596" s="11"/>
      <c r="T596" s="11"/>
      <c r="AB596" s="25"/>
      <c r="AC596" s="73"/>
      <c r="AD596" s="25"/>
      <c r="AE596" s="25">
        <f>IF(V596&lt;Ds,'Soy Irr'!G596,IF(V596&gt;Dd,0,'Soy Irr'!G596*AD596))</f>
        <v>0</v>
      </c>
    </row>
    <row r="597" spans="1:31" x14ac:dyDescent="0.15">
      <c r="A597" s="170"/>
      <c r="B597" s="25"/>
      <c r="D597" s="7"/>
      <c r="E597" s="7"/>
      <c r="F597" s="7"/>
      <c r="G597" s="7"/>
      <c r="I597"/>
      <c r="K597" s="11"/>
      <c r="L597" s="8"/>
      <c r="N597" s="11"/>
      <c r="O597" s="15"/>
      <c r="P597" s="11"/>
      <c r="Q597" s="11"/>
      <c r="R597" s="11"/>
      <c r="S597" s="11"/>
      <c r="T597" s="11"/>
      <c r="AB597" s="25"/>
      <c r="AC597" s="73"/>
      <c r="AD597" s="25"/>
      <c r="AE597" s="25">
        <f>IF(V597&lt;Ds,'Soy Irr'!G597,IF(V597&gt;Dd,0,'Soy Irr'!G597*AD597))</f>
        <v>0</v>
      </c>
    </row>
    <row r="598" spans="1:31" x14ac:dyDescent="0.15">
      <c r="A598" s="170"/>
      <c r="B598" s="25"/>
      <c r="D598" s="7"/>
      <c r="E598" s="7"/>
      <c r="F598" s="7"/>
      <c r="G598" s="7"/>
      <c r="I598"/>
      <c r="K598" s="11"/>
      <c r="L598" s="8"/>
      <c r="N598" s="11"/>
      <c r="O598" s="15"/>
      <c r="P598" s="11"/>
      <c r="Q598" s="11"/>
      <c r="R598" s="11"/>
      <c r="S598" s="11"/>
      <c r="T598" s="11"/>
      <c r="AB598" s="25"/>
      <c r="AC598" s="73"/>
      <c r="AD598" s="25"/>
      <c r="AE598" s="25">
        <f>IF(V598&lt;Ds,'Soy Irr'!G598,IF(V598&gt;Dd,0,'Soy Irr'!G598*AD598))</f>
        <v>0</v>
      </c>
    </row>
    <row r="599" spans="1:31" x14ac:dyDescent="0.15">
      <c r="A599" s="170"/>
      <c r="B599" s="25"/>
      <c r="D599" s="7"/>
      <c r="E599" s="7"/>
      <c r="F599" s="7"/>
      <c r="G599" s="7"/>
      <c r="I599"/>
      <c r="K599" s="11"/>
      <c r="L599" s="8"/>
      <c r="N599" s="11"/>
      <c r="O599" s="15"/>
      <c r="P599" s="11"/>
      <c r="Q599" s="11"/>
      <c r="R599" s="11"/>
      <c r="S599" s="11"/>
      <c r="T599" s="11"/>
      <c r="AB599" s="25"/>
      <c r="AC599" s="73"/>
      <c r="AD599" s="25"/>
      <c r="AE599" s="25">
        <f>IF(V599&lt;Ds,'Soy Irr'!G599,IF(V599&gt;Dd,0,'Soy Irr'!G599*AD599))</f>
        <v>0</v>
      </c>
    </row>
    <row r="600" spans="1:31" x14ac:dyDescent="0.15">
      <c r="A600" s="170"/>
      <c r="B600" s="25"/>
      <c r="D600" s="7"/>
      <c r="E600" s="7"/>
      <c r="F600" s="7"/>
      <c r="G600" s="7"/>
      <c r="I600"/>
      <c r="K600" s="11"/>
      <c r="L600" s="8"/>
      <c r="N600" s="11"/>
      <c r="O600" s="15"/>
      <c r="P600" s="11"/>
      <c r="Q600" s="11"/>
      <c r="R600" s="11"/>
      <c r="S600" s="11"/>
      <c r="T600" s="11"/>
      <c r="AB600" s="25"/>
      <c r="AC600" s="73"/>
      <c r="AD600" s="25"/>
      <c r="AE600" s="25">
        <f>IF(V600&lt;Ds,'Soy Irr'!G600,IF(V600&gt;Dd,0,'Soy Irr'!G600*AD600))</f>
        <v>0</v>
      </c>
    </row>
    <row r="601" spans="1:31" x14ac:dyDescent="0.15">
      <c r="A601" s="170"/>
      <c r="B601" s="25"/>
      <c r="D601" s="7"/>
      <c r="E601" s="7"/>
      <c r="F601" s="7"/>
      <c r="G601" s="7"/>
      <c r="I601"/>
      <c r="K601" s="11"/>
      <c r="L601" s="8"/>
      <c r="N601" s="11"/>
      <c r="O601" s="15"/>
      <c r="P601" s="11"/>
      <c r="Q601" s="11"/>
      <c r="R601" s="11"/>
      <c r="S601" s="11"/>
      <c r="T601" s="11"/>
      <c r="AB601" s="25"/>
      <c r="AC601" s="73"/>
      <c r="AD601" s="25"/>
      <c r="AE601" s="25">
        <f>IF(V601&lt;Ds,'Soy Irr'!G601,IF(V601&gt;Dd,0,'Soy Irr'!G601*AD601))</f>
        <v>0</v>
      </c>
    </row>
    <row r="602" spans="1:31" x14ac:dyDescent="0.15">
      <c r="A602" s="170"/>
      <c r="B602" s="25"/>
      <c r="D602" s="7"/>
      <c r="E602" s="7"/>
      <c r="F602" s="7"/>
      <c r="G602" s="7"/>
      <c r="I602"/>
      <c r="K602" s="11"/>
      <c r="L602" s="8"/>
      <c r="N602" s="11"/>
      <c r="O602" s="15"/>
      <c r="P602" s="11"/>
      <c r="Q602" s="11"/>
      <c r="R602" s="11"/>
      <c r="S602" s="11"/>
      <c r="T602" s="11"/>
      <c r="AB602" s="25"/>
      <c r="AC602" s="73"/>
      <c r="AD602" s="25"/>
      <c r="AE602" s="25">
        <f>IF(V602&lt;Ds,'Soy Irr'!G602,IF(V602&gt;Dd,0,'Soy Irr'!G602*AD602))</f>
        <v>0</v>
      </c>
    </row>
    <row r="603" spans="1:31" x14ac:dyDescent="0.15">
      <c r="A603" s="170"/>
      <c r="B603" s="25"/>
      <c r="D603" s="7"/>
      <c r="E603" s="7"/>
      <c r="F603" s="7"/>
      <c r="G603" s="7"/>
      <c r="I603"/>
      <c r="K603" s="11"/>
      <c r="L603" s="8"/>
      <c r="N603" s="11"/>
      <c r="O603" s="15"/>
      <c r="P603" s="11"/>
      <c r="Q603" s="11"/>
      <c r="R603" s="11"/>
      <c r="S603" s="11"/>
      <c r="T603" s="11"/>
      <c r="AB603" s="25"/>
      <c r="AC603" s="73"/>
      <c r="AD603" s="25"/>
      <c r="AE603" s="25">
        <f>IF(V603&lt;Ds,'Soy Irr'!G603,IF(V603&gt;Dd,0,'Soy Irr'!G603*AD603))</f>
        <v>0</v>
      </c>
    </row>
    <row r="604" spans="1:31" x14ac:dyDescent="0.15">
      <c r="A604" s="170"/>
      <c r="B604" s="25"/>
      <c r="D604" s="7"/>
      <c r="E604" s="7"/>
      <c r="F604" s="7"/>
      <c r="G604" s="7"/>
      <c r="I604"/>
      <c r="K604" s="11"/>
      <c r="L604" s="8"/>
      <c r="N604" s="11"/>
      <c r="O604" s="15"/>
      <c r="P604" s="11"/>
      <c r="Q604" s="11"/>
      <c r="R604" s="11"/>
      <c r="S604" s="11"/>
      <c r="T604" s="11"/>
      <c r="AB604" s="25"/>
      <c r="AC604" s="73"/>
      <c r="AD604" s="25"/>
      <c r="AE604" s="25">
        <f>IF(V604&lt;Ds,'Soy Irr'!G604,IF(V604&gt;Dd,0,'Soy Irr'!G604*AD604))</f>
        <v>0</v>
      </c>
    </row>
    <row r="605" spans="1:31" x14ac:dyDescent="0.15">
      <c r="A605" s="170"/>
      <c r="B605" s="25"/>
      <c r="D605" s="7"/>
      <c r="E605" s="7"/>
      <c r="F605" s="7"/>
      <c r="G605" s="7"/>
      <c r="I605"/>
      <c r="K605" s="11"/>
      <c r="L605" s="8"/>
      <c r="N605" s="11"/>
      <c r="O605" s="15"/>
      <c r="P605" s="11"/>
      <c r="Q605" s="11"/>
      <c r="R605" s="11"/>
      <c r="S605" s="11"/>
      <c r="T605" s="11"/>
      <c r="AB605" s="25"/>
      <c r="AC605" s="73"/>
      <c r="AD605" s="25"/>
      <c r="AE605" s="25">
        <f>IF(V605&lt;Ds,'Soy Irr'!G605,IF(V605&gt;Dd,0,'Soy Irr'!G605*AD605))</f>
        <v>0</v>
      </c>
    </row>
    <row r="606" spans="1:31" x14ac:dyDescent="0.15">
      <c r="A606" s="170"/>
      <c r="B606" s="25"/>
      <c r="D606" s="7"/>
      <c r="E606" s="7"/>
      <c r="F606" s="7"/>
      <c r="G606" s="7"/>
      <c r="I606"/>
      <c r="K606" s="11"/>
      <c r="L606" s="8"/>
      <c r="N606" s="11"/>
      <c r="O606" s="15"/>
      <c r="P606" s="11"/>
      <c r="Q606" s="11"/>
      <c r="R606" s="11"/>
      <c r="S606" s="11"/>
      <c r="T606" s="11"/>
      <c r="AB606" s="25"/>
      <c r="AC606" s="73"/>
      <c r="AD606" s="25"/>
      <c r="AE606" s="25">
        <f>IF(V606&lt;Ds,'Soy Irr'!G606,IF(V606&gt;Dd,0,'Soy Irr'!G606*AD606))</f>
        <v>0</v>
      </c>
    </row>
    <row r="607" spans="1:31" x14ac:dyDescent="0.15">
      <c r="A607" s="170"/>
      <c r="B607" s="25"/>
      <c r="D607" s="7"/>
      <c r="E607" s="7"/>
      <c r="F607" s="7"/>
      <c r="G607" s="7"/>
      <c r="I607"/>
      <c r="K607" s="11"/>
      <c r="L607" s="8"/>
      <c r="N607" s="11"/>
      <c r="O607" s="15"/>
      <c r="P607" s="11"/>
      <c r="Q607" s="11"/>
      <c r="R607" s="11"/>
      <c r="S607" s="11"/>
      <c r="T607" s="11"/>
      <c r="AB607" s="25"/>
      <c r="AC607" s="73"/>
      <c r="AD607" s="25"/>
      <c r="AE607" s="25">
        <f>IF(V607&lt;Ds,'Soy Irr'!G607,IF(V607&gt;Dd,0,'Soy Irr'!G607*AD607))</f>
        <v>0</v>
      </c>
    </row>
    <row r="608" spans="1:31" x14ac:dyDescent="0.15">
      <c r="A608" s="170"/>
      <c r="B608" s="25"/>
      <c r="D608" s="7"/>
      <c r="E608" s="7"/>
      <c r="F608" s="7"/>
      <c r="G608" s="7"/>
      <c r="I608"/>
      <c r="K608" s="11"/>
      <c r="L608" s="8"/>
      <c r="N608" s="11"/>
      <c r="O608" s="15"/>
      <c r="P608" s="11"/>
      <c r="Q608" s="11"/>
      <c r="R608" s="11"/>
      <c r="S608" s="11"/>
      <c r="T608" s="11"/>
      <c r="AB608" s="25"/>
      <c r="AC608" s="73"/>
      <c r="AD608" s="25"/>
      <c r="AE608" s="25">
        <f>IF(V608&lt;Ds,'Soy Irr'!G608,IF(V608&gt;Dd,0,'Soy Irr'!G608*AD608))</f>
        <v>0</v>
      </c>
    </row>
    <row r="609" spans="1:31" x14ac:dyDescent="0.15">
      <c r="A609" s="170"/>
      <c r="B609" s="25"/>
      <c r="D609" s="7"/>
      <c r="E609" s="7"/>
      <c r="F609" s="7"/>
      <c r="G609" s="7"/>
      <c r="I609"/>
      <c r="K609" s="11"/>
      <c r="L609" s="8"/>
      <c r="N609" s="11"/>
      <c r="O609" s="15"/>
      <c r="P609" s="11"/>
      <c r="Q609" s="11"/>
      <c r="R609" s="11"/>
      <c r="S609" s="11"/>
      <c r="T609" s="11"/>
      <c r="AB609" s="25"/>
      <c r="AC609" s="73"/>
      <c r="AD609" s="25"/>
      <c r="AE609" s="25">
        <f>IF(V609&lt;Ds,'Soy Irr'!G609,IF(V609&gt;Dd,0,'Soy Irr'!G609*AD609))</f>
        <v>0</v>
      </c>
    </row>
    <row r="610" spans="1:31" x14ac:dyDescent="0.15">
      <c r="A610" s="170"/>
      <c r="B610" s="25"/>
      <c r="D610" s="7"/>
      <c r="E610" s="7"/>
      <c r="F610" s="7"/>
      <c r="G610" s="7"/>
      <c r="I610"/>
      <c r="K610" s="11"/>
      <c r="L610" s="8"/>
      <c r="N610" s="11"/>
      <c r="O610" s="15"/>
      <c r="P610" s="11"/>
      <c r="Q610" s="11"/>
      <c r="R610" s="11"/>
      <c r="S610" s="11"/>
      <c r="T610" s="11"/>
      <c r="AB610" s="25"/>
      <c r="AC610" s="73"/>
      <c r="AD610" s="25"/>
      <c r="AE610" s="25">
        <f>IF(V610&lt;Ds,'Soy Irr'!G610,IF(V610&gt;Dd,0,'Soy Irr'!G610*AD610))</f>
        <v>0</v>
      </c>
    </row>
    <row r="611" spans="1:31" x14ac:dyDescent="0.15">
      <c r="A611" s="170"/>
      <c r="B611" s="25"/>
      <c r="D611" s="7"/>
      <c r="E611" s="7"/>
      <c r="F611" s="7"/>
      <c r="G611" s="7"/>
      <c r="I611"/>
      <c r="K611" s="11"/>
      <c r="L611" s="8"/>
      <c r="N611" s="11"/>
      <c r="O611" s="15"/>
      <c r="P611" s="11"/>
      <c r="Q611" s="11"/>
      <c r="R611" s="11"/>
      <c r="S611" s="11"/>
      <c r="T611" s="11"/>
      <c r="AB611" s="25"/>
      <c r="AC611" s="73"/>
      <c r="AD611" s="25"/>
      <c r="AE611" s="25">
        <f>IF(V611&lt;Ds,'Soy Irr'!G611,IF(V611&gt;Dd,0,'Soy Irr'!G611*AD611))</f>
        <v>0</v>
      </c>
    </row>
    <row r="612" spans="1:31" x14ac:dyDescent="0.15">
      <c r="A612" s="170"/>
      <c r="B612" s="25"/>
      <c r="D612" s="7"/>
      <c r="E612" s="7"/>
      <c r="F612" s="7"/>
      <c r="G612" s="7"/>
      <c r="I612"/>
      <c r="K612" s="11"/>
      <c r="L612" s="8"/>
      <c r="N612" s="11"/>
      <c r="O612" s="15"/>
      <c r="P612" s="11"/>
      <c r="Q612" s="11"/>
      <c r="R612" s="11"/>
      <c r="S612" s="11"/>
      <c r="T612" s="11"/>
      <c r="AB612" s="25"/>
      <c r="AC612" s="73"/>
      <c r="AD612" s="25"/>
      <c r="AE612" s="25">
        <f>IF(V612&lt;Ds,'Soy Irr'!G612,IF(V612&gt;Dd,0,'Soy Irr'!G612*AD612))</f>
        <v>0</v>
      </c>
    </row>
    <row r="613" spans="1:31" x14ac:dyDescent="0.15">
      <c r="A613" s="170"/>
      <c r="B613" s="25"/>
      <c r="D613" s="7"/>
      <c r="E613" s="7"/>
      <c r="F613" s="7"/>
      <c r="G613" s="7"/>
      <c r="I613"/>
      <c r="K613" s="11"/>
      <c r="L613" s="8"/>
      <c r="N613" s="11"/>
      <c r="O613" s="15"/>
      <c r="P613" s="11"/>
      <c r="Q613" s="11"/>
      <c r="R613" s="11"/>
      <c r="S613" s="11"/>
      <c r="T613" s="11"/>
      <c r="AB613" s="25"/>
      <c r="AC613" s="73"/>
      <c r="AD613" s="25"/>
      <c r="AE613" s="25">
        <f>IF(V613&lt;Ds,'Soy Irr'!G613,IF(V613&gt;Dd,0,'Soy Irr'!G613*AD613))</f>
        <v>0</v>
      </c>
    </row>
    <row r="614" spans="1:31" x14ac:dyDescent="0.15">
      <c r="A614" s="170"/>
      <c r="B614" s="25"/>
      <c r="D614" s="7"/>
      <c r="E614" s="7"/>
      <c r="F614" s="7"/>
      <c r="G614" s="7"/>
      <c r="I614"/>
      <c r="K614" s="11"/>
      <c r="L614" s="8"/>
      <c r="N614" s="11"/>
      <c r="O614" s="15"/>
      <c r="P614" s="11"/>
      <c r="Q614" s="11"/>
      <c r="R614" s="11"/>
      <c r="S614" s="11"/>
      <c r="T614" s="11"/>
      <c r="AB614" s="25"/>
      <c r="AC614" s="73"/>
      <c r="AD614" s="25"/>
      <c r="AE614" s="25">
        <f>IF(V614&lt;Ds,'Soy Irr'!G614,IF(V614&gt;Dd,0,'Soy Irr'!G614*AD614))</f>
        <v>0</v>
      </c>
    </row>
    <row r="615" spans="1:31" x14ac:dyDescent="0.15">
      <c r="A615" s="170"/>
      <c r="B615" s="25"/>
      <c r="D615" s="7"/>
      <c r="E615" s="7"/>
      <c r="F615" s="7"/>
      <c r="G615" s="7"/>
      <c r="I615"/>
      <c r="K615" s="11"/>
      <c r="L615" s="8"/>
      <c r="N615" s="11"/>
      <c r="O615" s="15"/>
      <c r="P615" s="11"/>
      <c r="Q615" s="11"/>
      <c r="R615" s="11"/>
      <c r="S615" s="11"/>
      <c r="T615" s="11"/>
      <c r="AB615" s="25"/>
      <c r="AC615" s="73"/>
      <c r="AD615" s="25"/>
      <c r="AE615" s="25">
        <f>IF(V615&lt;Ds,'Soy Irr'!G615,IF(V615&gt;Dd,0,'Soy Irr'!G615*AD615))</f>
        <v>0</v>
      </c>
    </row>
    <row r="616" spans="1:31" x14ac:dyDescent="0.15">
      <c r="A616" s="170"/>
      <c r="B616" s="25"/>
      <c r="D616" s="7"/>
      <c r="E616" s="7"/>
      <c r="F616" s="7"/>
      <c r="G616" s="7"/>
      <c r="I616"/>
      <c r="K616" s="11"/>
      <c r="L616" s="8"/>
      <c r="N616" s="11"/>
      <c r="O616" s="15"/>
      <c r="P616" s="11"/>
      <c r="Q616" s="11"/>
      <c r="R616" s="11"/>
      <c r="S616" s="11"/>
      <c r="T616" s="11"/>
      <c r="AB616" s="25"/>
      <c r="AC616" s="73"/>
      <c r="AD616" s="25"/>
      <c r="AE616" s="25">
        <f>IF(V616&lt;Ds,'Soy Irr'!G616,IF(V616&gt;Dd,0,'Soy Irr'!G616*AD616))</f>
        <v>0</v>
      </c>
    </row>
    <row r="617" spans="1:31" x14ac:dyDescent="0.15">
      <c r="A617" s="170"/>
      <c r="B617" s="25"/>
      <c r="D617" s="7"/>
      <c r="E617" s="7"/>
      <c r="F617" s="7"/>
      <c r="G617" s="7"/>
      <c r="I617"/>
      <c r="K617" s="11"/>
      <c r="L617" s="8"/>
      <c r="N617" s="11"/>
      <c r="O617" s="15"/>
      <c r="P617" s="11"/>
      <c r="Q617" s="11"/>
      <c r="R617" s="11"/>
      <c r="S617" s="11"/>
      <c r="T617" s="11"/>
      <c r="AB617" s="25"/>
      <c r="AC617" s="73"/>
      <c r="AD617" s="25"/>
      <c r="AE617" s="25">
        <f>IF(V617&lt;Ds,'Soy Irr'!G617,IF(V617&gt;Dd,0,'Soy Irr'!G617*AD617))</f>
        <v>0</v>
      </c>
    </row>
    <row r="618" spans="1:31" x14ac:dyDescent="0.15">
      <c r="A618" s="170"/>
      <c r="B618" s="25"/>
      <c r="D618" s="7"/>
      <c r="E618" s="7"/>
      <c r="F618" s="7"/>
      <c r="G618" s="7"/>
      <c r="I618"/>
      <c r="K618" s="11"/>
      <c r="L618" s="8"/>
      <c r="N618" s="11"/>
      <c r="O618" s="15"/>
      <c r="P618" s="11"/>
      <c r="Q618" s="11"/>
      <c r="R618" s="11"/>
      <c r="S618" s="11"/>
      <c r="T618" s="11"/>
      <c r="AB618" s="25"/>
      <c r="AC618" s="73"/>
      <c r="AD618" s="25"/>
      <c r="AE618" s="25">
        <f>IF(V618&lt;Ds,'Soy Irr'!G618,IF(V618&gt;Dd,0,'Soy Irr'!G618*AD618))</f>
        <v>0</v>
      </c>
    </row>
    <row r="619" spans="1:31" x14ac:dyDescent="0.15">
      <c r="A619" s="170"/>
      <c r="B619" s="25"/>
      <c r="D619" s="7"/>
      <c r="E619" s="7"/>
      <c r="F619" s="7"/>
      <c r="G619" s="7"/>
      <c r="I619"/>
      <c r="K619" s="11"/>
      <c r="L619" s="8"/>
      <c r="N619" s="11"/>
      <c r="O619" s="15"/>
      <c r="P619" s="11"/>
      <c r="Q619" s="11"/>
      <c r="R619" s="11"/>
      <c r="S619" s="11"/>
      <c r="T619" s="11"/>
      <c r="AB619" s="25"/>
      <c r="AC619" s="73"/>
      <c r="AD619" s="25"/>
      <c r="AE619" s="25">
        <f>IF(V619&lt;Ds,'Soy Irr'!G619,IF(V619&gt;Dd,0,'Soy Irr'!G619*AD619))</f>
        <v>0</v>
      </c>
    </row>
    <row r="620" spans="1:31" x14ac:dyDescent="0.15">
      <c r="A620" s="170"/>
      <c r="B620" s="25"/>
      <c r="D620" s="7"/>
      <c r="E620" s="7"/>
      <c r="F620" s="7"/>
      <c r="G620" s="7"/>
      <c r="I620"/>
      <c r="K620" s="11"/>
      <c r="L620" s="8"/>
      <c r="N620" s="11"/>
      <c r="O620" s="15"/>
      <c r="P620" s="11"/>
      <c r="Q620" s="11"/>
      <c r="R620" s="11"/>
      <c r="S620" s="11"/>
      <c r="T620" s="11"/>
      <c r="AB620" s="25"/>
      <c r="AC620" s="73"/>
      <c r="AD620" s="25"/>
      <c r="AE620" s="25">
        <f>IF(V620&lt;Ds,'Soy Irr'!G620,IF(V620&gt;Dd,0,'Soy Irr'!G620*AD620))</f>
        <v>0</v>
      </c>
    </row>
    <row r="621" spans="1:31" x14ac:dyDescent="0.15">
      <c r="A621" s="170"/>
      <c r="B621" s="25"/>
      <c r="D621" s="7"/>
      <c r="E621" s="7"/>
      <c r="F621" s="7"/>
      <c r="G621" s="7"/>
      <c r="I621"/>
      <c r="K621" s="11"/>
      <c r="L621" s="8"/>
      <c r="N621" s="11"/>
      <c r="O621" s="15"/>
      <c r="P621" s="11"/>
      <c r="Q621" s="11"/>
      <c r="R621" s="11"/>
      <c r="S621" s="11"/>
      <c r="T621" s="11"/>
      <c r="AB621" s="25"/>
      <c r="AC621" s="73"/>
      <c r="AD621" s="25"/>
      <c r="AE621" s="25">
        <f>IF(V621&lt;Ds,'Soy Irr'!G621,IF(V621&gt;Dd,0,'Soy Irr'!G621*AD621))</f>
        <v>0</v>
      </c>
    </row>
    <row r="622" spans="1:31" x14ac:dyDescent="0.15">
      <c r="A622" s="170"/>
      <c r="B622" s="25"/>
      <c r="D622" s="7"/>
      <c r="E622" s="7"/>
      <c r="F622" s="7"/>
      <c r="G622" s="7"/>
      <c r="I622"/>
      <c r="K622" s="11"/>
      <c r="L622" s="8"/>
      <c r="N622" s="11"/>
      <c r="O622" s="15"/>
      <c r="P622" s="11"/>
      <c r="Q622" s="11"/>
      <c r="R622" s="11"/>
      <c r="S622" s="11"/>
      <c r="T622" s="11"/>
      <c r="AB622" s="25"/>
      <c r="AC622" s="73"/>
      <c r="AD622" s="25"/>
      <c r="AE622" s="25">
        <f>IF(V622&lt;Ds,'Soy Irr'!G622,IF(V622&gt;Dd,0,'Soy Irr'!G622*AD622))</f>
        <v>0</v>
      </c>
    </row>
    <row r="623" spans="1:31" x14ac:dyDescent="0.15">
      <c r="A623" s="170"/>
      <c r="B623" s="25"/>
      <c r="D623" s="7"/>
      <c r="E623" s="7"/>
      <c r="F623" s="7"/>
      <c r="G623" s="7"/>
      <c r="I623"/>
      <c r="K623" s="11"/>
      <c r="L623" s="8"/>
      <c r="N623" s="11"/>
      <c r="O623" s="15"/>
      <c r="P623" s="11"/>
      <c r="Q623" s="11"/>
      <c r="R623" s="11"/>
      <c r="S623" s="11"/>
      <c r="T623" s="11"/>
      <c r="AB623" s="25"/>
      <c r="AC623" s="73"/>
      <c r="AD623" s="25"/>
      <c r="AE623" s="25">
        <f>IF(V623&lt;Ds,'Soy Irr'!G623,IF(V623&gt;Dd,0,'Soy Irr'!G623*AD623))</f>
        <v>0</v>
      </c>
    </row>
    <row r="624" spans="1:31" x14ac:dyDescent="0.15">
      <c r="A624" s="170"/>
      <c r="B624" s="25"/>
      <c r="D624" s="7"/>
      <c r="E624" s="7"/>
      <c r="F624" s="7"/>
      <c r="G624" s="7"/>
      <c r="I624"/>
      <c r="K624" s="11"/>
      <c r="L624" s="8"/>
      <c r="N624" s="11"/>
      <c r="O624" s="15"/>
      <c r="P624" s="11"/>
      <c r="Q624" s="11"/>
      <c r="R624" s="11"/>
      <c r="S624" s="11"/>
      <c r="T624" s="11"/>
      <c r="AB624" s="25"/>
      <c r="AC624" s="73"/>
      <c r="AD624" s="25"/>
      <c r="AE624" s="25">
        <f>IF(V624&lt;Ds,'Soy Irr'!G624,IF(V624&gt;Dd,0,'Soy Irr'!G624*AD624))</f>
        <v>0</v>
      </c>
    </row>
    <row r="625" spans="1:31" x14ac:dyDescent="0.15">
      <c r="A625" s="170"/>
      <c r="B625" s="25"/>
      <c r="D625" s="7"/>
      <c r="E625" s="7"/>
      <c r="F625" s="7"/>
      <c r="G625" s="7"/>
      <c r="I625"/>
      <c r="K625" s="11"/>
      <c r="L625" s="8"/>
      <c r="N625" s="11"/>
      <c r="O625" s="15"/>
      <c r="P625" s="11"/>
      <c r="Q625" s="11"/>
      <c r="R625" s="11"/>
      <c r="S625" s="11"/>
      <c r="T625" s="11"/>
      <c r="AB625" s="25"/>
      <c r="AC625" s="73"/>
      <c r="AD625" s="25"/>
      <c r="AE625" s="25">
        <f>IF(V625&lt;Ds,'Soy Irr'!G625,IF(V625&gt;Dd,0,'Soy Irr'!G625*AD625))</f>
        <v>0</v>
      </c>
    </row>
    <row r="626" spans="1:31" x14ac:dyDescent="0.15">
      <c r="A626" s="170"/>
      <c r="B626" s="25"/>
      <c r="D626" s="7"/>
      <c r="E626" s="7"/>
      <c r="F626" s="7"/>
      <c r="G626" s="7"/>
      <c r="I626"/>
      <c r="K626" s="11"/>
      <c r="L626" s="8"/>
      <c r="N626" s="11"/>
      <c r="O626" s="15"/>
      <c r="P626" s="11"/>
      <c r="Q626" s="11"/>
      <c r="R626" s="11"/>
      <c r="S626" s="11"/>
      <c r="T626" s="11"/>
      <c r="AB626" s="25"/>
      <c r="AC626" s="73"/>
      <c r="AD626" s="25"/>
      <c r="AE626" s="25">
        <f>IF(V626&lt;Ds,'Soy Irr'!G626,IF(V626&gt;Dd,0,'Soy Irr'!G626*AD626))</f>
        <v>0</v>
      </c>
    </row>
    <row r="627" spans="1:31" x14ac:dyDescent="0.15">
      <c r="A627" s="170"/>
      <c r="B627" s="25"/>
      <c r="D627" s="7"/>
      <c r="E627" s="7"/>
      <c r="F627" s="7"/>
      <c r="G627" s="7"/>
      <c r="I627"/>
      <c r="K627" s="11"/>
      <c r="L627" s="8"/>
      <c r="N627" s="11"/>
      <c r="O627" s="15"/>
      <c r="P627" s="11"/>
      <c r="Q627" s="11"/>
      <c r="R627" s="11"/>
      <c r="S627" s="11"/>
      <c r="T627" s="11"/>
      <c r="AB627" s="25"/>
      <c r="AC627" s="73"/>
      <c r="AD627" s="25"/>
      <c r="AE627" s="25">
        <f>IF(V627&lt;Ds,'Soy Irr'!G627,IF(V627&gt;Dd,0,'Soy Irr'!G627*AD627))</f>
        <v>0</v>
      </c>
    </row>
    <row r="628" spans="1:31" x14ac:dyDescent="0.15">
      <c r="A628" s="170"/>
      <c r="B628" s="25"/>
      <c r="D628" s="7"/>
      <c r="E628" s="7"/>
      <c r="F628" s="7"/>
      <c r="G628" s="7"/>
      <c r="I628"/>
      <c r="K628" s="11"/>
      <c r="L628" s="8"/>
      <c r="N628" s="11"/>
      <c r="O628" s="15"/>
      <c r="P628" s="11"/>
      <c r="Q628" s="11"/>
      <c r="R628" s="11"/>
      <c r="S628" s="11"/>
      <c r="T628" s="11"/>
      <c r="AB628" s="25"/>
      <c r="AC628" s="73"/>
      <c r="AD628" s="25"/>
      <c r="AE628" s="25">
        <f>IF(V628&lt;Ds,'Soy Irr'!G628,IF(V628&gt;Dd,0,'Soy Irr'!G628*AD628))</f>
        <v>0</v>
      </c>
    </row>
    <row r="629" spans="1:31" x14ac:dyDescent="0.15">
      <c r="A629" s="170"/>
      <c r="B629" s="25"/>
      <c r="D629" s="7"/>
      <c r="E629" s="7"/>
      <c r="F629" s="7"/>
      <c r="G629" s="7"/>
      <c r="I629"/>
      <c r="K629" s="11"/>
      <c r="L629" s="8"/>
      <c r="N629" s="11"/>
      <c r="O629" s="15"/>
      <c r="P629" s="11"/>
      <c r="Q629" s="11"/>
      <c r="R629" s="11"/>
      <c r="S629" s="11"/>
      <c r="T629" s="11"/>
      <c r="AB629" s="25"/>
      <c r="AC629" s="73"/>
      <c r="AD629" s="25"/>
      <c r="AE629" s="25">
        <f>IF(V629&lt;Ds,'Soy Irr'!G629,IF(V629&gt;Dd,0,'Soy Irr'!G629*AD629))</f>
        <v>0</v>
      </c>
    </row>
    <row r="630" spans="1:31" x14ac:dyDescent="0.15">
      <c r="A630" s="170"/>
      <c r="B630" s="25"/>
      <c r="D630" s="7"/>
      <c r="E630" s="7"/>
      <c r="F630" s="7"/>
      <c r="G630" s="7"/>
      <c r="I630"/>
      <c r="K630" s="11"/>
      <c r="L630" s="8"/>
      <c r="N630" s="11"/>
      <c r="O630" s="15"/>
      <c r="P630" s="11"/>
      <c r="Q630" s="11"/>
      <c r="R630" s="11"/>
      <c r="S630" s="11"/>
      <c r="T630" s="11"/>
      <c r="AB630" s="25"/>
      <c r="AC630" s="73"/>
      <c r="AD630" s="25"/>
      <c r="AE630" s="25">
        <f>IF(V630&lt;Ds,'Soy Irr'!G630,IF(V630&gt;Dd,0,'Soy Irr'!G630*AD630))</f>
        <v>0</v>
      </c>
    </row>
    <row r="631" spans="1:31" x14ac:dyDescent="0.15">
      <c r="A631" s="170"/>
      <c r="B631" s="25"/>
      <c r="D631" s="7"/>
      <c r="E631" s="7"/>
      <c r="F631" s="7"/>
      <c r="G631" s="7"/>
      <c r="I631"/>
      <c r="K631" s="11"/>
      <c r="L631" s="8"/>
      <c r="N631" s="11"/>
      <c r="O631" s="15"/>
      <c r="P631" s="11"/>
      <c r="Q631" s="11"/>
      <c r="R631" s="11"/>
      <c r="S631" s="11"/>
      <c r="T631" s="11"/>
      <c r="AB631" s="25"/>
      <c r="AC631" s="73"/>
      <c r="AD631" s="25"/>
      <c r="AE631" s="25">
        <f>IF(V631&lt;Ds,'Soy Irr'!G631,IF(V631&gt;Dd,0,'Soy Irr'!G631*AD631))</f>
        <v>0</v>
      </c>
    </row>
    <row r="632" spans="1:31" x14ac:dyDescent="0.15">
      <c r="A632" s="170"/>
      <c r="B632" s="25"/>
      <c r="D632" s="7"/>
      <c r="E632" s="7"/>
      <c r="F632" s="7"/>
      <c r="G632" s="7"/>
      <c r="I632"/>
      <c r="K632" s="11"/>
      <c r="L632" s="8"/>
      <c r="N632" s="11"/>
      <c r="O632" s="15"/>
      <c r="P632" s="11"/>
      <c r="Q632" s="11"/>
      <c r="R632" s="11"/>
      <c r="S632" s="11"/>
      <c r="T632" s="11"/>
      <c r="AB632" s="25"/>
      <c r="AC632" s="73"/>
      <c r="AD632" s="25"/>
      <c r="AE632" s="25">
        <f>IF(V632&lt;Ds,'Soy Irr'!G632,IF(V632&gt;Dd,0,'Soy Irr'!G632*AD632))</f>
        <v>0</v>
      </c>
    </row>
    <row r="633" spans="1:31" x14ac:dyDescent="0.15">
      <c r="A633" s="170"/>
      <c r="B633" s="25"/>
      <c r="D633" s="7"/>
      <c r="E633" s="7"/>
      <c r="F633" s="7"/>
      <c r="G633" s="7"/>
      <c r="I633"/>
      <c r="K633" s="11"/>
      <c r="L633" s="8"/>
      <c r="N633" s="11"/>
      <c r="O633" s="15"/>
      <c r="P633" s="11"/>
      <c r="Q633" s="11"/>
      <c r="R633" s="11"/>
      <c r="S633" s="11"/>
      <c r="T633" s="11"/>
      <c r="AB633" s="25"/>
      <c r="AC633" s="73"/>
      <c r="AD633" s="25"/>
      <c r="AE633" s="25">
        <f>IF(V633&lt;Ds,'Soy Irr'!G633,IF(V633&gt;Dd,0,'Soy Irr'!G633*AD633))</f>
        <v>0</v>
      </c>
    </row>
    <row r="634" spans="1:31" x14ac:dyDescent="0.15">
      <c r="A634" s="170"/>
      <c r="B634" s="25"/>
      <c r="D634" s="7"/>
      <c r="E634" s="7"/>
      <c r="F634" s="7"/>
      <c r="G634" s="7"/>
      <c r="I634"/>
      <c r="K634" s="11"/>
      <c r="L634" s="8"/>
      <c r="N634" s="11"/>
      <c r="O634" s="15"/>
      <c r="P634" s="11"/>
      <c r="Q634" s="11"/>
      <c r="R634" s="11"/>
      <c r="S634" s="11"/>
      <c r="T634" s="11"/>
      <c r="AB634" s="25"/>
      <c r="AC634" s="73"/>
      <c r="AD634" s="25"/>
      <c r="AE634" s="25">
        <f>IF(V634&lt;Ds,'Soy Irr'!G634,IF(V634&gt;Dd,0,'Soy Irr'!G634*AD634))</f>
        <v>0</v>
      </c>
    </row>
    <row r="635" spans="1:31" x14ac:dyDescent="0.15">
      <c r="A635" s="170"/>
      <c r="B635" s="25"/>
      <c r="D635" s="7"/>
      <c r="E635" s="7"/>
      <c r="F635" s="7"/>
      <c r="G635" s="7"/>
      <c r="I635"/>
      <c r="K635" s="11"/>
      <c r="L635" s="8"/>
      <c r="N635" s="11"/>
      <c r="O635" s="15"/>
      <c r="P635" s="11"/>
      <c r="Q635" s="11"/>
      <c r="R635" s="11"/>
      <c r="S635" s="11"/>
      <c r="T635" s="11"/>
      <c r="AB635" s="25"/>
      <c r="AC635" s="73"/>
      <c r="AD635" s="25"/>
      <c r="AE635" s="25">
        <f>IF(V635&lt;Ds,'Soy Irr'!G635,IF(V635&gt;Dd,0,'Soy Irr'!G635*AD635))</f>
        <v>0</v>
      </c>
    </row>
    <row r="636" spans="1:31" x14ac:dyDescent="0.15">
      <c r="A636" s="170"/>
      <c r="B636" s="25"/>
      <c r="D636" s="7"/>
      <c r="E636" s="7"/>
      <c r="F636" s="7"/>
      <c r="G636" s="7"/>
      <c r="I636"/>
      <c r="K636" s="11"/>
      <c r="L636" s="8"/>
      <c r="N636" s="11"/>
      <c r="O636" s="15"/>
      <c r="P636" s="11"/>
      <c r="Q636" s="11"/>
      <c r="R636" s="11"/>
      <c r="S636" s="11"/>
      <c r="T636" s="11"/>
      <c r="AB636" s="25"/>
      <c r="AC636" s="73"/>
      <c r="AD636" s="25"/>
      <c r="AE636" s="25">
        <f>IF(V636&lt;Ds,'Soy Irr'!G636,IF(V636&gt;Dd,0,'Soy Irr'!G636*AD636))</f>
        <v>0</v>
      </c>
    </row>
    <row r="637" spans="1:31" x14ac:dyDescent="0.15">
      <c r="A637" s="170"/>
      <c r="B637" s="25"/>
      <c r="D637" s="7"/>
      <c r="E637" s="7"/>
      <c r="F637" s="7"/>
      <c r="G637" s="7"/>
      <c r="I637"/>
      <c r="K637" s="11"/>
      <c r="L637" s="8"/>
      <c r="N637" s="11"/>
      <c r="O637" s="15"/>
      <c r="P637" s="11"/>
      <c r="Q637" s="11"/>
      <c r="R637" s="11"/>
      <c r="S637" s="11"/>
      <c r="T637" s="11"/>
      <c r="AB637" s="25"/>
      <c r="AC637" s="73"/>
      <c r="AD637" s="25"/>
      <c r="AE637" s="25">
        <f>IF(V637&lt;Ds,'Soy Irr'!G637,IF(V637&gt;Dd,0,'Soy Irr'!G637*AD637))</f>
        <v>0</v>
      </c>
    </row>
    <row r="638" spans="1:31" x14ac:dyDescent="0.15">
      <c r="A638" s="170"/>
      <c r="B638" s="25"/>
      <c r="D638" s="7"/>
      <c r="E638" s="7"/>
      <c r="F638" s="7"/>
      <c r="G638" s="7"/>
      <c r="I638"/>
      <c r="K638" s="11"/>
      <c r="L638" s="8"/>
      <c r="N638" s="11"/>
      <c r="O638" s="15"/>
      <c r="P638" s="11"/>
      <c r="Q638" s="11"/>
      <c r="R638" s="11"/>
      <c r="S638" s="11"/>
      <c r="T638" s="11"/>
      <c r="AB638" s="25"/>
      <c r="AC638" s="73"/>
      <c r="AD638" s="25"/>
      <c r="AE638" s="25">
        <f>IF(V638&lt;Ds,'Soy Irr'!G638,IF(V638&gt;Dd,0,'Soy Irr'!G638*AD638))</f>
        <v>0</v>
      </c>
    </row>
    <row r="639" spans="1:31" x14ac:dyDescent="0.15">
      <c r="A639" s="170"/>
      <c r="B639" s="25"/>
      <c r="D639" s="7"/>
      <c r="E639" s="7"/>
      <c r="F639" s="7"/>
      <c r="G639" s="7"/>
      <c r="I639"/>
      <c r="K639" s="11"/>
      <c r="L639" s="8"/>
      <c r="N639" s="11"/>
      <c r="O639" s="15"/>
      <c r="P639" s="11"/>
      <c r="Q639" s="11"/>
      <c r="R639" s="11"/>
      <c r="S639" s="11"/>
      <c r="T639" s="11"/>
      <c r="AB639" s="25"/>
      <c r="AC639" s="73"/>
      <c r="AD639" s="25"/>
      <c r="AE639" s="25">
        <f>IF(V639&lt;Ds,'Soy Irr'!G639,IF(V639&gt;Dd,0,'Soy Irr'!G639*AD639))</f>
        <v>0</v>
      </c>
    </row>
    <row r="640" spans="1:31" x14ac:dyDescent="0.15">
      <c r="A640" s="170"/>
      <c r="B640" s="25"/>
      <c r="D640" s="7"/>
      <c r="E640" s="7"/>
      <c r="F640" s="7"/>
      <c r="G640" s="7"/>
      <c r="I640"/>
      <c r="K640" s="11"/>
      <c r="L640" s="8"/>
      <c r="N640" s="11"/>
      <c r="O640" s="15"/>
      <c r="P640" s="11"/>
      <c r="Q640" s="11"/>
      <c r="R640" s="11"/>
      <c r="S640" s="11"/>
      <c r="T640" s="11"/>
      <c r="AB640" s="25"/>
      <c r="AC640" s="73"/>
      <c r="AD640" s="25"/>
      <c r="AE640" s="25">
        <f>IF(V640&lt;Ds,'Soy Irr'!G640,IF(V640&gt;Dd,0,'Soy Irr'!G640*AD640))</f>
        <v>0</v>
      </c>
    </row>
    <row r="641" spans="1:31" x14ac:dyDescent="0.15">
      <c r="A641" s="170"/>
      <c r="B641" s="25"/>
      <c r="D641" s="7"/>
      <c r="E641" s="7"/>
      <c r="F641" s="7"/>
      <c r="G641" s="7"/>
      <c r="I641"/>
      <c r="K641" s="11"/>
      <c r="L641" s="8"/>
      <c r="N641" s="11"/>
      <c r="O641" s="15"/>
      <c r="P641" s="11"/>
      <c r="Q641" s="11"/>
      <c r="R641" s="11"/>
      <c r="S641" s="11"/>
      <c r="T641" s="11"/>
      <c r="AB641" s="25"/>
      <c r="AC641" s="73"/>
      <c r="AD641" s="25"/>
      <c r="AE641" s="25">
        <f>IF(V641&lt;Ds,'Soy Irr'!G641,IF(V641&gt;Dd,0,'Soy Irr'!G641*AD641))</f>
        <v>0</v>
      </c>
    </row>
    <row r="642" spans="1:31" x14ac:dyDescent="0.15">
      <c r="A642" s="170"/>
      <c r="B642" s="25"/>
      <c r="D642" s="7"/>
      <c r="E642" s="7"/>
      <c r="F642" s="7"/>
      <c r="G642" s="7"/>
      <c r="I642"/>
      <c r="K642" s="11"/>
      <c r="L642" s="8"/>
      <c r="N642" s="11"/>
      <c r="O642" s="15"/>
      <c r="P642" s="11"/>
      <c r="Q642" s="11"/>
      <c r="R642" s="11"/>
      <c r="S642" s="11"/>
      <c r="T642" s="11"/>
      <c r="AB642" s="25"/>
      <c r="AC642" s="73"/>
      <c r="AD642" s="25"/>
      <c r="AE642" s="25">
        <f>IF(V642&lt;Ds,'Soy Irr'!G642,IF(V642&gt;Dd,0,'Soy Irr'!G642*AD642))</f>
        <v>0</v>
      </c>
    </row>
    <row r="643" spans="1:31" x14ac:dyDescent="0.15">
      <c r="A643" s="170"/>
      <c r="B643" s="25"/>
      <c r="D643" s="7"/>
      <c r="E643" s="7"/>
      <c r="F643" s="7"/>
      <c r="G643" s="7"/>
      <c r="I643"/>
      <c r="K643" s="11"/>
      <c r="L643" s="8"/>
      <c r="N643" s="11"/>
      <c r="O643" s="15"/>
      <c r="P643" s="11"/>
      <c r="Q643" s="11"/>
      <c r="R643" s="11"/>
      <c r="S643" s="11"/>
      <c r="T643" s="11"/>
      <c r="AB643" s="25"/>
      <c r="AC643" s="73"/>
      <c r="AD643" s="25"/>
      <c r="AE643" s="25">
        <f>IF(V643&lt;Ds,'Soy Irr'!G643,IF(V643&gt;Dd,0,'Soy Irr'!G643*AD643))</f>
        <v>0</v>
      </c>
    </row>
    <row r="644" spans="1:31" x14ac:dyDescent="0.15">
      <c r="A644" s="170"/>
      <c r="B644" s="25"/>
      <c r="D644" s="7"/>
      <c r="E644" s="7"/>
      <c r="F644" s="7"/>
      <c r="G644" s="7"/>
      <c r="I644"/>
      <c r="K644" s="11"/>
      <c r="L644" s="8"/>
      <c r="N644" s="11"/>
      <c r="O644" s="15"/>
      <c r="P644" s="11"/>
      <c r="Q644" s="11"/>
      <c r="R644" s="11"/>
      <c r="S644" s="11"/>
      <c r="T644" s="11"/>
      <c r="AB644" s="25"/>
      <c r="AC644" s="73"/>
      <c r="AD644" s="25"/>
      <c r="AE644" s="25">
        <f>IF(V644&lt;Ds,'Soy Irr'!G644,IF(V644&gt;Dd,0,'Soy Irr'!G644*AD644))</f>
        <v>0</v>
      </c>
    </row>
    <row r="645" spans="1:31" x14ac:dyDescent="0.15">
      <c r="A645" s="170"/>
      <c r="B645" s="25"/>
      <c r="D645" s="7"/>
      <c r="E645" s="7"/>
      <c r="F645" s="7"/>
      <c r="G645" s="7"/>
      <c r="I645"/>
      <c r="K645" s="11"/>
      <c r="L645" s="8"/>
      <c r="N645" s="11"/>
      <c r="O645" s="15"/>
      <c r="P645" s="11"/>
      <c r="Q645" s="11"/>
      <c r="R645" s="11"/>
      <c r="S645" s="11"/>
      <c r="T645" s="11"/>
      <c r="AB645" s="25"/>
      <c r="AC645" s="73"/>
      <c r="AD645" s="25"/>
      <c r="AE645" s="25">
        <f>IF(V645&lt;Ds,'Soy Irr'!G645,IF(V645&gt;Dd,0,'Soy Irr'!G645*AD645))</f>
        <v>0</v>
      </c>
    </row>
    <row r="646" spans="1:31" x14ac:dyDescent="0.15">
      <c r="A646" s="170"/>
      <c r="B646" s="25"/>
      <c r="D646" s="7"/>
      <c r="E646" s="7"/>
      <c r="F646" s="7"/>
      <c r="G646" s="7"/>
      <c r="I646"/>
      <c r="K646" s="11"/>
      <c r="L646" s="8"/>
      <c r="N646" s="11"/>
      <c r="O646" s="15"/>
      <c r="P646" s="11"/>
      <c r="Q646" s="11"/>
      <c r="R646" s="11"/>
      <c r="S646" s="11"/>
      <c r="T646" s="11"/>
      <c r="AB646" s="25"/>
      <c r="AC646" s="73"/>
      <c r="AD646" s="25"/>
      <c r="AE646" s="25">
        <f>IF(V646&lt;Ds,'Soy Irr'!G646,IF(V646&gt;Dd,0,'Soy Irr'!G646*AD646))</f>
        <v>0</v>
      </c>
    </row>
    <row r="647" spans="1:31" x14ac:dyDescent="0.15">
      <c r="A647" s="170"/>
      <c r="B647" s="25"/>
      <c r="D647" s="7"/>
      <c r="E647" s="7"/>
      <c r="F647" s="7"/>
      <c r="G647" s="7"/>
      <c r="I647"/>
      <c r="K647" s="11"/>
      <c r="L647" s="8"/>
      <c r="N647" s="11"/>
      <c r="O647" s="15"/>
      <c r="P647" s="11"/>
      <c r="Q647" s="11"/>
      <c r="R647" s="11"/>
      <c r="S647" s="11"/>
      <c r="T647" s="11"/>
      <c r="AB647" s="25"/>
      <c r="AC647" s="73"/>
      <c r="AD647" s="25"/>
      <c r="AE647" s="25">
        <f>IF(V647&lt;Ds,'Soy Irr'!G647,IF(V647&gt;Dd,0,'Soy Irr'!G647*AD647))</f>
        <v>0</v>
      </c>
    </row>
    <row r="648" spans="1:31" x14ac:dyDescent="0.15">
      <c r="A648" s="170"/>
      <c r="B648" s="25"/>
      <c r="D648" s="7"/>
      <c r="E648" s="7"/>
      <c r="F648" s="7"/>
      <c r="G648" s="7"/>
      <c r="I648"/>
      <c r="K648" s="11"/>
      <c r="L648" s="8"/>
      <c r="N648" s="11"/>
      <c r="O648" s="15"/>
      <c r="P648" s="11"/>
      <c r="Q648" s="11"/>
      <c r="R648" s="11"/>
      <c r="S648" s="11"/>
      <c r="T648" s="11"/>
      <c r="AB648" s="25"/>
      <c r="AC648" s="73"/>
      <c r="AD648" s="25"/>
      <c r="AE648" s="25">
        <f>IF(V648&lt;Ds,'Soy Irr'!G648,IF(V648&gt;Dd,0,'Soy Irr'!G648*AD648))</f>
        <v>0</v>
      </c>
    </row>
    <row r="649" spans="1:31" x14ac:dyDescent="0.15">
      <c r="A649" s="170"/>
      <c r="B649" s="25"/>
      <c r="D649" s="7"/>
      <c r="E649" s="7"/>
      <c r="F649" s="7"/>
      <c r="G649" s="7"/>
      <c r="I649"/>
      <c r="K649" s="11"/>
      <c r="L649" s="8"/>
      <c r="N649" s="11"/>
      <c r="O649" s="15"/>
      <c r="P649" s="11"/>
      <c r="Q649" s="11"/>
      <c r="R649" s="11"/>
      <c r="S649" s="11"/>
      <c r="T649" s="11"/>
      <c r="AB649" s="25"/>
      <c r="AC649" s="73"/>
      <c r="AD649" s="25"/>
      <c r="AE649" s="25">
        <f>IF(V649&lt;Ds,'Soy Irr'!G649,IF(V649&gt;Dd,0,'Soy Irr'!G649*AD649))</f>
        <v>0</v>
      </c>
    </row>
    <row r="650" spans="1:31" x14ac:dyDescent="0.15">
      <c r="A650" s="170"/>
      <c r="B650" s="25"/>
      <c r="D650" s="7"/>
      <c r="E650" s="7"/>
      <c r="F650" s="7"/>
      <c r="G650" s="7"/>
      <c r="I650"/>
      <c r="K650" s="11"/>
      <c r="L650" s="8"/>
      <c r="N650" s="11"/>
      <c r="O650" s="15"/>
      <c r="P650" s="11"/>
      <c r="Q650" s="11"/>
      <c r="R650" s="11"/>
      <c r="S650" s="11"/>
      <c r="T650" s="11"/>
      <c r="AB650" s="25"/>
      <c r="AC650" s="73"/>
      <c r="AD650" s="25"/>
      <c r="AE650" s="25">
        <f>IF(V650&lt;Ds,'Soy Irr'!G650,IF(V650&gt;Dd,0,'Soy Irr'!G650*AD650))</f>
        <v>0</v>
      </c>
    </row>
    <row r="651" spans="1:31" x14ac:dyDescent="0.15">
      <c r="A651" s="170"/>
      <c r="B651" s="25"/>
      <c r="D651" s="7"/>
      <c r="E651" s="7"/>
      <c r="F651" s="7"/>
      <c r="G651" s="7"/>
      <c r="I651"/>
      <c r="K651" s="11"/>
      <c r="L651" s="8"/>
      <c r="N651" s="11"/>
      <c r="O651" s="15"/>
      <c r="P651" s="11"/>
      <c r="Q651" s="11"/>
      <c r="R651" s="11"/>
      <c r="S651" s="11"/>
      <c r="T651" s="11"/>
      <c r="AB651" s="25"/>
      <c r="AC651" s="73"/>
      <c r="AD651" s="25"/>
      <c r="AE651" s="25">
        <f>IF(V651&lt;Ds,'Soy Irr'!G651,IF(V651&gt;Dd,0,'Soy Irr'!G651*AD651))</f>
        <v>0</v>
      </c>
    </row>
    <row r="652" spans="1:31" x14ac:dyDescent="0.15">
      <c r="A652" s="170"/>
      <c r="B652" s="25"/>
      <c r="D652" s="7"/>
      <c r="E652" s="7"/>
      <c r="F652" s="7"/>
      <c r="G652" s="7"/>
      <c r="I652"/>
      <c r="K652" s="11"/>
      <c r="L652" s="8"/>
      <c r="N652" s="11"/>
      <c r="O652" s="15"/>
      <c r="P652" s="11"/>
      <c r="Q652" s="11"/>
      <c r="R652" s="11"/>
      <c r="S652" s="11"/>
      <c r="T652" s="11"/>
      <c r="AB652" s="25"/>
      <c r="AC652" s="73"/>
      <c r="AD652" s="25"/>
      <c r="AE652" s="25">
        <f>IF(V652&lt;Ds,'Soy Irr'!G652,IF(V652&gt;Dd,0,'Soy Irr'!G652*AD652))</f>
        <v>0</v>
      </c>
    </row>
    <row r="653" spans="1:31" x14ac:dyDescent="0.15">
      <c r="A653" s="170"/>
      <c r="B653" s="25"/>
      <c r="D653" s="7"/>
      <c r="E653" s="7"/>
      <c r="F653" s="7"/>
      <c r="G653" s="7"/>
      <c r="I653"/>
      <c r="K653" s="11"/>
      <c r="L653" s="8"/>
      <c r="N653" s="11"/>
      <c r="O653" s="15"/>
      <c r="P653" s="11"/>
      <c r="Q653" s="11"/>
      <c r="R653" s="11"/>
      <c r="S653" s="11"/>
      <c r="T653" s="11"/>
      <c r="AB653" s="25"/>
      <c r="AC653" s="73"/>
      <c r="AD653" s="25"/>
      <c r="AE653" s="25">
        <f>IF(V653&lt;Ds,'Soy Irr'!G653,IF(V653&gt;Dd,0,'Soy Irr'!G653*AD653))</f>
        <v>0</v>
      </c>
    </row>
    <row r="654" spans="1:31" x14ac:dyDescent="0.15">
      <c r="A654" s="170"/>
      <c r="B654" s="25"/>
      <c r="D654" s="7"/>
      <c r="E654" s="7"/>
      <c r="F654" s="7"/>
      <c r="G654" s="7"/>
      <c r="I654"/>
      <c r="K654" s="11"/>
      <c r="L654" s="8"/>
      <c r="N654" s="11"/>
      <c r="O654" s="15"/>
      <c r="P654" s="11"/>
      <c r="Q654" s="11"/>
      <c r="R654" s="11"/>
      <c r="S654" s="11"/>
      <c r="T654" s="11"/>
      <c r="AB654" s="25"/>
      <c r="AC654" s="73"/>
      <c r="AD654" s="25"/>
      <c r="AE654" s="25">
        <f>IF(V654&lt;Ds,'Soy Irr'!G654,IF(V654&gt;Dd,0,'Soy Irr'!G654*AD654))</f>
        <v>0</v>
      </c>
    </row>
    <row r="655" spans="1:31" x14ac:dyDescent="0.15">
      <c r="A655" s="170"/>
      <c r="B655" s="25"/>
      <c r="D655" s="7"/>
      <c r="E655" s="7"/>
      <c r="F655" s="7"/>
      <c r="G655" s="7"/>
      <c r="I655"/>
      <c r="K655" s="11"/>
      <c r="L655" s="8"/>
      <c r="N655" s="11"/>
      <c r="O655" s="15"/>
      <c r="P655" s="11"/>
      <c r="Q655" s="11"/>
      <c r="R655" s="11"/>
      <c r="S655" s="11"/>
      <c r="T655" s="11"/>
      <c r="AB655" s="25"/>
      <c r="AC655" s="73"/>
      <c r="AD655" s="25"/>
      <c r="AE655" s="25">
        <f>IF(V655&lt;Ds,'Soy Irr'!G655,IF(V655&gt;Dd,0,'Soy Irr'!G655*AD655))</f>
        <v>0</v>
      </c>
    </row>
    <row r="656" spans="1:31" x14ac:dyDescent="0.15">
      <c r="A656" s="170"/>
      <c r="B656" s="25"/>
      <c r="D656" s="7"/>
      <c r="E656" s="7"/>
      <c r="F656" s="7"/>
      <c r="G656" s="7"/>
      <c r="I656"/>
      <c r="K656" s="11"/>
      <c r="L656" s="8"/>
      <c r="N656" s="11"/>
      <c r="O656" s="15"/>
      <c r="P656" s="11"/>
      <c r="Q656" s="11"/>
      <c r="R656" s="11"/>
      <c r="S656" s="11"/>
      <c r="T656" s="11"/>
      <c r="AB656" s="25"/>
      <c r="AC656" s="73"/>
      <c r="AD656" s="25"/>
      <c r="AE656" s="25">
        <f>IF(V656&lt;Ds,'Soy Irr'!G656,IF(V656&gt;Dd,0,'Soy Irr'!G656*AD656))</f>
        <v>0</v>
      </c>
    </row>
    <row r="657" spans="1:31" x14ac:dyDescent="0.15">
      <c r="A657" s="170"/>
      <c r="B657" s="25"/>
      <c r="D657" s="7"/>
      <c r="E657" s="7"/>
      <c r="F657" s="7"/>
      <c r="G657" s="7"/>
      <c r="I657"/>
      <c r="K657" s="11"/>
      <c r="L657" s="8"/>
      <c r="N657" s="11"/>
      <c r="O657" s="15"/>
      <c r="P657" s="11"/>
      <c r="Q657" s="11"/>
      <c r="R657" s="11"/>
      <c r="S657" s="11"/>
      <c r="T657" s="11"/>
      <c r="AB657" s="25"/>
      <c r="AC657" s="73"/>
      <c r="AD657" s="25"/>
      <c r="AE657" s="25">
        <f>IF(V657&lt;Ds,'Soy Irr'!G657,IF(V657&gt;Dd,0,'Soy Irr'!G657*AD657))</f>
        <v>0</v>
      </c>
    </row>
    <row r="658" spans="1:31" x14ac:dyDescent="0.15">
      <c r="A658" s="170"/>
      <c r="B658" s="25"/>
      <c r="D658" s="7"/>
      <c r="E658" s="7"/>
      <c r="F658" s="7"/>
      <c r="G658" s="7"/>
      <c r="I658"/>
      <c r="K658" s="11"/>
      <c r="L658" s="8"/>
      <c r="N658" s="11"/>
      <c r="O658" s="15"/>
      <c r="P658" s="11"/>
      <c r="Q658" s="11"/>
      <c r="R658" s="11"/>
      <c r="S658" s="11"/>
      <c r="T658" s="11"/>
      <c r="AB658" s="25"/>
      <c r="AC658" s="73"/>
      <c r="AD658" s="25"/>
      <c r="AE658" s="25">
        <f>IF(V658&lt;Ds,'Soy Irr'!G658,IF(V658&gt;Dd,0,'Soy Irr'!G658*AD658))</f>
        <v>0</v>
      </c>
    </row>
    <row r="659" spans="1:31" x14ac:dyDescent="0.15">
      <c r="A659" s="170"/>
      <c r="B659" s="25"/>
      <c r="D659" s="7"/>
      <c r="E659" s="7"/>
      <c r="F659" s="7"/>
      <c r="G659" s="7"/>
      <c r="I659"/>
      <c r="K659" s="11"/>
      <c r="L659" s="8"/>
      <c r="N659" s="11"/>
      <c r="O659" s="15"/>
      <c r="P659" s="11"/>
      <c r="Q659" s="11"/>
      <c r="R659" s="11"/>
      <c r="S659" s="11"/>
      <c r="T659" s="11"/>
      <c r="AB659" s="25"/>
      <c r="AC659" s="73"/>
      <c r="AD659" s="25"/>
      <c r="AE659" s="25">
        <f>IF(V659&lt;Ds,'Soy Irr'!G659,IF(V659&gt;Dd,0,'Soy Irr'!G659*AD659))</f>
        <v>0</v>
      </c>
    </row>
    <row r="660" spans="1:31" x14ac:dyDescent="0.15">
      <c r="A660" s="170"/>
      <c r="B660" s="25"/>
      <c r="D660" s="7"/>
      <c r="E660" s="7"/>
      <c r="F660" s="7"/>
      <c r="G660" s="7"/>
      <c r="I660"/>
      <c r="K660" s="11"/>
      <c r="L660" s="8"/>
      <c r="N660" s="11"/>
      <c r="O660" s="15"/>
      <c r="P660" s="11"/>
      <c r="Q660" s="11"/>
      <c r="R660" s="11"/>
      <c r="S660" s="11"/>
      <c r="T660" s="11"/>
      <c r="AB660" s="25"/>
      <c r="AC660" s="73"/>
      <c r="AD660" s="25"/>
      <c r="AE660" s="25">
        <f>IF(V660&lt;Ds,'Soy Irr'!G660,IF(V660&gt;Dd,0,'Soy Irr'!G660*AD660))</f>
        <v>0</v>
      </c>
    </row>
    <row r="661" spans="1:31" x14ac:dyDescent="0.15">
      <c r="A661" s="170"/>
      <c r="B661" s="25"/>
      <c r="D661" s="7"/>
      <c r="E661" s="7"/>
      <c r="F661" s="7"/>
      <c r="G661" s="7"/>
      <c r="I661"/>
      <c r="K661" s="11"/>
      <c r="L661" s="8"/>
      <c r="N661" s="11"/>
      <c r="O661" s="15"/>
      <c r="P661" s="11"/>
      <c r="Q661" s="11"/>
      <c r="R661" s="11"/>
      <c r="S661" s="11"/>
      <c r="T661" s="11"/>
      <c r="AB661" s="25"/>
      <c r="AC661" s="73"/>
      <c r="AD661" s="25"/>
      <c r="AE661" s="25">
        <f>IF(V661&lt;Ds,'Soy Irr'!G661,IF(V661&gt;Dd,0,'Soy Irr'!G661*AD661))</f>
        <v>0</v>
      </c>
    </row>
    <row r="662" spans="1:31" x14ac:dyDescent="0.15">
      <c r="A662" s="170"/>
      <c r="B662" s="25"/>
      <c r="D662" s="7"/>
      <c r="E662" s="7"/>
      <c r="F662" s="7"/>
      <c r="G662" s="7"/>
      <c r="I662"/>
      <c r="K662" s="11"/>
      <c r="L662" s="8"/>
      <c r="N662" s="11"/>
      <c r="O662" s="15"/>
      <c r="P662" s="11"/>
      <c r="Q662" s="11"/>
      <c r="R662" s="11"/>
      <c r="S662" s="11"/>
      <c r="T662" s="11"/>
      <c r="AB662" s="25"/>
      <c r="AC662" s="73"/>
      <c r="AD662" s="25"/>
      <c r="AE662" s="25">
        <f>IF(V662&lt;Ds,'Soy Irr'!G662,IF(V662&gt;Dd,0,'Soy Irr'!G662*AD662))</f>
        <v>0</v>
      </c>
    </row>
    <row r="663" spans="1:31" x14ac:dyDescent="0.15">
      <c r="A663" s="170"/>
      <c r="B663" s="25"/>
      <c r="D663" s="7"/>
      <c r="E663" s="7"/>
      <c r="F663" s="7"/>
      <c r="G663" s="7"/>
      <c r="I663"/>
      <c r="K663" s="11"/>
      <c r="L663" s="8"/>
      <c r="N663" s="11"/>
      <c r="O663" s="15"/>
      <c r="P663" s="11"/>
      <c r="Q663" s="11"/>
      <c r="R663" s="11"/>
      <c r="S663" s="11"/>
      <c r="T663" s="11"/>
      <c r="AB663" s="25"/>
      <c r="AC663" s="73"/>
      <c r="AD663" s="25"/>
      <c r="AE663" s="25">
        <f>IF(V663&lt;Ds,'Soy Irr'!G663,IF(V663&gt;Dd,0,'Soy Irr'!G663*AD663))</f>
        <v>0</v>
      </c>
    </row>
    <row r="664" spans="1:31" x14ac:dyDescent="0.15">
      <c r="A664" s="170"/>
      <c r="B664" s="25"/>
      <c r="D664" s="7"/>
      <c r="E664" s="7"/>
      <c r="F664" s="7"/>
      <c r="G664" s="7"/>
      <c r="I664"/>
      <c r="K664" s="11"/>
      <c r="L664" s="8"/>
      <c r="N664" s="11"/>
      <c r="O664" s="15"/>
      <c r="P664" s="11"/>
      <c r="Q664" s="11"/>
      <c r="R664" s="11"/>
      <c r="S664" s="11"/>
      <c r="T664" s="11"/>
      <c r="AB664" s="25"/>
      <c r="AC664" s="73"/>
      <c r="AD664" s="25"/>
      <c r="AE664" s="25">
        <f>IF(V664&lt;Ds,'Soy Irr'!G664,IF(V664&gt;Dd,0,'Soy Irr'!G664*AD664))</f>
        <v>0</v>
      </c>
    </row>
    <row r="665" spans="1:31" x14ac:dyDescent="0.15">
      <c r="A665" s="170"/>
      <c r="B665" s="25"/>
      <c r="D665" s="7"/>
      <c r="E665" s="7"/>
      <c r="F665" s="7"/>
      <c r="G665" s="7"/>
      <c r="I665"/>
      <c r="K665" s="11"/>
      <c r="L665" s="8"/>
      <c r="N665" s="11"/>
      <c r="O665" s="15"/>
      <c r="P665" s="11"/>
      <c r="Q665" s="11"/>
      <c r="R665" s="11"/>
      <c r="S665" s="11"/>
      <c r="T665" s="11"/>
      <c r="AB665" s="25"/>
      <c r="AC665" s="73"/>
      <c r="AD665" s="25"/>
      <c r="AE665" s="25">
        <f>IF(V665&lt;Ds,'Soy Irr'!G665,IF(V665&gt;Dd,0,'Soy Irr'!G665*AD665))</f>
        <v>0</v>
      </c>
    </row>
    <row r="666" spans="1:31" x14ac:dyDescent="0.15">
      <c r="A666" s="170"/>
      <c r="B666" s="25"/>
      <c r="D666" s="7"/>
      <c r="E666" s="7"/>
      <c r="F666" s="7"/>
      <c r="G666" s="7"/>
      <c r="I666"/>
      <c r="K666" s="11"/>
      <c r="L666" s="8"/>
      <c r="N666" s="11"/>
      <c r="O666" s="15"/>
      <c r="P666" s="11"/>
      <c r="Q666" s="11"/>
      <c r="R666" s="11"/>
      <c r="S666" s="11"/>
      <c r="T666" s="11"/>
      <c r="AB666" s="25"/>
      <c r="AC666" s="73"/>
      <c r="AD666" s="25"/>
      <c r="AE666" s="25">
        <f>IF(V666&lt;Ds,'Soy Irr'!G666,IF(V666&gt;Dd,0,'Soy Irr'!G666*AD666))</f>
        <v>0</v>
      </c>
    </row>
    <row r="667" spans="1:31" x14ac:dyDescent="0.15">
      <c r="A667" s="170"/>
      <c r="B667" s="25"/>
      <c r="D667" s="7"/>
      <c r="E667" s="7"/>
      <c r="F667" s="7"/>
      <c r="G667" s="7"/>
      <c r="I667"/>
      <c r="K667" s="11"/>
      <c r="L667" s="8"/>
      <c r="N667" s="11"/>
      <c r="O667" s="15"/>
      <c r="P667" s="11"/>
      <c r="Q667" s="11"/>
      <c r="R667" s="11"/>
      <c r="S667" s="11"/>
      <c r="T667" s="11"/>
      <c r="AB667" s="25"/>
      <c r="AC667" s="73"/>
      <c r="AD667" s="25"/>
      <c r="AE667" s="25">
        <f>IF(V667&lt;Ds,'Soy Irr'!G667,IF(V667&gt;Dd,0,'Soy Irr'!G667*AD667))</f>
        <v>0</v>
      </c>
    </row>
    <row r="668" spans="1:31" x14ac:dyDescent="0.15">
      <c r="A668" s="170"/>
      <c r="B668" s="25"/>
      <c r="D668" s="7"/>
      <c r="E668" s="7"/>
      <c r="F668" s="7"/>
      <c r="G668" s="7"/>
      <c r="I668"/>
      <c r="K668" s="11"/>
      <c r="L668" s="8"/>
      <c r="N668" s="11"/>
      <c r="O668" s="15"/>
      <c r="P668" s="11"/>
      <c r="Q668" s="11"/>
      <c r="R668" s="11"/>
      <c r="S668" s="11"/>
      <c r="T668" s="11"/>
      <c r="AB668" s="25"/>
      <c r="AC668" s="73"/>
      <c r="AD668" s="25"/>
      <c r="AE668" s="25">
        <f>IF(V668&lt;Ds,'Soy Irr'!G668,IF(V668&gt;Dd,0,'Soy Irr'!G668*AD668))</f>
        <v>0</v>
      </c>
    </row>
    <row r="669" spans="1:31" x14ac:dyDescent="0.15">
      <c r="A669" s="170"/>
      <c r="B669" s="25"/>
      <c r="D669" s="7"/>
      <c r="E669" s="7"/>
      <c r="F669" s="7"/>
      <c r="G669" s="7"/>
      <c r="I669"/>
      <c r="K669" s="11"/>
      <c r="L669" s="8"/>
      <c r="N669" s="11"/>
      <c r="O669" s="15"/>
      <c r="P669" s="11"/>
      <c r="Q669" s="11"/>
      <c r="R669" s="11"/>
      <c r="S669" s="11"/>
      <c r="T669" s="11"/>
      <c r="AB669" s="25"/>
      <c r="AC669" s="73"/>
      <c r="AD669" s="25"/>
      <c r="AE669" s="25">
        <f>IF(V669&lt;Ds,'Soy Irr'!G669,IF(V669&gt;Dd,0,'Soy Irr'!G669*AD669))</f>
        <v>0</v>
      </c>
    </row>
    <row r="670" spans="1:31" x14ac:dyDescent="0.15">
      <c r="A670" s="170"/>
      <c r="B670" s="25"/>
      <c r="D670" s="7"/>
      <c r="E670" s="7"/>
      <c r="F670" s="7"/>
      <c r="G670" s="7"/>
      <c r="I670"/>
      <c r="K670" s="11"/>
      <c r="L670" s="8"/>
      <c r="N670" s="11"/>
      <c r="O670" s="15"/>
      <c r="P670" s="11"/>
      <c r="Q670" s="11"/>
      <c r="R670" s="11"/>
      <c r="S670" s="11"/>
      <c r="T670" s="11"/>
      <c r="AB670" s="25"/>
      <c r="AC670" s="73"/>
      <c r="AD670" s="25"/>
      <c r="AE670" s="25">
        <f>IF(V670&lt;Ds,'Soy Irr'!G670,IF(V670&gt;Dd,0,'Soy Irr'!G670*AD670))</f>
        <v>0</v>
      </c>
    </row>
    <row r="671" spans="1:31" x14ac:dyDescent="0.15">
      <c r="A671" s="170"/>
      <c r="B671" s="25"/>
      <c r="D671" s="7"/>
      <c r="E671" s="7"/>
      <c r="F671" s="7"/>
      <c r="G671" s="7"/>
      <c r="I671"/>
      <c r="K671" s="11"/>
      <c r="L671" s="8"/>
      <c r="N671" s="11"/>
      <c r="O671" s="15"/>
      <c r="P671" s="11"/>
      <c r="Q671" s="11"/>
      <c r="R671" s="11"/>
      <c r="S671" s="11"/>
      <c r="T671" s="11"/>
      <c r="AB671" s="25"/>
      <c r="AC671" s="73"/>
      <c r="AD671" s="25"/>
      <c r="AE671" s="25">
        <f>IF(V671&lt;Ds,'Soy Irr'!G671,IF(V671&gt;Dd,0,'Soy Irr'!G671*AD671))</f>
        <v>0</v>
      </c>
    </row>
    <row r="672" spans="1:31" x14ac:dyDescent="0.15">
      <c r="A672" s="170"/>
      <c r="B672" s="25"/>
      <c r="D672" s="7"/>
      <c r="E672" s="7"/>
      <c r="F672" s="7"/>
      <c r="G672" s="7"/>
      <c r="I672"/>
      <c r="K672" s="11"/>
      <c r="L672" s="8"/>
      <c r="N672" s="11"/>
      <c r="O672" s="15"/>
      <c r="P672" s="11"/>
      <c r="Q672" s="11"/>
      <c r="R672" s="11"/>
      <c r="S672" s="11"/>
      <c r="T672" s="11"/>
      <c r="AB672" s="25"/>
      <c r="AC672" s="73"/>
      <c r="AD672" s="25"/>
      <c r="AE672" s="25">
        <f>IF(V672&lt;Ds,'Soy Irr'!G672,IF(V672&gt;Dd,0,'Soy Irr'!G672*AD672))</f>
        <v>0</v>
      </c>
    </row>
    <row r="673" spans="1:31" ht="16" x14ac:dyDescent="0.2">
      <c r="A673" s="170"/>
      <c r="B673" s="25"/>
      <c r="D673" s="7"/>
      <c r="E673" s="7"/>
      <c r="F673" s="7"/>
      <c r="G673" s="7"/>
      <c r="I673"/>
      <c r="K673" s="11"/>
      <c r="L673" s="8"/>
      <c r="N673" s="11"/>
      <c r="O673" s="15"/>
      <c r="P673" s="11"/>
      <c r="Q673" s="11"/>
      <c r="R673" s="11"/>
      <c r="S673" s="11"/>
      <c r="T673" s="11"/>
      <c r="X673" s="179"/>
      <c r="AB673" s="25"/>
      <c r="AC673" s="73"/>
      <c r="AD673" s="25"/>
      <c r="AE673" s="25">
        <f>IF(V673&lt;Ds,'Soy Irr'!G673,IF(V673&gt;Dd,0,'Soy Irr'!G673*AD673))</f>
        <v>0</v>
      </c>
    </row>
    <row r="674" spans="1:31" ht="16" x14ac:dyDescent="0.2">
      <c r="A674" s="170"/>
      <c r="B674" s="25"/>
      <c r="D674" s="7"/>
      <c r="E674" s="7"/>
      <c r="F674" s="7"/>
      <c r="G674" s="7"/>
      <c r="I674"/>
      <c r="K674" s="11"/>
      <c r="L674" s="8"/>
      <c r="N674" s="11"/>
      <c r="O674" s="15"/>
      <c r="P674" s="11"/>
      <c r="Q674" s="11"/>
      <c r="R674" s="11"/>
      <c r="S674" s="11"/>
      <c r="T674" s="11"/>
      <c r="X674" s="179"/>
      <c r="AB674" s="25"/>
      <c r="AC674" s="73"/>
      <c r="AD674" s="25"/>
      <c r="AE674" s="25">
        <f>IF(V674&lt;Ds,'Soy Irr'!G674,IF(V674&gt;Dd,0,'Soy Irr'!G674*AD674))</f>
        <v>0</v>
      </c>
    </row>
    <row r="675" spans="1:31" ht="16" x14ac:dyDescent="0.2">
      <c r="A675" s="170"/>
      <c r="B675" s="25"/>
      <c r="D675" s="7"/>
      <c r="E675" s="7"/>
      <c r="F675" s="7"/>
      <c r="G675" s="7"/>
      <c r="I675"/>
      <c r="K675" s="11"/>
      <c r="L675" s="8"/>
      <c r="N675" s="11"/>
      <c r="O675" s="15"/>
      <c r="P675" s="11"/>
      <c r="Q675" s="11"/>
      <c r="R675" s="11"/>
      <c r="S675" s="11"/>
      <c r="T675" s="11"/>
      <c r="X675" s="179"/>
      <c r="AB675" s="25"/>
      <c r="AC675" s="73"/>
      <c r="AD675" s="25"/>
      <c r="AE675" s="25">
        <f>IF(V675&lt;Ds,'Soy Irr'!G675,IF(V675&gt;Dd,0,'Soy Irr'!G675*AD675))</f>
        <v>0</v>
      </c>
    </row>
    <row r="676" spans="1:31" ht="16" x14ac:dyDescent="0.2">
      <c r="A676" s="170"/>
      <c r="B676" s="25"/>
      <c r="D676" s="7"/>
      <c r="E676" s="7"/>
      <c r="F676" s="7"/>
      <c r="G676" s="7"/>
      <c r="I676"/>
      <c r="K676" s="11"/>
      <c r="L676" s="8"/>
      <c r="N676" s="11"/>
      <c r="O676" s="15"/>
      <c r="P676" s="11"/>
      <c r="Q676" s="11"/>
      <c r="R676" s="11"/>
      <c r="S676" s="11"/>
      <c r="T676" s="11"/>
      <c r="X676" s="179"/>
      <c r="AB676" s="25"/>
      <c r="AC676" s="73"/>
      <c r="AD676" s="25"/>
      <c r="AE676" s="25">
        <f>IF(V676&lt;Ds,'Soy Irr'!G676,IF(V676&gt;Dd,0,'Soy Irr'!G676*AD676))</f>
        <v>0</v>
      </c>
    </row>
    <row r="677" spans="1:31" x14ac:dyDescent="0.15">
      <c r="A677" s="170"/>
      <c r="B677" s="25"/>
      <c r="D677" s="7"/>
      <c r="E677" s="7"/>
      <c r="F677" s="7"/>
      <c r="G677" s="7"/>
      <c r="I677"/>
      <c r="K677" s="11"/>
      <c r="L677" s="8"/>
      <c r="N677" s="11"/>
      <c r="O677" s="15"/>
      <c r="P677" s="11"/>
      <c r="Q677" s="11"/>
      <c r="R677" s="11"/>
      <c r="S677" s="11"/>
      <c r="T677" s="11"/>
      <c r="AB677" s="25"/>
      <c r="AC677" s="73"/>
      <c r="AD677" s="25"/>
      <c r="AE677" s="25">
        <f>IF(V677&lt;Ds,'Soy Irr'!G677,IF(V677&gt;Dd,0,'Soy Irr'!G677*AD677))</f>
        <v>0</v>
      </c>
    </row>
    <row r="678" spans="1:31" ht="16" x14ac:dyDescent="0.2">
      <c r="A678" s="170"/>
      <c r="B678" s="25"/>
      <c r="D678" s="7"/>
      <c r="E678" s="7"/>
      <c r="F678" s="7"/>
      <c r="G678" s="7"/>
      <c r="I678"/>
      <c r="K678" s="11"/>
      <c r="L678" s="8"/>
      <c r="N678" s="11"/>
      <c r="O678" s="15"/>
      <c r="P678" s="11"/>
      <c r="Q678" s="11"/>
      <c r="R678" s="11"/>
      <c r="S678" s="11"/>
      <c r="T678" s="11"/>
      <c r="X678" s="179"/>
      <c r="AB678" s="25"/>
      <c r="AC678" s="73"/>
      <c r="AD678" s="25"/>
      <c r="AE678" s="25">
        <f>IF(V678&lt;Ds,'Soy Irr'!G678,IF(V678&gt;Dd,0,'Soy Irr'!G678*AD678))</f>
        <v>0</v>
      </c>
    </row>
    <row r="679" spans="1:31" ht="16" x14ac:dyDescent="0.2">
      <c r="A679" s="170"/>
      <c r="B679" s="25"/>
      <c r="D679" s="7"/>
      <c r="E679" s="7"/>
      <c r="F679" s="7"/>
      <c r="G679" s="7"/>
      <c r="I679"/>
      <c r="K679" s="11"/>
      <c r="L679" s="8"/>
      <c r="N679" s="11"/>
      <c r="O679" s="15"/>
      <c r="P679" s="11"/>
      <c r="Q679" s="11"/>
      <c r="R679" s="11"/>
      <c r="S679" s="11"/>
      <c r="T679" s="11"/>
      <c r="X679" s="179"/>
      <c r="AB679" s="25"/>
      <c r="AC679" s="73"/>
      <c r="AD679" s="25"/>
      <c r="AE679" s="25">
        <f>IF(V679&lt;Ds,'Soy Irr'!G679,IF(V679&gt;Dd,0,'Soy Irr'!G679*AD679))</f>
        <v>0</v>
      </c>
    </row>
    <row r="680" spans="1:31" ht="16" x14ac:dyDescent="0.2">
      <c r="A680" s="170"/>
      <c r="B680" s="25"/>
      <c r="D680" s="7"/>
      <c r="E680" s="7"/>
      <c r="F680" s="7"/>
      <c r="G680" s="7"/>
      <c r="I680"/>
      <c r="K680" s="11"/>
      <c r="L680" s="8"/>
      <c r="N680" s="11"/>
      <c r="O680" s="15"/>
      <c r="P680" s="11"/>
      <c r="Q680" s="11"/>
      <c r="R680" s="11"/>
      <c r="S680" s="11"/>
      <c r="T680" s="11"/>
      <c r="X680" s="179"/>
      <c r="AB680" s="25"/>
      <c r="AC680" s="73"/>
      <c r="AD680" s="25"/>
      <c r="AE680" s="25">
        <f>IF(V680&lt;Ds,'Soy Irr'!G680,IF(V680&gt;Dd,0,'Soy Irr'!G680*AD680))</f>
        <v>0</v>
      </c>
    </row>
    <row r="681" spans="1:31" ht="16" x14ac:dyDescent="0.2">
      <c r="A681" s="170"/>
      <c r="B681" s="25"/>
      <c r="D681" s="7"/>
      <c r="E681" s="7"/>
      <c r="F681" s="7"/>
      <c r="G681" s="7"/>
      <c r="I681"/>
      <c r="K681" s="11"/>
      <c r="L681" s="8"/>
      <c r="N681" s="11"/>
      <c r="O681" s="15"/>
      <c r="P681" s="11"/>
      <c r="Q681" s="11"/>
      <c r="R681" s="11"/>
      <c r="S681" s="11"/>
      <c r="T681" s="11"/>
      <c r="X681" s="179"/>
      <c r="AB681" s="25"/>
      <c r="AC681" s="73"/>
      <c r="AD681" s="25"/>
      <c r="AE681" s="25">
        <f>IF(V681&lt;Ds,'Soy Irr'!G681,IF(V681&gt;Dd,0,'Soy Irr'!G681*AD681))</f>
        <v>0</v>
      </c>
    </row>
    <row r="682" spans="1:31" ht="16" x14ac:dyDescent="0.2">
      <c r="A682" s="170"/>
      <c r="B682" s="25"/>
      <c r="D682" s="7"/>
      <c r="E682" s="7"/>
      <c r="F682" s="7"/>
      <c r="G682" s="7"/>
      <c r="I682"/>
      <c r="K682" s="11"/>
      <c r="L682" s="8"/>
      <c r="N682" s="11"/>
      <c r="O682" s="15"/>
      <c r="P682" s="11"/>
      <c r="Q682" s="11"/>
      <c r="R682" s="11"/>
      <c r="S682" s="11"/>
      <c r="T682" s="11"/>
      <c r="X682" s="179"/>
      <c r="AB682" s="25"/>
      <c r="AC682" s="73"/>
      <c r="AD682" s="25"/>
      <c r="AE682" s="25">
        <f>IF(V682&lt;Ds,'Soy Irr'!G682,IF(V682&gt;Dd,0,'Soy Irr'!G682*AD682))</f>
        <v>0</v>
      </c>
    </row>
    <row r="683" spans="1:31" x14ac:dyDescent="0.15">
      <c r="A683" s="170"/>
      <c r="B683" s="25"/>
      <c r="D683" s="7"/>
      <c r="E683" s="7"/>
      <c r="F683" s="7"/>
      <c r="G683" s="7"/>
      <c r="I683"/>
      <c r="K683" s="11"/>
      <c r="L683" s="8"/>
      <c r="N683" s="11"/>
      <c r="O683" s="15"/>
      <c r="P683" s="11"/>
      <c r="Q683" s="11"/>
      <c r="R683" s="11"/>
      <c r="S683" s="11"/>
      <c r="T683" s="11"/>
      <c r="AB683" s="25"/>
      <c r="AC683" s="73"/>
      <c r="AD683" s="25"/>
      <c r="AE683" s="25">
        <f>IF(V683&lt;Ds,'Soy Irr'!G683,IF(V683&gt;Dd,0,'Soy Irr'!G683*AD683))</f>
        <v>0</v>
      </c>
    </row>
    <row r="684" spans="1:31" x14ac:dyDescent="0.15">
      <c r="A684" s="170"/>
      <c r="B684" s="25"/>
      <c r="D684" s="7"/>
      <c r="E684" s="7"/>
      <c r="F684" s="7"/>
      <c r="G684" s="7"/>
      <c r="I684"/>
      <c r="K684" s="11"/>
      <c r="L684" s="8"/>
      <c r="N684" s="11"/>
      <c r="O684" s="15"/>
      <c r="P684" s="11"/>
      <c r="Q684" s="11"/>
      <c r="R684" s="11"/>
      <c r="S684" s="11"/>
      <c r="T684" s="11"/>
      <c r="AB684" s="25"/>
      <c r="AC684" s="73"/>
      <c r="AD684" s="25"/>
      <c r="AE684" s="25">
        <f>IF(V684&lt;Ds,'Soy Irr'!G684,IF(V684&gt;Dd,0,'Soy Irr'!G684*AD684))</f>
        <v>0</v>
      </c>
    </row>
    <row r="685" spans="1:31" x14ac:dyDescent="0.15">
      <c r="A685" s="170"/>
      <c r="B685" s="25"/>
      <c r="D685" s="7"/>
      <c r="E685" s="7"/>
      <c r="F685" s="7"/>
      <c r="G685" s="7"/>
      <c r="I685"/>
      <c r="K685" s="11"/>
      <c r="L685" s="8"/>
      <c r="N685" s="11"/>
      <c r="O685" s="15"/>
      <c r="P685" s="11"/>
      <c r="Q685" s="11"/>
      <c r="R685" s="11"/>
      <c r="S685" s="11"/>
      <c r="T685" s="11"/>
      <c r="AB685" s="25"/>
      <c r="AC685" s="73"/>
      <c r="AD685" s="25"/>
      <c r="AE685" s="25">
        <f>IF(V685&lt;Ds,'Soy Irr'!G685,IF(V685&gt;Dd,0,'Soy Irr'!G685*AD685))</f>
        <v>0</v>
      </c>
    </row>
    <row r="686" spans="1:31" x14ac:dyDescent="0.15">
      <c r="A686" s="170"/>
      <c r="B686" s="25"/>
      <c r="D686" s="7"/>
      <c r="E686" s="7"/>
      <c r="F686" s="7"/>
      <c r="G686" s="7"/>
      <c r="I686"/>
      <c r="K686" s="11"/>
      <c r="L686" s="8"/>
      <c r="N686" s="11"/>
      <c r="O686" s="15"/>
      <c r="P686" s="11"/>
      <c r="Q686" s="11"/>
      <c r="R686" s="11"/>
      <c r="S686" s="11"/>
      <c r="T686" s="11"/>
      <c r="AB686" s="25"/>
      <c r="AC686" s="73"/>
      <c r="AD686" s="25"/>
      <c r="AE686" s="25">
        <f>IF(V686&lt;Ds,'Soy Irr'!G686,IF(V686&gt;Dd,0,'Soy Irr'!G686*AD686))</f>
        <v>0</v>
      </c>
    </row>
    <row r="687" spans="1:31" x14ac:dyDescent="0.15">
      <c r="A687" s="170"/>
      <c r="B687" s="25"/>
      <c r="D687" s="7"/>
      <c r="E687" s="7"/>
      <c r="F687" s="7"/>
      <c r="G687" s="7"/>
      <c r="I687"/>
      <c r="K687" s="11"/>
      <c r="L687" s="8"/>
      <c r="N687" s="11"/>
      <c r="O687" s="15"/>
      <c r="P687" s="11"/>
      <c r="Q687" s="11"/>
      <c r="R687" s="11"/>
      <c r="S687" s="11"/>
      <c r="T687" s="11"/>
      <c r="AB687" s="25"/>
      <c r="AC687" s="73"/>
      <c r="AD687" s="25"/>
      <c r="AE687" s="25">
        <f>IF(V687&lt;Ds,'Soy Irr'!G687,IF(V687&gt;Dd,0,'Soy Irr'!G687*AD687))</f>
        <v>0</v>
      </c>
    </row>
    <row r="688" spans="1:31" x14ac:dyDescent="0.15">
      <c r="A688" s="170"/>
      <c r="B688" s="25"/>
      <c r="D688" s="7"/>
      <c r="E688" s="7"/>
      <c r="F688" s="7"/>
      <c r="G688" s="7"/>
      <c r="I688"/>
      <c r="K688" s="11"/>
      <c r="L688" s="8"/>
      <c r="N688" s="11"/>
      <c r="O688" s="15"/>
      <c r="P688" s="11"/>
      <c r="Q688" s="11"/>
      <c r="R688" s="11"/>
      <c r="S688" s="11"/>
      <c r="T688" s="11"/>
      <c r="AB688" s="25"/>
      <c r="AC688" s="73"/>
      <c r="AD688" s="25"/>
      <c r="AE688" s="25">
        <f>IF(V688&lt;Ds,'Soy Irr'!G688,IF(V688&gt;Dd,0,'Soy Irr'!G688*AD688))</f>
        <v>0</v>
      </c>
    </row>
    <row r="689" spans="1:31" x14ac:dyDescent="0.15">
      <c r="A689" s="170"/>
      <c r="B689" s="25"/>
      <c r="D689" s="7"/>
      <c r="E689" s="7"/>
      <c r="F689" s="7"/>
      <c r="G689" s="7"/>
      <c r="I689"/>
      <c r="K689" s="11"/>
      <c r="L689" s="8"/>
      <c r="N689" s="11"/>
      <c r="O689" s="15"/>
      <c r="P689" s="11"/>
      <c r="Q689" s="11"/>
      <c r="R689" s="11"/>
      <c r="S689" s="11"/>
      <c r="T689" s="11"/>
      <c r="AB689" s="25"/>
      <c r="AC689" s="73"/>
      <c r="AD689" s="25"/>
      <c r="AE689" s="25">
        <f>IF(V689&lt;Ds,'Soy Irr'!G689,IF(V689&gt;Dd,0,'Soy Irr'!G689*AD689))</f>
        <v>0</v>
      </c>
    </row>
    <row r="690" spans="1:31" x14ac:dyDescent="0.15">
      <c r="A690" s="170"/>
      <c r="B690" s="25"/>
      <c r="D690" s="7"/>
      <c r="E690" s="7"/>
      <c r="F690" s="7"/>
      <c r="G690" s="7"/>
      <c r="I690"/>
      <c r="K690" s="11"/>
      <c r="L690" s="8"/>
      <c r="N690" s="11"/>
      <c r="O690" s="15"/>
      <c r="P690" s="11"/>
      <c r="Q690" s="11"/>
      <c r="R690" s="11"/>
      <c r="S690" s="11"/>
      <c r="T690" s="11"/>
      <c r="AB690" s="25"/>
      <c r="AC690" s="73"/>
      <c r="AD690" s="25"/>
      <c r="AE690" s="25">
        <f>IF(V690&lt;Ds,'Soy Irr'!G690,IF(V690&gt;Dd,0,'Soy Irr'!G690*AD690))</f>
        <v>0</v>
      </c>
    </row>
    <row r="691" spans="1:31" x14ac:dyDescent="0.15">
      <c r="A691" s="170"/>
      <c r="B691" s="25"/>
      <c r="D691" s="7"/>
      <c r="E691" s="7"/>
      <c r="F691" s="7"/>
      <c r="G691" s="7"/>
      <c r="I691"/>
      <c r="K691" s="11"/>
      <c r="L691" s="8"/>
      <c r="N691" s="11"/>
      <c r="O691" s="15"/>
      <c r="P691" s="11"/>
      <c r="Q691" s="11"/>
      <c r="R691" s="11"/>
      <c r="S691" s="11"/>
      <c r="T691" s="11"/>
      <c r="AB691" s="25"/>
      <c r="AC691" s="73"/>
      <c r="AD691" s="25"/>
      <c r="AE691" s="25">
        <f>IF(V691&lt;Ds,'Soy Irr'!G691,IF(V691&gt;Dd,0,'Soy Irr'!G691*AD691))</f>
        <v>0</v>
      </c>
    </row>
    <row r="692" spans="1:31" x14ac:dyDescent="0.15">
      <c r="A692" s="170"/>
      <c r="B692" s="25"/>
      <c r="D692" s="7"/>
      <c r="E692" s="7"/>
      <c r="F692" s="7"/>
      <c r="G692" s="7"/>
      <c r="I692"/>
      <c r="K692" s="11"/>
      <c r="L692" s="8"/>
      <c r="N692" s="11"/>
      <c r="O692" s="15"/>
      <c r="P692" s="11"/>
      <c r="Q692" s="11"/>
      <c r="R692" s="11"/>
      <c r="S692" s="11"/>
      <c r="T692" s="11"/>
      <c r="AB692" s="25"/>
      <c r="AC692" s="73"/>
      <c r="AD692" s="25"/>
      <c r="AE692" s="25">
        <f>IF(V692&lt;Ds,'Soy Irr'!G692,IF(V692&gt;Dd,0,'Soy Irr'!G692*AD692))</f>
        <v>0</v>
      </c>
    </row>
    <row r="693" spans="1:31" x14ac:dyDescent="0.15">
      <c r="A693" s="170"/>
      <c r="B693" s="25"/>
      <c r="D693" s="7"/>
      <c r="E693" s="7"/>
      <c r="F693" s="7"/>
      <c r="G693" s="7"/>
      <c r="I693"/>
      <c r="K693" s="11"/>
      <c r="L693" s="8"/>
      <c r="N693" s="11"/>
      <c r="O693" s="15"/>
      <c r="P693" s="11"/>
      <c r="Q693" s="11"/>
      <c r="R693" s="11"/>
      <c r="S693" s="11"/>
      <c r="T693" s="11"/>
      <c r="AB693" s="25"/>
      <c r="AC693" s="73"/>
      <c r="AD693" s="25"/>
      <c r="AE693" s="25">
        <f>IF(V693&lt;Ds,'Soy Irr'!G693,IF(V693&gt;Dd,0,'Soy Irr'!G693*AD693))</f>
        <v>0</v>
      </c>
    </row>
    <row r="694" spans="1:31" x14ac:dyDescent="0.15">
      <c r="A694" s="170"/>
      <c r="B694" s="25"/>
      <c r="D694" s="7"/>
      <c r="E694" s="7"/>
      <c r="F694" s="7"/>
      <c r="G694" s="7"/>
      <c r="I694"/>
      <c r="K694" s="11"/>
      <c r="L694" s="8"/>
      <c r="N694" s="11"/>
      <c r="O694" s="15"/>
      <c r="P694" s="11"/>
      <c r="Q694" s="11"/>
      <c r="R694" s="11"/>
      <c r="S694" s="11"/>
      <c r="T694" s="11"/>
      <c r="AB694" s="25"/>
      <c r="AC694" s="73"/>
      <c r="AD694" s="25"/>
      <c r="AE694" s="25">
        <f>IF(V694&lt;Ds,'Soy Irr'!G694,IF(V694&gt;Dd,0,'Soy Irr'!G694*AD694))</f>
        <v>0</v>
      </c>
    </row>
    <row r="695" spans="1:31" x14ac:dyDescent="0.15">
      <c r="A695" s="170"/>
      <c r="B695" s="25"/>
      <c r="D695" s="7"/>
      <c r="E695" s="7"/>
      <c r="F695" s="7"/>
      <c r="G695" s="7"/>
      <c r="I695"/>
      <c r="K695" s="11"/>
      <c r="L695" s="8"/>
      <c r="N695" s="11"/>
      <c r="O695" s="15"/>
      <c r="P695" s="11"/>
      <c r="Q695" s="11"/>
      <c r="R695" s="11"/>
      <c r="S695" s="11"/>
      <c r="T695" s="11"/>
      <c r="AB695" s="25"/>
      <c r="AC695" s="73"/>
      <c r="AD695" s="25"/>
      <c r="AE695" s="25">
        <f>IF(V695&lt;Ds,'Soy Irr'!G695,IF(V695&gt;Dd,0,'Soy Irr'!G695*AD695))</f>
        <v>0</v>
      </c>
    </row>
    <row r="696" spans="1:31" x14ac:dyDescent="0.15">
      <c r="A696" s="170"/>
      <c r="B696" s="25"/>
      <c r="D696" s="7"/>
      <c r="E696" s="7"/>
      <c r="F696" s="7"/>
      <c r="G696" s="7"/>
      <c r="I696"/>
      <c r="K696" s="11"/>
      <c r="L696" s="8"/>
      <c r="N696" s="11"/>
      <c r="O696" s="15"/>
      <c r="P696" s="11"/>
      <c r="Q696" s="11"/>
      <c r="R696" s="11"/>
      <c r="S696" s="11"/>
      <c r="T696" s="11"/>
      <c r="AB696" s="25"/>
      <c r="AC696" s="73"/>
      <c r="AD696" s="25"/>
      <c r="AE696" s="25">
        <f>IF(V696&lt;Ds,'Soy Irr'!G696,IF(V696&gt;Dd,0,'Soy Irr'!G696*AD696))</f>
        <v>0</v>
      </c>
    </row>
    <row r="697" spans="1:31" x14ac:dyDescent="0.15">
      <c r="A697" s="170"/>
      <c r="B697" s="25"/>
      <c r="D697" s="7"/>
      <c r="E697" s="7"/>
      <c r="F697" s="7"/>
      <c r="G697" s="7"/>
      <c r="I697"/>
      <c r="K697" s="11"/>
      <c r="L697" s="8"/>
      <c r="N697" s="11"/>
      <c r="O697" s="15"/>
      <c r="P697" s="11"/>
      <c r="Q697" s="11"/>
      <c r="R697" s="11"/>
      <c r="S697" s="11"/>
      <c r="T697" s="11"/>
      <c r="AB697" s="25"/>
      <c r="AC697" s="73"/>
      <c r="AD697" s="25"/>
      <c r="AE697" s="25">
        <f>IF(V697&lt;Ds,'Soy Irr'!G697,IF(V697&gt;Dd,0,'Soy Irr'!G697*AD697))</f>
        <v>0</v>
      </c>
    </row>
    <row r="698" spans="1:31" x14ac:dyDescent="0.15">
      <c r="A698" s="170"/>
      <c r="B698" s="25"/>
      <c r="D698" s="7"/>
      <c r="E698" s="7"/>
      <c r="F698" s="7"/>
      <c r="G698" s="7"/>
      <c r="I698"/>
      <c r="K698" s="11"/>
      <c r="L698" s="8"/>
      <c r="N698" s="11"/>
      <c r="O698" s="15"/>
      <c r="P698" s="11"/>
      <c r="Q698" s="11"/>
      <c r="R698" s="11"/>
      <c r="S698" s="11"/>
      <c r="T698" s="11"/>
      <c r="AB698" s="25"/>
      <c r="AC698" s="73"/>
      <c r="AD698" s="25"/>
      <c r="AE698" s="25">
        <f>IF(V698&lt;Ds,'Soy Irr'!G698,IF(V698&gt;Dd,0,'Soy Irr'!G698*AD698))</f>
        <v>0</v>
      </c>
    </row>
    <row r="699" spans="1:31" x14ac:dyDescent="0.15">
      <c r="A699" s="170"/>
      <c r="B699" s="25"/>
      <c r="D699" s="7"/>
      <c r="E699" s="7"/>
      <c r="F699" s="7"/>
      <c r="G699" s="7"/>
      <c r="I699"/>
      <c r="K699" s="11"/>
      <c r="L699" s="8"/>
      <c r="N699" s="11"/>
      <c r="O699" s="15"/>
      <c r="P699" s="11"/>
      <c r="Q699" s="11"/>
      <c r="R699" s="11"/>
      <c r="S699" s="11"/>
      <c r="T699" s="11"/>
      <c r="AB699" s="25"/>
      <c r="AC699" s="73"/>
      <c r="AD699" s="25"/>
      <c r="AE699" s="25">
        <f>IF(V699&lt;Ds,'Soy Irr'!G699,IF(V699&gt;Dd,0,'Soy Irr'!G699*AD699))</f>
        <v>0</v>
      </c>
    </row>
    <row r="700" spans="1:31" x14ac:dyDescent="0.15">
      <c r="A700" s="170"/>
      <c r="B700" s="25"/>
      <c r="D700" s="7"/>
      <c r="E700" s="7"/>
      <c r="F700" s="7"/>
      <c r="G700" s="7"/>
      <c r="I700"/>
      <c r="K700" s="11"/>
      <c r="L700" s="8"/>
      <c r="N700" s="11"/>
      <c r="O700" s="15"/>
      <c r="P700" s="11"/>
      <c r="Q700" s="11"/>
      <c r="R700" s="11"/>
      <c r="S700" s="11"/>
      <c r="T700" s="11"/>
      <c r="AB700" s="25"/>
      <c r="AC700" s="73"/>
      <c r="AD700" s="25"/>
      <c r="AE700" s="25">
        <f>IF(V700&lt;Ds,'Soy Irr'!G700,IF(V700&gt;Dd,0,'Soy Irr'!G700*AD700))</f>
        <v>0</v>
      </c>
    </row>
    <row r="701" spans="1:31" x14ac:dyDescent="0.15">
      <c r="A701" s="170"/>
      <c r="B701" s="25"/>
      <c r="D701" s="7"/>
      <c r="E701" s="7"/>
      <c r="F701" s="7"/>
      <c r="G701" s="7"/>
      <c r="I701"/>
      <c r="K701" s="11"/>
      <c r="L701" s="8"/>
      <c r="N701" s="11"/>
      <c r="O701" s="15"/>
      <c r="P701" s="11"/>
      <c r="Q701" s="11"/>
      <c r="R701" s="11"/>
      <c r="S701" s="11"/>
      <c r="T701" s="11"/>
      <c r="AB701" s="25"/>
      <c r="AC701" s="73"/>
      <c r="AD701" s="25"/>
      <c r="AE701" s="25">
        <f>IF(V701&lt;Ds,'Soy Irr'!G701,IF(V701&gt;Dd,0,'Soy Irr'!G701*AD701))</f>
        <v>0</v>
      </c>
    </row>
    <row r="702" spans="1:31" x14ac:dyDescent="0.15">
      <c r="A702" s="170"/>
      <c r="B702" s="25"/>
      <c r="D702" s="7"/>
      <c r="E702" s="7"/>
      <c r="F702" s="7"/>
      <c r="G702" s="7"/>
      <c r="I702"/>
      <c r="K702" s="11"/>
      <c r="L702" s="8"/>
      <c r="N702" s="11"/>
      <c r="O702" s="15"/>
      <c r="P702" s="11"/>
      <c r="Q702" s="11"/>
      <c r="R702" s="11"/>
      <c r="S702" s="11"/>
      <c r="T702" s="11"/>
      <c r="AB702" s="25"/>
      <c r="AC702" s="73"/>
      <c r="AD702" s="25"/>
      <c r="AE702" s="25">
        <f>IF(V702&lt;Ds,'Soy Irr'!G702,IF(V702&gt;Dd,0,'Soy Irr'!G702*AD702))</f>
        <v>0</v>
      </c>
    </row>
    <row r="703" spans="1:31" x14ac:dyDescent="0.15">
      <c r="A703" s="170"/>
      <c r="B703" s="25"/>
      <c r="D703" s="7"/>
      <c r="E703" s="7"/>
      <c r="F703" s="7"/>
      <c r="G703" s="7"/>
      <c r="I703"/>
      <c r="K703" s="11"/>
      <c r="L703" s="8"/>
      <c r="N703" s="11"/>
      <c r="O703" s="15"/>
      <c r="P703" s="11"/>
      <c r="Q703" s="11"/>
      <c r="R703" s="11"/>
      <c r="S703" s="11"/>
      <c r="T703" s="11"/>
      <c r="AB703" s="25"/>
      <c r="AC703" s="73"/>
      <c r="AD703" s="25"/>
      <c r="AE703" s="25">
        <f>IF(V703&lt;Ds,'Soy Irr'!G703,IF(V703&gt;Dd,0,'Soy Irr'!G703*AD703))</f>
        <v>0</v>
      </c>
    </row>
    <row r="704" spans="1:31" x14ac:dyDescent="0.15">
      <c r="A704" s="170"/>
      <c r="B704" s="25"/>
      <c r="D704" s="7"/>
      <c r="E704" s="7"/>
      <c r="F704" s="7"/>
      <c r="G704" s="7"/>
      <c r="I704"/>
      <c r="K704" s="11"/>
      <c r="L704" s="8"/>
      <c r="N704" s="11"/>
      <c r="O704" s="15"/>
      <c r="P704" s="11"/>
      <c r="Q704" s="11"/>
      <c r="R704" s="11"/>
      <c r="S704" s="11"/>
      <c r="T704" s="11"/>
      <c r="AB704" s="25"/>
      <c r="AC704" s="73"/>
      <c r="AD704" s="25"/>
      <c r="AE704" s="25">
        <f>IF(V704&lt;Ds,'Soy Irr'!G704,IF(V704&gt;Dd,0,'Soy Irr'!G704*AD704))</f>
        <v>0</v>
      </c>
    </row>
    <row r="705" spans="1:31" x14ac:dyDescent="0.15">
      <c r="A705" s="170"/>
      <c r="B705" s="25"/>
      <c r="D705" s="7"/>
      <c r="E705" s="7"/>
      <c r="F705" s="7"/>
      <c r="G705" s="7"/>
      <c r="I705"/>
      <c r="K705" s="11"/>
      <c r="L705" s="8"/>
      <c r="N705" s="11"/>
      <c r="O705" s="15"/>
      <c r="P705" s="11"/>
      <c r="Q705" s="11"/>
      <c r="R705" s="11"/>
      <c r="S705" s="11"/>
      <c r="T705" s="11"/>
      <c r="AB705" s="25"/>
      <c r="AC705" s="73"/>
      <c r="AD705" s="25"/>
      <c r="AE705" s="25">
        <f>IF(V705&lt;Ds,'Soy Irr'!G705,IF(V705&gt;Dd,0,'Soy Irr'!G705*AD705))</f>
        <v>0</v>
      </c>
    </row>
    <row r="706" spans="1:31" x14ac:dyDescent="0.15">
      <c r="A706" s="170"/>
      <c r="B706" s="25"/>
      <c r="D706" s="7"/>
      <c r="E706" s="7"/>
      <c r="F706" s="7"/>
      <c r="G706" s="7"/>
      <c r="I706"/>
      <c r="K706" s="11"/>
      <c r="L706" s="8"/>
      <c r="N706" s="11"/>
      <c r="O706" s="15"/>
      <c r="P706" s="11"/>
      <c r="Q706" s="11"/>
      <c r="R706" s="11"/>
      <c r="S706" s="11"/>
      <c r="T706" s="11"/>
      <c r="AB706" s="25"/>
      <c r="AC706" s="73"/>
      <c r="AD706" s="25"/>
      <c r="AE706" s="25">
        <f>IF(V706&lt;Ds,'Soy Irr'!G706,IF(V706&gt;Dd,0,'Soy Irr'!G706*AD706))</f>
        <v>0</v>
      </c>
    </row>
    <row r="707" spans="1:31" x14ac:dyDescent="0.15">
      <c r="A707" s="170"/>
      <c r="B707" s="25"/>
      <c r="D707" s="7"/>
      <c r="E707" s="7"/>
      <c r="F707" s="7"/>
      <c r="G707" s="7"/>
      <c r="I707"/>
      <c r="K707" s="11"/>
      <c r="L707" s="8"/>
      <c r="N707" s="11"/>
      <c r="O707" s="15"/>
      <c r="P707" s="11"/>
      <c r="Q707" s="11"/>
      <c r="R707" s="11"/>
      <c r="S707" s="11"/>
      <c r="T707" s="11"/>
      <c r="AB707" s="25"/>
      <c r="AC707" s="73"/>
      <c r="AD707" s="25"/>
      <c r="AE707" s="25">
        <f>IF(V707&lt;Ds,'Soy Irr'!G707,IF(V707&gt;Dd,0,'Soy Irr'!G707*AD707))</f>
        <v>0</v>
      </c>
    </row>
    <row r="708" spans="1:31" x14ac:dyDescent="0.15">
      <c r="A708" s="170"/>
      <c r="B708" s="25"/>
      <c r="D708" s="7"/>
      <c r="E708" s="7"/>
      <c r="F708" s="7"/>
      <c r="G708" s="7"/>
      <c r="I708"/>
      <c r="K708" s="11"/>
      <c r="L708" s="8"/>
      <c r="N708" s="11"/>
      <c r="O708" s="15"/>
      <c r="P708" s="11"/>
      <c r="Q708" s="11"/>
      <c r="R708" s="11"/>
      <c r="S708" s="11"/>
      <c r="T708" s="11"/>
      <c r="AB708" s="25"/>
      <c r="AC708" s="73"/>
      <c r="AD708" s="25"/>
      <c r="AE708" s="25">
        <f>IF(V708&lt;Ds,'Soy Irr'!G708,IF(V708&gt;Dd,0,'Soy Irr'!G708*AD708))</f>
        <v>0</v>
      </c>
    </row>
    <row r="709" spans="1:31" x14ac:dyDescent="0.15">
      <c r="A709" s="170"/>
      <c r="B709" s="25"/>
      <c r="D709" s="7"/>
      <c r="E709" s="7"/>
      <c r="F709" s="7"/>
      <c r="G709" s="7"/>
      <c r="I709"/>
      <c r="K709" s="11"/>
      <c r="L709" s="8"/>
      <c r="N709" s="11"/>
      <c r="O709" s="15"/>
      <c r="P709" s="11"/>
      <c r="Q709" s="11"/>
      <c r="R709" s="11"/>
      <c r="S709" s="11"/>
      <c r="T709" s="11"/>
      <c r="AB709" s="25"/>
      <c r="AC709" s="73"/>
      <c r="AD709" s="25"/>
      <c r="AE709" s="25">
        <f>IF(V709&lt;Ds,'Soy Irr'!G709,IF(V709&gt;Dd,0,'Soy Irr'!G709*AD709))</f>
        <v>0</v>
      </c>
    </row>
    <row r="710" spans="1:31" x14ac:dyDescent="0.15">
      <c r="A710" s="170"/>
      <c r="B710" s="25"/>
      <c r="D710" s="7"/>
      <c r="E710" s="7"/>
      <c r="F710" s="7"/>
      <c r="G710" s="7"/>
      <c r="I710"/>
      <c r="K710" s="11"/>
      <c r="L710" s="8"/>
      <c r="N710" s="11"/>
      <c r="O710" s="15"/>
      <c r="P710" s="11"/>
      <c r="Q710" s="11"/>
      <c r="R710" s="11"/>
      <c r="S710" s="11"/>
      <c r="T710" s="11"/>
      <c r="AB710" s="25"/>
      <c r="AC710" s="73"/>
      <c r="AD710" s="25"/>
      <c r="AE710" s="25">
        <f>IF(V710&lt;Ds,'Soy Irr'!G710,IF(V710&gt;Dd,0,'Soy Irr'!G710*AD710))</f>
        <v>0</v>
      </c>
    </row>
    <row r="711" spans="1:31" x14ac:dyDescent="0.15">
      <c r="A711" s="170"/>
      <c r="B711" s="25"/>
      <c r="D711" s="7"/>
      <c r="E711" s="7"/>
      <c r="F711" s="7"/>
      <c r="G711" s="7"/>
      <c r="I711"/>
      <c r="K711" s="11"/>
      <c r="L711" s="8"/>
      <c r="N711" s="11"/>
      <c r="O711" s="15"/>
      <c r="P711" s="11"/>
      <c r="Q711" s="11"/>
      <c r="R711" s="11"/>
      <c r="S711" s="11"/>
      <c r="T711" s="11"/>
      <c r="AB711" s="25"/>
      <c r="AC711" s="73"/>
      <c r="AD711" s="25"/>
      <c r="AE711" s="25">
        <f>IF(V711&lt;Ds,'Soy Irr'!G711,IF(V711&gt;Dd,0,'Soy Irr'!G711*AD711))</f>
        <v>0</v>
      </c>
    </row>
    <row r="712" spans="1:31" x14ac:dyDescent="0.15">
      <c r="A712" s="170"/>
      <c r="B712" s="25"/>
      <c r="D712" s="7"/>
      <c r="E712" s="7"/>
      <c r="F712" s="7"/>
      <c r="G712" s="7"/>
      <c r="I712"/>
      <c r="K712" s="11"/>
      <c r="L712" s="8"/>
      <c r="N712" s="11"/>
      <c r="O712" s="15"/>
      <c r="P712" s="11"/>
      <c r="Q712" s="11"/>
      <c r="R712" s="11"/>
      <c r="S712" s="11"/>
      <c r="T712" s="11"/>
      <c r="AB712" s="25"/>
      <c r="AC712" s="73"/>
      <c r="AD712" s="25"/>
      <c r="AE712" s="25">
        <f>IF(V712&lt;Ds,'Soy Irr'!G712,IF(V712&gt;Dd,0,'Soy Irr'!G712*AD712))</f>
        <v>0</v>
      </c>
    </row>
    <row r="713" spans="1:31" x14ac:dyDescent="0.15">
      <c r="A713" s="170"/>
      <c r="B713" s="25"/>
      <c r="D713" s="7"/>
      <c r="E713" s="7"/>
      <c r="F713" s="7"/>
      <c r="G713" s="7"/>
      <c r="I713"/>
      <c r="K713" s="11"/>
      <c r="L713" s="8"/>
      <c r="N713" s="11"/>
      <c r="O713" s="15"/>
      <c r="P713" s="11"/>
      <c r="Q713" s="11"/>
      <c r="R713" s="11"/>
      <c r="S713" s="11"/>
      <c r="T713" s="11"/>
      <c r="AB713" s="25"/>
      <c r="AC713" s="73"/>
      <c r="AD713" s="25"/>
      <c r="AE713" s="25">
        <f>IF(V713&lt;Ds,'Soy Irr'!G713,IF(V713&gt;Dd,0,'Soy Irr'!G713*AD713))</f>
        <v>0</v>
      </c>
    </row>
    <row r="714" spans="1:31" x14ac:dyDescent="0.15">
      <c r="A714" s="170"/>
      <c r="B714" s="25"/>
      <c r="D714" s="7"/>
      <c r="E714" s="7"/>
      <c r="F714" s="7"/>
      <c r="G714" s="7"/>
      <c r="I714"/>
      <c r="K714" s="11"/>
      <c r="L714" s="8"/>
      <c r="N714" s="11"/>
      <c r="O714" s="15"/>
      <c r="P714" s="11"/>
      <c r="Q714" s="11"/>
      <c r="R714" s="11"/>
      <c r="S714" s="11"/>
      <c r="T714" s="11"/>
      <c r="AB714" s="25"/>
      <c r="AC714" s="73"/>
      <c r="AD714" s="25"/>
      <c r="AE714" s="25">
        <f>IF(V714&lt;Ds,'Soy Irr'!G714,IF(V714&gt;Dd,0,'Soy Irr'!G714*AD714))</f>
        <v>0</v>
      </c>
    </row>
    <row r="715" spans="1:31" x14ac:dyDescent="0.15">
      <c r="A715" s="170"/>
      <c r="B715" s="25"/>
      <c r="D715" s="7"/>
      <c r="E715" s="7"/>
      <c r="F715" s="7"/>
      <c r="G715" s="7"/>
      <c r="I715"/>
      <c r="K715" s="11"/>
      <c r="L715" s="8"/>
      <c r="N715" s="11"/>
      <c r="O715" s="15"/>
      <c r="P715" s="11"/>
      <c r="Q715" s="11"/>
      <c r="R715" s="11"/>
      <c r="S715" s="11"/>
      <c r="T715" s="11"/>
      <c r="AB715" s="25"/>
      <c r="AC715" s="73"/>
      <c r="AD715" s="25"/>
      <c r="AE715" s="25">
        <f>IF(V715&lt;Ds,'Soy Irr'!G715,IF(V715&gt;Dd,0,'Soy Irr'!G715*AD715))</f>
        <v>0</v>
      </c>
    </row>
    <row r="716" spans="1:31" x14ac:dyDescent="0.15">
      <c r="A716" s="170"/>
      <c r="B716" s="25"/>
      <c r="D716" s="7"/>
      <c r="E716" s="7"/>
      <c r="F716" s="7"/>
      <c r="G716" s="7"/>
      <c r="I716"/>
      <c r="K716" s="11"/>
      <c r="L716" s="8"/>
      <c r="N716" s="11"/>
      <c r="O716" s="15"/>
      <c r="P716" s="11"/>
      <c r="Q716" s="11"/>
      <c r="R716" s="11"/>
      <c r="S716" s="11"/>
      <c r="T716" s="11"/>
      <c r="AB716" s="25"/>
      <c r="AC716" s="73"/>
      <c r="AD716" s="25"/>
      <c r="AE716" s="25">
        <f>IF(V716&lt;Ds,'Soy Irr'!G716,IF(V716&gt;Dd,0,'Soy Irr'!G716*AD716))</f>
        <v>0</v>
      </c>
    </row>
    <row r="717" spans="1:31" x14ac:dyDescent="0.15">
      <c r="A717" s="170"/>
      <c r="B717" s="25"/>
      <c r="D717" s="7"/>
      <c r="E717" s="7"/>
      <c r="F717" s="7"/>
      <c r="G717" s="7"/>
      <c r="I717"/>
      <c r="K717" s="11"/>
      <c r="L717" s="8"/>
      <c r="N717" s="11"/>
      <c r="O717" s="15"/>
      <c r="P717" s="11"/>
      <c r="Q717" s="11"/>
      <c r="R717" s="11"/>
      <c r="S717" s="11"/>
      <c r="T717" s="11"/>
      <c r="AB717" s="25"/>
      <c r="AC717" s="73"/>
      <c r="AD717" s="25"/>
      <c r="AE717" s="25">
        <f>IF(V717&lt;Ds,'Soy Irr'!G717,IF(V717&gt;Dd,0,'Soy Irr'!G717*AD717))</f>
        <v>0</v>
      </c>
    </row>
    <row r="718" spans="1:31" x14ac:dyDescent="0.15">
      <c r="A718" s="170"/>
      <c r="B718" s="25"/>
      <c r="D718" s="7"/>
      <c r="E718" s="7"/>
      <c r="F718" s="7"/>
      <c r="G718" s="7"/>
      <c r="I718"/>
      <c r="K718" s="11"/>
      <c r="L718" s="8"/>
      <c r="N718" s="11"/>
      <c r="O718" s="15"/>
      <c r="P718" s="11"/>
      <c r="Q718" s="11"/>
      <c r="R718" s="11"/>
      <c r="S718" s="11"/>
      <c r="T718" s="11"/>
      <c r="AB718" s="25"/>
      <c r="AC718" s="73"/>
      <c r="AD718" s="25"/>
      <c r="AE718" s="25">
        <f>IF(V718&lt;Ds,'Soy Irr'!G718,IF(V718&gt;Dd,0,'Soy Irr'!G718*AD718))</f>
        <v>0</v>
      </c>
    </row>
    <row r="719" spans="1:31" x14ac:dyDescent="0.15">
      <c r="A719" s="170"/>
      <c r="B719" s="25"/>
      <c r="D719" s="7"/>
      <c r="E719" s="7"/>
      <c r="F719" s="7"/>
      <c r="G719" s="7"/>
      <c r="I719"/>
      <c r="K719" s="11"/>
      <c r="L719" s="8"/>
      <c r="N719" s="11"/>
      <c r="O719" s="15"/>
      <c r="P719" s="11"/>
      <c r="Q719" s="11"/>
      <c r="R719" s="11"/>
      <c r="S719" s="11"/>
      <c r="T719" s="11"/>
      <c r="AB719" s="25"/>
      <c r="AC719" s="73"/>
      <c r="AD719" s="25"/>
      <c r="AE719" s="25">
        <f>IF(V719&lt;Ds,'Soy Irr'!G719,IF(V719&gt;Dd,0,'Soy Irr'!G719*AD719))</f>
        <v>0</v>
      </c>
    </row>
    <row r="720" spans="1:31" x14ac:dyDescent="0.15">
      <c r="A720" s="170"/>
      <c r="B720" s="25"/>
      <c r="D720" s="7"/>
      <c r="E720" s="7"/>
      <c r="F720" s="7"/>
      <c r="G720" s="7"/>
      <c r="I720"/>
      <c r="K720" s="11"/>
      <c r="L720" s="8"/>
      <c r="N720" s="11"/>
      <c r="O720" s="15"/>
      <c r="P720" s="11"/>
      <c r="Q720" s="11"/>
      <c r="R720" s="11"/>
      <c r="S720" s="11"/>
      <c r="T720" s="11"/>
      <c r="AB720" s="25"/>
      <c r="AC720" s="73"/>
      <c r="AD720" s="25"/>
      <c r="AE720" s="25">
        <f>IF(V720&lt;Ds,'Soy Irr'!G720,IF(V720&gt;Dd,0,'Soy Irr'!G720*AD720))</f>
        <v>0</v>
      </c>
    </row>
    <row r="721" spans="1:31" x14ac:dyDescent="0.15">
      <c r="A721" s="170"/>
      <c r="B721" s="25"/>
      <c r="D721" s="7"/>
      <c r="E721" s="7"/>
      <c r="F721" s="7"/>
      <c r="G721" s="7"/>
      <c r="I721"/>
      <c r="K721" s="11"/>
      <c r="L721" s="8"/>
      <c r="N721" s="11"/>
      <c r="O721" s="15"/>
      <c r="P721" s="11"/>
      <c r="Q721" s="11"/>
      <c r="R721" s="11"/>
      <c r="S721" s="11"/>
      <c r="T721" s="11"/>
      <c r="AB721" s="25"/>
      <c r="AC721" s="73"/>
      <c r="AD721" s="25"/>
      <c r="AE721" s="25">
        <f>IF(V721&lt;Ds,'Soy Irr'!G721,IF(V721&gt;Dd,0,'Soy Irr'!G721*AD721))</f>
        <v>0</v>
      </c>
    </row>
    <row r="722" spans="1:31" x14ac:dyDescent="0.15">
      <c r="A722" s="170"/>
      <c r="B722" s="25"/>
      <c r="D722" s="7"/>
      <c r="E722" s="7"/>
      <c r="F722" s="7"/>
      <c r="G722" s="7"/>
      <c r="I722"/>
      <c r="K722" s="11"/>
      <c r="L722" s="8"/>
      <c r="N722" s="11"/>
      <c r="O722" s="15"/>
      <c r="P722" s="11"/>
      <c r="Q722" s="11"/>
      <c r="R722" s="11"/>
      <c r="S722" s="11"/>
      <c r="T722" s="11"/>
      <c r="AB722" s="25"/>
      <c r="AC722" s="73"/>
      <c r="AD722" s="25"/>
      <c r="AE722" s="25">
        <f>IF(V722&lt;Ds,'Soy Irr'!G722,IF(V722&gt;Dd,0,'Soy Irr'!G722*AD722))</f>
        <v>0</v>
      </c>
    </row>
    <row r="723" spans="1:31" x14ac:dyDescent="0.15">
      <c r="A723" s="170"/>
      <c r="B723" s="25"/>
      <c r="D723" s="7"/>
      <c r="E723" s="7"/>
      <c r="F723" s="7"/>
      <c r="G723" s="7"/>
      <c r="I723"/>
      <c r="K723" s="11"/>
      <c r="L723" s="8"/>
      <c r="N723" s="11"/>
      <c r="O723" s="15"/>
      <c r="P723" s="11"/>
      <c r="Q723" s="11"/>
      <c r="R723" s="11"/>
      <c r="S723" s="11"/>
      <c r="T723" s="11"/>
      <c r="AB723" s="25"/>
      <c r="AC723" s="73"/>
      <c r="AD723" s="25"/>
      <c r="AE723" s="25">
        <f>IF(V723&lt;Ds,'Soy Irr'!G723,IF(V723&gt;Dd,0,'Soy Irr'!G723*AD723))</f>
        <v>0</v>
      </c>
    </row>
    <row r="724" spans="1:31" x14ac:dyDescent="0.15">
      <c r="A724" s="170"/>
      <c r="B724" s="25"/>
      <c r="D724" s="7"/>
      <c r="E724" s="7"/>
      <c r="F724" s="7"/>
      <c r="G724" s="7"/>
      <c r="I724"/>
      <c r="K724" s="11"/>
      <c r="L724" s="8"/>
      <c r="N724" s="11"/>
      <c r="O724" s="15"/>
      <c r="P724" s="11"/>
      <c r="Q724" s="11"/>
      <c r="R724" s="11"/>
      <c r="S724" s="11"/>
      <c r="T724" s="11"/>
      <c r="AB724" s="25"/>
      <c r="AC724" s="73"/>
      <c r="AD724" s="25"/>
      <c r="AE724" s="25">
        <f>IF(V724&lt;Ds,'Soy Irr'!G724,IF(V724&gt;Dd,0,'Soy Irr'!G724*AD724))</f>
        <v>0</v>
      </c>
    </row>
    <row r="725" spans="1:31" x14ac:dyDescent="0.15">
      <c r="A725" s="170"/>
      <c r="B725" s="25"/>
      <c r="D725" s="7"/>
      <c r="E725" s="7"/>
      <c r="F725" s="7"/>
      <c r="G725" s="7"/>
      <c r="I725"/>
      <c r="K725" s="11"/>
      <c r="L725" s="8"/>
      <c r="N725" s="11"/>
      <c r="O725" s="15"/>
      <c r="P725" s="11"/>
      <c r="Q725" s="11"/>
      <c r="R725" s="11"/>
      <c r="S725" s="11"/>
      <c r="T725" s="11"/>
      <c r="AB725" s="25"/>
      <c r="AC725" s="73"/>
      <c r="AD725" s="25"/>
      <c r="AE725" s="25">
        <f>IF(V725&lt;Ds,'Soy Irr'!G725,IF(V725&gt;Dd,0,'Soy Irr'!G725*AD725))</f>
        <v>0</v>
      </c>
    </row>
    <row r="726" spans="1:31" x14ac:dyDescent="0.15">
      <c r="A726" s="170"/>
      <c r="B726" s="25"/>
      <c r="D726" s="7"/>
      <c r="E726" s="7"/>
      <c r="F726" s="7"/>
      <c r="G726" s="7"/>
      <c r="I726"/>
      <c r="K726" s="11"/>
      <c r="L726" s="8"/>
      <c r="N726" s="11"/>
      <c r="O726" s="15"/>
      <c r="P726" s="11"/>
      <c r="Q726" s="11"/>
      <c r="R726" s="11"/>
      <c r="S726" s="11"/>
      <c r="T726" s="11"/>
      <c r="AB726" s="25"/>
      <c r="AC726" s="73"/>
      <c r="AD726" s="25"/>
      <c r="AE726" s="25">
        <f>IF(V726&lt;Ds,'Soy Irr'!G726,IF(V726&gt;Dd,0,'Soy Irr'!G726*AD726))</f>
        <v>0</v>
      </c>
    </row>
    <row r="727" spans="1:31" x14ac:dyDescent="0.15">
      <c r="A727" s="170"/>
      <c r="B727" s="25"/>
      <c r="D727" s="7"/>
      <c r="E727" s="7"/>
      <c r="F727" s="7"/>
      <c r="G727" s="7"/>
      <c r="I727"/>
      <c r="K727" s="11"/>
      <c r="L727" s="8"/>
      <c r="N727" s="11"/>
      <c r="O727" s="15"/>
      <c r="P727" s="11"/>
      <c r="Q727" s="11"/>
      <c r="R727" s="11"/>
      <c r="S727" s="11"/>
      <c r="T727" s="11"/>
      <c r="AB727" s="25"/>
      <c r="AC727" s="73"/>
      <c r="AD727" s="25"/>
      <c r="AE727" s="25">
        <f>IF(V727&lt;Ds,'Soy Irr'!G727,IF(V727&gt;Dd,0,'Soy Irr'!G727*AD727))</f>
        <v>0</v>
      </c>
    </row>
    <row r="728" spans="1:31" x14ac:dyDescent="0.15">
      <c r="A728" s="170"/>
      <c r="B728" s="25"/>
      <c r="D728" s="7"/>
      <c r="E728" s="7"/>
      <c r="F728" s="7"/>
      <c r="G728" s="7"/>
      <c r="I728"/>
      <c r="K728" s="11"/>
      <c r="L728" s="8"/>
      <c r="N728" s="11"/>
      <c r="O728" s="15"/>
      <c r="P728" s="11"/>
      <c r="Q728" s="11"/>
      <c r="R728" s="11"/>
      <c r="S728" s="11"/>
      <c r="T728" s="11"/>
      <c r="AB728" s="25"/>
      <c r="AC728" s="73"/>
      <c r="AD728" s="25"/>
      <c r="AE728" s="25">
        <f>IF(V728&lt;Ds,'Soy Irr'!G728,IF(V728&gt;Dd,0,'Soy Irr'!G728*AD728))</f>
        <v>0</v>
      </c>
    </row>
    <row r="729" spans="1:31" x14ac:dyDescent="0.15">
      <c r="A729" s="170"/>
      <c r="B729" s="25"/>
      <c r="D729" s="7"/>
      <c r="E729" s="7"/>
      <c r="F729" s="7"/>
      <c r="G729" s="7"/>
      <c r="I729"/>
      <c r="K729" s="11"/>
      <c r="L729" s="8"/>
      <c r="N729" s="11"/>
      <c r="O729" s="15"/>
      <c r="P729" s="11"/>
      <c r="Q729" s="11"/>
      <c r="R729" s="11"/>
      <c r="S729" s="11"/>
      <c r="T729" s="11"/>
      <c r="AB729" s="25"/>
      <c r="AC729" s="73"/>
      <c r="AD729" s="25"/>
      <c r="AE729" s="25">
        <f>IF(V729&lt;Ds,'Soy Irr'!G729,IF(V729&gt;Dd,0,'Soy Irr'!G729*AD729))</f>
        <v>0</v>
      </c>
    </row>
    <row r="730" spans="1:31" x14ac:dyDescent="0.15">
      <c r="A730" s="170"/>
      <c r="B730" s="25"/>
      <c r="D730" s="7"/>
      <c r="E730" s="7"/>
      <c r="F730" s="7"/>
      <c r="G730" s="7"/>
      <c r="I730"/>
      <c r="K730" s="11"/>
      <c r="L730" s="8"/>
      <c r="N730" s="11"/>
      <c r="O730" s="15"/>
      <c r="P730" s="11"/>
      <c r="Q730" s="11"/>
      <c r="R730" s="11"/>
      <c r="S730" s="11"/>
      <c r="T730" s="11"/>
      <c r="AB730" s="25"/>
      <c r="AC730" s="73"/>
      <c r="AD730" s="25"/>
      <c r="AE730" s="25">
        <f>IF(V730&lt;Ds,'Soy Irr'!G730,IF(V730&gt;Dd,0,'Soy Irr'!G730*AD730))</f>
        <v>0</v>
      </c>
    </row>
    <row r="731" spans="1:31" x14ac:dyDescent="0.15">
      <c r="A731" s="170"/>
      <c r="B731" s="25"/>
      <c r="D731" s="7"/>
      <c r="E731" s="7"/>
      <c r="F731" s="7"/>
      <c r="G731" s="7"/>
      <c r="I731"/>
      <c r="K731" s="11"/>
      <c r="L731" s="8"/>
      <c r="N731" s="11"/>
      <c r="O731" s="15"/>
      <c r="P731" s="11"/>
      <c r="Q731" s="11"/>
      <c r="R731" s="11"/>
      <c r="S731" s="11"/>
      <c r="T731" s="11"/>
      <c r="AB731" s="25"/>
      <c r="AC731" s="73"/>
      <c r="AD731" s="25"/>
      <c r="AE731" s="25">
        <f>IF(V731&lt;Ds,'Soy Irr'!G731,IF(V731&gt;Dd,0,'Soy Irr'!G731*AD731))</f>
        <v>0</v>
      </c>
    </row>
    <row r="732" spans="1:31" x14ac:dyDescent="0.15">
      <c r="A732" s="170"/>
      <c r="B732" s="25"/>
      <c r="D732" s="7"/>
      <c r="E732" s="7"/>
      <c r="F732" s="7"/>
      <c r="G732" s="7"/>
      <c r="I732"/>
      <c r="K732" s="11"/>
      <c r="L732" s="8"/>
      <c r="N732" s="11"/>
      <c r="O732" s="15"/>
      <c r="P732" s="11"/>
      <c r="Q732" s="11"/>
      <c r="R732" s="11"/>
      <c r="S732" s="11"/>
      <c r="T732" s="11"/>
      <c r="AB732" s="25"/>
      <c r="AC732" s="73"/>
      <c r="AD732" s="25"/>
      <c r="AE732" s="25">
        <f>IF(V732&lt;Ds,'Soy Irr'!G732,IF(V732&gt;Dd,0,'Soy Irr'!G732*AD732))</f>
        <v>0</v>
      </c>
    </row>
    <row r="733" spans="1:31" x14ac:dyDescent="0.15">
      <c r="A733" s="170"/>
      <c r="B733" s="25"/>
      <c r="D733" s="7"/>
      <c r="E733" s="7"/>
      <c r="F733" s="7"/>
      <c r="G733" s="7"/>
      <c r="I733"/>
      <c r="K733" s="11"/>
      <c r="L733" s="8"/>
      <c r="N733" s="11"/>
      <c r="O733" s="15"/>
      <c r="P733" s="11"/>
      <c r="Q733" s="11"/>
      <c r="R733" s="11"/>
      <c r="S733" s="11"/>
      <c r="T733" s="11"/>
      <c r="AB733" s="25"/>
      <c r="AC733" s="73"/>
      <c r="AD733" s="25"/>
      <c r="AE733" s="25">
        <f>IF(V733&lt;Ds,'Soy Irr'!G733,IF(V733&gt;Dd,0,'Soy Irr'!G733*AD733))</f>
        <v>0</v>
      </c>
    </row>
    <row r="734" spans="1:31" x14ac:dyDescent="0.15">
      <c r="A734" s="170"/>
      <c r="B734" s="25"/>
      <c r="D734" s="7"/>
      <c r="E734" s="7"/>
      <c r="F734" s="7"/>
      <c r="G734" s="7"/>
      <c r="I734"/>
      <c r="K734" s="11"/>
      <c r="L734" s="8"/>
      <c r="N734" s="11"/>
      <c r="O734" s="15"/>
      <c r="P734" s="11"/>
      <c r="Q734" s="11"/>
      <c r="R734" s="11"/>
      <c r="S734" s="11"/>
      <c r="T734" s="11"/>
      <c r="AB734" s="25"/>
      <c r="AC734" s="73"/>
      <c r="AD734" s="25"/>
      <c r="AE734" s="25">
        <f>IF(V734&lt;Ds,'Soy Irr'!G734,IF(V734&gt;Dd,0,'Soy Irr'!G734*AD734))</f>
        <v>0</v>
      </c>
    </row>
    <row r="735" spans="1:31" x14ac:dyDescent="0.15">
      <c r="A735" s="170"/>
      <c r="B735" s="25"/>
      <c r="D735" s="7"/>
      <c r="E735" s="7"/>
      <c r="F735" s="7"/>
      <c r="G735" s="7"/>
      <c r="I735"/>
      <c r="K735" s="11"/>
      <c r="L735" s="8"/>
      <c r="N735" s="11"/>
      <c r="O735" s="15"/>
      <c r="P735" s="11"/>
      <c r="Q735" s="11"/>
      <c r="R735" s="11"/>
      <c r="S735" s="11"/>
      <c r="T735" s="11"/>
      <c r="AB735" s="25"/>
      <c r="AC735" s="73"/>
      <c r="AD735" s="25"/>
      <c r="AE735" s="25">
        <f>IF(V735&lt;Ds,'Soy Irr'!G735,IF(V735&gt;Dd,0,'Soy Irr'!G735*AD735))</f>
        <v>0</v>
      </c>
    </row>
    <row r="736" spans="1:31" x14ac:dyDescent="0.15">
      <c r="A736" s="170"/>
      <c r="B736" s="25"/>
      <c r="D736" s="7"/>
      <c r="E736" s="7"/>
      <c r="F736" s="7"/>
      <c r="G736" s="7"/>
      <c r="I736"/>
      <c r="K736" s="11"/>
      <c r="L736" s="8"/>
      <c r="N736" s="11"/>
      <c r="O736" s="15"/>
      <c r="P736" s="11"/>
      <c r="Q736" s="11"/>
      <c r="R736" s="11"/>
      <c r="S736" s="11"/>
      <c r="T736" s="11"/>
      <c r="AB736" s="25"/>
      <c r="AC736" s="73"/>
      <c r="AD736" s="25"/>
      <c r="AE736" s="25">
        <f>IF(V736&lt;Ds,'Soy Irr'!G736,IF(V736&gt;Dd,0,'Soy Irr'!G736*AD736))</f>
        <v>0</v>
      </c>
    </row>
    <row r="737" spans="1:31" x14ac:dyDescent="0.15">
      <c r="A737" s="170"/>
      <c r="B737" s="25"/>
      <c r="D737" s="7"/>
      <c r="E737" s="7"/>
      <c r="F737" s="7"/>
      <c r="G737" s="7"/>
      <c r="I737"/>
      <c r="K737" s="11"/>
      <c r="L737" s="8"/>
      <c r="N737" s="11"/>
      <c r="O737" s="15"/>
      <c r="P737" s="11"/>
      <c r="Q737" s="11"/>
      <c r="R737" s="11"/>
      <c r="S737" s="11"/>
      <c r="T737" s="11"/>
      <c r="AB737" s="25"/>
      <c r="AC737" s="73"/>
      <c r="AD737" s="25"/>
      <c r="AE737" s="25">
        <f>IF(V737&lt;Ds,'Soy Irr'!G737,IF(V737&gt;Dd,0,'Soy Irr'!G737*AD737))</f>
        <v>0</v>
      </c>
    </row>
    <row r="738" spans="1:31" x14ac:dyDescent="0.15">
      <c r="A738" s="170"/>
      <c r="B738" s="25"/>
      <c r="D738" s="7"/>
      <c r="E738" s="7"/>
      <c r="F738" s="7"/>
      <c r="G738" s="7"/>
      <c r="I738"/>
      <c r="K738" s="11"/>
      <c r="L738" s="8"/>
      <c r="N738" s="11"/>
      <c r="O738" s="15"/>
      <c r="P738" s="11"/>
      <c r="Q738" s="11"/>
      <c r="R738" s="11"/>
      <c r="S738" s="11"/>
      <c r="T738" s="11"/>
      <c r="AB738" s="25"/>
      <c r="AC738" s="73"/>
      <c r="AD738" s="25"/>
      <c r="AE738" s="25">
        <f>IF(V738&lt;Ds,'Soy Irr'!G738,IF(V738&gt;Dd,0,'Soy Irr'!G738*AD738))</f>
        <v>0</v>
      </c>
    </row>
    <row r="739" spans="1:31" x14ac:dyDescent="0.15">
      <c r="A739" s="170"/>
      <c r="B739" s="25"/>
      <c r="D739" s="7"/>
      <c r="E739" s="7"/>
      <c r="F739" s="7"/>
      <c r="G739" s="7"/>
      <c r="I739"/>
      <c r="K739" s="11"/>
      <c r="L739" s="8"/>
      <c r="N739" s="11"/>
      <c r="O739" s="15"/>
      <c r="P739" s="11"/>
      <c r="Q739" s="11"/>
      <c r="R739" s="11"/>
      <c r="S739" s="11"/>
      <c r="T739" s="11"/>
      <c r="AB739" s="25"/>
      <c r="AC739" s="73"/>
      <c r="AD739" s="25"/>
      <c r="AE739" s="25">
        <f>IF(V739&lt;Ds,'Soy Irr'!G739,IF(V739&gt;Dd,0,'Soy Irr'!G739*AD739))</f>
        <v>0</v>
      </c>
    </row>
    <row r="740" spans="1:31" x14ac:dyDescent="0.15">
      <c r="A740" s="170"/>
      <c r="B740" s="25"/>
      <c r="D740" s="7"/>
      <c r="E740" s="7"/>
      <c r="F740" s="7"/>
      <c r="G740" s="7"/>
      <c r="I740"/>
      <c r="K740" s="11"/>
      <c r="L740" s="8"/>
      <c r="N740" s="11"/>
      <c r="O740" s="15"/>
      <c r="P740" s="11"/>
      <c r="Q740" s="11"/>
      <c r="R740" s="11"/>
      <c r="S740" s="11"/>
      <c r="T740" s="11"/>
      <c r="AB740" s="25"/>
      <c r="AC740" s="73"/>
      <c r="AD740" s="25"/>
      <c r="AE740" s="25">
        <f>IF(V740&lt;Ds,'Soy Irr'!G740,IF(V740&gt;Dd,0,'Soy Irr'!G740*AD740))</f>
        <v>0</v>
      </c>
    </row>
    <row r="741" spans="1:31" x14ac:dyDescent="0.15">
      <c r="A741" s="170"/>
      <c r="B741" s="25"/>
      <c r="D741" s="7"/>
      <c r="E741" s="7"/>
      <c r="F741" s="7"/>
      <c r="G741" s="7"/>
      <c r="I741"/>
      <c r="K741" s="11"/>
      <c r="L741" s="8"/>
      <c r="N741" s="11"/>
      <c r="O741" s="15"/>
      <c r="P741" s="11"/>
      <c r="Q741" s="11"/>
      <c r="R741" s="11"/>
      <c r="S741" s="11"/>
      <c r="T741" s="11"/>
      <c r="AB741" s="25"/>
      <c r="AC741" s="73"/>
      <c r="AD741" s="25"/>
      <c r="AE741" s="25">
        <f>IF(V741&lt;Ds,'Soy Irr'!G741,IF(V741&gt;Dd,0,'Soy Irr'!G741*AD741))</f>
        <v>0</v>
      </c>
    </row>
    <row r="742" spans="1:31" x14ac:dyDescent="0.15">
      <c r="A742" s="170"/>
      <c r="B742" s="25"/>
      <c r="D742" s="7"/>
      <c r="E742" s="7"/>
      <c r="F742" s="7"/>
      <c r="G742" s="7"/>
      <c r="I742"/>
      <c r="K742" s="11"/>
      <c r="L742" s="8"/>
      <c r="N742" s="11"/>
      <c r="O742" s="15"/>
      <c r="P742" s="11"/>
      <c r="Q742" s="11"/>
      <c r="R742" s="11"/>
      <c r="S742" s="11"/>
      <c r="T742" s="11"/>
      <c r="AB742" s="25"/>
      <c r="AC742" s="73"/>
      <c r="AD742" s="25"/>
      <c r="AE742" s="25">
        <f>IF(V742&lt;Ds,'Soy Irr'!G742,IF(V742&gt;Dd,0,'Soy Irr'!G742*AD742))</f>
        <v>0</v>
      </c>
    </row>
    <row r="743" spans="1:31" x14ac:dyDescent="0.15">
      <c r="A743" s="170"/>
      <c r="B743" s="25"/>
      <c r="D743" s="7"/>
      <c r="E743" s="7"/>
      <c r="F743" s="7"/>
      <c r="G743" s="7"/>
      <c r="I743"/>
      <c r="K743" s="11"/>
      <c r="L743" s="8"/>
      <c r="N743" s="11"/>
      <c r="O743" s="15"/>
      <c r="P743" s="11"/>
      <c r="Q743" s="11"/>
      <c r="R743" s="11"/>
      <c r="S743" s="11"/>
      <c r="T743" s="11"/>
      <c r="AB743" s="25"/>
      <c r="AC743" s="73"/>
      <c r="AD743" s="25"/>
      <c r="AE743" s="25">
        <f>IF(V743&lt;Ds,'Soy Irr'!G743,IF(V743&gt;Dd,0,'Soy Irr'!G743*AD743))</f>
        <v>0</v>
      </c>
    </row>
    <row r="744" spans="1:31" x14ac:dyDescent="0.15">
      <c r="A744" s="170"/>
      <c r="B744" s="25"/>
      <c r="D744" s="7"/>
      <c r="E744" s="7"/>
      <c r="F744" s="7"/>
      <c r="G744" s="7"/>
      <c r="I744"/>
      <c r="K744" s="11"/>
      <c r="L744" s="8"/>
      <c r="N744" s="11"/>
      <c r="O744" s="15"/>
      <c r="P744" s="11"/>
      <c r="Q744" s="11"/>
      <c r="R744" s="11"/>
      <c r="S744" s="11"/>
      <c r="T744" s="11"/>
      <c r="AB744" s="25"/>
      <c r="AC744" s="73"/>
      <c r="AD744" s="25"/>
      <c r="AE744" s="25">
        <f>IF(V744&lt;Ds,'Soy Irr'!G744,IF(V744&gt;Dd,0,'Soy Irr'!G744*AD744))</f>
        <v>0</v>
      </c>
    </row>
    <row r="745" spans="1:31" x14ac:dyDescent="0.15">
      <c r="A745" s="170"/>
      <c r="B745" s="25"/>
      <c r="D745" s="7"/>
      <c r="E745" s="7"/>
      <c r="F745" s="7"/>
      <c r="G745" s="7"/>
      <c r="I745"/>
      <c r="K745" s="11"/>
      <c r="L745" s="8"/>
      <c r="N745" s="11"/>
      <c r="O745" s="15"/>
      <c r="P745" s="11"/>
      <c r="Q745" s="11"/>
      <c r="R745" s="11"/>
      <c r="S745" s="11"/>
      <c r="T745" s="11"/>
      <c r="AB745" s="25"/>
      <c r="AC745" s="73"/>
      <c r="AD745" s="25"/>
      <c r="AE745" s="25">
        <f>IF(V745&lt;Ds,'Soy Irr'!G745,IF(V745&gt;Dd,0,'Soy Irr'!G745*AD745))</f>
        <v>0</v>
      </c>
    </row>
    <row r="746" spans="1:31" x14ac:dyDescent="0.15">
      <c r="A746" s="170"/>
      <c r="B746" s="25"/>
      <c r="D746" s="7"/>
      <c r="E746" s="7"/>
      <c r="F746" s="7"/>
      <c r="G746" s="7"/>
      <c r="I746"/>
      <c r="K746" s="11"/>
      <c r="L746" s="8"/>
      <c r="N746" s="11"/>
      <c r="O746" s="15"/>
      <c r="P746" s="11"/>
      <c r="Q746" s="11"/>
      <c r="R746" s="11"/>
      <c r="S746" s="11"/>
      <c r="T746" s="11"/>
      <c r="AB746" s="25"/>
      <c r="AC746" s="73"/>
      <c r="AD746" s="25"/>
      <c r="AE746" s="25">
        <f>IF(V746&lt;Ds,'Soy Irr'!G746,IF(V746&gt;Dd,0,'Soy Irr'!G746*AD746))</f>
        <v>0</v>
      </c>
    </row>
    <row r="747" spans="1:31" x14ac:dyDescent="0.15">
      <c r="A747" s="170"/>
      <c r="B747" s="25"/>
      <c r="D747" s="7"/>
      <c r="E747" s="7"/>
      <c r="F747" s="7"/>
      <c r="G747" s="7"/>
      <c r="I747"/>
      <c r="K747" s="11"/>
      <c r="L747" s="8"/>
      <c r="N747" s="11"/>
      <c r="O747" s="15"/>
      <c r="P747" s="11"/>
      <c r="Q747" s="11"/>
      <c r="R747" s="11"/>
      <c r="S747" s="11"/>
      <c r="T747" s="11"/>
      <c r="AB747" s="25"/>
      <c r="AC747" s="73"/>
      <c r="AD747" s="25"/>
      <c r="AE747" s="25">
        <f>IF(V747&lt;Ds,'Soy Irr'!G747,IF(V747&gt;Dd,0,'Soy Irr'!G747*AD747))</f>
        <v>0</v>
      </c>
    </row>
    <row r="748" spans="1:31" x14ac:dyDescent="0.15">
      <c r="A748" s="170"/>
      <c r="B748" s="25"/>
      <c r="D748" s="7"/>
      <c r="E748" s="7"/>
      <c r="F748" s="7"/>
      <c r="G748" s="7"/>
      <c r="I748"/>
      <c r="K748" s="11"/>
      <c r="L748" s="8"/>
      <c r="N748" s="11"/>
      <c r="O748" s="15"/>
      <c r="P748" s="11"/>
      <c r="Q748" s="11"/>
      <c r="R748" s="11"/>
      <c r="S748" s="11"/>
      <c r="T748" s="11"/>
      <c r="AB748" s="25"/>
      <c r="AC748" s="73"/>
      <c r="AD748" s="25"/>
      <c r="AE748" s="25">
        <f>IF(V748&lt;Ds,'Soy Irr'!G748,IF(V748&gt;Dd,0,'Soy Irr'!G748*AD748))</f>
        <v>0</v>
      </c>
    </row>
    <row r="749" spans="1:31" x14ac:dyDescent="0.15">
      <c r="A749" s="170"/>
      <c r="B749" s="25"/>
      <c r="D749" s="7"/>
      <c r="E749" s="7"/>
      <c r="F749" s="7"/>
      <c r="G749" s="7"/>
      <c r="I749"/>
      <c r="K749" s="11"/>
      <c r="L749" s="8"/>
      <c r="N749" s="11"/>
      <c r="O749" s="15"/>
      <c r="P749" s="11"/>
      <c r="Q749" s="11"/>
      <c r="R749" s="11"/>
      <c r="S749" s="11"/>
      <c r="T749" s="11"/>
      <c r="AB749" s="25"/>
      <c r="AC749" s="73"/>
      <c r="AD749" s="25"/>
      <c r="AE749" s="25">
        <f>IF(V749&lt;Ds,'Soy Irr'!G749,IF(V749&gt;Dd,0,'Soy Irr'!G749*AD749))</f>
        <v>0</v>
      </c>
    </row>
    <row r="750" spans="1:31" x14ac:dyDescent="0.15">
      <c r="A750" s="170"/>
      <c r="B750" s="25"/>
      <c r="D750" s="7"/>
      <c r="E750" s="7"/>
      <c r="F750" s="7"/>
      <c r="G750" s="7"/>
      <c r="I750"/>
      <c r="K750" s="11"/>
      <c r="L750" s="8"/>
      <c r="N750" s="11"/>
      <c r="O750" s="15"/>
      <c r="P750" s="11"/>
      <c r="Q750" s="11"/>
      <c r="R750" s="11"/>
      <c r="S750" s="11"/>
      <c r="T750" s="11"/>
      <c r="AB750" s="25"/>
      <c r="AC750" s="73"/>
      <c r="AD750" s="25"/>
      <c r="AE750" s="25">
        <f>IF(V750&lt;Ds,'Soy Irr'!G750,IF(V750&gt;Dd,0,'Soy Irr'!G750*AD750))</f>
        <v>0</v>
      </c>
    </row>
    <row r="751" spans="1:31" x14ac:dyDescent="0.15">
      <c r="A751" s="170"/>
      <c r="B751" s="25"/>
      <c r="D751" s="7"/>
      <c r="E751" s="7"/>
      <c r="F751" s="7"/>
      <c r="G751" s="7"/>
      <c r="I751"/>
      <c r="K751" s="11"/>
      <c r="L751" s="8"/>
      <c r="N751" s="11"/>
      <c r="O751" s="15"/>
      <c r="P751" s="11"/>
      <c r="Q751" s="11"/>
      <c r="R751" s="11"/>
      <c r="S751" s="11"/>
      <c r="T751" s="11"/>
      <c r="AB751" s="25"/>
      <c r="AC751" s="73"/>
      <c r="AD751" s="25"/>
      <c r="AE751" s="25">
        <f>IF(V751&lt;Ds,'Soy Irr'!G751,IF(V751&gt;Dd,0,'Soy Irr'!G751*AD751))</f>
        <v>0</v>
      </c>
    </row>
    <row r="752" spans="1:31" x14ac:dyDescent="0.15">
      <c r="A752" s="170"/>
      <c r="B752" s="25"/>
      <c r="D752" s="7"/>
      <c r="E752" s="7"/>
      <c r="F752" s="7"/>
      <c r="G752" s="7"/>
      <c r="I752"/>
      <c r="K752" s="11"/>
      <c r="L752" s="8"/>
      <c r="N752" s="11"/>
      <c r="O752" s="15"/>
      <c r="P752" s="11"/>
      <c r="Q752" s="11"/>
      <c r="R752" s="11"/>
      <c r="S752" s="11"/>
      <c r="T752" s="11"/>
      <c r="AB752" s="25"/>
      <c r="AC752" s="73"/>
      <c r="AD752" s="25"/>
      <c r="AE752" s="25">
        <f>IF(V752&lt;Ds,'Soy Irr'!G752,IF(V752&gt;Dd,0,'Soy Irr'!G752*AD752))</f>
        <v>0</v>
      </c>
    </row>
    <row r="753" spans="1:31" x14ac:dyDescent="0.15">
      <c r="A753" s="170"/>
      <c r="B753" s="25"/>
      <c r="D753" s="7"/>
      <c r="E753" s="7"/>
      <c r="F753" s="7"/>
      <c r="G753" s="7"/>
      <c r="I753"/>
      <c r="K753" s="11"/>
      <c r="L753" s="8"/>
      <c r="N753" s="11"/>
      <c r="O753" s="15"/>
      <c r="P753" s="11"/>
      <c r="Q753" s="11"/>
      <c r="R753" s="11"/>
      <c r="S753" s="11"/>
      <c r="T753" s="11"/>
      <c r="AB753" s="25"/>
      <c r="AC753" s="73"/>
      <c r="AD753" s="25"/>
      <c r="AE753" s="25">
        <f>IF(V753&lt;Ds,'Soy Irr'!G753,IF(V753&gt;Dd,0,'Soy Irr'!G753*AD753))</f>
        <v>0</v>
      </c>
    </row>
    <row r="754" spans="1:31" x14ac:dyDescent="0.15">
      <c r="A754" s="170"/>
      <c r="B754" s="25"/>
      <c r="D754" s="7"/>
      <c r="E754" s="7"/>
      <c r="F754" s="7"/>
      <c r="G754" s="7"/>
      <c r="I754"/>
      <c r="K754" s="11"/>
      <c r="L754" s="8"/>
      <c r="N754" s="11"/>
      <c r="O754" s="15"/>
      <c r="P754" s="11"/>
      <c r="Q754" s="11"/>
      <c r="R754" s="11"/>
      <c r="S754" s="11"/>
      <c r="T754" s="11"/>
      <c r="AB754" s="25"/>
      <c r="AC754" s="73"/>
      <c r="AD754" s="25"/>
      <c r="AE754" s="25">
        <f>IF(V754&lt;Ds,'Soy Irr'!G754,IF(V754&gt;Dd,0,'Soy Irr'!G754*AD754))</f>
        <v>0</v>
      </c>
    </row>
    <row r="755" spans="1:31" x14ac:dyDescent="0.15">
      <c r="A755" s="170"/>
      <c r="B755" s="25"/>
      <c r="D755" s="7"/>
      <c r="E755" s="7"/>
      <c r="F755" s="7"/>
      <c r="G755" s="7"/>
      <c r="I755"/>
      <c r="K755" s="11"/>
      <c r="L755" s="8"/>
      <c r="N755" s="11"/>
      <c r="O755" s="15"/>
      <c r="P755" s="11"/>
      <c r="Q755" s="11"/>
      <c r="R755" s="11"/>
      <c r="S755" s="11"/>
      <c r="T755" s="11"/>
      <c r="AB755" s="25"/>
      <c r="AC755" s="73"/>
      <c r="AD755" s="25"/>
      <c r="AE755" s="25">
        <f>IF(V755&lt;Ds,'Soy Irr'!G755,IF(V755&gt;Dd,0,'Soy Irr'!G755*AD755))</f>
        <v>0</v>
      </c>
    </row>
    <row r="756" spans="1:31" x14ac:dyDescent="0.15">
      <c r="A756" s="170"/>
      <c r="B756" s="25"/>
      <c r="D756" s="7"/>
      <c r="E756" s="7"/>
      <c r="F756" s="7"/>
      <c r="G756" s="7"/>
      <c r="I756"/>
      <c r="K756" s="11"/>
      <c r="L756" s="8"/>
      <c r="N756" s="11"/>
      <c r="O756" s="15"/>
      <c r="P756" s="11"/>
      <c r="Q756" s="11"/>
      <c r="R756" s="11"/>
      <c r="S756" s="11"/>
      <c r="T756" s="11"/>
      <c r="AB756" s="25"/>
      <c r="AC756" s="73"/>
      <c r="AD756" s="25"/>
      <c r="AE756" s="25">
        <f>IF(V756&lt;Ds,'Soy Irr'!G756,IF(V756&gt;Dd,0,'Soy Irr'!G756*AD756))</f>
        <v>0</v>
      </c>
    </row>
    <row r="757" spans="1:31" x14ac:dyDescent="0.15">
      <c r="A757" s="170"/>
      <c r="B757" s="25"/>
      <c r="D757" s="7"/>
      <c r="E757" s="7"/>
      <c r="F757" s="7"/>
      <c r="G757" s="7"/>
      <c r="I757"/>
      <c r="K757" s="11"/>
      <c r="L757" s="8"/>
      <c r="N757" s="11"/>
      <c r="O757" s="15"/>
      <c r="P757" s="11"/>
      <c r="Q757" s="11"/>
      <c r="R757" s="11"/>
      <c r="S757" s="11"/>
      <c r="T757" s="11"/>
      <c r="AB757" s="25"/>
      <c r="AC757" s="73"/>
      <c r="AD757" s="25"/>
      <c r="AE757" s="25">
        <f>IF(V757&lt;Ds,'Soy Irr'!G757,IF(V757&gt;Dd,0,'Soy Irr'!G757*AD757))</f>
        <v>0</v>
      </c>
    </row>
    <row r="758" spans="1:31" x14ac:dyDescent="0.15">
      <c r="A758" s="170"/>
      <c r="B758" s="25"/>
      <c r="D758" s="7"/>
      <c r="E758" s="7"/>
      <c r="F758" s="7"/>
      <c r="G758" s="7"/>
      <c r="I758"/>
      <c r="K758" s="11"/>
      <c r="L758" s="8"/>
      <c r="N758" s="11"/>
      <c r="O758" s="15"/>
      <c r="P758" s="11"/>
      <c r="Q758" s="11"/>
      <c r="R758" s="11"/>
      <c r="S758" s="11"/>
      <c r="T758" s="11"/>
      <c r="AB758" s="25"/>
      <c r="AC758" s="73"/>
      <c r="AD758" s="25"/>
      <c r="AE758" s="25">
        <f>IF(V758&lt;Ds,'Soy Irr'!G758,IF(V758&gt;Dd,0,'Soy Irr'!G758*AD758))</f>
        <v>0</v>
      </c>
    </row>
    <row r="759" spans="1:31" x14ac:dyDescent="0.15">
      <c r="A759" s="170"/>
      <c r="B759" s="25"/>
      <c r="D759" s="7"/>
      <c r="E759" s="7"/>
      <c r="F759" s="7"/>
      <c r="G759" s="7"/>
      <c r="I759"/>
      <c r="K759" s="11"/>
      <c r="L759" s="8"/>
      <c r="N759" s="11"/>
      <c r="O759" s="15"/>
      <c r="P759" s="11"/>
      <c r="Q759" s="11"/>
      <c r="R759" s="11"/>
      <c r="S759" s="11"/>
      <c r="T759" s="11"/>
      <c r="AB759" s="25"/>
      <c r="AC759" s="73"/>
      <c r="AD759" s="25"/>
      <c r="AE759" s="25">
        <f>IF(V759&lt;Ds,'Soy Irr'!G759,IF(V759&gt;Dd,0,'Soy Irr'!G759*AD759))</f>
        <v>0</v>
      </c>
    </row>
    <row r="760" spans="1:31" x14ac:dyDescent="0.15">
      <c r="A760" s="170"/>
      <c r="B760" s="25"/>
      <c r="D760" s="7"/>
      <c r="E760" s="7"/>
      <c r="F760" s="7"/>
      <c r="G760" s="7"/>
      <c r="I760"/>
      <c r="K760" s="11"/>
      <c r="L760" s="8"/>
      <c r="N760" s="11"/>
      <c r="O760" s="15"/>
      <c r="P760" s="11"/>
      <c r="Q760" s="11"/>
      <c r="R760" s="11"/>
      <c r="S760" s="11"/>
      <c r="T760" s="11"/>
      <c r="AB760" s="25"/>
      <c r="AC760" s="73"/>
      <c r="AD760" s="25"/>
      <c r="AE760" s="25">
        <f>IF(V760&lt;Ds,'Soy Irr'!G760,IF(V760&gt;Dd,0,'Soy Irr'!G760*AD760))</f>
        <v>0</v>
      </c>
    </row>
    <row r="761" spans="1:31" x14ac:dyDescent="0.15">
      <c r="A761" s="170"/>
      <c r="B761" s="25"/>
      <c r="D761" s="7"/>
      <c r="E761" s="7"/>
      <c r="F761" s="7"/>
      <c r="G761" s="7"/>
      <c r="I761"/>
      <c r="K761" s="11"/>
      <c r="L761" s="8"/>
      <c r="N761" s="11"/>
      <c r="O761" s="15"/>
      <c r="P761" s="11"/>
      <c r="Q761" s="11"/>
      <c r="R761" s="11"/>
      <c r="S761" s="11"/>
      <c r="T761" s="11"/>
      <c r="AB761" s="25"/>
      <c r="AC761" s="73"/>
      <c r="AD761" s="25"/>
      <c r="AE761" s="25">
        <f>IF(V761&lt;Ds,'Soy Irr'!G761,IF(V761&gt;Dd,0,'Soy Irr'!G761*AD761))</f>
        <v>0</v>
      </c>
    </row>
    <row r="762" spans="1:31" x14ac:dyDescent="0.15">
      <c r="A762" s="170"/>
      <c r="B762" s="25"/>
      <c r="D762" s="7"/>
      <c r="E762" s="7"/>
      <c r="F762" s="7"/>
      <c r="G762" s="7"/>
      <c r="I762"/>
      <c r="K762" s="11"/>
      <c r="L762" s="8"/>
      <c r="N762" s="11"/>
      <c r="O762" s="15"/>
      <c r="P762" s="11"/>
      <c r="Q762" s="11"/>
      <c r="R762" s="11"/>
      <c r="S762" s="11"/>
      <c r="T762" s="11"/>
      <c r="AB762" s="25"/>
      <c r="AC762" s="73"/>
      <c r="AD762" s="25"/>
      <c r="AE762" s="25">
        <f>IF(V762&lt;Ds,'Soy Irr'!G762,IF(V762&gt;Dd,0,'Soy Irr'!G762*AD762))</f>
        <v>0</v>
      </c>
    </row>
    <row r="763" spans="1:31" x14ac:dyDescent="0.15">
      <c r="A763" s="170"/>
      <c r="B763" s="25"/>
      <c r="D763" s="7"/>
      <c r="E763" s="7"/>
      <c r="F763" s="7"/>
      <c r="G763" s="7"/>
      <c r="I763"/>
      <c r="K763" s="11"/>
      <c r="L763" s="8"/>
      <c r="N763" s="11"/>
      <c r="O763" s="15"/>
      <c r="P763" s="11"/>
      <c r="Q763" s="11"/>
      <c r="R763" s="11"/>
      <c r="S763" s="11"/>
      <c r="T763" s="11"/>
      <c r="AB763" s="25"/>
      <c r="AC763" s="73"/>
      <c r="AD763" s="25"/>
      <c r="AE763" s="25">
        <f>IF(V763&lt;Ds,'Soy Irr'!G763,IF(V763&gt;Dd,0,'Soy Irr'!G763*AD763))</f>
        <v>0</v>
      </c>
    </row>
    <row r="764" spans="1:31" x14ac:dyDescent="0.15">
      <c r="A764" s="170"/>
      <c r="B764" s="25"/>
      <c r="D764" s="7"/>
      <c r="E764" s="7"/>
      <c r="F764" s="7"/>
      <c r="G764" s="7"/>
      <c r="I764"/>
      <c r="K764" s="11"/>
      <c r="L764" s="8"/>
      <c r="N764" s="11"/>
      <c r="O764" s="15"/>
      <c r="P764" s="11"/>
      <c r="Q764" s="11"/>
      <c r="R764" s="11"/>
      <c r="S764" s="11"/>
      <c r="T764" s="11"/>
      <c r="AB764" s="25"/>
      <c r="AC764" s="73"/>
      <c r="AD764" s="25"/>
      <c r="AE764" s="25">
        <f>IF(V764&lt;Ds,'Soy Irr'!G764,IF(V764&gt;Dd,0,'Soy Irr'!G764*AD764))</f>
        <v>0</v>
      </c>
    </row>
    <row r="765" spans="1:31" x14ac:dyDescent="0.15">
      <c r="A765" s="170"/>
      <c r="B765" s="25"/>
      <c r="D765" s="7"/>
      <c r="E765" s="7"/>
      <c r="F765" s="7"/>
      <c r="G765" s="7"/>
      <c r="I765"/>
      <c r="K765" s="11"/>
      <c r="L765" s="8"/>
      <c r="N765" s="11"/>
      <c r="O765" s="15"/>
      <c r="P765" s="11"/>
      <c r="Q765" s="11"/>
      <c r="R765" s="11"/>
      <c r="S765" s="11"/>
      <c r="T765" s="11"/>
      <c r="AB765" s="25"/>
      <c r="AC765" s="73"/>
      <c r="AD765" s="25"/>
      <c r="AE765" s="25">
        <f>IF(V765&lt;Ds,'Soy Irr'!G765,IF(V765&gt;Dd,0,'Soy Irr'!G765*AD765))</f>
        <v>0</v>
      </c>
    </row>
    <row r="766" spans="1:31" x14ac:dyDescent="0.15">
      <c r="A766" s="170"/>
      <c r="B766" s="25"/>
      <c r="D766" s="7"/>
      <c r="E766" s="7"/>
      <c r="F766" s="7"/>
      <c r="G766" s="7"/>
      <c r="I766"/>
      <c r="K766" s="11"/>
      <c r="L766" s="8"/>
      <c r="N766" s="11"/>
      <c r="O766" s="15"/>
      <c r="P766" s="11"/>
      <c r="Q766" s="11"/>
      <c r="R766" s="11"/>
      <c r="S766" s="11"/>
      <c r="T766" s="11"/>
      <c r="AB766" s="25"/>
      <c r="AC766" s="73"/>
      <c r="AD766" s="25"/>
      <c r="AE766" s="25">
        <f>IF(V766&lt;Ds,'Soy Irr'!G766,IF(V766&gt;Dd,0,'Soy Irr'!G766*AD766))</f>
        <v>0</v>
      </c>
    </row>
    <row r="767" spans="1:31" x14ac:dyDescent="0.15">
      <c r="A767" s="170"/>
      <c r="B767" s="25"/>
      <c r="D767" s="7"/>
      <c r="E767" s="7"/>
      <c r="F767" s="7"/>
      <c r="G767" s="7"/>
      <c r="I767"/>
      <c r="K767" s="11"/>
      <c r="L767" s="8"/>
      <c r="N767" s="11"/>
      <c r="O767" s="15"/>
      <c r="P767" s="11"/>
      <c r="Q767" s="11"/>
      <c r="R767" s="11"/>
      <c r="S767" s="11"/>
      <c r="T767" s="11"/>
      <c r="AB767" s="25"/>
      <c r="AC767" s="73"/>
      <c r="AD767" s="25"/>
      <c r="AE767" s="25">
        <f>IF(V767&lt;Ds,'Soy Irr'!G767,IF(V767&gt;Dd,0,'Soy Irr'!G767*AD767))</f>
        <v>0</v>
      </c>
    </row>
    <row r="768" spans="1:31" x14ac:dyDescent="0.15">
      <c r="A768" s="170"/>
      <c r="B768" s="25"/>
      <c r="D768" s="7"/>
      <c r="E768" s="7"/>
      <c r="F768" s="7"/>
      <c r="G768" s="7"/>
      <c r="I768"/>
      <c r="K768" s="11"/>
      <c r="L768" s="8"/>
      <c r="N768" s="11"/>
      <c r="O768" s="15"/>
      <c r="P768" s="11"/>
      <c r="Q768" s="11"/>
      <c r="R768" s="11"/>
      <c r="S768" s="11"/>
      <c r="T768" s="11"/>
      <c r="AB768" s="25"/>
      <c r="AC768" s="73"/>
      <c r="AD768" s="25"/>
      <c r="AE768" s="25">
        <f>IF(V768&lt;Ds,'Soy Irr'!G768,IF(V768&gt;Dd,0,'Soy Irr'!G768*AD768))</f>
        <v>0</v>
      </c>
    </row>
    <row r="769" spans="1:31" x14ac:dyDescent="0.15">
      <c r="A769" s="170"/>
      <c r="B769" s="25"/>
      <c r="D769" s="7"/>
      <c r="E769" s="7"/>
      <c r="F769" s="7"/>
      <c r="G769" s="7"/>
      <c r="I769"/>
      <c r="K769" s="11"/>
      <c r="L769" s="8"/>
      <c r="N769" s="11"/>
      <c r="O769" s="15"/>
      <c r="P769" s="11"/>
      <c r="Q769" s="11"/>
      <c r="R769" s="11"/>
      <c r="S769" s="11"/>
      <c r="T769" s="11"/>
      <c r="AB769" s="25"/>
      <c r="AC769" s="73"/>
      <c r="AD769" s="25"/>
      <c r="AE769" s="25">
        <f>IF(V769&lt;Ds,'Soy Irr'!G769,IF(V769&gt;Dd,0,'Soy Irr'!G769*AD769))</f>
        <v>0</v>
      </c>
    </row>
    <row r="770" spans="1:31" x14ac:dyDescent="0.15">
      <c r="A770" s="170"/>
      <c r="B770" s="25"/>
      <c r="D770" s="7"/>
      <c r="E770" s="7"/>
      <c r="F770" s="7"/>
      <c r="G770" s="7"/>
      <c r="I770"/>
      <c r="K770" s="11"/>
      <c r="L770" s="8"/>
      <c r="N770" s="11"/>
      <c r="O770" s="15"/>
      <c r="P770" s="11"/>
      <c r="Q770" s="11"/>
      <c r="R770" s="11"/>
      <c r="S770" s="11"/>
      <c r="T770" s="11"/>
      <c r="AB770" s="25"/>
      <c r="AC770" s="73"/>
      <c r="AD770" s="25"/>
      <c r="AE770" s="25">
        <f>IF(V770&lt;Ds,'Soy Irr'!G770,IF(V770&gt;Dd,0,'Soy Irr'!G770*AD770))</f>
        <v>0</v>
      </c>
    </row>
    <row r="771" spans="1:31" x14ac:dyDescent="0.15">
      <c r="A771" s="170"/>
      <c r="B771" s="25"/>
      <c r="D771" s="7"/>
      <c r="E771" s="7"/>
      <c r="F771" s="7"/>
      <c r="G771" s="7"/>
      <c r="I771"/>
      <c r="K771" s="11"/>
      <c r="L771" s="8"/>
      <c r="N771" s="11"/>
      <c r="O771" s="15"/>
      <c r="P771" s="11"/>
      <c r="Q771" s="11"/>
      <c r="R771" s="11"/>
      <c r="S771" s="11"/>
      <c r="T771" s="11"/>
      <c r="AB771" s="25"/>
      <c r="AC771" s="73"/>
      <c r="AD771" s="25"/>
      <c r="AE771" s="25">
        <f>IF(V771&lt;Ds,'Soy Irr'!G771,IF(V771&gt;Dd,0,'Soy Irr'!G771*AD771))</f>
        <v>0</v>
      </c>
    </row>
    <row r="772" spans="1:31" x14ac:dyDescent="0.15">
      <c r="A772" s="170"/>
      <c r="B772" s="25"/>
      <c r="D772" s="7"/>
      <c r="E772" s="7"/>
      <c r="F772" s="7"/>
      <c r="G772" s="7"/>
      <c r="I772"/>
      <c r="K772" s="11"/>
      <c r="L772" s="8"/>
      <c r="N772" s="11"/>
      <c r="O772" s="15"/>
      <c r="P772" s="11"/>
      <c r="Q772" s="11"/>
      <c r="R772" s="11"/>
      <c r="S772" s="11"/>
      <c r="T772" s="11"/>
      <c r="AB772" s="25"/>
      <c r="AC772" s="73"/>
      <c r="AD772" s="25"/>
      <c r="AE772" s="25">
        <f>IF(V772&lt;Ds,'Soy Irr'!G772,IF(V772&gt;Dd,0,'Soy Irr'!G772*AD772))</f>
        <v>0</v>
      </c>
    </row>
    <row r="773" spans="1:31" x14ac:dyDescent="0.15">
      <c r="A773" s="170"/>
      <c r="B773" s="25"/>
      <c r="D773" s="7"/>
      <c r="E773" s="7"/>
      <c r="F773" s="7"/>
      <c r="G773" s="7"/>
      <c r="I773"/>
      <c r="K773" s="11"/>
      <c r="L773" s="8"/>
      <c r="N773" s="11"/>
      <c r="O773" s="15"/>
      <c r="P773" s="11"/>
      <c r="Q773" s="11"/>
      <c r="R773" s="11"/>
      <c r="S773" s="11"/>
      <c r="T773" s="11"/>
      <c r="AB773" s="25"/>
      <c r="AC773" s="73"/>
      <c r="AD773" s="25"/>
      <c r="AE773" s="25">
        <f>IF(V773&lt;Ds,'Soy Irr'!G773,IF(V773&gt;Dd,0,'Soy Irr'!G773*AD773))</f>
        <v>0</v>
      </c>
    </row>
    <row r="774" spans="1:31" x14ac:dyDescent="0.15">
      <c r="A774" s="170"/>
      <c r="B774" s="25"/>
      <c r="D774" s="7"/>
      <c r="E774" s="7"/>
      <c r="F774" s="7"/>
      <c r="G774" s="7"/>
      <c r="I774"/>
      <c r="K774" s="11"/>
      <c r="L774" s="8"/>
      <c r="N774" s="11"/>
      <c r="O774" s="15"/>
      <c r="P774" s="11"/>
      <c r="Q774" s="11"/>
      <c r="R774" s="11"/>
      <c r="S774" s="11"/>
      <c r="T774" s="11"/>
      <c r="AB774" s="25"/>
      <c r="AC774" s="73"/>
      <c r="AD774" s="25"/>
      <c r="AE774" s="25">
        <f>IF(V774&lt;Ds,'Soy Irr'!G774,IF(V774&gt;Dd,0,'Soy Irr'!G774*AD774))</f>
        <v>0</v>
      </c>
    </row>
    <row r="775" spans="1:31" x14ac:dyDescent="0.15">
      <c r="A775" s="170"/>
      <c r="B775" s="25"/>
      <c r="D775" s="7"/>
      <c r="E775" s="7"/>
      <c r="F775" s="7"/>
      <c r="G775" s="7"/>
      <c r="I775"/>
      <c r="K775" s="11"/>
      <c r="L775" s="8"/>
      <c r="N775" s="11"/>
      <c r="O775" s="15"/>
      <c r="P775" s="11"/>
      <c r="Q775" s="11"/>
      <c r="R775" s="11"/>
      <c r="S775" s="11"/>
      <c r="T775" s="11"/>
      <c r="AB775" s="25"/>
      <c r="AC775" s="73"/>
      <c r="AD775" s="25"/>
      <c r="AE775" s="25">
        <f>IF(V775&lt;Ds,'Soy Irr'!G775,IF(V775&gt;Dd,0,'Soy Irr'!G775*AD775))</f>
        <v>0</v>
      </c>
    </row>
    <row r="776" spans="1:31" x14ac:dyDescent="0.15">
      <c r="A776" s="170"/>
      <c r="B776" s="25"/>
      <c r="D776" s="7"/>
      <c r="E776" s="7"/>
      <c r="F776" s="7"/>
      <c r="G776" s="7"/>
      <c r="I776"/>
      <c r="K776" s="11"/>
      <c r="L776" s="8"/>
      <c r="N776" s="11"/>
      <c r="O776" s="15"/>
      <c r="P776" s="11"/>
      <c r="Q776" s="11"/>
      <c r="R776" s="11"/>
      <c r="S776" s="11"/>
      <c r="T776" s="11"/>
      <c r="AB776" s="25"/>
      <c r="AC776" s="73"/>
      <c r="AD776" s="25"/>
      <c r="AE776" s="25">
        <f>IF(V776&lt;Ds,'Soy Irr'!G776,IF(V776&gt;Dd,0,'Soy Irr'!G776*AD776))</f>
        <v>0</v>
      </c>
    </row>
    <row r="777" spans="1:31" x14ac:dyDescent="0.15">
      <c r="A777" s="170"/>
      <c r="B777" s="25"/>
      <c r="D777" s="7"/>
      <c r="E777" s="7"/>
      <c r="F777" s="7"/>
      <c r="G777" s="7"/>
      <c r="I777"/>
      <c r="K777" s="11"/>
      <c r="L777" s="8"/>
      <c r="N777" s="11"/>
      <c r="O777" s="15"/>
      <c r="P777" s="11"/>
      <c r="Q777" s="11"/>
      <c r="R777" s="11"/>
      <c r="S777" s="11"/>
      <c r="T777" s="11"/>
      <c r="AB777" s="25"/>
      <c r="AC777" s="73"/>
      <c r="AD777" s="25"/>
      <c r="AE777" s="25">
        <f>IF(V777&lt;Ds,'Soy Irr'!G777,IF(V777&gt;Dd,0,'Soy Irr'!G777*AD777))</f>
        <v>0</v>
      </c>
    </row>
    <row r="778" spans="1:31" x14ac:dyDescent="0.15">
      <c r="A778" s="170"/>
      <c r="B778" s="25"/>
      <c r="D778" s="7"/>
      <c r="E778" s="7"/>
      <c r="F778" s="7"/>
      <c r="G778" s="7"/>
      <c r="I778"/>
      <c r="K778" s="11"/>
      <c r="L778" s="8"/>
      <c r="N778" s="11"/>
      <c r="O778" s="15"/>
      <c r="P778" s="11"/>
      <c r="Q778" s="11"/>
      <c r="R778" s="11"/>
      <c r="S778" s="11"/>
      <c r="T778" s="11"/>
      <c r="AB778" s="25"/>
      <c r="AC778" s="73"/>
      <c r="AD778" s="25"/>
      <c r="AE778" s="25">
        <f>IF(V778&lt;Ds,'Soy Irr'!G778,IF(V778&gt;Dd,0,'Soy Irr'!G778*AD778))</f>
        <v>0</v>
      </c>
    </row>
    <row r="779" spans="1:31" x14ac:dyDescent="0.15">
      <c r="A779" s="170"/>
      <c r="B779" s="25"/>
      <c r="D779" s="7"/>
      <c r="E779" s="7"/>
      <c r="F779" s="7"/>
      <c r="G779" s="7"/>
      <c r="I779"/>
      <c r="K779" s="11"/>
      <c r="L779" s="8"/>
      <c r="N779" s="11"/>
      <c r="O779" s="15"/>
      <c r="P779" s="11"/>
      <c r="Q779" s="11"/>
      <c r="R779" s="11"/>
      <c r="S779" s="11"/>
      <c r="T779" s="11"/>
      <c r="AB779" s="25"/>
      <c r="AC779" s="73"/>
      <c r="AD779" s="25"/>
      <c r="AE779" s="25">
        <f>IF(V779&lt;Ds,'Soy Irr'!G779,IF(V779&gt;Dd,0,'Soy Irr'!G779*AD779))</f>
        <v>0</v>
      </c>
    </row>
    <row r="780" spans="1:31" x14ac:dyDescent="0.15">
      <c r="A780" s="170"/>
      <c r="B780" s="25"/>
      <c r="D780" s="7"/>
      <c r="E780" s="7"/>
      <c r="F780" s="7"/>
      <c r="G780" s="7"/>
      <c r="I780"/>
      <c r="K780" s="11"/>
      <c r="L780" s="8"/>
      <c r="N780" s="11"/>
      <c r="O780" s="15"/>
      <c r="P780" s="11"/>
      <c r="Q780" s="11"/>
      <c r="R780" s="11"/>
      <c r="S780" s="11"/>
      <c r="T780" s="11"/>
      <c r="AB780" s="25"/>
      <c r="AC780" s="73"/>
      <c r="AD780" s="25"/>
      <c r="AE780" s="25">
        <f>IF(V780&lt;Ds,'Soy Irr'!G780,IF(V780&gt;Dd,0,'Soy Irr'!G780*AD780))</f>
        <v>0</v>
      </c>
    </row>
    <row r="781" spans="1:31" x14ac:dyDescent="0.15">
      <c r="A781" s="170"/>
      <c r="B781" s="25"/>
      <c r="D781" s="7"/>
      <c r="E781" s="7"/>
      <c r="F781" s="7"/>
      <c r="G781" s="7"/>
      <c r="I781"/>
      <c r="K781" s="11"/>
      <c r="L781" s="8"/>
      <c r="N781" s="11"/>
      <c r="O781" s="15"/>
      <c r="P781" s="11"/>
      <c r="Q781" s="11"/>
      <c r="R781" s="11"/>
      <c r="S781" s="11"/>
      <c r="T781" s="11"/>
      <c r="AB781" s="25"/>
      <c r="AC781" s="73"/>
      <c r="AD781" s="25"/>
      <c r="AE781" s="25">
        <f>IF(V781&lt;Ds,'Soy Irr'!G781,IF(V781&gt;Dd,0,'Soy Irr'!G781*AD781))</f>
        <v>0</v>
      </c>
    </row>
    <row r="782" spans="1:31" x14ac:dyDescent="0.15">
      <c r="A782" s="170"/>
      <c r="B782" s="25"/>
      <c r="D782" s="7"/>
      <c r="E782" s="7"/>
      <c r="F782" s="7"/>
      <c r="G782" s="7"/>
      <c r="I782"/>
      <c r="K782" s="11"/>
      <c r="L782" s="8"/>
      <c r="N782" s="11"/>
      <c r="O782" s="15"/>
      <c r="P782" s="11"/>
      <c r="Q782" s="11"/>
      <c r="R782" s="11"/>
      <c r="S782" s="11"/>
      <c r="T782" s="11"/>
      <c r="AB782" s="25"/>
      <c r="AC782" s="73"/>
      <c r="AD782" s="25"/>
      <c r="AE782" s="25">
        <f>IF(V782&lt;Ds,'Soy Irr'!G782,IF(V782&gt;Dd,0,'Soy Irr'!G782*AD782))</f>
        <v>0</v>
      </c>
    </row>
    <row r="783" spans="1:31" x14ac:dyDescent="0.15">
      <c r="A783" s="170"/>
      <c r="B783" s="25"/>
      <c r="D783" s="7"/>
      <c r="E783" s="7"/>
      <c r="F783" s="7"/>
      <c r="G783" s="7"/>
      <c r="I783"/>
      <c r="K783" s="11"/>
      <c r="L783" s="8"/>
      <c r="N783" s="11"/>
      <c r="O783" s="15"/>
      <c r="P783" s="11"/>
      <c r="Q783" s="11"/>
      <c r="R783" s="11"/>
      <c r="S783" s="11"/>
      <c r="T783" s="11"/>
      <c r="AB783" s="25"/>
      <c r="AC783" s="73"/>
      <c r="AD783" s="25"/>
      <c r="AE783" s="25">
        <f>IF(V783&lt;Ds,'Soy Irr'!G783,IF(V783&gt;Dd,0,'Soy Irr'!G783*AD783))</f>
        <v>0</v>
      </c>
    </row>
    <row r="784" spans="1:31" x14ac:dyDescent="0.15">
      <c r="A784" s="170"/>
      <c r="B784" s="25"/>
      <c r="D784" s="7"/>
      <c r="E784" s="7"/>
      <c r="F784" s="7"/>
      <c r="G784" s="7"/>
      <c r="I784"/>
      <c r="K784" s="11"/>
      <c r="L784" s="8"/>
      <c r="N784" s="11"/>
      <c r="O784" s="15"/>
      <c r="P784" s="11"/>
      <c r="Q784" s="11"/>
      <c r="R784" s="11"/>
      <c r="S784" s="11"/>
      <c r="T784" s="11"/>
      <c r="AB784" s="25"/>
      <c r="AC784" s="73"/>
      <c r="AD784" s="25"/>
      <c r="AE784" s="25">
        <f>IF(V784&lt;Ds,'Soy Irr'!G784,IF(V784&gt;Dd,0,'Soy Irr'!G784*AD784))</f>
        <v>0</v>
      </c>
    </row>
    <row r="785" spans="1:31" x14ac:dyDescent="0.15">
      <c r="A785" s="170"/>
      <c r="B785" s="25"/>
      <c r="D785" s="7"/>
      <c r="E785" s="7"/>
      <c r="F785" s="7"/>
      <c r="G785" s="7"/>
      <c r="I785"/>
      <c r="K785" s="11"/>
      <c r="L785" s="8"/>
      <c r="N785" s="11"/>
      <c r="O785" s="15"/>
      <c r="P785" s="11"/>
      <c r="Q785" s="11"/>
      <c r="R785" s="11"/>
      <c r="S785" s="11"/>
      <c r="T785" s="11"/>
      <c r="AB785" s="25"/>
      <c r="AC785" s="73"/>
      <c r="AD785" s="25"/>
      <c r="AE785" s="25">
        <f>IF(V785&lt;Ds,'Soy Irr'!G785,IF(V785&gt;Dd,0,'Soy Irr'!G785*AD785))</f>
        <v>0</v>
      </c>
    </row>
    <row r="786" spans="1:31" x14ac:dyDescent="0.15">
      <c r="A786" s="170"/>
      <c r="B786" s="25"/>
      <c r="D786" s="7"/>
      <c r="E786" s="7"/>
      <c r="F786" s="7"/>
      <c r="G786" s="7"/>
      <c r="I786"/>
      <c r="K786" s="11"/>
      <c r="L786" s="8"/>
      <c r="N786" s="11"/>
      <c r="O786" s="15"/>
      <c r="P786" s="11"/>
      <c r="Q786" s="11"/>
      <c r="R786" s="11"/>
      <c r="S786" s="11"/>
      <c r="T786" s="11"/>
      <c r="AB786" s="25"/>
      <c r="AC786" s="73"/>
      <c r="AD786" s="25"/>
      <c r="AE786" s="25">
        <f>IF(V786&lt;Ds,'Soy Irr'!G786,IF(V786&gt;Dd,0,'Soy Irr'!G786*AD786))</f>
        <v>0</v>
      </c>
    </row>
    <row r="787" spans="1:31" x14ac:dyDescent="0.15">
      <c r="A787" s="170"/>
      <c r="B787" s="25"/>
      <c r="D787" s="7"/>
      <c r="E787" s="7"/>
      <c r="F787" s="7"/>
      <c r="G787" s="7"/>
      <c r="I787"/>
      <c r="K787" s="11"/>
      <c r="L787" s="8"/>
      <c r="N787" s="11"/>
      <c r="O787" s="15"/>
      <c r="P787" s="11"/>
      <c r="Q787" s="11"/>
      <c r="R787" s="11"/>
      <c r="S787" s="11"/>
      <c r="T787" s="11"/>
      <c r="AB787" s="25"/>
      <c r="AC787" s="73"/>
      <c r="AD787" s="25"/>
      <c r="AE787" s="25">
        <f>IF(V787&lt;Ds,'Soy Irr'!G787,IF(V787&gt;Dd,0,'Soy Irr'!G787*AD787))</f>
        <v>0</v>
      </c>
    </row>
    <row r="788" spans="1:31" x14ac:dyDescent="0.15">
      <c r="A788" s="170"/>
      <c r="B788" s="25"/>
      <c r="D788" s="7"/>
      <c r="E788" s="7"/>
      <c r="F788" s="7"/>
      <c r="G788" s="7"/>
      <c r="I788"/>
      <c r="K788" s="11"/>
      <c r="L788" s="8"/>
      <c r="N788" s="11"/>
      <c r="O788" s="15"/>
      <c r="P788" s="11"/>
      <c r="Q788" s="11"/>
      <c r="R788" s="11"/>
      <c r="S788" s="11"/>
      <c r="T788" s="11"/>
      <c r="AB788" s="25"/>
      <c r="AC788" s="73"/>
      <c r="AD788" s="25"/>
      <c r="AE788" s="25">
        <f>IF(V788&lt;Ds,'Soy Irr'!G788,IF(V788&gt;Dd,0,'Soy Irr'!G788*AD788))</f>
        <v>0</v>
      </c>
    </row>
    <row r="789" spans="1:31" x14ac:dyDescent="0.15">
      <c r="A789" s="170"/>
      <c r="B789" s="25"/>
      <c r="D789" s="7"/>
      <c r="E789" s="7"/>
      <c r="F789" s="7"/>
      <c r="G789" s="7"/>
      <c r="I789"/>
      <c r="K789" s="11"/>
      <c r="L789" s="8"/>
      <c r="N789" s="11"/>
      <c r="O789" s="15"/>
      <c r="P789" s="11"/>
      <c r="Q789" s="11"/>
      <c r="R789" s="11"/>
      <c r="S789" s="11"/>
      <c r="T789" s="11"/>
      <c r="AB789" s="25"/>
      <c r="AC789" s="73"/>
      <c r="AD789" s="25"/>
      <c r="AE789" s="25">
        <f>IF(V789&lt;Ds,'Soy Irr'!G789,IF(V789&gt;Dd,0,'Soy Irr'!G789*AD789))</f>
        <v>0</v>
      </c>
    </row>
    <row r="790" spans="1:31" x14ac:dyDescent="0.15">
      <c r="A790" s="170"/>
      <c r="B790" s="25"/>
      <c r="D790" s="7"/>
      <c r="E790" s="7"/>
      <c r="F790" s="7"/>
      <c r="G790" s="7"/>
      <c r="I790"/>
      <c r="K790" s="11"/>
      <c r="L790" s="8"/>
      <c r="N790" s="11"/>
      <c r="O790" s="15"/>
      <c r="P790" s="11"/>
      <c r="Q790" s="11"/>
      <c r="R790" s="11"/>
      <c r="S790" s="11"/>
      <c r="T790" s="11"/>
      <c r="AB790" s="25"/>
      <c r="AC790" s="73"/>
      <c r="AD790" s="25"/>
      <c r="AE790" s="25">
        <f>IF(V790&lt;Ds,'Soy Irr'!G790,IF(V790&gt;Dd,0,'Soy Irr'!G790*AD790))</f>
        <v>0</v>
      </c>
    </row>
    <row r="791" spans="1:31" x14ac:dyDescent="0.15">
      <c r="A791" s="170"/>
      <c r="B791" s="25"/>
      <c r="D791" s="7"/>
      <c r="E791" s="7"/>
      <c r="F791" s="7"/>
      <c r="G791" s="7"/>
      <c r="I791"/>
      <c r="K791" s="11"/>
      <c r="L791" s="8"/>
      <c r="N791" s="11"/>
      <c r="O791" s="15"/>
      <c r="P791" s="11"/>
      <c r="Q791" s="11"/>
      <c r="R791" s="11"/>
      <c r="S791" s="11"/>
      <c r="T791" s="11"/>
      <c r="AB791" s="25"/>
      <c r="AC791" s="73"/>
      <c r="AD791" s="25"/>
      <c r="AE791" s="25">
        <f>IF(V791&lt;Ds,'Soy Irr'!G791,IF(V791&gt;Dd,0,'Soy Irr'!G791*AD791))</f>
        <v>0</v>
      </c>
    </row>
    <row r="792" spans="1:31" x14ac:dyDescent="0.15">
      <c r="A792" s="170"/>
      <c r="B792" s="25"/>
      <c r="D792" s="7"/>
      <c r="E792" s="7"/>
      <c r="F792" s="7"/>
      <c r="G792" s="7"/>
      <c r="I792"/>
      <c r="K792" s="11"/>
      <c r="L792" s="8"/>
      <c r="N792" s="11"/>
      <c r="O792" s="15"/>
      <c r="P792" s="11"/>
      <c r="Q792" s="11"/>
      <c r="R792" s="11"/>
      <c r="S792" s="11"/>
      <c r="T792" s="11"/>
      <c r="AB792" s="25"/>
      <c r="AC792" s="73"/>
      <c r="AD792" s="25"/>
      <c r="AE792" s="25">
        <f>IF(V792&lt;Ds,'Soy Irr'!G792,IF(V792&gt;Dd,0,'Soy Irr'!G792*AD792))</f>
        <v>0</v>
      </c>
    </row>
    <row r="793" spans="1:31" x14ac:dyDescent="0.15">
      <c r="A793" s="170"/>
      <c r="B793" s="25"/>
      <c r="D793" s="7"/>
      <c r="E793" s="7"/>
      <c r="F793" s="7"/>
      <c r="G793" s="7"/>
      <c r="I793"/>
      <c r="K793" s="11"/>
      <c r="L793" s="8"/>
      <c r="N793" s="11"/>
      <c r="O793" s="15"/>
      <c r="P793" s="11"/>
      <c r="Q793" s="11"/>
      <c r="R793" s="11"/>
      <c r="S793" s="11"/>
      <c r="T793" s="11"/>
      <c r="AB793" s="25"/>
      <c r="AC793" s="73"/>
      <c r="AD793" s="25"/>
      <c r="AE793" s="25">
        <f>IF(V793&lt;Ds,'Soy Irr'!G793,IF(V793&gt;Dd,0,'Soy Irr'!G793*AD793))</f>
        <v>0</v>
      </c>
    </row>
    <row r="794" spans="1:31" x14ac:dyDescent="0.15">
      <c r="A794" s="170"/>
      <c r="B794" s="25"/>
      <c r="D794" s="7"/>
      <c r="E794" s="7"/>
      <c r="F794" s="7"/>
      <c r="G794" s="7"/>
      <c r="I794"/>
      <c r="K794" s="11"/>
      <c r="L794" s="8"/>
      <c r="N794" s="11"/>
      <c r="O794" s="15"/>
      <c r="P794" s="11"/>
      <c r="Q794" s="11"/>
      <c r="R794" s="11"/>
      <c r="S794" s="11"/>
      <c r="T794" s="11"/>
      <c r="AB794" s="25"/>
      <c r="AC794" s="73"/>
      <c r="AD794" s="25"/>
      <c r="AE794" s="25">
        <f>IF(V794&lt;Ds,'Soy Irr'!G794,IF(V794&gt;Dd,0,'Soy Irr'!G794*AD794))</f>
        <v>0</v>
      </c>
    </row>
    <row r="795" spans="1:31" x14ac:dyDescent="0.15">
      <c r="A795" s="170"/>
      <c r="B795" s="25"/>
      <c r="D795" s="7"/>
      <c r="E795" s="7"/>
      <c r="F795" s="7"/>
      <c r="G795" s="7"/>
      <c r="I795"/>
      <c r="K795" s="11"/>
      <c r="L795" s="8"/>
      <c r="N795" s="11"/>
      <c r="O795" s="15"/>
      <c r="P795" s="11"/>
      <c r="Q795" s="11"/>
      <c r="R795" s="11"/>
      <c r="S795" s="11"/>
      <c r="T795" s="11"/>
      <c r="AB795" s="25"/>
      <c r="AC795" s="73"/>
      <c r="AD795" s="25"/>
      <c r="AE795" s="25">
        <f>IF(V795&lt;Ds,'Soy Irr'!G795,IF(V795&gt;Dd,0,'Soy Irr'!G795*AD795))</f>
        <v>0</v>
      </c>
    </row>
    <row r="796" spans="1:31" x14ac:dyDescent="0.15">
      <c r="A796" s="170"/>
      <c r="B796" s="25"/>
      <c r="D796" s="7"/>
      <c r="E796" s="7"/>
      <c r="F796" s="7"/>
      <c r="G796" s="7"/>
      <c r="I796"/>
      <c r="K796" s="11"/>
      <c r="L796" s="8"/>
      <c r="N796" s="11"/>
      <c r="O796" s="15"/>
      <c r="P796" s="11"/>
      <c r="Q796" s="11"/>
      <c r="R796" s="11"/>
      <c r="S796" s="11"/>
      <c r="T796" s="11"/>
      <c r="AB796" s="25"/>
      <c r="AC796" s="73"/>
      <c r="AD796" s="25"/>
      <c r="AE796" s="25">
        <f>IF(V796&lt;Ds,'Soy Irr'!G796,IF(V796&gt;Dd,0,'Soy Irr'!G796*AD796))</f>
        <v>0</v>
      </c>
    </row>
    <row r="797" spans="1:31" x14ac:dyDescent="0.15">
      <c r="A797" s="170"/>
      <c r="B797" s="25"/>
      <c r="D797" s="7"/>
      <c r="E797" s="7"/>
      <c r="F797" s="7"/>
      <c r="G797" s="7"/>
      <c r="I797"/>
      <c r="K797" s="11"/>
      <c r="L797" s="8"/>
      <c r="N797" s="11"/>
      <c r="O797" s="15"/>
      <c r="P797" s="11"/>
      <c r="Q797" s="11"/>
      <c r="R797" s="11"/>
      <c r="S797" s="11"/>
      <c r="T797" s="11"/>
      <c r="AB797" s="25"/>
      <c r="AC797" s="73"/>
      <c r="AD797" s="25"/>
      <c r="AE797" s="25">
        <f>IF(V797&lt;Ds,'Soy Irr'!G797,IF(V797&gt;Dd,0,'Soy Irr'!G797*AD797))</f>
        <v>0</v>
      </c>
    </row>
    <row r="798" spans="1:31" x14ac:dyDescent="0.15">
      <c r="A798" s="170"/>
      <c r="B798" s="25"/>
      <c r="D798" s="7"/>
      <c r="E798" s="7"/>
      <c r="F798" s="7"/>
      <c r="G798" s="7"/>
      <c r="I798"/>
      <c r="K798" s="11"/>
      <c r="L798" s="8"/>
      <c r="N798" s="11"/>
      <c r="O798" s="15"/>
      <c r="P798" s="11"/>
      <c r="Q798" s="11"/>
      <c r="R798" s="11"/>
      <c r="S798" s="11"/>
      <c r="T798" s="11"/>
      <c r="AB798" s="25"/>
      <c r="AC798" s="73"/>
      <c r="AD798" s="25"/>
      <c r="AE798" s="25">
        <f>IF(V798&lt;Ds,'Soy Irr'!G798,IF(V798&gt;Dd,0,'Soy Irr'!G798*AD798))</f>
        <v>0</v>
      </c>
    </row>
    <row r="799" spans="1:31" x14ac:dyDescent="0.15">
      <c r="A799" s="170"/>
      <c r="B799" s="25"/>
      <c r="D799" s="7"/>
      <c r="E799" s="7"/>
      <c r="F799" s="7"/>
      <c r="G799" s="7"/>
      <c r="I799"/>
      <c r="K799" s="11"/>
      <c r="L799" s="8"/>
      <c r="N799" s="11"/>
      <c r="O799" s="15"/>
      <c r="P799" s="11"/>
      <c r="Q799" s="11"/>
      <c r="R799" s="11"/>
      <c r="S799" s="11"/>
      <c r="T799" s="11"/>
      <c r="AB799" s="25"/>
      <c r="AC799" s="73"/>
      <c r="AD799" s="25"/>
      <c r="AE799" s="25">
        <f>IF(V799&lt;Ds,'Soy Irr'!G799,IF(V799&gt;Dd,0,'Soy Irr'!G799*AD799))</f>
        <v>0</v>
      </c>
    </row>
    <row r="800" spans="1:31" x14ac:dyDescent="0.15">
      <c r="A800" s="170"/>
      <c r="B800" s="25"/>
      <c r="D800" s="7"/>
      <c r="E800" s="7"/>
      <c r="F800" s="7"/>
      <c r="G800" s="7"/>
      <c r="I800"/>
      <c r="K800" s="11"/>
      <c r="L800" s="8"/>
      <c r="N800" s="11"/>
      <c r="O800" s="15"/>
      <c r="P800" s="11"/>
      <c r="Q800" s="11"/>
      <c r="R800" s="11"/>
      <c r="S800" s="11"/>
      <c r="T800" s="11"/>
      <c r="AB800" s="25"/>
      <c r="AC800" s="73"/>
      <c r="AD800" s="25"/>
      <c r="AE800" s="25">
        <f>IF(V800&lt;Ds,'Soy Irr'!G800,IF(V800&gt;Dd,0,'Soy Irr'!G800*AD800))</f>
        <v>0</v>
      </c>
    </row>
    <row r="801" spans="1:31" x14ac:dyDescent="0.15">
      <c r="A801" s="170"/>
      <c r="B801" s="25"/>
      <c r="D801" s="7"/>
      <c r="E801" s="7"/>
      <c r="F801" s="7"/>
      <c r="G801" s="7"/>
      <c r="I801"/>
      <c r="K801" s="11"/>
      <c r="L801" s="8"/>
      <c r="N801" s="11"/>
      <c r="O801" s="15"/>
      <c r="P801" s="11"/>
      <c r="Q801" s="11"/>
      <c r="R801" s="11"/>
      <c r="S801" s="11"/>
      <c r="T801" s="11"/>
      <c r="AB801" s="25"/>
      <c r="AC801" s="73"/>
      <c r="AD801" s="25"/>
      <c r="AE801" s="25">
        <f>IF(V801&lt;Ds,'Soy Irr'!G801,IF(V801&gt;Dd,0,'Soy Irr'!G801*AD801))</f>
        <v>0</v>
      </c>
    </row>
    <row r="802" spans="1:31" x14ac:dyDescent="0.15">
      <c r="A802" s="170"/>
      <c r="B802" s="25"/>
      <c r="D802" s="7"/>
      <c r="E802" s="7"/>
      <c r="F802" s="7"/>
      <c r="G802" s="7"/>
      <c r="I802"/>
      <c r="K802" s="11"/>
      <c r="L802" s="8"/>
      <c r="N802" s="11"/>
      <c r="O802" s="15"/>
      <c r="P802" s="11"/>
      <c r="Q802" s="11"/>
      <c r="R802" s="11"/>
      <c r="S802" s="11"/>
      <c r="T802" s="11"/>
      <c r="AB802" s="25"/>
      <c r="AC802" s="73"/>
      <c r="AD802" s="25"/>
      <c r="AE802" s="25">
        <f>IF(V802&lt;Ds,'Soy Irr'!G802,IF(V802&gt;Dd,0,'Soy Irr'!G802*AD802))</f>
        <v>0</v>
      </c>
    </row>
    <row r="803" spans="1:31" x14ac:dyDescent="0.15">
      <c r="A803" s="170"/>
      <c r="B803" s="25"/>
      <c r="D803" s="7"/>
      <c r="E803" s="7"/>
      <c r="F803" s="7"/>
      <c r="G803" s="7"/>
      <c r="I803"/>
      <c r="K803" s="11"/>
      <c r="L803" s="8"/>
      <c r="N803" s="11"/>
      <c r="O803" s="15"/>
      <c r="P803" s="11"/>
      <c r="Q803" s="11"/>
      <c r="R803" s="11"/>
      <c r="S803" s="11"/>
      <c r="T803" s="11"/>
      <c r="AB803" s="25"/>
      <c r="AC803" s="73"/>
      <c r="AD803" s="25"/>
      <c r="AE803" s="25">
        <f>IF(V803&lt;Ds,'Soy Irr'!G803,IF(V803&gt;Dd,0,'Soy Irr'!G803*AD803))</f>
        <v>0</v>
      </c>
    </row>
    <row r="804" spans="1:31" x14ac:dyDescent="0.15">
      <c r="A804" s="170"/>
      <c r="B804" s="25"/>
      <c r="D804" s="7"/>
      <c r="E804" s="7"/>
      <c r="F804" s="7"/>
      <c r="G804" s="7"/>
      <c r="I804"/>
      <c r="K804" s="11"/>
      <c r="L804" s="8"/>
      <c r="N804" s="11"/>
      <c r="O804" s="15"/>
      <c r="P804" s="11"/>
      <c r="Q804" s="11"/>
      <c r="R804" s="11"/>
      <c r="S804" s="11"/>
      <c r="T804" s="11"/>
      <c r="AB804" s="25"/>
      <c r="AC804" s="73"/>
      <c r="AD804" s="25"/>
      <c r="AE804" s="25">
        <f>IF(V804&lt;Ds,'Soy Irr'!G804,IF(V804&gt;Dd,0,'Soy Irr'!G804*AD804))</f>
        <v>0</v>
      </c>
    </row>
    <row r="805" spans="1:31" x14ac:dyDescent="0.15">
      <c r="A805" s="170"/>
      <c r="B805" s="25"/>
      <c r="D805" s="7"/>
      <c r="E805" s="7"/>
      <c r="F805" s="7"/>
      <c r="G805" s="7"/>
      <c r="I805"/>
      <c r="K805" s="11"/>
      <c r="L805" s="8"/>
      <c r="N805" s="11"/>
      <c r="O805" s="15"/>
      <c r="P805" s="11"/>
      <c r="Q805" s="11"/>
      <c r="R805" s="11"/>
      <c r="S805" s="11"/>
      <c r="T805" s="11"/>
      <c r="AB805" s="25"/>
      <c r="AC805" s="73"/>
      <c r="AD805" s="25"/>
      <c r="AE805" s="25">
        <f>IF(V805&lt;Ds,'Soy Irr'!G805,IF(V805&gt;Dd,0,'Soy Irr'!G805*AD805))</f>
        <v>0</v>
      </c>
    </row>
    <row r="806" spans="1:31" x14ac:dyDescent="0.15">
      <c r="A806" s="170"/>
      <c r="B806" s="25"/>
      <c r="D806" s="7"/>
      <c r="E806" s="7"/>
      <c r="F806" s="7"/>
      <c r="G806" s="7"/>
      <c r="I806"/>
      <c r="K806" s="11"/>
      <c r="L806" s="8"/>
      <c r="N806" s="11"/>
      <c r="O806" s="15"/>
      <c r="P806" s="11"/>
      <c r="Q806" s="11"/>
      <c r="R806" s="11"/>
      <c r="S806" s="11"/>
      <c r="T806" s="11"/>
      <c r="AB806" s="25"/>
      <c r="AC806" s="73"/>
      <c r="AD806" s="25"/>
      <c r="AE806" s="25">
        <f>IF(V806&lt;Ds,'Soy Irr'!G806,IF(V806&gt;Dd,0,'Soy Irr'!G806*AD806))</f>
        <v>0</v>
      </c>
    </row>
    <row r="807" spans="1:31" x14ac:dyDescent="0.15">
      <c r="A807" s="170"/>
      <c r="B807" s="25"/>
      <c r="D807" s="7"/>
      <c r="E807" s="7"/>
      <c r="F807" s="7"/>
      <c r="G807" s="7"/>
      <c r="I807"/>
      <c r="K807" s="11"/>
      <c r="L807" s="8"/>
      <c r="N807" s="11"/>
      <c r="O807" s="15"/>
      <c r="P807" s="11"/>
      <c r="Q807" s="11"/>
      <c r="R807" s="11"/>
      <c r="S807" s="11"/>
      <c r="T807" s="11"/>
      <c r="AB807" s="25"/>
      <c r="AC807" s="73"/>
      <c r="AD807" s="25"/>
      <c r="AE807" s="25">
        <f>IF(V807&lt;Ds,'Soy Irr'!G807,IF(V807&gt;Dd,0,'Soy Irr'!G807*AD807))</f>
        <v>0</v>
      </c>
    </row>
    <row r="808" spans="1:31" x14ac:dyDescent="0.15">
      <c r="A808" s="170"/>
      <c r="B808" s="25"/>
      <c r="D808" s="7"/>
      <c r="E808" s="7"/>
      <c r="F808" s="7"/>
      <c r="G808" s="7"/>
      <c r="I808"/>
      <c r="K808" s="11"/>
      <c r="L808" s="8"/>
      <c r="N808" s="11"/>
      <c r="O808" s="15"/>
      <c r="P808" s="11"/>
      <c r="Q808" s="11"/>
      <c r="R808" s="11"/>
      <c r="S808" s="11"/>
      <c r="T808" s="11"/>
      <c r="AB808" s="25"/>
      <c r="AC808" s="73"/>
      <c r="AD808" s="25"/>
      <c r="AE808" s="25">
        <f>IF(V808&lt;Ds,'Soy Irr'!G808,IF(V808&gt;Dd,0,'Soy Irr'!G808*AD808))</f>
        <v>0</v>
      </c>
    </row>
    <row r="809" spans="1:31" x14ac:dyDescent="0.15">
      <c r="A809" s="170"/>
      <c r="B809" s="25"/>
      <c r="D809" s="7"/>
      <c r="E809" s="7"/>
      <c r="F809" s="7"/>
      <c r="G809" s="7"/>
      <c r="I809"/>
      <c r="K809" s="11"/>
      <c r="L809" s="8"/>
      <c r="N809" s="11"/>
      <c r="O809" s="15"/>
      <c r="P809" s="11"/>
      <c r="Q809" s="11"/>
      <c r="R809" s="11"/>
      <c r="S809" s="11"/>
      <c r="T809" s="11"/>
      <c r="AB809" s="25"/>
      <c r="AC809" s="73"/>
      <c r="AD809" s="25"/>
      <c r="AE809" s="25">
        <f>IF(V809&lt;Ds,'Soy Irr'!G809,IF(V809&gt;Dd,0,'Soy Irr'!G809*AD809))</f>
        <v>0</v>
      </c>
    </row>
    <row r="810" spans="1:31" x14ac:dyDescent="0.15">
      <c r="A810" s="170"/>
      <c r="B810" s="25"/>
      <c r="D810" s="7"/>
      <c r="E810" s="7"/>
      <c r="F810" s="7"/>
      <c r="G810" s="7"/>
      <c r="I810"/>
      <c r="K810" s="11"/>
      <c r="L810" s="8"/>
      <c r="N810" s="11"/>
      <c r="O810" s="15"/>
      <c r="P810" s="11"/>
      <c r="Q810" s="11"/>
      <c r="R810" s="11"/>
      <c r="S810" s="11"/>
      <c r="T810" s="11"/>
      <c r="AB810" s="25"/>
      <c r="AC810" s="73"/>
      <c r="AD810" s="25"/>
      <c r="AE810" s="25">
        <f>IF(V810&lt;Ds,'Soy Irr'!G810,IF(V810&gt;Dd,0,'Soy Irr'!G810*AD810))</f>
        <v>0</v>
      </c>
    </row>
    <row r="811" spans="1:31" x14ac:dyDescent="0.15">
      <c r="A811" s="170"/>
      <c r="B811" s="25"/>
      <c r="D811" s="7"/>
      <c r="E811" s="7"/>
      <c r="F811" s="7"/>
      <c r="G811" s="7"/>
      <c r="I811"/>
      <c r="K811" s="11"/>
      <c r="L811" s="8"/>
      <c r="N811" s="11"/>
      <c r="O811" s="15"/>
      <c r="P811" s="11"/>
      <c r="Q811" s="11"/>
      <c r="R811" s="11"/>
      <c r="S811" s="11"/>
      <c r="T811" s="11"/>
    </row>
    <row r="812" spans="1:31" x14ac:dyDescent="0.15">
      <c r="A812" s="170"/>
      <c r="B812" s="25"/>
      <c r="D812" s="7"/>
      <c r="E812" s="7"/>
      <c r="F812" s="7"/>
      <c r="G812" s="7"/>
      <c r="I812"/>
      <c r="K812" s="11"/>
      <c r="L812" s="8"/>
      <c r="N812" s="11"/>
      <c r="O812" s="15"/>
      <c r="P812" s="11"/>
      <c r="Q812" s="11"/>
      <c r="R812" s="11"/>
      <c r="S812" s="11"/>
      <c r="T812" s="11"/>
    </row>
    <row r="813" spans="1:31" x14ac:dyDescent="0.15">
      <c r="A813" s="170"/>
      <c r="B813" s="25"/>
      <c r="D813" s="7"/>
      <c r="E813" s="7"/>
      <c r="F813" s="7"/>
      <c r="G813" s="7"/>
      <c r="I813"/>
      <c r="K813" s="11"/>
      <c r="L813" s="8"/>
      <c r="N813" s="11"/>
      <c r="O813" s="15"/>
      <c r="P813" s="11"/>
      <c r="Q813" s="11"/>
      <c r="R813" s="11"/>
      <c r="S813" s="11"/>
      <c r="T813" s="11"/>
    </row>
    <row r="814" spans="1:31" x14ac:dyDescent="0.15">
      <c r="A814" s="170"/>
      <c r="B814" s="25"/>
      <c r="D814" s="7"/>
      <c r="E814" s="7"/>
      <c r="F814" s="7"/>
      <c r="G814" s="7"/>
      <c r="I814"/>
      <c r="K814" s="11"/>
      <c r="L814" s="8"/>
      <c r="N814" s="11"/>
      <c r="O814" s="15"/>
      <c r="P814" s="11"/>
      <c r="Q814" s="11"/>
      <c r="R814" s="11"/>
      <c r="S814" s="11"/>
      <c r="T814" s="11"/>
    </row>
    <row r="815" spans="1:31" x14ac:dyDescent="0.15">
      <c r="A815" s="170"/>
      <c r="B815" s="25"/>
      <c r="D815" s="7"/>
      <c r="E815" s="7"/>
      <c r="F815" s="7"/>
      <c r="G815" s="7"/>
      <c r="I815"/>
      <c r="K815" s="11"/>
      <c r="L815" s="8"/>
      <c r="N815" s="11"/>
      <c r="O815" s="15"/>
      <c r="P815" s="11"/>
      <c r="Q815" s="11"/>
      <c r="R815" s="11"/>
      <c r="S815" s="11"/>
      <c r="T815" s="11"/>
    </row>
    <row r="816" spans="1:31" x14ac:dyDescent="0.15">
      <c r="A816" s="170"/>
      <c r="B816" s="25"/>
      <c r="D816" s="7"/>
      <c r="E816" s="7"/>
      <c r="F816" s="7"/>
      <c r="G816" s="7"/>
      <c r="I816"/>
      <c r="K816" s="11"/>
      <c r="L816" s="8"/>
      <c r="N816" s="11"/>
      <c r="O816" s="15"/>
      <c r="P816" s="11"/>
      <c r="Q816" s="11"/>
      <c r="R816" s="11"/>
      <c r="S816" s="11"/>
      <c r="T816" s="11"/>
    </row>
    <row r="817" spans="1:20" x14ac:dyDescent="0.15">
      <c r="A817" s="170"/>
      <c r="B817" s="25"/>
      <c r="D817" s="7"/>
      <c r="E817" s="7"/>
      <c r="F817" s="7"/>
      <c r="G817" s="7"/>
      <c r="I817"/>
      <c r="K817" s="11"/>
      <c r="L817" s="8"/>
      <c r="N817" s="11"/>
      <c r="O817" s="15"/>
      <c r="P817" s="11"/>
      <c r="Q817" s="11"/>
      <c r="R817" s="11"/>
      <c r="S817" s="11"/>
      <c r="T817" s="11"/>
    </row>
    <row r="818" spans="1:20" x14ac:dyDescent="0.15">
      <c r="A818" s="170"/>
      <c r="B818" s="25"/>
      <c r="D818" s="7"/>
      <c r="E818" s="7"/>
      <c r="F818" s="7"/>
      <c r="G818" s="7"/>
      <c r="I818"/>
      <c r="K818" s="11"/>
      <c r="L818" s="8"/>
      <c r="N818" s="11"/>
      <c r="O818" s="15"/>
      <c r="P818" s="11"/>
      <c r="Q818" s="11"/>
      <c r="R818" s="11"/>
      <c r="S818" s="11"/>
      <c r="T818" s="11"/>
    </row>
    <row r="819" spans="1:20" x14ac:dyDescent="0.15">
      <c r="A819" s="170"/>
      <c r="B819" s="25"/>
      <c r="D819" s="7"/>
      <c r="E819" s="7"/>
      <c r="F819" s="7"/>
      <c r="G819" s="7"/>
      <c r="I819"/>
      <c r="K819" s="11"/>
      <c r="L819" s="8"/>
      <c r="N819" s="11"/>
      <c r="O819" s="15"/>
      <c r="P819" s="11"/>
      <c r="Q819" s="11"/>
      <c r="R819" s="11"/>
      <c r="S819" s="11"/>
      <c r="T819" s="11"/>
    </row>
    <row r="820" spans="1:20" x14ac:dyDescent="0.15">
      <c r="A820" s="170"/>
      <c r="B820" s="25"/>
      <c r="D820" s="7"/>
      <c r="E820" s="7"/>
      <c r="F820" s="7"/>
      <c r="G820" s="7"/>
      <c r="I820"/>
      <c r="K820" s="11"/>
      <c r="L820" s="8"/>
      <c r="N820" s="11"/>
      <c r="O820" s="15"/>
      <c r="P820" s="11"/>
      <c r="Q820" s="11"/>
      <c r="R820" s="11"/>
      <c r="S820" s="11"/>
      <c r="T820" s="11"/>
    </row>
    <row r="821" spans="1:20" x14ac:dyDescent="0.15">
      <c r="A821" s="170"/>
      <c r="B821" s="25"/>
      <c r="D821" s="7"/>
      <c r="E821" s="7"/>
      <c r="F821" s="7"/>
      <c r="G821" s="7"/>
      <c r="I821"/>
      <c r="K821" s="11"/>
      <c r="L821" s="8"/>
      <c r="N821" s="11"/>
      <c r="O821" s="15"/>
      <c r="P821" s="11"/>
      <c r="Q821" s="11"/>
      <c r="R821" s="11"/>
      <c r="S821" s="11"/>
      <c r="T821" s="11"/>
    </row>
    <row r="822" spans="1:20" x14ac:dyDescent="0.15">
      <c r="A822" s="170"/>
      <c r="B822" s="25"/>
      <c r="D822" s="7"/>
      <c r="E822" s="7"/>
      <c r="F822" s="7"/>
      <c r="G822" s="7"/>
      <c r="I822"/>
      <c r="K822" s="11"/>
      <c r="L822" s="8"/>
      <c r="N822" s="11"/>
      <c r="O822" s="15"/>
      <c r="P822" s="11"/>
      <c r="Q822" s="11"/>
      <c r="R822" s="11"/>
      <c r="S822" s="11"/>
      <c r="T822" s="11"/>
    </row>
    <row r="823" spans="1:20" x14ac:dyDescent="0.15">
      <c r="A823" s="170"/>
      <c r="B823" s="25"/>
      <c r="D823" s="7"/>
      <c r="E823" s="7"/>
      <c r="F823" s="7"/>
      <c r="G823" s="7"/>
      <c r="I823"/>
      <c r="K823" s="11"/>
      <c r="L823" s="8"/>
      <c r="N823" s="11"/>
      <c r="O823" s="15"/>
      <c r="P823" s="11"/>
      <c r="Q823" s="11"/>
      <c r="R823" s="11"/>
      <c r="S823" s="11"/>
      <c r="T823" s="11"/>
    </row>
    <row r="824" spans="1:20" x14ac:dyDescent="0.15">
      <c r="A824" s="170"/>
      <c r="B824" s="25"/>
      <c r="D824" s="7"/>
      <c r="E824" s="7"/>
      <c r="F824" s="7"/>
      <c r="G824" s="7"/>
      <c r="I824"/>
      <c r="K824" s="11"/>
      <c r="L824" s="8"/>
      <c r="N824" s="11"/>
      <c r="O824" s="15"/>
      <c r="P824" s="11"/>
      <c r="Q824" s="11"/>
      <c r="R824" s="11"/>
      <c r="S824" s="11"/>
      <c r="T824" s="11"/>
    </row>
    <row r="825" spans="1:20" x14ac:dyDescent="0.15">
      <c r="A825" s="170"/>
      <c r="B825" s="25"/>
      <c r="D825" s="7"/>
      <c r="E825" s="7"/>
      <c r="F825" s="7"/>
      <c r="G825" s="7"/>
      <c r="I825"/>
      <c r="K825" s="11"/>
      <c r="L825" s="8"/>
      <c r="N825" s="11"/>
      <c r="O825" s="15"/>
      <c r="P825" s="11"/>
      <c r="Q825" s="11"/>
      <c r="R825" s="11"/>
      <c r="S825" s="11"/>
      <c r="T825" s="11"/>
    </row>
    <row r="826" spans="1:20" x14ac:dyDescent="0.15">
      <c r="A826" s="170"/>
      <c r="B826" s="25"/>
      <c r="D826" s="7"/>
      <c r="E826" s="7"/>
      <c r="F826" s="7"/>
      <c r="G826" s="7"/>
      <c r="I826"/>
      <c r="K826" s="11"/>
      <c r="L826" s="8"/>
      <c r="N826" s="11"/>
      <c r="O826" s="15"/>
      <c r="P826" s="11"/>
      <c r="Q826" s="11"/>
      <c r="R826" s="11"/>
      <c r="S826" s="11"/>
      <c r="T826" s="11"/>
    </row>
    <row r="827" spans="1:20" x14ac:dyDescent="0.15">
      <c r="A827" s="170"/>
      <c r="B827" s="25"/>
      <c r="D827" s="7"/>
      <c r="E827" s="7"/>
      <c r="F827" s="7"/>
      <c r="G827" s="7"/>
      <c r="I827"/>
      <c r="K827" s="11"/>
      <c r="L827" s="8"/>
      <c r="N827" s="11"/>
      <c r="O827" s="15"/>
      <c r="P827" s="11"/>
      <c r="Q827" s="11"/>
      <c r="R827" s="11"/>
      <c r="S827" s="11"/>
      <c r="T827" s="11"/>
    </row>
    <row r="828" spans="1:20" x14ac:dyDescent="0.15">
      <c r="A828" s="170"/>
      <c r="B828" s="25"/>
      <c r="D828" s="7"/>
      <c r="E828" s="7"/>
      <c r="F828" s="7"/>
      <c r="G828" s="7"/>
      <c r="I828"/>
      <c r="K828" s="11"/>
      <c r="L828" s="8"/>
      <c r="N828" s="11"/>
      <c r="O828" s="15"/>
      <c r="P828" s="11"/>
      <c r="Q828" s="11"/>
      <c r="R828" s="11"/>
      <c r="S828" s="11"/>
      <c r="T828" s="11"/>
    </row>
    <row r="829" spans="1:20" x14ac:dyDescent="0.15">
      <c r="A829" s="170"/>
      <c r="B829" s="25"/>
      <c r="D829" s="7"/>
      <c r="E829" s="7"/>
      <c r="F829" s="7"/>
      <c r="G829" s="7"/>
      <c r="I829"/>
      <c r="K829" s="11"/>
      <c r="L829" s="8"/>
      <c r="N829" s="11"/>
      <c r="O829" s="15"/>
      <c r="P829" s="11"/>
      <c r="Q829" s="11"/>
      <c r="R829" s="11"/>
      <c r="S829" s="11"/>
      <c r="T829" s="11"/>
    </row>
    <row r="830" spans="1:20" x14ac:dyDescent="0.15">
      <c r="A830" s="170"/>
      <c r="B830" s="25"/>
      <c r="D830" s="7"/>
      <c r="E830" s="7"/>
      <c r="F830" s="7"/>
      <c r="G830" s="7"/>
      <c r="I830"/>
      <c r="K830" s="11"/>
      <c r="L830" s="8"/>
      <c r="N830" s="11"/>
      <c r="O830" s="15"/>
      <c r="P830" s="11"/>
      <c r="Q830" s="11"/>
      <c r="R830" s="11"/>
      <c r="S830" s="11"/>
      <c r="T830" s="11"/>
    </row>
    <row r="831" spans="1:20" x14ac:dyDescent="0.15">
      <c r="A831" s="170"/>
      <c r="B831" s="25"/>
      <c r="D831" s="7"/>
      <c r="E831" s="7"/>
      <c r="F831" s="7"/>
      <c r="G831" s="7"/>
      <c r="I831"/>
      <c r="K831" s="11"/>
      <c r="L831" s="8"/>
      <c r="N831" s="11"/>
      <c r="O831" s="15"/>
      <c r="P831" s="11"/>
      <c r="Q831" s="11"/>
      <c r="R831" s="11"/>
      <c r="S831" s="11"/>
      <c r="T831" s="11"/>
    </row>
  </sheetData>
  <mergeCells count="39">
    <mergeCell ref="BH239:BX239"/>
    <mergeCell ref="BY239:CC239"/>
    <mergeCell ref="V1:AA2"/>
    <mergeCell ref="AB1:AE2"/>
    <mergeCell ref="AK176:AN184"/>
    <mergeCell ref="AR195:AS195"/>
    <mergeCell ref="BH238:CC238"/>
    <mergeCell ref="BH284:CC284"/>
    <mergeCell ref="BH253:CC253"/>
    <mergeCell ref="BH254:BW254"/>
    <mergeCell ref="BX254:CC254"/>
    <mergeCell ref="BL277:BM277"/>
    <mergeCell ref="BN277:BO277"/>
    <mergeCell ref="BL278:BM278"/>
    <mergeCell ref="BN278:BO278"/>
    <mergeCell ref="BN279:BO279"/>
    <mergeCell ref="BH316:CC316"/>
    <mergeCell ref="BH285:BV285"/>
    <mergeCell ref="BW285:CC285"/>
    <mergeCell ref="BI293:BJ293"/>
    <mergeCell ref="BI294:BJ294"/>
    <mergeCell ref="BH299:CC299"/>
    <mergeCell ref="BH300:BT300"/>
    <mergeCell ref="BU300:CC300"/>
    <mergeCell ref="BR308:BS308"/>
    <mergeCell ref="BT308:BU308"/>
    <mergeCell ref="BR309:BS309"/>
    <mergeCell ref="BT309:BU309"/>
    <mergeCell ref="BR310:BS310"/>
    <mergeCell ref="BK327:BL327"/>
    <mergeCell ref="BM327:BN327"/>
    <mergeCell ref="BH331:CC331"/>
    <mergeCell ref="BH332:CC332"/>
    <mergeCell ref="BH317:CA317"/>
    <mergeCell ref="CB317:CC317"/>
    <mergeCell ref="BK325:BL325"/>
    <mergeCell ref="BM325:BN325"/>
    <mergeCell ref="BK326:BL326"/>
    <mergeCell ref="BM326:BN326"/>
  </mergeCells>
  <conditionalFormatting sqref="F9:F175">
    <cfRule type="cellIs" dxfId="4" priority="1" operator="greaterThan">
      <formula>0</formula>
    </cfRule>
  </conditionalFormatting>
  <conditionalFormatting sqref="L9:L831">
    <cfRule type="expression" dxfId="3" priority="3">
      <formula>L9&gt;MAD</formula>
    </cfRule>
  </conditionalFormatting>
  <dataValidations count="25">
    <dataValidation type="decimal" errorStyle="warning" allowBlank="1" showInputMessage="1" showErrorMessage="1" errorTitle="SWD" error="Your input must be between 0 and 1 (0% and 100%)." promptTitle="SWD" prompt="Enter a soil-water deficit (SWD) as a percentage." sqref="M9" xr:uid="{E9B7E992-DED7-9F4F-B895-0A08A520C426}">
      <formula1>0</formula1>
      <formula2>1</formula2>
    </dataValidation>
    <dataValidation type="decimal" operator="greaterThanOrEqual" allowBlank="1" showInputMessage="1" showErrorMessage="1" errorTitle="Rain Entry" error="Leave blank (computed as zero) or enter a value greater than or equal to zero." promptTitle="Rain Entry" prompt="Leave blank (computed as zero) or enter a value greater than or equal to zero." sqref="I9:I831" xr:uid="{D993B6F6-639A-534A-B5F3-5E27A9081201}">
      <formula1>0</formula1>
    </dataValidation>
    <dataValidation type="decimal" allowBlank="1" showInputMessage="1" showErrorMessage="1" errorTitle="RZinitial" error="Enter a value between zero and the maximum root zone depth allowed for any crop." promptTitle="RZinitial" prompt="Enter a value between zero and the maximum root zone depth allowed for any crop." sqref="AK187" xr:uid="{CC7BACF0-1D83-7442-B694-D720FB0B593B}">
      <formula1>0</formula1>
      <formula2>MAX(AI176:AI184)</formula2>
    </dataValidation>
    <dataValidation type="list" allowBlank="1" showInputMessage="1" showErrorMessage="1" errorTitle="Crop" error="Choose a crop type from the list. To activate the list, select the drop-down arrow at the right of the cell. " promptTitle="Crop" prompt="Choose a crop type from the list. To activate the list, select the drop-down arrow at the right of the cell. " sqref="M3" xr:uid="{9BC5343D-D496-3543-8AB7-44739FF1376A}">
      <formula1>$AG$176:$AG$184</formula1>
    </dataValidation>
    <dataValidation type="date" showInputMessage="1" showErrorMessage="1" errorTitle="Emergence Date" error="The emergence date must not be earlier than 5/1 nor later than 9/30 for a given year." promptTitle="Emergence Date" prompt="Enter the crop emergence date in mm/dd/yyyy format. _x000a__x000a_Example: May 7, 2006 would be entered as 5/7/2006._x000a__x000a_For established alfalfa, use 5/1/yyyy, where yyyy is the appropriate year." sqref="M4:M5" xr:uid="{84525199-D532-3F4C-9CA9-FF78BD71A935}">
      <formula1>122</formula1>
      <formula2>73323</formula2>
    </dataValidation>
    <dataValidation type="decimal" allowBlank="1" showInputMessage="1" showErrorMessage="1" errorTitle="Alfalfa Cut ET Factor" error="Enter a number between 0 and 1 to represent the fraction of ET remaining on the day of alfalfa cutting. For example, if alfalfa ET is 60% of its normal value due to cutting, enter 0.6." promptTitle="Alfalfa Cut ET Factor" prompt="Enter a number between 0 and 1 to represent the fraction of ET remaining on the day of alfalfa cutting. For example, if alfalfa ET is 60% of its normal value due to cutting, enter 0.6." sqref="AK189" xr:uid="{93EB2AC6-267F-C44B-B0C5-FEC11DCEB5D3}">
      <formula1>0</formula1>
      <formula2>1</formula2>
    </dataValidation>
    <dataValidation type="whole" allowBlank="1" showInputMessage="1" showErrorMessage="1" errorTitle="Alfalfa Cut ET Recovery Period" error="Enter the time in days for alfalfa ET to recover to full ET during the cut &amp; regrowth period._x000a__x000a_The value must be at least 0 and not more than 35 days." promptTitle="Alfalfa Cut ET Recovery Period" prompt="Enter the time in days for alfalfa ET to recover to full ET during the cut &amp; regrowth period._x000a__x000a_The value must be at least 0 and not more than 35 days." sqref="AK190" xr:uid="{8E47F911-4842-8647-8D36-E22F778F9359}">
      <formula1>0</formula1>
      <formula2>35</formula2>
    </dataValidation>
    <dataValidation type="whole" operator="equal" allowBlank="1" showInputMessage="1" showErrorMessage="1" errorTitle="Top of soil" error="This value must be left at zero (0) to represent the soil surface with zero depth." promptTitle="Top of soil" prompt="This value must be left at zero (0) to represent the soil surface with zero depth." sqref="AI198" xr:uid="{0DE8787F-C0C9-FF48-8CB7-3A257BAC64CB}">
      <formula1>0</formula1>
    </dataValidation>
    <dataValidation type="decimal" allowBlank="1" showInputMessage="1" showErrorMessage="1" errorTitle="Week of Root Zone Maximum" error="A value of 7 is recommended for newly-seeded alfalfa or 1 for established alfalfa._x000a__x000a_Values less than 1 or greater than 22 are out of limits for this spreadsheet and most North Dakota growing conditions." promptTitle="Week of Root Zone Maximum" prompt="A value of 7 is recommended for newly-seeded alfalfa or 1 for established alfalfa._x000a__x000a_Values less than 1 or greater than 22 are out of limits for this spreadsheet and most North Dakota growing conditions." sqref="AJ176" xr:uid="{5E4BD2C6-516F-944B-AB5D-921F40240E96}">
      <formula1>1</formula1>
      <formula2>22</formula2>
    </dataValidation>
    <dataValidation type="decimal" allowBlank="1" showInputMessage="1" showErrorMessage="1" errorTitle="Week of Root Zone Maximum" error="A value of 7 is recommended for crops other than alfalfa._x000a__x000a_Values less than 1 or greater than 22 are out of limits for this spreadsheet and most North Dakota growing conditions." promptTitle="Week of Root Zone Maximum" prompt="A value of 7 is recommended for crops other than alfalfa._x000a__x000a_Values less than 1 or greater than 22 are out of limits for this spreadsheet and most North Dakota growing conditions." sqref="AJ177:AJ184" xr:uid="{4A84BBEE-2EAF-B949-9925-CDD99944D07A}">
      <formula1>1</formula1>
      <formula2>22</formula2>
    </dataValidation>
    <dataValidation type="whole" allowBlank="1" showInputMessage="1" showErrorMessage="1" errorTitle="Root Zone Maximum" error="Enter a whole number (no decimals) such as those from Table 2 of Lundstrom and Stegman's (1988) &quot;Irrigation Scheduling by the Checkbook Method.&quot;_x000a__x000a_The value must be between 0 and 48 inches." promptTitle="Root Zone Maximum" prompt="Enter a whole number (no decimals) such as those from Table 2 of Lundstrom and Stegman's (1988) &quot;Irrigation Scheduling by the Checkbook Method.&quot;_x000a__x000a_The value must be between 0 and 48 inches." sqref="AI176:AI184" xr:uid="{12A9C2D4-5ACE-5648-8C5F-C93EF45F801C}">
      <formula1>RZinitial</formula1>
      <formula2>48</formula2>
    </dataValidation>
    <dataValidation type="decimal" allowBlank="1" showInputMessage="1" showErrorMessage="1" errorTitle="SWDPcritical" error="Enter the critical value of soil-water deficit (SWDP) above which ET becomes limiting. A value of 50% is recommended but other values between 0 and 1 (0% and 100%) are valid." promptTitle="SWDPcritical" prompt="Enter the critical value of soil-water deficit (SWDP) above which ET becomes limiting. A value of 50% is recommended but other values between 0 and 1 (0% and 100%) are valid." sqref="AK188" xr:uid="{C767DADA-F4EF-8F42-BF4B-4CFF342440D7}">
      <formula1>0</formula1>
      <formula2>1</formula2>
    </dataValidation>
    <dataValidation type="decimal" allowBlank="1" showInputMessage="1" showErrorMessage="1" errorTitle="Management Allowed Depletion" error="Enter the management allowed depletion (MAD), which is the target value of the soil-water deficit (SWDP) at the time of irrigation._x000a__x000a_The value must be between 0% and 100%." promptTitle="Management Allowed Depletion" prompt="Enter the management allowed depletion (MAD), which is the target value of the soil-water deficit (SWDP) at the time of irrigation._x000a__x000a_The value must be between 0% and 100%." sqref="AK191" xr:uid="{C984009E-F5BA-8846-BA00-EEA919FE8C21}">
      <formula1>0</formula1>
      <formula2>1</formula2>
    </dataValidation>
    <dataValidation type="whole" allowBlank="1" showInputMessage="1" showErrorMessage="1" errorTitle="Interval Width" error="Enter a whole number between 1 and 153 (inclusive)." promptTitle="Interval Width" prompt="Enter a whole number between 1 and 153 (inclusive)." sqref="CI475" xr:uid="{0760C909-11FE-CF49-AA9D-E44FE8D8BAAA}">
      <formula1>1</formula1>
      <formula2>153</formula2>
    </dataValidation>
    <dataValidation type="whole" allowBlank="1" showInputMessage="1" showErrorMessage="1" errorTitle="Start Date" error="Enter a whole number between 1 and 153 (inclusive)." promptTitle="Start Date" prompt="Enter a whole number between 1 and 153 (inclusive)." sqref="CP476" xr:uid="{C9A6EC85-04A4-9A42-98AD-5D29DEB29420}">
      <formula1>1</formula1>
      <formula2>153</formula2>
    </dataValidation>
    <dataValidation type="whole" operator="equal" allowBlank="1" showInputMessage="1" showErrorMessage="1" errorTitle="RZmax = Bottom of Root Zone" error="This value is fixed at 48&quot;. Use Data Validation to change it." promptTitle="RZmax = Bottom of Root Zone" prompt="This value is fixed at 48&quot;. Use Data Validation to change it." sqref="AI204" xr:uid="{047D6FDA-ACC9-E042-8BEB-51CF22A299A6}">
      <formula1>48</formula1>
    </dataValidation>
    <dataValidation type="whole" operator="equal" allowBlank="1" showInputMessage="1" showErrorMessage="1" errorTitle="Bottom of Root Zone (48&quot;)" error="This value is fixed at 48&quot;. Use Data Validation to change it." promptTitle="Bottom of Root Zone (48&quot;)" prompt="This value is fixed at 48&quot;. Use Data Validation to change it." sqref="AI205" xr:uid="{74AD48B5-0BA0-B54B-A43A-5CA25988B721}">
      <formula1>48</formula1>
    </dataValidation>
    <dataValidation type="list" allowBlank="1" showInputMessage="1" showErrorMessage="1" errorTitle="Soil Type" error="Choose a soil type for the third soil horizon." promptTitle="Soil Type" prompt="Choose a soil type for the third soil horizon." sqref="AJ201:AJ202" xr:uid="{4FD792A1-FD05-A04B-B9A5-D9D774948E5E}">
      <formula1>$AG$213:$AG$221</formula1>
    </dataValidation>
    <dataValidation type="list" allowBlank="1" showInputMessage="1" showErrorMessage="1" errorTitle="Soil Type" error="Choose a soil type for the second soil horizon." promptTitle="Soil Type" prompt="Choose a soil type for the second soil horizon." sqref="AJ200" xr:uid="{94EC1254-B09F-A64B-BACD-AEE1CC5A4123}">
      <formula1>$AG$213:$AG$221</formula1>
    </dataValidation>
    <dataValidation type="list" showInputMessage="1" showErrorMessage="1" errorTitle="Soil Type" error="Choose a soil type for the first soil horizon." promptTitle="Soil Type" prompt="Choose a soil type for the first soil horizon." sqref="AJ199" xr:uid="{20C82DA7-D88E-1444-9816-1F97A67457CF}">
      <formula1>$AG$213:$AG$221</formula1>
    </dataValidation>
    <dataValidation type="whole" allowBlank="1" showInputMessage="1" showErrorMessage="1" errorTitle="Bottom of soil horizon 5." error="Enter a whole number greater than or equal to the bottom of the layer above and less than the maximum of RZmax listed below." promptTitle="Bottom of soil horizon 5." prompt="Enter a whole number greater than or equal to the bottom of the layer above and less than the maximum of RZmax listed below." sqref="AI203" xr:uid="{C7A08376-60A5-9340-B087-FE1D742DCB8B}">
      <formula1>AI202</formula1>
      <formula2>$AI$206</formula2>
    </dataValidation>
    <dataValidation type="whole" allowBlank="1" showInputMessage="1" showErrorMessage="1" errorTitle="Bottom of soil horizon 4." error="Enter a whole number greater than or equal to the bottom of the layer above and less than the maximum of RZmax listed below." promptTitle="Bottom of soil horizon 4." prompt="Enter a whole number greater than or equal to the bottom of the layer above and less than the maximum of RZmax listed below." sqref="AI202" xr:uid="{E0040134-C346-F043-BA6F-1C0B9726FA26}">
      <formula1>AI201</formula1>
      <formula2>$AI$206</formula2>
    </dataValidation>
    <dataValidation type="whole" allowBlank="1" showInputMessage="1" showErrorMessage="1" errorTitle="Bottom of soil horizon 3." error="Enter a whole number greater than or equal to the bottom of the layer above and less than the maximum of RZmax listed below." promptTitle="Bottom of soil horizon 3." prompt="Enter a whole number greater than or equal to the bottom of the layer above and less than the maximum of RZmax listed below." sqref="AI201" xr:uid="{88833B18-C2BA-2349-94C5-713BDF3DECEA}">
      <formula1>AI200</formula1>
      <formula2>$AI$206</formula2>
    </dataValidation>
    <dataValidation type="whole" allowBlank="1" showInputMessage="1" showErrorMessage="1" errorTitle="Bottom of soil horizon 1." error="Enter a whole number greater than or equal to the bottom of the layer above and less than the maximum of RZmax listed below." promptTitle="Bottom of soil horizon 1." prompt="Enter a whole number greater than or equal to the bottom of the layer above and less than the maximum of RZmax listed below." sqref="AI199" xr:uid="{677A2971-86CB-974F-AFD2-A9AC87C573D0}">
      <formula1>AI198</formula1>
      <formula2>$AI$206</formula2>
    </dataValidation>
    <dataValidation type="whole" allowBlank="1" showInputMessage="1" showErrorMessage="1" errorTitle="Bottom of soil horizon 2." error="Enter a whole number greater than or equal to the bottom of the layer above and less than the maximum of RZmax listed below." promptTitle="Bottom of soil horizon 2." prompt="Enter a whole number greater than or equal to the bottom of the layer above and less than the maximum of RZmax listed below." sqref="AI200" xr:uid="{91FF5754-6438-4C47-955C-7E379EB526B2}">
      <formula1>AI199</formula1>
      <formula2>$AI$206</formula2>
    </dataValidation>
  </dataValidations>
  <hyperlinks>
    <hyperlink ref="P2" r:id="rId1" display="Click for NDAWN" xr:uid="{5BA63A6C-6E5E-AF4A-BAB2-D3126E08C87F}"/>
    <hyperlink ref="P3" r:id="rId2" xr:uid="{F7CB6529-9A14-5941-A903-DC85DFE9BEF4}"/>
    <hyperlink ref="BI235" r:id="rId3" xr:uid="{BF7A1547-C969-3746-8AEF-8470ADE1529A}"/>
  </hyperlinks>
  <printOptions headings="1" gridLines="1"/>
  <pageMargins left="0.5" right="0.5" top="0.5" bottom="0.5" header="0.25" footer="0.25"/>
  <pageSetup scale="80" fitToHeight="6" orientation="landscape" cellComments="asDisplayed" r:id="rId4"/>
  <headerFooter alignWithMargins="0">
    <oddHeader>&amp;R&amp;P of &amp;N</oddHeader>
    <oddFooter>&amp;L&amp;Z&amp;F &amp;A&amp;R&amp;D &amp;T</oddFooter>
  </headerFooter>
  <drawing r:id="rId5"/>
  <legacyDrawing r:id="rId6"/>
  <mc:AlternateContent xmlns:mc="http://schemas.openxmlformats.org/markup-compatibility/2006">
    <mc:Choice Requires="x14">
      <controls>
        <mc:AlternateContent xmlns:mc="http://schemas.openxmlformats.org/markup-compatibility/2006">
          <mc:Choice Requires="x14">
            <control shapeId="88065" r:id="rId7" name="Scroll Bar 1">
              <controlPr defaultSize="0" autoPict="0">
                <anchor moveWithCells="1">
                  <from>
                    <xdr:col>87</xdr:col>
                    <xdr:colOff>38100</xdr:colOff>
                    <xdr:row>474</xdr:row>
                    <xdr:rowOff>25400</xdr:rowOff>
                  </from>
                  <to>
                    <xdr:col>90</xdr:col>
                    <xdr:colOff>177800</xdr:colOff>
                    <xdr:row>475</xdr:row>
                    <xdr:rowOff>139700</xdr:rowOff>
                  </to>
                </anchor>
              </controlPr>
            </control>
          </mc:Choice>
        </mc:AlternateContent>
        <mc:AlternateContent xmlns:mc="http://schemas.openxmlformats.org/markup-compatibility/2006">
          <mc:Choice Requires="x14">
            <control shapeId="88066" r:id="rId8" name="Scroll Bar 2">
              <controlPr defaultSize="0" autoPict="0">
                <anchor moveWithCells="1">
                  <from>
                    <xdr:col>94</xdr:col>
                    <xdr:colOff>63500</xdr:colOff>
                    <xdr:row>474</xdr:row>
                    <xdr:rowOff>25400</xdr:rowOff>
                  </from>
                  <to>
                    <xdr:col>97</xdr:col>
                    <xdr:colOff>228600</xdr:colOff>
                    <xdr:row>475</xdr:row>
                    <xdr:rowOff>139700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D3822-2D62-0049-BFFD-59692E6BDEFB}">
  <dimension ref="A1:XEI831"/>
  <sheetViews>
    <sheetView zoomScale="87" zoomScaleNormal="87" workbookViewId="0">
      <pane xSplit="1" ySplit="8" topLeftCell="B135" activePane="bottomRight" state="frozen"/>
      <selection pane="topRight" activeCell="B1" sqref="B1"/>
      <selection pane="bottomLeft" activeCell="A8" sqref="A8"/>
      <selection pane="bottomRight" activeCell="J139" sqref="J139"/>
    </sheetView>
  </sheetViews>
  <sheetFormatPr baseColWidth="10" defaultColWidth="8.83203125" defaultRowHeight="13" x14ac:dyDescent="0.15"/>
  <cols>
    <col min="1" max="1" width="12.33203125" customWidth="1"/>
    <col min="2" max="2" width="6.6640625" customWidth="1"/>
    <col min="3" max="3" width="8.5" customWidth="1"/>
    <col min="4" max="4" width="9.5" customWidth="1"/>
    <col min="5" max="6" width="11.6640625" customWidth="1"/>
    <col min="7" max="7" width="9.6640625" customWidth="1"/>
    <col min="8" max="8" width="7.6640625" style="48" customWidth="1"/>
    <col min="9" max="9" width="10.5" style="48" customWidth="1"/>
    <col min="10" max="10" width="9" customWidth="1"/>
    <col min="11" max="12" width="8.6640625" customWidth="1"/>
    <col min="13" max="13" width="10.33203125" customWidth="1"/>
    <col min="14" max="14" width="10.6640625" customWidth="1"/>
    <col min="15" max="15" width="6.6640625" customWidth="1"/>
    <col min="16" max="16" width="9.83203125" customWidth="1"/>
    <col min="17" max="18" width="6.6640625" customWidth="1"/>
    <col min="19" max="19" width="10.1640625" customWidth="1"/>
    <col min="20" max="20" width="6.6640625" customWidth="1"/>
    <col min="21" max="21" width="20.6640625" customWidth="1"/>
    <col min="31" max="31" width="12.33203125" bestFit="1" customWidth="1"/>
    <col min="33" max="33" width="26.5" customWidth="1"/>
    <col min="34" max="34" width="11.6640625" customWidth="1"/>
    <col min="35" max="35" width="12" customWidth="1"/>
    <col min="36" max="36" width="36.1640625" customWidth="1"/>
    <col min="37" max="40" width="10.6640625" customWidth="1"/>
    <col min="41" max="41" width="8.5" customWidth="1"/>
    <col min="42" max="42" width="11.1640625" bestFit="1" customWidth="1"/>
    <col min="43" max="43" width="7.6640625" customWidth="1"/>
    <col min="44" max="44" width="6.83203125" bestFit="1" customWidth="1"/>
    <col min="45" max="45" width="5.5" bestFit="1" customWidth="1"/>
    <col min="46" max="58" width="9.33203125" bestFit="1" customWidth="1"/>
    <col min="59" max="81" width="5.6640625" customWidth="1"/>
    <col min="94" max="94" width="10.5" bestFit="1" customWidth="1"/>
  </cols>
  <sheetData>
    <row r="1" spans="1:59" ht="16" customHeight="1" x14ac:dyDescent="0.15">
      <c r="A1" s="1" t="s">
        <v>0</v>
      </c>
      <c r="H1" s="225"/>
      <c r="I1" s="225"/>
      <c r="J1" s="219"/>
      <c r="K1" s="219"/>
      <c r="M1" s="140" t="s">
        <v>1</v>
      </c>
      <c r="N1" s="100" t="s">
        <v>2</v>
      </c>
      <c r="P1" s="100" t="s">
        <v>3</v>
      </c>
      <c r="S1" s="110" t="s">
        <v>4</v>
      </c>
      <c r="V1" s="381" t="s">
        <v>310</v>
      </c>
      <c r="W1" s="382"/>
      <c r="X1" s="382"/>
      <c r="Y1" s="382"/>
      <c r="Z1" s="382"/>
      <c r="AA1" s="382"/>
      <c r="AB1" s="381" t="s">
        <v>311</v>
      </c>
      <c r="AC1" s="382"/>
      <c r="AD1" s="382"/>
      <c r="AE1" s="382"/>
    </row>
    <row r="2" spans="1:59" ht="16" customHeight="1" x14ac:dyDescent="0.15">
      <c r="A2" s="67" t="s">
        <v>312</v>
      </c>
      <c r="H2" s="225"/>
      <c r="I2" s="225"/>
      <c r="J2" s="219"/>
      <c r="K2" s="219"/>
      <c r="N2" s="27" t="str">
        <f ca="1">HYPERLINK("#"&amp;MID(CELL("filename",A1),FIND("]",CELL("filename",A1))+1,256)&amp;"!"&amp;ADDRESS(ROW(Crops_and_Soils),COLUMN(Crops_and_Soils),1,TRUE),"Crops &amp; Soils")</f>
        <v>Crops &amp; Soils</v>
      </c>
      <c r="P2" s="27" t="s">
        <v>7</v>
      </c>
      <c r="S2" s="110" t="s">
        <v>8</v>
      </c>
      <c r="T2" s="67"/>
      <c r="V2" s="382"/>
      <c r="W2" s="382"/>
      <c r="X2" s="382"/>
      <c r="Y2" s="382"/>
      <c r="Z2" s="382"/>
      <c r="AA2" s="382"/>
      <c r="AB2" s="382"/>
      <c r="AC2" s="382"/>
      <c r="AD2" s="382"/>
      <c r="AE2" s="382"/>
    </row>
    <row r="3" spans="1:59" ht="16" customHeight="1" x14ac:dyDescent="0.15">
      <c r="B3" s="2"/>
      <c r="C3" s="2"/>
      <c r="D3" s="2"/>
      <c r="E3" s="2"/>
      <c r="F3" s="259"/>
      <c r="H3" s="168" t="str">
        <f>IF(Crop="Alfalfa","Show hidden columns","")</f>
        <v/>
      </c>
      <c r="I3" s="168"/>
      <c r="L3" s="3" t="s">
        <v>12</v>
      </c>
      <c r="M3" s="23" t="s">
        <v>13</v>
      </c>
      <c r="N3" s="27" t="str">
        <f ca="1">HYPERLINK("#"&amp;MID(CELL("filename",A1),FIND("]",CELL("filename",A1))+1,256)&amp;"!"&amp;ADDRESS(ROW(ET_Tables),COLUMN(ET_Tables),1,TRUE),"ET Tables")</f>
        <v>ET Tables</v>
      </c>
      <c r="P3" s="27" t="s">
        <v>14</v>
      </c>
      <c r="Q3" s="20"/>
      <c r="R3" s="25"/>
      <c r="S3" s="110" t="s">
        <v>15</v>
      </c>
      <c r="T3" s="25"/>
      <c r="AG3" s="25"/>
      <c r="AH3" s="10"/>
      <c r="AI3" s="10"/>
      <c r="AJ3" s="10"/>
      <c r="AK3" s="10"/>
      <c r="AL3" s="10"/>
      <c r="AM3" s="10"/>
      <c r="AN3" s="10"/>
      <c r="AO3" s="10"/>
      <c r="AP3" s="25"/>
      <c r="AQ3" s="25"/>
    </row>
    <row r="4" spans="1:59" ht="16" customHeight="1" x14ac:dyDescent="0.15">
      <c r="A4" t="s">
        <v>16</v>
      </c>
      <c r="H4" s="229"/>
      <c r="I4" s="168"/>
      <c r="L4" s="3" t="s">
        <v>18</v>
      </c>
      <c r="M4" s="28">
        <v>45059</v>
      </c>
      <c r="N4" s="27" t="str">
        <f ca="1">HYPERLINK("#"&amp;MID(CELL("filename",A1),FIND("]",CELL("filename",A1))+1,256)&amp;"!"&amp;ADDRESS(ROW(Charts),COLUMN(Charts),1,TRUE),"Charts")</f>
        <v>Charts</v>
      </c>
      <c r="Q4" s="20"/>
      <c r="R4" s="25"/>
      <c r="S4" s="110" t="s">
        <v>19</v>
      </c>
      <c r="T4" s="25"/>
      <c r="AG4" s="25"/>
      <c r="AH4" s="10"/>
      <c r="AI4" s="10"/>
      <c r="AJ4" s="10"/>
      <c r="AK4" s="10"/>
      <c r="AL4" s="10"/>
      <c r="AM4" s="10"/>
      <c r="AN4" s="10"/>
      <c r="AO4" s="10"/>
      <c r="AP4" s="25"/>
      <c r="AQ4" s="25"/>
      <c r="AR4" s="25"/>
      <c r="AS4" s="25"/>
      <c r="AT4" s="25"/>
      <c r="AU4" s="25"/>
      <c r="AV4" s="25"/>
    </row>
    <row r="5" spans="1:59" ht="16" customHeight="1" x14ac:dyDescent="0.15">
      <c r="H5" s="168"/>
      <c r="I5" s="288"/>
      <c r="L5" s="110" t="s">
        <v>313</v>
      </c>
      <c r="M5" s="28">
        <v>45200</v>
      </c>
      <c r="N5" s="27" t="s">
        <v>314</v>
      </c>
      <c r="O5">
        <f>'Irrigation Rate'!B17</f>
        <v>4.5632798573975036E-2</v>
      </c>
      <c r="P5" s="67" t="s">
        <v>305</v>
      </c>
      <c r="Q5" s="20"/>
      <c r="R5" s="25"/>
      <c r="S5" s="110"/>
      <c r="T5" s="25"/>
      <c r="AG5" s="25"/>
      <c r="AH5" s="10"/>
      <c r="AI5" s="10"/>
      <c r="AJ5" s="10"/>
      <c r="AK5" s="10"/>
      <c r="AL5" s="10"/>
      <c r="AM5" s="10"/>
      <c r="AN5" s="10"/>
      <c r="AO5" s="10"/>
      <c r="AP5" s="25"/>
      <c r="AQ5" s="25"/>
      <c r="AR5" s="25"/>
      <c r="AS5" s="25"/>
      <c r="AT5" s="25"/>
      <c r="AU5" s="25"/>
      <c r="AV5" s="25"/>
    </row>
    <row r="6" spans="1:59" ht="16" customHeight="1" x14ac:dyDescent="0.15">
      <c r="G6" s="6"/>
      <c r="H6" s="225"/>
      <c r="I6" s="225"/>
      <c r="J6" s="219"/>
      <c r="K6" s="219"/>
      <c r="Q6" s="221"/>
      <c r="R6" s="113" t="s">
        <v>20</v>
      </c>
      <c r="S6" s="113"/>
      <c r="T6" s="222"/>
      <c r="U6" s="25"/>
      <c r="AG6" s="25"/>
      <c r="AH6" s="25"/>
      <c r="AI6" s="25"/>
      <c r="AJ6" s="25"/>
      <c r="AK6" s="25"/>
      <c r="AL6" s="25"/>
      <c r="AM6" s="25"/>
      <c r="AN6" s="25"/>
      <c r="AO6" s="25"/>
      <c r="AP6" s="25"/>
      <c r="AQ6" s="25"/>
      <c r="AR6" s="25"/>
      <c r="AS6" s="25"/>
      <c r="AT6" s="25"/>
      <c r="AU6" s="25"/>
      <c r="AV6" s="25"/>
      <c r="AW6" s="25"/>
    </row>
    <row r="7" spans="1:59" ht="57" customHeight="1" x14ac:dyDescent="0.15">
      <c r="A7" s="223" t="s">
        <v>21</v>
      </c>
      <c r="B7" s="111" t="s">
        <v>23</v>
      </c>
      <c r="C7" s="111" t="s">
        <v>315</v>
      </c>
      <c r="D7" s="111" t="s">
        <v>316</v>
      </c>
      <c r="E7" s="111" t="s">
        <v>317</v>
      </c>
      <c r="F7" s="111" t="s">
        <v>318</v>
      </c>
      <c r="G7" s="111" t="s">
        <v>319</v>
      </c>
      <c r="H7" s="169" t="s">
        <v>320</v>
      </c>
      <c r="I7" s="169" t="s">
        <v>321</v>
      </c>
      <c r="J7" s="111" t="s">
        <v>29</v>
      </c>
      <c r="K7" s="111" t="s">
        <v>30</v>
      </c>
      <c r="L7" s="111" t="s">
        <v>31</v>
      </c>
      <c r="M7" s="111" t="s">
        <v>32</v>
      </c>
      <c r="N7" s="111" t="s">
        <v>33</v>
      </c>
      <c r="O7" s="111" t="s">
        <v>34</v>
      </c>
      <c r="P7" s="111" t="s">
        <v>35</v>
      </c>
      <c r="Q7" s="111" t="s">
        <v>36</v>
      </c>
      <c r="R7" s="111" t="s">
        <v>37</v>
      </c>
      <c r="S7" s="111" t="s">
        <v>38</v>
      </c>
      <c r="T7" s="111" t="s">
        <v>39</v>
      </c>
      <c r="U7" s="223" t="s">
        <v>40</v>
      </c>
      <c r="V7" t="s">
        <v>322</v>
      </c>
      <c r="W7" s="67" t="s">
        <v>323</v>
      </c>
      <c r="X7" s="67" t="s">
        <v>324</v>
      </c>
      <c r="Y7" s="67" t="s">
        <v>325</v>
      </c>
      <c r="Z7" s="67" t="s">
        <v>326</v>
      </c>
      <c r="AA7" s="67" t="s">
        <v>327</v>
      </c>
      <c r="AB7" s="144" t="s">
        <v>328</v>
      </c>
      <c r="AC7" s="144" t="s">
        <v>329</v>
      </c>
      <c r="AD7" s="144" t="s">
        <v>330</v>
      </c>
      <c r="AE7" s="144" t="s">
        <v>331</v>
      </c>
      <c r="AF7" s="67"/>
      <c r="AG7" s="25"/>
      <c r="AH7" s="25"/>
      <c r="AI7" s="25"/>
      <c r="AJ7" s="25"/>
      <c r="AK7" s="25"/>
      <c r="AL7" s="25"/>
      <c r="AM7" s="25"/>
      <c r="AN7" s="25"/>
      <c r="AO7" s="25"/>
      <c r="AP7" s="25"/>
      <c r="AQ7" s="25"/>
      <c r="AS7" s="25"/>
      <c r="AT7" s="25"/>
      <c r="AU7" s="25"/>
      <c r="AV7" s="25"/>
      <c r="AW7" s="25"/>
    </row>
    <row r="8" spans="1:59" ht="28" customHeight="1" x14ac:dyDescent="0.15">
      <c r="A8" s="171" t="s">
        <v>42</v>
      </c>
      <c r="B8" s="171" t="s">
        <v>42</v>
      </c>
      <c r="C8" s="171" t="s">
        <v>308</v>
      </c>
      <c r="D8" s="171"/>
      <c r="E8" s="171" t="s">
        <v>308</v>
      </c>
      <c r="F8" s="171" t="s">
        <v>332</v>
      </c>
      <c r="G8" s="114" t="s">
        <v>284</v>
      </c>
      <c r="H8" s="177" t="s">
        <v>284</v>
      </c>
      <c r="I8" s="177" t="s">
        <v>284</v>
      </c>
      <c r="J8" s="114" t="s">
        <v>284</v>
      </c>
      <c r="K8" s="114" t="s">
        <v>284</v>
      </c>
      <c r="L8" s="114" t="s">
        <v>46</v>
      </c>
      <c r="M8" s="114" t="s">
        <v>46</v>
      </c>
      <c r="N8" s="114" t="s">
        <v>284</v>
      </c>
      <c r="O8" s="114" t="s">
        <v>284</v>
      </c>
      <c r="P8" s="114" t="s">
        <v>284</v>
      </c>
      <c r="Q8" s="114" t="s">
        <v>284</v>
      </c>
      <c r="R8" s="114" t="s">
        <v>284</v>
      </c>
      <c r="S8" s="114" t="s">
        <v>284</v>
      </c>
      <c r="T8" s="114" t="s">
        <v>284</v>
      </c>
      <c r="U8" s="34"/>
      <c r="V8" s="178" t="s">
        <v>333</v>
      </c>
      <c r="W8" s="178" t="s">
        <v>334</v>
      </c>
      <c r="X8" s="178" t="s">
        <v>334</v>
      </c>
      <c r="Y8" s="178" t="s">
        <v>334</v>
      </c>
      <c r="Z8" s="178" t="s">
        <v>334</v>
      </c>
      <c r="AA8" s="178" t="s">
        <v>335</v>
      </c>
      <c r="AB8" s="73" t="s">
        <v>336</v>
      </c>
      <c r="AC8" s="73" t="s">
        <v>336</v>
      </c>
      <c r="AD8" s="73" t="s">
        <v>336</v>
      </c>
      <c r="AE8" s="73" t="s">
        <v>337</v>
      </c>
      <c r="AF8" s="178"/>
      <c r="AG8" s="25"/>
      <c r="AH8" s="25"/>
      <c r="AI8" s="25"/>
      <c r="AJ8" s="25"/>
      <c r="AK8" s="25"/>
      <c r="AL8" s="25"/>
      <c r="AM8" s="25"/>
      <c r="AN8" s="25"/>
      <c r="AO8" s="25"/>
      <c r="AP8" s="25"/>
      <c r="AQ8" s="25"/>
      <c r="AR8" s="25"/>
      <c r="AS8" s="25"/>
      <c r="AT8" s="25"/>
      <c r="AU8" s="25"/>
      <c r="AV8" s="25"/>
      <c r="AW8" s="25"/>
      <c r="AX8" s="25"/>
      <c r="AY8" s="25"/>
      <c r="AZ8" s="25"/>
      <c r="BA8" s="25"/>
      <c r="BB8" s="25"/>
      <c r="BC8" s="25"/>
      <c r="BD8" s="25"/>
      <c r="BE8" s="25"/>
      <c r="BF8" s="25"/>
      <c r="BG8" s="25"/>
    </row>
    <row r="9" spans="1:59" ht="15" x14ac:dyDescent="0.2">
      <c r="A9" s="218">
        <v>45047.999305555553</v>
      </c>
      <c r="B9" s="25">
        <f t="shared" ref="B9:B72" si="0">IF(A9&lt;Emergence,0,IF(A9&gt;Harvest,0,INT((A9-Emergence)/7)+1))</f>
        <v>0</v>
      </c>
      <c r="C9" s="6">
        <f>Penman!Z4</f>
        <v>3.8428256956384556E-2</v>
      </c>
      <c r="D9" s="7">
        <f>IF(B9&gt;0,IF(L9&lt;=SWDPcritical,1,((1-L9)/(1-SWDPcritical)))*VLOOKUP(0,$BG$241:$CC$241,B9+1,FALSE),0.2)</f>
        <v>0.2</v>
      </c>
      <c r="E9" s="7">
        <f>D9*C9</f>
        <v>7.6856513912769119E-3</v>
      </c>
      <c r="F9" s="131">
        <f>IF(L9&gt;0.3,E9/'Irrigation Rate'!$B$17,0)</f>
        <v>0</v>
      </c>
      <c r="G9" s="7">
        <f t="shared" ref="G9:G72" si="1">D9*C9</f>
        <v>7.6856513912769119E-3</v>
      </c>
      <c r="H9" s="11">
        <f>'Table (Dly)'!C3</f>
        <v>0.23</v>
      </c>
      <c r="I9" s="16"/>
      <c r="K9" s="11">
        <v>0</v>
      </c>
      <c r="L9" s="8">
        <f>M9</f>
        <v>0</v>
      </c>
      <c r="M9" s="9">
        <v>0</v>
      </c>
      <c r="N9" s="7">
        <v>0</v>
      </c>
      <c r="O9" s="15">
        <f t="shared" ref="O9:O66" si="2">IF(VLOOKUP(Crop,CropInfo,4,FALSE)=1,VLOOKUP(Crop,CropInfo,3,FALSE),IF(A9&lt;=Emergence,RZinitial,IF(A9&gt;Harvest,RZinitial,IF(AND(A9&gt;Emergence,B9&lt;VLOOKUP(Crop,CropInfo,4,FALSE)),O8+(VLOOKUP(Crop,CropInfo,3,FALSE)-RZinitial)/((VLOOKUP(Crop,CropInfo,4,FALSE)-1)*7),VLOOKUP(Crop,CropInfo,3,FALSE)))))</f>
        <v>4</v>
      </c>
      <c r="P9" s="11">
        <f>IF(O9=MAX(Zbj),VLOOKUP(O9,AWHCsite,7,TRUE),((O9-VLOOKUP((MATCH(O9,Zbj,1)-1),SoilProp,3))/(VLOOKUP(MATCH(O9,Zbj,1),SoilProp,3)-VLOOKUP((MATCH(O9,Zbj,1)-1),SoilProp,3)))*(VLOOKUP(MATCH(O9,Zbj,1),SoilProp,8)-VLOOKUP((MATCH(O9,Zbj,1)-1),SoilProp,8))+VLOOKUP((MATCH(O9,Zbj,1)-1),SoilProp,8))</f>
        <v>0.92</v>
      </c>
      <c r="Q9" s="11">
        <f>G9</f>
        <v>7.6856513912769119E-3</v>
      </c>
      <c r="R9" s="11">
        <f>H9</f>
        <v>0.23</v>
      </c>
      <c r="S9" s="11">
        <f>J9</f>
        <v>0</v>
      </c>
      <c r="T9" s="11">
        <f>N9</f>
        <v>0</v>
      </c>
      <c r="V9">
        <v>1.2</v>
      </c>
      <c r="W9" s="210">
        <v>0.19533333333333336</v>
      </c>
      <c r="X9" s="210">
        <v>0.29366666666666669</v>
      </c>
      <c r="Y9" s="210">
        <v>0.36633333333333334</v>
      </c>
      <c r="Z9" s="210">
        <v>0.39733333333333332</v>
      </c>
      <c r="AA9">
        <f t="shared" ref="AA9:AA65" si="3">W9*6+X9*6+Y9*6+Z9*6</f>
        <v>7.516</v>
      </c>
      <c r="AB9" s="25" cm="1">
        <f t="array" ref="AB9">IF(AA9&gt;0,(AA9-θr)/(θs-θr),-999)</f>
        <v>0.14871323529411765</v>
      </c>
      <c r="AC9" s="73">
        <f t="shared" ref="AC9:AC40" si="4">(Ds-V9)/(Ds-Dd)</f>
        <v>0.89999999999999991</v>
      </c>
      <c r="AD9" s="25">
        <f t="shared" ref="AD9:AD40" si="5">IF(AB9&gt;0,POWER((1-AC9),k*SIN(AB9*(PI()/2))),POWER((1-AC9),k*SIN(1*(PI()/2))))</f>
        <v>0.58684108282781589</v>
      </c>
      <c r="AE9" s="25">
        <f>IF(V9&lt;Ds,'Rainfed corn'!E9,IF(V9&gt;Dd,0,'Rainfed corn'!E9*AD9))</f>
        <v>4.5102559846940523E-3</v>
      </c>
      <c r="AH9" s="25"/>
      <c r="AI9" s="25"/>
      <c r="AJ9" s="25"/>
      <c r="AK9" s="25"/>
      <c r="AL9" s="25"/>
      <c r="AM9" s="25"/>
      <c r="AN9" s="25"/>
      <c r="AO9" s="25"/>
      <c r="AP9" s="25"/>
      <c r="AQ9" s="25"/>
      <c r="AR9" s="25"/>
      <c r="AS9" s="25"/>
      <c r="AT9" s="25"/>
      <c r="AU9" s="25"/>
      <c r="AV9" s="25"/>
      <c r="AW9" s="25"/>
    </row>
    <row r="10" spans="1:59" ht="15" x14ac:dyDescent="0.2">
      <c r="A10" s="218">
        <f>A9+1</f>
        <v>45048.999305555553</v>
      </c>
      <c r="B10" s="25">
        <f t="shared" si="0"/>
        <v>0</v>
      </c>
      <c r="C10" s="6">
        <f>Penman!Z5</f>
        <v>4.9236439444362144E-2</v>
      </c>
      <c r="D10" s="7">
        <f t="shared" ref="D10:D41" si="6">IF(B10&gt;0,IF(L9&lt;=SWDPcritical,1,((1-L9)/(1-SWDPcritical)))*VLOOKUP(0,$BG$241:$CC$241,B10+1,FALSE),0.2)</f>
        <v>0.2</v>
      </c>
      <c r="E10" s="7">
        <f>IF(B10&gt;0,VLOOKUP(0,$BG$241:$CC$241,B10+1,FALSE),0.2)*C10</f>
        <v>9.8472878888724302E-3</v>
      </c>
      <c r="F10" s="131">
        <f>IF(L9&gt;0.3,E10/'Irrigation Rate'!$B$17,0)</f>
        <v>0</v>
      </c>
      <c r="G10" s="7">
        <f t="shared" si="1"/>
        <v>9.8472878888724302E-3</v>
      </c>
      <c r="H10" s="11">
        <f>'Table (Dly)'!C4</f>
        <v>0</v>
      </c>
      <c r="I10" s="16"/>
      <c r="K10" s="11">
        <f t="shared" ref="K10:K28" si="7">IF(M10&lt;&gt;"",M10*P10,K9+G10+N10-H10-I10-J10)</f>
        <v>9.8472878888724302E-3</v>
      </c>
      <c r="L10" s="8">
        <f t="shared" ref="L10:L28" si="8">K10/P10</f>
        <v>1.0703573792252641E-2</v>
      </c>
      <c r="N10" s="11">
        <f>IF((K9+G10-H10-I10-J10)&lt;0,-K9-G10+H10+I10+J10,0)</f>
        <v>0</v>
      </c>
      <c r="O10" s="15">
        <f t="shared" si="2"/>
        <v>4</v>
      </c>
      <c r="P10" s="11">
        <f>IF(O10=MAX(Zbj),VLOOKUP(O10,AWHCsite,6),((O10-VLOOKUP((MATCH(O10,Zbj,1)-1),SoilProp,3))/(VLOOKUP(MATCH(O10,Zbj,1),SoilProp,3)-VLOOKUP((MATCH(O10,Zbj,1)-1),SoilProp,3)))*(VLOOKUP(MATCH(O10,Zbj,1),SoilProp,8)-VLOOKUP((MATCH(O10,Zbj,1)-1),SoilProp,8))+VLOOKUP((MATCH(O10,Zbj,1)-1),SoilProp,8))</f>
        <v>0.92</v>
      </c>
      <c r="Q10" s="11">
        <f t="shared" ref="Q10:R44" si="9">Q9+G10</f>
        <v>1.7532939280149342E-2</v>
      </c>
      <c r="R10" s="11">
        <f t="shared" si="9"/>
        <v>0.23</v>
      </c>
      <c r="S10" s="11">
        <f t="shared" ref="S10:S28" si="10">S9+J10</f>
        <v>0</v>
      </c>
      <c r="T10" s="11">
        <f t="shared" ref="T10:T28" si="11">T9+N10</f>
        <v>0</v>
      </c>
      <c r="V10">
        <v>1.2</v>
      </c>
      <c r="W10" s="210">
        <v>0.19533333333333336</v>
      </c>
      <c r="X10" s="210">
        <v>0.29366666666666669</v>
      </c>
      <c r="Y10" s="210">
        <v>0.36633333333333334</v>
      </c>
      <c r="Z10" s="210">
        <v>0.39733333333333332</v>
      </c>
      <c r="AA10">
        <f t="shared" si="3"/>
        <v>7.516</v>
      </c>
      <c r="AB10" s="25" cm="1">
        <f t="array" ref="AB10">IF(AA10&gt;0,(AA10-θr)/(θs-θr),-999)</f>
        <v>0.14871323529411765</v>
      </c>
      <c r="AC10" s="73">
        <f t="shared" si="4"/>
        <v>0.89999999999999991</v>
      </c>
      <c r="AD10" s="25">
        <f t="shared" si="5"/>
        <v>0.58684108282781589</v>
      </c>
      <c r="AE10" s="25">
        <f>IF(V10&lt;Ds,'Rainfed corn'!E10,IF(V10&gt;Dd,0,'Rainfed corn'!E10*AD10))</f>
        <v>5.7787930876231344E-3</v>
      </c>
      <c r="AG10" s="25"/>
      <c r="AH10" s="25"/>
      <c r="AI10" s="25"/>
      <c r="AJ10" s="25"/>
      <c r="AK10" s="25"/>
      <c r="AL10" s="25"/>
      <c r="AM10" s="25"/>
      <c r="AN10" s="25"/>
      <c r="AO10" s="25"/>
      <c r="AP10" s="25"/>
      <c r="AQ10" s="25"/>
      <c r="AR10" s="25"/>
      <c r="AS10" s="25"/>
      <c r="AT10" s="25"/>
      <c r="AU10" s="25"/>
      <c r="AV10" s="25"/>
      <c r="AW10" s="25"/>
    </row>
    <row r="11" spans="1:59" ht="15" x14ac:dyDescent="0.2">
      <c r="A11" s="218">
        <f t="shared" ref="A11:A75" si="12">A10+1</f>
        <v>45049.999305555553</v>
      </c>
      <c r="B11" s="25">
        <f t="shared" si="0"/>
        <v>0</v>
      </c>
      <c r="C11" s="6">
        <f>Penman!Z6</f>
        <v>0.11406189323473154</v>
      </c>
      <c r="D11" s="7">
        <f t="shared" si="6"/>
        <v>0.2</v>
      </c>
      <c r="E11" s="7">
        <f t="shared" ref="E11:E74" si="13">IF(B11&gt;0,VLOOKUP(0,$BG$241:$CC$241,B11+1,FALSE),0.2)*C11</f>
        <v>2.281237864694631E-2</v>
      </c>
      <c r="F11" s="131">
        <f>IF(L10&gt;0.3,E11/'Irrigation Rate'!$B$17,0)</f>
        <v>0</v>
      </c>
      <c r="G11" s="7">
        <f t="shared" si="1"/>
        <v>2.281237864694631E-2</v>
      </c>
      <c r="H11" s="11">
        <f>'Table (Dly)'!C5</f>
        <v>0</v>
      </c>
      <c r="I11" s="16"/>
      <c r="K11" s="11">
        <f t="shared" si="7"/>
        <v>3.265966653581874E-2</v>
      </c>
      <c r="L11" s="8">
        <f t="shared" si="8"/>
        <v>3.5499637538933412E-2</v>
      </c>
      <c r="N11" s="11">
        <f>IF((K10+G11-H11-I11-J11)&lt;0,-K10-G11+H11+I11+J11,0)</f>
        <v>0</v>
      </c>
      <c r="O11" s="15">
        <f t="shared" si="2"/>
        <v>4</v>
      </c>
      <c r="P11" s="11">
        <f>IF(O11=MAX(Zbj),VLOOKUP(O11,AWHCsite,7,TRUE),((O11-VLOOKUP((MATCH(O11,Zbj,1)-1),SoilProp,3))/(VLOOKUP(MATCH(O11,Zbj,1),SoilProp,3)-VLOOKUP((MATCH(O11,Zbj,1)-1),SoilProp,3)))*(VLOOKUP(MATCH(O11,Zbj,1),SoilProp,8)-VLOOKUP((MATCH(O11,Zbj,1)-1),SoilProp,8))+VLOOKUP((MATCH(O11,Zbj,1)-1),SoilProp,8))</f>
        <v>0.92</v>
      </c>
      <c r="Q11" s="11">
        <f>Q10+G11</f>
        <v>4.0345317927095656E-2</v>
      </c>
      <c r="R11" s="11">
        <f>R10+H11</f>
        <v>0.23</v>
      </c>
      <c r="S11" s="11">
        <f>S10+J11</f>
        <v>0</v>
      </c>
      <c r="T11" s="11">
        <f>T10+N11</f>
        <v>0</v>
      </c>
      <c r="V11">
        <v>1.2</v>
      </c>
      <c r="W11" s="210">
        <v>0.19533333333333336</v>
      </c>
      <c r="X11" s="210">
        <v>0.29366666666666669</v>
      </c>
      <c r="Y11" s="210">
        <v>0.36633333333333334</v>
      </c>
      <c r="Z11" s="210">
        <v>0.39733333333333332</v>
      </c>
      <c r="AA11">
        <f t="shared" si="3"/>
        <v>7.516</v>
      </c>
      <c r="AB11" s="25" cm="1">
        <f t="array" ref="AB11">IF(AA11&gt;0,(AA11-θr)/(θs-θr),-999)</f>
        <v>0.14871323529411765</v>
      </c>
      <c r="AC11" s="73">
        <f t="shared" si="4"/>
        <v>0.89999999999999991</v>
      </c>
      <c r="AD11" s="25">
        <f t="shared" si="5"/>
        <v>0.58684108282781589</v>
      </c>
      <c r="AE11" s="25">
        <f>IF(V11&lt;Ds,'Rainfed corn'!E11,IF(V11&gt;Dd,0,'Rainfed corn'!E11*AD11))</f>
        <v>1.3387240987052119E-2</v>
      </c>
      <c r="AG11" s="25"/>
      <c r="AH11" s="25"/>
      <c r="AI11" s="25"/>
      <c r="AJ11" s="25"/>
      <c r="AK11" s="25"/>
      <c r="AL11" s="25"/>
      <c r="AM11" s="25"/>
      <c r="AN11" s="25"/>
      <c r="AO11" s="25"/>
      <c r="AP11" s="25"/>
      <c r="AQ11" s="25"/>
      <c r="AR11" s="25"/>
      <c r="AS11" s="25"/>
      <c r="AT11" s="25"/>
      <c r="AU11" s="25"/>
      <c r="AV11" s="25"/>
      <c r="AW11" s="25"/>
    </row>
    <row r="12" spans="1:59" ht="15" x14ac:dyDescent="0.2">
      <c r="A12" s="218">
        <f t="shared" si="12"/>
        <v>45050.999305555553</v>
      </c>
      <c r="B12" s="25">
        <f t="shared" si="0"/>
        <v>0</v>
      </c>
      <c r="C12" s="6">
        <f>Penman!Z7</f>
        <v>0.1806628134603549</v>
      </c>
      <c r="D12" s="7">
        <f t="shared" si="6"/>
        <v>0.2</v>
      </c>
      <c r="E12" s="7">
        <f t="shared" si="13"/>
        <v>3.6132562692070984E-2</v>
      </c>
      <c r="F12" s="131">
        <f>IF(L11&gt;0.3,E12/'Irrigation Rate'!$B$17,0)</f>
        <v>0</v>
      </c>
      <c r="G12" s="7">
        <f t="shared" si="1"/>
        <v>3.6132562692070984E-2</v>
      </c>
      <c r="H12" s="11">
        <f>'Table (Dly)'!C6</f>
        <v>0</v>
      </c>
      <c r="I12" s="16"/>
      <c r="K12" s="11">
        <f t="shared" si="7"/>
        <v>6.8792229227889717E-2</v>
      </c>
      <c r="L12" s="8">
        <f t="shared" si="8"/>
        <v>7.4774162204227945E-2</v>
      </c>
      <c r="N12" s="11">
        <f>IF((K11+G12-H12-I12-J12)&lt;0,-K11-G12+H12+I12+J12,0)</f>
        <v>0</v>
      </c>
      <c r="O12" s="15">
        <f t="shared" si="2"/>
        <v>4</v>
      </c>
      <c r="P12" s="11">
        <f t="shared" ref="P12:P43" si="14">IF(O12=MAX(Zbj),VLOOKUP(O12,AWHCsite,6),((O12-VLOOKUP((MATCH(O12,Zbj,1)-1),SoilProp,3))/(VLOOKUP(MATCH(O12,Zbj,1),SoilProp,3)-VLOOKUP((MATCH(O12,Zbj,1)-1),SoilProp,3)))*(VLOOKUP(MATCH(O12,Zbj,1),SoilProp,8)-VLOOKUP((MATCH(O12,Zbj,1)-1),SoilProp,8))+VLOOKUP((MATCH(O12,Zbj,1)-1),SoilProp,8))</f>
        <v>0.92</v>
      </c>
      <c r="Q12" s="11">
        <f>Q11+G12</f>
        <v>7.6477880619166633E-2</v>
      </c>
      <c r="R12" s="11">
        <f>R11+H12</f>
        <v>0.23</v>
      </c>
      <c r="S12" s="11">
        <f>S11+J12</f>
        <v>0</v>
      </c>
      <c r="T12" s="11">
        <f>T11+N12</f>
        <v>0</v>
      </c>
      <c r="V12">
        <v>1.2</v>
      </c>
      <c r="W12" s="210">
        <v>0.19533333333333336</v>
      </c>
      <c r="X12" s="210">
        <v>0.29366666666666669</v>
      </c>
      <c r="Y12" s="210">
        <v>0.36633333333333334</v>
      </c>
      <c r="Z12" s="210">
        <v>0.39733333333333332</v>
      </c>
      <c r="AA12">
        <f t="shared" si="3"/>
        <v>7.516</v>
      </c>
      <c r="AB12" s="25" cm="1">
        <f t="array" ref="AB12">IF(AA12&gt;0,(AA12-θr)/(θs-θr),-999)</f>
        <v>0.14871323529411765</v>
      </c>
      <c r="AC12" s="73">
        <f t="shared" si="4"/>
        <v>0.89999999999999991</v>
      </c>
      <c r="AD12" s="25">
        <f t="shared" si="5"/>
        <v>0.58684108282781589</v>
      </c>
      <c r="AE12" s="25">
        <f>IF(V12&lt;Ds,'Rainfed corn'!E12,IF(V12&gt;Dd,0,'Rainfed corn'!E12*AD12))</f>
        <v>2.1204072215558877E-2</v>
      </c>
      <c r="AG12" s="25"/>
      <c r="AH12" s="25"/>
      <c r="AI12" s="25"/>
      <c r="AJ12" s="25"/>
      <c r="AK12" s="25"/>
      <c r="AL12" s="25"/>
      <c r="AM12" s="25"/>
      <c r="AN12" s="25"/>
      <c r="AO12" s="25"/>
      <c r="AP12" s="25"/>
      <c r="AQ12" s="25"/>
      <c r="AR12" s="25"/>
      <c r="AS12" s="25"/>
      <c r="AT12" s="25"/>
      <c r="AU12" s="25"/>
      <c r="AV12" s="25"/>
      <c r="AW12" s="25"/>
    </row>
    <row r="13" spans="1:59" ht="15" x14ac:dyDescent="0.2">
      <c r="A13" s="218">
        <f t="shared" si="12"/>
        <v>45051.999305555553</v>
      </c>
      <c r="B13" s="25">
        <f t="shared" si="0"/>
        <v>0</v>
      </c>
      <c r="C13" s="6">
        <f>Penman!Z8</f>
        <v>0.18420629642016245</v>
      </c>
      <c r="D13" s="7">
        <f t="shared" si="6"/>
        <v>0.2</v>
      </c>
      <c r="E13" s="7">
        <f t="shared" si="13"/>
        <v>3.6841259284032493E-2</v>
      </c>
      <c r="F13" s="131">
        <f>IF(L12&gt;0.3,E13/'Irrigation Rate'!$B$17,0)</f>
        <v>0</v>
      </c>
      <c r="G13" s="7">
        <f t="shared" si="1"/>
        <v>3.6841259284032493E-2</v>
      </c>
      <c r="H13" s="11">
        <f>'Table (Dly)'!C7</f>
        <v>0</v>
      </c>
      <c r="I13" s="16"/>
      <c r="K13" s="11">
        <f t="shared" si="7"/>
        <v>0.10563348851192221</v>
      </c>
      <c r="L13" s="8">
        <f t="shared" si="8"/>
        <v>0.11481900925208935</v>
      </c>
      <c r="N13" s="11">
        <f t="shared" ref="N13:N29" si="15">IF((K12+G13-H13-I13-J13)&lt;0,-K12-G13+H13+I13+J13,0)</f>
        <v>0</v>
      </c>
      <c r="O13" s="15">
        <f t="shared" si="2"/>
        <v>4</v>
      </c>
      <c r="P13" s="11">
        <f t="shared" si="14"/>
        <v>0.92</v>
      </c>
      <c r="Q13" s="11">
        <f t="shared" si="9"/>
        <v>0.11331913990319913</v>
      </c>
      <c r="R13" s="11">
        <f t="shared" si="9"/>
        <v>0.23</v>
      </c>
      <c r="S13" s="11">
        <f t="shared" si="10"/>
        <v>0</v>
      </c>
      <c r="T13" s="11">
        <f t="shared" si="11"/>
        <v>0</v>
      </c>
      <c r="V13">
        <v>1.2</v>
      </c>
      <c r="W13" s="210">
        <v>0.19533333333333336</v>
      </c>
      <c r="X13" s="210">
        <v>0.29366666666666669</v>
      </c>
      <c r="Y13" s="210">
        <v>0.36633333333333334</v>
      </c>
      <c r="Z13" s="210">
        <v>0.39733333333333332</v>
      </c>
      <c r="AA13">
        <f t="shared" si="3"/>
        <v>7.516</v>
      </c>
      <c r="AB13" s="25" cm="1">
        <f t="array" ref="AB13">IF(AA13&gt;0,(AA13-θr)/(θs-θr),-999)</f>
        <v>0.14871323529411765</v>
      </c>
      <c r="AC13" s="73">
        <f t="shared" si="4"/>
        <v>0.89999999999999991</v>
      </c>
      <c r="AD13" s="25">
        <f t="shared" si="5"/>
        <v>0.58684108282781589</v>
      </c>
      <c r="AE13" s="25">
        <f>IF(V13&lt;Ds,'Rainfed corn'!E13,IF(V13&gt;Dd,0,'Rainfed corn'!E13*AD13))</f>
        <v>2.1619964490981955E-2</v>
      </c>
      <c r="AG13" s="25"/>
      <c r="AH13" s="25"/>
      <c r="AI13" s="25"/>
      <c r="AJ13" s="25"/>
      <c r="AK13" s="25"/>
      <c r="AL13" s="25"/>
      <c r="AM13" s="25"/>
      <c r="AN13" s="25"/>
      <c r="AO13" s="25"/>
      <c r="AP13" s="25"/>
      <c r="AQ13" s="25"/>
      <c r="AR13" s="25"/>
      <c r="AS13" s="25"/>
      <c r="AT13" s="25"/>
      <c r="AU13" s="25"/>
      <c r="AV13" s="25"/>
      <c r="AW13" s="25"/>
    </row>
    <row r="14" spans="1:59" ht="15" x14ac:dyDescent="0.2">
      <c r="A14" s="218">
        <f t="shared" si="12"/>
        <v>45052.999305555553</v>
      </c>
      <c r="B14" s="25">
        <f t="shared" si="0"/>
        <v>0</v>
      </c>
      <c r="C14" s="6">
        <f>Penman!Z9</f>
        <v>9.7487524997748237E-2</v>
      </c>
      <c r="D14" s="7">
        <f t="shared" si="6"/>
        <v>0.2</v>
      </c>
      <c r="E14" s="7">
        <f t="shared" si="13"/>
        <v>1.949750499954965E-2</v>
      </c>
      <c r="F14" s="131">
        <f>IF(L13&gt;0.3,E14/'Irrigation Rate'!$B$17,0)</f>
        <v>0</v>
      </c>
      <c r="G14" s="7">
        <f t="shared" si="1"/>
        <v>1.949750499954965E-2</v>
      </c>
      <c r="H14" s="11">
        <f>'Table (Dly)'!C8</f>
        <v>0.01</v>
      </c>
      <c r="I14" s="16"/>
      <c r="K14" s="11">
        <f t="shared" si="7"/>
        <v>0.11513099351147187</v>
      </c>
      <c r="L14" s="8">
        <f t="shared" si="8"/>
        <v>0.12514238425159985</v>
      </c>
      <c r="N14" s="11">
        <f t="shared" si="15"/>
        <v>0</v>
      </c>
      <c r="O14" s="15">
        <f t="shared" si="2"/>
        <v>4</v>
      </c>
      <c r="P14" s="11">
        <f t="shared" si="14"/>
        <v>0.92</v>
      </c>
      <c r="Q14" s="11">
        <f t="shared" si="9"/>
        <v>0.13281664490274878</v>
      </c>
      <c r="R14" s="11">
        <f t="shared" si="9"/>
        <v>0.24000000000000002</v>
      </c>
      <c r="S14" s="11">
        <f t="shared" si="10"/>
        <v>0</v>
      </c>
      <c r="T14" s="11">
        <f t="shared" si="11"/>
        <v>0</v>
      </c>
      <c r="V14">
        <v>1.2</v>
      </c>
      <c r="W14" s="210">
        <v>0.19533333333333336</v>
      </c>
      <c r="X14" s="210">
        <v>0.29366666666666669</v>
      </c>
      <c r="Y14" s="210">
        <v>0.36633333333333334</v>
      </c>
      <c r="Z14" s="210">
        <v>0.39733333333333332</v>
      </c>
      <c r="AA14">
        <f t="shared" si="3"/>
        <v>7.516</v>
      </c>
      <c r="AB14" s="25" cm="1">
        <f t="array" ref="AB14">IF(AA14&gt;0,(AA14-θr)/(θs-θr),-999)</f>
        <v>0.14871323529411765</v>
      </c>
      <c r="AC14" s="73">
        <f t="shared" si="4"/>
        <v>0.89999999999999991</v>
      </c>
      <c r="AD14" s="25">
        <f t="shared" si="5"/>
        <v>0.58684108282781589</v>
      </c>
      <c r="AE14" s="25">
        <f>IF(V14&lt;Ds,'Rainfed corn'!E14,IF(V14&gt;Dd,0,'Rainfed corn'!E14*AD14))</f>
        <v>1.144193694637647E-2</v>
      </c>
      <c r="AG14" s="25"/>
      <c r="AH14" s="25"/>
      <c r="AI14" s="25"/>
      <c r="AJ14" s="25"/>
      <c r="AK14" s="25"/>
      <c r="AL14" s="25"/>
      <c r="AM14" s="25"/>
      <c r="AN14" s="25"/>
      <c r="AO14" s="25"/>
      <c r="AP14" s="25"/>
      <c r="AQ14" s="25"/>
      <c r="AR14" s="25"/>
      <c r="AS14" s="25"/>
      <c r="AT14" s="25"/>
      <c r="AU14" s="25"/>
      <c r="AV14" s="25"/>
      <c r="AW14" s="25"/>
    </row>
    <row r="15" spans="1:59" ht="15" x14ac:dyDescent="0.2">
      <c r="A15" s="218">
        <f t="shared" si="12"/>
        <v>45053.999305555553</v>
      </c>
      <c r="B15" s="25">
        <f t="shared" si="0"/>
        <v>0</v>
      </c>
      <c r="C15" s="6">
        <f>Penman!Z10</f>
        <v>0.12233888405715877</v>
      </c>
      <c r="D15" s="7">
        <f t="shared" si="6"/>
        <v>0.2</v>
      </c>
      <c r="E15" s="7">
        <f t="shared" si="13"/>
        <v>2.4467776811431755E-2</v>
      </c>
      <c r="F15" s="131">
        <f>IF(L14&gt;0.3,E15/'Irrigation Rate'!$B$17,0)</f>
        <v>0</v>
      </c>
      <c r="G15" s="7">
        <f t="shared" si="1"/>
        <v>2.4467776811431755E-2</v>
      </c>
      <c r="H15" s="11">
        <f>'Table (Dly)'!C9</f>
        <v>0.42007874015748031</v>
      </c>
      <c r="I15" s="16"/>
      <c r="K15" s="11">
        <f t="shared" si="7"/>
        <v>0</v>
      </c>
      <c r="L15" s="8">
        <f t="shared" si="8"/>
        <v>0</v>
      </c>
      <c r="N15" s="11">
        <f t="shared" si="15"/>
        <v>0.28047996983457668</v>
      </c>
      <c r="O15" s="15">
        <f t="shared" si="2"/>
        <v>4</v>
      </c>
      <c r="P15" s="11">
        <f t="shared" si="14"/>
        <v>0.92</v>
      </c>
      <c r="Q15" s="11">
        <f t="shared" si="9"/>
        <v>0.15728442171418053</v>
      </c>
      <c r="R15" s="11">
        <f t="shared" si="9"/>
        <v>0.66007874015748036</v>
      </c>
      <c r="S15" s="11">
        <f t="shared" si="10"/>
        <v>0</v>
      </c>
      <c r="T15" s="11">
        <f t="shared" si="11"/>
        <v>0.28047996983457668</v>
      </c>
      <c r="V15">
        <v>1.2</v>
      </c>
      <c r="W15" s="210">
        <v>0.19533333333333336</v>
      </c>
      <c r="X15" s="210">
        <v>0.29366666666666669</v>
      </c>
      <c r="Y15" s="210">
        <v>0.36633333333333334</v>
      </c>
      <c r="Z15" s="210">
        <v>0.39733333333333332</v>
      </c>
      <c r="AA15">
        <f t="shared" si="3"/>
        <v>7.516</v>
      </c>
      <c r="AB15" s="25" cm="1">
        <f t="array" ref="AB15">IF(AA15&gt;0,(AA15-θr)/(θs-θr),-999)</f>
        <v>0.14871323529411765</v>
      </c>
      <c r="AC15" s="73">
        <f t="shared" si="4"/>
        <v>0.89999999999999991</v>
      </c>
      <c r="AD15" s="25">
        <f t="shared" si="5"/>
        <v>0.58684108282781589</v>
      </c>
      <c r="AE15" s="25">
        <f>IF(V15&lt;Ds,'Rainfed corn'!E15,IF(V15&gt;Dd,0,'Rainfed corn'!E15*AD15))</f>
        <v>1.4358696638409935E-2</v>
      </c>
      <c r="AG15" s="25"/>
      <c r="AH15" s="25"/>
      <c r="AI15" s="25"/>
      <c r="AJ15" s="25"/>
      <c r="AK15" s="25"/>
      <c r="AL15" s="25"/>
      <c r="AM15" s="25"/>
      <c r="AN15" s="25"/>
      <c r="AO15" s="25"/>
      <c r="AP15" s="25"/>
      <c r="AQ15" s="25"/>
      <c r="AR15" s="25"/>
      <c r="AS15" s="25"/>
      <c r="AT15" s="25"/>
      <c r="AU15" s="25"/>
      <c r="AV15" s="25"/>
      <c r="AW15" s="25"/>
    </row>
    <row r="16" spans="1:59" ht="15" x14ac:dyDescent="0.2">
      <c r="A16" s="218">
        <f t="shared" si="12"/>
        <v>45054.999305555553</v>
      </c>
      <c r="B16" s="25">
        <f t="shared" si="0"/>
        <v>0</v>
      </c>
      <c r="C16" s="6">
        <f>Penman!Z11</f>
        <v>0.17815340469006166</v>
      </c>
      <c r="D16" s="7">
        <f t="shared" si="6"/>
        <v>0.2</v>
      </c>
      <c r="E16" s="7">
        <f t="shared" si="13"/>
        <v>3.5630680938012332E-2</v>
      </c>
      <c r="F16" s="131">
        <f>IF(L15&gt;0.3,E16/'Irrigation Rate'!$B$17,0)</f>
        <v>0</v>
      </c>
      <c r="G16" s="7">
        <f t="shared" si="1"/>
        <v>3.5630680938012332E-2</v>
      </c>
      <c r="H16" s="11">
        <f>'Table (Dly)'!C10</f>
        <v>0</v>
      </c>
      <c r="I16" s="16"/>
      <c r="K16" s="11">
        <f t="shared" si="7"/>
        <v>3.5630680938012332E-2</v>
      </c>
      <c r="L16" s="8">
        <f t="shared" si="8"/>
        <v>3.8729001019578622E-2</v>
      </c>
      <c r="N16" s="11">
        <f t="shared" si="15"/>
        <v>0</v>
      </c>
      <c r="O16" s="15">
        <f t="shared" si="2"/>
        <v>4</v>
      </c>
      <c r="P16" s="11">
        <f t="shared" si="14"/>
        <v>0.92</v>
      </c>
      <c r="Q16" s="11">
        <f t="shared" si="9"/>
        <v>0.19291510265219286</v>
      </c>
      <c r="R16" s="11">
        <f t="shared" si="9"/>
        <v>0.66007874015748036</v>
      </c>
      <c r="S16" s="11">
        <f t="shared" si="10"/>
        <v>0</v>
      </c>
      <c r="T16" s="11">
        <f t="shared" si="11"/>
        <v>0.28047996983457668</v>
      </c>
      <c r="V16">
        <v>1.2</v>
      </c>
      <c r="W16" s="210">
        <v>0.19533333333333336</v>
      </c>
      <c r="X16" s="210">
        <v>0.29366666666666669</v>
      </c>
      <c r="Y16" s="210">
        <v>0.36633333333333334</v>
      </c>
      <c r="Z16" s="210">
        <v>0.39733333333333332</v>
      </c>
      <c r="AA16">
        <f t="shared" si="3"/>
        <v>7.516</v>
      </c>
      <c r="AB16" s="25" cm="1">
        <f t="array" ref="AB16">IF(AA16&gt;0,(AA16-θr)/(θs-θr),-999)</f>
        <v>0.14871323529411765</v>
      </c>
      <c r="AC16" s="73">
        <f t="shared" si="4"/>
        <v>0.89999999999999991</v>
      </c>
      <c r="AD16" s="25">
        <f t="shared" si="5"/>
        <v>0.58684108282781589</v>
      </c>
      <c r="AE16" s="25">
        <f>IF(V16&lt;Ds,'Rainfed corn'!E16,IF(V16&gt;Dd,0,'Rainfed corn'!E16*AD16))</f>
        <v>2.0909547383555577E-2</v>
      </c>
      <c r="AG16" s="25"/>
      <c r="AH16" s="25"/>
      <c r="AI16" s="25"/>
      <c r="AJ16" s="25"/>
      <c r="AK16" s="25"/>
      <c r="AL16" s="25"/>
      <c r="AM16" s="25"/>
      <c r="AN16" s="25"/>
      <c r="AO16" s="25"/>
      <c r="AP16" s="25"/>
      <c r="AQ16" s="25"/>
      <c r="AR16" s="25"/>
      <c r="AS16" s="25"/>
      <c r="AT16" s="25"/>
      <c r="AU16" s="25"/>
      <c r="AV16" s="25"/>
      <c r="AW16" s="25"/>
    </row>
    <row r="17" spans="1:49" ht="15" x14ac:dyDescent="0.2">
      <c r="A17" s="218">
        <f t="shared" si="12"/>
        <v>45055.999305555553</v>
      </c>
      <c r="B17" s="25">
        <f t="shared" si="0"/>
        <v>0</v>
      </c>
      <c r="C17" s="6">
        <f>Penman!Z12</f>
        <v>0.16829008994319078</v>
      </c>
      <c r="D17" s="7">
        <f t="shared" si="6"/>
        <v>0.2</v>
      </c>
      <c r="E17" s="7">
        <f t="shared" si="13"/>
        <v>3.3658017988638156E-2</v>
      </c>
      <c r="F17" s="131">
        <f>IF(L16&gt;0.3,E17/'Irrigation Rate'!$B$17,0)</f>
        <v>0</v>
      </c>
      <c r="G17" s="7">
        <f t="shared" si="1"/>
        <v>3.3658017988638156E-2</v>
      </c>
      <c r="H17" s="11">
        <f>'Table (Dly)'!C11</f>
        <v>0</v>
      </c>
      <c r="I17" s="16"/>
      <c r="K17" s="11">
        <f t="shared" si="7"/>
        <v>6.9288698926650488E-2</v>
      </c>
      <c r="L17" s="8">
        <f t="shared" si="8"/>
        <v>7.5313803181141836E-2</v>
      </c>
      <c r="N17" s="11">
        <f t="shared" si="15"/>
        <v>0</v>
      </c>
      <c r="O17" s="15">
        <f t="shared" si="2"/>
        <v>4</v>
      </c>
      <c r="P17" s="11">
        <f t="shared" si="14"/>
        <v>0.92</v>
      </c>
      <c r="Q17" s="11">
        <f t="shared" si="9"/>
        <v>0.22657312064083102</v>
      </c>
      <c r="R17" s="11">
        <f t="shared" si="9"/>
        <v>0.66007874015748036</v>
      </c>
      <c r="S17" s="11">
        <f t="shared" si="10"/>
        <v>0</v>
      </c>
      <c r="T17" s="11">
        <f t="shared" si="11"/>
        <v>0.28047996983457668</v>
      </c>
      <c r="V17">
        <v>1.2</v>
      </c>
      <c r="W17" s="210">
        <v>0.19533333333333336</v>
      </c>
      <c r="X17" s="210">
        <v>0.29366666666666669</v>
      </c>
      <c r="Y17" s="210">
        <v>0.36633333333333334</v>
      </c>
      <c r="Z17" s="210">
        <v>0.39733333333333332</v>
      </c>
      <c r="AA17">
        <f t="shared" si="3"/>
        <v>7.516</v>
      </c>
      <c r="AB17" s="25" cm="1">
        <f t="array" ref="AB17">IF(AA17&gt;0,(AA17-θr)/(θs-θr),-999)</f>
        <v>0.14871323529411765</v>
      </c>
      <c r="AC17" s="73">
        <f t="shared" si="4"/>
        <v>0.89999999999999991</v>
      </c>
      <c r="AD17" s="25">
        <f t="shared" si="5"/>
        <v>0.58684108282781589</v>
      </c>
      <c r="AE17" s="25">
        <f>IF(V17&lt;Ds,'Rainfed corn'!E17,IF(V17&gt;Dd,0,'Rainfed corn'!E17*AD17))</f>
        <v>1.9751907722290522E-2</v>
      </c>
      <c r="AG17" s="25"/>
      <c r="AH17" s="25"/>
      <c r="AI17" s="25"/>
      <c r="AJ17" s="25"/>
      <c r="AK17" s="25"/>
      <c r="AL17" s="25"/>
      <c r="AM17" s="25"/>
      <c r="AN17" s="25"/>
      <c r="AO17" s="25"/>
      <c r="AP17" s="25"/>
      <c r="AQ17" s="25"/>
      <c r="AR17" s="25"/>
      <c r="AS17" s="25"/>
      <c r="AT17" s="25"/>
      <c r="AU17" s="25"/>
      <c r="AV17" s="25"/>
      <c r="AW17" s="25"/>
    </row>
    <row r="18" spans="1:49" ht="15" x14ac:dyDescent="0.2">
      <c r="A18" s="218">
        <f t="shared" si="12"/>
        <v>45056.999305555553</v>
      </c>
      <c r="B18" s="25">
        <f t="shared" si="0"/>
        <v>0</v>
      </c>
      <c r="C18" s="6">
        <f>Penman!Z13</f>
        <v>0.18155277576139059</v>
      </c>
      <c r="D18" s="7">
        <f t="shared" si="6"/>
        <v>0.2</v>
      </c>
      <c r="E18" s="7">
        <f t="shared" si="13"/>
        <v>3.6310555152278122E-2</v>
      </c>
      <c r="F18" s="131">
        <f>IF(L17&gt;0.3,E18/'Irrigation Rate'!$B$17,0)</f>
        <v>0</v>
      </c>
      <c r="G18" s="7">
        <f t="shared" si="1"/>
        <v>3.6310555152278122E-2</v>
      </c>
      <c r="H18" s="11">
        <f>'Table (Dly)'!C12</f>
        <v>0</v>
      </c>
      <c r="I18" s="16"/>
      <c r="K18" s="11">
        <f t="shared" si="7"/>
        <v>0.10559925407892862</v>
      </c>
      <c r="L18" s="8">
        <f t="shared" si="8"/>
        <v>0.11478179791187892</v>
      </c>
      <c r="N18" s="11">
        <f t="shared" si="15"/>
        <v>0</v>
      </c>
      <c r="O18" s="15">
        <f t="shared" si="2"/>
        <v>4</v>
      </c>
      <c r="P18" s="11">
        <f t="shared" si="14"/>
        <v>0.92</v>
      </c>
      <c r="Q18" s="11">
        <f t="shared" si="9"/>
        <v>0.26288367579310912</v>
      </c>
      <c r="R18" s="11">
        <f t="shared" si="9"/>
        <v>0.66007874015748036</v>
      </c>
      <c r="S18" s="11">
        <f t="shared" si="10"/>
        <v>0</v>
      </c>
      <c r="T18" s="11">
        <f t="shared" si="11"/>
        <v>0.28047996983457668</v>
      </c>
      <c r="V18">
        <v>1.2</v>
      </c>
      <c r="W18" s="210">
        <v>0.19533333333333336</v>
      </c>
      <c r="X18" s="210">
        <v>0.29366666666666669</v>
      </c>
      <c r="Y18" s="210">
        <v>0.36633333333333334</v>
      </c>
      <c r="Z18" s="210">
        <v>0.39733333333333332</v>
      </c>
      <c r="AA18">
        <f t="shared" si="3"/>
        <v>7.516</v>
      </c>
      <c r="AB18" s="25" cm="1">
        <f t="array" ref="AB18">IF(AA18&gt;0,(AA18-θr)/(θs-θr),-999)</f>
        <v>0.14871323529411765</v>
      </c>
      <c r="AC18" s="73">
        <f t="shared" si="4"/>
        <v>0.89999999999999991</v>
      </c>
      <c r="AD18" s="25">
        <f t="shared" si="5"/>
        <v>0.58684108282781589</v>
      </c>
      <c r="AE18" s="25">
        <f>IF(V18&lt;Ds,'Rainfed corn'!E18,IF(V18&gt;Dd,0,'Rainfed corn'!E18*AD18))</f>
        <v>2.1308525503642022E-2</v>
      </c>
      <c r="AG18" s="25"/>
      <c r="AH18" s="25"/>
      <c r="AI18" s="25"/>
      <c r="AJ18" s="25"/>
      <c r="AK18" s="25"/>
      <c r="AL18" s="25"/>
      <c r="AM18" s="25"/>
      <c r="AN18" s="25"/>
      <c r="AO18" s="25"/>
      <c r="AP18" s="25"/>
      <c r="AQ18" s="25"/>
      <c r="AR18" s="25"/>
      <c r="AS18" s="25"/>
      <c r="AT18" s="25"/>
      <c r="AU18" s="25"/>
      <c r="AV18" s="25"/>
      <c r="AW18" s="25"/>
    </row>
    <row r="19" spans="1:49" ht="15" x14ac:dyDescent="0.2">
      <c r="A19" s="218">
        <f t="shared" si="12"/>
        <v>45057.999305555553</v>
      </c>
      <c r="B19" s="25">
        <f t="shared" si="0"/>
        <v>0</v>
      </c>
      <c r="C19" s="6">
        <f>Penman!Z14</f>
        <v>0.19919552664319398</v>
      </c>
      <c r="D19" s="7">
        <f t="shared" si="6"/>
        <v>0.2</v>
      </c>
      <c r="E19" s="7">
        <f t="shared" si="13"/>
        <v>3.9839105328638796E-2</v>
      </c>
      <c r="F19" s="131">
        <f>IF(L18&gt;0.3,E19/'Irrigation Rate'!$B$17,0)</f>
        <v>0</v>
      </c>
      <c r="G19" s="7">
        <f t="shared" si="1"/>
        <v>3.9839105328638796E-2</v>
      </c>
      <c r="H19" s="11">
        <f>'Table (Dly)'!C13</f>
        <v>0</v>
      </c>
      <c r="I19" s="16"/>
      <c r="K19" s="11">
        <f t="shared" si="7"/>
        <v>0.14543835940756741</v>
      </c>
      <c r="L19" s="8">
        <f t="shared" si="8"/>
        <v>0.15808517326909502</v>
      </c>
      <c r="N19" s="11">
        <f t="shared" si="15"/>
        <v>0</v>
      </c>
      <c r="O19" s="15">
        <f t="shared" si="2"/>
        <v>4</v>
      </c>
      <c r="P19" s="11">
        <f t="shared" si="14"/>
        <v>0.92</v>
      </c>
      <c r="Q19" s="11">
        <f t="shared" si="9"/>
        <v>0.30272278112174789</v>
      </c>
      <c r="R19" s="11">
        <f t="shared" si="9"/>
        <v>0.66007874015748036</v>
      </c>
      <c r="S19" s="11">
        <f t="shared" si="10"/>
        <v>0</v>
      </c>
      <c r="T19" s="11">
        <f t="shared" si="11"/>
        <v>0.28047996983457668</v>
      </c>
      <c r="V19">
        <v>1.2</v>
      </c>
      <c r="W19" s="210">
        <v>0.19533333333333336</v>
      </c>
      <c r="X19" s="210">
        <v>0.29366666666666669</v>
      </c>
      <c r="Y19" s="210">
        <v>0.36633333333333334</v>
      </c>
      <c r="Z19" s="210">
        <v>0.39733333333333332</v>
      </c>
      <c r="AA19">
        <f t="shared" si="3"/>
        <v>7.516</v>
      </c>
      <c r="AB19" s="25" cm="1">
        <f t="array" ref="AB19">IF(AA19&gt;0,(AA19-θr)/(θs-θr),-999)</f>
        <v>0.14871323529411765</v>
      </c>
      <c r="AC19" s="73">
        <f t="shared" si="4"/>
        <v>0.89999999999999991</v>
      </c>
      <c r="AD19" s="25">
        <f t="shared" si="5"/>
        <v>0.58684108282781589</v>
      </c>
      <c r="AE19" s="25">
        <f>IF(V19&lt;Ds,'Rainfed corn'!E19,IF(V19&gt;Dd,0,'Rainfed corn'!E19*AD19))</f>
        <v>2.3379223709949801E-2</v>
      </c>
      <c r="AG19" s="25"/>
      <c r="AH19" s="25"/>
      <c r="AI19" s="25"/>
      <c r="AJ19" s="25"/>
      <c r="AK19" s="25"/>
      <c r="AL19" s="25"/>
      <c r="AM19" s="25"/>
      <c r="AN19" s="25"/>
      <c r="AO19" s="25"/>
      <c r="AP19" s="25"/>
      <c r="AQ19" s="25"/>
      <c r="AR19" s="25"/>
      <c r="AS19" s="25"/>
      <c r="AT19" s="25"/>
      <c r="AU19" s="25"/>
      <c r="AV19" s="25"/>
      <c r="AW19" s="25"/>
    </row>
    <row r="20" spans="1:49" ht="15" x14ac:dyDescent="0.2">
      <c r="A20" s="218">
        <f t="shared" si="12"/>
        <v>45058.999305555553</v>
      </c>
      <c r="B20" s="25">
        <f t="shared" si="0"/>
        <v>0</v>
      </c>
      <c r="C20" s="6">
        <f>Penman!Z15</f>
        <v>0.14487852813524624</v>
      </c>
      <c r="D20" s="7">
        <f t="shared" si="6"/>
        <v>0.2</v>
      </c>
      <c r="E20" s="7">
        <f t="shared" si="13"/>
        <v>2.897570562704925E-2</v>
      </c>
      <c r="F20" s="131">
        <f>IF(L19&gt;0.3,E20/'Irrigation Rate'!$B$17,0)</f>
        <v>0</v>
      </c>
      <c r="G20" s="7">
        <f t="shared" si="1"/>
        <v>2.897570562704925E-2</v>
      </c>
      <c r="H20" s="11">
        <f>'Table (Dly)'!C14</f>
        <v>0</v>
      </c>
      <c r="I20" s="16"/>
      <c r="K20" s="11">
        <f t="shared" si="7"/>
        <v>0.17441406503461665</v>
      </c>
      <c r="L20" s="8">
        <f t="shared" si="8"/>
        <v>0.1895805054724094</v>
      </c>
      <c r="N20" s="11">
        <f t="shared" si="15"/>
        <v>0</v>
      </c>
      <c r="O20" s="15">
        <f t="shared" si="2"/>
        <v>4</v>
      </c>
      <c r="P20" s="11">
        <f t="shared" si="14"/>
        <v>0.92</v>
      </c>
      <c r="Q20" s="11">
        <f t="shared" si="9"/>
        <v>0.33169848674879715</v>
      </c>
      <c r="R20" s="11">
        <f t="shared" si="9"/>
        <v>0.66007874015748036</v>
      </c>
      <c r="S20" s="11">
        <f t="shared" si="10"/>
        <v>0</v>
      </c>
      <c r="T20" s="11">
        <f t="shared" si="11"/>
        <v>0.28047996983457668</v>
      </c>
      <c r="V20">
        <v>1.2</v>
      </c>
      <c r="W20" s="210">
        <v>0.19533333333333336</v>
      </c>
      <c r="X20" s="210">
        <v>0.29366666666666669</v>
      </c>
      <c r="Y20" s="210">
        <v>0.36633333333333334</v>
      </c>
      <c r="Z20" s="210">
        <v>0.39733333333333332</v>
      </c>
      <c r="AA20">
        <f t="shared" si="3"/>
        <v>7.516</v>
      </c>
      <c r="AB20" s="25" cm="1">
        <f t="array" ref="AB20">IF(AA20&gt;0,(AA20-θr)/(θs-θr),-999)</f>
        <v>0.14871323529411765</v>
      </c>
      <c r="AC20" s="73">
        <f t="shared" si="4"/>
        <v>0.89999999999999991</v>
      </c>
      <c r="AD20" s="25">
        <f t="shared" si="5"/>
        <v>0.58684108282781589</v>
      </c>
      <c r="AE20" s="25">
        <f>IF(V20&lt;Ds,'Rainfed corn'!E20,IF(V20&gt;Dd,0,'Rainfed corn'!E20*AD20))</f>
        <v>1.7004134465877618E-2</v>
      </c>
      <c r="AG20" s="25"/>
      <c r="AH20" s="25"/>
      <c r="AI20" s="25"/>
      <c r="AJ20" s="25"/>
      <c r="AK20" s="25"/>
      <c r="AL20" s="25"/>
      <c r="AM20" s="25"/>
      <c r="AN20" s="25"/>
      <c r="AO20" s="25"/>
      <c r="AP20" s="25"/>
      <c r="AQ20" s="25"/>
      <c r="AR20" s="25"/>
      <c r="AS20" s="25"/>
      <c r="AT20" s="25"/>
      <c r="AU20" s="25"/>
      <c r="AV20" s="25"/>
      <c r="AW20" s="25"/>
    </row>
    <row r="21" spans="1:49" ht="15" x14ac:dyDescent="0.2">
      <c r="A21" s="218">
        <f t="shared" si="12"/>
        <v>45059.999305555553</v>
      </c>
      <c r="B21" s="25">
        <f t="shared" si="0"/>
        <v>1</v>
      </c>
      <c r="C21" s="6">
        <f>Penman!Z16</f>
        <v>0.1123604049217274</v>
      </c>
      <c r="D21" s="7">
        <f t="shared" si="6"/>
        <v>0.32666666666666666</v>
      </c>
      <c r="E21" s="7">
        <f t="shared" si="13"/>
        <v>3.6704398941097616E-2</v>
      </c>
      <c r="F21" s="131">
        <f>IF(L20&gt;0.3,E21/'Irrigation Rate'!$B$17,0)</f>
        <v>0</v>
      </c>
      <c r="G21" s="7">
        <f t="shared" si="1"/>
        <v>3.6704398941097616E-2</v>
      </c>
      <c r="H21" s="11">
        <f>'Table (Dly)'!C15</f>
        <v>1.47992125984252</v>
      </c>
      <c r="I21" s="16"/>
      <c r="K21" s="11">
        <f t="shared" si="7"/>
        <v>0</v>
      </c>
      <c r="L21" s="8">
        <f t="shared" si="8"/>
        <v>0</v>
      </c>
      <c r="N21" s="11">
        <f t="shared" si="15"/>
        <v>1.2688027958668058</v>
      </c>
      <c r="O21" s="15">
        <f t="shared" si="2"/>
        <v>4.4761904761904763</v>
      </c>
      <c r="P21" s="11">
        <f t="shared" si="14"/>
        <v>1.0295238095238097</v>
      </c>
      <c r="Q21" s="11">
        <f t="shared" si="9"/>
        <v>0.36840288568989477</v>
      </c>
      <c r="R21" s="11">
        <f t="shared" si="9"/>
        <v>2.1400000000000006</v>
      </c>
      <c r="S21" s="11">
        <f t="shared" si="10"/>
        <v>0</v>
      </c>
      <c r="T21" s="11">
        <f t="shared" si="11"/>
        <v>1.5492827657013826</v>
      </c>
      <c r="V21">
        <v>1.2</v>
      </c>
      <c r="W21" s="210">
        <v>0.19533333333333336</v>
      </c>
      <c r="X21" s="210">
        <v>0.29366666666666669</v>
      </c>
      <c r="Y21" s="210">
        <v>0.36633333333333334</v>
      </c>
      <c r="Z21" s="210">
        <v>0.39733333333333332</v>
      </c>
      <c r="AA21">
        <f t="shared" si="3"/>
        <v>7.516</v>
      </c>
      <c r="AB21" s="25" cm="1">
        <f t="array" ref="AB21">IF(AA21&gt;0,(AA21-θr)/(θs-θr),-999)</f>
        <v>0.14871323529411765</v>
      </c>
      <c r="AC21" s="73">
        <f t="shared" si="4"/>
        <v>0.89999999999999991</v>
      </c>
      <c r="AD21" s="25">
        <f t="shared" si="5"/>
        <v>0.58684108282781589</v>
      </c>
      <c r="AE21" s="25">
        <f>IF(V21&lt;Ds,'Rainfed corn'!E21,IF(V21&gt;Dd,0,'Rainfed corn'!E21*AD21))</f>
        <v>2.1539649219137865E-2</v>
      </c>
      <c r="AG21" s="25"/>
      <c r="AH21" s="25"/>
      <c r="AI21" s="25"/>
      <c r="AJ21" s="25"/>
      <c r="AK21" s="25"/>
      <c r="AL21" s="25"/>
      <c r="AM21" s="25"/>
      <c r="AN21" s="25"/>
      <c r="AO21" s="25"/>
      <c r="AP21" s="25"/>
      <c r="AQ21" s="25"/>
      <c r="AR21" s="25"/>
      <c r="AS21" s="25"/>
      <c r="AT21" s="25"/>
      <c r="AU21" s="25"/>
      <c r="AV21" s="25"/>
      <c r="AW21" s="25"/>
    </row>
    <row r="22" spans="1:49" ht="15" x14ac:dyDescent="0.2">
      <c r="A22" s="218">
        <f t="shared" si="12"/>
        <v>45060.999305555553</v>
      </c>
      <c r="B22" s="25">
        <f t="shared" si="0"/>
        <v>1</v>
      </c>
      <c r="C22" s="6">
        <f>Penman!Z17</f>
        <v>0.15560954211040759</v>
      </c>
      <c r="D22" s="7">
        <f t="shared" si="6"/>
        <v>0.32666666666666666</v>
      </c>
      <c r="E22" s="7">
        <f t="shared" si="13"/>
        <v>5.0832450422733148E-2</v>
      </c>
      <c r="F22" s="131">
        <f>IF(L21&gt;0.3,E22/'Irrigation Rate'!$B$17,0)</f>
        <v>0</v>
      </c>
      <c r="G22" s="7">
        <f t="shared" si="1"/>
        <v>5.0832450422733148E-2</v>
      </c>
      <c r="H22" s="11">
        <f>'Table (Dly)'!C16</f>
        <v>0.08</v>
      </c>
      <c r="I22" s="16"/>
      <c r="K22" s="11">
        <f t="shared" si="7"/>
        <v>0</v>
      </c>
      <c r="L22" s="8">
        <f t="shared" si="8"/>
        <v>0</v>
      </c>
      <c r="N22" s="11">
        <f t="shared" si="15"/>
        <v>2.9167549577266853E-2</v>
      </c>
      <c r="O22" s="15">
        <f t="shared" si="2"/>
        <v>4.9523809523809526</v>
      </c>
      <c r="P22" s="11">
        <f t="shared" si="14"/>
        <v>1.1390476190476193</v>
      </c>
      <c r="Q22" s="11">
        <f t="shared" si="9"/>
        <v>0.41923533611262792</v>
      </c>
      <c r="R22" s="11">
        <f t="shared" si="9"/>
        <v>2.2200000000000006</v>
      </c>
      <c r="S22" s="11">
        <f t="shared" si="10"/>
        <v>0</v>
      </c>
      <c r="T22" s="11">
        <f t="shared" si="11"/>
        <v>1.5784503152786493</v>
      </c>
      <c r="V22">
        <v>1.2</v>
      </c>
      <c r="W22" s="210">
        <v>0.19533333333333336</v>
      </c>
      <c r="X22" s="210">
        <v>0.29366666666666669</v>
      </c>
      <c r="Y22" s="210">
        <v>0.36633333333333334</v>
      </c>
      <c r="Z22" s="210">
        <v>0.39733333333333332</v>
      </c>
      <c r="AA22">
        <f t="shared" si="3"/>
        <v>7.516</v>
      </c>
      <c r="AB22" s="25" cm="1">
        <f t="array" ref="AB22">IF(AA22&gt;0,(AA22-θr)/(θs-θr),-999)</f>
        <v>0.14871323529411765</v>
      </c>
      <c r="AC22" s="73">
        <f t="shared" si="4"/>
        <v>0.89999999999999991</v>
      </c>
      <c r="AD22" s="25">
        <f t="shared" si="5"/>
        <v>0.58684108282781589</v>
      </c>
      <c r="AE22" s="25">
        <f>IF(V22&lt;Ds,'Rainfed corn'!E22,IF(V22&gt;Dd,0,'Rainfed corn'!E22*AD22))</f>
        <v>-2.6728468950656233E-2</v>
      </c>
      <c r="AG22" s="25"/>
      <c r="AH22" s="25"/>
      <c r="AI22" s="25"/>
      <c r="AJ22" s="25"/>
      <c r="AK22" s="25"/>
      <c r="AL22" s="25"/>
      <c r="AM22" s="25"/>
      <c r="AN22" s="25"/>
      <c r="AO22" s="25"/>
      <c r="AP22" s="25"/>
      <c r="AQ22" s="25"/>
      <c r="AR22" s="25"/>
      <c r="AS22" s="25"/>
      <c r="AT22" s="25"/>
      <c r="AU22" s="25"/>
      <c r="AV22" s="25"/>
      <c r="AW22" s="25"/>
    </row>
    <row r="23" spans="1:49" ht="15" x14ac:dyDescent="0.2">
      <c r="A23" s="218">
        <f t="shared" si="12"/>
        <v>45061.999305555553</v>
      </c>
      <c r="B23" s="25">
        <f t="shared" si="0"/>
        <v>1</v>
      </c>
      <c r="C23" s="6">
        <f>Penman!Z18</f>
        <v>0.15816804832805073</v>
      </c>
      <c r="D23" s="7">
        <f t="shared" si="6"/>
        <v>0.32666666666666666</v>
      </c>
      <c r="E23" s="7">
        <f t="shared" si="13"/>
        <v>5.1668229120496574E-2</v>
      </c>
      <c r="F23" s="131">
        <f>IF(L22&gt;0.3,E23/'Irrigation Rate'!$B$17,0)</f>
        <v>0</v>
      </c>
      <c r="G23" s="7">
        <f t="shared" si="1"/>
        <v>5.1668229120496574E-2</v>
      </c>
      <c r="H23" s="11">
        <f>'Table (Dly)'!C17</f>
        <v>0</v>
      </c>
      <c r="I23" s="16"/>
      <c r="K23" s="11">
        <f t="shared" si="7"/>
        <v>5.1668229120496574E-2</v>
      </c>
      <c r="L23" s="8">
        <f t="shared" si="8"/>
        <v>4.1381876869962926E-2</v>
      </c>
      <c r="N23" s="11">
        <f t="shared" si="15"/>
        <v>0</v>
      </c>
      <c r="O23" s="15">
        <f t="shared" si="2"/>
        <v>5.4285714285714288</v>
      </c>
      <c r="P23" s="11">
        <f t="shared" si="14"/>
        <v>1.2485714285714287</v>
      </c>
      <c r="Q23" s="11">
        <f t="shared" si="9"/>
        <v>0.47090356523312449</v>
      </c>
      <c r="R23" s="11">
        <f t="shared" si="9"/>
        <v>2.2200000000000006</v>
      </c>
      <c r="S23" s="11">
        <f t="shared" si="10"/>
        <v>0</v>
      </c>
      <c r="T23" s="11">
        <f t="shared" si="11"/>
        <v>1.5784503152786493</v>
      </c>
      <c r="V23">
        <v>1.2</v>
      </c>
      <c r="W23" s="210">
        <v>0.19533333333333336</v>
      </c>
      <c r="X23" s="210">
        <v>0.29366666666666669</v>
      </c>
      <c r="Y23" s="210">
        <v>0.36633333333333334</v>
      </c>
      <c r="Z23" s="210">
        <v>0.39733333333333332</v>
      </c>
      <c r="AA23">
        <f t="shared" si="3"/>
        <v>7.516</v>
      </c>
      <c r="AB23" s="25" cm="1">
        <f t="array" ref="AB23">IF(AA23&gt;0,(AA23-θr)/(θs-θr),-999)</f>
        <v>0.14871323529411765</v>
      </c>
      <c r="AC23" s="73">
        <f t="shared" si="4"/>
        <v>0.89999999999999991</v>
      </c>
      <c r="AD23" s="25">
        <f t="shared" si="5"/>
        <v>0.58684108282781589</v>
      </c>
      <c r="AE23" s="25">
        <f>IF(V23&lt;Ds,'Rainfed corn'!E23,IF(V23&gt;Dd,0,'Rainfed corn'!E23*AD23))</f>
        <v>3.03210395248679E-2</v>
      </c>
      <c r="AG23" s="25"/>
      <c r="AH23" s="25"/>
      <c r="AI23" s="25"/>
      <c r="AJ23" s="25"/>
      <c r="AK23" s="25"/>
      <c r="AL23" s="25"/>
      <c r="AM23" s="25"/>
      <c r="AN23" s="25"/>
      <c r="AO23" s="25"/>
      <c r="AP23" s="25"/>
      <c r="AQ23" s="25"/>
      <c r="AR23" s="25"/>
      <c r="AS23" s="25"/>
      <c r="AT23" s="25"/>
      <c r="AU23" s="25"/>
      <c r="AV23" s="25"/>
      <c r="AW23" s="25"/>
    </row>
    <row r="24" spans="1:49" ht="15" x14ac:dyDescent="0.2">
      <c r="A24" s="218">
        <f t="shared" si="12"/>
        <v>45062.999305555553</v>
      </c>
      <c r="B24" s="25">
        <f t="shared" si="0"/>
        <v>1</v>
      </c>
      <c r="C24" s="6">
        <f>Penman!Z19</f>
        <v>0.14021976121264479</v>
      </c>
      <c r="D24" s="7">
        <f t="shared" si="6"/>
        <v>0.32666666666666666</v>
      </c>
      <c r="E24" s="7">
        <f t="shared" si="13"/>
        <v>4.5805121996130634E-2</v>
      </c>
      <c r="F24" s="131">
        <f>IF(L23&gt;0.3,E24/'Irrigation Rate'!$B$17,0)</f>
        <v>0</v>
      </c>
      <c r="G24" s="7">
        <f t="shared" si="1"/>
        <v>4.5805121996130634E-2</v>
      </c>
      <c r="H24" s="11">
        <f>'Table (Dly)'!C18</f>
        <v>0</v>
      </c>
      <c r="I24" s="16"/>
      <c r="K24" s="11">
        <f t="shared" si="7"/>
        <v>9.7473351116627208E-2</v>
      </c>
      <c r="L24" s="8">
        <f t="shared" si="8"/>
        <v>7.1772102855861539E-2</v>
      </c>
      <c r="N24" s="11">
        <f t="shared" si="15"/>
        <v>0</v>
      </c>
      <c r="O24" s="15">
        <f t="shared" si="2"/>
        <v>5.9047619047619051</v>
      </c>
      <c r="P24" s="11">
        <f t="shared" si="14"/>
        <v>1.3580952380952382</v>
      </c>
      <c r="Q24" s="11">
        <f t="shared" si="9"/>
        <v>0.51670868722925511</v>
      </c>
      <c r="R24" s="11">
        <f t="shared" si="9"/>
        <v>2.2200000000000006</v>
      </c>
      <c r="S24" s="11">
        <f t="shared" si="10"/>
        <v>0</v>
      </c>
      <c r="T24" s="11">
        <f t="shared" si="11"/>
        <v>1.5784503152786493</v>
      </c>
      <c r="V24">
        <v>1.2</v>
      </c>
      <c r="W24" s="210">
        <v>0.19533333333333336</v>
      </c>
      <c r="X24" s="210">
        <v>0.29366666666666669</v>
      </c>
      <c r="Y24" s="210">
        <v>0.36633333333333334</v>
      </c>
      <c r="Z24" s="210">
        <v>0.39733333333333332</v>
      </c>
      <c r="AA24">
        <f t="shared" si="3"/>
        <v>7.516</v>
      </c>
      <c r="AB24" s="25" cm="1">
        <f t="array" ref="AB24">IF(AA24&gt;0,(AA24-θr)/(θs-θr),-999)</f>
        <v>0.14871323529411765</v>
      </c>
      <c r="AC24" s="73">
        <f t="shared" si="4"/>
        <v>0.89999999999999991</v>
      </c>
      <c r="AD24" s="25">
        <f t="shared" si="5"/>
        <v>0.58684108282781589</v>
      </c>
      <c r="AE24" s="25">
        <f>IF(V24&lt;Ds,'Rainfed corn'!E24,IF(V24&gt;Dd,0,'Rainfed corn'!E24*AD24))</f>
        <v>2.6880327391269509E-2</v>
      </c>
      <c r="AG24" s="25"/>
      <c r="AH24" s="25"/>
      <c r="AI24" s="25"/>
      <c r="AJ24" s="25"/>
      <c r="AK24" s="25"/>
      <c r="AL24" s="25"/>
      <c r="AM24" s="25"/>
      <c r="AN24" s="25"/>
      <c r="AO24" s="25"/>
      <c r="AP24" s="25"/>
      <c r="AQ24" s="25"/>
      <c r="AR24" s="25"/>
      <c r="AS24" s="25"/>
      <c r="AT24" s="25"/>
      <c r="AU24" s="25"/>
      <c r="AV24" s="25"/>
      <c r="AW24" s="25"/>
    </row>
    <row r="25" spans="1:49" ht="15" x14ac:dyDescent="0.2">
      <c r="A25" s="218">
        <f t="shared" si="12"/>
        <v>45063.999305555553</v>
      </c>
      <c r="B25" s="25">
        <f t="shared" si="0"/>
        <v>1</v>
      </c>
      <c r="C25" s="6">
        <f>Penman!Z20</f>
        <v>0.17964209750934218</v>
      </c>
      <c r="D25" s="7">
        <f t="shared" si="6"/>
        <v>0.32666666666666666</v>
      </c>
      <c r="E25" s="7">
        <f t="shared" si="13"/>
        <v>5.8683085186385112E-2</v>
      </c>
      <c r="F25" s="131">
        <f>IF(L24&gt;0.3,E25/'Irrigation Rate'!$B$17,0)</f>
        <v>0</v>
      </c>
      <c r="G25" s="7">
        <f t="shared" si="1"/>
        <v>5.8683085186385112E-2</v>
      </c>
      <c r="H25" s="11">
        <f>'Table (Dly)'!C19</f>
        <v>0</v>
      </c>
      <c r="I25" s="16"/>
      <c r="K25" s="11">
        <f t="shared" si="7"/>
        <v>0.15615643630301232</v>
      </c>
      <c r="L25" s="8">
        <f t="shared" si="8"/>
        <v>0.10640120578725693</v>
      </c>
      <c r="N25" s="11">
        <f t="shared" si="15"/>
        <v>0</v>
      </c>
      <c r="O25" s="15">
        <f t="shared" si="2"/>
        <v>6.3809523809523814</v>
      </c>
      <c r="P25" s="11">
        <f t="shared" si="14"/>
        <v>1.4676190476190478</v>
      </c>
      <c r="Q25" s="11">
        <f t="shared" si="9"/>
        <v>0.57539177241564021</v>
      </c>
      <c r="R25" s="11">
        <f t="shared" si="9"/>
        <v>2.2200000000000006</v>
      </c>
      <c r="S25" s="11">
        <f t="shared" si="10"/>
        <v>0</v>
      </c>
      <c r="T25" s="11">
        <f t="shared" si="11"/>
        <v>1.5784503152786493</v>
      </c>
      <c r="V25">
        <v>1.2</v>
      </c>
      <c r="W25" s="210">
        <v>0.19533333333333336</v>
      </c>
      <c r="X25" s="210">
        <v>0.29366666666666669</v>
      </c>
      <c r="Y25" s="210">
        <v>0.36633333333333334</v>
      </c>
      <c r="Z25" s="210">
        <v>0.39733333333333332</v>
      </c>
      <c r="AA25">
        <f t="shared" si="3"/>
        <v>7.516</v>
      </c>
      <c r="AB25" s="25" cm="1">
        <f t="array" ref="AB25">IF(AA25&gt;0,(AA25-θr)/(θs-θr),-999)</f>
        <v>0.14871323529411765</v>
      </c>
      <c r="AC25" s="73">
        <f t="shared" si="4"/>
        <v>0.89999999999999991</v>
      </c>
      <c r="AD25" s="25">
        <f t="shared" si="5"/>
        <v>0.58684108282781589</v>
      </c>
      <c r="AE25" s="25">
        <f>IF(V25&lt;Ds,'Rainfed corn'!E25,IF(V25&gt;Dd,0,'Rainfed corn'!E25*AD25))</f>
        <v>3.4437645254455203E-2</v>
      </c>
      <c r="AG25" s="25"/>
      <c r="AH25" s="25"/>
      <c r="AI25" s="25"/>
      <c r="AJ25" s="25"/>
      <c r="AK25" s="25"/>
      <c r="AL25" s="25"/>
      <c r="AM25" s="25"/>
      <c r="AN25" s="25"/>
      <c r="AO25" s="25"/>
      <c r="AP25" s="25"/>
      <c r="AQ25" s="25"/>
      <c r="AR25" s="25"/>
      <c r="AS25" s="25"/>
      <c r="AT25" s="25"/>
      <c r="AU25" s="25"/>
      <c r="AV25" s="25"/>
      <c r="AW25" s="25"/>
    </row>
    <row r="26" spans="1:49" ht="15" x14ac:dyDescent="0.2">
      <c r="A26" s="218">
        <f t="shared" si="12"/>
        <v>45064.999305555553</v>
      </c>
      <c r="B26" s="25">
        <f t="shared" si="0"/>
        <v>1</v>
      </c>
      <c r="C26" s="6">
        <f>Penman!Z21</f>
        <v>0.19585426489791727</v>
      </c>
      <c r="D26" s="7">
        <f t="shared" si="6"/>
        <v>0.32666666666666666</v>
      </c>
      <c r="E26" s="7">
        <f t="shared" si="13"/>
        <v>6.3979059866652976E-2</v>
      </c>
      <c r="F26" s="131">
        <f>IF(L25&gt;0.3,E26/'Irrigation Rate'!$B$17,0)</f>
        <v>0</v>
      </c>
      <c r="G26" s="7">
        <f t="shared" si="1"/>
        <v>6.3979059866652976E-2</v>
      </c>
      <c r="H26" s="11">
        <f>'Table (Dly)'!C20</f>
        <v>0</v>
      </c>
      <c r="I26" s="16"/>
      <c r="K26" s="11">
        <f t="shared" si="7"/>
        <v>0.2201354961696653</v>
      </c>
      <c r="L26" s="8">
        <f t="shared" si="8"/>
        <v>0.13957866604960659</v>
      </c>
      <c r="N26" s="11">
        <f t="shared" si="15"/>
        <v>0</v>
      </c>
      <c r="O26" s="15">
        <f t="shared" si="2"/>
        <v>6.8571428571428577</v>
      </c>
      <c r="P26" s="11">
        <f t="shared" si="14"/>
        <v>1.5771428571428574</v>
      </c>
      <c r="Q26" s="11">
        <f t="shared" si="9"/>
        <v>0.63937083228229319</v>
      </c>
      <c r="R26" s="11">
        <f t="shared" si="9"/>
        <v>2.2200000000000006</v>
      </c>
      <c r="S26" s="11">
        <f t="shared" si="10"/>
        <v>0</v>
      </c>
      <c r="T26" s="11">
        <f t="shared" si="11"/>
        <v>1.5784503152786493</v>
      </c>
      <c r="V26">
        <v>1.2</v>
      </c>
      <c r="W26" s="210">
        <v>0.19533333333333336</v>
      </c>
      <c r="X26" s="210">
        <v>0.29366666666666669</v>
      </c>
      <c r="Y26" s="210">
        <v>0.36633333333333334</v>
      </c>
      <c r="Z26" s="210">
        <v>0.39733333333333332</v>
      </c>
      <c r="AA26">
        <f t="shared" si="3"/>
        <v>7.516</v>
      </c>
      <c r="AB26" s="25" cm="1">
        <f t="array" ref="AB26">IF(AA26&gt;0,(AA26-θr)/(θs-θr),-999)</f>
        <v>0.14871323529411765</v>
      </c>
      <c r="AC26" s="73">
        <f t="shared" si="4"/>
        <v>0.89999999999999991</v>
      </c>
      <c r="AD26" s="25">
        <f t="shared" si="5"/>
        <v>0.58684108282781589</v>
      </c>
      <c r="AE26" s="25">
        <f>IF(V26&lt;Ds,'Rainfed corn'!E26,IF(V26&gt;Dd,0,'Rainfed corn'!E26*AD26))</f>
        <v>3.7545540770452288E-2</v>
      </c>
      <c r="AG26" s="25"/>
      <c r="AH26" s="25"/>
      <c r="AI26" s="25"/>
      <c r="AJ26" s="25"/>
      <c r="AK26" s="25"/>
      <c r="AL26" s="25"/>
      <c r="AM26" s="25"/>
      <c r="AN26" s="25"/>
      <c r="AO26" s="25"/>
      <c r="AP26" s="25"/>
      <c r="AQ26" s="25"/>
      <c r="AR26" s="25"/>
      <c r="AS26" s="25"/>
      <c r="AT26" s="25"/>
      <c r="AU26" s="25"/>
      <c r="AV26" s="25"/>
      <c r="AW26" s="25"/>
    </row>
    <row r="27" spans="1:49" ht="15" x14ac:dyDescent="0.2">
      <c r="A27" s="218">
        <f t="shared" si="12"/>
        <v>45065.999305555553</v>
      </c>
      <c r="B27" s="25">
        <f t="shared" si="0"/>
        <v>1</v>
      </c>
      <c r="C27" s="6">
        <f>Penman!Z22</f>
        <v>0.13476256252231639</v>
      </c>
      <c r="D27" s="7">
        <f t="shared" si="6"/>
        <v>0.32666666666666666</v>
      </c>
      <c r="E27" s="7">
        <f t="shared" si="13"/>
        <v>4.4022437090623354E-2</v>
      </c>
      <c r="F27" s="131">
        <f>IF(L26&gt;0.3,E27/'Irrigation Rate'!$B$17,0)</f>
        <v>0</v>
      </c>
      <c r="G27" s="7">
        <f t="shared" si="1"/>
        <v>4.4022437090623354E-2</v>
      </c>
      <c r="H27" s="11">
        <f>'Table (Dly)'!C21</f>
        <v>0.5</v>
      </c>
      <c r="I27" s="16"/>
      <c r="K27" s="11">
        <f t="shared" si="7"/>
        <v>0</v>
      </c>
      <c r="L27" s="8">
        <f t="shared" si="8"/>
        <v>0</v>
      </c>
      <c r="N27" s="11">
        <f t="shared" si="15"/>
        <v>0.23584206673971136</v>
      </c>
      <c r="O27" s="15">
        <f t="shared" si="2"/>
        <v>7.3333333333333339</v>
      </c>
      <c r="P27" s="11">
        <f t="shared" si="14"/>
        <v>1.686666666666667</v>
      </c>
      <c r="Q27" s="11">
        <f t="shared" si="9"/>
        <v>0.68339326937291656</v>
      </c>
      <c r="R27" s="11">
        <f t="shared" si="9"/>
        <v>2.7200000000000006</v>
      </c>
      <c r="S27" s="11">
        <f t="shared" si="10"/>
        <v>0</v>
      </c>
      <c r="T27" s="11">
        <f t="shared" si="11"/>
        <v>1.8142923820183607</v>
      </c>
      <c r="V27">
        <v>1.2</v>
      </c>
      <c r="W27" s="210">
        <v>0.19533333333333336</v>
      </c>
      <c r="X27" s="210">
        <v>0.29366666666666669</v>
      </c>
      <c r="Y27" s="210">
        <v>0.36633333333333334</v>
      </c>
      <c r="Z27" s="210">
        <v>0.39733333333333332</v>
      </c>
      <c r="AA27">
        <f t="shared" si="3"/>
        <v>7.516</v>
      </c>
      <c r="AB27" s="25" cm="1">
        <f t="array" ref="AB27">IF(AA27&gt;0,(AA27-θr)/(θs-θr),-999)</f>
        <v>0.14871323529411765</v>
      </c>
      <c r="AC27" s="73">
        <f t="shared" si="4"/>
        <v>0.89999999999999991</v>
      </c>
      <c r="AD27" s="25">
        <f t="shared" si="5"/>
        <v>0.58684108282781589</v>
      </c>
      <c r="AE27" s="25">
        <f>IF(V27&lt;Ds,'Rainfed corn'!E27,IF(V27&gt;Dd,0,'Rainfed corn'!E27*AD27))</f>
        <v>2.5834174650980812E-2</v>
      </c>
      <c r="AG27" s="25"/>
      <c r="AH27" s="25"/>
      <c r="AI27" s="25"/>
      <c r="AJ27" s="25"/>
      <c r="AK27" s="25"/>
      <c r="AL27" s="25"/>
      <c r="AM27" s="25"/>
      <c r="AN27" s="25"/>
      <c r="AO27" s="25"/>
      <c r="AP27" s="25"/>
      <c r="AQ27" s="25"/>
      <c r="AR27" s="25"/>
      <c r="AS27" s="25"/>
      <c r="AT27" s="25"/>
      <c r="AU27" s="25"/>
      <c r="AV27" s="25"/>
      <c r="AW27" s="25"/>
    </row>
    <row r="28" spans="1:49" ht="15" x14ac:dyDescent="0.2">
      <c r="A28" s="218">
        <f t="shared" si="12"/>
        <v>45066.999305555553</v>
      </c>
      <c r="B28" s="25">
        <f t="shared" si="0"/>
        <v>2</v>
      </c>
      <c r="C28" s="6">
        <f>Penman!Z23</f>
        <v>0.140086510419862</v>
      </c>
      <c r="D28" s="7">
        <f t="shared" si="6"/>
        <v>0.41000000000000003</v>
      </c>
      <c r="E28" s="7">
        <f t="shared" si="13"/>
        <v>5.7435469272143429E-2</v>
      </c>
      <c r="F28" s="131">
        <f>IF(L27&gt;0.3,E28/'Irrigation Rate'!$B$17,0)</f>
        <v>0</v>
      </c>
      <c r="G28" s="7">
        <f t="shared" si="1"/>
        <v>5.7435469272143429E-2</v>
      </c>
      <c r="H28" s="11">
        <f>'Table (Dly)'!C22</f>
        <v>0</v>
      </c>
      <c r="I28" s="16"/>
      <c r="K28" s="11">
        <f t="shared" si="7"/>
        <v>5.7435469272143429E-2</v>
      </c>
      <c r="L28" s="8">
        <f t="shared" si="8"/>
        <v>3.1976268682794587E-2</v>
      </c>
      <c r="N28" s="11">
        <f t="shared" si="15"/>
        <v>0</v>
      </c>
      <c r="O28" s="15">
        <f t="shared" si="2"/>
        <v>7.8095238095238102</v>
      </c>
      <c r="P28" s="11">
        <f t="shared" si="14"/>
        <v>1.7961904761904766</v>
      </c>
      <c r="Q28" s="11">
        <f t="shared" si="9"/>
        <v>0.74082873864505994</v>
      </c>
      <c r="R28" s="11">
        <f t="shared" si="9"/>
        <v>2.7200000000000006</v>
      </c>
      <c r="S28" s="11">
        <f t="shared" si="10"/>
        <v>0</v>
      </c>
      <c r="T28" s="11">
        <f t="shared" si="11"/>
        <v>1.8142923820183607</v>
      </c>
      <c r="V28">
        <v>1.2</v>
      </c>
      <c r="W28" s="210">
        <v>0.19533333333333336</v>
      </c>
      <c r="X28" s="210">
        <v>0.29366666666666669</v>
      </c>
      <c r="Y28" s="210">
        <v>0.36633333333333334</v>
      </c>
      <c r="Z28" s="210">
        <v>0.39733333333333332</v>
      </c>
      <c r="AA28">
        <f t="shared" si="3"/>
        <v>7.516</v>
      </c>
      <c r="AB28" s="25" cm="1">
        <f t="array" ref="AB28">IF(AA28&gt;0,(AA28-θr)/(θs-θr),-999)</f>
        <v>0.14871323529411765</v>
      </c>
      <c r="AC28" s="73">
        <f t="shared" si="4"/>
        <v>0.89999999999999991</v>
      </c>
      <c r="AD28" s="25">
        <f t="shared" si="5"/>
        <v>0.58684108282781589</v>
      </c>
      <c r="AE28" s="25">
        <f>IF(V28&lt;Ds,'Rainfed corn'!E28,IF(V28&gt;Dd,0,'Rainfed corn'!E28*AD28))</f>
        <v>3.3705492980388399E-2</v>
      </c>
      <c r="AG28" s="25"/>
      <c r="AH28" s="25"/>
      <c r="AI28" s="25"/>
      <c r="AJ28" s="25"/>
      <c r="AK28" s="25"/>
      <c r="AL28" s="25"/>
      <c r="AM28" s="25"/>
      <c r="AN28" s="25"/>
      <c r="AO28" s="25"/>
      <c r="AP28" s="25"/>
      <c r="AQ28" s="25"/>
      <c r="AR28" s="25"/>
      <c r="AS28" s="25"/>
      <c r="AT28" s="25"/>
      <c r="AU28" s="25"/>
      <c r="AV28" s="25"/>
      <c r="AW28" s="25"/>
    </row>
    <row r="29" spans="1:49" ht="15" x14ac:dyDescent="0.2">
      <c r="A29" s="218">
        <f t="shared" si="12"/>
        <v>45067.999305555553</v>
      </c>
      <c r="B29" s="25">
        <f t="shared" si="0"/>
        <v>2</v>
      </c>
      <c r="C29" s="6">
        <f>Penman!Z24</f>
        <v>0.17357088859488615</v>
      </c>
      <c r="D29" s="7">
        <f t="shared" si="6"/>
        <v>0.41000000000000003</v>
      </c>
      <c r="E29" s="7">
        <f t="shared" si="13"/>
        <v>7.116406432390332E-2</v>
      </c>
      <c r="F29" s="131">
        <f>IF(L28&gt;0.3,E29/'Irrigation Rate'!$B$17,0)</f>
        <v>0</v>
      </c>
      <c r="G29" s="7">
        <f t="shared" si="1"/>
        <v>7.116406432390332E-2</v>
      </c>
      <c r="H29" s="11">
        <f>'Table (Dly)'!C23</f>
        <v>0</v>
      </c>
      <c r="I29" s="16"/>
      <c r="K29" s="11">
        <f t="shared" ref="K29:K66" si="16">IF(M29&lt;&gt;"",M29*P29,K28+G29+N29-H29-I29-J29)</f>
        <v>0.12859953359604676</v>
      </c>
      <c r="L29" s="8">
        <f t="shared" ref="L29:L66" si="17">K29/P29</f>
        <v>6.7481014630609223E-2</v>
      </c>
      <c r="N29" s="11">
        <f t="shared" si="15"/>
        <v>0</v>
      </c>
      <c r="O29" s="15">
        <f t="shared" si="2"/>
        <v>8.2857142857142865</v>
      </c>
      <c r="P29" s="11">
        <f t="shared" si="14"/>
        <v>1.9057142857142861</v>
      </c>
      <c r="Q29" s="11">
        <f t="shared" si="9"/>
        <v>0.81199280296896326</v>
      </c>
      <c r="R29" s="11">
        <f t="shared" si="9"/>
        <v>2.7200000000000006</v>
      </c>
      <c r="S29" s="11">
        <f t="shared" ref="S29:S66" si="18">S28+J29</f>
        <v>0</v>
      </c>
      <c r="T29" s="11">
        <f t="shared" ref="T29:T66" si="19">T28+N29</f>
        <v>1.8142923820183607</v>
      </c>
      <c r="V29">
        <v>1.2</v>
      </c>
      <c r="W29" s="210">
        <v>0.19533333333333336</v>
      </c>
      <c r="X29" s="210">
        <v>0.29366666666666669</v>
      </c>
      <c r="Y29" s="210">
        <v>0.36633333333333334</v>
      </c>
      <c r="Z29" s="210">
        <v>0.39733333333333332</v>
      </c>
      <c r="AA29">
        <f t="shared" si="3"/>
        <v>7.516</v>
      </c>
      <c r="AB29" s="25" cm="1">
        <f t="array" ref="AB29">IF(AA29&gt;0,(AA29-θr)/(θs-θr),-999)</f>
        <v>0.14871323529411765</v>
      </c>
      <c r="AC29" s="73">
        <f t="shared" si="4"/>
        <v>0.89999999999999991</v>
      </c>
      <c r="AD29" s="25">
        <f t="shared" si="5"/>
        <v>0.58684108282781589</v>
      </c>
      <c r="AE29" s="25">
        <f>IF(V29&lt;Ds,'Rainfed corn'!E29,IF(V29&gt;Dd,0,'Rainfed corn'!E29*AD29))</f>
        <v>4.1761996566267764E-2</v>
      </c>
      <c r="AG29" s="25"/>
      <c r="AH29" s="25"/>
      <c r="AI29" s="25"/>
      <c r="AJ29" s="25"/>
      <c r="AK29" s="25"/>
      <c r="AL29" s="25"/>
      <c r="AM29" s="25"/>
      <c r="AN29" s="25"/>
      <c r="AO29" s="25"/>
      <c r="AP29" s="25"/>
      <c r="AQ29" s="25"/>
      <c r="AR29" s="25"/>
      <c r="AS29" s="25"/>
      <c r="AT29" s="25"/>
      <c r="AU29" s="25"/>
      <c r="AV29" s="25"/>
      <c r="AW29" s="25"/>
    </row>
    <row r="30" spans="1:49" ht="15" x14ac:dyDescent="0.2">
      <c r="A30" s="218">
        <f t="shared" si="12"/>
        <v>45068.999305555553</v>
      </c>
      <c r="B30" s="25">
        <f t="shared" si="0"/>
        <v>2</v>
      </c>
      <c r="C30" s="6">
        <f>Penman!Z25</f>
        <v>0.17171028409394226</v>
      </c>
      <c r="D30" s="7">
        <f t="shared" si="6"/>
        <v>0.41000000000000003</v>
      </c>
      <c r="E30" s="7">
        <f t="shared" si="13"/>
        <v>7.0401216478516326E-2</v>
      </c>
      <c r="F30" s="131">
        <f>IF(L29&gt;0.3,E30/'Irrigation Rate'!$B$17,0)</f>
        <v>0</v>
      </c>
      <c r="G30" s="7">
        <f t="shared" si="1"/>
        <v>7.0401216478516326E-2</v>
      </c>
      <c r="H30" s="11">
        <f>'Table (Dly)'!C24</f>
        <v>0</v>
      </c>
      <c r="I30" s="16"/>
      <c r="K30" s="11">
        <f t="shared" si="16"/>
        <v>0.19900075007456308</v>
      </c>
      <c r="L30" s="8">
        <f t="shared" si="17"/>
        <v>9.874800925250056E-2</v>
      </c>
      <c r="N30" s="11">
        <f t="shared" ref="N30:N66" si="20">IF((K29+G30-H30-I30-J30)&lt;0,-K29-G30+H30+I30+J30,0)</f>
        <v>0</v>
      </c>
      <c r="O30" s="15">
        <f t="shared" si="2"/>
        <v>8.7619047619047628</v>
      </c>
      <c r="P30" s="11">
        <f t="shared" si="14"/>
        <v>2.0152380952380957</v>
      </c>
      <c r="Q30" s="11">
        <f t="shared" si="9"/>
        <v>0.88239401944747953</v>
      </c>
      <c r="R30" s="11">
        <f t="shared" si="9"/>
        <v>2.7200000000000006</v>
      </c>
      <c r="S30" s="11">
        <f t="shared" si="18"/>
        <v>0</v>
      </c>
      <c r="T30" s="11">
        <f t="shared" si="19"/>
        <v>1.8142923820183607</v>
      </c>
      <c r="V30">
        <v>1.2</v>
      </c>
      <c r="W30" s="210">
        <v>0.19533333333333336</v>
      </c>
      <c r="X30" s="210">
        <v>0.29366666666666669</v>
      </c>
      <c r="Y30" s="210">
        <v>0.36633333333333334</v>
      </c>
      <c r="Z30" s="210">
        <v>0.39733333333333332</v>
      </c>
      <c r="AA30">
        <f t="shared" si="3"/>
        <v>7.516</v>
      </c>
      <c r="AB30" s="25" cm="1">
        <f t="array" ref="AB30">IF(AA30&gt;0,(AA30-θr)/(θs-θr),-999)</f>
        <v>0.14871323529411765</v>
      </c>
      <c r="AC30" s="73">
        <f t="shared" si="4"/>
        <v>0.89999999999999991</v>
      </c>
      <c r="AD30" s="25">
        <f t="shared" si="5"/>
        <v>0.58684108282781589</v>
      </c>
      <c r="AE30" s="25">
        <f>IF(V30&lt;Ds,'Rainfed corn'!E30,IF(V30&gt;Dd,0,'Rainfed corn'!E30*AD30))</f>
        <v>4.1314326110647996E-2</v>
      </c>
      <c r="AG30" s="25"/>
      <c r="AH30" s="25"/>
      <c r="AI30" s="25"/>
      <c r="AJ30" s="25"/>
      <c r="AK30" s="25"/>
      <c r="AL30" s="25"/>
      <c r="AM30" s="25"/>
      <c r="AN30" s="25"/>
      <c r="AO30" s="25"/>
      <c r="AP30" s="25"/>
      <c r="AQ30" s="25"/>
      <c r="AR30" s="25"/>
      <c r="AS30" s="25"/>
      <c r="AT30" s="25"/>
      <c r="AU30" s="25"/>
      <c r="AV30" s="25"/>
      <c r="AW30" s="25"/>
    </row>
    <row r="31" spans="1:49" ht="15" x14ac:dyDescent="0.2">
      <c r="A31" s="218">
        <f t="shared" si="12"/>
        <v>45069.999305555553</v>
      </c>
      <c r="B31" s="25">
        <f t="shared" si="0"/>
        <v>2</v>
      </c>
      <c r="C31" s="6">
        <f>Penman!Z26</f>
        <v>0.19048952054459795</v>
      </c>
      <c r="D31" s="7">
        <f t="shared" si="6"/>
        <v>0.41000000000000003</v>
      </c>
      <c r="E31" s="7">
        <f t="shared" si="13"/>
        <v>7.8100703423285164E-2</v>
      </c>
      <c r="F31" s="131">
        <f>IF(L30&gt;0.3,E31/'Irrigation Rate'!$B$17,0)</f>
        <v>0</v>
      </c>
      <c r="G31" s="7">
        <f t="shared" si="1"/>
        <v>7.8100703423285164E-2</v>
      </c>
      <c r="H31" s="11">
        <f>'Table (Dly)'!C25</f>
        <v>0</v>
      </c>
      <c r="I31" s="16"/>
      <c r="K31" s="11">
        <f t="shared" si="16"/>
        <v>0.27710145349784826</v>
      </c>
      <c r="L31" s="8">
        <f t="shared" si="17"/>
        <v>0.13041529635712262</v>
      </c>
      <c r="N31" s="11">
        <f t="shared" si="20"/>
        <v>0</v>
      </c>
      <c r="O31" s="15">
        <f t="shared" si="2"/>
        <v>9.238095238095239</v>
      </c>
      <c r="P31" s="11">
        <f t="shared" si="14"/>
        <v>2.1247619047619053</v>
      </c>
      <c r="Q31" s="11">
        <f t="shared" si="9"/>
        <v>0.96049472287076465</v>
      </c>
      <c r="R31" s="11">
        <f t="shared" si="9"/>
        <v>2.7200000000000006</v>
      </c>
      <c r="S31" s="11">
        <f t="shared" si="18"/>
        <v>0</v>
      </c>
      <c r="T31" s="11">
        <f t="shared" si="19"/>
        <v>1.8142923820183607</v>
      </c>
      <c r="V31">
        <v>1.2</v>
      </c>
      <c r="W31" s="210">
        <v>0.19533333333333336</v>
      </c>
      <c r="X31" s="210">
        <v>0.29366666666666669</v>
      </c>
      <c r="Y31" s="210">
        <v>0.36633333333333334</v>
      </c>
      <c r="Z31" s="210">
        <v>0.39733333333333332</v>
      </c>
      <c r="AA31">
        <f t="shared" si="3"/>
        <v>7.516</v>
      </c>
      <c r="AB31" s="25" cm="1">
        <f t="array" ref="AB31">IF(AA31&gt;0,(AA31-θr)/(θs-θr),-999)</f>
        <v>0.14871323529411765</v>
      </c>
      <c r="AC31" s="73">
        <f t="shared" si="4"/>
        <v>0.89999999999999991</v>
      </c>
      <c r="AD31" s="25">
        <f t="shared" si="5"/>
        <v>0.58684108282781589</v>
      </c>
      <c r="AE31" s="25">
        <f>IF(V31&lt;Ds,'Rainfed corn'!E31,IF(V31&gt;Dd,0,'Rainfed corn'!E31*AD31))</f>
        <v>4.5832701366534771E-2</v>
      </c>
      <c r="AG31" s="25"/>
      <c r="AH31" s="25"/>
      <c r="AI31" s="25"/>
      <c r="AJ31" s="25"/>
      <c r="AK31" s="25"/>
      <c r="AL31" s="25"/>
      <c r="AM31" s="25"/>
      <c r="AN31" s="25"/>
      <c r="AO31" s="25"/>
      <c r="AP31" s="25"/>
      <c r="AQ31" s="25"/>
      <c r="AR31" s="25"/>
      <c r="AS31" s="25"/>
      <c r="AT31" s="25"/>
      <c r="AU31" s="25"/>
      <c r="AV31" s="25"/>
      <c r="AW31" s="25"/>
    </row>
    <row r="32" spans="1:49" ht="15" x14ac:dyDescent="0.2">
      <c r="A32" s="218">
        <f t="shared" si="12"/>
        <v>45070.999305555553</v>
      </c>
      <c r="B32" s="25">
        <f t="shared" si="0"/>
        <v>2</v>
      </c>
      <c r="C32" s="6">
        <f>Penman!Z27</f>
        <v>0.21420341134526397</v>
      </c>
      <c r="D32" s="7">
        <f t="shared" si="6"/>
        <v>0.41000000000000003</v>
      </c>
      <c r="E32" s="7">
        <f t="shared" si="13"/>
        <v>8.7823398651558235E-2</v>
      </c>
      <c r="F32" s="131">
        <f>IF(L31&gt;0.3,E32/'Irrigation Rate'!$B$17,0)</f>
        <v>0</v>
      </c>
      <c r="G32" s="7">
        <f t="shared" si="1"/>
        <v>8.7823398651558235E-2</v>
      </c>
      <c r="H32" s="11">
        <f>'Table (Dly)'!C26</f>
        <v>0</v>
      </c>
      <c r="I32" s="16"/>
      <c r="K32" s="11">
        <f t="shared" si="16"/>
        <v>0.36492485214940651</v>
      </c>
      <c r="L32" s="8">
        <f t="shared" si="17"/>
        <v>0.16332953740702333</v>
      </c>
      <c r="N32" s="11">
        <f t="shared" si="20"/>
        <v>0</v>
      </c>
      <c r="O32" s="15">
        <f t="shared" si="2"/>
        <v>9.7142857142857153</v>
      </c>
      <c r="P32" s="11">
        <f t="shared" si="14"/>
        <v>2.2342857142857149</v>
      </c>
      <c r="Q32" s="11">
        <f t="shared" si="9"/>
        <v>1.048318121522323</v>
      </c>
      <c r="R32" s="11">
        <f t="shared" si="9"/>
        <v>2.7200000000000006</v>
      </c>
      <c r="S32" s="11">
        <f t="shared" si="18"/>
        <v>0</v>
      </c>
      <c r="T32" s="11">
        <f t="shared" si="19"/>
        <v>1.8142923820183607</v>
      </c>
      <c r="V32">
        <v>1.2</v>
      </c>
      <c r="W32" s="210">
        <v>0.19533333333333336</v>
      </c>
      <c r="X32" s="210">
        <v>0.29366666666666669</v>
      </c>
      <c r="Y32" s="210">
        <v>0.36633333333333334</v>
      </c>
      <c r="Z32" s="210">
        <v>0.39733333333333332</v>
      </c>
      <c r="AA32">
        <f t="shared" si="3"/>
        <v>7.516</v>
      </c>
      <c r="AB32" s="25" cm="1">
        <f t="array" ref="AB32">IF(AA32&gt;0,(AA32-θr)/(θs-θr),-999)</f>
        <v>0.14871323529411765</v>
      </c>
      <c r="AC32" s="73">
        <f t="shared" si="4"/>
        <v>0.89999999999999991</v>
      </c>
      <c r="AD32" s="25">
        <f t="shared" si="5"/>
        <v>0.58684108282781589</v>
      </c>
      <c r="AE32" s="25">
        <f>IF(V32&lt;Ds,'Rainfed corn'!E32,IF(V32&gt;Dd,0,'Rainfed corn'!E32*AD32))</f>
        <v>5.1538378362299381E-2</v>
      </c>
      <c r="AG32" s="25"/>
      <c r="AH32" s="25"/>
      <c r="AI32" s="25"/>
      <c r="AJ32" s="25"/>
      <c r="AK32" s="25"/>
      <c r="AL32" s="25"/>
      <c r="AM32" s="25"/>
      <c r="AN32" s="25"/>
      <c r="AO32" s="25"/>
      <c r="AP32" s="25"/>
      <c r="AQ32" s="25"/>
      <c r="AR32" s="25"/>
      <c r="AS32" s="25"/>
      <c r="AT32" s="25"/>
      <c r="AU32" s="25"/>
      <c r="AV32" s="25"/>
      <c r="AW32" s="25"/>
    </row>
    <row r="33" spans="1:16363" ht="16" thickBot="1" x14ac:dyDescent="0.25">
      <c r="A33" s="218">
        <f t="shared" si="12"/>
        <v>45071.999305555553</v>
      </c>
      <c r="B33" s="25">
        <f t="shared" si="0"/>
        <v>2</v>
      </c>
      <c r="C33" s="6">
        <f>Penman!Z28</f>
        <v>0.22964253748401053</v>
      </c>
      <c r="D33" s="7">
        <f t="shared" si="6"/>
        <v>0.41000000000000003</v>
      </c>
      <c r="E33" s="7">
        <f t="shared" si="13"/>
        <v>9.4153440368444322E-2</v>
      </c>
      <c r="F33" s="131">
        <f>IF(L32&gt;0.3,E33/'Irrigation Rate'!$B$17,0)</f>
        <v>0</v>
      </c>
      <c r="G33" s="7">
        <f t="shared" si="1"/>
        <v>9.4153440368444322E-2</v>
      </c>
      <c r="H33" s="11">
        <f>'Table (Dly)'!C27</f>
        <v>0</v>
      </c>
      <c r="I33" s="16"/>
      <c r="K33" s="11">
        <f t="shared" si="16"/>
        <v>0.45907829251785082</v>
      </c>
      <c r="L33" s="8">
        <f t="shared" si="17"/>
        <v>0.19586843037128945</v>
      </c>
      <c r="N33" s="11">
        <f t="shared" si="20"/>
        <v>0</v>
      </c>
      <c r="O33" s="15">
        <f t="shared" si="2"/>
        <v>10.190476190476192</v>
      </c>
      <c r="P33" s="11">
        <f t="shared" si="14"/>
        <v>2.343809523809524</v>
      </c>
      <c r="Q33" s="11">
        <f t="shared" si="9"/>
        <v>1.1424715618907673</v>
      </c>
      <c r="R33" s="11">
        <f t="shared" si="9"/>
        <v>2.7200000000000006</v>
      </c>
      <c r="S33" s="11">
        <f t="shared" si="18"/>
        <v>0</v>
      </c>
      <c r="T33" s="11">
        <f t="shared" si="19"/>
        <v>1.8142923820183607</v>
      </c>
      <c r="V33">
        <v>1.2</v>
      </c>
      <c r="W33" s="210">
        <v>0.19533333333333336</v>
      </c>
      <c r="X33" s="210">
        <v>0.29366666666666669</v>
      </c>
      <c r="Y33" s="210">
        <v>0.36633333333333334</v>
      </c>
      <c r="Z33" s="210">
        <v>0.39733333333333332</v>
      </c>
      <c r="AA33">
        <f t="shared" si="3"/>
        <v>7.516</v>
      </c>
      <c r="AB33" s="25" cm="1">
        <f t="array" ref="AB33">IF(AA33&gt;0,(AA33-θr)/(θs-θr),-999)</f>
        <v>0.14871323529411765</v>
      </c>
      <c r="AC33" s="73">
        <f t="shared" si="4"/>
        <v>0.89999999999999991</v>
      </c>
      <c r="AD33" s="25">
        <f t="shared" si="5"/>
        <v>0.58684108282781589</v>
      </c>
      <c r="AE33" s="25">
        <f>IF(V33&lt;Ds,'Rainfed corn'!E33,IF(V33&gt;Dd,0,'Rainfed corn'!E33*AD33))</f>
        <v>5.525310689778206E-2</v>
      </c>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5"/>
      <c r="BI33" s="25"/>
      <c r="BJ33" s="25"/>
      <c r="BK33" s="25"/>
      <c r="BL33" s="25"/>
      <c r="BM33" s="25"/>
      <c r="BN33" s="25"/>
      <c r="BO33" s="25"/>
      <c r="BP33" s="25"/>
      <c r="BQ33" s="25"/>
      <c r="BR33" s="25"/>
      <c r="BS33" s="25"/>
      <c r="BT33" s="25"/>
      <c r="BU33" s="25"/>
      <c r="BV33" s="25"/>
    </row>
    <row r="34" spans="1:16363" s="53" customFormat="1" ht="17" thickTop="1" thickBot="1" x14ac:dyDescent="0.25">
      <c r="A34" s="218">
        <f t="shared" si="12"/>
        <v>45072.999305555553</v>
      </c>
      <c r="B34" s="25">
        <f t="shared" si="0"/>
        <v>2</v>
      </c>
      <c r="C34" s="6">
        <f>Penman!Z29</f>
        <v>0.23306043815761845</v>
      </c>
      <c r="D34" s="7">
        <f t="shared" si="6"/>
        <v>0.41000000000000003</v>
      </c>
      <c r="E34" s="7">
        <f t="shared" si="13"/>
        <v>9.5554779644623569E-2</v>
      </c>
      <c r="F34" s="131">
        <f>IF(L33&gt;0.3,E34/'Irrigation Rate'!$B$17,0)</f>
        <v>0</v>
      </c>
      <c r="G34" s="7">
        <f t="shared" si="1"/>
        <v>9.5554779644623569E-2</v>
      </c>
      <c r="H34" s="11">
        <f>'Table (Dly)'!C28</f>
        <v>0</v>
      </c>
      <c r="I34" s="16"/>
      <c r="J34"/>
      <c r="K34" s="11">
        <f t="shared" si="16"/>
        <v>0.55463307216247437</v>
      </c>
      <c r="L34" s="8">
        <f t="shared" si="17"/>
        <v>0.22607326310970416</v>
      </c>
      <c r="M34"/>
      <c r="N34" s="11">
        <f t="shared" si="20"/>
        <v>0</v>
      </c>
      <c r="O34" s="15">
        <f t="shared" si="2"/>
        <v>10.666666666666668</v>
      </c>
      <c r="P34" s="11">
        <f t="shared" si="14"/>
        <v>2.453333333333334</v>
      </c>
      <c r="Q34" s="11">
        <f t="shared" si="9"/>
        <v>1.2380263415353909</v>
      </c>
      <c r="R34" s="11">
        <f t="shared" si="9"/>
        <v>2.7200000000000006</v>
      </c>
      <c r="S34" s="11">
        <f t="shared" si="18"/>
        <v>0</v>
      </c>
      <c r="T34" s="11">
        <f t="shared" si="19"/>
        <v>1.8142923820183607</v>
      </c>
      <c r="U34"/>
      <c r="V34">
        <v>1.2</v>
      </c>
      <c r="W34" s="210">
        <v>0.19533333333333336</v>
      </c>
      <c r="X34" s="210">
        <v>0.29366666666666669</v>
      </c>
      <c r="Y34" s="210">
        <v>0.36633333333333334</v>
      </c>
      <c r="Z34" s="210">
        <v>0.39733333333333332</v>
      </c>
      <c r="AA34">
        <f t="shared" si="3"/>
        <v>7.516</v>
      </c>
      <c r="AB34" s="25" cm="1">
        <f t="array" ref="AB34">IF(AA34&gt;0,(AA34-θr)/(θs-θr),-999)</f>
        <v>0.14871323529411765</v>
      </c>
      <c r="AC34" s="73">
        <f t="shared" si="4"/>
        <v>0.89999999999999991</v>
      </c>
      <c r="AD34" s="25">
        <f t="shared" si="5"/>
        <v>0.58684108282781589</v>
      </c>
      <c r="AE34" s="25">
        <f>IF(V34&lt;Ds,'Rainfed corn'!E34,IF(V34&gt;Dd,0,'Rainfed corn'!E34*AD34))</f>
        <v>5.6075470356024233E-2</v>
      </c>
      <c r="AF34"/>
      <c r="AG34" s="25"/>
      <c r="AH34" s="25"/>
      <c r="AI34" s="25"/>
      <c r="AJ34" s="25"/>
      <c r="AK34" s="25"/>
      <c r="AL34" s="25"/>
      <c r="AM34" s="25"/>
      <c r="AN34" s="25"/>
      <c r="AO34" s="25"/>
      <c r="AP34" s="25"/>
      <c r="AQ34" s="25"/>
      <c r="AR34" s="25"/>
      <c r="AS34" s="25"/>
      <c r="AT34" s="25"/>
      <c r="AU34" s="25"/>
      <c r="AV34" s="25"/>
      <c r="AW34" s="25"/>
      <c r="AX34" s="25"/>
      <c r="AY34" s="25"/>
      <c r="AZ34" s="25"/>
      <c r="BA34" s="25"/>
      <c r="BB34" s="25"/>
      <c r="BC34" s="25"/>
      <c r="BD34" s="25"/>
      <c r="BE34" s="25"/>
      <c r="BF34" s="25"/>
      <c r="BG34" s="25"/>
      <c r="BH34" s="25"/>
      <c r="BI34" s="25"/>
      <c r="BJ34" s="25"/>
      <c r="BK34" s="25"/>
      <c r="BL34" s="25"/>
      <c r="BM34" s="25"/>
      <c r="BN34" s="25"/>
      <c r="BO34" s="25"/>
      <c r="BP34" s="25"/>
      <c r="BQ34" s="25"/>
      <c r="BR34" s="25"/>
      <c r="BS34" s="25"/>
      <c r="BT34" s="25"/>
      <c r="BU34" s="25"/>
      <c r="BV34" s="25"/>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c r="AMP34"/>
      <c r="AMQ34"/>
      <c r="AMR34"/>
      <c r="AMS34"/>
      <c r="AMT34"/>
      <c r="AMU34"/>
      <c r="AMV34"/>
      <c r="AMW34"/>
      <c r="AMX34"/>
      <c r="AMY34"/>
      <c r="AMZ34"/>
      <c r="ANA34"/>
      <c r="ANB34"/>
      <c r="ANC34"/>
      <c r="AND34"/>
      <c r="ANE34"/>
      <c r="ANF34"/>
      <c r="ANG34"/>
      <c r="ANH34"/>
      <c r="ANI34"/>
      <c r="ANJ34"/>
      <c r="ANK34"/>
      <c r="ANL34"/>
      <c r="ANM34"/>
      <c r="ANN34"/>
      <c r="ANO34"/>
      <c r="ANP34"/>
      <c r="ANQ34"/>
      <c r="ANR34"/>
      <c r="ANS34"/>
      <c r="ANT34"/>
      <c r="ANU34"/>
      <c r="ANV34"/>
      <c r="ANW34"/>
      <c r="ANX34"/>
      <c r="ANY34"/>
      <c r="ANZ34"/>
      <c r="AOA34"/>
      <c r="AOB34"/>
      <c r="AOC34"/>
      <c r="AOD34"/>
      <c r="AOE34"/>
      <c r="AOF34"/>
      <c r="AOG34"/>
      <c r="AOH34"/>
      <c r="AOI34"/>
      <c r="AOJ34"/>
      <c r="AOK34"/>
      <c r="AOL34"/>
      <c r="AOM34"/>
      <c r="AON34"/>
      <c r="AOO34"/>
      <c r="AOP34"/>
      <c r="AOQ34"/>
      <c r="AOR34"/>
      <c r="AOS34"/>
      <c r="AOT34"/>
      <c r="AOU34"/>
      <c r="AOV34"/>
      <c r="AOW34"/>
      <c r="AOX34"/>
      <c r="AOY34"/>
      <c r="AOZ34"/>
      <c r="APA34"/>
      <c r="APB34"/>
      <c r="APC34"/>
      <c r="APD34"/>
      <c r="APE34"/>
      <c r="APF34"/>
      <c r="APG34"/>
      <c r="APH34"/>
      <c r="API34"/>
      <c r="APJ34"/>
      <c r="APK34"/>
      <c r="APL34"/>
      <c r="APM34"/>
      <c r="APN34"/>
      <c r="APO34"/>
      <c r="APP34"/>
      <c r="APQ34"/>
      <c r="APR34"/>
      <c r="APS34"/>
      <c r="APT34"/>
      <c r="APU34"/>
      <c r="APV34"/>
      <c r="APW34"/>
      <c r="APX34"/>
      <c r="APY34"/>
      <c r="APZ34"/>
      <c r="AQA34"/>
      <c r="AQB34"/>
      <c r="AQC34"/>
      <c r="AQD34"/>
      <c r="AQE34"/>
      <c r="AQF34"/>
      <c r="AQG34"/>
      <c r="AQH34"/>
      <c r="AQI34"/>
      <c r="AQJ34"/>
      <c r="AQK34"/>
      <c r="AQL34"/>
      <c r="AQM34"/>
      <c r="AQN34"/>
      <c r="AQO34"/>
      <c r="AQP34"/>
      <c r="AQQ34"/>
      <c r="AQR34"/>
      <c r="AQS34"/>
      <c r="AQT34"/>
      <c r="AQU34"/>
      <c r="AQV34"/>
      <c r="AQW34"/>
      <c r="AQX34"/>
      <c r="AQY34"/>
      <c r="AQZ34"/>
      <c r="ARA34"/>
      <c r="ARB34"/>
      <c r="ARC34"/>
      <c r="ARD34"/>
      <c r="ARE34"/>
      <c r="ARF34"/>
      <c r="ARG34"/>
      <c r="ARH34"/>
      <c r="ARI34"/>
      <c r="ARJ34"/>
      <c r="ARK34"/>
      <c r="ARL34"/>
      <c r="ARM34"/>
      <c r="ARN34"/>
      <c r="ARO34"/>
      <c r="ARP34"/>
      <c r="ARQ34"/>
      <c r="ARR34"/>
      <c r="ARS34"/>
      <c r="ART34"/>
      <c r="ARU34"/>
      <c r="ARV34"/>
      <c r="ARW34"/>
      <c r="ARX34"/>
      <c r="ARY34"/>
      <c r="ARZ34"/>
      <c r="ASA34"/>
      <c r="ASB34"/>
      <c r="ASC34"/>
      <c r="ASD34"/>
      <c r="ASE34"/>
      <c r="ASF34"/>
      <c r="ASG34"/>
      <c r="ASH34"/>
      <c r="ASI34"/>
      <c r="ASJ34"/>
      <c r="ASK34"/>
      <c r="ASL34"/>
      <c r="ASM34"/>
      <c r="ASN34"/>
      <c r="ASO34"/>
      <c r="ASP34"/>
      <c r="ASQ34"/>
      <c r="ASR34"/>
      <c r="ASS34"/>
      <c r="AST34"/>
      <c r="ASU34"/>
      <c r="ASV34"/>
      <c r="ASW34"/>
      <c r="ASX34"/>
      <c r="ASY34"/>
      <c r="ASZ34"/>
      <c r="ATA34"/>
      <c r="ATB34"/>
      <c r="ATC34"/>
      <c r="ATD34"/>
      <c r="ATE34"/>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c r="AXQ34"/>
      <c r="AXR34"/>
      <c r="AXS34"/>
      <c r="AXT34"/>
      <c r="AXU34"/>
      <c r="AXV34"/>
      <c r="AXW34"/>
      <c r="AXX34"/>
      <c r="AXY34"/>
      <c r="AXZ34"/>
      <c r="AYA34"/>
      <c r="AYB34"/>
      <c r="AYC34"/>
      <c r="AYD34"/>
      <c r="AYE34"/>
      <c r="AYF34"/>
      <c r="AYG34"/>
      <c r="AYH34"/>
      <c r="AYI34"/>
      <c r="AYJ34"/>
      <c r="AYK34"/>
      <c r="AYL34"/>
      <c r="AYM34"/>
      <c r="AYN34"/>
      <c r="AYO34"/>
      <c r="AYP34"/>
      <c r="AYQ34"/>
      <c r="AYR34"/>
      <c r="AYS34"/>
      <c r="AYT34"/>
      <c r="AYU34"/>
      <c r="AYV34"/>
      <c r="AYW34"/>
      <c r="AYX34"/>
      <c r="AYY34"/>
      <c r="AYZ34"/>
      <c r="AZA34"/>
      <c r="AZB34"/>
      <c r="AZC34"/>
      <c r="AZD34"/>
      <c r="AZE34"/>
      <c r="AZF34"/>
      <c r="AZG34"/>
      <c r="AZH34"/>
      <c r="AZI34"/>
      <c r="AZJ34"/>
      <c r="AZK34"/>
      <c r="AZL34"/>
      <c r="AZM34"/>
      <c r="AZN34"/>
      <c r="AZO34"/>
      <c r="AZP34"/>
      <c r="AZQ34"/>
      <c r="AZR34"/>
      <c r="AZS34"/>
      <c r="AZT34"/>
      <c r="AZU34"/>
      <c r="AZV34"/>
      <c r="AZW34"/>
      <c r="AZX34"/>
      <c r="AZY34"/>
      <c r="AZZ34"/>
      <c r="BAA34"/>
      <c r="BAB34"/>
      <c r="BAC34"/>
      <c r="BAD34"/>
      <c r="BAE34"/>
      <c r="BAF34"/>
      <c r="BAG34"/>
      <c r="BAH34"/>
      <c r="BAI34"/>
      <c r="BAJ34"/>
      <c r="BAK34"/>
      <c r="BAL34"/>
      <c r="BAM34"/>
      <c r="BAN34"/>
      <c r="BAO34"/>
      <c r="BAP34"/>
      <c r="BAQ34"/>
      <c r="BAR34"/>
      <c r="BAS34"/>
      <c r="BAT34"/>
      <c r="BAU34"/>
      <c r="BAV34"/>
      <c r="BAW34"/>
      <c r="BAX34"/>
      <c r="BAY34"/>
      <c r="BAZ34"/>
      <c r="BBA34"/>
      <c r="BBB34"/>
      <c r="BBC34"/>
      <c r="BBD34"/>
      <c r="BBE34"/>
      <c r="BBF34"/>
      <c r="BBG34"/>
      <c r="BBH34"/>
      <c r="BBI34"/>
      <c r="BBJ34"/>
      <c r="BBK34"/>
      <c r="BBL34"/>
      <c r="BBM34"/>
      <c r="BBN34"/>
      <c r="BBO34"/>
      <c r="BBP34"/>
      <c r="BBQ34"/>
      <c r="BBR34"/>
      <c r="BBS34"/>
      <c r="BBT34"/>
      <c r="BBU34"/>
      <c r="BBV34"/>
      <c r="BBW34"/>
      <c r="BBX34"/>
      <c r="BBY34"/>
      <c r="BBZ34"/>
      <c r="BCA34"/>
      <c r="BCB34"/>
      <c r="BCC34"/>
      <c r="BCD34"/>
      <c r="BCE34"/>
      <c r="BCF34"/>
      <c r="BCG34"/>
      <c r="BCH34"/>
      <c r="BCI34"/>
      <c r="BCJ34"/>
      <c r="BCK34"/>
      <c r="BCL34"/>
      <c r="BCM34"/>
      <c r="BCN34"/>
      <c r="BCO34"/>
      <c r="BCP34"/>
      <c r="BCQ34"/>
      <c r="BCR34"/>
      <c r="BCS34"/>
      <c r="BCT34"/>
      <c r="BCU34"/>
      <c r="BCV34"/>
      <c r="BCW34"/>
      <c r="BCX34"/>
      <c r="BCY34"/>
      <c r="BCZ34"/>
      <c r="BDA34"/>
      <c r="BDB34"/>
      <c r="BDC34"/>
      <c r="BDD34"/>
      <c r="BDE34"/>
      <c r="BDF34"/>
      <c r="BDG34"/>
      <c r="BDH34"/>
      <c r="BDI34"/>
      <c r="BDJ34"/>
      <c r="BDK34"/>
      <c r="BDL34"/>
      <c r="BDM34"/>
      <c r="BDN34"/>
      <c r="BDO34"/>
      <c r="BDP34"/>
      <c r="BDQ34"/>
      <c r="BDR34"/>
      <c r="BDS34"/>
      <c r="BDT34"/>
      <c r="BDU34"/>
      <c r="BDV34"/>
      <c r="BDW34"/>
      <c r="BDX34"/>
      <c r="BDY34"/>
      <c r="BDZ34"/>
      <c r="BEA34"/>
      <c r="BEB34"/>
      <c r="BEC34"/>
      <c r="BED34"/>
      <c r="BEE34"/>
      <c r="BEF34"/>
      <c r="BEG34"/>
      <c r="BEH34"/>
      <c r="BEI34"/>
      <c r="BEJ34"/>
      <c r="BEK34"/>
      <c r="BEL34"/>
      <c r="BEM34"/>
      <c r="BEN34"/>
      <c r="BEO34"/>
      <c r="BEP34"/>
      <c r="BEQ34"/>
      <c r="BER34"/>
      <c r="BES34"/>
      <c r="BET34"/>
      <c r="BEU34"/>
      <c r="BEV34"/>
      <c r="BEW34"/>
      <c r="BEX34"/>
      <c r="BEY34"/>
      <c r="BEZ34"/>
      <c r="BFA34"/>
      <c r="BFB34"/>
      <c r="BFC34"/>
      <c r="BFD34"/>
      <c r="BFE34"/>
      <c r="BFF34"/>
      <c r="BFG34"/>
      <c r="BFH34"/>
      <c r="BFI34"/>
      <c r="BFJ34"/>
      <c r="BFK34"/>
      <c r="BFL34"/>
      <c r="BFM34"/>
      <c r="BFN34"/>
      <c r="BFO34"/>
      <c r="BFP34"/>
      <c r="BFQ34"/>
      <c r="BFR34"/>
      <c r="BFS34"/>
      <c r="BFT34"/>
      <c r="BFU34"/>
      <c r="BFV34"/>
      <c r="BFW34"/>
      <c r="BFX34"/>
      <c r="BFY34"/>
      <c r="BFZ34"/>
      <c r="BGA34"/>
      <c r="BGB34"/>
      <c r="BGC34"/>
      <c r="BGD34"/>
      <c r="BGE34"/>
      <c r="BGF34"/>
      <c r="BGG34"/>
      <c r="BGH34"/>
      <c r="BGI34"/>
      <c r="BGJ34"/>
      <c r="BGK34"/>
      <c r="BGL34"/>
      <c r="BGM34"/>
      <c r="BGN34"/>
      <c r="BGO34"/>
      <c r="BGP34"/>
      <c r="BGQ34"/>
      <c r="BGR34"/>
      <c r="BGS34"/>
      <c r="BGT34"/>
      <c r="BGU34"/>
      <c r="BGV34"/>
      <c r="BGW34"/>
      <c r="BGX34"/>
      <c r="BGY34"/>
      <c r="BGZ34"/>
      <c r="BHA34"/>
      <c r="BHB34"/>
      <c r="BHC34"/>
      <c r="BHD34"/>
      <c r="BHE34"/>
      <c r="BHF34"/>
      <c r="BHG34"/>
      <c r="BHH34"/>
      <c r="BHI34"/>
      <c r="BHJ34"/>
      <c r="BHK34"/>
      <c r="BHL34"/>
      <c r="BHM34"/>
      <c r="BHN34"/>
      <c r="BHO34"/>
      <c r="BHP34"/>
      <c r="BHQ34"/>
      <c r="BHR34"/>
      <c r="BHS34"/>
      <c r="BHT34"/>
      <c r="BHU34"/>
      <c r="BHV34"/>
      <c r="BHW34"/>
      <c r="BHX34"/>
      <c r="BHY34"/>
      <c r="BHZ34"/>
      <c r="BIA34"/>
      <c r="BIB34"/>
      <c r="BIC34"/>
      <c r="BID34"/>
      <c r="BIE34"/>
      <c r="BIF34"/>
      <c r="BIG34"/>
      <c r="BIH34"/>
      <c r="BII34"/>
      <c r="BIJ34"/>
      <c r="BIK34"/>
      <c r="BIL34"/>
      <c r="BIM34"/>
      <c r="BIN34"/>
      <c r="BIO34"/>
      <c r="BIP34"/>
      <c r="BIQ34"/>
      <c r="BIR34"/>
      <c r="BIS34"/>
      <c r="BIT34"/>
      <c r="BIU34"/>
      <c r="BIV34"/>
      <c r="BIW34"/>
      <c r="BIX34"/>
      <c r="BIY34"/>
      <c r="BIZ34"/>
      <c r="BJA34"/>
      <c r="BJB34"/>
      <c r="BJC34"/>
      <c r="BJD34"/>
      <c r="BJE34"/>
      <c r="BJF34"/>
      <c r="BJG34"/>
      <c r="BJH34"/>
      <c r="BJI34"/>
      <c r="BJJ34"/>
      <c r="BJK34"/>
      <c r="BJL34"/>
      <c r="BJM34"/>
      <c r="BJN34"/>
      <c r="BJO34"/>
      <c r="BJP34"/>
      <c r="BJQ34"/>
      <c r="BJR34"/>
      <c r="BJS34"/>
      <c r="BJT34"/>
      <c r="BJU34"/>
      <c r="BJV34"/>
      <c r="BJW34"/>
      <c r="BJX34"/>
      <c r="BJY34"/>
      <c r="BJZ34"/>
      <c r="BKA34"/>
      <c r="BKB34"/>
      <c r="BKC34"/>
      <c r="BKD34"/>
      <c r="BKE34"/>
      <c r="BKF34"/>
      <c r="BKG34"/>
      <c r="BKH34"/>
      <c r="BKI34"/>
      <c r="BKJ34"/>
      <c r="BKK34"/>
      <c r="BKL34"/>
      <c r="BKM34"/>
      <c r="BKN34"/>
      <c r="BKO34"/>
      <c r="BKP34"/>
      <c r="BKQ34"/>
      <c r="BKR34"/>
      <c r="BKS34"/>
      <c r="BKT34"/>
      <c r="BKU34"/>
      <c r="BKV34"/>
      <c r="BKW34"/>
      <c r="BKX34"/>
      <c r="BKY34"/>
      <c r="BKZ34"/>
      <c r="BLA34"/>
      <c r="BLB34"/>
      <c r="BLC34"/>
      <c r="BLD34"/>
      <c r="BLE34"/>
      <c r="BLF34"/>
      <c r="BLG34"/>
      <c r="BLH34"/>
      <c r="BLI34"/>
      <c r="BLJ34"/>
      <c r="BLK34"/>
      <c r="BLL34"/>
      <c r="BLM34"/>
      <c r="BLN34"/>
      <c r="BLO34"/>
      <c r="BLP34"/>
      <c r="BLQ34"/>
      <c r="BLR34"/>
      <c r="BLS34"/>
      <c r="BLT34"/>
      <c r="BLU34"/>
      <c r="BLV34"/>
      <c r="BLW34"/>
      <c r="BLX34"/>
      <c r="BLY34"/>
      <c r="BLZ34"/>
      <c r="BMA34"/>
      <c r="BMB34"/>
      <c r="BMC34"/>
      <c r="BMD34"/>
      <c r="BME34"/>
      <c r="BMF34"/>
      <c r="BMG34"/>
      <c r="BMH34"/>
      <c r="BMI34"/>
      <c r="BMJ34"/>
      <c r="BMK34"/>
      <c r="BML34"/>
      <c r="BMM34"/>
      <c r="BMN34"/>
      <c r="BMO34"/>
      <c r="BMP34"/>
      <c r="BMQ34"/>
      <c r="BMR34"/>
      <c r="BMS34"/>
      <c r="BMT34"/>
      <c r="BMU34"/>
      <c r="BMV34"/>
      <c r="BMW34"/>
      <c r="BMX34"/>
      <c r="BMY34"/>
      <c r="BMZ34"/>
      <c r="BNA34"/>
      <c r="BNB34"/>
      <c r="BNC34"/>
      <c r="BND34"/>
      <c r="BNE34"/>
      <c r="BNF34"/>
      <c r="BNG34"/>
      <c r="BNH34"/>
      <c r="BNI34"/>
      <c r="BNJ34"/>
      <c r="BNK34"/>
      <c r="BNL34"/>
      <c r="BNM34"/>
      <c r="BNN34"/>
      <c r="BNO34"/>
      <c r="BNP34"/>
      <c r="BNQ34"/>
      <c r="BNR34"/>
      <c r="BNS34"/>
      <c r="BNT34"/>
      <c r="BNU34"/>
      <c r="BNV34"/>
      <c r="BNW34"/>
      <c r="BNX34"/>
      <c r="BNY34"/>
      <c r="BNZ34"/>
      <c r="BOA34"/>
      <c r="BOB34"/>
      <c r="BOC34"/>
      <c r="BOD34"/>
      <c r="BOE34"/>
      <c r="BOF34"/>
      <c r="BOG34"/>
      <c r="BOH34"/>
      <c r="BOI34"/>
      <c r="BOJ34"/>
      <c r="BOK34"/>
      <c r="BOL34"/>
      <c r="BOM34"/>
      <c r="BON34"/>
      <c r="BOO34"/>
      <c r="BOP34"/>
      <c r="BOQ34"/>
      <c r="BOR34"/>
      <c r="BOS34"/>
      <c r="BOT34"/>
      <c r="BOU34"/>
      <c r="BOV34"/>
      <c r="BOW34"/>
      <c r="BOX34"/>
      <c r="BOY34"/>
      <c r="BOZ34"/>
      <c r="BPA34"/>
      <c r="BPB34"/>
      <c r="BPC34"/>
      <c r="BPD34"/>
      <c r="BPE34"/>
      <c r="BPF34"/>
      <c r="BPG34"/>
      <c r="BPH34"/>
      <c r="BPI34"/>
      <c r="BPJ34"/>
      <c r="BPK34"/>
      <c r="BPL34"/>
      <c r="BPM34"/>
      <c r="BPN34"/>
      <c r="BPO34"/>
      <c r="BPP34"/>
      <c r="BPQ34"/>
      <c r="BPR34"/>
      <c r="BPS34"/>
      <c r="BPT34"/>
      <c r="BPU34"/>
      <c r="BPV34"/>
      <c r="BPW34"/>
      <c r="BPX34"/>
      <c r="BPY34"/>
      <c r="BPZ34"/>
      <c r="BQA34"/>
      <c r="BQB34"/>
      <c r="BQC34"/>
      <c r="BQD34"/>
      <c r="BQE34"/>
      <c r="BQF34"/>
      <c r="BQG34"/>
      <c r="BQH34"/>
      <c r="BQI34"/>
      <c r="BQJ34"/>
      <c r="BQK34"/>
      <c r="BQL34"/>
      <c r="BQM34"/>
      <c r="BQN34"/>
      <c r="BQO34"/>
      <c r="BQP34"/>
      <c r="BQQ34"/>
      <c r="BQR34"/>
      <c r="BQS34"/>
      <c r="BQT34"/>
      <c r="BQU34"/>
      <c r="BQV34"/>
      <c r="BQW34"/>
      <c r="BQX34"/>
      <c r="BQY34"/>
      <c r="BQZ34"/>
      <c r="BRA34"/>
      <c r="BRB34"/>
      <c r="BRC34"/>
      <c r="BRD34"/>
      <c r="BRE34"/>
      <c r="BRF34"/>
      <c r="BRG34"/>
      <c r="BRH34"/>
      <c r="BRI34"/>
      <c r="BRJ34"/>
      <c r="BRK34"/>
      <c r="BRL34"/>
      <c r="BRM34"/>
      <c r="BRN34"/>
      <c r="BRO34"/>
      <c r="BRP34"/>
      <c r="BRQ34"/>
      <c r="BRR34"/>
      <c r="BRS34"/>
      <c r="BRT34"/>
      <c r="BRU34"/>
      <c r="BRV34"/>
      <c r="BRW34"/>
      <c r="BRX34"/>
      <c r="BRY34"/>
      <c r="BRZ34"/>
      <c r="BSA34"/>
      <c r="BSB34"/>
      <c r="BSC34"/>
      <c r="BSD34"/>
      <c r="BSE34"/>
      <c r="BSF34"/>
      <c r="BSG34"/>
      <c r="BSH34"/>
      <c r="BSI34"/>
      <c r="BSJ34"/>
      <c r="BSK34"/>
      <c r="BSL34"/>
      <c r="BSM34"/>
      <c r="BSN34"/>
      <c r="BSO34"/>
      <c r="BSP34"/>
      <c r="BSQ34"/>
      <c r="BSR34"/>
      <c r="BSS34"/>
      <c r="BST34"/>
      <c r="BSU34"/>
      <c r="BSV34"/>
      <c r="BSW34"/>
      <c r="BSX34"/>
      <c r="BSY34"/>
      <c r="BSZ34"/>
      <c r="BTA34"/>
      <c r="BTB34"/>
      <c r="BTC34"/>
      <c r="BTD34"/>
      <c r="BTE34"/>
      <c r="BTF34"/>
      <c r="BTG34"/>
      <c r="BTH34"/>
      <c r="BTI34"/>
      <c r="BTJ34"/>
      <c r="BTK34"/>
      <c r="BTL34"/>
      <c r="BTM34"/>
      <c r="BTN34"/>
      <c r="BTO34"/>
      <c r="BTP34"/>
      <c r="BTQ34"/>
      <c r="BTR34"/>
      <c r="BTS34"/>
      <c r="BTT34"/>
      <c r="BTU34"/>
      <c r="BTV34"/>
      <c r="BTW34"/>
      <c r="BTX34"/>
      <c r="BTY34"/>
      <c r="BTZ34"/>
      <c r="BUA34"/>
      <c r="BUB34"/>
      <c r="BUC34"/>
      <c r="BUD34"/>
      <c r="BUE34"/>
      <c r="BUF34"/>
      <c r="BUG34"/>
      <c r="BUH34"/>
      <c r="BUI34"/>
      <c r="BUJ34"/>
      <c r="BUK34"/>
      <c r="BUL34"/>
      <c r="BUM34"/>
      <c r="BUN34"/>
      <c r="BUO34"/>
      <c r="BUP34"/>
      <c r="BUQ34"/>
      <c r="BUR34"/>
      <c r="BUS34"/>
      <c r="BUT34"/>
      <c r="BUU34"/>
      <c r="BUV34"/>
      <c r="BUW34"/>
      <c r="BUX34"/>
      <c r="BUY34"/>
      <c r="BUZ34"/>
      <c r="BVA34"/>
      <c r="BVB34"/>
      <c r="BVC34"/>
      <c r="BVD34"/>
      <c r="BVE34"/>
      <c r="BVF34"/>
      <c r="BVG34"/>
      <c r="BVH34"/>
      <c r="BVI34"/>
      <c r="BVJ34"/>
      <c r="BVK34"/>
      <c r="BVL34"/>
      <c r="BVM34"/>
      <c r="BVN34"/>
      <c r="BVO34"/>
      <c r="BVP34"/>
      <c r="BVQ34"/>
      <c r="BVR34"/>
      <c r="BVS34"/>
      <c r="BVT34"/>
      <c r="BVU34"/>
      <c r="BVV34"/>
      <c r="BVW34"/>
      <c r="BVX34"/>
      <c r="BVY34"/>
      <c r="BVZ34"/>
      <c r="BWA34"/>
      <c r="BWB34"/>
      <c r="BWC34"/>
      <c r="BWD34"/>
      <c r="BWE34"/>
      <c r="BWF34"/>
      <c r="BWG34"/>
      <c r="BWH34"/>
      <c r="BWI34"/>
      <c r="BWJ34"/>
      <c r="BWK34"/>
      <c r="BWL34"/>
      <c r="BWM34"/>
      <c r="BWN34"/>
      <c r="BWO34"/>
      <c r="BWP34"/>
      <c r="BWQ34"/>
      <c r="BWR34"/>
      <c r="BWS34"/>
      <c r="BWT34"/>
      <c r="BWU34"/>
      <c r="BWV34"/>
      <c r="BWW34"/>
      <c r="BWX34"/>
      <c r="BWY34"/>
      <c r="BWZ34"/>
      <c r="BXA34"/>
      <c r="BXB34"/>
      <c r="BXC34"/>
      <c r="BXD34"/>
      <c r="BXE34"/>
      <c r="BXF34"/>
      <c r="BXG34"/>
      <c r="BXH34"/>
      <c r="BXI34"/>
      <c r="BXJ34"/>
      <c r="BXK34"/>
      <c r="BXL34"/>
      <c r="BXM34"/>
      <c r="BXN34"/>
      <c r="BXO34"/>
      <c r="BXP34"/>
      <c r="BXQ34"/>
      <c r="BXR34"/>
      <c r="BXS34"/>
      <c r="BXT34"/>
      <c r="BXU34"/>
      <c r="BXV34"/>
      <c r="BXW34"/>
      <c r="BXX34"/>
      <c r="BXY34"/>
      <c r="BXZ34"/>
      <c r="BYA34"/>
      <c r="BYB34"/>
      <c r="BYC34"/>
      <c r="BYD34"/>
      <c r="BYE34"/>
      <c r="BYF34"/>
      <c r="BYG34"/>
      <c r="BYH34"/>
      <c r="BYI34"/>
      <c r="BYJ34"/>
      <c r="BYK34"/>
      <c r="BYL34"/>
      <c r="BYM34"/>
      <c r="BYN34"/>
      <c r="BYO34"/>
      <c r="BYP34"/>
      <c r="BYQ34"/>
      <c r="BYR34"/>
      <c r="BYS34"/>
      <c r="BYT34"/>
      <c r="BYU34"/>
      <c r="BYV34"/>
      <c r="BYW34"/>
      <c r="BYX34"/>
      <c r="BYY34"/>
      <c r="BYZ34"/>
      <c r="BZA34"/>
      <c r="BZB34"/>
      <c r="BZC34"/>
      <c r="BZD34"/>
      <c r="BZE34"/>
      <c r="BZF34"/>
      <c r="BZG34"/>
      <c r="BZH34"/>
      <c r="BZI34"/>
      <c r="BZJ34"/>
      <c r="BZK34"/>
      <c r="BZL34"/>
      <c r="BZM34"/>
      <c r="BZN34"/>
      <c r="BZO34"/>
      <c r="BZP34"/>
      <c r="BZQ34"/>
      <c r="BZR34"/>
      <c r="BZS34"/>
      <c r="BZT34"/>
      <c r="BZU34"/>
      <c r="BZV34"/>
      <c r="BZW34"/>
      <c r="BZX34"/>
      <c r="BZY34"/>
      <c r="BZZ34"/>
      <c r="CAA34"/>
      <c r="CAB34"/>
      <c r="CAC34"/>
      <c r="CAD34"/>
      <c r="CAE34"/>
      <c r="CAF34"/>
      <c r="CAG34"/>
      <c r="CAH34"/>
      <c r="CAI34"/>
      <c r="CAJ34"/>
      <c r="CAK34"/>
      <c r="CAL34"/>
      <c r="CAM34"/>
      <c r="CAN34"/>
      <c r="CAO34"/>
      <c r="CAP34"/>
      <c r="CAQ34"/>
      <c r="CAR34"/>
      <c r="CAS34"/>
      <c r="CAT34"/>
      <c r="CAU34"/>
      <c r="CAV34"/>
      <c r="CAW34"/>
      <c r="CAX34"/>
      <c r="CAY34"/>
      <c r="CAZ34"/>
      <c r="CBA34"/>
      <c r="CBB34"/>
      <c r="CBC34"/>
      <c r="CBD34"/>
      <c r="CBE34"/>
      <c r="CBF34"/>
      <c r="CBG34"/>
      <c r="CBH34"/>
      <c r="CBI34"/>
      <c r="CBJ34"/>
      <c r="CBK34"/>
      <c r="CBL34"/>
      <c r="CBM34"/>
      <c r="CBN34"/>
      <c r="CBO34"/>
      <c r="CBP34"/>
      <c r="CBQ34"/>
      <c r="CBR34"/>
      <c r="CBS34"/>
      <c r="CBT34"/>
      <c r="CBU34"/>
      <c r="CBV34"/>
      <c r="CBW34"/>
      <c r="CBX34"/>
      <c r="CBY34"/>
      <c r="CBZ34"/>
      <c r="CCA34"/>
      <c r="CCB34"/>
      <c r="CCC34"/>
      <c r="CCD34"/>
      <c r="CCE34"/>
      <c r="CCF34"/>
      <c r="CCG34"/>
      <c r="CCH34"/>
      <c r="CCI34"/>
      <c r="CCJ34"/>
      <c r="CCK34"/>
      <c r="CCL34"/>
      <c r="CCM34"/>
      <c r="CCN34"/>
      <c r="CCO34"/>
      <c r="CCP34"/>
      <c r="CCQ34"/>
      <c r="CCR34"/>
      <c r="CCS34"/>
      <c r="CCT34"/>
      <c r="CCU34"/>
      <c r="CCV34"/>
      <c r="CCW34"/>
      <c r="CCX34"/>
      <c r="CCY34"/>
      <c r="CCZ34"/>
      <c r="CDA34"/>
      <c r="CDB34"/>
      <c r="CDC34"/>
      <c r="CDD34"/>
      <c r="CDE34"/>
      <c r="CDF34"/>
      <c r="CDG34"/>
      <c r="CDH34"/>
      <c r="CDI34"/>
      <c r="CDJ34"/>
      <c r="CDK34"/>
      <c r="CDL34"/>
      <c r="CDM34"/>
      <c r="CDN34"/>
      <c r="CDO34"/>
      <c r="CDP34"/>
      <c r="CDQ34"/>
      <c r="CDR34"/>
      <c r="CDS34"/>
      <c r="CDT34"/>
      <c r="CDU34"/>
      <c r="CDV34"/>
      <c r="CDW34"/>
      <c r="CDX34"/>
      <c r="CDY34"/>
      <c r="CDZ34"/>
      <c r="CEA34"/>
      <c r="CEB34"/>
      <c r="CEC34"/>
      <c r="CED34"/>
      <c r="CEE34"/>
      <c r="CEF34"/>
      <c r="CEG34"/>
      <c r="CEH34"/>
      <c r="CEI34"/>
      <c r="CEJ34"/>
      <c r="CEK34"/>
      <c r="CEL34"/>
      <c r="CEM34"/>
      <c r="CEN34"/>
      <c r="CEO34"/>
      <c r="CEP34"/>
      <c r="CEQ34"/>
      <c r="CER34"/>
      <c r="CES34"/>
      <c r="CET34"/>
      <c r="CEU34"/>
      <c r="CEV34"/>
      <c r="CEW34"/>
      <c r="CEX34"/>
      <c r="CEY34"/>
      <c r="CEZ34"/>
      <c r="CFA34"/>
      <c r="CFB34"/>
      <c r="CFC34"/>
      <c r="CFD34"/>
      <c r="CFE34"/>
      <c r="CFF34"/>
      <c r="CFG34"/>
      <c r="CFH34"/>
      <c r="CFI34"/>
      <c r="CFJ34"/>
      <c r="CFK34"/>
      <c r="CFL34"/>
      <c r="CFM34"/>
      <c r="CFN34"/>
      <c r="CFO34"/>
      <c r="CFP34"/>
      <c r="CFQ34"/>
      <c r="CFR34"/>
      <c r="CFS34"/>
      <c r="CFT34"/>
      <c r="CFU34"/>
      <c r="CFV34"/>
      <c r="CFW34"/>
      <c r="CFX34"/>
      <c r="CFY34"/>
      <c r="CFZ34"/>
      <c r="CGA34"/>
      <c r="CGB34"/>
      <c r="CGC34"/>
      <c r="CGD34"/>
      <c r="CGE34"/>
      <c r="CGF34"/>
      <c r="CGG34"/>
      <c r="CGH34"/>
      <c r="CGI34"/>
      <c r="CGJ34"/>
      <c r="CGK34"/>
      <c r="CGL34"/>
      <c r="CGM34"/>
      <c r="CGN34"/>
      <c r="CGO34"/>
      <c r="CGP34"/>
      <c r="CGQ34"/>
      <c r="CGR34"/>
      <c r="CGS34"/>
      <c r="CGT34"/>
      <c r="CGU34"/>
      <c r="CGV34"/>
      <c r="CGW34"/>
      <c r="CGX34"/>
      <c r="CGY34"/>
      <c r="CGZ34"/>
      <c r="CHA34"/>
      <c r="CHB34"/>
      <c r="CHC34"/>
      <c r="CHD34"/>
      <c r="CHE34"/>
      <c r="CHF34"/>
      <c r="CHG34"/>
      <c r="CHH34"/>
      <c r="CHI34"/>
      <c r="CHJ34"/>
      <c r="CHK34"/>
      <c r="CHL34"/>
      <c r="CHM34"/>
      <c r="CHN34"/>
      <c r="CHO34"/>
      <c r="CHP34"/>
      <c r="CHQ34"/>
      <c r="CHR34"/>
      <c r="CHS34"/>
      <c r="CHT34"/>
      <c r="CHU34"/>
      <c r="CHV34"/>
      <c r="CHW34"/>
      <c r="CHX34"/>
      <c r="CHY34"/>
      <c r="CHZ34"/>
      <c r="CIA34"/>
      <c r="CIB34"/>
      <c r="CIC34"/>
      <c r="CID34"/>
      <c r="CIE34"/>
      <c r="CIF34"/>
      <c r="CIG34"/>
      <c r="CIH34"/>
      <c r="CII34"/>
      <c r="CIJ34"/>
      <c r="CIK34"/>
      <c r="CIL34"/>
      <c r="CIM34"/>
      <c r="CIN34"/>
      <c r="CIO34"/>
      <c r="CIP34"/>
      <c r="CIQ34"/>
      <c r="CIR34"/>
      <c r="CIS34"/>
      <c r="CIT34"/>
      <c r="CIU34"/>
      <c r="CIV34"/>
      <c r="CIW34"/>
      <c r="CIX34"/>
      <c r="CIY34"/>
      <c r="CIZ34"/>
      <c r="CJA34"/>
      <c r="CJB34"/>
      <c r="CJC34"/>
      <c r="CJD34"/>
      <c r="CJE34"/>
      <c r="CJF34"/>
      <c r="CJG34"/>
      <c r="CJH34"/>
      <c r="CJI34"/>
      <c r="CJJ34"/>
      <c r="CJK34"/>
      <c r="CJL34"/>
      <c r="CJM34"/>
      <c r="CJN34"/>
      <c r="CJO34"/>
      <c r="CJP34"/>
      <c r="CJQ34"/>
      <c r="CJR34"/>
      <c r="CJS34"/>
      <c r="CJT34"/>
      <c r="CJU34"/>
      <c r="CJV34"/>
      <c r="CJW34"/>
      <c r="CJX34"/>
      <c r="CJY34"/>
      <c r="CJZ34"/>
      <c r="CKA34"/>
      <c r="CKB34"/>
      <c r="CKC34"/>
      <c r="CKD34"/>
      <c r="CKE34"/>
      <c r="CKF34"/>
      <c r="CKG34"/>
      <c r="CKH34"/>
      <c r="CKI34"/>
      <c r="CKJ34"/>
      <c r="CKK34"/>
      <c r="CKL34"/>
      <c r="CKM34"/>
      <c r="CKN34"/>
      <c r="CKO34"/>
      <c r="CKP34"/>
      <c r="CKQ34"/>
      <c r="CKR34"/>
      <c r="CKS34"/>
      <c r="CKT34"/>
      <c r="CKU34"/>
      <c r="CKV34"/>
      <c r="CKW34"/>
      <c r="CKX34"/>
      <c r="CKY34"/>
      <c r="CKZ34"/>
      <c r="CLA34"/>
      <c r="CLB34"/>
      <c r="CLC34"/>
      <c r="CLD34"/>
      <c r="CLE34"/>
      <c r="CLF34"/>
      <c r="CLG34"/>
      <c r="CLH34"/>
      <c r="CLI34"/>
      <c r="CLJ34"/>
      <c r="CLK34"/>
      <c r="CLL34"/>
      <c r="CLM34"/>
      <c r="CLN34"/>
      <c r="CLO34"/>
      <c r="CLP34"/>
      <c r="CLQ34"/>
      <c r="CLR34"/>
      <c r="CLS34"/>
      <c r="CLT34"/>
      <c r="CLU34"/>
      <c r="CLV34"/>
      <c r="CLW34"/>
      <c r="CLX34"/>
      <c r="CLY34"/>
      <c r="CLZ34"/>
      <c r="CMA34"/>
      <c r="CMB34"/>
      <c r="CMC34"/>
      <c r="CMD34"/>
      <c r="CME34"/>
      <c r="CMF34"/>
      <c r="CMG34"/>
      <c r="CMH34"/>
      <c r="CMI34"/>
      <c r="CMJ34"/>
      <c r="CMK34"/>
      <c r="CML34"/>
      <c r="CMM34"/>
      <c r="CMN34"/>
      <c r="CMO34"/>
      <c r="CMP34"/>
      <c r="CMQ34"/>
      <c r="CMR34"/>
      <c r="CMS34"/>
      <c r="CMT34"/>
      <c r="CMU34"/>
      <c r="CMV34"/>
      <c r="CMW34"/>
      <c r="CMX34"/>
      <c r="CMY34"/>
      <c r="CMZ34"/>
      <c r="CNA34"/>
      <c r="CNB34"/>
      <c r="CNC34"/>
      <c r="CND34"/>
      <c r="CNE34"/>
      <c r="CNF34"/>
      <c r="CNG34"/>
      <c r="CNH34"/>
      <c r="CNI34"/>
      <c r="CNJ34"/>
      <c r="CNK34"/>
      <c r="CNL34"/>
      <c r="CNM34"/>
      <c r="CNN34"/>
      <c r="CNO34"/>
      <c r="CNP34"/>
      <c r="CNQ34"/>
      <c r="CNR34"/>
      <c r="CNS34"/>
      <c r="CNT34"/>
      <c r="CNU34"/>
      <c r="CNV34"/>
      <c r="CNW34"/>
      <c r="CNX34"/>
      <c r="CNY34"/>
      <c r="CNZ34"/>
      <c r="COA34"/>
      <c r="COB34"/>
      <c r="COC34"/>
      <c r="COD34"/>
      <c r="COE34"/>
      <c r="COF34"/>
      <c r="COG34"/>
      <c r="COH34"/>
      <c r="COI34"/>
      <c r="COJ34"/>
      <c r="COK34"/>
      <c r="COL34"/>
      <c r="COM34"/>
      <c r="CON34"/>
      <c r="COO34"/>
      <c r="COP34"/>
      <c r="COQ34"/>
      <c r="COR34"/>
      <c r="COS34"/>
      <c r="COT34"/>
      <c r="COU34"/>
      <c r="COV34"/>
      <c r="COW34"/>
      <c r="COX34"/>
      <c r="COY34"/>
      <c r="COZ34"/>
      <c r="CPA34"/>
      <c r="CPB34"/>
      <c r="CPC34"/>
      <c r="CPD34"/>
      <c r="CPE34"/>
      <c r="CPF34"/>
      <c r="CPG34"/>
      <c r="CPH34"/>
      <c r="CPI34"/>
      <c r="CPJ34"/>
      <c r="CPK34"/>
      <c r="CPL34"/>
      <c r="CPM34"/>
      <c r="CPN34"/>
      <c r="CPO34"/>
      <c r="CPP34"/>
      <c r="CPQ34"/>
      <c r="CPR34"/>
      <c r="CPS34"/>
      <c r="CPT34"/>
      <c r="CPU34"/>
      <c r="CPV34"/>
      <c r="CPW34"/>
      <c r="CPX34"/>
      <c r="CPY34"/>
      <c r="CPZ34"/>
      <c r="CQA34"/>
      <c r="CQB34"/>
      <c r="CQC34"/>
      <c r="CQD34"/>
      <c r="CQE34"/>
      <c r="CQF34"/>
      <c r="CQG34"/>
      <c r="CQH34"/>
      <c r="CQI34"/>
      <c r="CQJ34"/>
      <c r="CQK34"/>
      <c r="CQL34"/>
      <c r="CQM34"/>
      <c r="CQN34"/>
      <c r="CQO34"/>
      <c r="CQP34"/>
      <c r="CQQ34"/>
      <c r="CQR34"/>
      <c r="CQS34"/>
      <c r="CQT34"/>
      <c r="CQU34"/>
      <c r="CQV34"/>
      <c r="CQW34"/>
      <c r="CQX34"/>
      <c r="CQY34"/>
      <c r="CQZ34"/>
      <c r="CRA34"/>
      <c r="CRB34"/>
      <c r="CRC34"/>
      <c r="CRD34"/>
      <c r="CRE34"/>
      <c r="CRF34"/>
      <c r="CRG34"/>
      <c r="CRH34"/>
      <c r="CRI34"/>
      <c r="CRJ34"/>
      <c r="CRK34"/>
      <c r="CRL34"/>
      <c r="CRM34"/>
      <c r="CRN34"/>
      <c r="CRO34"/>
      <c r="CRP34"/>
      <c r="CRQ34"/>
      <c r="CRR34"/>
      <c r="CRS34"/>
      <c r="CRT34"/>
      <c r="CRU34"/>
      <c r="CRV34"/>
      <c r="CRW34"/>
      <c r="CRX34"/>
      <c r="CRY34"/>
      <c r="CRZ34"/>
      <c r="CSA34"/>
      <c r="CSB34"/>
      <c r="CSC34"/>
      <c r="CSD34"/>
      <c r="CSE34"/>
      <c r="CSF34"/>
      <c r="CSG34"/>
      <c r="CSH34"/>
      <c r="CSI34"/>
      <c r="CSJ34"/>
      <c r="CSK34"/>
      <c r="CSL34"/>
      <c r="CSM34"/>
      <c r="CSN34"/>
      <c r="CSO34"/>
      <c r="CSP34"/>
      <c r="CSQ34"/>
      <c r="CSR34"/>
      <c r="CSS34"/>
      <c r="CST34"/>
      <c r="CSU34"/>
      <c r="CSV34"/>
      <c r="CSW34"/>
      <c r="CSX34"/>
      <c r="CSY34"/>
      <c r="CSZ34"/>
      <c r="CTA34"/>
      <c r="CTB34"/>
      <c r="CTC34"/>
      <c r="CTD34"/>
      <c r="CTE34"/>
      <c r="CTF34"/>
      <c r="CTG34"/>
      <c r="CTH34"/>
      <c r="CTI34"/>
      <c r="CTJ34"/>
      <c r="CTK34"/>
      <c r="CTL34"/>
      <c r="CTM34"/>
      <c r="CTN34"/>
      <c r="CTO34"/>
      <c r="CTP34"/>
      <c r="CTQ34"/>
      <c r="CTR34"/>
      <c r="CTS34"/>
      <c r="CTT34"/>
      <c r="CTU34"/>
      <c r="CTV34"/>
      <c r="CTW34"/>
      <c r="CTX34"/>
      <c r="CTY34"/>
      <c r="CTZ34"/>
      <c r="CUA34"/>
      <c r="CUB34"/>
      <c r="CUC34"/>
      <c r="CUD34"/>
      <c r="CUE34"/>
      <c r="CUF34"/>
      <c r="CUG34"/>
      <c r="CUH34"/>
      <c r="CUI34"/>
      <c r="CUJ34"/>
      <c r="CUK34"/>
      <c r="CUL34"/>
      <c r="CUM34"/>
      <c r="CUN34"/>
      <c r="CUO34"/>
      <c r="CUP34"/>
      <c r="CUQ34"/>
      <c r="CUR34"/>
      <c r="CUS34"/>
      <c r="CUT34"/>
      <c r="CUU34"/>
      <c r="CUV34"/>
      <c r="CUW34"/>
      <c r="CUX34"/>
      <c r="CUY34"/>
      <c r="CUZ34"/>
      <c r="CVA34"/>
      <c r="CVB34"/>
      <c r="CVC34"/>
      <c r="CVD34"/>
      <c r="CVE34"/>
      <c r="CVF34"/>
      <c r="CVG34"/>
      <c r="CVH34"/>
      <c r="CVI34"/>
      <c r="CVJ34"/>
      <c r="CVK34"/>
      <c r="CVL34"/>
      <c r="CVM34"/>
      <c r="CVN34"/>
      <c r="CVO34"/>
      <c r="CVP34"/>
      <c r="CVQ34"/>
      <c r="CVR34"/>
      <c r="CVS34"/>
      <c r="CVT34"/>
      <c r="CVU34"/>
      <c r="CVV34"/>
      <c r="CVW34"/>
      <c r="CVX34"/>
      <c r="CVY34"/>
      <c r="CVZ34"/>
      <c r="CWA34"/>
      <c r="CWB34"/>
      <c r="CWC34"/>
      <c r="CWD34"/>
      <c r="CWE34"/>
      <c r="CWF34"/>
      <c r="CWG34"/>
      <c r="CWH34"/>
      <c r="CWI34"/>
      <c r="CWJ34"/>
      <c r="CWK34"/>
      <c r="CWL34"/>
      <c r="CWM34"/>
      <c r="CWN34"/>
      <c r="CWO34"/>
      <c r="CWP34"/>
      <c r="CWQ34"/>
      <c r="CWR34"/>
      <c r="CWS34"/>
      <c r="CWT34"/>
      <c r="CWU34"/>
      <c r="CWV34"/>
      <c r="CWW34"/>
      <c r="CWX34"/>
      <c r="CWY34"/>
      <c r="CWZ34"/>
      <c r="CXA34"/>
      <c r="CXB34"/>
      <c r="CXC34"/>
      <c r="CXD34"/>
      <c r="CXE34"/>
      <c r="CXF34"/>
      <c r="CXG34"/>
      <c r="CXH34"/>
      <c r="CXI34"/>
      <c r="CXJ34"/>
      <c r="CXK34"/>
      <c r="CXL34"/>
      <c r="CXM34"/>
      <c r="CXN34"/>
      <c r="CXO34"/>
      <c r="CXP34"/>
      <c r="CXQ34"/>
      <c r="CXR34"/>
      <c r="CXS34"/>
      <c r="CXT34"/>
      <c r="CXU34"/>
      <c r="CXV34"/>
      <c r="CXW34"/>
      <c r="CXX34"/>
      <c r="CXY34"/>
      <c r="CXZ34"/>
      <c r="CYA34"/>
      <c r="CYB34"/>
      <c r="CYC34"/>
      <c r="CYD34"/>
      <c r="CYE34"/>
      <c r="CYF34"/>
      <c r="CYG34"/>
      <c r="CYH34"/>
      <c r="CYI34"/>
      <c r="CYJ34"/>
      <c r="CYK34"/>
      <c r="CYL34"/>
      <c r="CYM34"/>
      <c r="CYN34"/>
      <c r="CYO34"/>
      <c r="CYP34"/>
      <c r="CYQ34"/>
      <c r="CYR34"/>
      <c r="CYS34"/>
      <c r="CYT34"/>
      <c r="CYU34"/>
      <c r="CYV34"/>
      <c r="CYW34"/>
      <c r="CYX34"/>
      <c r="CYY34"/>
      <c r="CYZ34"/>
      <c r="CZA34"/>
      <c r="CZB34"/>
      <c r="CZC34"/>
      <c r="CZD34"/>
      <c r="CZE34"/>
      <c r="CZF34"/>
      <c r="CZG34"/>
      <c r="CZH34"/>
      <c r="CZI34"/>
      <c r="CZJ34"/>
      <c r="CZK34"/>
      <c r="CZL34"/>
      <c r="CZM34"/>
      <c r="CZN34"/>
      <c r="CZO34"/>
      <c r="CZP34"/>
      <c r="CZQ34"/>
      <c r="CZR34"/>
      <c r="CZS34"/>
      <c r="CZT34"/>
      <c r="CZU34"/>
      <c r="CZV34"/>
      <c r="CZW34"/>
      <c r="CZX34"/>
      <c r="CZY34"/>
      <c r="CZZ34"/>
      <c r="DAA34"/>
      <c r="DAB34"/>
      <c r="DAC34"/>
      <c r="DAD34"/>
      <c r="DAE34"/>
      <c r="DAF34"/>
      <c r="DAG34"/>
      <c r="DAH34"/>
      <c r="DAI34"/>
      <c r="DAJ34"/>
      <c r="DAK34"/>
      <c r="DAL34"/>
      <c r="DAM34"/>
      <c r="DAN34"/>
      <c r="DAO34"/>
      <c r="DAP34"/>
      <c r="DAQ34"/>
      <c r="DAR34"/>
      <c r="DAS34"/>
      <c r="DAT34"/>
      <c r="DAU34"/>
      <c r="DAV34"/>
      <c r="DAW34"/>
      <c r="DAX34"/>
      <c r="DAY34"/>
      <c r="DAZ34"/>
      <c r="DBA34"/>
      <c r="DBB34"/>
      <c r="DBC34"/>
      <c r="DBD34"/>
      <c r="DBE34"/>
      <c r="DBF34"/>
      <c r="DBG34"/>
      <c r="DBH34"/>
      <c r="DBI34"/>
      <c r="DBJ34"/>
      <c r="DBK34"/>
      <c r="DBL34"/>
      <c r="DBM34"/>
      <c r="DBN34"/>
      <c r="DBO34"/>
      <c r="DBP34"/>
      <c r="DBQ34"/>
      <c r="DBR34"/>
      <c r="DBS34"/>
      <c r="DBT34"/>
      <c r="DBU34"/>
      <c r="DBV34"/>
      <c r="DBW34"/>
      <c r="DBX34"/>
      <c r="DBY34"/>
      <c r="DBZ34"/>
      <c r="DCA34"/>
      <c r="DCB34"/>
      <c r="DCC34"/>
      <c r="DCD34"/>
      <c r="DCE34"/>
      <c r="DCF34"/>
      <c r="DCG34"/>
      <c r="DCH34"/>
      <c r="DCI34"/>
      <c r="DCJ34"/>
      <c r="DCK34"/>
      <c r="DCL34"/>
      <c r="DCM34"/>
      <c r="DCN34"/>
      <c r="DCO34"/>
      <c r="DCP34"/>
      <c r="DCQ34"/>
      <c r="DCR34"/>
      <c r="DCS34"/>
      <c r="DCT34"/>
      <c r="DCU34"/>
      <c r="DCV34"/>
      <c r="DCW34"/>
      <c r="DCX34"/>
      <c r="DCY34"/>
      <c r="DCZ34"/>
      <c r="DDA34"/>
      <c r="DDB34"/>
      <c r="DDC34"/>
      <c r="DDD34"/>
      <c r="DDE34"/>
      <c r="DDF34"/>
      <c r="DDG34"/>
      <c r="DDH34"/>
      <c r="DDI34"/>
      <c r="DDJ34"/>
      <c r="DDK34"/>
      <c r="DDL34"/>
      <c r="DDM34"/>
      <c r="DDN34"/>
      <c r="DDO34"/>
      <c r="DDP34"/>
      <c r="DDQ34"/>
      <c r="DDR34"/>
      <c r="DDS34"/>
      <c r="DDT34"/>
      <c r="DDU34"/>
      <c r="DDV34"/>
      <c r="DDW34"/>
      <c r="DDX34"/>
      <c r="DDY34"/>
      <c r="DDZ34"/>
      <c r="DEA34"/>
      <c r="DEB34"/>
      <c r="DEC34"/>
      <c r="DED34"/>
      <c r="DEE34"/>
      <c r="DEF34"/>
      <c r="DEG34"/>
      <c r="DEH34"/>
      <c r="DEI34"/>
      <c r="DEJ34"/>
      <c r="DEK34"/>
      <c r="DEL34"/>
      <c r="DEM34"/>
      <c r="DEN34"/>
      <c r="DEO34"/>
      <c r="DEP34"/>
      <c r="DEQ34"/>
      <c r="DER34"/>
      <c r="DES34"/>
      <c r="DET34"/>
      <c r="DEU34"/>
      <c r="DEV34"/>
      <c r="DEW34"/>
      <c r="DEX34"/>
      <c r="DEY34"/>
      <c r="DEZ34"/>
      <c r="DFA34"/>
      <c r="DFB34"/>
      <c r="DFC34"/>
      <c r="DFD34"/>
      <c r="DFE34"/>
      <c r="DFF34"/>
      <c r="DFG34"/>
      <c r="DFH34"/>
      <c r="DFI34"/>
      <c r="DFJ34"/>
      <c r="DFK34"/>
      <c r="DFL34"/>
      <c r="DFM34"/>
      <c r="DFN34"/>
      <c r="DFO34"/>
      <c r="DFP34"/>
      <c r="DFQ34"/>
      <c r="DFR34"/>
      <c r="DFS34"/>
      <c r="DFT34"/>
      <c r="DFU34"/>
      <c r="DFV34"/>
      <c r="DFW34"/>
      <c r="DFX34"/>
      <c r="DFY34"/>
      <c r="DFZ34"/>
      <c r="DGA34"/>
      <c r="DGB34"/>
      <c r="DGC34"/>
      <c r="DGD34"/>
      <c r="DGE34"/>
      <c r="DGF34"/>
      <c r="DGG34"/>
      <c r="DGH34"/>
      <c r="DGI34"/>
      <c r="DGJ34"/>
      <c r="DGK34"/>
      <c r="DGL34"/>
      <c r="DGM34"/>
      <c r="DGN34"/>
      <c r="DGO34"/>
      <c r="DGP34"/>
      <c r="DGQ34"/>
      <c r="DGR34"/>
      <c r="DGS34"/>
      <c r="DGT34"/>
      <c r="DGU34"/>
      <c r="DGV34"/>
      <c r="DGW34"/>
      <c r="DGX34"/>
      <c r="DGY34"/>
      <c r="DGZ34"/>
      <c r="DHA34"/>
      <c r="DHB34"/>
      <c r="DHC34"/>
      <c r="DHD34"/>
      <c r="DHE34"/>
      <c r="DHF34"/>
      <c r="DHG34"/>
      <c r="DHH34"/>
      <c r="DHI34"/>
      <c r="DHJ34"/>
      <c r="DHK34"/>
      <c r="DHL34"/>
      <c r="DHM34"/>
      <c r="DHN34"/>
      <c r="DHO34"/>
      <c r="DHP34"/>
      <c r="DHQ34"/>
      <c r="DHR34"/>
      <c r="DHS34"/>
      <c r="DHT34"/>
      <c r="DHU34"/>
      <c r="DHV34"/>
      <c r="DHW34"/>
      <c r="DHX34"/>
      <c r="DHY34"/>
      <c r="DHZ34"/>
      <c r="DIA34"/>
      <c r="DIB34"/>
      <c r="DIC34"/>
      <c r="DID34"/>
      <c r="DIE34"/>
      <c r="DIF34"/>
      <c r="DIG34"/>
      <c r="DIH34"/>
      <c r="DII34"/>
      <c r="DIJ34"/>
      <c r="DIK34"/>
      <c r="DIL34"/>
      <c r="DIM34"/>
      <c r="DIN34"/>
      <c r="DIO34"/>
      <c r="DIP34"/>
      <c r="DIQ34"/>
      <c r="DIR34"/>
      <c r="DIS34"/>
      <c r="DIT34"/>
      <c r="DIU34"/>
      <c r="DIV34"/>
      <c r="DIW34"/>
      <c r="DIX34"/>
      <c r="DIY34"/>
      <c r="DIZ34"/>
      <c r="DJA34"/>
      <c r="DJB34"/>
      <c r="DJC34"/>
      <c r="DJD34"/>
      <c r="DJE34"/>
      <c r="DJF34"/>
      <c r="DJG34"/>
      <c r="DJH34"/>
      <c r="DJI34"/>
      <c r="DJJ34"/>
      <c r="DJK34"/>
      <c r="DJL34"/>
      <c r="DJM34"/>
      <c r="DJN34"/>
      <c r="DJO34"/>
      <c r="DJP34"/>
      <c r="DJQ34"/>
      <c r="DJR34"/>
      <c r="DJS34"/>
      <c r="DJT34"/>
      <c r="DJU34"/>
      <c r="DJV34"/>
      <c r="DJW34"/>
      <c r="DJX34"/>
      <c r="DJY34"/>
      <c r="DJZ34"/>
      <c r="DKA34"/>
      <c r="DKB34"/>
      <c r="DKC34"/>
      <c r="DKD34"/>
      <c r="DKE34"/>
      <c r="DKF34"/>
      <c r="DKG34"/>
      <c r="DKH34"/>
      <c r="DKI34"/>
      <c r="DKJ34"/>
      <c r="DKK34"/>
      <c r="DKL34"/>
      <c r="DKM34"/>
      <c r="DKN34"/>
      <c r="DKO34"/>
      <c r="DKP34"/>
      <c r="DKQ34"/>
      <c r="DKR34"/>
      <c r="DKS34"/>
      <c r="DKT34"/>
      <c r="DKU34"/>
      <c r="DKV34"/>
      <c r="DKW34"/>
      <c r="DKX34"/>
      <c r="DKY34"/>
      <c r="DKZ34"/>
      <c r="DLA34"/>
      <c r="DLB34"/>
      <c r="DLC34"/>
      <c r="DLD34"/>
      <c r="DLE34"/>
      <c r="DLF34"/>
      <c r="DLG34"/>
      <c r="DLH34"/>
      <c r="DLI34"/>
      <c r="DLJ34"/>
      <c r="DLK34"/>
      <c r="DLL34"/>
      <c r="DLM34"/>
      <c r="DLN34"/>
      <c r="DLO34"/>
      <c r="DLP34"/>
      <c r="DLQ34"/>
      <c r="DLR34"/>
      <c r="DLS34"/>
      <c r="DLT34"/>
      <c r="DLU34"/>
      <c r="DLV34"/>
      <c r="DLW34"/>
      <c r="DLX34"/>
      <c r="DLY34"/>
      <c r="DLZ34"/>
      <c r="DMA34"/>
      <c r="DMB34"/>
      <c r="DMC34"/>
      <c r="DMD34"/>
      <c r="DME34"/>
      <c r="DMF34"/>
      <c r="DMG34"/>
      <c r="DMH34"/>
      <c r="DMI34"/>
      <c r="DMJ34"/>
      <c r="DMK34"/>
      <c r="DML34"/>
      <c r="DMM34"/>
      <c r="DMN34"/>
      <c r="DMO34"/>
      <c r="DMP34"/>
      <c r="DMQ34"/>
      <c r="DMR34"/>
      <c r="DMS34"/>
      <c r="DMT34"/>
      <c r="DMU34"/>
      <c r="DMV34"/>
      <c r="DMW34"/>
      <c r="DMX34"/>
      <c r="DMY34"/>
      <c r="DMZ34"/>
      <c r="DNA34"/>
      <c r="DNB34"/>
      <c r="DNC34"/>
      <c r="DND34"/>
      <c r="DNE34"/>
      <c r="DNF34"/>
      <c r="DNG34"/>
      <c r="DNH34"/>
      <c r="DNI34"/>
      <c r="DNJ34"/>
      <c r="DNK34"/>
      <c r="DNL34"/>
      <c r="DNM34"/>
      <c r="DNN34"/>
      <c r="DNO34"/>
      <c r="DNP34"/>
      <c r="DNQ34"/>
      <c r="DNR34"/>
      <c r="DNS34"/>
      <c r="DNT34"/>
      <c r="DNU34"/>
      <c r="DNV34"/>
      <c r="DNW34"/>
      <c r="DNX34"/>
      <c r="DNY34"/>
      <c r="DNZ34"/>
      <c r="DOA34"/>
      <c r="DOB34"/>
      <c r="DOC34"/>
      <c r="DOD34"/>
      <c r="DOE34"/>
      <c r="DOF34"/>
      <c r="DOG34"/>
      <c r="DOH34"/>
      <c r="DOI34"/>
      <c r="DOJ34"/>
      <c r="DOK34"/>
      <c r="DOL34"/>
      <c r="DOM34"/>
      <c r="DON34"/>
      <c r="DOO34"/>
      <c r="DOP34"/>
      <c r="DOQ34"/>
      <c r="DOR34"/>
      <c r="DOS34"/>
      <c r="DOT34"/>
      <c r="DOU34"/>
      <c r="DOV34"/>
      <c r="DOW34"/>
      <c r="DOX34"/>
      <c r="DOY34"/>
      <c r="DOZ34"/>
      <c r="DPA34"/>
      <c r="DPB34"/>
      <c r="DPC34"/>
      <c r="DPD34"/>
      <c r="DPE34"/>
      <c r="DPF34"/>
      <c r="DPG34"/>
      <c r="DPH34"/>
      <c r="DPI34"/>
      <c r="DPJ34"/>
      <c r="DPK34"/>
      <c r="DPL34"/>
      <c r="DPM34"/>
      <c r="DPN34"/>
      <c r="DPO34"/>
      <c r="DPP34"/>
      <c r="DPQ34"/>
      <c r="DPR34"/>
      <c r="DPS34"/>
      <c r="DPT34"/>
      <c r="DPU34"/>
      <c r="DPV34"/>
      <c r="DPW34"/>
      <c r="DPX34"/>
      <c r="DPY34"/>
      <c r="DPZ34"/>
      <c r="DQA34"/>
      <c r="DQB34"/>
      <c r="DQC34"/>
      <c r="DQD34"/>
      <c r="DQE34"/>
      <c r="DQF34"/>
      <c r="DQG34"/>
      <c r="DQH34"/>
      <c r="DQI34"/>
      <c r="DQJ34"/>
      <c r="DQK34"/>
      <c r="DQL34"/>
      <c r="DQM34"/>
      <c r="DQN34"/>
      <c r="DQO34"/>
      <c r="DQP34"/>
      <c r="DQQ34"/>
      <c r="DQR34"/>
      <c r="DQS34"/>
      <c r="DQT34"/>
      <c r="DQU34"/>
      <c r="DQV34"/>
      <c r="DQW34"/>
      <c r="DQX34"/>
      <c r="DQY34"/>
      <c r="DQZ34"/>
      <c r="DRA34"/>
      <c r="DRB34"/>
      <c r="DRC34"/>
      <c r="DRD34"/>
      <c r="DRE34"/>
      <c r="DRF34"/>
      <c r="DRG34"/>
      <c r="DRH34"/>
      <c r="DRI34"/>
      <c r="DRJ34"/>
      <c r="DRK34"/>
      <c r="DRL34"/>
      <c r="DRM34"/>
      <c r="DRN34"/>
      <c r="DRO34"/>
      <c r="DRP34"/>
      <c r="DRQ34"/>
      <c r="DRR34"/>
      <c r="DRS34"/>
      <c r="DRT34"/>
      <c r="DRU34"/>
      <c r="DRV34"/>
      <c r="DRW34"/>
      <c r="DRX34"/>
      <c r="DRY34"/>
      <c r="DRZ34"/>
      <c r="DSA34"/>
      <c r="DSB34"/>
      <c r="DSC34"/>
      <c r="DSD34"/>
      <c r="DSE34"/>
      <c r="DSF34"/>
      <c r="DSG34"/>
      <c r="DSH34"/>
      <c r="DSI34"/>
      <c r="DSJ34"/>
      <c r="DSK34"/>
      <c r="DSL34"/>
      <c r="DSM34"/>
      <c r="DSN34"/>
      <c r="DSO34"/>
      <c r="DSP34"/>
      <c r="DSQ34"/>
      <c r="DSR34"/>
      <c r="DSS34"/>
      <c r="DST34"/>
      <c r="DSU34"/>
      <c r="DSV34"/>
      <c r="DSW34"/>
      <c r="DSX34"/>
      <c r="DSY34"/>
      <c r="DSZ34"/>
      <c r="DTA34"/>
      <c r="DTB34"/>
      <c r="DTC34"/>
      <c r="DTD34"/>
      <c r="DTE34"/>
      <c r="DTF34"/>
      <c r="DTG34"/>
      <c r="DTH34"/>
      <c r="DTI34"/>
      <c r="DTJ34"/>
      <c r="DTK34"/>
      <c r="DTL34"/>
      <c r="DTM34"/>
      <c r="DTN34"/>
      <c r="DTO34"/>
      <c r="DTP34"/>
      <c r="DTQ34"/>
      <c r="DTR34"/>
      <c r="DTS34"/>
      <c r="DTT34"/>
      <c r="DTU34"/>
      <c r="DTV34"/>
      <c r="DTW34"/>
      <c r="DTX34"/>
      <c r="DTY34"/>
      <c r="DTZ34"/>
      <c r="DUA34"/>
      <c r="DUB34"/>
      <c r="DUC34"/>
      <c r="DUD34"/>
      <c r="DUE34"/>
      <c r="DUF34"/>
      <c r="DUG34"/>
      <c r="DUH34"/>
      <c r="DUI34"/>
      <c r="DUJ34"/>
      <c r="DUK34"/>
      <c r="DUL34"/>
      <c r="DUM34"/>
      <c r="DUN34"/>
      <c r="DUO34"/>
      <c r="DUP34"/>
      <c r="DUQ34"/>
      <c r="DUR34"/>
      <c r="DUS34"/>
      <c r="DUT34"/>
      <c r="DUU34"/>
      <c r="DUV34"/>
      <c r="DUW34"/>
      <c r="DUX34"/>
      <c r="DUY34"/>
      <c r="DUZ34"/>
      <c r="DVA34"/>
      <c r="DVB34"/>
      <c r="DVC34"/>
      <c r="DVD34"/>
      <c r="DVE34"/>
      <c r="DVF34"/>
      <c r="DVG34"/>
      <c r="DVH34"/>
      <c r="DVI34"/>
      <c r="DVJ34"/>
      <c r="DVK34"/>
      <c r="DVL34"/>
      <c r="DVM34"/>
      <c r="DVN34"/>
      <c r="DVO34"/>
      <c r="DVP34"/>
      <c r="DVQ34"/>
      <c r="DVR34"/>
      <c r="DVS34"/>
      <c r="DVT34"/>
      <c r="DVU34"/>
      <c r="DVV34"/>
      <c r="DVW34"/>
      <c r="DVX34"/>
      <c r="DVY34"/>
      <c r="DVZ34"/>
      <c r="DWA34"/>
      <c r="DWB34"/>
      <c r="DWC34"/>
      <c r="DWD34"/>
      <c r="DWE34"/>
      <c r="DWF34"/>
      <c r="DWG34"/>
      <c r="DWH34"/>
      <c r="DWI34"/>
      <c r="DWJ34"/>
      <c r="DWK34"/>
      <c r="DWL34"/>
      <c r="DWM34"/>
      <c r="DWN34"/>
      <c r="DWO34"/>
      <c r="DWP34"/>
      <c r="DWQ34"/>
      <c r="DWR34"/>
      <c r="DWS34"/>
      <c r="DWT34"/>
      <c r="DWU34"/>
      <c r="DWV34"/>
      <c r="DWW34"/>
      <c r="DWX34"/>
      <c r="DWY34"/>
      <c r="DWZ34"/>
      <c r="DXA34"/>
      <c r="DXB34"/>
      <c r="DXC34"/>
      <c r="DXD34"/>
      <c r="DXE34"/>
      <c r="DXF34"/>
      <c r="DXG34"/>
      <c r="DXH34"/>
      <c r="DXI34"/>
      <c r="DXJ34"/>
      <c r="DXK34"/>
      <c r="DXL34"/>
      <c r="DXM34"/>
      <c r="DXN34"/>
      <c r="DXO34"/>
      <c r="DXP34"/>
      <c r="DXQ34"/>
      <c r="DXR34"/>
      <c r="DXS34"/>
      <c r="DXT34"/>
      <c r="DXU34"/>
      <c r="DXV34"/>
      <c r="DXW34"/>
      <c r="DXX34"/>
      <c r="DXY34"/>
      <c r="DXZ34"/>
      <c r="DYA34"/>
      <c r="DYB34"/>
      <c r="DYC34"/>
      <c r="DYD34"/>
      <c r="DYE34"/>
      <c r="DYF34"/>
      <c r="DYG34"/>
      <c r="DYH34"/>
      <c r="DYI34"/>
      <c r="DYJ34"/>
      <c r="DYK34"/>
      <c r="DYL34"/>
      <c r="DYM34"/>
      <c r="DYN34"/>
      <c r="DYO34"/>
      <c r="DYP34"/>
      <c r="DYQ34"/>
      <c r="DYR34"/>
      <c r="DYS34"/>
      <c r="DYT34"/>
      <c r="DYU34"/>
      <c r="DYV34"/>
      <c r="DYW34"/>
      <c r="DYX34"/>
      <c r="DYY34"/>
      <c r="DYZ34"/>
      <c r="DZA34"/>
      <c r="DZB34"/>
      <c r="DZC34"/>
      <c r="DZD34"/>
      <c r="DZE34"/>
      <c r="DZF34"/>
      <c r="DZG34"/>
      <c r="DZH34"/>
      <c r="DZI34"/>
      <c r="DZJ34"/>
      <c r="DZK34"/>
      <c r="DZL34"/>
      <c r="DZM34"/>
      <c r="DZN34"/>
      <c r="DZO34"/>
      <c r="DZP34"/>
      <c r="DZQ34"/>
      <c r="DZR34"/>
      <c r="DZS34"/>
      <c r="DZT34"/>
      <c r="DZU34"/>
      <c r="DZV34"/>
      <c r="DZW34"/>
      <c r="DZX34"/>
      <c r="DZY34"/>
      <c r="DZZ34"/>
      <c r="EAA34"/>
      <c r="EAB34"/>
      <c r="EAC34"/>
      <c r="EAD34"/>
      <c r="EAE34"/>
      <c r="EAF34"/>
      <c r="EAG34"/>
      <c r="EAH34"/>
      <c r="EAI34"/>
      <c r="EAJ34"/>
      <c r="EAK34"/>
      <c r="EAL34"/>
      <c r="EAM34"/>
      <c r="EAN34"/>
      <c r="EAO34"/>
      <c r="EAP34"/>
      <c r="EAQ34"/>
      <c r="EAR34"/>
      <c r="EAS34"/>
      <c r="EAT34"/>
      <c r="EAU34"/>
      <c r="EAV34"/>
      <c r="EAW34"/>
      <c r="EAX34"/>
      <c r="EAY34"/>
      <c r="EAZ34"/>
      <c r="EBA34"/>
      <c r="EBB34"/>
      <c r="EBC34"/>
      <c r="EBD34"/>
      <c r="EBE34"/>
      <c r="EBF34"/>
      <c r="EBG34"/>
      <c r="EBH34"/>
      <c r="EBI34"/>
      <c r="EBJ34"/>
      <c r="EBK34"/>
      <c r="EBL34"/>
      <c r="EBM34"/>
      <c r="EBN34"/>
      <c r="EBO34"/>
      <c r="EBP34"/>
      <c r="EBQ34"/>
      <c r="EBR34"/>
      <c r="EBS34"/>
      <c r="EBT34"/>
      <c r="EBU34"/>
      <c r="EBV34"/>
      <c r="EBW34"/>
      <c r="EBX34"/>
      <c r="EBY34"/>
      <c r="EBZ34"/>
      <c r="ECA34"/>
      <c r="ECB34"/>
      <c r="ECC34"/>
      <c r="ECD34"/>
      <c r="ECE34"/>
      <c r="ECF34"/>
      <c r="ECG34"/>
      <c r="ECH34"/>
      <c r="ECI34"/>
      <c r="ECJ34"/>
      <c r="ECK34"/>
      <c r="ECL34"/>
      <c r="ECM34"/>
      <c r="ECN34"/>
      <c r="ECO34"/>
      <c r="ECP34"/>
      <c r="ECQ34"/>
      <c r="ECR34"/>
      <c r="ECS34"/>
      <c r="ECT34"/>
      <c r="ECU34"/>
      <c r="ECV34"/>
      <c r="ECW34"/>
      <c r="ECX34"/>
      <c r="ECY34"/>
      <c r="ECZ34"/>
      <c r="EDA34"/>
      <c r="EDB34"/>
      <c r="EDC34"/>
      <c r="EDD34"/>
      <c r="EDE34"/>
      <c r="EDF34"/>
      <c r="EDG34"/>
      <c r="EDH34"/>
      <c r="EDI34"/>
      <c r="EDJ34"/>
      <c r="EDK34"/>
      <c r="EDL34"/>
      <c r="EDM34"/>
      <c r="EDN34"/>
      <c r="EDO34"/>
      <c r="EDP34"/>
      <c r="EDQ34"/>
      <c r="EDR34"/>
      <c r="EDS34"/>
      <c r="EDT34"/>
      <c r="EDU34"/>
      <c r="EDV34"/>
      <c r="EDW34"/>
      <c r="EDX34"/>
      <c r="EDY34"/>
      <c r="EDZ34"/>
      <c r="EEA34"/>
      <c r="EEB34"/>
      <c r="EEC34"/>
      <c r="EED34"/>
      <c r="EEE34"/>
      <c r="EEF34"/>
      <c r="EEG34"/>
      <c r="EEH34"/>
      <c r="EEI34"/>
      <c r="EEJ34"/>
      <c r="EEK34"/>
      <c r="EEL34"/>
      <c r="EEM34"/>
      <c r="EEN34"/>
      <c r="EEO34"/>
      <c r="EEP34"/>
      <c r="EEQ34"/>
      <c r="EER34"/>
      <c r="EES34"/>
      <c r="EET34"/>
      <c r="EEU34"/>
      <c r="EEV34"/>
      <c r="EEW34"/>
      <c r="EEX34"/>
      <c r="EEY34"/>
      <c r="EEZ34"/>
      <c r="EFA34"/>
      <c r="EFB34"/>
      <c r="EFC34"/>
      <c r="EFD34"/>
      <c r="EFE34"/>
      <c r="EFF34"/>
      <c r="EFG34"/>
      <c r="EFH34"/>
      <c r="EFI34"/>
      <c r="EFJ34"/>
      <c r="EFK34"/>
      <c r="EFL34"/>
      <c r="EFM34"/>
      <c r="EFN34"/>
      <c r="EFO34"/>
      <c r="EFP34"/>
      <c r="EFQ34"/>
      <c r="EFR34"/>
      <c r="EFS34"/>
      <c r="EFT34"/>
      <c r="EFU34"/>
      <c r="EFV34"/>
      <c r="EFW34"/>
      <c r="EFX34"/>
      <c r="EFY34"/>
      <c r="EFZ34"/>
      <c r="EGA34"/>
      <c r="EGB34"/>
      <c r="EGC34"/>
      <c r="EGD34"/>
      <c r="EGE34"/>
      <c r="EGF34"/>
      <c r="EGG34"/>
      <c r="EGH34"/>
      <c r="EGI34"/>
      <c r="EGJ34"/>
      <c r="EGK34"/>
      <c r="EGL34"/>
      <c r="EGM34"/>
      <c r="EGN34"/>
      <c r="EGO34"/>
      <c r="EGP34"/>
      <c r="EGQ34"/>
      <c r="EGR34"/>
      <c r="EGS34"/>
      <c r="EGT34"/>
      <c r="EGU34"/>
      <c r="EGV34"/>
      <c r="EGW34"/>
      <c r="EGX34"/>
      <c r="EGY34"/>
      <c r="EGZ34"/>
      <c r="EHA34"/>
      <c r="EHB34"/>
      <c r="EHC34"/>
      <c r="EHD34"/>
      <c r="EHE34"/>
      <c r="EHF34"/>
      <c r="EHG34"/>
      <c r="EHH34"/>
      <c r="EHI34"/>
      <c r="EHJ34"/>
      <c r="EHK34"/>
      <c r="EHL34"/>
      <c r="EHM34"/>
      <c r="EHN34"/>
      <c r="EHO34"/>
      <c r="EHP34"/>
      <c r="EHQ34"/>
      <c r="EHR34"/>
      <c r="EHS34"/>
      <c r="EHT34"/>
      <c r="EHU34"/>
      <c r="EHV34"/>
      <c r="EHW34"/>
      <c r="EHX34"/>
      <c r="EHY34"/>
      <c r="EHZ34"/>
      <c r="EIA34"/>
      <c r="EIB34"/>
      <c r="EIC34"/>
      <c r="EID34"/>
      <c r="EIE34"/>
      <c r="EIF34"/>
      <c r="EIG34"/>
      <c r="EIH34"/>
      <c r="EII34"/>
      <c r="EIJ34"/>
      <c r="EIK34"/>
      <c r="EIL34"/>
      <c r="EIM34"/>
      <c r="EIN34"/>
      <c r="EIO34"/>
      <c r="EIP34"/>
      <c r="EIQ34"/>
      <c r="EIR34"/>
      <c r="EIS34"/>
      <c r="EIT34"/>
      <c r="EIU34"/>
      <c r="EIV34"/>
      <c r="EIW34"/>
      <c r="EIX34"/>
      <c r="EIY34"/>
      <c r="EIZ34"/>
      <c r="EJA34"/>
      <c r="EJB34"/>
      <c r="EJC34"/>
      <c r="EJD34"/>
      <c r="EJE34"/>
      <c r="EJF34"/>
      <c r="EJG34"/>
      <c r="EJH34"/>
      <c r="EJI34"/>
      <c r="EJJ34"/>
      <c r="EJK34"/>
      <c r="EJL34"/>
      <c r="EJM34"/>
      <c r="EJN34"/>
      <c r="EJO34"/>
      <c r="EJP34"/>
      <c r="EJQ34"/>
      <c r="EJR34"/>
      <c r="EJS34"/>
      <c r="EJT34"/>
      <c r="EJU34"/>
      <c r="EJV34"/>
      <c r="EJW34"/>
      <c r="EJX34"/>
      <c r="EJY34"/>
      <c r="EJZ34"/>
      <c r="EKA34"/>
      <c r="EKB34"/>
      <c r="EKC34"/>
      <c r="EKD34"/>
      <c r="EKE34"/>
      <c r="EKF34"/>
      <c r="EKG34"/>
      <c r="EKH34"/>
      <c r="EKI34"/>
      <c r="EKJ34"/>
      <c r="EKK34"/>
      <c r="EKL34"/>
      <c r="EKM34"/>
      <c r="EKN34"/>
      <c r="EKO34"/>
      <c r="EKP34"/>
      <c r="EKQ34"/>
      <c r="EKR34"/>
      <c r="EKS34"/>
      <c r="EKT34"/>
      <c r="EKU34"/>
      <c r="EKV34"/>
      <c r="EKW34"/>
      <c r="EKX34"/>
      <c r="EKY34"/>
      <c r="EKZ34"/>
      <c r="ELA34"/>
      <c r="ELB34"/>
      <c r="ELC34"/>
      <c r="ELD34"/>
      <c r="ELE34"/>
      <c r="ELF34"/>
      <c r="ELG34"/>
      <c r="ELH34"/>
      <c r="ELI34"/>
      <c r="ELJ34"/>
      <c r="ELK34"/>
      <c r="ELL34"/>
      <c r="ELM34"/>
      <c r="ELN34"/>
      <c r="ELO34"/>
      <c r="ELP34"/>
      <c r="ELQ34"/>
      <c r="ELR34"/>
      <c r="ELS34"/>
      <c r="ELT34"/>
      <c r="ELU34"/>
      <c r="ELV34"/>
      <c r="ELW34"/>
      <c r="ELX34"/>
      <c r="ELY34"/>
      <c r="ELZ34"/>
      <c r="EMA34"/>
      <c r="EMB34"/>
      <c r="EMC34"/>
      <c r="EMD34"/>
      <c r="EME34"/>
      <c r="EMF34"/>
      <c r="EMG34"/>
      <c r="EMH34"/>
      <c r="EMI34"/>
      <c r="EMJ34"/>
      <c r="EMK34"/>
      <c r="EML34"/>
      <c r="EMM34"/>
      <c r="EMN34"/>
      <c r="EMO34"/>
      <c r="EMP34"/>
      <c r="EMQ34"/>
      <c r="EMR34"/>
      <c r="EMS34"/>
      <c r="EMT34"/>
      <c r="EMU34"/>
      <c r="EMV34"/>
      <c r="EMW34"/>
      <c r="EMX34"/>
      <c r="EMY34"/>
      <c r="EMZ34"/>
      <c r="ENA34"/>
      <c r="ENB34"/>
      <c r="ENC34"/>
      <c r="END34"/>
      <c r="ENE34"/>
      <c r="ENF34"/>
      <c r="ENG34"/>
      <c r="ENH34"/>
      <c r="ENI34"/>
      <c r="ENJ34"/>
      <c r="ENK34"/>
      <c r="ENL34"/>
      <c r="ENM34"/>
      <c r="ENN34"/>
      <c r="ENO34"/>
      <c r="ENP34"/>
      <c r="ENQ34"/>
      <c r="ENR34"/>
      <c r="ENS34"/>
      <c r="ENT34"/>
      <c r="ENU34"/>
      <c r="ENV34"/>
      <c r="ENW34"/>
      <c r="ENX34"/>
      <c r="ENY34"/>
      <c r="ENZ34"/>
      <c r="EOA34"/>
      <c r="EOB34"/>
      <c r="EOC34"/>
      <c r="EOD34"/>
      <c r="EOE34"/>
      <c r="EOF34"/>
      <c r="EOG34"/>
      <c r="EOH34"/>
      <c r="EOI34"/>
      <c r="EOJ34"/>
      <c r="EOK34"/>
      <c r="EOL34"/>
      <c r="EOM34"/>
      <c r="EON34"/>
      <c r="EOO34"/>
      <c r="EOP34"/>
      <c r="EOQ34"/>
      <c r="EOR34"/>
      <c r="EOS34"/>
      <c r="EOT34"/>
      <c r="EOU34"/>
      <c r="EOV34"/>
      <c r="EOW34"/>
      <c r="EOX34"/>
      <c r="EOY34"/>
      <c r="EOZ34"/>
      <c r="EPA34"/>
      <c r="EPB34"/>
      <c r="EPC34"/>
      <c r="EPD34"/>
      <c r="EPE34"/>
      <c r="EPF34"/>
      <c r="EPG34"/>
      <c r="EPH34"/>
      <c r="EPI34"/>
      <c r="EPJ34"/>
      <c r="EPK34"/>
      <c r="EPL34"/>
      <c r="EPM34"/>
      <c r="EPN34"/>
      <c r="EPO34"/>
      <c r="EPP34"/>
      <c r="EPQ34"/>
      <c r="EPR34"/>
      <c r="EPS34"/>
      <c r="EPT34"/>
      <c r="EPU34"/>
      <c r="EPV34"/>
      <c r="EPW34"/>
      <c r="EPX34"/>
      <c r="EPY34"/>
      <c r="EPZ34"/>
      <c r="EQA34"/>
      <c r="EQB34"/>
      <c r="EQC34"/>
      <c r="EQD34"/>
      <c r="EQE34"/>
      <c r="EQF34"/>
      <c r="EQG34"/>
      <c r="EQH34"/>
      <c r="EQI34"/>
      <c r="EQJ34"/>
      <c r="EQK34"/>
      <c r="EQL34"/>
      <c r="EQM34"/>
      <c r="EQN34"/>
      <c r="EQO34"/>
      <c r="EQP34"/>
      <c r="EQQ34"/>
      <c r="EQR34"/>
      <c r="EQS34"/>
      <c r="EQT34"/>
      <c r="EQU34"/>
      <c r="EQV34"/>
      <c r="EQW34"/>
      <c r="EQX34"/>
      <c r="EQY34"/>
      <c r="EQZ34"/>
      <c r="ERA34"/>
      <c r="ERB34"/>
      <c r="ERC34"/>
      <c r="ERD34"/>
      <c r="ERE34"/>
      <c r="ERF34"/>
      <c r="ERG34"/>
      <c r="ERH34"/>
      <c r="ERI34"/>
      <c r="ERJ34"/>
      <c r="ERK34"/>
      <c r="ERL34"/>
      <c r="ERM34"/>
      <c r="ERN34"/>
      <c r="ERO34"/>
      <c r="ERP34"/>
      <c r="ERQ34"/>
      <c r="ERR34"/>
      <c r="ERS34"/>
      <c r="ERT34"/>
      <c r="ERU34"/>
      <c r="ERV34"/>
      <c r="ERW34"/>
      <c r="ERX34"/>
      <c r="ERY34"/>
      <c r="ERZ34"/>
      <c r="ESA34"/>
      <c r="ESB34"/>
      <c r="ESC34"/>
      <c r="ESD34"/>
      <c r="ESE34"/>
      <c r="ESF34"/>
      <c r="ESG34"/>
      <c r="ESH34"/>
      <c r="ESI34"/>
      <c r="ESJ34"/>
      <c r="ESK34"/>
      <c r="ESL34"/>
      <c r="ESM34"/>
      <c r="ESN34"/>
      <c r="ESO34"/>
      <c r="ESP34"/>
      <c r="ESQ34"/>
      <c r="ESR34"/>
      <c r="ESS34"/>
      <c r="EST34"/>
      <c r="ESU34"/>
      <c r="ESV34"/>
      <c r="ESW34"/>
      <c r="ESX34"/>
      <c r="ESY34"/>
      <c r="ESZ34"/>
      <c r="ETA34"/>
      <c r="ETB34"/>
      <c r="ETC34"/>
      <c r="ETD34"/>
      <c r="ETE34"/>
      <c r="ETF34"/>
      <c r="ETG34"/>
      <c r="ETH34"/>
      <c r="ETI34"/>
      <c r="ETJ34"/>
      <c r="ETK34"/>
      <c r="ETL34"/>
      <c r="ETM34"/>
      <c r="ETN34"/>
      <c r="ETO34"/>
      <c r="ETP34"/>
      <c r="ETQ34"/>
      <c r="ETR34"/>
      <c r="ETS34"/>
      <c r="ETT34"/>
      <c r="ETU34"/>
      <c r="ETV34"/>
      <c r="ETW34"/>
      <c r="ETX34"/>
      <c r="ETY34"/>
      <c r="ETZ34"/>
      <c r="EUA34"/>
      <c r="EUB34"/>
      <c r="EUC34"/>
      <c r="EUD34"/>
      <c r="EUE34"/>
      <c r="EUF34"/>
      <c r="EUG34"/>
      <c r="EUH34"/>
      <c r="EUI34"/>
      <c r="EUJ34"/>
      <c r="EUK34"/>
      <c r="EUL34"/>
      <c r="EUM34"/>
      <c r="EUN34"/>
      <c r="EUO34"/>
      <c r="EUP34"/>
      <c r="EUQ34"/>
      <c r="EUR34"/>
      <c r="EUS34"/>
      <c r="EUT34"/>
      <c r="EUU34"/>
      <c r="EUV34"/>
      <c r="EUW34"/>
      <c r="EUX34"/>
      <c r="EUY34"/>
      <c r="EUZ34"/>
      <c r="EVA34"/>
      <c r="EVB34"/>
      <c r="EVC34"/>
      <c r="EVD34"/>
      <c r="EVE34"/>
      <c r="EVF34"/>
      <c r="EVG34"/>
      <c r="EVH34"/>
      <c r="EVI34"/>
      <c r="EVJ34"/>
      <c r="EVK34"/>
      <c r="EVL34"/>
      <c r="EVM34"/>
      <c r="EVN34"/>
      <c r="EVO34"/>
      <c r="EVP34"/>
      <c r="EVQ34"/>
      <c r="EVR34"/>
      <c r="EVS34"/>
      <c r="EVT34"/>
      <c r="EVU34"/>
      <c r="EVV34"/>
      <c r="EVW34"/>
      <c r="EVX34"/>
      <c r="EVY34"/>
      <c r="EVZ34"/>
      <c r="EWA34"/>
      <c r="EWB34"/>
      <c r="EWC34"/>
      <c r="EWD34"/>
      <c r="EWE34"/>
      <c r="EWF34"/>
      <c r="EWG34"/>
      <c r="EWH34"/>
      <c r="EWI34"/>
      <c r="EWJ34"/>
      <c r="EWK34"/>
      <c r="EWL34"/>
      <c r="EWM34"/>
      <c r="EWN34"/>
      <c r="EWO34"/>
      <c r="EWP34"/>
      <c r="EWQ34"/>
      <c r="EWR34"/>
      <c r="EWS34"/>
      <c r="EWT34"/>
      <c r="EWU34"/>
      <c r="EWV34"/>
      <c r="EWW34"/>
      <c r="EWX34"/>
      <c r="EWY34"/>
      <c r="EWZ34"/>
      <c r="EXA34"/>
      <c r="EXB34"/>
      <c r="EXC34"/>
      <c r="EXD34"/>
      <c r="EXE34"/>
      <c r="EXF34"/>
      <c r="EXG34"/>
      <c r="EXH34"/>
      <c r="EXI34"/>
      <c r="EXJ34"/>
      <c r="EXK34"/>
      <c r="EXL34"/>
      <c r="EXM34"/>
      <c r="EXN34"/>
      <c r="EXO34"/>
      <c r="EXP34"/>
      <c r="EXQ34"/>
      <c r="EXR34"/>
      <c r="EXS34"/>
      <c r="EXT34"/>
      <c r="EXU34"/>
      <c r="EXV34"/>
      <c r="EXW34"/>
      <c r="EXX34"/>
      <c r="EXY34"/>
      <c r="EXZ34"/>
      <c r="EYA34"/>
      <c r="EYB34"/>
      <c r="EYC34"/>
      <c r="EYD34"/>
      <c r="EYE34"/>
      <c r="EYF34"/>
      <c r="EYG34"/>
      <c r="EYH34"/>
      <c r="EYI34"/>
      <c r="EYJ34"/>
      <c r="EYK34"/>
      <c r="EYL34"/>
      <c r="EYM34"/>
      <c r="EYN34"/>
      <c r="EYO34"/>
      <c r="EYP34"/>
      <c r="EYQ34"/>
      <c r="EYR34"/>
      <c r="EYS34"/>
      <c r="EYT34"/>
      <c r="EYU34"/>
      <c r="EYV34"/>
      <c r="EYW34"/>
      <c r="EYX34"/>
      <c r="EYY34"/>
      <c r="EYZ34"/>
      <c r="EZA34"/>
      <c r="EZB34"/>
      <c r="EZC34"/>
      <c r="EZD34"/>
      <c r="EZE34"/>
      <c r="EZF34"/>
      <c r="EZG34"/>
      <c r="EZH34"/>
      <c r="EZI34"/>
      <c r="EZJ34"/>
      <c r="EZK34"/>
      <c r="EZL34"/>
      <c r="EZM34"/>
      <c r="EZN34"/>
      <c r="EZO34"/>
      <c r="EZP34"/>
      <c r="EZQ34"/>
      <c r="EZR34"/>
      <c r="EZS34"/>
      <c r="EZT34"/>
      <c r="EZU34"/>
      <c r="EZV34"/>
      <c r="EZW34"/>
      <c r="EZX34"/>
      <c r="EZY34"/>
      <c r="EZZ34"/>
      <c r="FAA34"/>
      <c r="FAB34"/>
      <c r="FAC34"/>
      <c r="FAD34"/>
      <c r="FAE34"/>
      <c r="FAF34"/>
      <c r="FAG34"/>
      <c r="FAH34"/>
      <c r="FAI34"/>
      <c r="FAJ34"/>
      <c r="FAK34"/>
      <c r="FAL34"/>
      <c r="FAM34"/>
      <c r="FAN34"/>
      <c r="FAO34"/>
      <c r="FAP34"/>
      <c r="FAQ34"/>
      <c r="FAR34"/>
      <c r="FAS34"/>
      <c r="FAT34"/>
      <c r="FAU34"/>
      <c r="FAV34"/>
      <c r="FAW34"/>
      <c r="FAX34"/>
      <c r="FAY34"/>
      <c r="FAZ34"/>
      <c r="FBA34"/>
      <c r="FBB34"/>
      <c r="FBC34"/>
      <c r="FBD34"/>
      <c r="FBE34"/>
      <c r="FBF34"/>
      <c r="FBG34"/>
      <c r="FBH34"/>
      <c r="FBI34"/>
      <c r="FBJ34"/>
      <c r="FBK34"/>
      <c r="FBL34"/>
      <c r="FBM34"/>
      <c r="FBN34"/>
      <c r="FBO34"/>
      <c r="FBP34"/>
      <c r="FBQ34"/>
      <c r="FBR34"/>
      <c r="FBS34"/>
      <c r="FBT34"/>
      <c r="FBU34"/>
      <c r="FBV34"/>
      <c r="FBW34"/>
      <c r="FBX34"/>
      <c r="FBY34"/>
      <c r="FBZ34"/>
      <c r="FCA34"/>
      <c r="FCB34"/>
      <c r="FCC34"/>
      <c r="FCD34"/>
      <c r="FCE34"/>
      <c r="FCF34"/>
      <c r="FCG34"/>
      <c r="FCH34"/>
      <c r="FCI34"/>
      <c r="FCJ34"/>
      <c r="FCK34"/>
      <c r="FCL34"/>
      <c r="FCM34"/>
      <c r="FCN34"/>
      <c r="FCO34"/>
      <c r="FCP34"/>
      <c r="FCQ34"/>
      <c r="FCR34"/>
      <c r="FCS34"/>
      <c r="FCT34"/>
      <c r="FCU34"/>
      <c r="FCV34"/>
      <c r="FCW34"/>
      <c r="FCX34"/>
      <c r="FCY34"/>
      <c r="FCZ34"/>
      <c r="FDA34"/>
      <c r="FDB34"/>
      <c r="FDC34"/>
      <c r="FDD34"/>
      <c r="FDE34"/>
      <c r="FDF34"/>
      <c r="FDG34"/>
      <c r="FDH34"/>
      <c r="FDI34"/>
      <c r="FDJ34"/>
      <c r="FDK34"/>
      <c r="FDL34"/>
      <c r="FDM34"/>
      <c r="FDN34"/>
      <c r="FDO34"/>
      <c r="FDP34"/>
      <c r="FDQ34"/>
      <c r="FDR34"/>
      <c r="FDS34"/>
      <c r="FDT34"/>
      <c r="FDU34"/>
      <c r="FDV34"/>
      <c r="FDW34"/>
      <c r="FDX34"/>
      <c r="FDY34"/>
      <c r="FDZ34"/>
      <c r="FEA34"/>
      <c r="FEB34"/>
      <c r="FEC34"/>
      <c r="FED34"/>
      <c r="FEE34"/>
      <c r="FEF34"/>
      <c r="FEG34"/>
      <c r="FEH34"/>
      <c r="FEI34"/>
      <c r="FEJ34"/>
      <c r="FEK34"/>
      <c r="FEL34"/>
      <c r="FEM34"/>
      <c r="FEN34"/>
      <c r="FEO34"/>
      <c r="FEP34"/>
      <c r="FEQ34"/>
      <c r="FER34"/>
      <c r="FES34"/>
      <c r="FET34"/>
      <c r="FEU34"/>
      <c r="FEV34"/>
      <c r="FEW34"/>
      <c r="FEX34"/>
      <c r="FEY34"/>
      <c r="FEZ34"/>
      <c r="FFA34"/>
      <c r="FFB34"/>
      <c r="FFC34"/>
      <c r="FFD34"/>
      <c r="FFE34"/>
      <c r="FFF34"/>
      <c r="FFG34"/>
      <c r="FFH34"/>
      <c r="FFI34"/>
      <c r="FFJ34"/>
      <c r="FFK34"/>
      <c r="FFL34"/>
      <c r="FFM34"/>
      <c r="FFN34"/>
      <c r="FFO34"/>
      <c r="FFP34"/>
      <c r="FFQ34"/>
      <c r="FFR34"/>
      <c r="FFS34"/>
      <c r="FFT34"/>
      <c r="FFU34"/>
      <c r="FFV34"/>
      <c r="FFW34"/>
      <c r="FFX34"/>
      <c r="FFY34"/>
      <c r="FFZ34"/>
      <c r="FGA34"/>
      <c r="FGB34"/>
      <c r="FGC34"/>
      <c r="FGD34"/>
      <c r="FGE34"/>
      <c r="FGF34"/>
      <c r="FGG34"/>
      <c r="FGH34"/>
      <c r="FGI34"/>
      <c r="FGJ34"/>
      <c r="FGK34"/>
      <c r="FGL34"/>
      <c r="FGM34"/>
      <c r="FGN34"/>
      <c r="FGO34"/>
      <c r="FGP34"/>
      <c r="FGQ34"/>
      <c r="FGR34"/>
      <c r="FGS34"/>
      <c r="FGT34"/>
      <c r="FGU34"/>
      <c r="FGV34"/>
      <c r="FGW34"/>
      <c r="FGX34"/>
      <c r="FGY34"/>
      <c r="FGZ34"/>
      <c r="FHA34"/>
      <c r="FHB34"/>
      <c r="FHC34"/>
      <c r="FHD34"/>
      <c r="FHE34"/>
      <c r="FHF34"/>
      <c r="FHG34"/>
      <c r="FHH34"/>
      <c r="FHI34"/>
      <c r="FHJ34"/>
      <c r="FHK34"/>
      <c r="FHL34"/>
      <c r="FHM34"/>
      <c r="FHN34"/>
      <c r="FHO34"/>
      <c r="FHP34"/>
      <c r="FHQ34"/>
      <c r="FHR34"/>
      <c r="FHS34"/>
      <c r="FHT34"/>
      <c r="FHU34"/>
      <c r="FHV34"/>
      <c r="FHW34"/>
      <c r="FHX34"/>
      <c r="FHY34"/>
      <c r="FHZ34"/>
      <c r="FIA34"/>
      <c r="FIB34"/>
      <c r="FIC34"/>
      <c r="FID34"/>
      <c r="FIE34"/>
      <c r="FIF34"/>
      <c r="FIG34"/>
      <c r="FIH34"/>
      <c r="FII34"/>
      <c r="FIJ34"/>
      <c r="FIK34"/>
      <c r="FIL34"/>
      <c r="FIM34"/>
      <c r="FIN34"/>
      <c r="FIO34"/>
      <c r="FIP34"/>
      <c r="FIQ34"/>
      <c r="FIR34"/>
      <c r="FIS34"/>
      <c r="FIT34"/>
      <c r="FIU34"/>
      <c r="FIV34"/>
      <c r="FIW34"/>
      <c r="FIX34"/>
      <c r="FIY34"/>
      <c r="FIZ34"/>
      <c r="FJA34"/>
      <c r="FJB34"/>
      <c r="FJC34"/>
      <c r="FJD34"/>
      <c r="FJE34"/>
      <c r="FJF34"/>
      <c r="FJG34"/>
      <c r="FJH34"/>
      <c r="FJI34"/>
      <c r="FJJ34"/>
      <c r="FJK34"/>
      <c r="FJL34"/>
      <c r="FJM34"/>
      <c r="FJN34"/>
      <c r="FJO34"/>
      <c r="FJP34"/>
      <c r="FJQ34"/>
      <c r="FJR34"/>
      <c r="FJS34"/>
      <c r="FJT34"/>
      <c r="FJU34"/>
      <c r="FJV34"/>
      <c r="FJW34"/>
      <c r="FJX34"/>
      <c r="FJY34"/>
      <c r="FJZ34"/>
      <c r="FKA34"/>
      <c r="FKB34"/>
      <c r="FKC34"/>
      <c r="FKD34"/>
      <c r="FKE34"/>
      <c r="FKF34"/>
      <c r="FKG34"/>
      <c r="FKH34"/>
      <c r="FKI34"/>
      <c r="FKJ34"/>
      <c r="FKK34"/>
      <c r="FKL34"/>
      <c r="FKM34"/>
      <c r="FKN34"/>
      <c r="FKO34"/>
      <c r="FKP34"/>
      <c r="FKQ34"/>
      <c r="FKR34"/>
      <c r="FKS34"/>
      <c r="FKT34"/>
      <c r="FKU34"/>
      <c r="FKV34"/>
      <c r="FKW34"/>
      <c r="FKX34"/>
      <c r="FKY34"/>
      <c r="FKZ34"/>
      <c r="FLA34"/>
      <c r="FLB34"/>
      <c r="FLC34"/>
      <c r="FLD34"/>
      <c r="FLE34"/>
      <c r="FLF34"/>
      <c r="FLG34"/>
      <c r="FLH34"/>
      <c r="FLI34"/>
      <c r="FLJ34"/>
      <c r="FLK34"/>
      <c r="FLL34"/>
      <c r="FLM34"/>
      <c r="FLN34"/>
      <c r="FLO34"/>
      <c r="FLP34"/>
      <c r="FLQ34"/>
      <c r="FLR34"/>
      <c r="FLS34"/>
      <c r="FLT34"/>
      <c r="FLU34"/>
      <c r="FLV34"/>
      <c r="FLW34"/>
      <c r="FLX34"/>
      <c r="FLY34"/>
      <c r="FLZ34"/>
      <c r="FMA34"/>
      <c r="FMB34"/>
      <c r="FMC34"/>
      <c r="FMD34"/>
      <c r="FME34"/>
      <c r="FMF34"/>
      <c r="FMG34"/>
      <c r="FMH34"/>
      <c r="FMI34"/>
      <c r="FMJ34"/>
      <c r="FMK34"/>
      <c r="FML34"/>
      <c r="FMM34"/>
      <c r="FMN34"/>
      <c r="FMO34"/>
      <c r="FMP34"/>
      <c r="FMQ34"/>
      <c r="FMR34"/>
      <c r="FMS34"/>
      <c r="FMT34"/>
      <c r="FMU34"/>
      <c r="FMV34"/>
      <c r="FMW34"/>
      <c r="FMX34"/>
      <c r="FMY34"/>
      <c r="FMZ34"/>
      <c r="FNA34"/>
      <c r="FNB34"/>
      <c r="FNC34"/>
      <c r="FND34"/>
      <c r="FNE34"/>
      <c r="FNF34"/>
      <c r="FNG34"/>
      <c r="FNH34"/>
      <c r="FNI34"/>
      <c r="FNJ34"/>
      <c r="FNK34"/>
      <c r="FNL34"/>
      <c r="FNM34"/>
      <c r="FNN34"/>
      <c r="FNO34"/>
      <c r="FNP34"/>
      <c r="FNQ34"/>
      <c r="FNR34"/>
      <c r="FNS34"/>
      <c r="FNT34"/>
      <c r="FNU34"/>
      <c r="FNV34"/>
      <c r="FNW34"/>
      <c r="FNX34"/>
      <c r="FNY34"/>
      <c r="FNZ34"/>
      <c r="FOA34"/>
      <c r="FOB34"/>
      <c r="FOC34"/>
      <c r="FOD34"/>
      <c r="FOE34"/>
      <c r="FOF34"/>
      <c r="FOG34"/>
      <c r="FOH34"/>
      <c r="FOI34"/>
      <c r="FOJ34"/>
      <c r="FOK34"/>
      <c r="FOL34"/>
      <c r="FOM34"/>
      <c r="FON34"/>
      <c r="FOO34"/>
      <c r="FOP34"/>
      <c r="FOQ34"/>
      <c r="FOR34"/>
      <c r="FOS34"/>
      <c r="FOT34"/>
      <c r="FOU34"/>
      <c r="FOV34"/>
      <c r="FOW34"/>
      <c r="FOX34"/>
      <c r="FOY34"/>
      <c r="FOZ34"/>
      <c r="FPA34"/>
      <c r="FPB34"/>
      <c r="FPC34"/>
      <c r="FPD34"/>
      <c r="FPE34"/>
      <c r="FPF34"/>
      <c r="FPG34"/>
      <c r="FPH34"/>
      <c r="FPI34"/>
      <c r="FPJ34"/>
      <c r="FPK34"/>
      <c r="FPL34"/>
      <c r="FPM34"/>
      <c r="FPN34"/>
      <c r="FPO34"/>
      <c r="FPP34"/>
      <c r="FPQ34"/>
      <c r="FPR34"/>
      <c r="FPS34"/>
      <c r="FPT34"/>
      <c r="FPU34"/>
      <c r="FPV34"/>
      <c r="FPW34"/>
      <c r="FPX34"/>
      <c r="FPY34"/>
      <c r="FPZ34"/>
      <c r="FQA34"/>
      <c r="FQB34"/>
      <c r="FQC34"/>
      <c r="FQD34"/>
      <c r="FQE34"/>
      <c r="FQF34"/>
      <c r="FQG34"/>
      <c r="FQH34"/>
      <c r="FQI34"/>
      <c r="FQJ34"/>
      <c r="FQK34"/>
      <c r="FQL34"/>
      <c r="FQM34"/>
      <c r="FQN34"/>
      <c r="FQO34"/>
      <c r="FQP34"/>
      <c r="FQQ34"/>
      <c r="FQR34"/>
      <c r="FQS34"/>
      <c r="FQT34"/>
      <c r="FQU34"/>
      <c r="FQV34"/>
      <c r="FQW34"/>
      <c r="FQX34"/>
      <c r="FQY34"/>
      <c r="FQZ34"/>
      <c r="FRA34"/>
      <c r="FRB34"/>
      <c r="FRC34"/>
      <c r="FRD34"/>
      <c r="FRE34"/>
      <c r="FRF34"/>
      <c r="FRG34"/>
      <c r="FRH34"/>
      <c r="FRI34"/>
      <c r="FRJ34"/>
      <c r="FRK34"/>
      <c r="FRL34"/>
      <c r="FRM34"/>
      <c r="FRN34"/>
      <c r="FRO34"/>
      <c r="FRP34"/>
      <c r="FRQ34"/>
      <c r="FRR34"/>
      <c r="FRS34"/>
      <c r="FRT34"/>
      <c r="FRU34"/>
      <c r="FRV34"/>
      <c r="FRW34"/>
      <c r="FRX34"/>
      <c r="FRY34"/>
      <c r="FRZ34"/>
      <c r="FSA34"/>
      <c r="FSB34"/>
      <c r="FSC34"/>
      <c r="FSD34"/>
      <c r="FSE34"/>
      <c r="FSF34"/>
      <c r="FSG34"/>
      <c r="FSH34"/>
      <c r="FSI34"/>
      <c r="FSJ34"/>
      <c r="FSK34"/>
      <c r="FSL34"/>
      <c r="FSM34"/>
      <c r="FSN34"/>
      <c r="FSO34"/>
      <c r="FSP34"/>
      <c r="FSQ34"/>
      <c r="FSR34"/>
      <c r="FSS34"/>
      <c r="FST34"/>
      <c r="FSU34"/>
      <c r="FSV34"/>
      <c r="FSW34"/>
      <c r="FSX34"/>
      <c r="FSY34"/>
      <c r="FSZ34"/>
      <c r="FTA34"/>
      <c r="FTB34"/>
      <c r="FTC34"/>
      <c r="FTD34"/>
      <c r="FTE34"/>
      <c r="FTF34"/>
      <c r="FTG34"/>
      <c r="FTH34"/>
      <c r="FTI34"/>
      <c r="FTJ34"/>
      <c r="FTK34"/>
      <c r="FTL34"/>
      <c r="FTM34"/>
      <c r="FTN34"/>
      <c r="FTO34"/>
      <c r="FTP34"/>
      <c r="FTQ34"/>
      <c r="FTR34"/>
      <c r="FTS34"/>
      <c r="FTT34"/>
      <c r="FTU34"/>
      <c r="FTV34"/>
      <c r="FTW34"/>
      <c r="FTX34"/>
      <c r="FTY34"/>
      <c r="FTZ34"/>
      <c r="FUA34"/>
      <c r="FUB34"/>
      <c r="FUC34"/>
      <c r="FUD34"/>
      <c r="FUE34"/>
      <c r="FUF34"/>
      <c r="FUG34"/>
      <c r="FUH34"/>
      <c r="FUI34"/>
      <c r="FUJ34"/>
      <c r="FUK34"/>
      <c r="FUL34"/>
      <c r="FUM34"/>
      <c r="FUN34"/>
      <c r="FUO34"/>
      <c r="FUP34"/>
      <c r="FUQ34"/>
      <c r="FUR34"/>
      <c r="FUS34"/>
      <c r="FUT34"/>
      <c r="FUU34"/>
      <c r="FUV34"/>
      <c r="FUW34"/>
      <c r="FUX34"/>
      <c r="FUY34"/>
      <c r="FUZ34"/>
      <c r="FVA34"/>
      <c r="FVB34"/>
      <c r="FVC34"/>
      <c r="FVD34"/>
      <c r="FVE34"/>
      <c r="FVF34"/>
      <c r="FVG34"/>
      <c r="FVH34"/>
      <c r="FVI34"/>
      <c r="FVJ34"/>
      <c r="FVK34"/>
      <c r="FVL34"/>
      <c r="FVM34"/>
      <c r="FVN34"/>
      <c r="FVO34"/>
      <c r="FVP34"/>
      <c r="FVQ34"/>
      <c r="FVR34"/>
      <c r="FVS34"/>
      <c r="FVT34"/>
      <c r="FVU34"/>
      <c r="FVV34"/>
      <c r="FVW34"/>
      <c r="FVX34"/>
      <c r="FVY34"/>
      <c r="FVZ34"/>
      <c r="FWA34"/>
      <c r="FWB34"/>
      <c r="FWC34"/>
      <c r="FWD34"/>
      <c r="FWE34"/>
      <c r="FWF34"/>
      <c r="FWG34"/>
      <c r="FWH34"/>
      <c r="FWI34"/>
      <c r="FWJ34"/>
      <c r="FWK34"/>
      <c r="FWL34"/>
      <c r="FWM34"/>
      <c r="FWN34"/>
      <c r="FWO34"/>
      <c r="FWP34"/>
      <c r="FWQ34"/>
      <c r="FWR34"/>
      <c r="FWS34"/>
      <c r="FWT34"/>
      <c r="FWU34"/>
      <c r="FWV34"/>
      <c r="FWW34"/>
      <c r="FWX34"/>
      <c r="FWY34"/>
      <c r="FWZ34"/>
      <c r="FXA34"/>
      <c r="FXB34"/>
      <c r="FXC34"/>
      <c r="FXD34"/>
      <c r="FXE34"/>
      <c r="FXF34"/>
      <c r="FXG34"/>
      <c r="FXH34"/>
      <c r="FXI34"/>
      <c r="FXJ34"/>
      <c r="FXK34"/>
      <c r="FXL34"/>
      <c r="FXM34"/>
      <c r="FXN34"/>
      <c r="FXO34"/>
      <c r="FXP34"/>
      <c r="FXQ34"/>
      <c r="FXR34"/>
      <c r="FXS34"/>
      <c r="FXT34"/>
      <c r="FXU34"/>
      <c r="FXV34"/>
      <c r="FXW34"/>
      <c r="FXX34"/>
      <c r="FXY34"/>
      <c r="FXZ34"/>
      <c r="FYA34"/>
      <c r="FYB34"/>
      <c r="FYC34"/>
      <c r="FYD34"/>
      <c r="FYE34"/>
      <c r="FYF34"/>
      <c r="FYG34"/>
      <c r="FYH34"/>
      <c r="FYI34"/>
      <c r="FYJ34"/>
      <c r="FYK34"/>
      <c r="FYL34"/>
      <c r="FYM34"/>
      <c r="FYN34"/>
      <c r="FYO34"/>
      <c r="FYP34"/>
      <c r="FYQ34"/>
      <c r="FYR34"/>
      <c r="FYS34"/>
      <c r="FYT34"/>
      <c r="FYU34"/>
      <c r="FYV34"/>
      <c r="FYW34"/>
      <c r="FYX34"/>
      <c r="FYY34"/>
      <c r="FYZ34"/>
      <c r="FZA34"/>
      <c r="FZB34"/>
      <c r="FZC34"/>
      <c r="FZD34"/>
      <c r="FZE34"/>
      <c r="FZF34"/>
      <c r="FZG34"/>
      <c r="FZH34"/>
      <c r="FZI34"/>
      <c r="FZJ34"/>
      <c r="FZK34"/>
      <c r="FZL34"/>
      <c r="FZM34"/>
      <c r="FZN34"/>
      <c r="FZO34"/>
      <c r="FZP34"/>
      <c r="FZQ34"/>
      <c r="FZR34"/>
      <c r="FZS34"/>
      <c r="FZT34"/>
      <c r="FZU34"/>
      <c r="FZV34"/>
      <c r="FZW34"/>
      <c r="FZX34"/>
      <c r="FZY34"/>
      <c r="FZZ34"/>
      <c r="GAA34"/>
      <c r="GAB34"/>
      <c r="GAC34"/>
      <c r="GAD34"/>
      <c r="GAE34"/>
      <c r="GAF34"/>
      <c r="GAG34"/>
      <c r="GAH34"/>
      <c r="GAI34"/>
      <c r="GAJ34"/>
      <c r="GAK34"/>
      <c r="GAL34"/>
      <c r="GAM34"/>
      <c r="GAN34"/>
      <c r="GAO34"/>
      <c r="GAP34"/>
      <c r="GAQ34"/>
      <c r="GAR34"/>
      <c r="GAS34"/>
      <c r="GAT34"/>
      <c r="GAU34"/>
      <c r="GAV34"/>
      <c r="GAW34"/>
      <c r="GAX34"/>
      <c r="GAY34"/>
      <c r="GAZ34"/>
      <c r="GBA34"/>
      <c r="GBB34"/>
      <c r="GBC34"/>
      <c r="GBD34"/>
      <c r="GBE34"/>
      <c r="GBF34"/>
      <c r="GBG34"/>
      <c r="GBH34"/>
      <c r="GBI34"/>
      <c r="GBJ34"/>
      <c r="GBK34"/>
      <c r="GBL34"/>
      <c r="GBM34"/>
      <c r="GBN34"/>
      <c r="GBO34"/>
      <c r="GBP34"/>
      <c r="GBQ34"/>
      <c r="GBR34"/>
      <c r="GBS34"/>
      <c r="GBT34"/>
      <c r="GBU34"/>
      <c r="GBV34"/>
      <c r="GBW34"/>
      <c r="GBX34"/>
      <c r="GBY34"/>
      <c r="GBZ34"/>
      <c r="GCA34"/>
      <c r="GCB34"/>
      <c r="GCC34"/>
      <c r="GCD34"/>
      <c r="GCE34"/>
      <c r="GCF34"/>
      <c r="GCG34"/>
      <c r="GCH34"/>
      <c r="GCI34"/>
      <c r="GCJ34"/>
      <c r="GCK34"/>
      <c r="GCL34"/>
      <c r="GCM34"/>
      <c r="GCN34"/>
      <c r="GCO34"/>
      <c r="GCP34"/>
      <c r="GCQ34"/>
      <c r="GCR34"/>
      <c r="GCS34"/>
      <c r="GCT34"/>
      <c r="GCU34"/>
      <c r="GCV34"/>
      <c r="GCW34"/>
      <c r="GCX34"/>
      <c r="GCY34"/>
      <c r="GCZ34"/>
      <c r="GDA34"/>
      <c r="GDB34"/>
      <c r="GDC34"/>
      <c r="GDD34"/>
      <c r="GDE34"/>
      <c r="GDF34"/>
      <c r="GDG34"/>
      <c r="GDH34"/>
      <c r="GDI34"/>
      <c r="GDJ34"/>
      <c r="GDK34"/>
      <c r="GDL34"/>
      <c r="GDM34"/>
      <c r="GDN34"/>
      <c r="GDO34"/>
      <c r="GDP34"/>
      <c r="GDQ34"/>
      <c r="GDR34"/>
      <c r="GDS34"/>
      <c r="GDT34"/>
      <c r="GDU34"/>
      <c r="GDV34"/>
      <c r="GDW34"/>
      <c r="GDX34"/>
      <c r="GDY34"/>
      <c r="GDZ34"/>
      <c r="GEA34"/>
      <c r="GEB34"/>
      <c r="GEC34"/>
      <c r="GED34"/>
      <c r="GEE34"/>
      <c r="GEF34"/>
      <c r="GEG34"/>
      <c r="GEH34"/>
      <c r="GEI34"/>
      <c r="GEJ34"/>
      <c r="GEK34"/>
      <c r="GEL34"/>
      <c r="GEM34"/>
      <c r="GEN34"/>
      <c r="GEO34"/>
      <c r="GEP34"/>
      <c r="GEQ34"/>
      <c r="GER34"/>
      <c r="GES34"/>
      <c r="GET34"/>
      <c r="GEU34"/>
      <c r="GEV34"/>
      <c r="GEW34"/>
      <c r="GEX34"/>
      <c r="GEY34"/>
      <c r="GEZ34"/>
      <c r="GFA34"/>
      <c r="GFB34"/>
      <c r="GFC34"/>
      <c r="GFD34"/>
      <c r="GFE34"/>
      <c r="GFF34"/>
      <c r="GFG34"/>
      <c r="GFH34"/>
      <c r="GFI34"/>
      <c r="GFJ34"/>
      <c r="GFK34"/>
      <c r="GFL34"/>
      <c r="GFM34"/>
      <c r="GFN34"/>
      <c r="GFO34"/>
      <c r="GFP34"/>
      <c r="GFQ34"/>
      <c r="GFR34"/>
      <c r="GFS34"/>
      <c r="GFT34"/>
      <c r="GFU34"/>
      <c r="GFV34"/>
      <c r="GFW34"/>
      <c r="GFX34"/>
      <c r="GFY34"/>
      <c r="GFZ34"/>
      <c r="GGA34"/>
      <c r="GGB34"/>
      <c r="GGC34"/>
      <c r="GGD34"/>
      <c r="GGE34"/>
      <c r="GGF34"/>
      <c r="GGG34"/>
      <c r="GGH34"/>
      <c r="GGI34"/>
      <c r="GGJ34"/>
      <c r="GGK34"/>
      <c r="GGL34"/>
      <c r="GGM34"/>
      <c r="GGN34"/>
      <c r="GGO34"/>
      <c r="GGP34"/>
      <c r="GGQ34"/>
      <c r="GGR34"/>
      <c r="GGS34"/>
      <c r="GGT34"/>
      <c r="GGU34"/>
      <c r="GGV34"/>
      <c r="GGW34"/>
      <c r="GGX34"/>
      <c r="GGY34"/>
      <c r="GGZ34"/>
      <c r="GHA34"/>
      <c r="GHB34"/>
      <c r="GHC34"/>
      <c r="GHD34"/>
      <c r="GHE34"/>
      <c r="GHF34"/>
      <c r="GHG34"/>
      <c r="GHH34"/>
      <c r="GHI34"/>
      <c r="GHJ34"/>
      <c r="GHK34"/>
      <c r="GHL34"/>
      <c r="GHM34"/>
      <c r="GHN34"/>
      <c r="GHO34"/>
      <c r="GHP34"/>
      <c r="GHQ34"/>
      <c r="GHR34"/>
      <c r="GHS34"/>
      <c r="GHT34"/>
      <c r="GHU34"/>
      <c r="GHV34"/>
      <c r="GHW34"/>
      <c r="GHX34"/>
      <c r="GHY34"/>
      <c r="GHZ34"/>
      <c r="GIA34"/>
      <c r="GIB34"/>
      <c r="GIC34"/>
      <c r="GID34"/>
      <c r="GIE34"/>
      <c r="GIF34"/>
      <c r="GIG34"/>
      <c r="GIH34"/>
      <c r="GII34"/>
      <c r="GIJ34"/>
      <c r="GIK34"/>
      <c r="GIL34"/>
      <c r="GIM34"/>
      <c r="GIN34"/>
      <c r="GIO34"/>
      <c r="GIP34"/>
      <c r="GIQ34"/>
      <c r="GIR34"/>
      <c r="GIS34"/>
      <c r="GIT34"/>
      <c r="GIU34"/>
      <c r="GIV34"/>
      <c r="GIW34"/>
      <c r="GIX34"/>
      <c r="GIY34"/>
      <c r="GIZ34"/>
      <c r="GJA34"/>
      <c r="GJB34"/>
      <c r="GJC34"/>
      <c r="GJD34"/>
      <c r="GJE34"/>
      <c r="GJF34"/>
      <c r="GJG34"/>
      <c r="GJH34"/>
      <c r="GJI34"/>
      <c r="GJJ34"/>
      <c r="GJK34"/>
      <c r="GJL34"/>
      <c r="GJM34"/>
      <c r="GJN34"/>
      <c r="GJO34"/>
      <c r="GJP34"/>
      <c r="GJQ34"/>
      <c r="GJR34"/>
      <c r="GJS34"/>
      <c r="GJT34"/>
      <c r="GJU34"/>
      <c r="GJV34"/>
      <c r="GJW34"/>
      <c r="GJX34"/>
      <c r="GJY34"/>
      <c r="GJZ34"/>
      <c r="GKA34"/>
      <c r="GKB34"/>
      <c r="GKC34"/>
      <c r="GKD34"/>
      <c r="GKE34"/>
      <c r="GKF34"/>
      <c r="GKG34"/>
      <c r="GKH34"/>
      <c r="GKI34"/>
      <c r="GKJ34"/>
      <c r="GKK34"/>
      <c r="GKL34"/>
      <c r="GKM34"/>
      <c r="GKN34"/>
      <c r="GKO34"/>
      <c r="GKP34"/>
      <c r="GKQ34"/>
      <c r="GKR34"/>
      <c r="GKS34"/>
      <c r="GKT34"/>
      <c r="GKU34"/>
      <c r="GKV34"/>
      <c r="GKW34"/>
      <c r="GKX34"/>
      <c r="GKY34"/>
      <c r="GKZ34"/>
      <c r="GLA34"/>
      <c r="GLB34"/>
      <c r="GLC34"/>
      <c r="GLD34"/>
      <c r="GLE34"/>
      <c r="GLF34"/>
      <c r="GLG34"/>
      <c r="GLH34"/>
      <c r="GLI34"/>
      <c r="GLJ34"/>
      <c r="GLK34"/>
      <c r="GLL34"/>
      <c r="GLM34"/>
      <c r="GLN34"/>
      <c r="GLO34"/>
      <c r="GLP34"/>
      <c r="GLQ34"/>
      <c r="GLR34"/>
      <c r="GLS34"/>
      <c r="GLT34"/>
      <c r="GLU34"/>
      <c r="GLV34"/>
      <c r="GLW34"/>
      <c r="GLX34"/>
      <c r="GLY34"/>
      <c r="GLZ34"/>
      <c r="GMA34"/>
      <c r="GMB34"/>
      <c r="GMC34"/>
      <c r="GMD34"/>
      <c r="GME34"/>
      <c r="GMF34"/>
      <c r="GMG34"/>
      <c r="GMH34"/>
      <c r="GMI34"/>
      <c r="GMJ34"/>
      <c r="GMK34"/>
      <c r="GML34"/>
      <c r="GMM34"/>
      <c r="GMN34"/>
      <c r="GMO34"/>
      <c r="GMP34"/>
      <c r="GMQ34"/>
      <c r="GMR34"/>
      <c r="GMS34"/>
      <c r="GMT34"/>
      <c r="GMU34"/>
      <c r="GMV34"/>
      <c r="GMW34"/>
      <c r="GMX34"/>
      <c r="GMY34"/>
      <c r="GMZ34"/>
      <c r="GNA34"/>
      <c r="GNB34"/>
      <c r="GNC34"/>
      <c r="GND34"/>
      <c r="GNE34"/>
      <c r="GNF34"/>
      <c r="GNG34"/>
      <c r="GNH34"/>
      <c r="GNI34"/>
      <c r="GNJ34"/>
      <c r="GNK34"/>
      <c r="GNL34"/>
      <c r="GNM34"/>
      <c r="GNN34"/>
      <c r="GNO34"/>
      <c r="GNP34"/>
      <c r="GNQ34"/>
      <c r="GNR34"/>
      <c r="GNS34"/>
      <c r="GNT34"/>
      <c r="GNU34"/>
      <c r="GNV34"/>
      <c r="GNW34"/>
      <c r="GNX34"/>
      <c r="GNY34"/>
      <c r="GNZ34"/>
      <c r="GOA34"/>
      <c r="GOB34"/>
      <c r="GOC34"/>
      <c r="GOD34"/>
      <c r="GOE34"/>
      <c r="GOF34"/>
      <c r="GOG34"/>
      <c r="GOH34"/>
      <c r="GOI34"/>
      <c r="GOJ34"/>
      <c r="GOK34"/>
      <c r="GOL34"/>
      <c r="GOM34"/>
      <c r="GON34"/>
      <c r="GOO34"/>
      <c r="GOP34"/>
      <c r="GOQ34"/>
      <c r="GOR34"/>
      <c r="GOS34"/>
      <c r="GOT34"/>
      <c r="GOU34"/>
      <c r="GOV34"/>
      <c r="GOW34"/>
      <c r="GOX34"/>
      <c r="GOY34"/>
      <c r="GOZ34"/>
      <c r="GPA34"/>
      <c r="GPB34"/>
      <c r="GPC34"/>
      <c r="GPD34"/>
      <c r="GPE34"/>
      <c r="GPF34"/>
      <c r="GPG34"/>
      <c r="GPH34"/>
      <c r="GPI34"/>
      <c r="GPJ34"/>
      <c r="GPK34"/>
      <c r="GPL34"/>
      <c r="GPM34"/>
      <c r="GPN34"/>
      <c r="GPO34"/>
      <c r="GPP34"/>
      <c r="GPQ34"/>
      <c r="GPR34"/>
      <c r="GPS34"/>
      <c r="GPT34"/>
      <c r="GPU34"/>
      <c r="GPV34"/>
      <c r="GPW34"/>
      <c r="GPX34"/>
      <c r="GPY34"/>
      <c r="GPZ34"/>
      <c r="GQA34"/>
      <c r="GQB34"/>
      <c r="GQC34"/>
      <c r="GQD34"/>
      <c r="GQE34"/>
      <c r="GQF34"/>
      <c r="GQG34"/>
      <c r="GQH34"/>
      <c r="GQI34"/>
      <c r="GQJ34"/>
      <c r="GQK34"/>
      <c r="GQL34"/>
      <c r="GQM34"/>
      <c r="GQN34"/>
      <c r="GQO34"/>
      <c r="GQP34"/>
      <c r="GQQ34"/>
      <c r="GQR34"/>
      <c r="GQS34"/>
      <c r="GQT34"/>
      <c r="GQU34"/>
      <c r="GQV34"/>
      <c r="GQW34"/>
      <c r="GQX34"/>
      <c r="GQY34"/>
      <c r="GQZ34"/>
      <c r="GRA34"/>
      <c r="GRB34"/>
      <c r="GRC34"/>
      <c r="GRD34"/>
      <c r="GRE34"/>
      <c r="GRF34"/>
      <c r="GRG34"/>
      <c r="GRH34"/>
      <c r="GRI34"/>
      <c r="GRJ34"/>
      <c r="GRK34"/>
      <c r="GRL34"/>
      <c r="GRM34"/>
      <c r="GRN34"/>
      <c r="GRO34"/>
      <c r="GRP34"/>
      <c r="GRQ34"/>
      <c r="GRR34"/>
      <c r="GRS34"/>
      <c r="GRT34"/>
      <c r="GRU34"/>
      <c r="GRV34"/>
      <c r="GRW34"/>
      <c r="GRX34"/>
      <c r="GRY34"/>
      <c r="GRZ34"/>
      <c r="GSA34"/>
      <c r="GSB34"/>
      <c r="GSC34"/>
      <c r="GSD34"/>
      <c r="GSE34"/>
      <c r="GSF34"/>
      <c r="GSG34"/>
      <c r="GSH34"/>
      <c r="GSI34"/>
      <c r="GSJ34"/>
      <c r="GSK34"/>
      <c r="GSL34"/>
      <c r="GSM34"/>
      <c r="GSN34"/>
      <c r="GSO34"/>
      <c r="GSP34"/>
      <c r="GSQ34"/>
      <c r="GSR34"/>
      <c r="GSS34"/>
      <c r="GST34"/>
      <c r="GSU34"/>
      <c r="GSV34"/>
      <c r="GSW34"/>
      <c r="GSX34"/>
      <c r="GSY34"/>
      <c r="GSZ34"/>
      <c r="GTA34"/>
      <c r="GTB34"/>
      <c r="GTC34"/>
      <c r="GTD34"/>
      <c r="GTE34"/>
      <c r="GTF34"/>
      <c r="GTG34"/>
      <c r="GTH34"/>
      <c r="GTI34"/>
      <c r="GTJ34"/>
      <c r="GTK34"/>
      <c r="GTL34"/>
      <c r="GTM34"/>
      <c r="GTN34"/>
      <c r="GTO34"/>
      <c r="GTP34"/>
      <c r="GTQ34"/>
      <c r="GTR34"/>
      <c r="GTS34"/>
      <c r="GTT34"/>
      <c r="GTU34"/>
      <c r="GTV34"/>
      <c r="GTW34"/>
      <c r="GTX34"/>
      <c r="GTY34"/>
      <c r="GTZ34"/>
      <c r="GUA34"/>
      <c r="GUB34"/>
      <c r="GUC34"/>
      <c r="GUD34"/>
      <c r="GUE34"/>
      <c r="GUF34"/>
      <c r="GUG34"/>
      <c r="GUH34"/>
      <c r="GUI34"/>
      <c r="GUJ34"/>
      <c r="GUK34"/>
      <c r="GUL34"/>
      <c r="GUM34"/>
      <c r="GUN34"/>
      <c r="GUO34"/>
      <c r="GUP34"/>
      <c r="GUQ34"/>
      <c r="GUR34"/>
      <c r="GUS34"/>
      <c r="GUT34"/>
      <c r="GUU34"/>
      <c r="GUV34"/>
      <c r="GUW34"/>
      <c r="GUX34"/>
      <c r="GUY34"/>
      <c r="GUZ34"/>
      <c r="GVA34"/>
      <c r="GVB34"/>
      <c r="GVC34"/>
      <c r="GVD34"/>
      <c r="GVE34"/>
      <c r="GVF34"/>
      <c r="GVG34"/>
      <c r="GVH34"/>
      <c r="GVI34"/>
      <c r="GVJ34"/>
      <c r="GVK34"/>
      <c r="GVL34"/>
      <c r="GVM34"/>
      <c r="GVN34"/>
      <c r="GVO34"/>
      <c r="GVP34"/>
      <c r="GVQ34"/>
      <c r="GVR34"/>
      <c r="GVS34"/>
      <c r="GVT34"/>
      <c r="GVU34"/>
      <c r="GVV34"/>
      <c r="GVW34"/>
      <c r="GVX34"/>
      <c r="GVY34"/>
      <c r="GVZ34"/>
      <c r="GWA34"/>
      <c r="GWB34"/>
      <c r="GWC34"/>
      <c r="GWD34"/>
      <c r="GWE34"/>
      <c r="GWF34"/>
      <c r="GWG34"/>
      <c r="GWH34"/>
      <c r="GWI34"/>
      <c r="GWJ34"/>
      <c r="GWK34"/>
      <c r="GWL34"/>
      <c r="GWM34"/>
      <c r="GWN34"/>
      <c r="GWO34"/>
      <c r="GWP34"/>
      <c r="GWQ34"/>
      <c r="GWR34"/>
      <c r="GWS34"/>
      <c r="GWT34"/>
      <c r="GWU34"/>
      <c r="GWV34"/>
      <c r="GWW34"/>
      <c r="GWX34"/>
      <c r="GWY34"/>
      <c r="GWZ34"/>
      <c r="GXA34"/>
      <c r="GXB34"/>
      <c r="GXC34"/>
      <c r="GXD34"/>
      <c r="GXE34"/>
      <c r="GXF34"/>
      <c r="GXG34"/>
      <c r="GXH34"/>
      <c r="GXI34"/>
      <c r="GXJ34"/>
      <c r="GXK34"/>
      <c r="GXL34"/>
      <c r="GXM34"/>
      <c r="GXN34"/>
      <c r="GXO34"/>
      <c r="GXP34"/>
      <c r="GXQ34"/>
      <c r="GXR34"/>
      <c r="GXS34"/>
      <c r="GXT34"/>
      <c r="GXU34"/>
      <c r="GXV34"/>
      <c r="GXW34"/>
      <c r="GXX34"/>
      <c r="GXY34"/>
      <c r="GXZ34"/>
      <c r="GYA34"/>
      <c r="GYB34"/>
      <c r="GYC34"/>
      <c r="GYD34"/>
      <c r="GYE34"/>
      <c r="GYF34"/>
      <c r="GYG34"/>
      <c r="GYH34"/>
      <c r="GYI34"/>
      <c r="GYJ34"/>
      <c r="GYK34"/>
      <c r="GYL34"/>
      <c r="GYM34"/>
      <c r="GYN34"/>
      <c r="GYO34"/>
      <c r="GYP34"/>
      <c r="GYQ34"/>
      <c r="GYR34"/>
      <c r="GYS34"/>
      <c r="GYT34"/>
      <c r="GYU34"/>
      <c r="GYV34"/>
      <c r="GYW34"/>
      <c r="GYX34"/>
      <c r="GYY34"/>
      <c r="GYZ34"/>
      <c r="GZA34"/>
      <c r="GZB34"/>
      <c r="GZC34"/>
      <c r="GZD34"/>
      <c r="GZE34"/>
      <c r="GZF34"/>
      <c r="GZG34"/>
      <c r="GZH34"/>
      <c r="GZI34"/>
      <c r="GZJ34"/>
      <c r="GZK34"/>
      <c r="GZL34"/>
      <c r="GZM34"/>
      <c r="GZN34"/>
      <c r="GZO34"/>
      <c r="GZP34"/>
      <c r="GZQ34"/>
      <c r="GZR34"/>
      <c r="GZS34"/>
      <c r="GZT34"/>
      <c r="GZU34"/>
      <c r="GZV34"/>
      <c r="GZW34"/>
      <c r="GZX34"/>
      <c r="GZY34"/>
      <c r="GZZ34"/>
      <c r="HAA34"/>
      <c r="HAB34"/>
      <c r="HAC34"/>
      <c r="HAD34"/>
      <c r="HAE34"/>
      <c r="HAF34"/>
      <c r="HAG34"/>
      <c r="HAH34"/>
      <c r="HAI34"/>
      <c r="HAJ34"/>
      <c r="HAK34"/>
      <c r="HAL34"/>
      <c r="HAM34"/>
      <c r="HAN34"/>
      <c r="HAO34"/>
      <c r="HAP34"/>
      <c r="HAQ34"/>
      <c r="HAR34"/>
      <c r="HAS34"/>
      <c r="HAT34"/>
      <c r="HAU34"/>
      <c r="HAV34"/>
      <c r="HAW34"/>
      <c r="HAX34"/>
      <c r="HAY34"/>
      <c r="HAZ34"/>
      <c r="HBA34"/>
      <c r="HBB34"/>
      <c r="HBC34"/>
      <c r="HBD34"/>
      <c r="HBE34"/>
      <c r="HBF34"/>
      <c r="HBG34"/>
      <c r="HBH34"/>
      <c r="HBI34"/>
      <c r="HBJ34"/>
      <c r="HBK34"/>
      <c r="HBL34"/>
      <c r="HBM34"/>
      <c r="HBN34"/>
      <c r="HBO34"/>
      <c r="HBP34"/>
      <c r="HBQ34"/>
      <c r="HBR34"/>
      <c r="HBS34"/>
      <c r="HBT34"/>
      <c r="HBU34"/>
      <c r="HBV34"/>
      <c r="HBW34"/>
      <c r="HBX34"/>
      <c r="HBY34"/>
      <c r="HBZ34"/>
      <c r="HCA34"/>
      <c r="HCB34"/>
      <c r="HCC34"/>
      <c r="HCD34"/>
      <c r="HCE34"/>
      <c r="HCF34"/>
      <c r="HCG34"/>
      <c r="HCH34"/>
      <c r="HCI34"/>
      <c r="HCJ34"/>
      <c r="HCK34"/>
      <c r="HCL34"/>
      <c r="HCM34"/>
      <c r="HCN34"/>
      <c r="HCO34"/>
      <c r="HCP34"/>
      <c r="HCQ34"/>
      <c r="HCR34"/>
      <c r="HCS34"/>
      <c r="HCT34"/>
      <c r="HCU34"/>
      <c r="HCV34"/>
      <c r="HCW34"/>
      <c r="HCX34"/>
      <c r="HCY34"/>
      <c r="HCZ34"/>
      <c r="HDA34"/>
      <c r="HDB34"/>
      <c r="HDC34"/>
      <c r="HDD34"/>
      <c r="HDE34"/>
      <c r="HDF34"/>
      <c r="HDG34"/>
      <c r="HDH34"/>
      <c r="HDI34"/>
      <c r="HDJ34"/>
      <c r="HDK34"/>
      <c r="HDL34"/>
      <c r="HDM34"/>
      <c r="HDN34"/>
      <c r="HDO34"/>
      <c r="HDP34"/>
      <c r="HDQ34"/>
      <c r="HDR34"/>
      <c r="HDS34"/>
      <c r="HDT34"/>
      <c r="HDU34"/>
      <c r="HDV34"/>
      <c r="HDW34"/>
      <c r="HDX34"/>
      <c r="HDY34"/>
      <c r="HDZ34"/>
      <c r="HEA34"/>
      <c r="HEB34"/>
      <c r="HEC34"/>
      <c r="HED34"/>
      <c r="HEE34"/>
      <c r="HEF34"/>
      <c r="HEG34"/>
      <c r="HEH34"/>
      <c r="HEI34"/>
      <c r="HEJ34"/>
      <c r="HEK34"/>
      <c r="HEL34"/>
      <c r="HEM34"/>
      <c r="HEN34"/>
      <c r="HEO34"/>
      <c r="HEP34"/>
      <c r="HEQ34"/>
      <c r="HER34"/>
      <c r="HES34"/>
      <c r="HET34"/>
      <c r="HEU34"/>
      <c r="HEV34"/>
      <c r="HEW34"/>
      <c r="HEX34"/>
      <c r="HEY34"/>
      <c r="HEZ34"/>
      <c r="HFA34"/>
      <c r="HFB34"/>
      <c r="HFC34"/>
      <c r="HFD34"/>
      <c r="HFE34"/>
      <c r="HFF34"/>
      <c r="HFG34"/>
      <c r="HFH34"/>
      <c r="HFI34"/>
      <c r="HFJ34"/>
      <c r="HFK34"/>
      <c r="HFL34"/>
      <c r="HFM34"/>
      <c r="HFN34"/>
      <c r="HFO34"/>
      <c r="HFP34"/>
      <c r="HFQ34"/>
      <c r="HFR34"/>
      <c r="HFS34"/>
      <c r="HFT34"/>
      <c r="HFU34"/>
      <c r="HFV34"/>
      <c r="HFW34"/>
      <c r="HFX34"/>
      <c r="HFY34"/>
      <c r="HFZ34"/>
      <c r="HGA34"/>
      <c r="HGB34"/>
      <c r="HGC34"/>
      <c r="HGD34"/>
      <c r="HGE34"/>
      <c r="HGF34"/>
      <c r="HGG34"/>
      <c r="HGH34"/>
      <c r="HGI34"/>
      <c r="HGJ34"/>
      <c r="HGK34"/>
      <c r="HGL34"/>
      <c r="HGM34"/>
      <c r="HGN34"/>
      <c r="HGO34"/>
      <c r="HGP34"/>
      <c r="HGQ34"/>
      <c r="HGR34"/>
      <c r="HGS34"/>
      <c r="HGT34"/>
      <c r="HGU34"/>
      <c r="HGV34"/>
      <c r="HGW34"/>
      <c r="HGX34"/>
      <c r="HGY34"/>
      <c r="HGZ34"/>
      <c r="HHA34"/>
      <c r="HHB34"/>
      <c r="HHC34"/>
      <c r="HHD34"/>
      <c r="HHE34"/>
      <c r="HHF34"/>
      <c r="HHG34"/>
      <c r="HHH34"/>
      <c r="HHI34"/>
      <c r="HHJ34"/>
      <c r="HHK34"/>
      <c r="HHL34"/>
      <c r="HHM34"/>
      <c r="HHN34"/>
      <c r="HHO34"/>
      <c r="HHP34"/>
      <c r="HHQ34"/>
      <c r="HHR34"/>
      <c r="HHS34"/>
      <c r="HHT34"/>
      <c r="HHU34"/>
      <c r="HHV34"/>
      <c r="HHW34"/>
      <c r="HHX34"/>
      <c r="HHY34"/>
      <c r="HHZ34"/>
      <c r="HIA34"/>
      <c r="HIB34"/>
      <c r="HIC34"/>
      <c r="HID34"/>
      <c r="HIE34"/>
      <c r="HIF34"/>
      <c r="HIG34"/>
      <c r="HIH34"/>
      <c r="HII34"/>
      <c r="HIJ34"/>
      <c r="HIK34"/>
      <c r="HIL34"/>
      <c r="HIM34"/>
      <c r="HIN34"/>
      <c r="HIO34"/>
      <c r="HIP34"/>
      <c r="HIQ34"/>
      <c r="HIR34"/>
      <c r="HIS34"/>
      <c r="HIT34"/>
      <c r="HIU34"/>
      <c r="HIV34"/>
      <c r="HIW34"/>
      <c r="HIX34"/>
      <c r="HIY34"/>
      <c r="HIZ34"/>
      <c r="HJA34"/>
      <c r="HJB34"/>
      <c r="HJC34"/>
      <c r="HJD34"/>
      <c r="HJE34"/>
      <c r="HJF34"/>
      <c r="HJG34"/>
      <c r="HJH34"/>
      <c r="HJI34"/>
      <c r="HJJ34"/>
      <c r="HJK34"/>
      <c r="HJL34"/>
      <c r="HJM34"/>
      <c r="HJN34"/>
      <c r="HJO34"/>
      <c r="HJP34"/>
      <c r="HJQ34"/>
      <c r="HJR34"/>
      <c r="HJS34"/>
      <c r="HJT34"/>
      <c r="HJU34"/>
      <c r="HJV34"/>
      <c r="HJW34"/>
      <c r="HJX34"/>
      <c r="HJY34"/>
      <c r="HJZ34"/>
      <c r="HKA34"/>
      <c r="HKB34"/>
      <c r="HKC34"/>
      <c r="HKD34"/>
      <c r="HKE34"/>
      <c r="HKF34"/>
      <c r="HKG34"/>
      <c r="HKH34"/>
      <c r="HKI34"/>
      <c r="HKJ34"/>
      <c r="HKK34"/>
      <c r="HKL34"/>
      <c r="HKM34"/>
      <c r="HKN34"/>
      <c r="HKO34"/>
      <c r="HKP34"/>
      <c r="HKQ34"/>
      <c r="HKR34"/>
      <c r="HKS34"/>
      <c r="HKT34"/>
      <c r="HKU34"/>
      <c r="HKV34"/>
      <c r="HKW34"/>
      <c r="HKX34"/>
      <c r="HKY34"/>
      <c r="HKZ34"/>
      <c r="HLA34"/>
      <c r="HLB34"/>
      <c r="HLC34"/>
      <c r="HLD34"/>
      <c r="HLE34"/>
      <c r="HLF34"/>
      <c r="HLG34"/>
      <c r="HLH34"/>
      <c r="HLI34"/>
      <c r="HLJ34"/>
      <c r="HLK34"/>
      <c r="HLL34"/>
      <c r="HLM34"/>
      <c r="HLN34"/>
      <c r="HLO34"/>
      <c r="HLP34"/>
      <c r="HLQ34"/>
      <c r="HLR34"/>
      <c r="HLS34"/>
      <c r="HLT34"/>
      <c r="HLU34"/>
      <c r="HLV34"/>
      <c r="HLW34"/>
      <c r="HLX34"/>
      <c r="HLY34"/>
      <c r="HLZ34"/>
      <c r="HMA34"/>
      <c r="HMB34"/>
      <c r="HMC34"/>
      <c r="HMD34"/>
      <c r="HME34"/>
      <c r="HMF34"/>
      <c r="HMG34"/>
      <c r="HMH34"/>
      <c r="HMI34"/>
      <c r="HMJ34"/>
      <c r="HMK34"/>
      <c r="HML34"/>
      <c r="HMM34"/>
      <c r="HMN34"/>
      <c r="HMO34"/>
      <c r="HMP34"/>
      <c r="HMQ34"/>
      <c r="HMR34"/>
      <c r="HMS34"/>
      <c r="HMT34"/>
      <c r="HMU34"/>
      <c r="HMV34"/>
      <c r="HMW34"/>
      <c r="HMX34"/>
      <c r="HMY34"/>
      <c r="HMZ34"/>
      <c r="HNA34"/>
      <c r="HNB34"/>
      <c r="HNC34"/>
      <c r="HND34"/>
      <c r="HNE34"/>
      <c r="HNF34"/>
      <c r="HNG34"/>
      <c r="HNH34"/>
      <c r="HNI34"/>
      <c r="HNJ34"/>
      <c r="HNK34"/>
      <c r="HNL34"/>
      <c r="HNM34"/>
      <c r="HNN34"/>
      <c r="HNO34"/>
      <c r="HNP34"/>
      <c r="HNQ34"/>
      <c r="HNR34"/>
      <c r="HNS34"/>
      <c r="HNT34"/>
      <c r="HNU34"/>
      <c r="HNV34"/>
      <c r="HNW34"/>
      <c r="HNX34"/>
      <c r="HNY34"/>
      <c r="HNZ34"/>
      <c r="HOA34"/>
      <c r="HOB34"/>
      <c r="HOC34"/>
      <c r="HOD34"/>
      <c r="HOE34"/>
      <c r="HOF34"/>
      <c r="HOG34"/>
      <c r="HOH34"/>
      <c r="HOI34"/>
      <c r="HOJ34"/>
      <c r="HOK34"/>
      <c r="HOL34"/>
      <c r="HOM34"/>
      <c r="HON34"/>
      <c r="HOO34"/>
      <c r="HOP34"/>
      <c r="HOQ34"/>
      <c r="HOR34"/>
      <c r="HOS34"/>
      <c r="HOT34"/>
      <c r="HOU34"/>
      <c r="HOV34"/>
      <c r="HOW34"/>
      <c r="HOX34"/>
      <c r="HOY34"/>
      <c r="HOZ34"/>
      <c r="HPA34"/>
      <c r="HPB34"/>
      <c r="HPC34"/>
      <c r="HPD34"/>
      <c r="HPE34"/>
      <c r="HPF34"/>
      <c r="HPG34"/>
      <c r="HPH34"/>
      <c r="HPI34"/>
      <c r="HPJ34"/>
      <c r="HPK34"/>
      <c r="HPL34"/>
      <c r="HPM34"/>
      <c r="HPN34"/>
      <c r="HPO34"/>
      <c r="HPP34"/>
      <c r="HPQ34"/>
      <c r="HPR34"/>
      <c r="HPS34"/>
      <c r="HPT34"/>
      <c r="HPU34"/>
      <c r="HPV34"/>
      <c r="HPW34"/>
      <c r="HPX34"/>
      <c r="HPY34"/>
      <c r="HPZ34"/>
      <c r="HQA34"/>
      <c r="HQB34"/>
      <c r="HQC34"/>
      <c r="HQD34"/>
      <c r="HQE34"/>
      <c r="HQF34"/>
      <c r="HQG34"/>
      <c r="HQH34"/>
      <c r="HQI34"/>
      <c r="HQJ34"/>
      <c r="HQK34"/>
      <c r="HQL34"/>
      <c r="HQM34"/>
      <c r="HQN34"/>
      <c r="HQO34"/>
      <c r="HQP34"/>
      <c r="HQQ34"/>
      <c r="HQR34"/>
      <c r="HQS34"/>
      <c r="HQT34"/>
      <c r="HQU34"/>
      <c r="HQV34"/>
      <c r="HQW34"/>
      <c r="HQX34"/>
      <c r="HQY34"/>
      <c r="HQZ34"/>
      <c r="HRA34"/>
      <c r="HRB34"/>
      <c r="HRC34"/>
      <c r="HRD34"/>
      <c r="HRE34"/>
      <c r="HRF34"/>
      <c r="HRG34"/>
      <c r="HRH34"/>
      <c r="HRI34"/>
      <c r="HRJ34"/>
      <c r="HRK34"/>
      <c r="HRL34"/>
      <c r="HRM34"/>
      <c r="HRN34"/>
      <c r="HRO34"/>
      <c r="HRP34"/>
      <c r="HRQ34"/>
      <c r="HRR34"/>
      <c r="HRS34"/>
      <c r="HRT34"/>
      <c r="HRU34"/>
      <c r="HRV34"/>
      <c r="HRW34"/>
      <c r="HRX34"/>
      <c r="HRY34"/>
      <c r="HRZ34"/>
      <c r="HSA34"/>
      <c r="HSB34"/>
      <c r="HSC34"/>
      <c r="HSD34"/>
      <c r="HSE34"/>
      <c r="HSF34"/>
      <c r="HSG34"/>
      <c r="HSH34"/>
      <c r="HSI34"/>
      <c r="HSJ34"/>
      <c r="HSK34"/>
      <c r="HSL34"/>
      <c r="HSM34"/>
      <c r="HSN34"/>
      <c r="HSO34"/>
      <c r="HSP34"/>
      <c r="HSQ34"/>
      <c r="HSR34"/>
      <c r="HSS34"/>
      <c r="HST34"/>
      <c r="HSU34"/>
      <c r="HSV34"/>
      <c r="HSW34"/>
      <c r="HSX34"/>
      <c r="HSY34"/>
      <c r="HSZ34"/>
      <c r="HTA34"/>
      <c r="HTB34"/>
      <c r="HTC34"/>
      <c r="HTD34"/>
      <c r="HTE34"/>
      <c r="HTF34"/>
      <c r="HTG34"/>
      <c r="HTH34"/>
      <c r="HTI34"/>
      <c r="HTJ34"/>
      <c r="HTK34"/>
      <c r="HTL34"/>
      <c r="HTM34"/>
      <c r="HTN34"/>
      <c r="HTO34"/>
      <c r="HTP34"/>
      <c r="HTQ34"/>
      <c r="HTR34"/>
      <c r="HTS34"/>
      <c r="HTT34"/>
      <c r="HTU34"/>
      <c r="HTV34"/>
      <c r="HTW34"/>
      <c r="HTX34"/>
      <c r="HTY34"/>
      <c r="HTZ34"/>
      <c r="HUA34"/>
      <c r="HUB34"/>
      <c r="HUC34"/>
      <c r="HUD34"/>
      <c r="HUE34"/>
      <c r="HUF34"/>
      <c r="HUG34"/>
      <c r="HUH34"/>
      <c r="HUI34"/>
      <c r="HUJ34"/>
      <c r="HUK34"/>
      <c r="HUL34"/>
      <c r="HUM34"/>
      <c r="HUN34"/>
      <c r="HUO34"/>
      <c r="HUP34"/>
      <c r="HUQ34"/>
      <c r="HUR34"/>
      <c r="HUS34"/>
      <c r="HUT34"/>
      <c r="HUU34"/>
      <c r="HUV34"/>
      <c r="HUW34"/>
      <c r="HUX34"/>
      <c r="HUY34"/>
      <c r="HUZ34"/>
      <c r="HVA34"/>
      <c r="HVB34"/>
      <c r="HVC34"/>
      <c r="HVD34"/>
      <c r="HVE34"/>
      <c r="HVF34"/>
      <c r="HVG34"/>
      <c r="HVH34"/>
      <c r="HVI34"/>
      <c r="HVJ34"/>
      <c r="HVK34"/>
      <c r="HVL34"/>
      <c r="HVM34"/>
      <c r="HVN34"/>
      <c r="HVO34"/>
      <c r="HVP34"/>
      <c r="HVQ34"/>
      <c r="HVR34"/>
      <c r="HVS34"/>
      <c r="HVT34"/>
      <c r="HVU34"/>
      <c r="HVV34"/>
      <c r="HVW34"/>
      <c r="HVX34"/>
      <c r="HVY34"/>
      <c r="HVZ34"/>
      <c r="HWA34"/>
      <c r="HWB34"/>
      <c r="HWC34"/>
      <c r="HWD34"/>
      <c r="HWE34"/>
      <c r="HWF34"/>
      <c r="HWG34"/>
      <c r="HWH34"/>
      <c r="HWI34"/>
      <c r="HWJ34"/>
      <c r="HWK34"/>
      <c r="HWL34"/>
      <c r="HWM34"/>
      <c r="HWN34"/>
      <c r="HWO34"/>
      <c r="HWP34"/>
      <c r="HWQ34"/>
      <c r="HWR34"/>
      <c r="HWS34"/>
      <c r="HWT34"/>
      <c r="HWU34"/>
      <c r="HWV34"/>
      <c r="HWW34"/>
      <c r="HWX34"/>
      <c r="HWY34"/>
      <c r="HWZ34"/>
      <c r="HXA34"/>
      <c r="HXB34"/>
      <c r="HXC34"/>
      <c r="HXD34"/>
      <c r="HXE34"/>
      <c r="HXF34"/>
      <c r="HXG34"/>
      <c r="HXH34"/>
      <c r="HXI34"/>
      <c r="HXJ34"/>
      <c r="HXK34"/>
      <c r="HXL34"/>
      <c r="HXM34"/>
      <c r="HXN34"/>
      <c r="HXO34"/>
      <c r="HXP34"/>
      <c r="HXQ34"/>
      <c r="HXR34"/>
      <c r="HXS34"/>
      <c r="HXT34"/>
      <c r="HXU34"/>
      <c r="HXV34"/>
      <c r="HXW34"/>
      <c r="HXX34"/>
      <c r="HXY34"/>
      <c r="HXZ34"/>
      <c r="HYA34"/>
      <c r="HYB34"/>
      <c r="HYC34"/>
      <c r="HYD34"/>
      <c r="HYE34"/>
      <c r="HYF34"/>
      <c r="HYG34"/>
      <c r="HYH34"/>
      <c r="HYI34"/>
      <c r="HYJ34"/>
      <c r="HYK34"/>
      <c r="HYL34"/>
      <c r="HYM34"/>
      <c r="HYN34"/>
      <c r="HYO34"/>
      <c r="HYP34"/>
      <c r="HYQ34"/>
      <c r="HYR34"/>
      <c r="HYS34"/>
      <c r="HYT34"/>
      <c r="HYU34"/>
      <c r="HYV34"/>
      <c r="HYW34"/>
      <c r="HYX34"/>
      <c r="HYY34"/>
      <c r="HYZ34"/>
      <c r="HZA34"/>
      <c r="HZB34"/>
      <c r="HZC34"/>
      <c r="HZD34"/>
      <c r="HZE34"/>
      <c r="HZF34"/>
      <c r="HZG34"/>
      <c r="HZH34"/>
      <c r="HZI34"/>
      <c r="HZJ34"/>
      <c r="HZK34"/>
      <c r="HZL34"/>
      <c r="HZM34"/>
      <c r="HZN34"/>
      <c r="HZO34"/>
      <c r="HZP34"/>
      <c r="HZQ34"/>
      <c r="HZR34"/>
      <c r="HZS34"/>
      <c r="HZT34"/>
      <c r="HZU34"/>
      <c r="HZV34"/>
      <c r="HZW34"/>
      <c r="HZX34"/>
      <c r="HZY34"/>
      <c r="HZZ34"/>
      <c r="IAA34"/>
      <c r="IAB34"/>
      <c r="IAC34"/>
      <c r="IAD34"/>
      <c r="IAE34"/>
      <c r="IAF34"/>
      <c r="IAG34"/>
      <c r="IAH34"/>
      <c r="IAI34"/>
      <c r="IAJ34"/>
      <c r="IAK34"/>
      <c r="IAL34"/>
      <c r="IAM34"/>
      <c r="IAN34"/>
      <c r="IAO34"/>
      <c r="IAP34"/>
      <c r="IAQ34"/>
      <c r="IAR34"/>
      <c r="IAS34"/>
      <c r="IAT34"/>
      <c r="IAU34"/>
      <c r="IAV34"/>
      <c r="IAW34"/>
      <c r="IAX34"/>
      <c r="IAY34"/>
      <c r="IAZ34"/>
      <c r="IBA34"/>
      <c r="IBB34"/>
      <c r="IBC34"/>
      <c r="IBD34"/>
      <c r="IBE34"/>
      <c r="IBF34"/>
      <c r="IBG34"/>
      <c r="IBH34"/>
      <c r="IBI34"/>
      <c r="IBJ34"/>
      <c r="IBK34"/>
      <c r="IBL34"/>
      <c r="IBM34"/>
      <c r="IBN34"/>
      <c r="IBO34"/>
      <c r="IBP34"/>
      <c r="IBQ34"/>
      <c r="IBR34"/>
      <c r="IBS34"/>
      <c r="IBT34"/>
      <c r="IBU34"/>
      <c r="IBV34"/>
      <c r="IBW34"/>
      <c r="IBX34"/>
      <c r="IBY34"/>
      <c r="IBZ34"/>
      <c r="ICA34"/>
      <c r="ICB34"/>
      <c r="ICC34"/>
      <c r="ICD34"/>
      <c r="ICE34"/>
      <c r="ICF34"/>
      <c r="ICG34"/>
      <c r="ICH34"/>
      <c r="ICI34"/>
      <c r="ICJ34"/>
      <c r="ICK34"/>
      <c r="ICL34"/>
      <c r="ICM34"/>
      <c r="ICN34"/>
      <c r="ICO34"/>
      <c r="ICP34"/>
      <c r="ICQ34"/>
      <c r="ICR34"/>
      <c r="ICS34"/>
      <c r="ICT34"/>
      <c r="ICU34"/>
      <c r="ICV34"/>
      <c r="ICW34"/>
      <c r="ICX34"/>
      <c r="ICY34"/>
      <c r="ICZ34"/>
      <c r="IDA34"/>
      <c r="IDB34"/>
      <c r="IDC34"/>
      <c r="IDD34"/>
      <c r="IDE34"/>
      <c r="IDF34"/>
      <c r="IDG34"/>
      <c r="IDH34"/>
      <c r="IDI34"/>
      <c r="IDJ34"/>
      <c r="IDK34"/>
      <c r="IDL34"/>
      <c r="IDM34"/>
      <c r="IDN34"/>
      <c r="IDO34"/>
      <c r="IDP34"/>
      <c r="IDQ34"/>
      <c r="IDR34"/>
      <c r="IDS34"/>
      <c r="IDT34"/>
      <c r="IDU34"/>
      <c r="IDV34"/>
      <c r="IDW34"/>
      <c r="IDX34"/>
      <c r="IDY34"/>
      <c r="IDZ34"/>
      <c r="IEA34"/>
      <c r="IEB34"/>
      <c r="IEC34"/>
      <c r="IED34"/>
      <c r="IEE34"/>
      <c r="IEF34"/>
      <c r="IEG34"/>
      <c r="IEH34"/>
      <c r="IEI34"/>
      <c r="IEJ34"/>
      <c r="IEK34"/>
      <c r="IEL34"/>
      <c r="IEM34"/>
      <c r="IEN34"/>
      <c r="IEO34"/>
      <c r="IEP34"/>
      <c r="IEQ34"/>
      <c r="IER34"/>
      <c r="IES34"/>
      <c r="IET34"/>
      <c r="IEU34"/>
      <c r="IEV34"/>
      <c r="IEW34"/>
      <c r="IEX34"/>
      <c r="IEY34"/>
      <c r="IEZ34"/>
      <c r="IFA34"/>
      <c r="IFB34"/>
      <c r="IFC34"/>
      <c r="IFD34"/>
      <c r="IFE34"/>
      <c r="IFF34"/>
      <c r="IFG34"/>
      <c r="IFH34"/>
      <c r="IFI34"/>
      <c r="IFJ34"/>
      <c r="IFK34"/>
      <c r="IFL34"/>
      <c r="IFM34"/>
      <c r="IFN34"/>
      <c r="IFO34"/>
      <c r="IFP34"/>
      <c r="IFQ34"/>
      <c r="IFR34"/>
      <c r="IFS34"/>
      <c r="IFT34"/>
      <c r="IFU34"/>
      <c r="IFV34"/>
      <c r="IFW34"/>
      <c r="IFX34"/>
      <c r="IFY34"/>
      <c r="IFZ34"/>
      <c r="IGA34"/>
      <c r="IGB34"/>
      <c r="IGC34"/>
      <c r="IGD34"/>
      <c r="IGE34"/>
      <c r="IGF34"/>
      <c r="IGG34"/>
      <c r="IGH34"/>
      <c r="IGI34"/>
      <c r="IGJ34"/>
      <c r="IGK34"/>
      <c r="IGL34"/>
      <c r="IGM34"/>
      <c r="IGN34"/>
      <c r="IGO34"/>
      <c r="IGP34"/>
      <c r="IGQ34"/>
      <c r="IGR34"/>
      <c r="IGS34"/>
      <c r="IGT34"/>
      <c r="IGU34"/>
      <c r="IGV34"/>
      <c r="IGW34"/>
      <c r="IGX34"/>
      <c r="IGY34"/>
      <c r="IGZ34"/>
      <c r="IHA34"/>
      <c r="IHB34"/>
      <c r="IHC34"/>
      <c r="IHD34"/>
      <c r="IHE34"/>
      <c r="IHF34"/>
      <c r="IHG34"/>
      <c r="IHH34"/>
      <c r="IHI34"/>
      <c r="IHJ34"/>
      <c r="IHK34"/>
      <c r="IHL34"/>
      <c r="IHM34"/>
      <c r="IHN34"/>
      <c r="IHO34"/>
      <c r="IHP34"/>
      <c r="IHQ34"/>
      <c r="IHR34"/>
      <c r="IHS34"/>
      <c r="IHT34"/>
      <c r="IHU34"/>
      <c r="IHV34"/>
      <c r="IHW34"/>
      <c r="IHX34"/>
      <c r="IHY34"/>
      <c r="IHZ34"/>
      <c r="IIA34"/>
      <c r="IIB34"/>
      <c r="IIC34"/>
      <c r="IID34"/>
      <c r="IIE34"/>
      <c r="IIF34"/>
      <c r="IIG34"/>
      <c r="IIH34"/>
      <c r="III34"/>
      <c r="IIJ34"/>
      <c r="IIK34"/>
      <c r="IIL34"/>
      <c r="IIM34"/>
      <c r="IIN34"/>
      <c r="IIO34"/>
      <c r="IIP34"/>
      <c r="IIQ34"/>
      <c r="IIR34"/>
      <c r="IIS34"/>
      <c r="IIT34"/>
      <c r="IIU34"/>
      <c r="IIV34"/>
      <c r="IIW34"/>
      <c r="IIX34"/>
      <c r="IIY34"/>
      <c r="IIZ34"/>
      <c r="IJA34"/>
      <c r="IJB34"/>
      <c r="IJC34"/>
      <c r="IJD34"/>
      <c r="IJE34"/>
      <c r="IJF34"/>
      <c r="IJG34"/>
      <c r="IJH34"/>
      <c r="IJI34"/>
      <c r="IJJ34"/>
      <c r="IJK34"/>
      <c r="IJL34"/>
      <c r="IJM34"/>
      <c r="IJN34"/>
      <c r="IJO34"/>
      <c r="IJP34"/>
      <c r="IJQ34"/>
      <c r="IJR34"/>
      <c r="IJS34"/>
      <c r="IJT34"/>
      <c r="IJU34"/>
      <c r="IJV34"/>
      <c r="IJW34"/>
      <c r="IJX34"/>
      <c r="IJY34"/>
      <c r="IJZ34"/>
      <c r="IKA34"/>
      <c r="IKB34"/>
      <c r="IKC34"/>
      <c r="IKD34"/>
      <c r="IKE34"/>
      <c r="IKF34"/>
      <c r="IKG34"/>
      <c r="IKH34"/>
      <c r="IKI34"/>
      <c r="IKJ34"/>
      <c r="IKK34"/>
      <c r="IKL34"/>
      <c r="IKM34"/>
      <c r="IKN34"/>
      <c r="IKO34"/>
      <c r="IKP34"/>
      <c r="IKQ34"/>
      <c r="IKR34"/>
      <c r="IKS34"/>
      <c r="IKT34"/>
      <c r="IKU34"/>
      <c r="IKV34"/>
      <c r="IKW34"/>
      <c r="IKX34"/>
      <c r="IKY34"/>
      <c r="IKZ34"/>
      <c r="ILA34"/>
      <c r="ILB34"/>
      <c r="ILC34"/>
      <c r="ILD34"/>
      <c r="ILE34"/>
      <c r="ILF34"/>
      <c r="ILG34"/>
      <c r="ILH34"/>
      <c r="ILI34"/>
      <c r="ILJ34"/>
      <c r="ILK34"/>
      <c r="ILL34"/>
      <c r="ILM34"/>
      <c r="ILN34"/>
      <c r="ILO34"/>
      <c r="ILP34"/>
      <c r="ILQ34"/>
      <c r="ILR34"/>
      <c r="ILS34"/>
      <c r="ILT34"/>
      <c r="ILU34"/>
      <c r="ILV34"/>
      <c r="ILW34"/>
      <c r="ILX34"/>
      <c r="ILY34"/>
      <c r="ILZ34"/>
      <c r="IMA34"/>
      <c r="IMB34"/>
      <c r="IMC34"/>
      <c r="IMD34"/>
      <c r="IME34"/>
      <c r="IMF34"/>
      <c r="IMG34"/>
      <c r="IMH34"/>
      <c r="IMI34"/>
      <c r="IMJ34"/>
      <c r="IMK34"/>
      <c r="IML34"/>
      <c r="IMM34"/>
      <c r="IMN34"/>
      <c r="IMO34"/>
      <c r="IMP34"/>
      <c r="IMQ34"/>
      <c r="IMR34"/>
      <c r="IMS34"/>
      <c r="IMT34"/>
      <c r="IMU34"/>
      <c r="IMV34"/>
      <c r="IMW34"/>
      <c r="IMX34"/>
      <c r="IMY34"/>
      <c r="IMZ34"/>
      <c r="INA34"/>
      <c r="INB34"/>
      <c r="INC34"/>
      <c r="IND34"/>
      <c r="INE34"/>
      <c r="INF34"/>
      <c r="ING34"/>
      <c r="INH34"/>
      <c r="INI34"/>
      <c r="INJ34"/>
      <c r="INK34"/>
      <c r="INL34"/>
      <c r="INM34"/>
      <c r="INN34"/>
      <c r="INO34"/>
      <c r="INP34"/>
      <c r="INQ34"/>
      <c r="INR34"/>
      <c r="INS34"/>
      <c r="INT34"/>
      <c r="INU34"/>
      <c r="INV34"/>
      <c r="INW34"/>
      <c r="INX34"/>
      <c r="INY34"/>
      <c r="INZ34"/>
      <c r="IOA34"/>
      <c r="IOB34"/>
      <c r="IOC34"/>
      <c r="IOD34"/>
      <c r="IOE34"/>
      <c r="IOF34"/>
      <c r="IOG34"/>
      <c r="IOH34"/>
      <c r="IOI34"/>
      <c r="IOJ34"/>
      <c r="IOK34"/>
      <c r="IOL34"/>
      <c r="IOM34"/>
      <c r="ION34"/>
      <c r="IOO34"/>
      <c r="IOP34"/>
      <c r="IOQ34"/>
      <c r="IOR34"/>
      <c r="IOS34"/>
      <c r="IOT34"/>
      <c r="IOU34"/>
      <c r="IOV34"/>
      <c r="IOW34"/>
      <c r="IOX34"/>
      <c r="IOY34"/>
      <c r="IOZ34"/>
      <c r="IPA34"/>
      <c r="IPB34"/>
      <c r="IPC34"/>
      <c r="IPD34"/>
      <c r="IPE34"/>
      <c r="IPF34"/>
      <c r="IPG34"/>
      <c r="IPH34"/>
      <c r="IPI34"/>
      <c r="IPJ34"/>
      <c r="IPK34"/>
      <c r="IPL34"/>
      <c r="IPM34"/>
      <c r="IPN34"/>
      <c r="IPO34"/>
      <c r="IPP34"/>
      <c r="IPQ34"/>
      <c r="IPR34"/>
      <c r="IPS34"/>
      <c r="IPT34"/>
      <c r="IPU34"/>
      <c r="IPV34"/>
      <c r="IPW34"/>
      <c r="IPX34"/>
      <c r="IPY34"/>
      <c r="IPZ34"/>
      <c r="IQA34"/>
      <c r="IQB34"/>
      <c r="IQC34"/>
      <c r="IQD34"/>
      <c r="IQE34"/>
      <c r="IQF34"/>
      <c r="IQG34"/>
      <c r="IQH34"/>
      <c r="IQI34"/>
      <c r="IQJ34"/>
      <c r="IQK34"/>
      <c r="IQL34"/>
      <c r="IQM34"/>
      <c r="IQN34"/>
      <c r="IQO34"/>
      <c r="IQP34"/>
      <c r="IQQ34"/>
      <c r="IQR34"/>
      <c r="IQS34"/>
      <c r="IQT34"/>
      <c r="IQU34"/>
      <c r="IQV34"/>
      <c r="IQW34"/>
      <c r="IQX34"/>
      <c r="IQY34"/>
      <c r="IQZ34"/>
      <c r="IRA34"/>
      <c r="IRB34"/>
      <c r="IRC34"/>
      <c r="IRD34"/>
      <c r="IRE34"/>
      <c r="IRF34"/>
      <c r="IRG34"/>
      <c r="IRH34"/>
      <c r="IRI34"/>
      <c r="IRJ34"/>
      <c r="IRK34"/>
      <c r="IRL34"/>
      <c r="IRM34"/>
      <c r="IRN34"/>
      <c r="IRO34"/>
      <c r="IRP34"/>
      <c r="IRQ34"/>
      <c r="IRR34"/>
      <c r="IRS34"/>
      <c r="IRT34"/>
      <c r="IRU34"/>
      <c r="IRV34"/>
      <c r="IRW34"/>
      <c r="IRX34"/>
      <c r="IRY34"/>
      <c r="IRZ34"/>
      <c r="ISA34"/>
      <c r="ISB34"/>
      <c r="ISC34"/>
      <c r="ISD34"/>
      <c r="ISE34"/>
      <c r="ISF34"/>
      <c r="ISG34"/>
      <c r="ISH34"/>
      <c r="ISI34"/>
      <c r="ISJ34"/>
      <c r="ISK34"/>
      <c r="ISL34"/>
      <c r="ISM34"/>
      <c r="ISN34"/>
      <c r="ISO34"/>
      <c r="ISP34"/>
      <c r="ISQ34"/>
      <c r="ISR34"/>
      <c r="ISS34"/>
      <c r="IST34"/>
      <c r="ISU34"/>
      <c r="ISV34"/>
      <c r="ISW34"/>
      <c r="ISX34"/>
      <c r="ISY34"/>
      <c r="ISZ34"/>
      <c r="ITA34"/>
      <c r="ITB34"/>
      <c r="ITC34"/>
      <c r="ITD34"/>
      <c r="ITE34"/>
      <c r="ITF34"/>
      <c r="ITG34"/>
      <c r="ITH34"/>
      <c r="ITI34"/>
      <c r="ITJ34"/>
      <c r="ITK34"/>
      <c r="ITL34"/>
      <c r="ITM34"/>
      <c r="ITN34"/>
      <c r="ITO34"/>
      <c r="ITP34"/>
      <c r="ITQ34"/>
      <c r="ITR34"/>
      <c r="ITS34"/>
      <c r="ITT34"/>
      <c r="ITU34"/>
      <c r="ITV34"/>
      <c r="ITW34"/>
      <c r="ITX34"/>
      <c r="ITY34"/>
      <c r="ITZ34"/>
      <c r="IUA34"/>
      <c r="IUB34"/>
      <c r="IUC34"/>
      <c r="IUD34"/>
      <c r="IUE34"/>
      <c r="IUF34"/>
      <c r="IUG34"/>
      <c r="IUH34"/>
      <c r="IUI34"/>
      <c r="IUJ34"/>
      <c r="IUK34"/>
      <c r="IUL34"/>
      <c r="IUM34"/>
      <c r="IUN34"/>
      <c r="IUO34"/>
      <c r="IUP34"/>
      <c r="IUQ34"/>
      <c r="IUR34"/>
      <c r="IUS34"/>
      <c r="IUT34"/>
      <c r="IUU34"/>
      <c r="IUV34"/>
      <c r="IUW34"/>
      <c r="IUX34"/>
      <c r="IUY34"/>
      <c r="IUZ34"/>
      <c r="IVA34"/>
      <c r="IVB34"/>
      <c r="IVC34"/>
      <c r="IVD34"/>
      <c r="IVE34"/>
      <c r="IVF34"/>
      <c r="IVG34"/>
      <c r="IVH34"/>
      <c r="IVI34"/>
      <c r="IVJ34"/>
      <c r="IVK34"/>
      <c r="IVL34"/>
      <c r="IVM34"/>
      <c r="IVN34"/>
      <c r="IVO34"/>
      <c r="IVP34"/>
      <c r="IVQ34"/>
      <c r="IVR34"/>
      <c r="IVS34"/>
      <c r="IVT34"/>
      <c r="IVU34"/>
      <c r="IVV34"/>
      <c r="IVW34"/>
      <c r="IVX34"/>
      <c r="IVY34"/>
      <c r="IVZ34"/>
      <c r="IWA34"/>
      <c r="IWB34"/>
      <c r="IWC34"/>
      <c r="IWD34"/>
      <c r="IWE34"/>
      <c r="IWF34"/>
      <c r="IWG34"/>
      <c r="IWH34"/>
      <c r="IWI34"/>
      <c r="IWJ34"/>
      <c r="IWK34"/>
      <c r="IWL34"/>
      <c r="IWM34"/>
      <c r="IWN34"/>
      <c r="IWO34"/>
      <c r="IWP34"/>
      <c r="IWQ34"/>
      <c r="IWR34"/>
      <c r="IWS34"/>
      <c r="IWT34"/>
      <c r="IWU34"/>
      <c r="IWV34"/>
      <c r="IWW34"/>
      <c r="IWX34"/>
      <c r="IWY34"/>
      <c r="IWZ34"/>
      <c r="IXA34"/>
      <c r="IXB34"/>
      <c r="IXC34"/>
      <c r="IXD34"/>
      <c r="IXE34"/>
      <c r="IXF34"/>
      <c r="IXG34"/>
      <c r="IXH34"/>
      <c r="IXI34"/>
      <c r="IXJ34"/>
      <c r="IXK34"/>
      <c r="IXL34"/>
      <c r="IXM34"/>
      <c r="IXN34"/>
      <c r="IXO34"/>
      <c r="IXP34"/>
      <c r="IXQ34"/>
      <c r="IXR34"/>
      <c r="IXS34"/>
      <c r="IXT34"/>
      <c r="IXU34"/>
      <c r="IXV34"/>
      <c r="IXW34"/>
      <c r="IXX34"/>
      <c r="IXY34"/>
      <c r="IXZ34"/>
      <c r="IYA34"/>
      <c r="IYB34"/>
      <c r="IYC34"/>
      <c r="IYD34"/>
      <c r="IYE34"/>
      <c r="IYF34"/>
      <c r="IYG34"/>
      <c r="IYH34"/>
      <c r="IYI34"/>
      <c r="IYJ34"/>
      <c r="IYK34"/>
      <c r="IYL34"/>
      <c r="IYM34"/>
      <c r="IYN34"/>
      <c r="IYO34"/>
      <c r="IYP34"/>
      <c r="IYQ34"/>
      <c r="IYR34"/>
      <c r="IYS34"/>
      <c r="IYT34"/>
      <c r="IYU34"/>
      <c r="IYV34"/>
      <c r="IYW34"/>
      <c r="IYX34"/>
      <c r="IYY34"/>
      <c r="IYZ34"/>
      <c r="IZA34"/>
      <c r="IZB34"/>
      <c r="IZC34"/>
      <c r="IZD34"/>
      <c r="IZE34"/>
      <c r="IZF34"/>
      <c r="IZG34"/>
      <c r="IZH34"/>
      <c r="IZI34"/>
      <c r="IZJ34"/>
      <c r="IZK34"/>
      <c r="IZL34"/>
      <c r="IZM34"/>
      <c r="IZN34"/>
      <c r="IZO34"/>
      <c r="IZP34"/>
      <c r="IZQ34"/>
      <c r="IZR34"/>
      <c r="IZS34"/>
      <c r="IZT34"/>
      <c r="IZU34"/>
      <c r="IZV34"/>
      <c r="IZW34"/>
      <c r="IZX34"/>
      <c r="IZY34"/>
      <c r="IZZ34"/>
      <c r="JAA34"/>
      <c r="JAB34"/>
      <c r="JAC34"/>
      <c r="JAD34"/>
      <c r="JAE34"/>
      <c r="JAF34"/>
      <c r="JAG34"/>
      <c r="JAH34"/>
      <c r="JAI34"/>
      <c r="JAJ34"/>
      <c r="JAK34"/>
      <c r="JAL34"/>
      <c r="JAM34"/>
      <c r="JAN34"/>
      <c r="JAO34"/>
      <c r="JAP34"/>
      <c r="JAQ34"/>
      <c r="JAR34"/>
      <c r="JAS34"/>
      <c r="JAT34"/>
      <c r="JAU34"/>
      <c r="JAV34"/>
      <c r="JAW34"/>
      <c r="JAX34"/>
      <c r="JAY34"/>
      <c r="JAZ34"/>
      <c r="JBA34"/>
      <c r="JBB34"/>
      <c r="JBC34"/>
      <c r="JBD34"/>
      <c r="JBE34"/>
      <c r="JBF34"/>
      <c r="JBG34"/>
      <c r="JBH34"/>
      <c r="JBI34"/>
      <c r="JBJ34"/>
      <c r="JBK34"/>
      <c r="JBL34"/>
      <c r="JBM34"/>
      <c r="JBN34"/>
      <c r="JBO34"/>
      <c r="JBP34"/>
      <c r="JBQ34"/>
      <c r="JBR34"/>
      <c r="JBS34"/>
      <c r="JBT34"/>
      <c r="JBU34"/>
      <c r="JBV34"/>
      <c r="JBW34"/>
      <c r="JBX34"/>
      <c r="JBY34"/>
      <c r="JBZ34"/>
      <c r="JCA34"/>
      <c r="JCB34"/>
      <c r="JCC34"/>
      <c r="JCD34"/>
      <c r="JCE34"/>
      <c r="JCF34"/>
      <c r="JCG34"/>
      <c r="JCH34"/>
      <c r="JCI34"/>
      <c r="JCJ34"/>
      <c r="JCK34"/>
      <c r="JCL34"/>
      <c r="JCM34"/>
      <c r="JCN34"/>
      <c r="JCO34"/>
      <c r="JCP34"/>
      <c r="JCQ34"/>
      <c r="JCR34"/>
      <c r="JCS34"/>
      <c r="JCT34"/>
      <c r="JCU34"/>
      <c r="JCV34"/>
      <c r="JCW34"/>
      <c r="JCX34"/>
      <c r="JCY34"/>
      <c r="JCZ34"/>
      <c r="JDA34"/>
      <c r="JDB34"/>
      <c r="JDC34"/>
      <c r="JDD34"/>
      <c r="JDE34"/>
      <c r="JDF34"/>
      <c r="JDG34"/>
      <c r="JDH34"/>
      <c r="JDI34"/>
      <c r="JDJ34"/>
      <c r="JDK34"/>
      <c r="JDL34"/>
      <c r="JDM34"/>
      <c r="JDN34"/>
      <c r="JDO34"/>
      <c r="JDP34"/>
      <c r="JDQ34"/>
      <c r="JDR34"/>
      <c r="JDS34"/>
      <c r="JDT34"/>
      <c r="JDU34"/>
      <c r="JDV34"/>
      <c r="JDW34"/>
      <c r="JDX34"/>
      <c r="JDY34"/>
      <c r="JDZ34"/>
      <c r="JEA34"/>
      <c r="JEB34"/>
      <c r="JEC34"/>
      <c r="JED34"/>
      <c r="JEE34"/>
      <c r="JEF34"/>
      <c r="JEG34"/>
      <c r="JEH34"/>
      <c r="JEI34"/>
      <c r="JEJ34"/>
      <c r="JEK34"/>
      <c r="JEL34"/>
      <c r="JEM34"/>
      <c r="JEN34"/>
      <c r="JEO34"/>
      <c r="JEP34"/>
      <c r="JEQ34"/>
      <c r="JER34"/>
      <c r="JES34"/>
      <c r="JET34"/>
      <c r="JEU34"/>
      <c r="JEV34"/>
      <c r="JEW34"/>
      <c r="JEX34"/>
      <c r="JEY34"/>
      <c r="JEZ34"/>
      <c r="JFA34"/>
      <c r="JFB34"/>
      <c r="JFC34"/>
      <c r="JFD34"/>
      <c r="JFE34"/>
      <c r="JFF34"/>
      <c r="JFG34"/>
      <c r="JFH34"/>
      <c r="JFI34"/>
      <c r="JFJ34"/>
      <c r="JFK34"/>
      <c r="JFL34"/>
      <c r="JFM34"/>
      <c r="JFN34"/>
      <c r="JFO34"/>
      <c r="JFP34"/>
      <c r="JFQ34"/>
      <c r="JFR34"/>
      <c r="JFS34"/>
      <c r="JFT34"/>
      <c r="JFU34"/>
      <c r="JFV34"/>
      <c r="JFW34"/>
      <c r="JFX34"/>
      <c r="JFY34"/>
      <c r="JFZ34"/>
      <c r="JGA34"/>
      <c r="JGB34"/>
      <c r="JGC34"/>
      <c r="JGD34"/>
      <c r="JGE34"/>
      <c r="JGF34"/>
      <c r="JGG34"/>
      <c r="JGH34"/>
      <c r="JGI34"/>
      <c r="JGJ34"/>
      <c r="JGK34"/>
      <c r="JGL34"/>
      <c r="JGM34"/>
      <c r="JGN34"/>
      <c r="JGO34"/>
      <c r="JGP34"/>
      <c r="JGQ34"/>
      <c r="JGR34"/>
      <c r="JGS34"/>
      <c r="JGT34"/>
      <c r="JGU34"/>
      <c r="JGV34"/>
      <c r="JGW34"/>
      <c r="JGX34"/>
      <c r="JGY34"/>
      <c r="JGZ34"/>
      <c r="JHA34"/>
      <c r="JHB34"/>
      <c r="JHC34"/>
      <c r="JHD34"/>
      <c r="JHE34"/>
      <c r="JHF34"/>
      <c r="JHG34"/>
      <c r="JHH34"/>
      <c r="JHI34"/>
      <c r="JHJ34"/>
      <c r="JHK34"/>
      <c r="JHL34"/>
      <c r="JHM34"/>
      <c r="JHN34"/>
      <c r="JHO34"/>
      <c r="JHP34"/>
      <c r="JHQ34"/>
      <c r="JHR34"/>
      <c r="JHS34"/>
      <c r="JHT34"/>
      <c r="JHU34"/>
      <c r="JHV34"/>
      <c r="JHW34"/>
      <c r="JHX34"/>
      <c r="JHY34"/>
      <c r="JHZ34"/>
      <c r="JIA34"/>
      <c r="JIB34"/>
      <c r="JIC34"/>
      <c r="JID34"/>
      <c r="JIE34"/>
      <c r="JIF34"/>
      <c r="JIG34"/>
      <c r="JIH34"/>
      <c r="JII34"/>
      <c r="JIJ34"/>
      <c r="JIK34"/>
      <c r="JIL34"/>
      <c r="JIM34"/>
      <c r="JIN34"/>
      <c r="JIO34"/>
      <c r="JIP34"/>
      <c r="JIQ34"/>
      <c r="JIR34"/>
      <c r="JIS34"/>
      <c r="JIT34"/>
      <c r="JIU34"/>
      <c r="JIV34"/>
      <c r="JIW34"/>
      <c r="JIX34"/>
      <c r="JIY34"/>
      <c r="JIZ34"/>
      <c r="JJA34"/>
      <c r="JJB34"/>
      <c r="JJC34"/>
      <c r="JJD34"/>
      <c r="JJE34"/>
      <c r="JJF34"/>
      <c r="JJG34"/>
      <c r="JJH34"/>
      <c r="JJI34"/>
      <c r="JJJ34"/>
      <c r="JJK34"/>
      <c r="JJL34"/>
      <c r="JJM34"/>
      <c r="JJN34"/>
      <c r="JJO34"/>
      <c r="JJP34"/>
      <c r="JJQ34"/>
      <c r="JJR34"/>
      <c r="JJS34"/>
      <c r="JJT34"/>
      <c r="JJU34"/>
      <c r="JJV34"/>
      <c r="JJW34"/>
      <c r="JJX34"/>
      <c r="JJY34"/>
      <c r="JJZ34"/>
      <c r="JKA34"/>
      <c r="JKB34"/>
      <c r="JKC34"/>
      <c r="JKD34"/>
      <c r="JKE34"/>
      <c r="JKF34"/>
      <c r="JKG34"/>
      <c r="JKH34"/>
      <c r="JKI34"/>
      <c r="JKJ34"/>
      <c r="JKK34"/>
      <c r="JKL34"/>
      <c r="JKM34"/>
      <c r="JKN34"/>
      <c r="JKO34"/>
      <c r="JKP34"/>
      <c r="JKQ34"/>
      <c r="JKR34"/>
      <c r="JKS34"/>
      <c r="JKT34"/>
      <c r="JKU34"/>
      <c r="JKV34"/>
      <c r="JKW34"/>
      <c r="JKX34"/>
      <c r="JKY34"/>
      <c r="JKZ34"/>
      <c r="JLA34"/>
      <c r="JLB34"/>
      <c r="JLC34"/>
      <c r="JLD34"/>
      <c r="JLE34"/>
      <c r="JLF34"/>
      <c r="JLG34"/>
      <c r="JLH34"/>
      <c r="JLI34"/>
      <c r="JLJ34"/>
      <c r="JLK34"/>
      <c r="JLL34"/>
      <c r="JLM34"/>
      <c r="JLN34"/>
      <c r="JLO34"/>
      <c r="JLP34"/>
      <c r="JLQ34"/>
      <c r="JLR34"/>
      <c r="JLS34"/>
      <c r="JLT34"/>
      <c r="JLU34"/>
      <c r="JLV34"/>
      <c r="JLW34"/>
      <c r="JLX34"/>
      <c r="JLY34"/>
      <c r="JLZ34"/>
      <c r="JMA34"/>
      <c r="JMB34"/>
      <c r="JMC34"/>
      <c r="JMD34"/>
      <c r="JME34"/>
      <c r="JMF34"/>
      <c r="JMG34"/>
      <c r="JMH34"/>
      <c r="JMI34"/>
      <c r="JMJ34"/>
      <c r="JMK34"/>
      <c r="JML34"/>
      <c r="JMM34"/>
      <c r="JMN34"/>
      <c r="JMO34"/>
      <c r="JMP34"/>
      <c r="JMQ34"/>
      <c r="JMR34"/>
      <c r="JMS34"/>
      <c r="JMT34"/>
      <c r="JMU34"/>
      <c r="JMV34"/>
      <c r="JMW34"/>
      <c r="JMX34"/>
      <c r="JMY34"/>
      <c r="JMZ34"/>
      <c r="JNA34"/>
      <c r="JNB34"/>
      <c r="JNC34"/>
      <c r="JND34"/>
      <c r="JNE34"/>
      <c r="JNF34"/>
      <c r="JNG34"/>
      <c r="JNH34"/>
      <c r="JNI34"/>
      <c r="JNJ34"/>
      <c r="JNK34"/>
      <c r="JNL34"/>
      <c r="JNM34"/>
      <c r="JNN34"/>
      <c r="JNO34"/>
      <c r="JNP34"/>
      <c r="JNQ34"/>
      <c r="JNR34"/>
      <c r="JNS34"/>
      <c r="JNT34"/>
      <c r="JNU34"/>
      <c r="JNV34"/>
      <c r="JNW34"/>
      <c r="JNX34"/>
      <c r="JNY34"/>
      <c r="JNZ34"/>
      <c r="JOA34"/>
      <c r="JOB34"/>
      <c r="JOC34"/>
      <c r="JOD34"/>
      <c r="JOE34"/>
      <c r="JOF34"/>
      <c r="JOG34"/>
      <c r="JOH34"/>
      <c r="JOI34"/>
      <c r="JOJ34"/>
      <c r="JOK34"/>
      <c r="JOL34"/>
      <c r="JOM34"/>
      <c r="JON34"/>
      <c r="JOO34"/>
      <c r="JOP34"/>
      <c r="JOQ34"/>
      <c r="JOR34"/>
      <c r="JOS34"/>
      <c r="JOT34"/>
      <c r="JOU34"/>
      <c r="JOV34"/>
      <c r="JOW34"/>
      <c r="JOX34"/>
      <c r="JOY34"/>
      <c r="JOZ34"/>
      <c r="JPA34"/>
      <c r="JPB34"/>
      <c r="JPC34"/>
      <c r="JPD34"/>
      <c r="JPE34"/>
      <c r="JPF34"/>
      <c r="JPG34"/>
      <c r="JPH34"/>
      <c r="JPI34"/>
      <c r="JPJ34"/>
      <c r="JPK34"/>
      <c r="JPL34"/>
      <c r="JPM34"/>
      <c r="JPN34"/>
      <c r="JPO34"/>
      <c r="JPP34"/>
      <c r="JPQ34"/>
      <c r="JPR34"/>
      <c r="JPS34"/>
      <c r="JPT34"/>
      <c r="JPU34"/>
      <c r="JPV34"/>
      <c r="JPW34"/>
      <c r="JPX34"/>
      <c r="JPY34"/>
      <c r="JPZ34"/>
      <c r="JQA34"/>
      <c r="JQB34"/>
      <c r="JQC34"/>
      <c r="JQD34"/>
      <c r="JQE34"/>
      <c r="JQF34"/>
      <c r="JQG34"/>
      <c r="JQH34"/>
      <c r="JQI34"/>
      <c r="JQJ34"/>
      <c r="JQK34"/>
      <c r="JQL34"/>
      <c r="JQM34"/>
      <c r="JQN34"/>
      <c r="JQO34"/>
      <c r="JQP34"/>
      <c r="JQQ34"/>
      <c r="JQR34"/>
      <c r="JQS34"/>
      <c r="JQT34"/>
      <c r="JQU34"/>
      <c r="JQV34"/>
      <c r="JQW34"/>
      <c r="JQX34"/>
      <c r="JQY34"/>
      <c r="JQZ34"/>
      <c r="JRA34"/>
      <c r="JRB34"/>
      <c r="JRC34"/>
      <c r="JRD34"/>
      <c r="JRE34"/>
      <c r="JRF34"/>
      <c r="JRG34"/>
      <c r="JRH34"/>
      <c r="JRI34"/>
      <c r="JRJ34"/>
      <c r="JRK34"/>
      <c r="JRL34"/>
      <c r="JRM34"/>
      <c r="JRN34"/>
      <c r="JRO34"/>
      <c r="JRP34"/>
      <c r="JRQ34"/>
      <c r="JRR34"/>
      <c r="JRS34"/>
      <c r="JRT34"/>
      <c r="JRU34"/>
      <c r="JRV34"/>
      <c r="JRW34"/>
      <c r="JRX34"/>
      <c r="JRY34"/>
      <c r="JRZ34"/>
      <c r="JSA34"/>
      <c r="JSB34"/>
      <c r="JSC34"/>
      <c r="JSD34"/>
      <c r="JSE34"/>
      <c r="JSF34"/>
      <c r="JSG34"/>
      <c r="JSH34"/>
      <c r="JSI34"/>
      <c r="JSJ34"/>
      <c r="JSK34"/>
      <c r="JSL34"/>
      <c r="JSM34"/>
      <c r="JSN34"/>
      <c r="JSO34"/>
      <c r="JSP34"/>
      <c r="JSQ34"/>
      <c r="JSR34"/>
      <c r="JSS34"/>
      <c r="JST34"/>
      <c r="JSU34"/>
      <c r="JSV34"/>
      <c r="JSW34"/>
      <c r="JSX34"/>
      <c r="JSY34"/>
      <c r="JSZ34"/>
      <c r="JTA34"/>
      <c r="JTB34"/>
      <c r="JTC34"/>
      <c r="JTD34"/>
      <c r="JTE34"/>
      <c r="JTF34"/>
      <c r="JTG34"/>
      <c r="JTH34"/>
      <c r="JTI34"/>
      <c r="JTJ34"/>
      <c r="JTK34"/>
      <c r="JTL34"/>
      <c r="JTM34"/>
      <c r="JTN34"/>
      <c r="JTO34"/>
      <c r="JTP34"/>
      <c r="JTQ34"/>
      <c r="JTR34"/>
      <c r="JTS34"/>
      <c r="JTT34"/>
      <c r="JTU34"/>
      <c r="JTV34"/>
      <c r="JTW34"/>
      <c r="JTX34"/>
      <c r="JTY34"/>
      <c r="JTZ34"/>
      <c r="JUA34"/>
      <c r="JUB34"/>
      <c r="JUC34"/>
      <c r="JUD34"/>
      <c r="JUE34"/>
      <c r="JUF34"/>
      <c r="JUG34"/>
      <c r="JUH34"/>
      <c r="JUI34"/>
      <c r="JUJ34"/>
      <c r="JUK34"/>
      <c r="JUL34"/>
      <c r="JUM34"/>
      <c r="JUN34"/>
      <c r="JUO34"/>
      <c r="JUP34"/>
      <c r="JUQ34"/>
      <c r="JUR34"/>
      <c r="JUS34"/>
      <c r="JUT34"/>
      <c r="JUU34"/>
      <c r="JUV34"/>
      <c r="JUW34"/>
      <c r="JUX34"/>
      <c r="JUY34"/>
      <c r="JUZ34"/>
      <c r="JVA34"/>
      <c r="JVB34"/>
      <c r="JVC34"/>
      <c r="JVD34"/>
      <c r="JVE34"/>
      <c r="JVF34"/>
      <c r="JVG34"/>
      <c r="JVH34"/>
      <c r="JVI34"/>
      <c r="JVJ34"/>
      <c r="JVK34"/>
      <c r="JVL34"/>
      <c r="JVM34"/>
      <c r="JVN34"/>
      <c r="JVO34"/>
      <c r="JVP34"/>
      <c r="JVQ34"/>
      <c r="JVR34"/>
      <c r="JVS34"/>
      <c r="JVT34"/>
      <c r="JVU34"/>
      <c r="JVV34"/>
      <c r="JVW34"/>
      <c r="JVX34"/>
      <c r="JVY34"/>
      <c r="JVZ34"/>
      <c r="JWA34"/>
      <c r="JWB34"/>
      <c r="JWC34"/>
      <c r="JWD34"/>
      <c r="JWE34"/>
      <c r="JWF34"/>
      <c r="JWG34"/>
      <c r="JWH34"/>
      <c r="JWI34"/>
      <c r="JWJ34"/>
      <c r="JWK34"/>
      <c r="JWL34"/>
      <c r="JWM34"/>
      <c r="JWN34"/>
      <c r="JWO34"/>
      <c r="JWP34"/>
      <c r="JWQ34"/>
      <c r="JWR34"/>
      <c r="JWS34"/>
      <c r="JWT34"/>
      <c r="JWU34"/>
      <c r="JWV34"/>
      <c r="JWW34"/>
      <c r="JWX34"/>
      <c r="JWY34"/>
      <c r="JWZ34"/>
      <c r="JXA34"/>
      <c r="JXB34"/>
      <c r="JXC34"/>
      <c r="JXD34"/>
      <c r="JXE34"/>
      <c r="JXF34"/>
      <c r="JXG34"/>
      <c r="JXH34"/>
      <c r="JXI34"/>
      <c r="JXJ34"/>
      <c r="JXK34"/>
      <c r="JXL34"/>
      <c r="JXM34"/>
      <c r="JXN34"/>
      <c r="JXO34"/>
      <c r="JXP34"/>
      <c r="JXQ34"/>
      <c r="JXR34"/>
      <c r="JXS34"/>
      <c r="JXT34"/>
      <c r="JXU34"/>
      <c r="JXV34"/>
      <c r="JXW34"/>
      <c r="JXX34"/>
      <c r="JXY34"/>
      <c r="JXZ34"/>
      <c r="JYA34"/>
      <c r="JYB34"/>
      <c r="JYC34"/>
      <c r="JYD34"/>
      <c r="JYE34"/>
      <c r="JYF34"/>
      <c r="JYG34"/>
      <c r="JYH34"/>
      <c r="JYI34"/>
      <c r="JYJ34"/>
      <c r="JYK34"/>
      <c r="JYL34"/>
      <c r="JYM34"/>
      <c r="JYN34"/>
      <c r="JYO34"/>
      <c r="JYP34"/>
      <c r="JYQ34"/>
      <c r="JYR34"/>
      <c r="JYS34"/>
      <c r="JYT34"/>
      <c r="JYU34"/>
      <c r="JYV34"/>
      <c r="JYW34"/>
      <c r="JYX34"/>
      <c r="JYY34"/>
      <c r="JYZ34"/>
      <c r="JZA34"/>
      <c r="JZB34"/>
      <c r="JZC34"/>
      <c r="JZD34"/>
      <c r="JZE34"/>
      <c r="JZF34"/>
      <c r="JZG34"/>
      <c r="JZH34"/>
      <c r="JZI34"/>
      <c r="JZJ34"/>
      <c r="JZK34"/>
      <c r="JZL34"/>
      <c r="JZM34"/>
      <c r="JZN34"/>
      <c r="JZO34"/>
      <c r="JZP34"/>
      <c r="JZQ34"/>
      <c r="JZR34"/>
      <c r="JZS34"/>
      <c r="JZT34"/>
      <c r="JZU34"/>
      <c r="JZV34"/>
      <c r="JZW34"/>
      <c r="JZX34"/>
      <c r="JZY34"/>
      <c r="JZZ34"/>
      <c r="KAA34"/>
      <c r="KAB34"/>
      <c r="KAC34"/>
      <c r="KAD34"/>
      <c r="KAE34"/>
      <c r="KAF34"/>
      <c r="KAG34"/>
      <c r="KAH34"/>
      <c r="KAI34"/>
      <c r="KAJ34"/>
      <c r="KAK34"/>
      <c r="KAL34"/>
      <c r="KAM34"/>
      <c r="KAN34"/>
      <c r="KAO34"/>
      <c r="KAP34"/>
      <c r="KAQ34"/>
      <c r="KAR34"/>
      <c r="KAS34"/>
      <c r="KAT34"/>
      <c r="KAU34"/>
      <c r="KAV34"/>
      <c r="KAW34"/>
      <c r="KAX34"/>
      <c r="KAY34"/>
      <c r="KAZ34"/>
      <c r="KBA34"/>
      <c r="KBB34"/>
      <c r="KBC34"/>
      <c r="KBD34"/>
      <c r="KBE34"/>
      <c r="KBF34"/>
      <c r="KBG34"/>
      <c r="KBH34"/>
      <c r="KBI34"/>
      <c r="KBJ34"/>
      <c r="KBK34"/>
      <c r="KBL34"/>
      <c r="KBM34"/>
      <c r="KBN34"/>
      <c r="KBO34"/>
      <c r="KBP34"/>
      <c r="KBQ34"/>
      <c r="KBR34"/>
      <c r="KBS34"/>
      <c r="KBT34"/>
      <c r="KBU34"/>
      <c r="KBV34"/>
      <c r="KBW34"/>
      <c r="KBX34"/>
      <c r="KBY34"/>
      <c r="KBZ34"/>
      <c r="KCA34"/>
      <c r="KCB34"/>
      <c r="KCC34"/>
      <c r="KCD34"/>
      <c r="KCE34"/>
      <c r="KCF34"/>
      <c r="KCG34"/>
      <c r="KCH34"/>
      <c r="KCI34"/>
      <c r="KCJ34"/>
      <c r="KCK34"/>
      <c r="KCL34"/>
      <c r="KCM34"/>
      <c r="KCN34"/>
      <c r="KCO34"/>
      <c r="KCP34"/>
      <c r="KCQ34"/>
      <c r="KCR34"/>
      <c r="KCS34"/>
      <c r="KCT34"/>
      <c r="KCU34"/>
      <c r="KCV34"/>
      <c r="KCW34"/>
      <c r="KCX34"/>
      <c r="KCY34"/>
      <c r="KCZ34"/>
      <c r="KDA34"/>
      <c r="KDB34"/>
      <c r="KDC34"/>
      <c r="KDD34"/>
      <c r="KDE34"/>
      <c r="KDF34"/>
      <c r="KDG34"/>
      <c r="KDH34"/>
      <c r="KDI34"/>
      <c r="KDJ34"/>
      <c r="KDK34"/>
      <c r="KDL34"/>
      <c r="KDM34"/>
      <c r="KDN34"/>
      <c r="KDO34"/>
      <c r="KDP34"/>
      <c r="KDQ34"/>
      <c r="KDR34"/>
      <c r="KDS34"/>
      <c r="KDT34"/>
      <c r="KDU34"/>
      <c r="KDV34"/>
      <c r="KDW34"/>
      <c r="KDX34"/>
      <c r="KDY34"/>
      <c r="KDZ34"/>
      <c r="KEA34"/>
      <c r="KEB34"/>
      <c r="KEC34"/>
      <c r="KED34"/>
      <c r="KEE34"/>
      <c r="KEF34"/>
      <c r="KEG34"/>
      <c r="KEH34"/>
      <c r="KEI34"/>
      <c r="KEJ34"/>
      <c r="KEK34"/>
      <c r="KEL34"/>
      <c r="KEM34"/>
      <c r="KEN34"/>
      <c r="KEO34"/>
      <c r="KEP34"/>
      <c r="KEQ34"/>
      <c r="KER34"/>
      <c r="KES34"/>
      <c r="KET34"/>
      <c r="KEU34"/>
      <c r="KEV34"/>
      <c r="KEW34"/>
      <c r="KEX34"/>
      <c r="KEY34"/>
      <c r="KEZ34"/>
      <c r="KFA34"/>
      <c r="KFB34"/>
      <c r="KFC34"/>
      <c r="KFD34"/>
      <c r="KFE34"/>
      <c r="KFF34"/>
      <c r="KFG34"/>
      <c r="KFH34"/>
      <c r="KFI34"/>
      <c r="KFJ34"/>
      <c r="KFK34"/>
      <c r="KFL34"/>
      <c r="KFM34"/>
      <c r="KFN34"/>
      <c r="KFO34"/>
      <c r="KFP34"/>
      <c r="KFQ34"/>
      <c r="KFR34"/>
      <c r="KFS34"/>
      <c r="KFT34"/>
      <c r="KFU34"/>
      <c r="KFV34"/>
      <c r="KFW34"/>
      <c r="KFX34"/>
      <c r="KFY34"/>
      <c r="KFZ34"/>
      <c r="KGA34"/>
      <c r="KGB34"/>
      <c r="KGC34"/>
      <c r="KGD34"/>
      <c r="KGE34"/>
      <c r="KGF34"/>
      <c r="KGG34"/>
      <c r="KGH34"/>
      <c r="KGI34"/>
      <c r="KGJ34"/>
      <c r="KGK34"/>
      <c r="KGL34"/>
      <c r="KGM34"/>
      <c r="KGN34"/>
      <c r="KGO34"/>
      <c r="KGP34"/>
      <c r="KGQ34"/>
      <c r="KGR34"/>
      <c r="KGS34"/>
      <c r="KGT34"/>
      <c r="KGU34"/>
      <c r="KGV34"/>
      <c r="KGW34"/>
      <c r="KGX34"/>
      <c r="KGY34"/>
      <c r="KGZ34"/>
      <c r="KHA34"/>
      <c r="KHB34"/>
      <c r="KHC34"/>
      <c r="KHD34"/>
      <c r="KHE34"/>
      <c r="KHF34"/>
      <c r="KHG34"/>
      <c r="KHH34"/>
      <c r="KHI34"/>
      <c r="KHJ34"/>
      <c r="KHK34"/>
      <c r="KHL34"/>
      <c r="KHM34"/>
      <c r="KHN34"/>
      <c r="KHO34"/>
      <c r="KHP34"/>
      <c r="KHQ34"/>
      <c r="KHR34"/>
      <c r="KHS34"/>
      <c r="KHT34"/>
      <c r="KHU34"/>
      <c r="KHV34"/>
      <c r="KHW34"/>
      <c r="KHX34"/>
      <c r="KHY34"/>
      <c r="KHZ34"/>
      <c r="KIA34"/>
      <c r="KIB34"/>
      <c r="KIC34"/>
      <c r="KID34"/>
      <c r="KIE34"/>
      <c r="KIF34"/>
      <c r="KIG34"/>
      <c r="KIH34"/>
      <c r="KII34"/>
      <c r="KIJ34"/>
      <c r="KIK34"/>
      <c r="KIL34"/>
      <c r="KIM34"/>
      <c r="KIN34"/>
      <c r="KIO34"/>
      <c r="KIP34"/>
      <c r="KIQ34"/>
      <c r="KIR34"/>
      <c r="KIS34"/>
      <c r="KIT34"/>
      <c r="KIU34"/>
      <c r="KIV34"/>
      <c r="KIW34"/>
      <c r="KIX34"/>
      <c r="KIY34"/>
      <c r="KIZ34"/>
      <c r="KJA34"/>
      <c r="KJB34"/>
      <c r="KJC34"/>
      <c r="KJD34"/>
      <c r="KJE34"/>
      <c r="KJF34"/>
      <c r="KJG34"/>
      <c r="KJH34"/>
      <c r="KJI34"/>
      <c r="KJJ34"/>
      <c r="KJK34"/>
      <c r="KJL34"/>
      <c r="KJM34"/>
      <c r="KJN34"/>
      <c r="KJO34"/>
      <c r="KJP34"/>
      <c r="KJQ34"/>
      <c r="KJR34"/>
      <c r="KJS34"/>
      <c r="KJT34"/>
      <c r="KJU34"/>
      <c r="KJV34"/>
      <c r="KJW34"/>
      <c r="KJX34"/>
      <c r="KJY34"/>
      <c r="KJZ34"/>
      <c r="KKA34"/>
      <c r="KKB34"/>
      <c r="KKC34"/>
      <c r="KKD34"/>
      <c r="KKE34"/>
      <c r="KKF34"/>
      <c r="KKG34"/>
      <c r="KKH34"/>
      <c r="KKI34"/>
      <c r="KKJ34"/>
      <c r="KKK34"/>
      <c r="KKL34"/>
      <c r="KKM34"/>
      <c r="KKN34"/>
      <c r="KKO34"/>
      <c r="KKP34"/>
      <c r="KKQ34"/>
      <c r="KKR34"/>
      <c r="KKS34"/>
      <c r="KKT34"/>
      <c r="KKU34"/>
      <c r="KKV34"/>
      <c r="KKW34"/>
      <c r="KKX34"/>
      <c r="KKY34"/>
      <c r="KKZ34"/>
      <c r="KLA34"/>
      <c r="KLB34"/>
      <c r="KLC34"/>
      <c r="KLD34"/>
      <c r="KLE34"/>
      <c r="KLF34"/>
      <c r="KLG34"/>
      <c r="KLH34"/>
      <c r="KLI34"/>
      <c r="KLJ34"/>
      <c r="KLK34"/>
      <c r="KLL34"/>
      <c r="KLM34"/>
      <c r="KLN34"/>
      <c r="KLO34"/>
      <c r="KLP34"/>
      <c r="KLQ34"/>
      <c r="KLR34"/>
      <c r="KLS34"/>
      <c r="KLT34"/>
      <c r="KLU34"/>
      <c r="KLV34"/>
      <c r="KLW34"/>
      <c r="KLX34"/>
      <c r="KLY34"/>
      <c r="KLZ34"/>
      <c r="KMA34"/>
      <c r="KMB34"/>
      <c r="KMC34"/>
      <c r="KMD34"/>
      <c r="KME34"/>
      <c r="KMF34"/>
      <c r="KMG34"/>
      <c r="KMH34"/>
      <c r="KMI34"/>
      <c r="KMJ34"/>
      <c r="KMK34"/>
      <c r="KML34"/>
      <c r="KMM34"/>
      <c r="KMN34"/>
      <c r="KMO34"/>
      <c r="KMP34"/>
      <c r="KMQ34"/>
      <c r="KMR34"/>
      <c r="KMS34"/>
      <c r="KMT34"/>
      <c r="KMU34"/>
      <c r="KMV34"/>
      <c r="KMW34"/>
      <c r="KMX34"/>
      <c r="KMY34"/>
      <c r="KMZ34"/>
      <c r="KNA34"/>
      <c r="KNB34"/>
      <c r="KNC34"/>
      <c r="KND34"/>
      <c r="KNE34"/>
      <c r="KNF34"/>
      <c r="KNG34"/>
      <c r="KNH34"/>
      <c r="KNI34"/>
      <c r="KNJ34"/>
      <c r="KNK34"/>
      <c r="KNL34"/>
      <c r="KNM34"/>
      <c r="KNN34"/>
      <c r="KNO34"/>
      <c r="KNP34"/>
      <c r="KNQ34"/>
      <c r="KNR34"/>
      <c r="KNS34"/>
      <c r="KNT34"/>
      <c r="KNU34"/>
      <c r="KNV34"/>
      <c r="KNW34"/>
      <c r="KNX34"/>
      <c r="KNY34"/>
      <c r="KNZ34"/>
      <c r="KOA34"/>
      <c r="KOB34"/>
      <c r="KOC34"/>
      <c r="KOD34"/>
      <c r="KOE34"/>
      <c r="KOF34"/>
      <c r="KOG34"/>
      <c r="KOH34"/>
      <c r="KOI34"/>
      <c r="KOJ34"/>
      <c r="KOK34"/>
      <c r="KOL34"/>
      <c r="KOM34"/>
      <c r="KON34"/>
      <c r="KOO34"/>
      <c r="KOP34"/>
      <c r="KOQ34"/>
      <c r="KOR34"/>
      <c r="KOS34"/>
      <c r="KOT34"/>
      <c r="KOU34"/>
      <c r="KOV34"/>
      <c r="KOW34"/>
      <c r="KOX34"/>
      <c r="KOY34"/>
      <c r="KOZ34"/>
      <c r="KPA34"/>
      <c r="KPB34"/>
      <c r="KPC34"/>
      <c r="KPD34"/>
      <c r="KPE34"/>
      <c r="KPF34"/>
      <c r="KPG34"/>
      <c r="KPH34"/>
      <c r="KPI34"/>
      <c r="KPJ34"/>
      <c r="KPK34"/>
      <c r="KPL34"/>
      <c r="KPM34"/>
      <c r="KPN34"/>
      <c r="KPO34"/>
      <c r="KPP34"/>
      <c r="KPQ34"/>
      <c r="KPR34"/>
      <c r="KPS34"/>
      <c r="KPT34"/>
      <c r="KPU34"/>
      <c r="KPV34"/>
      <c r="KPW34"/>
      <c r="KPX34"/>
      <c r="KPY34"/>
      <c r="KPZ34"/>
      <c r="KQA34"/>
      <c r="KQB34"/>
      <c r="KQC34"/>
      <c r="KQD34"/>
      <c r="KQE34"/>
      <c r="KQF34"/>
      <c r="KQG34"/>
      <c r="KQH34"/>
      <c r="KQI34"/>
      <c r="KQJ34"/>
      <c r="KQK34"/>
      <c r="KQL34"/>
      <c r="KQM34"/>
      <c r="KQN34"/>
      <c r="KQO34"/>
      <c r="KQP34"/>
      <c r="KQQ34"/>
      <c r="KQR34"/>
      <c r="KQS34"/>
      <c r="KQT34"/>
      <c r="KQU34"/>
      <c r="KQV34"/>
      <c r="KQW34"/>
      <c r="KQX34"/>
      <c r="KQY34"/>
      <c r="KQZ34"/>
      <c r="KRA34"/>
      <c r="KRB34"/>
      <c r="KRC34"/>
      <c r="KRD34"/>
      <c r="KRE34"/>
      <c r="KRF34"/>
      <c r="KRG34"/>
      <c r="KRH34"/>
      <c r="KRI34"/>
      <c r="KRJ34"/>
      <c r="KRK34"/>
      <c r="KRL34"/>
      <c r="KRM34"/>
      <c r="KRN34"/>
      <c r="KRO34"/>
      <c r="KRP34"/>
      <c r="KRQ34"/>
      <c r="KRR34"/>
      <c r="KRS34"/>
      <c r="KRT34"/>
      <c r="KRU34"/>
      <c r="KRV34"/>
      <c r="KRW34"/>
      <c r="KRX34"/>
      <c r="KRY34"/>
      <c r="KRZ34"/>
      <c r="KSA34"/>
      <c r="KSB34"/>
      <c r="KSC34"/>
      <c r="KSD34"/>
      <c r="KSE34"/>
      <c r="KSF34"/>
      <c r="KSG34"/>
      <c r="KSH34"/>
      <c r="KSI34"/>
      <c r="KSJ34"/>
      <c r="KSK34"/>
      <c r="KSL34"/>
      <c r="KSM34"/>
      <c r="KSN34"/>
      <c r="KSO34"/>
      <c r="KSP34"/>
      <c r="KSQ34"/>
      <c r="KSR34"/>
      <c r="KSS34"/>
      <c r="KST34"/>
      <c r="KSU34"/>
      <c r="KSV34"/>
      <c r="KSW34"/>
      <c r="KSX34"/>
      <c r="KSY34"/>
      <c r="KSZ34"/>
      <c r="KTA34"/>
      <c r="KTB34"/>
      <c r="KTC34"/>
      <c r="KTD34"/>
      <c r="KTE34"/>
      <c r="KTF34"/>
      <c r="KTG34"/>
      <c r="KTH34"/>
      <c r="KTI34"/>
      <c r="KTJ34"/>
      <c r="KTK34"/>
      <c r="KTL34"/>
      <c r="KTM34"/>
      <c r="KTN34"/>
      <c r="KTO34"/>
      <c r="KTP34"/>
      <c r="KTQ34"/>
      <c r="KTR34"/>
      <c r="KTS34"/>
      <c r="KTT34"/>
      <c r="KTU34"/>
      <c r="KTV34"/>
      <c r="KTW34"/>
      <c r="KTX34"/>
      <c r="KTY34"/>
      <c r="KTZ34"/>
      <c r="KUA34"/>
      <c r="KUB34"/>
      <c r="KUC34"/>
      <c r="KUD34"/>
      <c r="KUE34"/>
      <c r="KUF34"/>
      <c r="KUG34"/>
      <c r="KUH34"/>
      <c r="KUI34"/>
      <c r="KUJ34"/>
      <c r="KUK34"/>
      <c r="KUL34"/>
      <c r="KUM34"/>
      <c r="KUN34"/>
      <c r="KUO34"/>
      <c r="KUP34"/>
      <c r="KUQ34"/>
      <c r="KUR34"/>
      <c r="KUS34"/>
      <c r="KUT34"/>
      <c r="KUU34"/>
      <c r="KUV34"/>
      <c r="KUW34"/>
      <c r="KUX34"/>
      <c r="KUY34"/>
      <c r="KUZ34"/>
      <c r="KVA34"/>
      <c r="KVB34"/>
      <c r="KVC34"/>
      <c r="KVD34"/>
      <c r="KVE34"/>
      <c r="KVF34"/>
      <c r="KVG34"/>
      <c r="KVH34"/>
      <c r="KVI34"/>
      <c r="KVJ34"/>
      <c r="KVK34"/>
      <c r="KVL34"/>
      <c r="KVM34"/>
      <c r="KVN34"/>
      <c r="KVO34"/>
      <c r="KVP34"/>
      <c r="KVQ34"/>
      <c r="KVR34"/>
      <c r="KVS34"/>
      <c r="KVT34"/>
      <c r="KVU34"/>
      <c r="KVV34"/>
      <c r="KVW34"/>
      <c r="KVX34"/>
      <c r="KVY34"/>
      <c r="KVZ34"/>
      <c r="KWA34"/>
      <c r="KWB34"/>
      <c r="KWC34"/>
      <c r="KWD34"/>
      <c r="KWE34"/>
      <c r="KWF34"/>
      <c r="KWG34"/>
      <c r="KWH34"/>
      <c r="KWI34"/>
      <c r="KWJ34"/>
      <c r="KWK34"/>
      <c r="KWL34"/>
      <c r="KWM34"/>
      <c r="KWN34"/>
      <c r="KWO34"/>
      <c r="KWP34"/>
      <c r="KWQ34"/>
      <c r="KWR34"/>
      <c r="KWS34"/>
      <c r="KWT34"/>
      <c r="KWU34"/>
      <c r="KWV34"/>
      <c r="KWW34"/>
      <c r="KWX34"/>
      <c r="KWY34"/>
      <c r="KWZ34"/>
      <c r="KXA34"/>
      <c r="KXB34"/>
      <c r="KXC34"/>
      <c r="KXD34"/>
      <c r="KXE34"/>
      <c r="KXF34"/>
      <c r="KXG34"/>
      <c r="KXH34"/>
      <c r="KXI34"/>
      <c r="KXJ34"/>
      <c r="KXK34"/>
      <c r="KXL34"/>
      <c r="KXM34"/>
      <c r="KXN34"/>
      <c r="KXO34"/>
      <c r="KXP34"/>
      <c r="KXQ34"/>
      <c r="KXR34"/>
      <c r="KXS34"/>
      <c r="KXT34"/>
      <c r="KXU34"/>
      <c r="KXV34"/>
      <c r="KXW34"/>
      <c r="KXX34"/>
      <c r="KXY34"/>
      <c r="KXZ34"/>
      <c r="KYA34"/>
      <c r="KYB34"/>
      <c r="KYC34"/>
      <c r="KYD34"/>
      <c r="KYE34"/>
      <c r="KYF34"/>
      <c r="KYG34"/>
      <c r="KYH34"/>
      <c r="KYI34"/>
      <c r="KYJ34"/>
      <c r="KYK34"/>
      <c r="KYL34"/>
      <c r="KYM34"/>
      <c r="KYN34"/>
      <c r="KYO34"/>
      <c r="KYP34"/>
      <c r="KYQ34"/>
      <c r="KYR34"/>
      <c r="KYS34"/>
      <c r="KYT34"/>
      <c r="KYU34"/>
      <c r="KYV34"/>
      <c r="KYW34"/>
      <c r="KYX34"/>
      <c r="KYY34"/>
      <c r="KYZ34"/>
      <c r="KZA34"/>
      <c r="KZB34"/>
      <c r="KZC34"/>
      <c r="KZD34"/>
      <c r="KZE34"/>
      <c r="KZF34"/>
      <c r="KZG34"/>
      <c r="KZH34"/>
      <c r="KZI34"/>
      <c r="KZJ34"/>
      <c r="KZK34"/>
      <c r="KZL34"/>
      <c r="KZM34"/>
      <c r="KZN34"/>
      <c r="KZO34"/>
      <c r="KZP34"/>
      <c r="KZQ34"/>
      <c r="KZR34"/>
      <c r="KZS34"/>
      <c r="KZT34"/>
      <c r="KZU34"/>
      <c r="KZV34"/>
      <c r="KZW34"/>
      <c r="KZX34"/>
      <c r="KZY34"/>
      <c r="KZZ34"/>
      <c r="LAA34"/>
      <c r="LAB34"/>
      <c r="LAC34"/>
      <c r="LAD34"/>
      <c r="LAE34"/>
      <c r="LAF34"/>
      <c r="LAG34"/>
      <c r="LAH34"/>
      <c r="LAI34"/>
      <c r="LAJ34"/>
      <c r="LAK34"/>
      <c r="LAL34"/>
      <c r="LAM34"/>
      <c r="LAN34"/>
      <c r="LAO34"/>
      <c r="LAP34"/>
      <c r="LAQ34"/>
      <c r="LAR34"/>
      <c r="LAS34"/>
      <c r="LAT34"/>
      <c r="LAU34"/>
      <c r="LAV34"/>
      <c r="LAW34"/>
      <c r="LAX34"/>
      <c r="LAY34"/>
      <c r="LAZ34"/>
      <c r="LBA34"/>
      <c r="LBB34"/>
      <c r="LBC34"/>
      <c r="LBD34"/>
      <c r="LBE34"/>
      <c r="LBF34"/>
      <c r="LBG34"/>
      <c r="LBH34"/>
      <c r="LBI34"/>
      <c r="LBJ34"/>
      <c r="LBK34"/>
      <c r="LBL34"/>
      <c r="LBM34"/>
      <c r="LBN34"/>
      <c r="LBO34"/>
      <c r="LBP34"/>
      <c r="LBQ34"/>
      <c r="LBR34"/>
      <c r="LBS34"/>
      <c r="LBT34"/>
      <c r="LBU34"/>
      <c r="LBV34"/>
      <c r="LBW34"/>
      <c r="LBX34"/>
      <c r="LBY34"/>
      <c r="LBZ34"/>
      <c r="LCA34"/>
      <c r="LCB34"/>
      <c r="LCC34"/>
      <c r="LCD34"/>
      <c r="LCE34"/>
      <c r="LCF34"/>
      <c r="LCG34"/>
      <c r="LCH34"/>
      <c r="LCI34"/>
      <c r="LCJ34"/>
      <c r="LCK34"/>
      <c r="LCL34"/>
      <c r="LCM34"/>
      <c r="LCN34"/>
      <c r="LCO34"/>
      <c r="LCP34"/>
      <c r="LCQ34"/>
      <c r="LCR34"/>
      <c r="LCS34"/>
      <c r="LCT34"/>
      <c r="LCU34"/>
      <c r="LCV34"/>
      <c r="LCW34"/>
      <c r="LCX34"/>
      <c r="LCY34"/>
      <c r="LCZ34"/>
      <c r="LDA34"/>
      <c r="LDB34"/>
      <c r="LDC34"/>
      <c r="LDD34"/>
      <c r="LDE34"/>
      <c r="LDF34"/>
      <c r="LDG34"/>
      <c r="LDH34"/>
      <c r="LDI34"/>
      <c r="LDJ34"/>
      <c r="LDK34"/>
      <c r="LDL34"/>
      <c r="LDM34"/>
      <c r="LDN34"/>
      <c r="LDO34"/>
      <c r="LDP34"/>
      <c r="LDQ34"/>
      <c r="LDR34"/>
      <c r="LDS34"/>
      <c r="LDT34"/>
      <c r="LDU34"/>
      <c r="LDV34"/>
      <c r="LDW34"/>
      <c r="LDX34"/>
      <c r="LDY34"/>
      <c r="LDZ34"/>
      <c r="LEA34"/>
      <c r="LEB34"/>
      <c r="LEC34"/>
      <c r="LED34"/>
      <c r="LEE34"/>
      <c r="LEF34"/>
      <c r="LEG34"/>
      <c r="LEH34"/>
      <c r="LEI34"/>
      <c r="LEJ34"/>
      <c r="LEK34"/>
      <c r="LEL34"/>
      <c r="LEM34"/>
      <c r="LEN34"/>
      <c r="LEO34"/>
      <c r="LEP34"/>
      <c r="LEQ34"/>
      <c r="LER34"/>
      <c r="LES34"/>
      <c r="LET34"/>
      <c r="LEU34"/>
      <c r="LEV34"/>
      <c r="LEW34"/>
      <c r="LEX34"/>
      <c r="LEY34"/>
      <c r="LEZ34"/>
      <c r="LFA34"/>
      <c r="LFB34"/>
      <c r="LFC34"/>
      <c r="LFD34"/>
      <c r="LFE34"/>
      <c r="LFF34"/>
      <c r="LFG34"/>
      <c r="LFH34"/>
      <c r="LFI34"/>
      <c r="LFJ34"/>
      <c r="LFK34"/>
      <c r="LFL34"/>
      <c r="LFM34"/>
      <c r="LFN34"/>
      <c r="LFO34"/>
      <c r="LFP34"/>
      <c r="LFQ34"/>
      <c r="LFR34"/>
      <c r="LFS34"/>
      <c r="LFT34"/>
      <c r="LFU34"/>
      <c r="LFV34"/>
      <c r="LFW34"/>
      <c r="LFX34"/>
      <c r="LFY34"/>
      <c r="LFZ34"/>
      <c r="LGA34"/>
      <c r="LGB34"/>
      <c r="LGC34"/>
      <c r="LGD34"/>
      <c r="LGE34"/>
      <c r="LGF34"/>
      <c r="LGG34"/>
      <c r="LGH34"/>
      <c r="LGI34"/>
      <c r="LGJ34"/>
      <c r="LGK34"/>
      <c r="LGL34"/>
      <c r="LGM34"/>
      <c r="LGN34"/>
      <c r="LGO34"/>
      <c r="LGP34"/>
      <c r="LGQ34"/>
      <c r="LGR34"/>
      <c r="LGS34"/>
      <c r="LGT34"/>
      <c r="LGU34"/>
      <c r="LGV34"/>
      <c r="LGW34"/>
      <c r="LGX34"/>
      <c r="LGY34"/>
      <c r="LGZ34"/>
      <c r="LHA34"/>
      <c r="LHB34"/>
      <c r="LHC34"/>
      <c r="LHD34"/>
      <c r="LHE34"/>
      <c r="LHF34"/>
      <c r="LHG34"/>
      <c r="LHH34"/>
      <c r="LHI34"/>
      <c r="LHJ34"/>
      <c r="LHK34"/>
      <c r="LHL34"/>
      <c r="LHM34"/>
      <c r="LHN34"/>
      <c r="LHO34"/>
      <c r="LHP34"/>
      <c r="LHQ34"/>
      <c r="LHR34"/>
      <c r="LHS34"/>
      <c r="LHT34"/>
      <c r="LHU34"/>
      <c r="LHV34"/>
      <c r="LHW34"/>
      <c r="LHX34"/>
      <c r="LHY34"/>
      <c r="LHZ34"/>
      <c r="LIA34"/>
      <c r="LIB34"/>
      <c r="LIC34"/>
      <c r="LID34"/>
      <c r="LIE34"/>
      <c r="LIF34"/>
      <c r="LIG34"/>
      <c r="LIH34"/>
      <c r="LII34"/>
      <c r="LIJ34"/>
      <c r="LIK34"/>
      <c r="LIL34"/>
      <c r="LIM34"/>
      <c r="LIN34"/>
      <c r="LIO34"/>
      <c r="LIP34"/>
      <c r="LIQ34"/>
      <c r="LIR34"/>
      <c r="LIS34"/>
      <c r="LIT34"/>
      <c r="LIU34"/>
      <c r="LIV34"/>
      <c r="LIW34"/>
      <c r="LIX34"/>
      <c r="LIY34"/>
      <c r="LIZ34"/>
      <c r="LJA34"/>
      <c r="LJB34"/>
      <c r="LJC34"/>
      <c r="LJD34"/>
      <c r="LJE34"/>
      <c r="LJF34"/>
      <c r="LJG34"/>
      <c r="LJH34"/>
      <c r="LJI34"/>
      <c r="LJJ34"/>
      <c r="LJK34"/>
      <c r="LJL34"/>
      <c r="LJM34"/>
      <c r="LJN34"/>
      <c r="LJO34"/>
      <c r="LJP34"/>
      <c r="LJQ34"/>
      <c r="LJR34"/>
      <c r="LJS34"/>
      <c r="LJT34"/>
      <c r="LJU34"/>
      <c r="LJV34"/>
      <c r="LJW34"/>
      <c r="LJX34"/>
      <c r="LJY34"/>
      <c r="LJZ34"/>
      <c r="LKA34"/>
      <c r="LKB34"/>
      <c r="LKC34"/>
      <c r="LKD34"/>
      <c r="LKE34"/>
      <c r="LKF34"/>
      <c r="LKG34"/>
      <c r="LKH34"/>
      <c r="LKI34"/>
      <c r="LKJ34"/>
      <c r="LKK34"/>
      <c r="LKL34"/>
      <c r="LKM34"/>
      <c r="LKN34"/>
      <c r="LKO34"/>
      <c r="LKP34"/>
      <c r="LKQ34"/>
      <c r="LKR34"/>
      <c r="LKS34"/>
      <c r="LKT34"/>
      <c r="LKU34"/>
      <c r="LKV34"/>
      <c r="LKW34"/>
      <c r="LKX34"/>
      <c r="LKY34"/>
      <c r="LKZ34"/>
      <c r="LLA34"/>
      <c r="LLB34"/>
      <c r="LLC34"/>
      <c r="LLD34"/>
      <c r="LLE34"/>
      <c r="LLF34"/>
      <c r="LLG34"/>
      <c r="LLH34"/>
      <c r="LLI34"/>
      <c r="LLJ34"/>
      <c r="LLK34"/>
      <c r="LLL34"/>
      <c r="LLM34"/>
      <c r="LLN34"/>
      <c r="LLO34"/>
      <c r="LLP34"/>
      <c r="LLQ34"/>
      <c r="LLR34"/>
      <c r="LLS34"/>
      <c r="LLT34"/>
      <c r="LLU34"/>
      <c r="LLV34"/>
      <c r="LLW34"/>
      <c r="LLX34"/>
      <c r="LLY34"/>
      <c r="LLZ34"/>
      <c r="LMA34"/>
      <c r="LMB34"/>
      <c r="LMC34"/>
      <c r="LMD34"/>
      <c r="LME34"/>
      <c r="LMF34"/>
      <c r="LMG34"/>
      <c r="LMH34"/>
      <c r="LMI34"/>
      <c r="LMJ34"/>
      <c r="LMK34"/>
      <c r="LML34"/>
      <c r="LMM34"/>
      <c r="LMN34"/>
      <c r="LMO34"/>
      <c r="LMP34"/>
      <c r="LMQ34"/>
      <c r="LMR34"/>
      <c r="LMS34"/>
      <c r="LMT34"/>
      <c r="LMU34"/>
      <c r="LMV34"/>
      <c r="LMW34"/>
      <c r="LMX34"/>
      <c r="LMY34"/>
      <c r="LMZ34"/>
      <c r="LNA34"/>
      <c r="LNB34"/>
      <c r="LNC34"/>
      <c r="LND34"/>
      <c r="LNE34"/>
      <c r="LNF34"/>
      <c r="LNG34"/>
      <c r="LNH34"/>
      <c r="LNI34"/>
      <c r="LNJ34"/>
      <c r="LNK34"/>
      <c r="LNL34"/>
      <c r="LNM34"/>
      <c r="LNN34"/>
      <c r="LNO34"/>
      <c r="LNP34"/>
      <c r="LNQ34"/>
      <c r="LNR34"/>
      <c r="LNS34"/>
      <c r="LNT34"/>
      <c r="LNU34"/>
      <c r="LNV34"/>
      <c r="LNW34"/>
      <c r="LNX34"/>
      <c r="LNY34"/>
      <c r="LNZ34"/>
      <c r="LOA34"/>
      <c r="LOB34"/>
      <c r="LOC34"/>
      <c r="LOD34"/>
      <c r="LOE34"/>
      <c r="LOF34"/>
      <c r="LOG34"/>
      <c r="LOH34"/>
      <c r="LOI34"/>
      <c r="LOJ34"/>
      <c r="LOK34"/>
      <c r="LOL34"/>
      <c r="LOM34"/>
      <c r="LON34"/>
      <c r="LOO34"/>
      <c r="LOP34"/>
      <c r="LOQ34"/>
      <c r="LOR34"/>
      <c r="LOS34"/>
      <c r="LOT34"/>
      <c r="LOU34"/>
      <c r="LOV34"/>
      <c r="LOW34"/>
      <c r="LOX34"/>
      <c r="LOY34"/>
      <c r="LOZ34"/>
      <c r="LPA34"/>
      <c r="LPB34"/>
      <c r="LPC34"/>
      <c r="LPD34"/>
      <c r="LPE34"/>
      <c r="LPF34"/>
      <c r="LPG34"/>
      <c r="LPH34"/>
      <c r="LPI34"/>
      <c r="LPJ34"/>
      <c r="LPK34"/>
      <c r="LPL34"/>
      <c r="LPM34"/>
      <c r="LPN34"/>
      <c r="LPO34"/>
      <c r="LPP34"/>
      <c r="LPQ34"/>
      <c r="LPR34"/>
      <c r="LPS34"/>
      <c r="LPT34"/>
      <c r="LPU34"/>
      <c r="LPV34"/>
      <c r="LPW34"/>
      <c r="LPX34"/>
      <c r="LPY34"/>
      <c r="LPZ34"/>
      <c r="LQA34"/>
      <c r="LQB34"/>
      <c r="LQC34"/>
      <c r="LQD34"/>
      <c r="LQE34"/>
      <c r="LQF34"/>
      <c r="LQG34"/>
      <c r="LQH34"/>
      <c r="LQI34"/>
      <c r="LQJ34"/>
      <c r="LQK34"/>
      <c r="LQL34"/>
      <c r="LQM34"/>
      <c r="LQN34"/>
      <c r="LQO34"/>
      <c r="LQP34"/>
      <c r="LQQ34"/>
      <c r="LQR34"/>
      <c r="LQS34"/>
      <c r="LQT34"/>
      <c r="LQU34"/>
      <c r="LQV34"/>
      <c r="LQW34"/>
      <c r="LQX34"/>
      <c r="LQY34"/>
      <c r="LQZ34"/>
      <c r="LRA34"/>
      <c r="LRB34"/>
      <c r="LRC34"/>
      <c r="LRD34"/>
      <c r="LRE34"/>
      <c r="LRF34"/>
      <c r="LRG34"/>
      <c r="LRH34"/>
      <c r="LRI34"/>
      <c r="LRJ34"/>
      <c r="LRK34"/>
      <c r="LRL34"/>
      <c r="LRM34"/>
      <c r="LRN34"/>
      <c r="LRO34"/>
      <c r="LRP34"/>
      <c r="LRQ34"/>
      <c r="LRR34"/>
      <c r="LRS34"/>
      <c r="LRT34"/>
      <c r="LRU34"/>
      <c r="LRV34"/>
      <c r="LRW34"/>
      <c r="LRX34"/>
      <c r="LRY34"/>
      <c r="LRZ34"/>
      <c r="LSA34"/>
      <c r="LSB34"/>
      <c r="LSC34"/>
      <c r="LSD34"/>
      <c r="LSE34"/>
      <c r="LSF34"/>
      <c r="LSG34"/>
      <c r="LSH34"/>
      <c r="LSI34"/>
      <c r="LSJ34"/>
      <c r="LSK34"/>
      <c r="LSL34"/>
      <c r="LSM34"/>
      <c r="LSN34"/>
      <c r="LSO34"/>
      <c r="LSP34"/>
      <c r="LSQ34"/>
      <c r="LSR34"/>
      <c r="LSS34"/>
      <c r="LST34"/>
      <c r="LSU34"/>
      <c r="LSV34"/>
      <c r="LSW34"/>
      <c r="LSX34"/>
      <c r="LSY34"/>
      <c r="LSZ34"/>
      <c r="LTA34"/>
      <c r="LTB34"/>
      <c r="LTC34"/>
      <c r="LTD34"/>
      <c r="LTE34"/>
      <c r="LTF34"/>
      <c r="LTG34"/>
      <c r="LTH34"/>
      <c r="LTI34"/>
      <c r="LTJ34"/>
      <c r="LTK34"/>
      <c r="LTL34"/>
      <c r="LTM34"/>
      <c r="LTN34"/>
      <c r="LTO34"/>
      <c r="LTP34"/>
      <c r="LTQ34"/>
      <c r="LTR34"/>
      <c r="LTS34"/>
      <c r="LTT34"/>
      <c r="LTU34"/>
      <c r="LTV34"/>
      <c r="LTW34"/>
      <c r="LTX34"/>
      <c r="LTY34"/>
      <c r="LTZ34"/>
      <c r="LUA34"/>
      <c r="LUB34"/>
      <c r="LUC34"/>
      <c r="LUD34"/>
      <c r="LUE34"/>
      <c r="LUF34"/>
      <c r="LUG34"/>
      <c r="LUH34"/>
      <c r="LUI34"/>
      <c r="LUJ34"/>
      <c r="LUK34"/>
      <c r="LUL34"/>
      <c r="LUM34"/>
      <c r="LUN34"/>
      <c r="LUO34"/>
      <c r="LUP34"/>
      <c r="LUQ34"/>
      <c r="LUR34"/>
      <c r="LUS34"/>
      <c r="LUT34"/>
      <c r="LUU34"/>
      <c r="LUV34"/>
      <c r="LUW34"/>
      <c r="LUX34"/>
      <c r="LUY34"/>
      <c r="LUZ34"/>
      <c r="LVA34"/>
      <c r="LVB34"/>
      <c r="LVC34"/>
      <c r="LVD34"/>
      <c r="LVE34"/>
      <c r="LVF34"/>
      <c r="LVG34"/>
      <c r="LVH34"/>
      <c r="LVI34"/>
      <c r="LVJ34"/>
      <c r="LVK34"/>
      <c r="LVL34"/>
      <c r="LVM34"/>
      <c r="LVN34"/>
      <c r="LVO34"/>
      <c r="LVP34"/>
      <c r="LVQ34"/>
      <c r="LVR34"/>
      <c r="LVS34"/>
      <c r="LVT34"/>
      <c r="LVU34"/>
      <c r="LVV34"/>
      <c r="LVW34"/>
      <c r="LVX34"/>
      <c r="LVY34"/>
      <c r="LVZ34"/>
      <c r="LWA34"/>
      <c r="LWB34"/>
      <c r="LWC34"/>
      <c r="LWD34"/>
      <c r="LWE34"/>
      <c r="LWF34"/>
      <c r="LWG34"/>
      <c r="LWH34"/>
      <c r="LWI34"/>
      <c r="LWJ34"/>
      <c r="LWK34"/>
      <c r="LWL34"/>
      <c r="LWM34"/>
      <c r="LWN34"/>
      <c r="LWO34"/>
      <c r="LWP34"/>
      <c r="LWQ34"/>
      <c r="LWR34"/>
      <c r="LWS34"/>
      <c r="LWT34"/>
      <c r="LWU34"/>
      <c r="LWV34"/>
      <c r="LWW34"/>
      <c r="LWX34"/>
      <c r="LWY34"/>
      <c r="LWZ34"/>
      <c r="LXA34"/>
      <c r="LXB34"/>
      <c r="LXC34"/>
      <c r="LXD34"/>
      <c r="LXE34"/>
      <c r="LXF34"/>
      <c r="LXG34"/>
      <c r="LXH34"/>
      <c r="LXI34"/>
      <c r="LXJ34"/>
      <c r="LXK34"/>
      <c r="LXL34"/>
      <c r="LXM34"/>
      <c r="LXN34"/>
      <c r="LXO34"/>
      <c r="LXP34"/>
      <c r="LXQ34"/>
      <c r="LXR34"/>
      <c r="LXS34"/>
      <c r="LXT34"/>
      <c r="LXU34"/>
      <c r="LXV34"/>
      <c r="LXW34"/>
      <c r="LXX34"/>
      <c r="LXY34"/>
      <c r="LXZ34"/>
      <c r="LYA34"/>
      <c r="LYB34"/>
      <c r="LYC34"/>
      <c r="LYD34"/>
      <c r="LYE34"/>
      <c r="LYF34"/>
      <c r="LYG34"/>
      <c r="LYH34"/>
      <c r="LYI34"/>
      <c r="LYJ34"/>
      <c r="LYK34"/>
      <c r="LYL34"/>
      <c r="LYM34"/>
      <c r="LYN34"/>
      <c r="LYO34"/>
      <c r="LYP34"/>
      <c r="LYQ34"/>
      <c r="LYR34"/>
      <c r="LYS34"/>
      <c r="LYT34"/>
      <c r="LYU34"/>
      <c r="LYV34"/>
      <c r="LYW34"/>
      <c r="LYX34"/>
      <c r="LYY34"/>
      <c r="LYZ34"/>
      <c r="LZA34"/>
      <c r="LZB34"/>
      <c r="LZC34"/>
      <c r="LZD34"/>
      <c r="LZE34"/>
      <c r="LZF34"/>
      <c r="LZG34"/>
      <c r="LZH34"/>
      <c r="LZI34"/>
      <c r="LZJ34"/>
      <c r="LZK34"/>
      <c r="LZL34"/>
      <c r="LZM34"/>
      <c r="LZN34"/>
      <c r="LZO34"/>
      <c r="LZP34"/>
      <c r="LZQ34"/>
      <c r="LZR34"/>
      <c r="LZS34"/>
      <c r="LZT34"/>
      <c r="LZU34"/>
      <c r="LZV34"/>
      <c r="LZW34"/>
      <c r="LZX34"/>
      <c r="LZY34"/>
      <c r="LZZ34"/>
      <c r="MAA34"/>
      <c r="MAB34"/>
      <c r="MAC34"/>
      <c r="MAD34"/>
      <c r="MAE34"/>
      <c r="MAF34"/>
      <c r="MAG34"/>
      <c r="MAH34"/>
      <c r="MAI34"/>
      <c r="MAJ34"/>
      <c r="MAK34"/>
      <c r="MAL34"/>
      <c r="MAM34"/>
      <c r="MAN34"/>
      <c r="MAO34"/>
      <c r="MAP34"/>
      <c r="MAQ34"/>
      <c r="MAR34"/>
      <c r="MAS34"/>
      <c r="MAT34"/>
      <c r="MAU34"/>
      <c r="MAV34"/>
      <c r="MAW34"/>
      <c r="MAX34"/>
      <c r="MAY34"/>
      <c r="MAZ34"/>
      <c r="MBA34"/>
      <c r="MBB34"/>
      <c r="MBC34"/>
      <c r="MBD34"/>
      <c r="MBE34"/>
      <c r="MBF34"/>
      <c r="MBG34"/>
      <c r="MBH34"/>
      <c r="MBI34"/>
      <c r="MBJ34"/>
      <c r="MBK34"/>
      <c r="MBL34"/>
      <c r="MBM34"/>
      <c r="MBN34"/>
      <c r="MBO34"/>
      <c r="MBP34"/>
      <c r="MBQ34"/>
      <c r="MBR34"/>
      <c r="MBS34"/>
      <c r="MBT34"/>
      <c r="MBU34"/>
      <c r="MBV34"/>
      <c r="MBW34"/>
      <c r="MBX34"/>
      <c r="MBY34"/>
      <c r="MBZ34"/>
      <c r="MCA34"/>
      <c r="MCB34"/>
      <c r="MCC34"/>
      <c r="MCD34"/>
      <c r="MCE34"/>
      <c r="MCF34"/>
      <c r="MCG34"/>
      <c r="MCH34"/>
      <c r="MCI34"/>
      <c r="MCJ34"/>
      <c r="MCK34"/>
      <c r="MCL34"/>
      <c r="MCM34"/>
      <c r="MCN34"/>
      <c r="MCO34"/>
      <c r="MCP34"/>
      <c r="MCQ34"/>
      <c r="MCR34"/>
      <c r="MCS34"/>
      <c r="MCT34"/>
      <c r="MCU34"/>
      <c r="MCV34"/>
      <c r="MCW34"/>
      <c r="MCX34"/>
      <c r="MCY34"/>
      <c r="MCZ34"/>
      <c r="MDA34"/>
      <c r="MDB34"/>
      <c r="MDC34"/>
      <c r="MDD34"/>
      <c r="MDE34"/>
      <c r="MDF34"/>
      <c r="MDG34"/>
      <c r="MDH34"/>
      <c r="MDI34"/>
      <c r="MDJ34"/>
      <c r="MDK34"/>
      <c r="MDL34"/>
      <c r="MDM34"/>
      <c r="MDN34"/>
      <c r="MDO34"/>
      <c r="MDP34"/>
      <c r="MDQ34"/>
      <c r="MDR34"/>
      <c r="MDS34"/>
      <c r="MDT34"/>
      <c r="MDU34"/>
      <c r="MDV34"/>
      <c r="MDW34"/>
      <c r="MDX34"/>
      <c r="MDY34"/>
      <c r="MDZ34"/>
      <c r="MEA34"/>
      <c r="MEB34"/>
      <c r="MEC34"/>
      <c r="MED34"/>
      <c r="MEE34"/>
      <c r="MEF34"/>
      <c r="MEG34"/>
      <c r="MEH34"/>
      <c r="MEI34"/>
      <c r="MEJ34"/>
      <c r="MEK34"/>
      <c r="MEL34"/>
      <c r="MEM34"/>
      <c r="MEN34"/>
      <c r="MEO34"/>
      <c r="MEP34"/>
      <c r="MEQ34"/>
      <c r="MER34"/>
      <c r="MES34"/>
      <c r="MET34"/>
      <c r="MEU34"/>
      <c r="MEV34"/>
      <c r="MEW34"/>
      <c r="MEX34"/>
      <c r="MEY34"/>
      <c r="MEZ34"/>
      <c r="MFA34"/>
      <c r="MFB34"/>
      <c r="MFC34"/>
      <c r="MFD34"/>
      <c r="MFE34"/>
      <c r="MFF34"/>
      <c r="MFG34"/>
      <c r="MFH34"/>
      <c r="MFI34"/>
      <c r="MFJ34"/>
      <c r="MFK34"/>
      <c r="MFL34"/>
      <c r="MFM34"/>
      <c r="MFN34"/>
      <c r="MFO34"/>
      <c r="MFP34"/>
      <c r="MFQ34"/>
      <c r="MFR34"/>
      <c r="MFS34"/>
      <c r="MFT34"/>
      <c r="MFU34"/>
      <c r="MFV34"/>
      <c r="MFW34"/>
      <c r="MFX34"/>
      <c r="MFY34"/>
      <c r="MFZ34"/>
      <c r="MGA34"/>
      <c r="MGB34"/>
      <c r="MGC34"/>
      <c r="MGD34"/>
      <c r="MGE34"/>
      <c r="MGF34"/>
      <c r="MGG34"/>
      <c r="MGH34"/>
      <c r="MGI34"/>
      <c r="MGJ34"/>
      <c r="MGK34"/>
      <c r="MGL34"/>
      <c r="MGM34"/>
      <c r="MGN34"/>
      <c r="MGO34"/>
      <c r="MGP34"/>
      <c r="MGQ34"/>
      <c r="MGR34"/>
      <c r="MGS34"/>
      <c r="MGT34"/>
      <c r="MGU34"/>
      <c r="MGV34"/>
      <c r="MGW34"/>
      <c r="MGX34"/>
      <c r="MGY34"/>
      <c r="MGZ34"/>
      <c r="MHA34"/>
      <c r="MHB34"/>
      <c r="MHC34"/>
      <c r="MHD34"/>
      <c r="MHE34"/>
      <c r="MHF34"/>
      <c r="MHG34"/>
      <c r="MHH34"/>
      <c r="MHI34"/>
      <c r="MHJ34"/>
      <c r="MHK34"/>
      <c r="MHL34"/>
      <c r="MHM34"/>
      <c r="MHN34"/>
      <c r="MHO34"/>
      <c r="MHP34"/>
      <c r="MHQ34"/>
      <c r="MHR34"/>
      <c r="MHS34"/>
      <c r="MHT34"/>
      <c r="MHU34"/>
      <c r="MHV34"/>
      <c r="MHW34"/>
      <c r="MHX34"/>
      <c r="MHY34"/>
      <c r="MHZ34"/>
      <c r="MIA34"/>
      <c r="MIB34"/>
      <c r="MIC34"/>
      <c r="MID34"/>
      <c r="MIE34"/>
      <c r="MIF34"/>
      <c r="MIG34"/>
      <c r="MIH34"/>
      <c r="MII34"/>
      <c r="MIJ34"/>
      <c r="MIK34"/>
      <c r="MIL34"/>
      <c r="MIM34"/>
      <c r="MIN34"/>
      <c r="MIO34"/>
      <c r="MIP34"/>
      <c r="MIQ34"/>
      <c r="MIR34"/>
      <c r="MIS34"/>
      <c r="MIT34"/>
      <c r="MIU34"/>
      <c r="MIV34"/>
      <c r="MIW34"/>
      <c r="MIX34"/>
      <c r="MIY34"/>
      <c r="MIZ34"/>
      <c r="MJA34"/>
      <c r="MJB34"/>
      <c r="MJC34"/>
      <c r="MJD34"/>
      <c r="MJE34"/>
      <c r="MJF34"/>
      <c r="MJG34"/>
      <c r="MJH34"/>
      <c r="MJI34"/>
      <c r="MJJ34"/>
      <c r="MJK34"/>
      <c r="MJL34"/>
      <c r="MJM34"/>
      <c r="MJN34"/>
      <c r="MJO34"/>
      <c r="MJP34"/>
      <c r="MJQ34"/>
      <c r="MJR34"/>
      <c r="MJS34"/>
      <c r="MJT34"/>
      <c r="MJU34"/>
      <c r="MJV34"/>
      <c r="MJW34"/>
      <c r="MJX34"/>
      <c r="MJY34"/>
      <c r="MJZ34"/>
      <c r="MKA34"/>
      <c r="MKB34"/>
      <c r="MKC34"/>
      <c r="MKD34"/>
      <c r="MKE34"/>
      <c r="MKF34"/>
      <c r="MKG34"/>
      <c r="MKH34"/>
      <c r="MKI34"/>
      <c r="MKJ34"/>
      <c r="MKK34"/>
      <c r="MKL34"/>
      <c r="MKM34"/>
      <c r="MKN34"/>
      <c r="MKO34"/>
      <c r="MKP34"/>
      <c r="MKQ34"/>
      <c r="MKR34"/>
      <c r="MKS34"/>
      <c r="MKT34"/>
      <c r="MKU34"/>
      <c r="MKV34"/>
      <c r="MKW34"/>
      <c r="MKX34"/>
      <c r="MKY34"/>
      <c r="MKZ34"/>
      <c r="MLA34"/>
      <c r="MLB34"/>
      <c r="MLC34"/>
      <c r="MLD34"/>
      <c r="MLE34"/>
      <c r="MLF34"/>
      <c r="MLG34"/>
      <c r="MLH34"/>
      <c r="MLI34"/>
      <c r="MLJ34"/>
      <c r="MLK34"/>
      <c r="MLL34"/>
      <c r="MLM34"/>
      <c r="MLN34"/>
      <c r="MLO34"/>
      <c r="MLP34"/>
      <c r="MLQ34"/>
      <c r="MLR34"/>
      <c r="MLS34"/>
      <c r="MLT34"/>
      <c r="MLU34"/>
      <c r="MLV34"/>
      <c r="MLW34"/>
      <c r="MLX34"/>
      <c r="MLY34"/>
      <c r="MLZ34"/>
      <c r="MMA34"/>
      <c r="MMB34"/>
      <c r="MMC34"/>
      <c r="MMD34"/>
      <c r="MME34"/>
      <c r="MMF34"/>
      <c r="MMG34"/>
      <c r="MMH34"/>
      <c r="MMI34"/>
      <c r="MMJ34"/>
      <c r="MMK34"/>
      <c r="MML34"/>
      <c r="MMM34"/>
      <c r="MMN34"/>
      <c r="MMO34"/>
      <c r="MMP34"/>
      <c r="MMQ34"/>
      <c r="MMR34"/>
      <c r="MMS34"/>
      <c r="MMT34"/>
      <c r="MMU34"/>
      <c r="MMV34"/>
      <c r="MMW34"/>
      <c r="MMX34"/>
      <c r="MMY34"/>
      <c r="MMZ34"/>
      <c r="MNA34"/>
      <c r="MNB34"/>
      <c r="MNC34"/>
      <c r="MND34"/>
      <c r="MNE34"/>
      <c r="MNF34"/>
      <c r="MNG34"/>
      <c r="MNH34"/>
      <c r="MNI34"/>
      <c r="MNJ34"/>
      <c r="MNK34"/>
      <c r="MNL34"/>
      <c r="MNM34"/>
      <c r="MNN34"/>
      <c r="MNO34"/>
      <c r="MNP34"/>
      <c r="MNQ34"/>
      <c r="MNR34"/>
      <c r="MNS34"/>
      <c r="MNT34"/>
      <c r="MNU34"/>
      <c r="MNV34"/>
      <c r="MNW34"/>
      <c r="MNX34"/>
      <c r="MNY34"/>
      <c r="MNZ34"/>
      <c r="MOA34"/>
      <c r="MOB34"/>
      <c r="MOC34"/>
      <c r="MOD34"/>
      <c r="MOE34"/>
      <c r="MOF34"/>
      <c r="MOG34"/>
      <c r="MOH34"/>
      <c r="MOI34"/>
      <c r="MOJ34"/>
      <c r="MOK34"/>
      <c r="MOL34"/>
      <c r="MOM34"/>
      <c r="MON34"/>
      <c r="MOO34"/>
      <c r="MOP34"/>
      <c r="MOQ34"/>
      <c r="MOR34"/>
      <c r="MOS34"/>
      <c r="MOT34"/>
      <c r="MOU34"/>
      <c r="MOV34"/>
      <c r="MOW34"/>
      <c r="MOX34"/>
      <c r="MOY34"/>
      <c r="MOZ34"/>
      <c r="MPA34"/>
      <c r="MPB34"/>
      <c r="MPC34"/>
      <c r="MPD34"/>
      <c r="MPE34"/>
      <c r="MPF34"/>
      <c r="MPG34"/>
      <c r="MPH34"/>
      <c r="MPI34"/>
      <c r="MPJ34"/>
      <c r="MPK34"/>
      <c r="MPL34"/>
      <c r="MPM34"/>
      <c r="MPN34"/>
      <c r="MPO34"/>
      <c r="MPP34"/>
      <c r="MPQ34"/>
      <c r="MPR34"/>
      <c r="MPS34"/>
      <c r="MPT34"/>
      <c r="MPU34"/>
      <c r="MPV34"/>
      <c r="MPW34"/>
      <c r="MPX34"/>
      <c r="MPY34"/>
      <c r="MPZ34"/>
      <c r="MQA34"/>
      <c r="MQB34"/>
      <c r="MQC34"/>
      <c r="MQD34"/>
      <c r="MQE34"/>
      <c r="MQF34"/>
      <c r="MQG34"/>
      <c r="MQH34"/>
      <c r="MQI34"/>
      <c r="MQJ34"/>
      <c r="MQK34"/>
      <c r="MQL34"/>
      <c r="MQM34"/>
      <c r="MQN34"/>
      <c r="MQO34"/>
      <c r="MQP34"/>
      <c r="MQQ34"/>
      <c r="MQR34"/>
      <c r="MQS34"/>
      <c r="MQT34"/>
      <c r="MQU34"/>
      <c r="MQV34"/>
      <c r="MQW34"/>
      <c r="MQX34"/>
      <c r="MQY34"/>
      <c r="MQZ34"/>
      <c r="MRA34"/>
      <c r="MRB34"/>
      <c r="MRC34"/>
      <c r="MRD34"/>
      <c r="MRE34"/>
      <c r="MRF34"/>
      <c r="MRG34"/>
      <c r="MRH34"/>
      <c r="MRI34"/>
      <c r="MRJ34"/>
      <c r="MRK34"/>
      <c r="MRL34"/>
      <c r="MRM34"/>
      <c r="MRN34"/>
      <c r="MRO34"/>
      <c r="MRP34"/>
      <c r="MRQ34"/>
      <c r="MRR34"/>
      <c r="MRS34"/>
      <c r="MRT34"/>
      <c r="MRU34"/>
      <c r="MRV34"/>
      <c r="MRW34"/>
      <c r="MRX34"/>
      <c r="MRY34"/>
      <c r="MRZ34"/>
      <c r="MSA34"/>
      <c r="MSB34"/>
      <c r="MSC34"/>
      <c r="MSD34"/>
      <c r="MSE34"/>
      <c r="MSF34"/>
      <c r="MSG34"/>
      <c r="MSH34"/>
      <c r="MSI34"/>
      <c r="MSJ34"/>
      <c r="MSK34"/>
      <c r="MSL34"/>
      <c r="MSM34"/>
      <c r="MSN34"/>
      <c r="MSO34"/>
      <c r="MSP34"/>
      <c r="MSQ34"/>
      <c r="MSR34"/>
      <c r="MSS34"/>
      <c r="MST34"/>
      <c r="MSU34"/>
      <c r="MSV34"/>
      <c r="MSW34"/>
      <c r="MSX34"/>
      <c r="MSY34"/>
      <c r="MSZ34"/>
      <c r="MTA34"/>
      <c r="MTB34"/>
      <c r="MTC34"/>
      <c r="MTD34"/>
      <c r="MTE34"/>
      <c r="MTF34"/>
      <c r="MTG34"/>
      <c r="MTH34"/>
      <c r="MTI34"/>
      <c r="MTJ34"/>
      <c r="MTK34"/>
      <c r="MTL34"/>
      <c r="MTM34"/>
      <c r="MTN34"/>
      <c r="MTO34"/>
      <c r="MTP34"/>
      <c r="MTQ34"/>
      <c r="MTR34"/>
      <c r="MTS34"/>
      <c r="MTT34"/>
      <c r="MTU34"/>
      <c r="MTV34"/>
      <c r="MTW34"/>
      <c r="MTX34"/>
      <c r="MTY34"/>
      <c r="MTZ34"/>
      <c r="MUA34"/>
      <c r="MUB34"/>
      <c r="MUC34"/>
      <c r="MUD34"/>
      <c r="MUE34"/>
      <c r="MUF34"/>
      <c r="MUG34"/>
      <c r="MUH34"/>
      <c r="MUI34"/>
      <c r="MUJ34"/>
      <c r="MUK34"/>
      <c r="MUL34"/>
      <c r="MUM34"/>
      <c r="MUN34"/>
      <c r="MUO34"/>
      <c r="MUP34"/>
      <c r="MUQ34"/>
      <c r="MUR34"/>
      <c r="MUS34"/>
      <c r="MUT34"/>
      <c r="MUU34"/>
      <c r="MUV34"/>
      <c r="MUW34"/>
      <c r="MUX34"/>
      <c r="MUY34"/>
      <c r="MUZ34"/>
      <c r="MVA34"/>
      <c r="MVB34"/>
      <c r="MVC34"/>
      <c r="MVD34"/>
      <c r="MVE34"/>
      <c r="MVF34"/>
      <c r="MVG34"/>
      <c r="MVH34"/>
      <c r="MVI34"/>
      <c r="MVJ34"/>
      <c r="MVK34"/>
      <c r="MVL34"/>
      <c r="MVM34"/>
      <c r="MVN34"/>
      <c r="MVO34"/>
      <c r="MVP34"/>
      <c r="MVQ34"/>
      <c r="MVR34"/>
      <c r="MVS34"/>
      <c r="MVT34"/>
      <c r="MVU34"/>
      <c r="MVV34"/>
      <c r="MVW34"/>
      <c r="MVX34"/>
      <c r="MVY34"/>
      <c r="MVZ34"/>
      <c r="MWA34"/>
      <c r="MWB34"/>
      <c r="MWC34"/>
      <c r="MWD34"/>
      <c r="MWE34"/>
      <c r="MWF34"/>
      <c r="MWG34"/>
      <c r="MWH34"/>
      <c r="MWI34"/>
      <c r="MWJ34"/>
      <c r="MWK34"/>
      <c r="MWL34"/>
      <c r="MWM34"/>
      <c r="MWN34"/>
      <c r="MWO34"/>
      <c r="MWP34"/>
      <c r="MWQ34"/>
      <c r="MWR34"/>
      <c r="MWS34"/>
      <c r="MWT34"/>
      <c r="MWU34"/>
      <c r="MWV34"/>
      <c r="MWW34"/>
      <c r="MWX34"/>
      <c r="MWY34"/>
      <c r="MWZ34"/>
      <c r="MXA34"/>
      <c r="MXB34"/>
      <c r="MXC34"/>
      <c r="MXD34"/>
      <c r="MXE34"/>
      <c r="MXF34"/>
      <c r="MXG34"/>
      <c r="MXH34"/>
      <c r="MXI34"/>
      <c r="MXJ34"/>
      <c r="MXK34"/>
      <c r="MXL34"/>
      <c r="MXM34"/>
      <c r="MXN34"/>
      <c r="MXO34"/>
      <c r="MXP34"/>
      <c r="MXQ34"/>
      <c r="MXR34"/>
      <c r="MXS34"/>
      <c r="MXT34"/>
      <c r="MXU34"/>
      <c r="MXV34"/>
      <c r="MXW34"/>
      <c r="MXX34"/>
      <c r="MXY34"/>
      <c r="MXZ34"/>
      <c r="MYA34"/>
      <c r="MYB34"/>
      <c r="MYC34"/>
      <c r="MYD34"/>
      <c r="MYE34"/>
      <c r="MYF34"/>
      <c r="MYG34"/>
      <c r="MYH34"/>
      <c r="MYI34"/>
      <c r="MYJ34"/>
      <c r="MYK34"/>
      <c r="MYL34"/>
      <c r="MYM34"/>
      <c r="MYN34"/>
      <c r="MYO34"/>
      <c r="MYP34"/>
      <c r="MYQ34"/>
      <c r="MYR34"/>
      <c r="MYS34"/>
      <c r="MYT34"/>
      <c r="MYU34"/>
      <c r="MYV34"/>
      <c r="MYW34"/>
      <c r="MYX34"/>
      <c r="MYY34"/>
      <c r="MYZ34"/>
      <c r="MZA34"/>
      <c r="MZB34"/>
      <c r="MZC34"/>
      <c r="MZD34"/>
      <c r="MZE34"/>
      <c r="MZF34"/>
      <c r="MZG34"/>
      <c r="MZH34"/>
      <c r="MZI34"/>
      <c r="MZJ34"/>
      <c r="MZK34"/>
      <c r="MZL34"/>
      <c r="MZM34"/>
      <c r="MZN34"/>
      <c r="MZO34"/>
      <c r="MZP34"/>
      <c r="MZQ34"/>
      <c r="MZR34"/>
      <c r="MZS34"/>
      <c r="MZT34"/>
      <c r="MZU34"/>
      <c r="MZV34"/>
      <c r="MZW34"/>
      <c r="MZX34"/>
      <c r="MZY34"/>
      <c r="MZZ34"/>
      <c r="NAA34"/>
      <c r="NAB34"/>
      <c r="NAC34"/>
      <c r="NAD34"/>
      <c r="NAE34"/>
      <c r="NAF34"/>
      <c r="NAG34"/>
      <c r="NAH34"/>
      <c r="NAI34"/>
      <c r="NAJ34"/>
      <c r="NAK34"/>
      <c r="NAL34"/>
      <c r="NAM34"/>
      <c r="NAN34"/>
      <c r="NAO34"/>
      <c r="NAP34"/>
      <c r="NAQ34"/>
      <c r="NAR34"/>
      <c r="NAS34"/>
      <c r="NAT34"/>
      <c r="NAU34"/>
      <c r="NAV34"/>
      <c r="NAW34"/>
      <c r="NAX34"/>
      <c r="NAY34"/>
      <c r="NAZ34"/>
      <c r="NBA34"/>
      <c r="NBB34"/>
      <c r="NBC34"/>
      <c r="NBD34"/>
      <c r="NBE34"/>
      <c r="NBF34"/>
      <c r="NBG34"/>
      <c r="NBH34"/>
      <c r="NBI34"/>
      <c r="NBJ34"/>
      <c r="NBK34"/>
      <c r="NBL34"/>
      <c r="NBM34"/>
      <c r="NBN34"/>
      <c r="NBO34"/>
      <c r="NBP34"/>
      <c r="NBQ34"/>
      <c r="NBR34"/>
      <c r="NBS34"/>
      <c r="NBT34"/>
      <c r="NBU34"/>
      <c r="NBV34"/>
      <c r="NBW34"/>
      <c r="NBX34"/>
      <c r="NBY34"/>
      <c r="NBZ34"/>
      <c r="NCA34"/>
      <c r="NCB34"/>
      <c r="NCC34"/>
      <c r="NCD34"/>
      <c r="NCE34"/>
      <c r="NCF34"/>
      <c r="NCG34"/>
      <c r="NCH34"/>
      <c r="NCI34"/>
      <c r="NCJ34"/>
      <c r="NCK34"/>
      <c r="NCL34"/>
      <c r="NCM34"/>
      <c r="NCN34"/>
      <c r="NCO34"/>
      <c r="NCP34"/>
      <c r="NCQ34"/>
      <c r="NCR34"/>
      <c r="NCS34"/>
      <c r="NCT34"/>
      <c r="NCU34"/>
      <c r="NCV34"/>
      <c r="NCW34"/>
      <c r="NCX34"/>
      <c r="NCY34"/>
      <c r="NCZ34"/>
      <c r="NDA34"/>
      <c r="NDB34"/>
      <c r="NDC34"/>
      <c r="NDD34"/>
      <c r="NDE34"/>
      <c r="NDF34"/>
      <c r="NDG34"/>
      <c r="NDH34"/>
      <c r="NDI34"/>
      <c r="NDJ34"/>
      <c r="NDK34"/>
      <c r="NDL34"/>
      <c r="NDM34"/>
      <c r="NDN34"/>
      <c r="NDO34"/>
      <c r="NDP34"/>
      <c r="NDQ34"/>
      <c r="NDR34"/>
      <c r="NDS34"/>
      <c r="NDT34"/>
      <c r="NDU34"/>
      <c r="NDV34"/>
      <c r="NDW34"/>
      <c r="NDX34"/>
      <c r="NDY34"/>
      <c r="NDZ34"/>
      <c r="NEA34"/>
      <c r="NEB34"/>
      <c r="NEC34"/>
      <c r="NED34"/>
      <c r="NEE34"/>
      <c r="NEF34"/>
      <c r="NEG34"/>
      <c r="NEH34"/>
      <c r="NEI34"/>
      <c r="NEJ34"/>
      <c r="NEK34"/>
      <c r="NEL34"/>
      <c r="NEM34"/>
      <c r="NEN34"/>
      <c r="NEO34"/>
      <c r="NEP34"/>
      <c r="NEQ34"/>
      <c r="NER34"/>
      <c r="NES34"/>
      <c r="NET34"/>
      <c r="NEU34"/>
      <c r="NEV34"/>
      <c r="NEW34"/>
      <c r="NEX34"/>
      <c r="NEY34"/>
      <c r="NEZ34"/>
      <c r="NFA34"/>
      <c r="NFB34"/>
      <c r="NFC34"/>
      <c r="NFD34"/>
      <c r="NFE34"/>
      <c r="NFF34"/>
      <c r="NFG34"/>
      <c r="NFH34"/>
      <c r="NFI34"/>
      <c r="NFJ34"/>
      <c r="NFK34"/>
      <c r="NFL34"/>
      <c r="NFM34"/>
      <c r="NFN34"/>
      <c r="NFO34"/>
      <c r="NFP34"/>
      <c r="NFQ34"/>
      <c r="NFR34"/>
      <c r="NFS34"/>
      <c r="NFT34"/>
      <c r="NFU34"/>
      <c r="NFV34"/>
      <c r="NFW34"/>
      <c r="NFX34"/>
      <c r="NFY34"/>
      <c r="NFZ34"/>
      <c r="NGA34"/>
      <c r="NGB34"/>
      <c r="NGC34"/>
      <c r="NGD34"/>
      <c r="NGE34"/>
      <c r="NGF34"/>
      <c r="NGG34"/>
      <c r="NGH34"/>
      <c r="NGI34"/>
      <c r="NGJ34"/>
      <c r="NGK34"/>
      <c r="NGL34"/>
      <c r="NGM34"/>
      <c r="NGN34"/>
      <c r="NGO34"/>
      <c r="NGP34"/>
      <c r="NGQ34"/>
      <c r="NGR34"/>
      <c r="NGS34"/>
      <c r="NGT34"/>
      <c r="NGU34"/>
      <c r="NGV34"/>
      <c r="NGW34"/>
      <c r="NGX34"/>
      <c r="NGY34"/>
      <c r="NGZ34"/>
      <c r="NHA34"/>
      <c r="NHB34"/>
      <c r="NHC34"/>
      <c r="NHD34"/>
      <c r="NHE34"/>
      <c r="NHF34"/>
      <c r="NHG34"/>
      <c r="NHH34"/>
      <c r="NHI34"/>
      <c r="NHJ34"/>
      <c r="NHK34"/>
      <c r="NHL34"/>
      <c r="NHM34"/>
      <c r="NHN34"/>
      <c r="NHO34"/>
      <c r="NHP34"/>
      <c r="NHQ34"/>
      <c r="NHR34"/>
      <c r="NHS34"/>
      <c r="NHT34"/>
      <c r="NHU34"/>
      <c r="NHV34"/>
      <c r="NHW34"/>
      <c r="NHX34"/>
      <c r="NHY34"/>
      <c r="NHZ34"/>
      <c r="NIA34"/>
      <c r="NIB34"/>
      <c r="NIC34"/>
      <c r="NID34"/>
      <c r="NIE34"/>
      <c r="NIF34"/>
      <c r="NIG34"/>
      <c r="NIH34"/>
      <c r="NII34"/>
      <c r="NIJ34"/>
      <c r="NIK34"/>
      <c r="NIL34"/>
      <c r="NIM34"/>
      <c r="NIN34"/>
      <c r="NIO34"/>
      <c r="NIP34"/>
      <c r="NIQ34"/>
      <c r="NIR34"/>
      <c r="NIS34"/>
      <c r="NIT34"/>
      <c r="NIU34"/>
      <c r="NIV34"/>
      <c r="NIW34"/>
      <c r="NIX34"/>
      <c r="NIY34"/>
      <c r="NIZ34"/>
      <c r="NJA34"/>
      <c r="NJB34"/>
      <c r="NJC34"/>
      <c r="NJD34"/>
      <c r="NJE34"/>
      <c r="NJF34"/>
      <c r="NJG34"/>
      <c r="NJH34"/>
      <c r="NJI34"/>
      <c r="NJJ34"/>
      <c r="NJK34"/>
      <c r="NJL34"/>
      <c r="NJM34"/>
      <c r="NJN34"/>
      <c r="NJO34"/>
      <c r="NJP34"/>
      <c r="NJQ34"/>
      <c r="NJR34"/>
      <c r="NJS34"/>
      <c r="NJT34"/>
      <c r="NJU34"/>
      <c r="NJV34"/>
      <c r="NJW34"/>
      <c r="NJX34"/>
      <c r="NJY34"/>
      <c r="NJZ34"/>
      <c r="NKA34"/>
      <c r="NKB34"/>
      <c r="NKC34"/>
      <c r="NKD34"/>
      <c r="NKE34"/>
      <c r="NKF34"/>
      <c r="NKG34"/>
      <c r="NKH34"/>
      <c r="NKI34"/>
      <c r="NKJ34"/>
      <c r="NKK34"/>
      <c r="NKL34"/>
      <c r="NKM34"/>
      <c r="NKN34"/>
      <c r="NKO34"/>
      <c r="NKP34"/>
      <c r="NKQ34"/>
      <c r="NKR34"/>
      <c r="NKS34"/>
      <c r="NKT34"/>
      <c r="NKU34"/>
      <c r="NKV34"/>
      <c r="NKW34"/>
      <c r="NKX34"/>
      <c r="NKY34"/>
      <c r="NKZ34"/>
      <c r="NLA34"/>
      <c r="NLB34"/>
      <c r="NLC34"/>
      <c r="NLD34"/>
      <c r="NLE34"/>
      <c r="NLF34"/>
      <c r="NLG34"/>
      <c r="NLH34"/>
      <c r="NLI34"/>
      <c r="NLJ34"/>
      <c r="NLK34"/>
      <c r="NLL34"/>
      <c r="NLM34"/>
      <c r="NLN34"/>
      <c r="NLO34"/>
      <c r="NLP34"/>
      <c r="NLQ34"/>
      <c r="NLR34"/>
      <c r="NLS34"/>
      <c r="NLT34"/>
      <c r="NLU34"/>
      <c r="NLV34"/>
      <c r="NLW34"/>
      <c r="NLX34"/>
      <c r="NLY34"/>
      <c r="NLZ34"/>
      <c r="NMA34"/>
      <c r="NMB34"/>
      <c r="NMC34"/>
      <c r="NMD34"/>
      <c r="NME34"/>
      <c r="NMF34"/>
      <c r="NMG34"/>
      <c r="NMH34"/>
      <c r="NMI34"/>
      <c r="NMJ34"/>
      <c r="NMK34"/>
      <c r="NML34"/>
      <c r="NMM34"/>
      <c r="NMN34"/>
      <c r="NMO34"/>
      <c r="NMP34"/>
      <c r="NMQ34"/>
      <c r="NMR34"/>
      <c r="NMS34"/>
      <c r="NMT34"/>
      <c r="NMU34"/>
      <c r="NMV34"/>
      <c r="NMW34"/>
      <c r="NMX34"/>
      <c r="NMY34"/>
      <c r="NMZ34"/>
      <c r="NNA34"/>
      <c r="NNB34"/>
      <c r="NNC34"/>
      <c r="NND34"/>
      <c r="NNE34"/>
      <c r="NNF34"/>
      <c r="NNG34"/>
      <c r="NNH34"/>
      <c r="NNI34"/>
      <c r="NNJ34"/>
      <c r="NNK34"/>
      <c r="NNL34"/>
      <c r="NNM34"/>
      <c r="NNN34"/>
      <c r="NNO34"/>
      <c r="NNP34"/>
      <c r="NNQ34"/>
      <c r="NNR34"/>
      <c r="NNS34"/>
      <c r="NNT34"/>
      <c r="NNU34"/>
      <c r="NNV34"/>
      <c r="NNW34"/>
      <c r="NNX34"/>
      <c r="NNY34"/>
      <c r="NNZ34"/>
      <c r="NOA34"/>
      <c r="NOB34"/>
      <c r="NOC34"/>
      <c r="NOD34"/>
      <c r="NOE34"/>
      <c r="NOF34"/>
      <c r="NOG34"/>
      <c r="NOH34"/>
      <c r="NOI34"/>
      <c r="NOJ34"/>
      <c r="NOK34"/>
      <c r="NOL34"/>
      <c r="NOM34"/>
      <c r="NON34"/>
      <c r="NOO34"/>
      <c r="NOP34"/>
      <c r="NOQ34"/>
      <c r="NOR34"/>
      <c r="NOS34"/>
      <c r="NOT34"/>
      <c r="NOU34"/>
      <c r="NOV34"/>
      <c r="NOW34"/>
      <c r="NOX34"/>
      <c r="NOY34"/>
      <c r="NOZ34"/>
      <c r="NPA34"/>
      <c r="NPB34"/>
      <c r="NPC34"/>
      <c r="NPD34"/>
      <c r="NPE34"/>
      <c r="NPF34"/>
      <c r="NPG34"/>
      <c r="NPH34"/>
      <c r="NPI34"/>
      <c r="NPJ34"/>
      <c r="NPK34"/>
      <c r="NPL34"/>
      <c r="NPM34"/>
      <c r="NPN34"/>
      <c r="NPO34"/>
      <c r="NPP34"/>
      <c r="NPQ34"/>
      <c r="NPR34"/>
      <c r="NPS34"/>
      <c r="NPT34"/>
      <c r="NPU34"/>
      <c r="NPV34"/>
      <c r="NPW34"/>
      <c r="NPX34"/>
      <c r="NPY34"/>
      <c r="NPZ34"/>
      <c r="NQA34"/>
      <c r="NQB34"/>
      <c r="NQC34"/>
      <c r="NQD34"/>
      <c r="NQE34"/>
      <c r="NQF34"/>
      <c r="NQG34"/>
      <c r="NQH34"/>
      <c r="NQI34"/>
      <c r="NQJ34"/>
      <c r="NQK34"/>
      <c r="NQL34"/>
      <c r="NQM34"/>
      <c r="NQN34"/>
      <c r="NQO34"/>
      <c r="NQP34"/>
      <c r="NQQ34"/>
      <c r="NQR34"/>
      <c r="NQS34"/>
      <c r="NQT34"/>
      <c r="NQU34"/>
      <c r="NQV34"/>
      <c r="NQW34"/>
      <c r="NQX34"/>
      <c r="NQY34"/>
      <c r="NQZ34"/>
      <c r="NRA34"/>
      <c r="NRB34"/>
      <c r="NRC34"/>
      <c r="NRD34"/>
      <c r="NRE34"/>
      <c r="NRF34"/>
      <c r="NRG34"/>
      <c r="NRH34"/>
      <c r="NRI34"/>
      <c r="NRJ34"/>
      <c r="NRK34"/>
      <c r="NRL34"/>
      <c r="NRM34"/>
      <c r="NRN34"/>
      <c r="NRO34"/>
      <c r="NRP34"/>
      <c r="NRQ34"/>
      <c r="NRR34"/>
      <c r="NRS34"/>
      <c r="NRT34"/>
      <c r="NRU34"/>
      <c r="NRV34"/>
      <c r="NRW34"/>
      <c r="NRX34"/>
      <c r="NRY34"/>
      <c r="NRZ34"/>
      <c r="NSA34"/>
      <c r="NSB34"/>
      <c r="NSC34"/>
      <c r="NSD34"/>
      <c r="NSE34"/>
      <c r="NSF34"/>
      <c r="NSG34"/>
      <c r="NSH34"/>
      <c r="NSI34"/>
      <c r="NSJ34"/>
      <c r="NSK34"/>
      <c r="NSL34"/>
      <c r="NSM34"/>
      <c r="NSN34"/>
      <c r="NSO34"/>
      <c r="NSP34"/>
      <c r="NSQ34"/>
      <c r="NSR34"/>
      <c r="NSS34"/>
      <c r="NST34"/>
      <c r="NSU34"/>
      <c r="NSV34"/>
      <c r="NSW34"/>
      <c r="NSX34"/>
      <c r="NSY34"/>
      <c r="NSZ34"/>
      <c r="NTA34"/>
      <c r="NTB34"/>
      <c r="NTC34"/>
      <c r="NTD34"/>
      <c r="NTE34"/>
      <c r="NTF34"/>
      <c r="NTG34"/>
      <c r="NTH34"/>
      <c r="NTI34"/>
      <c r="NTJ34"/>
      <c r="NTK34"/>
      <c r="NTL34"/>
      <c r="NTM34"/>
      <c r="NTN34"/>
      <c r="NTO34"/>
      <c r="NTP34"/>
      <c r="NTQ34"/>
      <c r="NTR34"/>
      <c r="NTS34"/>
      <c r="NTT34"/>
      <c r="NTU34"/>
      <c r="NTV34"/>
      <c r="NTW34"/>
      <c r="NTX34"/>
      <c r="NTY34"/>
      <c r="NTZ34"/>
      <c r="NUA34"/>
      <c r="NUB34"/>
      <c r="NUC34"/>
      <c r="NUD34"/>
      <c r="NUE34"/>
      <c r="NUF34"/>
      <c r="NUG34"/>
      <c r="NUH34"/>
      <c r="NUI34"/>
      <c r="NUJ34"/>
      <c r="NUK34"/>
      <c r="NUL34"/>
      <c r="NUM34"/>
      <c r="NUN34"/>
      <c r="NUO34"/>
      <c r="NUP34"/>
      <c r="NUQ34"/>
      <c r="NUR34"/>
      <c r="NUS34"/>
      <c r="NUT34"/>
      <c r="NUU34"/>
      <c r="NUV34"/>
      <c r="NUW34"/>
      <c r="NUX34"/>
      <c r="NUY34"/>
      <c r="NUZ34"/>
      <c r="NVA34"/>
      <c r="NVB34"/>
      <c r="NVC34"/>
      <c r="NVD34"/>
      <c r="NVE34"/>
      <c r="NVF34"/>
      <c r="NVG34"/>
      <c r="NVH34"/>
      <c r="NVI34"/>
      <c r="NVJ34"/>
      <c r="NVK34"/>
      <c r="NVL34"/>
      <c r="NVM34"/>
      <c r="NVN34"/>
      <c r="NVO34"/>
      <c r="NVP34"/>
      <c r="NVQ34"/>
      <c r="NVR34"/>
      <c r="NVS34"/>
      <c r="NVT34"/>
      <c r="NVU34"/>
      <c r="NVV34"/>
      <c r="NVW34"/>
      <c r="NVX34"/>
      <c r="NVY34"/>
      <c r="NVZ34"/>
      <c r="NWA34"/>
      <c r="NWB34"/>
      <c r="NWC34"/>
      <c r="NWD34"/>
      <c r="NWE34"/>
      <c r="NWF34"/>
      <c r="NWG34"/>
      <c r="NWH34"/>
      <c r="NWI34"/>
      <c r="NWJ34"/>
      <c r="NWK34"/>
      <c r="NWL34"/>
      <c r="NWM34"/>
      <c r="NWN34"/>
      <c r="NWO34"/>
      <c r="NWP34"/>
      <c r="NWQ34"/>
      <c r="NWR34"/>
      <c r="NWS34"/>
      <c r="NWT34"/>
      <c r="NWU34"/>
      <c r="NWV34"/>
      <c r="NWW34"/>
      <c r="NWX34"/>
      <c r="NWY34"/>
      <c r="NWZ34"/>
      <c r="NXA34"/>
      <c r="NXB34"/>
      <c r="NXC34"/>
      <c r="NXD34"/>
      <c r="NXE34"/>
      <c r="NXF34"/>
      <c r="NXG34"/>
      <c r="NXH34"/>
      <c r="NXI34"/>
      <c r="NXJ34"/>
      <c r="NXK34"/>
      <c r="NXL34"/>
      <c r="NXM34"/>
      <c r="NXN34"/>
      <c r="NXO34"/>
      <c r="NXP34"/>
      <c r="NXQ34"/>
      <c r="NXR34"/>
      <c r="NXS34"/>
      <c r="NXT34"/>
      <c r="NXU34"/>
      <c r="NXV34"/>
      <c r="NXW34"/>
      <c r="NXX34"/>
      <c r="NXY34"/>
      <c r="NXZ34"/>
      <c r="NYA34"/>
      <c r="NYB34"/>
      <c r="NYC34"/>
      <c r="NYD34"/>
      <c r="NYE34"/>
      <c r="NYF34"/>
      <c r="NYG34"/>
      <c r="NYH34"/>
      <c r="NYI34"/>
      <c r="NYJ34"/>
      <c r="NYK34"/>
      <c r="NYL34"/>
      <c r="NYM34"/>
      <c r="NYN34"/>
      <c r="NYO34"/>
      <c r="NYP34"/>
      <c r="NYQ34"/>
      <c r="NYR34"/>
      <c r="NYS34"/>
      <c r="NYT34"/>
      <c r="NYU34"/>
      <c r="NYV34"/>
      <c r="NYW34"/>
      <c r="NYX34"/>
      <c r="NYY34"/>
      <c r="NYZ34"/>
      <c r="NZA34"/>
      <c r="NZB34"/>
      <c r="NZC34"/>
      <c r="NZD34"/>
      <c r="NZE34"/>
      <c r="NZF34"/>
      <c r="NZG34"/>
      <c r="NZH34"/>
      <c r="NZI34"/>
      <c r="NZJ34"/>
      <c r="NZK34"/>
      <c r="NZL34"/>
      <c r="NZM34"/>
      <c r="NZN34"/>
      <c r="NZO34"/>
      <c r="NZP34"/>
      <c r="NZQ34"/>
      <c r="NZR34"/>
      <c r="NZS34"/>
      <c r="NZT34"/>
      <c r="NZU34"/>
      <c r="NZV34"/>
      <c r="NZW34"/>
      <c r="NZX34"/>
      <c r="NZY34"/>
      <c r="NZZ34"/>
      <c r="OAA34"/>
      <c r="OAB34"/>
      <c r="OAC34"/>
      <c r="OAD34"/>
      <c r="OAE34"/>
      <c r="OAF34"/>
      <c r="OAG34"/>
      <c r="OAH34"/>
      <c r="OAI34"/>
      <c r="OAJ34"/>
      <c r="OAK34"/>
      <c r="OAL34"/>
      <c r="OAM34"/>
      <c r="OAN34"/>
      <c r="OAO34"/>
      <c r="OAP34"/>
      <c r="OAQ34"/>
      <c r="OAR34"/>
      <c r="OAS34"/>
      <c r="OAT34"/>
      <c r="OAU34"/>
      <c r="OAV34"/>
      <c r="OAW34"/>
      <c r="OAX34"/>
      <c r="OAY34"/>
      <c r="OAZ34"/>
      <c r="OBA34"/>
      <c r="OBB34"/>
      <c r="OBC34"/>
      <c r="OBD34"/>
      <c r="OBE34"/>
      <c r="OBF34"/>
      <c r="OBG34"/>
      <c r="OBH34"/>
      <c r="OBI34"/>
      <c r="OBJ34"/>
      <c r="OBK34"/>
      <c r="OBL34"/>
      <c r="OBM34"/>
      <c r="OBN34"/>
      <c r="OBO34"/>
      <c r="OBP34"/>
      <c r="OBQ34"/>
      <c r="OBR34"/>
      <c r="OBS34"/>
      <c r="OBT34"/>
      <c r="OBU34"/>
      <c r="OBV34"/>
      <c r="OBW34"/>
      <c r="OBX34"/>
      <c r="OBY34"/>
      <c r="OBZ34"/>
      <c r="OCA34"/>
      <c r="OCB34"/>
      <c r="OCC34"/>
      <c r="OCD34"/>
      <c r="OCE34"/>
      <c r="OCF34"/>
      <c r="OCG34"/>
      <c r="OCH34"/>
      <c r="OCI34"/>
      <c r="OCJ34"/>
      <c r="OCK34"/>
      <c r="OCL34"/>
      <c r="OCM34"/>
      <c r="OCN34"/>
      <c r="OCO34"/>
      <c r="OCP34"/>
      <c r="OCQ34"/>
      <c r="OCR34"/>
      <c r="OCS34"/>
      <c r="OCT34"/>
      <c r="OCU34"/>
      <c r="OCV34"/>
      <c r="OCW34"/>
      <c r="OCX34"/>
      <c r="OCY34"/>
      <c r="OCZ34"/>
      <c r="ODA34"/>
      <c r="ODB34"/>
      <c r="ODC34"/>
      <c r="ODD34"/>
      <c r="ODE34"/>
      <c r="ODF34"/>
      <c r="ODG34"/>
      <c r="ODH34"/>
      <c r="ODI34"/>
      <c r="ODJ34"/>
      <c r="ODK34"/>
      <c r="ODL34"/>
      <c r="ODM34"/>
      <c r="ODN34"/>
      <c r="ODO34"/>
      <c r="ODP34"/>
      <c r="ODQ34"/>
      <c r="ODR34"/>
      <c r="ODS34"/>
      <c r="ODT34"/>
      <c r="ODU34"/>
      <c r="ODV34"/>
      <c r="ODW34"/>
      <c r="ODX34"/>
      <c r="ODY34"/>
      <c r="ODZ34"/>
      <c r="OEA34"/>
      <c r="OEB34"/>
      <c r="OEC34"/>
      <c r="OED34"/>
      <c r="OEE34"/>
      <c r="OEF34"/>
      <c r="OEG34"/>
      <c r="OEH34"/>
      <c r="OEI34"/>
      <c r="OEJ34"/>
      <c r="OEK34"/>
      <c r="OEL34"/>
      <c r="OEM34"/>
      <c r="OEN34"/>
      <c r="OEO34"/>
      <c r="OEP34"/>
      <c r="OEQ34"/>
      <c r="OER34"/>
      <c r="OES34"/>
      <c r="OET34"/>
      <c r="OEU34"/>
      <c r="OEV34"/>
      <c r="OEW34"/>
      <c r="OEX34"/>
      <c r="OEY34"/>
      <c r="OEZ34"/>
      <c r="OFA34"/>
      <c r="OFB34"/>
      <c r="OFC34"/>
      <c r="OFD34"/>
      <c r="OFE34"/>
      <c r="OFF34"/>
      <c r="OFG34"/>
      <c r="OFH34"/>
      <c r="OFI34"/>
      <c r="OFJ34"/>
      <c r="OFK34"/>
      <c r="OFL34"/>
      <c r="OFM34"/>
      <c r="OFN34"/>
      <c r="OFO34"/>
      <c r="OFP34"/>
      <c r="OFQ34"/>
      <c r="OFR34"/>
      <c r="OFS34"/>
      <c r="OFT34"/>
      <c r="OFU34"/>
      <c r="OFV34"/>
      <c r="OFW34"/>
      <c r="OFX34"/>
      <c r="OFY34"/>
      <c r="OFZ34"/>
      <c r="OGA34"/>
      <c r="OGB34"/>
      <c r="OGC34"/>
      <c r="OGD34"/>
      <c r="OGE34"/>
      <c r="OGF34"/>
      <c r="OGG34"/>
      <c r="OGH34"/>
      <c r="OGI34"/>
      <c r="OGJ34"/>
      <c r="OGK34"/>
      <c r="OGL34"/>
      <c r="OGM34"/>
      <c r="OGN34"/>
      <c r="OGO34"/>
      <c r="OGP34"/>
      <c r="OGQ34"/>
      <c r="OGR34"/>
      <c r="OGS34"/>
      <c r="OGT34"/>
      <c r="OGU34"/>
      <c r="OGV34"/>
      <c r="OGW34"/>
      <c r="OGX34"/>
      <c r="OGY34"/>
      <c r="OGZ34"/>
      <c r="OHA34"/>
      <c r="OHB34"/>
      <c r="OHC34"/>
      <c r="OHD34"/>
      <c r="OHE34"/>
      <c r="OHF34"/>
      <c r="OHG34"/>
      <c r="OHH34"/>
      <c r="OHI34"/>
      <c r="OHJ34"/>
      <c r="OHK34"/>
      <c r="OHL34"/>
      <c r="OHM34"/>
      <c r="OHN34"/>
      <c r="OHO34"/>
      <c r="OHP34"/>
      <c r="OHQ34"/>
      <c r="OHR34"/>
      <c r="OHS34"/>
      <c r="OHT34"/>
      <c r="OHU34"/>
      <c r="OHV34"/>
      <c r="OHW34"/>
      <c r="OHX34"/>
      <c r="OHY34"/>
      <c r="OHZ34"/>
      <c r="OIA34"/>
      <c r="OIB34"/>
      <c r="OIC34"/>
      <c r="OID34"/>
      <c r="OIE34"/>
      <c r="OIF34"/>
      <c r="OIG34"/>
      <c r="OIH34"/>
      <c r="OII34"/>
      <c r="OIJ34"/>
      <c r="OIK34"/>
      <c r="OIL34"/>
      <c r="OIM34"/>
      <c r="OIN34"/>
      <c r="OIO34"/>
      <c r="OIP34"/>
      <c r="OIQ34"/>
      <c r="OIR34"/>
      <c r="OIS34"/>
      <c r="OIT34"/>
      <c r="OIU34"/>
      <c r="OIV34"/>
      <c r="OIW34"/>
      <c r="OIX34"/>
      <c r="OIY34"/>
      <c r="OIZ34"/>
      <c r="OJA34"/>
      <c r="OJB34"/>
      <c r="OJC34"/>
      <c r="OJD34"/>
      <c r="OJE34"/>
      <c r="OJF34"/>
      <c r="OJG34"/>
      <c r="OJH34"/>
      <c r="OJI34"/>
      <c r="OJJ34"/>
      <c r="OJK34"/>
      <c r="OJL34"/>
      <c r="OJM34"/>
      <c r="OJN34"/>
      <c r="OJO34"/>
      <c r="OJP34"/>
      <c r="OJQ34"/>
      <c r="OJR34"/>
      <c r="OJS34"/>
      <c r="OJT34"/>
      <c r="OJU34"/>
      <c r="OJV34"/>
      <c r="OJW34"/>
      <c r="OJX34"/>
      <c r="OJY34"/>
      <c r="OJZ34"/>
      <c r="OKA34"/>
      <c r="OKB34"/>
      <c r="OKC34"/>
      <c r="OKD34"/>
      <c r="OKE34"/>
      <c r="OKF34"/>
      <c r="OKG34"/>
      <c r="OKH34"/>
      <c r="OKI34"/>
      <c r="OKJ34"/>
      <c r="OKK34"/>
      <c r="OKL34"/>
      <c r="OKM34"/>
      <c r="OKN34"/>
      <c r="OKO34"/>
      <c r="OKP34"/>
      <c r="OKQ34"/>
      <c r="OKR34"/>
      <c r="OKS34"/>
      <c r="OKT34"/>
      <c r="OKU34"/>
      <c r="OKV34"/>
      <c r="OKW34"/>
      <c r="OKX34"/>
      <c r="OKY34"/>
      <c r="OKZ34"/>
      <c r="OLA34"/>
      <c r="OLB34"/>
      <c r="OLC34"/>
      <c r="OLD34"/>
      <c r="OLE34"/>
      <c r="OLF34"/>
      <c r="OLG34"/>
      <c r="OLH34"/>
      <c r="OLI34"/>
      <c r="OLJ34"/>
      <c r="OLK34"/>
      <c r="OLL34"/>
      <c r="OLM34"/>
      <c r="OLN34"/>
      <c r="OLO34"/>
      <c r="OLP34"/>
      <c r="OLQ34"/>
      <c r="OLR34"/>
      <c r="OLS34"/>
      <c r="OLT34"/>
      <c r="OLU34"/>
      <c r="OLV34"/>
      <c r="OLW34"/>
      <c r="OLX34"/>
      <c r="OLY34"/>
      <c r="OLZ34"/>
      <c r="OMA34"/>
      <c r="OMB34"/>
      <c r="OMC34"/>
      <c r="OMD34"/>
      <c r="OME34"/>
      <c r="OMF34"/>
      <c r="OMG34"/>
      <c r="OMH34"/>
      <c r="OMI34"/>
      <c r="OMJ34"/>
      <c r="OMK34"/>
      <c r="OML34"/>
      <c r="OMM34"/>
      <c r="OMN34"/>
      <c r="OMO34"/>
      <c r="OMP34"/>
      <c r="OMQ34"/>
      <c r="OMR34"/>
      <c r="OMS34"/>
      <c r="OMT34"/>
      <c r="OMU34"/>
      <c r="OMV34"/>
      <c r="OMW34"/>
      <c r="OMX34"/>
      <c r="OMY34"/>
      <c r="OMZ34"/>
      <c r="ONA34"/>
      <c r="ONB34"/>
      <c r="ONC34"/>
      <c r="OND34"/>
      <c r="ONE34"/>
      <c r="ONF34"/>
      <c r="ONG34"/>
      <c r="ONH34"/>
      <c r="ONI34"/>
      <c r="ONJ34"/>
      <c r="ONK34"/>
      <c r="ONL34"/>
      <c r="ONM34"/>
      <c r="ONN34"/>
      <c r="ONO34"/>
      <c r="ONP34"/>
      <c r="ONQ34"/>
      <c r="ONR34"/>
      <c r="ONS34"/>
      <c r="ONT34"/>
      <c r="ONU34"/>
      <c r="ONV34"/>
      <c r="ONW34"/>
      <c r="ONX34"/>
      <c r="ONY34"/>
      <c r="ONZ34"/>
      <c r="OOA34"/>
      <c r="OOB34"/>
      <c r="OOC34"/>
      <c r="OOD34"/>
      <c r="OOE34"/>
      <c r="OOF34"/>
      <c r="OOG34"/>
      <c r="OOH34"/>
      <c r="OOI34"/>
      <c r="OOJ34"/>
      <c r="OOK34"/>
      <c r="OOL34"/>
      <c r="OOM34"/>
      <c r="OON34"/>
      <c r="OOO34"/>
      <c r="OOP34"/>
      <c r="OOQ34"/>
      <c r="OOR34"/>
      <c r="OOS34"/>
      <c r="OOT34"/>
      <c r="OOU34"/>
      <c r="OOV34"/>
      <c r="OOW34"/>
      <c r="OOX34"/>
      <c r="OOY34"/>
      <c r="OOZ34"/>
      <c r="OPA34"/>
      <c r="OPB34"/>
      <c r="OPC34"/>
      <c r="OPD34"/>
      <c r="OPE34"/>
      <c r="OPF34"/>
      <c r="OPG34"/>
      <c r="OPH34"/>
      <c r="OPI34"/>
      <c r="OPJ34"/>
      <c r="OPK34"/>
      <c r="OPL34"/>
      <c r="OPM34"/>
      <c r="OPN34"/>
      <c r="OPO34"/>
      <c r="OPP34"/>
      <c r="OPQ34"/>
      <c r="OPR34"/>
      <c r="OPS34"/>
      <c r="OPT34"/>
      <c r="OPU34"/>
      <c r="OPV34"/>
      <c r="OPW34"/>
      <c r="OPX34"/>
      <c r="OPY34"/>
      <c r="OPZ34"/>
      <c r="OQA34"/>
      <c r="OQB34"/>
      <c r="OQC34"/>
      <c r="OQD34"/>
      <c r="OQE34"/>
      <c r="OQF34"/>
      <c r="OQG34"/>
      <c r="OQH34"/>
      <c r="OQI34"/>
      <c r="OQJ34"/>
      <c r="OQK34"/>
      <c r="OQL34"/>
      <c r="OQM34"/>
      <c r="OQN34"/>
      <c r="OQO34"/>
      <c r="OQP34"/>
      <c r="OQQ34"/>
      <c r="OQR34"/>
      <c r="OQS34"/>
      <c r="OQT34"/>
      <c r="OQU34"/>
      <c r="OQV34"/>
      <c r="OQW34"/>
      <c r="OQX34"/>
      <c r="OQY34"/>
      <c r="OQZ34"/>
      <c r="ORA34"/>
      <c r="ORB34"/>
      <c r="ORC34"/>
      <c r="ORD34"/>
      <c r="ORE34"/>
      <c r="ORF34"/>
      <c r="ORG34"/>
      <c r="ORH34"/>
      <c r="ORI34"/>
      <c r="ORJ34"/>
      <c r="ORK34"/>
      <c r="ORL34"/>
      <c r="ORM34"/>
      <c r="ORN34"/>
      <c r="ORO34"/>
      <c r="ORP34"/>
      <c r="ORQ34"/>
      <c r="ORR34"/>
      <c r="ORS34"/>
      <c r="ORT34"/>
      <c r="ORU34"/>
      <c r="ORV34"/>
      <c r="ORW34"/>
      <c r="ORX34"/>
      <c r="ORY34"/>
      <c r="ORZ34"/>
      <c r="OSA34"/>
      <c r="OSB34"/>
      <c r="OSC34"/>
      <c r="OSD34"/>
      <c r="OSE34"/>
      <c r="OSF34"/>
      <c r="OSG34"/>
      <c r="OSH34"/>
      <c r="OSI34"/>
      <c r="OSJ34"/>
      <c r="OSK34"/>
      <c r="OSL34"/>
      <c r="OSM34"/>
      <c r="OSN34"/>
      <c r="OSO34"/>
      <c r="OSP34"/>
      <c r="OSQ34"/>
      <c r="OSR34"/>
      <c r="OSS34"/>
      <c r="OST34"/>
      <c r="OSU34"/>
      <c r="OSV34"/>
      <c r="OSW34"/>
      <c r="OSX34"/>
      <c r="OSY34"/>
      <c r="OSZ34"/>
      <c r="OTA34"/>
      <c r="OTB34"/>
      <c r="OTC34"/>
      <c r="OTD34"/>
      <c r="OTE34"/>
      <c r="OTF34"/>
      <c r="OTG34"/>
      <c r="OTH34"/>
      <c r="OTI34"/>
      <c r="OTJ34"/>
      <c r="OTK34"/>
      <c r="OTL34"/>
      <c r="OTM34"/>
      <c r="OTN34"/>
      <c r="OTO34"/>
      <c r="OTP34"/>
      <c r="OTQ34"/>
      <c r="OTR34"/>
      <c r="OTS34"/>
      <c r="OTT34"/>
      <c r="OTU34"/>
      <c r="OTV34"/>
      <c r="OTW34"/>
      <c r="OTX34"/>
      <c r="OTY34"/>
      <c r="OTZ34"/>
      <c r="OUA34"/>
      <c r="OUB34"/>
      <c r="OUC34"/>
      <c r="OUD34"/>
      <c r="OUE34"/>
      <c r="OUF34"/>
      <c r="OUG34"/>
      <c r="OUH34"/>
      <c r="OUI34"/>
      <c r="OUJ34"/>
      <c r="OUK34"/>
      <c r="OUL34"/>
      <c r="OUM34"/>
      <c r="OUN34"/>
      <c r="OUO34"/>
      <c r="OUP34"/>
      <c r="OUQ34"/>
      <c r="OUR34"/>
      <c r="OUS34"/>
      <c r="OUT34"/>
      <c r="OUU34"/>
      <c r="OUV34"/>
      <c r="OUW34"/>
      <c r="OUX34"/>
      <c r="OUY34"/>
      <c r="OUZ34"/>
      <c r="OVA34"/>
      <c r="OVB34"/>
      <c r="OVC34"/>
      <c r="OVD34"/>
      <c r="OVE34"/>
      <c r="OVF34"/>
      <c r="OVG34"/>
      <c r="OVH34"/>
      <c r="OVI34"/>
      <c r="OVJ34"/>
      <c r="OVK34"/>
      <c r="OVL34"/>
      <c r="OVM34"/>
      <c r="OVN34"/>
      <c r="OVO34"/>
      <c r="OVP34"/>
      <c r="OVQ34"/>
      <c r="OVR34"/>
      <c r="OVS34"/>
      <c r="OVT34"/>
      <c r="OVU34"/>
      <c r="OVV34"/>
      <c r="OVW34"/>
      <c r="OVX34"/>
      <c r="OVY34"/>
      <c r="OVZ34"/>
      <c r="OWA34"/>
      <c r="OWB34"/>
      <c r="OWC34"/>
      <c r="OWD34"/>
      <c r="OWE34"/>
      <c r="OWF34"/>
      <c r="OWG34"/>
      <c r="OWH34"/>
      <c r="OWI34"/>
      <c r="OWJ34"/>
      <c r="OWK34"/>
      <c r="OWL34"/>
      <c r="OWM34"/>
      <c r="OWN34"/>
      <c r="OWO34"/>
      <c r="OWP34"/>
      <c r="OWQ34"/>
      <c r="OWR34"/>
      <c r="OWS34"/>
      <c r="OWT34"/>
      <c r="OWU34"/>
      <c r="OWV34"/>
      <c r="OWW34"/>
      <c r="OWX34"/>
      <c r="OWY34"/>
      <c r="OWZ34"/>
      <c r="OXA34"/>
      <c r="OXB34"/>
      <c r="OXC34"/>
      <c r="OXD34"/>
      <c r="OXE34"/>
      <c r="OXF34"/>
      <c r="OXG34"/>
      <c r="OXH34"/>
      <c r="OXI34"/>
      <c r="OXJ34"/>
      <c r="OXK34"/>
      <c r="OXL34"/>
      <c r="OXM34"/>
      <c r="OXN34"/>
      <c r="OXO34"/>
      <c r="OXP34"/>
      <c r="OXQ34"/>
      <c r="OXR34"/>
      <c r="OXS34"/>
      <c r="OXT34"/>
      <c r="OXU34"/>
      <c r="OXV34"/>
      <c r="OXW34"/>
      <c r="OXX34"/>
      <c r="OXY34"/>
      <c r="OXZ34"/>
      <c r="OYA34"/>
      <c r="OYB34"/>
      <c r="OYC34"/>
      <c r="OYD34"/>
      <c r="OYE34"/>
      <c r="OYF34"/>
      <c r="OYG34"/>
      <c r="OYH34"/>
      <c r="OYI34"/>
      <c r="OYJ34"/>
      <c r="OYK34"/>
      <c r="OYL34"/>
      <c r="OYM34"/>
      <c r="OYN34"/>
      <c r="OYO34"/>
      <c r="OYP34"/>
      <c r="OYQ34"/>
      <c r="OYR34"/>
      <c r="OYS34"/>
      <c r="OYT34"/>
      <c r="OYU34"/>
      <c r="OYV34"/>
      <c r="OYW34"/>
      <c r="OYX34"/>
      <c r="OYY34"/>
      <c r="OYZ34"/>
      <c r="OZA34"/>
      <c r="OZB34"/>
      <c r="OZC34"/>
      <c r="OZD34"/>
      <c r="OZE34"/>
      <c r="OZF34"/>
      <c r="OZG34"/>
      <c r="OZH34"/>
      <c r="OZI34"/>
      <c r="OZJ34"/>
      <c r="OZK34"/>
      <c r="OZL34"/>
      <c r="OZM34"/>
      <c r="OZN34"/>
      <c r="OZO34"/>
      <c r="OZP34"/>
      <c r="OZQ34"/>
      <c r="OZR34"/>
      <c r="OZS34"/>
      <c r="OZT34"/>
      <c r="OZU34"/>
      <c r="OZV34"/>
      <c r="OZW34"/>
      <c r="OZX34"/>
      <c r="OZY34"/>
      <c r="OZZ34"/>
      <c r="PAA34"/>
      <c r="PAB34"/>
      <c r="PAC34"/>
      <c r="PAD34"/>
      <c r="PAE34"/>
      <c r="PAF34"/>
      <c r="PAG34"/>
      <c r="PAH34"/>
      <c r="PAI34"/>
      <c r="PAJ34"/>
      <c r="PAK34"/>
      <c r="PAL34"/>
      <c r="PAM34"/>
      <c r="PAN34"/>
      <c r="PAO34"/>
      <c r="PAP34"/>
      <c r="PAQ34"/>
      <c r="PAR34"/>
      <c r="PAS34"/>
      <c r="PAT34"/>
      <c r="PAU34"/>
      <c r="PAV34"/>
      <c r="PAW34"/>
      <c r="PAX34"/>
      <c r="PAY34"/>
      <c r="PAZ34"/>
      <c r="PBA34"/>
      <c r="PBB34"/>
      <c r="PBC34"/>
      <c r="PBD34"/>
      <c r="PBE34"/>
      <c r="PBF34"/>
      <c r="PBG34"/>
      <c r="PBH34"/>
      <c r="PBI34"/>
      <c r="PBJ34"/>
      <c r="PBK34"/>
      <c r="PBL34"/>
      <c r="PBM34"/>
      <c r="PBN34"/>
      <c r="PBO34"/>
      <c r="PBP34"/>
      <c r="PBQ34"/>
      <c r="PBR34"/>
      <c r="PBS34"/>
      <c r="PBT34"/>
      <c r="PBU34"/>
      <c r="PBV34"/>
      <c r="PBW34"/>
      <c r="PBX34"/>
      <c r="PBY34"/>
      <c r="PBZ34"/>
      <c r="PCA34"/>
      <c r="PCB34"/>
      <c r="PCC34"/>
      <c r="PCD34"/>
      <c r="PCE34"/>
      <c r="PCF34"/>
      <c r="PCG34"/>
      <c r="PCH34"/>
      <c r="PCI34"/>
      <c r="PCJ34"/>
      <c r="PCK34"/>
      <c r="PCL34"/>
      <c r="PCM34"/>
      <c r="PCN34"/>
      <c r="PCO34"/>
      <c r="PCP34"/>
      <c r="PCQ34"/>
      <c r="PCR34"/>
      <c r="PCS34"/>
      <c r="PCT34"/>
      <c r="PCU34"/>
      <c r="PCV34"/>
      <c r="PCW34"/>
      <c r="PCX34"/>
      <c r="PCY34"/>
      <c r="PCZ34"/>
      <c r="PDA34"/>
      <c r="PDB34"/>
      <c r="PDC34"/>
      <c r="PDD34"/>
      <c r="PDE34"/>
      <c r="PDF34"/>
      <c r="PDG34"/>
      <c r="PDH34"/>
      <c r="PDI34"/>
      <c r="PDJ34"/>
      <c r="PDK34"/>
      <c r="PDL34"/>
      <c r="PDM34"/>
      <c r="PDN34"/>
      <c r="PDO34"/>
      <c r="PDP34"/>
      <c r="PDQ34"/>
      <c r="PDR34"/>
      <c r="PDS34"/>
      <c r="PDT34"/>
      <c r="PDU34"/>
      <c r="PDV34"/>
      <c r="PDW34"/>
      <c r="PDX34"/>
      <c r="PDY34"/>
      <c r="PDZ34"/>
      <c r="PEA34"/>
      <c r="PEB34"/>
      <c r="PEC34"/>
      <c r="PED34"/>
      <c r="PEE34"/>
      <c r="PEF34"/>
      <c r="PEG34"/>
      <c r="PEH34"/>
      <c r="PEI34"/>
      <c r="PEJ34"/>
      <c r="PEK34"/>
      <c r="PEL34"/>
      <c r="PEM34"/>
      <c r="PEN34"/>
      <c r="PEO34"/>
      <c r="PEP34"/>
      <c r="PEQ34"/>
      <c r="PER34"/>
      <c r="PES34"/>
      <c r="PET34"/>
      <c r="PEU34"/>
      <c r="PEV34"/>
      <c r="PEW34"/>
      <c r="PEX34"/>
      <c r="PEY34"/>
      <c r="PEZ34"/>
      <c r="PFA34"/>
      <c r="PFB34"/>
      <c r="PFC34"/>
      <c r="PFD34"/>
      <c r="PFE34"/>
      <c r="PFF34"/>
      <c r="PFG34"/>
      <c r="PFH34"/>
      <c r="PFI34"/>
      <c r="PFJ34"/>
      <c r="PFK34"/>
      <c r="PFL34"/>
      <c r="PFM34"/>
      <c r="PFN34"/>
      <c r="PFO34"/>
      <c r="PFP34"/>
      <c r="PFQ34"/>
      <c r="PFR34"/>
      <c r="PFS34"/>
      <c r="PFT34"/>
      <c r="PFU34"/>
      <c r="PFV34"/>
      <c r="PFW34"/>
      <c r="PFX34"/>
      <c r="PFY34"/>
      <c r="PFZ34"/>
      <c r="PGA34"/>
      <c r="PGB34"/>
      <c r="PGC34"/>
      <c r="PGD34"/>
      <c r="PGE34"/>
      <c r="PGF34"/>
      <c r="PGG34"/>
      <c r="PGH34"/>
      <c r="PGI34"/>
      <c r="PGJ34"/>
      <c r="PGK34"/>
      <c r="PGL34"/>
      <c r="PGM34"/>
      <c r="PGN34"/>
      <c r="PGO34"/>
      <c r="PGP34"/>
      <c r="PGQ34"/>
      <c r="PGR34"/>
      <c r="PGS34"/>
      <c r="PGT34"/>
      <c r="PGU34"/>
      <c r="PGV34"/>
      <c r="PGW34"/>
      <c r="PGX34"/>
      <c r="PGY34"/>
      <c r="PGZ34"/>
      <c r="PHA34"/>
      <c r="PHB34"/>
      <c r="PHC34"/>
      <c r="PHD34"/>
      <c r="PHE34"/>
      <c r="PHF34"/>
      <c r="PHG34"/>
      <c r="PHH34"/>
      <c r="PHI34"/>
      <c r="PHJ34"/>
      <c r="PHK34"/>
      <c r="PHL34"/>
      <c r="PHM34"/>
      <c r="PHN34"/>
      <c r="PHO34"/>
      <c r="PHP34"/>
      <c r="PHQ34"/>
      <c r="PHR34"/>
      <c r="PHS34"/>
      <c r="PHT34"/>
      <c r="PHU34"/>
      <c r="PHV34"/>
      <c r="PHW34"/>
      <c r="PHX34"/>
      <c r="PHY34"/>
      <c r="PHZ34"/>
      <c r="PIA34"/>
      <c r="PIB34"/>
      <c r="PIC34"/>
      <c r="PID34"/>
      <c r="PIE34"/>
      <c r="PIF34"/>
      <c r="PIG34"/>
      <c r="PIH34"/>
      <c r="PII34"/>
      <c r="PIJ34"/>
      <c r="PIK34"/>
      <c r="PIL34"/>
      <c r="PIM34"/>
      <c r="PIN34"/>
      <c r="PIO34"/>
      <c r="PIP34"/>
      <c r="PIQ34"/>
      <c r="PIR34"/>
      <c r="PIS34"/>
      <c r="PIT34"/>
      <c r="PIU34"/>
      <c r="PIV34"/>
      <c r="PIW34"/>
      <c r="PIX34"/>
      <c r="PIY34"/>
      <c r="PIZ34"/>
      <c r="PJA34"/>
      <c r="PJB34"/>
      <c r="PJC34"/>
      <c r="PJD34"/>
      <c r="PJE34"/>
      <c r="PJF34"/>
      <c r="PJG34"/>
      <c r="PJH34"/>
      <c r="PJI34"/>
      <c r="PJJ34"/>
      <c r="PJK34"/>
      <c r="PJL34"/>
      <c r="PJM34"/>
      <c r="PJN34"/>
      <c r="PJO34"/>
      <c r="PJP34"/>
      <c r="PJQ34"/>
      <c r="PJR34"/>
      <c r="PJS34"/>
      <c r="PJT34"/>
      <c r="PJU34"/>
      <c r="PJV34"/>
      <c r="PJW34"/>
      <c r="PJX34"/>
      <c r="PJY34"/>
      <c r="PJZ34"/>
      <c r="PKA34"/>
      <c r="PKB34"/>
      <c r="PKC34"/>
      <c r="PKD34"/>
      <c r="PKE34"/>
      <c r="PKF34"/>
      <c r="PKG34"/>
      <c r="PKH34"/>
      <c r="PKI34"/>
      <c r="PKJ34"/>
      <c r="PKK34"/>
      <c r="PKL34"/>
      <c r="PKM34"/>
      <c r="PKN34"/>
      <c r="PKO34"/>
      <c r="PKP34"/>
      <c r="PKQ34"/>
      <c r="PKR34"/>
      <c r="PKS34"/>
      <c r="PKT34"/>
      <c r="PKU34"/>
      <c r="PKV34"/>
      <c r="PKW34"/>
      <c r="PKX34"/>
      <c r="PKY34"/>
      <c r="PKZ34"/>
      <c r="PLA34"/>
      <c r="PLB34"/>
      <c r="PLC34"/>
      <c r="PLD34"/>
      <c r="PLE34"/>
      <c r="PLF34"/>
      <c r="PLG34"/>
      <c r="PLH34"/>
      <c r="PLI34"/>
      <c r="PLJ34"/>
      <c r="PLK34"/>
      <c r="PLL34"/>
      <c r="PLM34"/>
      <c r="PLN34"/>
      <c r="PLO34"/>
      <c r="PLP34"/>
      <c r="PLQ34"/>
      <c r="PLR34"/>
      <c r="PLS34"/>
      <c r="PLT34"/>
      <c r="PLU34"/>
      <c r="PLV34"/>
      <c r="PLW34"/>
      <c r="PLX34"/>
      <c r="PLY34"/>
      <c r="PLZ34"/>
      <c r="PMA34"/>
      <c r="PMB34"/>
      <c r="PMC34"/>
      <c r="PMD34"/>
      <c r="PME34"/>
      <c r="PMF34"/>
      <c r="PMG34"/>
      <c r="PMH34"/>
      <c r="PMI34"/>
      <c r="PMJ34"/>
      <c r="PMK34"/>
      <c r="PML34"/>
      <c r="PMM34"/>
      <c r="PMN34"/>
      <c r="PMO34"/>
      <c r="PMP34"/>
      <c r="PMQ34"/>
      <c r="PMR34"/>
      <c r="PMS34"/>
      <c r="PMT34"/>
      <c r="PMU34"/>
      <c r="PMV34"/>
      <c r="PMW34"/>
      <c r="PMX34"/>
      <c r="PMY34"/>
      <c r="PMZ34"/>
      <c r="PNA34"/>
      <c r="PNB34"/>
      <c r="PNC34"/>
      <c r="PND34"/>
      <c r="PNE34"/>
      <c r="PNF34"/>
      <c r="PNG34"/>
      <c r="PNH34"/>
      <c r="PNI34"/>
      <c r="PNJ34"/>
      <c r="PNK34"/>
      <c r="PNL34"/>
      <c r="PNM34"/>
      <c r="PNN34"/>
      <c r="PNO34"/>
      <c r="PNP34"/>
      <c r="PNQ34"/>
      <c r="PNR34"/>
      <c r="PNS34"/>
      <c r="PNT34"/>
      <c r="PNU34"/>
      <c r="PNV34"/>
      <c r="PNW34"/>
      <c r="PNX34"/>
      <c r="PNY34"/>
      <c r="PNZ34"/>
      <c r="POA34"/>
      <c r="POB34"/>
      <c r="POC34"/>
      <c r="POD34"/>
      <c r="POE34"/>
      <c r="POF34"/>
      <c r="POG34"/>
      <c r="POH34"/>
      <c r="POI34"/>
      <c r="POJ34"/>
      <c r="POK34"/>
      <c r="POL34"/>
      <c r="POM34"/>
      <c r="PON34"/>
      <c r="POO34"/>
      <c r="POP34"/>
      <c r="POQ34"/>
      <c r="POR34"/>
      <c r="POS34"/>
      <c r="POT34"/>
      <c r="POU34"/>
      <c r="POV34"/>
      <c r="POW34"/>
      <c r="POX34"/>
      <c r="POY34"/>
      <c r="POZ34"/>
      <c r="PPA34"/>
      <c r="PPB34"/>
      <c r="PPC34"/>
      <c r="PPD34"/>
      <c r="PPE34"/>
      <c r="PPF34"/>
      <c r="PPG34"/>
      <c r="PPH34"/>
      <c r="PPI34"/>
      <c r="PPJ34"/>
      <c r="PPK34"/>
      <c r="PPL34"/>
      <c r="PPM34"/>
      <c r="PPN34"/>
      <c r="PPO34"/>
      <c r="PPP34"/>
      <c r="PPQ34"/>
      <c r="PPR34"/>
      <c r="PPS34"/>
      <c r="PPT34"/>
      <c r="PPU34"/>
      <c r="PPV34"/>
      <c r="PPW34"/>
      <c r="PPX34"/>
      <c r="PPY34"/>
      <c r="PPZ34"/>
      <c r="PQA34"/>
      <c r="PQB34"/>
      <c r="PQC34"/>
      <c r="PQD34"/>
      <c r="PQE34"/>
      <c r="PQF34"/>
      <c r="PQG34"/>
      <c r="PQH34"/>
      <c r="PQI34"/>
      <c r="PQJ34"/>
      <c r="PQK34"/>
      <c r="PQL34"/>
      <c r="PQM34"/>
      <c r="PQN34"/>
      <c r="PQO34"/>
      <c r="PQP34"/>
      <c r="PQQ34"/>
      <c r="PQR34"/>
      <c r="PQS34"/>
      <c r="PQT34"/>
      <c r="PQU34"/>
      <c r="PQV34"/>
      <c r="PQW34"/>
      <c r="PQX34"/>
      <c r="PQY34"/>
      <c r="PQZ34"/>
      <c r="PRA34"/>
      <c r="PRB34"/>
      <c r="PRC34"/>
      <c r="PRD34"/>
      <c r="PRE34"/>
      <c r="PRF34"/>
      <c r="PRG34"/>
      <c r="PRH34"/>
      <c r="PRI34"/>
      <c r="PRJ34"/>
      <c r="PRK34"/>
      <c r="PRL34"/>
      <c r="PRM34"/>
      <c r="PRN34"/>
      <c r="PRO34"/>
      <c r="PRP34"/>
      <c r="PRQ34"/>
      <c r="PRR34"/>
      <c r="PRS34"/>
      <c r="PRT34"/>
      <c r="PRU34"/>
      <c r="PRV34"/>
      <c r="PRW34"/>
      <c r="PRX34"/>
      <c r="PRY34"/>
      <c r="PRZ34"/>
      <c r="PSA34"/>
      <c r="PSB34"/>
      <c r="PSC34"/>
      <c r="PSD34"/>
      <c r="PSE34"/>
      <c r="PSF34"/>
      <c r="PSG34"/>
      <c r="PSH34"/>
      <c r="PSI34"/>
      <c r="PSJ34"/>
      <c r="PSK34"/>
      <c r="PSL34"/>
      <c r="PSM34"/>
      <c r="PSN34"/>
      <c r="PSO34"/>
      <c r="PSP34"/>
      <c r="PSQ34"/>
      <c r="PSR34"/>
      <c r="PSS34"/>
      <c r="PST34"/>
      <c r="PSU34"/>
      <c r="PSV34"/>
      <c r="PSW34"/>
      <c r="PSX34"/>
      <c r="PSY34"/>
      <c r="PSZ34"/>
      <c r="PTA34"/>
      <c r="PTB34"/>
      <c r="PTC34"/>
      <c r="PTD34"/>
      <c r="PTE34"/>
      <c r="PTF34"/>
      <c r="PTG34"/>
      <c r="PTH34"/>
      <c r="PTI34"/>
      <c r="PTJ34"/>
      <c r="PTK34"/>
      <c r="PTL34"/>
      <c r="PTM34"/>
      <c r="PTN34"/>
      <c r="PTO34"/>
      <c r="PTP34"/>
      <c r="PTQ34"/>
      <c r="PTR34"/>
      <c r="PTS34"/>
      <c r="PTT34"/>
      <c r="PTU34"/>
      <c r="PTV34"/>
      <c r="PTW34"/>
      <c r="PTX34"/>
      <c r="PTY34"/>
      <c r="PTZ34"/>
      <c r="PUA34"/>
      <c r="PUB34"/>
      <c r="PUC34"/>
      <c r="PUD34"/>
      <c r="PUE34"/>
      <c r="PUF34"/>
      <c r="PUG34"/>
      <c r="PUH34"/>
      <c r="PUI34"/>
      <c r="PUJ34"/>
      <c r="PUK34"/>
      <c r="PUL34"/>
      <c r="PUM34"/>
      <c r="PUN34"/>
      <c r="PUO34"/>
      <c r="PUP34"/>
      <c r="PUQ34"/>
      <c r="PUR34"/>
      <c r="PUS34"/>
      <c r="PUT34"/>
      <c r="PUU34"/>
      <c r="PUV34"/>
      <c r="PUW34"/>
      <c r="PUX34"/>
      <c r="PUY34"/>
      <c r="PUZ34"/>
      <c r="PVA34"/>
      <c r="PVB34"/>
      <c r="PVC34"/>
      <c r="PVD34"/>
      <c r="PVE34"/>
      <c r="PVF34"/>
      <c r="PVG34"/>
      <c r="PVH34"/>
      <c r="PVI34"/>
      <c r="PVJ34"/>
      <c r="PVK34"/>
      <c r="PVL34"/>
      <c r="PVM34"/>
      <c r="PVN34"/>
      <c r="PVO34"/>
      <c r="PVP34"/>
      <c r="PVQ34"/>
      <c r="PVR34"/>
      <c r="PVS34"/>
      <c r="PVT34"/>
      <c r="PVU34"/>
      <c r="PVV34"/>
      <c r="PVW34"/>
      <c r="PVX34"/>
      <c r="PVY34"/>
      <c r="PVZ34"/>
      <c r="PWA34"/>
      <c r="PWB34"/>
      <c r="PWC34"/>
      <c r="PWD34"/>
      <c r="PWE34"/>
      <c r="PWF34"/>
      <c r="PWG34"/>
      <c r="PWH34"/>
      <c r="PWI34"/>
      <c r="PWJ34"/>
      <c r="PWK34"/>
      <c r="PWL34"/>
      <c r="PWM34"/>
      <c r="PWN34"/>
      <c r="PWO34"/>
      <c r="PWP34"/>
      <c r="PWQ34"/>
      <c r="PWR34"/>
      <c r="PWS34"/>
      <c r="PWT34"/>
      <c r="PWU34"/>
      <c r="PWV34"/>
      <c r="PWW34"/>
      <c r="PWX34"/>
      <c r="PWY34"/>
      <c r="PWZ34"/>
      <c r="PXA34"/>
      <c r="PXB34"/>
      <c r="PXC34"/>
      <c r="PXD34"/>
      <c r="PXE34"/>
      <c r="PXF34"/>
      <c r="PXG34"/>
      <c r="PXH34"/>
      <c r="PXI34"/>
      <c r="PXJ34"/>
      <c r="PXK34"/>
      <c r="PXL34"/>
      <c r="PXM34"/>
      <c r="PXN34"/>
      <c r="PXO34"/>
      <c r="PXP34"/>
      <c r="PXQ34"/>
      <c r="PXR34"/>
      <c r="PXS34"/>
      <c r="PXT34"/>
      <c r="PXU34"/>
      <c r="PXV34"/>
      <c r="PXW34"/>
      <c r="PXX34"/>
      <c r="PXY34"/>
      <c r="PXZ34"/>
      <c r="PYA34"/>
      <c r="PYB34"/>
      <c r="PYC34"/>
      <c r="PYD34"/>
      <c r="PYE34"/>
      <c r="PYF34"/>
      <c r="PYG34"/>
      <c r="PYH34"/>
      <c r="PYI34"/>
      <c r="PYJ34"/>
      <c r="PYK34"/>
      <c r="PYL34"/>
      <c r="PYM34"/>
      <c r="PYN34"/>
      <c r="PYO34"/>
      <c r="PYP34"/>
      <c r="PYQ34"/>
      <c r="PYR34"/>
      <c r="PYS34"/>
      <c r="PYT34"/>
      <c r="PYU34"/>
      <c r="PYV34"/>
      <c r="PYW34"/>
      <c r="PYX34"/>
      <c r="PYY34"/>
      <c r="PYZ34"/>
      <c r="PZA34"/>
      <c r="PZB34"/>
      <c r="PZC34"/>
      <c r="PZD34"/>
      <c r="PZE34"/>
      <c r="PZF34"/>
      <c r="PZG34"/>
      <c r="PZH34"/>
      <c r="PZI34"/>
      <c r="PZJ34"/>
      <c r="PZK34"/>
      <c r="PZL34"/>
      <c r="PZM34"/>
      <c r="PZN34"/>
      <c r="PZO34"/>
      <c r="PZP34"/>
      <c r="PZQ34"/>
      <c r="PZR34"/>
      <c r="PZS34"/>
      <c r="PZT34"/>
      <c r="PZU34"/>
      <c r="PZV34"/>
      <c r="PZW34"/>
      <c r="PZX34"/>
      <c r="PZY34"/>
      <c r="PZZ34"/>
      <c r="QAA34"/>
      <c r="QAB34"/>
      <c r="QAC34"/>
      <c r="QAD34"/>
      <c r="QAE34"/>
      <c r="QAF34"/>
      <c r="QAG34"/>
      <c r="QAH34"/>
      <c r="QAI34"/>
      <c r="QAJ34"/>
      <c r="QAK34"/>
      <c r="QAL34"/>
      <c r="QAM34"/>
      <c r="QAN34"/>
      <c r="QAO34"/>
      <c r="QAP34"/>
      <c r="QAQ34"/>
      <c r="QAR34"/>
      <c r="QAS34"/>
      <c r="QAT34"/>
      <c r="QAU34"/>
      <c r="QAV34"/>
      <c r="QAW34"/>
      <c r="QAX34"/>
      <c r="QAY34"/>
      <c r="QAZ34"/>
      <c r="QBA34"/>
      <c r="QBB34"/>
      <c r="QBC34"/>
      <c r="QBD34"/>
      <c r="QBE34"/>
      <c r="QBF34"/>
      <c r="QBG34"/>
      <c r="QBH34"/>
      <c r="QBI34"/>
      <c r="QBJ34"/>
      <c r="QBK34"/>
      <c r="QBL34"/>
      <c r="QBM34"/>
      <c r="QBN34"/>
      <c r="QBO34"/>
      <c r="QBP34"/>
      <c r="QBQ34"/>
      <c r="QBR34"/>
      <c r="QBS34"/>
      <c r="QBT34"/>
      <c r="QBU34"/>
      <c r="QBV34"/>
      <c r="QBW34"/>
      <c r="QBX34"/>
      <c r="QBY34"/>
      <c r="QBZ34"/>
      <c r="QCA34"/>
      <c r="QCB34"/>
      <c r="QCC34"/>
      <c r="QCD34"/>
      <c r="QCE34"/>
      <c r="QCF34"/>
      <c r="QCG34"/>
      <c r="QCH34"/>
      <c r="QCI34"/>
      <c r="QCJ34"/>
      <c r="QCK34"/>
      <c r="QCL34"/>
      <c r="QCM34"/>
      <c r="QCN34"/>
      <c r="QCO34"/>
      <c r="QCP34"/>
      <c r="QCQ34"/>
      <c r="QCR34"/>
      <c r="QCS34"/>
      <c r="QCT34"/>
      <c r="QCU34"/>
      <c r="QCV34"/>
      <c r="QCW34"/>
      <c r="QCX34"/>
      <c r="QCY34"/>
      <c r="QCZ34"/>
      <c r="QDA34"/>
      <c r="QDB34"/>
      <c r="QDC34"/>
      <c r="QDD34"/>
      <c r="QDE34"/>
      <c r="QDF34"/>
      <c r="QDG34"/>
      <c r="QDH34"/>
      <c r="QDI34"/>
      <c r="QDJ34"/>
      <c r="QDK34"/>
      <c r="QDL34"/>
      <c r="QDM34"/>
      <c r="QDN34"/>
      <c r="QDO34"/>
      <c r="QDP34"/>
      <c r="QDQ34"/>
      <c r="QDR34"/>
      <c r="QDS34"/>
      <c r="QDT34"/>
      <c r="QDU34"/>
      <c r="QDV34"/>
      <c r="QDW34"/>
      <c r="QDX34"/>
      <c r="QDY34"/>
      <c r="QDZ34"/>
      <c r="QEA34"/>
      <c r="QEB34"/>
      <c r="QEC34"/>
      <c r="QED34"/>
      <c r="QEE34"/>
      <c r="QEF34"/>
      <c r="QEG34"/>
      <c r="QEH34"/>
      <c r="QEI34"/>
      <c r="QEJ34"/>
      <c r="QEK34"/>
      <c r="QEL34"/>
      <c r="QEM34"/>
      <c r="QEN34"/>
      <c r="QEO34"/>
      <c r="QEP34"/>
      <c r="QEQ34"/>
      <c r="QER34"/>
      <c r="QES34"/>
      <c r="QET34"/>
      <c r="QEU34"/>
      <c r="QEV34"/>
      <c r="QEW34"/>
      <c r="QEX34"/>
      <c r="QEY34"/>
      <c r="QEZ34"/>
      <c r="QFA34"/>
      <c r="QFB34"/>
      <c r="QFC34"/>
      <c r="QFD34"/>
      <c r="QFE34"/>
      <c r="QFF34"/>
      <c r="QFG34"/>
      <c r="QFH34"/>
      <c r="QFI34"/>
      <c r="QFJ34"/>
      <c r="QFK34"/>
      <c r="QFL34"/>
      <c r="QFM34"/>
      <c r="QFN34"/>
      <c r="QFO34"/>
      <c r="QFP34"/>
      <c r="QFQ34"/>
      <c r="QFR34"/>
      <c r="QFS34"/>
      <c r="QFT34"/>
      <c r="QFU34"/>
      <c r="QFV34"/>
      <c r="QFW34"/>
      <c r="QFX34"/>
      <c r="QFY34"/>
      <c r="QFZ34"/>
      <c r="QGA34"/>
      <c r="QGB34"/>
      <c r="QGC34"/>
      <c r="QGD34"/>
      <c r="QGE34"/>
      <c r="QGF34"/>
      <c r="QGG34"/>
      <c r="QGH34"/>
      <c r="QGI34"/>
      <c r="QGJ34"/>
      <c r="QGK34"/>
      <c r="QGL34"/>
      <c r="QGM34"/>
      <c r="QGN34"/>
      <c r="QGO34"/>
      <c r="QGP34"/>
      <c r="QGQ34"/>
      <c r="QGR34"/>
      <c r="QGS34"/>
      <c r="QGT34"/>
      <c r="QGU34"/>
      <c r="QGV34"/>
      <c r="QGW34"/>
      <c r="QGX34"/>
      <c r="QGY34"/>
      <c r="QGZ34"/>
      <c r="QHA34"/>
      <c r="QHB34"/>
      <c r="QHC34"/>
      <c r="QHD34"/>
      <c r="QHE34"/>
      <c r="QHF34"/>
      <c r="QHG34"/>
      <c r="QHH34"/>
      <c r="QHI34"/>
      <c r="QHJ34"/>
      <c r="QHK34"/>
      <c r="QHL34"/>
      <c r="QHM34"/>
      <c r="QHN34"/>
      <c r="QHO34"/>
      <c r="QHP34"/>
      <c r="QHQ34"/>
      <c r="QHR34"/>
      <c r="QHS34"/>
      <c r="QHT34"/>
      <c r="QHU34"/>
      <c r="QHV34"/>
      <c r="QHW34"/>
      <c r="QHX34"/>
      <c r="QHY34"/>
      <c r="QHZ34"/>
      <c r="QIA34"/>
      <c r="QIB34"/>
      <c r="QIC34"/>
      <c r="QID34"/>
      <c r="QIE34"/>
      <c r="QIF34"/>
      <c r="QIG34"/>
      <c r="QIH34"/>
      <c r="QII34"/>
      <c r="QIJ34"/>
      <c r="QIK34"/>
      <c r="QIL34"/>
      <c r="QIM34"/>
      <c r="QIN34"/>
      <c r="QIO34"/>
      <c r="QIP34"/>
      <c r="QIQ34"/>
      <c r="QIR34"/>
      <c r="QIS34"/>
      <c r="QIT34"/>
      <c r="QIU34"/>
      <c r="QIV34"/>
      <c r="QIW34"/>
      <c r="QIX34"/>
      <c r="QIY34"/>
      <c r="QIZ34"/>
      <c r="QJA34"/>
      <c r="QJB34"/>
      <c r="QJC34"/>
      <c r="QJD34"/>
      <c r="QJE34"/>
      <c r="QJF34"/>
      <c r="QJG34"/>
      <c r="QJH34"/>
      <c r="QJI34"/>
      <c r="QJJ34"/>
      <c r="QJK34"/>
      <c r="QJL34"/>
      <c r="QJM34"/>
      <c r="QJN34"/>
      <c r="QJO34"/>
      <c r="QJP34"/>
      <c r="QJQ34"/>
      <c r="QJR34"/>
      <c r="QJS34"/>
      <c r="QJT34"/>
      <c r="QJU34"/>
      <c r="QJV34"/>
      <c r="QJW34"/>
      <c r="QJX34"/>
      <c r="QJY34"/>
      <c r="QJZ34"/>
      <c r="QKA34"/>
      <c r="QKB34"/>
      <c r="QKC34"/>
      <c r="QKD34"/>
      <c r="QKE34"/>
      <c r="QKF34"/>
      <c r="QKG34"/>
      <c r="QKH34"/>
      <c r="QKI34"/>
      <c r="QKJ34"/>
      <c r="QKK34"/>
      <c r="QKL34"/>
      <c r="QKM34"/>
      <c r="QKN34"/>
      <c r="QKO34"/>
      <c r="QKP34"/>
      <c r="QKQ34"/>
      <c r="QKR34"/>
      <c r="QKS34"/>
      <c r="QKT34"/>
      <c r="QKU34"/>
      <c r="QKV34"/>
      <c r="QKW34"/>
      <c r="QKX34"/>
      <c r="QKY34"/>
      <c r="QKZ34"/>
      <c r="QLA34"/>
      <c r="QLB34"/>
      <c r="QLC34"/>
      <c r="QLD34"/>
      <c r="QLE34"/>
      <c r="QLF34"/>
      <c r="QLG34"/>
      <c r="QLH34"/>
      <c r="QLI34"/>
      <c r="QLJ34"/>
      <c r="QLK34"/>
      <c r="QLL34"/>
      <c r="QLM34"/>
      <c r="QLN34"/>
      <c r="QLO34"/>
      <c r="QLP34"/>
      <c r="QLQ34"/>
      <c r="QLR34"/>
      <c r="QLS34"/>
      <c r="QLT34"/>
      <c r="QLU34"/>
      <c r="QLV34"/>
      <c r="QLW34"/>
      <c r="QLX34"/>
      <c r="QLY34"/>
      <c r="QLZ34"/>
      <c r="QMA34"/>
      <c r="QMB34"/>
      <c r="QMC34"/>
      <c r="QMD34"/>
      <c r="QME34"/>
      <c r="QMF34"/>
      <c r="QMG34"/>
      <c r="QMH34"/>
      <c r="QMI34"/>
      <c r="QMJ34"/>
      <c r="QMK34"/>
      <c r="QML34"/>
      <c r="QMM34"/>
      <c r="QMN34"/>
      <c r="QMO34"/>
      <c r="QMP34"/>
      <c r="QMQ34"/>
      <c r="QMR34"/>
      <c r="QMS34"/>
      <c r="QMT34"/>
      <c r="QMU34"/>
      <c r="QMV34"/>
      <c r="QMW34"/>
      <c r="QMX34"/>
      <c r="QMY34"/>
      <c r="QMZ34"/>
      <c r="QNA34"/>
      <c r="QNB34"/>
      <c r="QNC34"/>
      <c r="QND34"/>
      <c r="QNE34"/>
      <c r="QNF34"/>
      <c r="QNG34"/>
      <c r="QNH34"/>
      <c r="QNI34"/>
      <c r="QNJ34"/>
      <c r="QNK34"/>
      <c r="QNL34"/>
      <c r="QNM34"/>
      <c r="QNN34"/>
      <c r="QNO34"/>
      <c r="QNP34"/>
      <c r="QNQ34"/>
      <c r="QNR34"/>
      <c r="QNS34"/>
      <c r="QNT34"/>
      <c r="QNU34"/>
      <c r="QNV34"/>
      <c r="QNW34"/>
      <c r="QNX34"/>
      <c r="QNY34"/>
      <c r="QNZ34"/>
      <c r="QOA34"/>
      <c r="QOB34"/>
      <c r="QOC34"/>
      <c r="QOD34"/>
      <c r="QOE34"/>
      <c r="QOF34"/>
      <c r="QOG34"/>
      <c r="QOH34"/>
      <c r="QOI34"/>
      <c r="QOJ34"/>
      <c r="QOK34"/>
      <c r="QOL34"/>
      <c r="QOM34"/>
      <c r="QON34"/>
      <c r="QOO34"/>
      <c r="QOP34"/>
      <c r="QOQ34"/>
      <c r="QOR34"/>
      <c r="QOS34"/>
      <c r="QOT34"/>
      <c r="QOU34"/>
      <c r="QOV34"/>
      <c r="QOW34"/>
      <c r="QOX34"/>
      <c r="QOY34"/>
      <c r="QOZ34"/>
      <c r="QPA34"/>
      <c r="QPB34"/>
      <c r="QPC34"/>
      <c r="QPD34"/>
      <c r="QPE34"/>
      <c r="QPF34"/>
      <c r="QPG34"/>
      <c r="QPH34"/>
      <c r="QPI34"/>
      <c r="QPJ34"/>
      <c r="QPK34"/>
      <c r="QPL34"/>
      <c r="QPM34"/>
      <c r="QPN34"/>
      <c r="QPO34"/>
      <c r="QPP34"/>
      <c r="QPQ34"/>
      <c r="QPR34"/>
      <c r="QPS34"/>
      <c r="QPT34"/>
      <c r="QPU34"/>
      <c r="QPV34"/>
      <c r="QPW34"/>
      <c r="QPX34"/>
      <c r="QPY34"/>
      <c r="QPZ34"/>
      <c r="QQA34"/>
      <c r="QQB34"/>
      <c r="QQC34"/>
      <c r="QQD34"/>
      <c r="QQE34"/>
      <c r="QQF34"/>
      <c r="QQG34"/>
      <c r="QQH34"/>
      <c r="QQI34"/>
      <c r="QQJ34"/>
      <c r="QQK34"/>
      <c r="QQL34"/>
      <c r="QQM34"/>
      <c r="QQN34"/>
      <c r="QQO34"/>
      <c r="QQP34"/>
      <c r="QQQ34"/>
      <c r="QQR34"/>
      <c r="QQS34"/>
      <c r="QQT34"/>
      <c r="QQU34"/>
      <c r="QQV34"/>
      <c r="QQW34"/>
      <c r="QQX34"/>
      <c r="QQY34"/>
      <c r="QQZ34"/>
      <c r="QRA34"/>
      <c r="QRB34"/>
      <c r="QRC34"/>
      <c r="QRD34"/>
      <c r="QRE34"/>
      <c r="QRF34"/>
      <c r="QRG34"/>
      <c r="QRH34"/>
      <c r="QRI34"/>
      <c r="QRJ34"/>
      <c r="QRK34"/>
      <c r="QRL34"/>
      <c r="QRM34"/>
      <c r="QRN34"/>
      <c r="QRO34"/>
      <c r="QRP34"/>
      <c r="QRQ34"/>
      <c r="QRR34"/>
      <c r="QRS34"/>
      <c r="QRT34"/>
      <c r="QRU34"/>
      <c r="QRV34"/>
      <c r="QRW34"/>
      <c r="QRX34"/>
      <c r="QRY34"/>
      <c r="QRZ34"/>
      <c r="QSA34"/>
      <c r="QSB34"/>
      <c r="QSC34"/>
      <c r="QSD34"/>
      <c r="QSE34"/>
      <c r="QSF34"/>
      <c r="QSG34"/>
      <c r="QSH34"/>
      <c r="QSI34"/>
      <c r="QSJ34"/>
      <c r="QSK34"/>
      <c r="QSL34"/>
      <c r="QSM34"/>
      <c r="QSN34"/>
      <c r="QSO34"/>
      <c r="QSP34"/>
      <c r="QSQ34"/>
      <c r="QSR34"/>
      <c r="QSS34"/>
      <c r="QST34"/>
      <c r="QSU34"/>
      <c r="QSV34"/>
      <c r="QSW34"/>
      <c r="QSX34"/>
      <c r="QSY34"/>
      <c r="QSZ34"/>
      <c r="QTA34"/>
      <c r="QTB34"/>
      <c r="QTC34"/>
      <c r="QTD34"/>
      <c r="QTE34"/>
      <c r="QTF34"/>
      <c r="QTG34"/>
      <c r="QTH34"/>
      <c r="QTI34"/>
      <c r="QTJ34"/>
      <c r="QTK34"/>
      <c r="QTL34"/>
      <c r="QTM34"/>
      <c r="QTN34"/>
      <c r="QTO34"/>
      <c r="QTP34"/>
      <c r="QTQ34"/>
      <c r="QTR34"/>
      <c r="QTS34"/>
      <c r="QTT34"/>
      <c r="QTU34"/>
      <c r="QTV34"/>
      <c r="QTW34"/>
      <c r="QTX34"/>
      <c r="QTY34"/>
      <c r="QTZ34"/>
      <c r="QUA34"/>
      <c r="QUB34"/>
      <c r="QUC34"/>
      <c r="QUD34"/>
      <c r="QUE34"/>
      <c r="QUF34"/>
      <c r="QUG34"/>
      <c r="QUH34"/>
      <c r="QUI34"/>
      <c r="QUJ34"/>
      <c r="QUK34"/>
      <c r="QUL34"/>
      <c r="QUM34"/>
      <c r="QUN34"/>
      <c r="QUO34"/>
      <c r="QUP34"/>
      <c r="QUQ34"/>
      <c r="QUR34"/>
      <c r="QUS34"/>
      <c r="QUT34"/>
      <c r="QUU34"/>
      <c r="QUV34"/>
      <c r="QUW34"/>
      <c r="QUX34"/>
      <c r="QUY34"/>
      <c r="QUZ34"/>
      <c r="QVA34"/>
      <c r="QVB34"/>
      <c r="QVC34"/>
      <c r="QVD34"/>
      <c r="QVE34"/>
      <c r="QVF34"/>
      <c r="QVG34"/>
      <c r="QVH34"/>
      <c r="QVI34"/>
      <c r="QVJ34"/>
      <c r="QVK34"/>
      <c r="QVL34"/>
      <c r="QVM34"/>
      <c r="QVN34"/>
      <c r="QVO34"/>
      <c r="QVP34"/>
      <c r="QVQ34"/>
      <c r="QVR34"/>
      <c r="QVS34"/>
      <c r="QVT34"/>
      <c r="QVU34"/>
      <c r="QVV34"/>
      <c r="QVW34"/>
      <c r="QVX34"/>
      <c r="QVY34"/>
      <c r="QVZ34"/>
      <c r="QWA34"/>
      <c r="QWB34"/>
      <c r="QWC34"/>
      <c r="QWD34"/>
      <c r="QWE34"/>
      <c r="QWF34"/>
      <c r="QWG34"/>
      <c r="QWH34"/>
      <c r="QWI34"/>
      <c r="QWJ34"/>
      <c r="QWK34"/>
      <c r="QWL34"/>
      <c r="QWM34"/>
      <c r="QWN34"/>
      <c r="QWO34"/>
      <c r="QWP34"/>
      <c r="QWQ34"/>
      <c r="QWR34"/>
      <c r="QWS34"/>
      <c r="QWT34"/>
      <c r="QWU34"/>
      <c r="QWV34"/>
      <c r="QWW34"/>
      <c r="QWX34"/>
      <c r="QWY34"/>
      <c r="QWZ34"/>
      <c r="QXA34"/>
      <c r="QXB34"/>
      <c r="QXC34"/>
      <c r="QXD34"/>
      <c r="QXE34"/>
      <c r="QXF34"/>
      <c r="QXG34"/>
      <c r="QXH34"/>
      <c r="QXI34"/>
      <c r="QXJ34"/>
      <c r="QXK34"/>
      <c r="QXL34"/>
      <c r="QXM34"/>
      <c r="QXN34"/>
      <c r="QXO34"/>
      <c r="QXP34"/>
      <c r="QXQ34"/>
      <c r="QXR34"/>
      <c r="QXS34"/>
      <c r="QXT34"/>
      <c r="QXU34"/>
      <c r="QXV34"/>
      <c r="QXW34"/>
      <c r="QXX34"/>
      <c r="QXY34"/>
      <c r="QXZ34"/>
      <c r="QYA34"/>
      <c r="QYB34"/>
      <c r="QYC34"/>
      <c r="QYD34"/>
      <c r="QYE34"/>
      <c r="QYF34"/>
      <c r="QYG34"/>
      <c r="QYH34"/>
      <c r="QYI34"/>
      <c r="QYJ34"/>
      <c r="QYK34"/>
      <c r="QYL34"/>
      <c r="QYM34"/>
      <c r="QYN34"/>
      <c r="QYO34"/>
      <c r="QYP34"/>
      <c r="QYQ34"/>
      <c r="QYR34"/>
      <c r="QYS34"/>
      <c r="QYT34"/>
      <c r="QYU34"/>
      <c r="QYV34"/>
      <c r="QYW34"/>
      <c r="QYX34"/>
      <c r="QYY34"/>
      <c r="QYZ34"/>
      <c r="QZA34"/>
      <c r="QZB34"/>
      <c r="QZC34"/>
      <c r="QZD34"/>
      <c r="QZE34"/>
      <c r="QZF34"/>
      <c r="QZG34"/>
      <c r="QZH34"/>
      <c r="QZI34"/>
      <c r="QZJ34"/>
      <c r="QZK34"/>
      <c r="QZL34"/>
      <c r="QZM34"/>
      <c r="QZN34"/>
      <c r="QZO34"/>
      <c r="QZP34"/>
      <c r="QZQ34"/>
      <c r="QZR34"/>
      <c r="QZS34"/>
      <c r="QZT34"/>
      <c r="QZU34"/>
      <c r="QZV34"/>
      <c r="QZW34"/>
      <c r="QZX34"/>
      <c r="QZY34"/>
      <c r="QZZ34"/>
      <c r="RAA34"/>
      <c r="RAB34"/>
      <c r="RAC34"/>
      <c r="RAD34"/>
      <c r="RAE34"/>
      <c r="RAF34"/>
      <c r="RAG34"/>
      <c r="RAH34"/>
      <c r="RAI34"/>
      <c r="RAJ34"/>
      <c r="RAK34"/>
      <c r="RAL34"/>
      <c r="RAM34"/>
      <c r="RAN34"/>
      <c r="RAO34"/>
      <c r="RAP34"/>
      <c r="RAQ34"/>
      <c r="RAR34"/>
      <c r="RAS34"/>
      <c r="RAT34"/>
      <c r="RAU34"/>
      <c r="RAV34"/>
      <c r="RAW34"/>
      <c r="RAX34"/>
      <c r="RAY34"/>
      <c r="RAZ34"/>
      <c r="RBA34"/>
      <c r="RBB34"/>
      <c r="RBC34"/>
      <c r="RBD34"/>
      <c r="RBE34"/>
      <c r="RBF34"/>
      <c r="RBG34"/>
      <c r="RBH34"/>
      <c r="RBI34"/>
      <c r="RBJ34"/>
      <c r="RBK34"/>
      <c r="RBL34"/>
      <c r="RBM34"/>
      <c r="RBN34"/>
      <c r="RBO34"/>
      <c r="RBP34"/>
      <c r="RBQ34"/>
      <c r="RBR34"/>
      <c r="RBS34"/>
      <c r="RBT34"/>
      <c r="RBU34"/>
      <c r="RBV34"/>
      <c r="RBW34"/>
      <c r="RBX34"/>
      <c r="RBY34"/>
      <c r="RBZ34"/>
      <c r="RCA34"/>
      <c r="RCB34"/>
      <c r="RCC34"/>
      <c r="RCD34"/>
      <c r="RCE34"/>
      <c r="RCF34"/>
      <c r="RCG34"/>
      <c r="RCH34"/>
      <c r="RCI34"/>
      <c r="RCJ34"/>
      <c r="RCK34"/>
      <c r="RCL34"/>
      <c r="RCM34"/>
      <c r="RCN34"/>
      <c r="RCO34"/>
      <c r="RCP34"/>
      <c r="RCQ34"/>
      <c r="RCR34"/>
      <c r="RCS34"/>
      <c r="RCT34"/>
      <c r="RCU34"/>
      <c r="RCV34"/>
      <c r="RCW34"/>
      <c r="RCX34"/>
      <c r="RCY34"/>
      <c r="RCZ34"/>
      <c r="RDA34"/>
      <c r="RDB34"/>
      <c r="RDC34"/>
      <c r="RDD34"/>
      <c r="RDE34"/>
      <c r="RDF34"/>
      <c r="RDG34"/>
      <c r="RDH34"/>
      <c r="RDI34"/>
      <c r="RDJ34"/>
      <c r="RDK34"/>
      <c r="RDL34"/>
      <c r="RDM34"/>
      <c r="RDN34"/>
      <c r="RDO34"/>
      <c r="RDP34"/>
      <c r="RDQ34"/>
      <c r="RDR34"/>
      <c r="RDS34"/>
      <c r="RDT34"/>
      <c r="RDU34"/>
      <c r="RDV34"/>
      <c r="RDW34"/>
      <c r="RDX34"/>
      <c r="RDY34"/>
      <c r="RDZ34"/>
      <c r="REA34"/>
      <c r="REB34"/>
      <c r="REC34"/>
      <c r="RED34"/>
      <c r="REE34"/>
      <c r="REF34"/>
      <c r="REG34"/>
      <c r="REH34"/>
      <c r="REI34"/>
      <c r="REJ34"/>
      <c r="REK34"/>
      <c r="REL34"/>
      <c r="REM34"/>
      <c r="REN34"/>
      <c r="REO34"/>
      <c r="REP34"/>
      <c r="REQ34"/>
      <c r="RER34"/>
      <c r="RES34"/>
      <c r="RET34"/>
      <c r="REU34"/>
      <c r="REV34"/>
      <c r="REW34"/>
      <c r="REX34"/>
      <c r="REY34"/>
      <c r="REZ34"/>
      <c r="RFA34"/>
      <c r="RFB34"/>
      <c r="RFC34"/>
      <c r="RFD34"/>
      <c r="RFE34"/>
      <c r="RFF34"/>
      <c r="RFG34"/>
      <c r="RFH34"/>
      <c r="RFI34"/>
      <c r="RFJ34"/>
      <c r="RFK34"/>
      <c r="RFL34"/>
      <c r="RFM34"/>
      <c r="RFN34"/>
      <c r="RFO34"/>
      <c r="RFP34"/>
      <c r="RFQ34"/>
      <c r="RFR34"/>
      <c r="RFS34"/>
      <c r="RFT34"/>
      <c r="RFU34"/>
      <c r="RFV34"/>
      <c r="RFW34"/>
      <c r="RFX34"/>
      <c r="RFY34"/>
      <c r="RFZ34"/>
      <c r="RGA34"/>
      <c r="RGB34"/>
      <c r="RGC34"/>
      <c r="RGD34"/>
      <c r="RGE34"/>
      <c r="RGF34"/>
      <c r="RGG34"/>
      <c r="RGH34"/>
      <c r="RGI34"/>
      <c r="RGJ34"/>
      <c r="RGK34"/>
      <c r="RGL34"/>
      <c r="RGM34"/>
      <c r="RGN34"/>
      <c r="RGO34"/>
      <c r="RGP34"/>
      <c r="RGQ34"/>
      <c r="RGR34"/>
      <c r="RGS34"/>
      <c r="RGT34"/>
      <c r="RGU34"/>
      <c r="RGV34"/>
      <c r="RGW34"/>
      <c r="RGX34"/>
      <c r="RGY34"/>
      <c r="RGZ34"/>
      <c r="RHA34"/>
      <c r="RHB34"/>
      <c r="RHC34"/>
      <c r="RHD34"/>
      <c r="RHE34"/>
      <c r="RHF34"/>
      <c r="RHG34"/>
      <c r="RHH34"/>
      <c r="RHI34"/>
      <c r="RHJ34"/>
      <c r="RHK34"/>
      <c r="RHL34"/>
      <c r="RHM34"/>
      <c r="RHN34"/>
      <c r="RHO34"/>
      <c r="RHP34"/>
      <c r="RHQ34"/>
      <c r="RHR34"/>
      <c r="RHS34"/>
      <c r="RHT34"/>
      <c r="RHU34"/>
      <c r="RHV34"/>
      <c r="RHW34"/>
      <c r="RHX34"/>
      <c r="RHY34"/>
      <c r="RHZ34"/>
      <c r="RIA34"/>
      <c r="RIB34"/>
      <c r="RIC34"/>
      <c r="RID34"/>
      <c r="RIE34"/>
      <c r="RIF34"/>
      <c r="RIG34"/>
      <c r="RIH34"/>
      <c r="RII34"/>
      <c r="RIJ34"/>
      <c r="RIK34"/>
      <c r="RIL34"/>
      <c r="RIM34"/>
      <c r="RIN34"/>
      <c r="RIO34"/>
      <c r="RIP34"/>
      <c r="RIQ34"/>
      <c r="RIR34"/>
      <c r="RIS34"/>
      <c r="RIT34"/>
      <c r="RIU34"/>
      <c r="RIV34"/>
      <c r="RIW34"/>
      <c r="RIX34"/>
      <c r="RIY34"/>
      <c r="RIZ34"/>
      <c r="RJA34"/>
      <c r="RJB34"/>
      <c r="RJC34"/>
      <c r="RJD34"/>
      <c r="RJE34"/>
      <c r="RJF34"/>
      <c r="RJG34"/>
      <c r="RJH34"/>
      <c r="RJI34"/>
      <c r="RJJ34"/>
      <c r="RJK34"/>
      <c r="RJL34"/>
      <c r="RJM34"/>
      <c r="RJN34"/>
      <c r="RJO34"/>
      <c r="RJP34"/>
      <c r="RJQ34"/>
      <c r="RJR34"/>
      <c r="RJS34"/>
      <c r="RJT34"/>
      <c r="RJU34"/>
      <c r="RJV34"/>
      <c r="RJW34"/>
      <c r="RJX34"/>
      <c r="RJY34"/>
      <c r="RJZ34"/>
      <c r="RKA34"/>
      <c r="RKB34"/>
      <c r="RKC34"/>
      <c r="RKD34"/>
      <c r="RKE34"/>
      <c r="RKF34"/>
      <c r="RKG34"/>
      <c r="RKH34"/>
      <c r="RKI34"/>
      <c r="RKJ34"/>
      <c r="RKK34"/>
      <c r="RKL34"/>
      <c r="RKM34"/>
      <c r="RKN34"/>
      <c r="RKO34"/>
      <c r="RKP34"/>
      <c r="RKQ34"/>
      <c r="RKR34"/>
      <c r="RKS34"/>
      <c r="RKT34"/>
      <c r="RKU34"/>
      <c r="RKV34"/>
      <c r="RKW34"/>
      <c r="RKX34"/>
      <c r="RKY34"/>
      <c r="RKZ34"/>
      <c r="RLA34"/>
      <c r="RLB34"/>
      <c r="RLC34"/>
      <c r="RLD34"/>
      <c r="RLE34"/>
      <c r="RLF34"/>
      <c r="RLG34"/>
      <c r="RLH34"/>
      <c r="RLI34"/>
      <c r="RLJ34"/>
      <c r="RLK34"/>
      <c r="RLL34"/>
      <c r="RLM34"/>
      <c r="RLN34"/>
      <c r="RLO34"/>
      <c r="RLP34"/>
      <c r="RLQ34"/>
      <c r="RLR34"/>
      <c r="RLS34"/>
      <c r="RLT34"/>
      <c r="RLU34"/>
      <c r="RLV34"/>
      <c r="RLW34"/>
      <c r="RLX34"/>
      <c r="RLY34"/>
      <c r="RLZ34"/>
      <c r="RMA34"/>
      <c r="RMB34"/>
      <c r="RMC34"/>
      <c r="RMD34"/>
      <c r="RME34"/>
      <c r="RMF34"/>
      <c r="RMG34"/>
      <c r="RMH34"/>
      <c r="RMI34"/>
      <c r="RMJ34"/>
      <c r="RMK34"/>
      <c r="RML34"/>
      <c r="RMM34"/>
      <c r="RMN34"/>
      <c r="RMO34"/>
      <c r="RMP34"/>
      <c r="RMQ34"/>
      <c r="RMR34"/>
      <c r="RMS34"/>
      <c r="RMT34"/>
      <c r="RMU34"/>
      <c r="RMV34"/>
      <c r="RMW34"/>
      <c r="RMX34"/>
      <c r="RMY34"/>
      <c r="RMZ34"/>
      <c r="RNA34"/>
      <c r="RNB34"/>
      <c r="RNC34"/>
      <c r="RND34"/>
      <c r="RNE34"/>
      <c r="RNF34"/>
      <c r="RNG34"/>
      <c r="RNH34"/>
      <c r="RNI34"/>
      <c r="RNJ34"/>
      <c r="RNK34"/>
      <c r="RNL34"/>
      <c r="RNM34"/>
      <c r="RNN34"/>
      <c r="RNO34"/>
      <c r="RNP34"/>
      <c r="RNQ34"/>
      <c r="RNR34"/>
      <c r="RNS34"/>
      <c r="RNT34"/>
      <c r="RNU34"/>
      <c r="RNV34"/>
      <c r="RNW34"/>
      <c r="RNX34"/>
      <c r="RNY34"/>
      <c r="RNZ34"/>
      <c r="ROA34"/>
      <c r="ROB34"/>
      <c r="ROC34"/>
      <c r="ROD34"/>
      <c r="ROE34"/>
      <c r="ROF34"/>
      <c r="ROG34"/>
      <c r="ROH34"/>
      <c r="ROI34"/>
      <c r="ROJ34"/>
      <c r="ROK34"/>
      <c r="ROL34"/>
      <c r="ROM34"/>
      <c r="RON34"/>
      <c r="ROO34"/>
      <c r="ROP34"/>
      <c r="ROQ34"/>
      <c r="ROR34"/>
      <c r="ROS34"/>
      <c r="ROT34"/>
      <c r="ROU34"/>
      <c r="ROV34"/>
      <c r="ROW34"/>
      <c r="ROX34"/>
      <c r="ROY34"/>
      <c r="ROZ34"/>
      <c r="RPA34"/>
      <c r="RPB34"/>
      <c r="RPC34"/>
      <c r="RPD34"/>
      <c r="RPE34"/>
      <c r="RPF34"/>
      <c r="RPG34"/>
      <c r="RPH34"/>
      <c r="RPI34"/>
      <c r="RPJ34"/>
      <c r="RPK34"/>
      <c r="RPL34"/>
      <c r="RPM34"/>
      <c r="RPN34"/>
      <c r="RPO34"/>
      <c r="RPP34"/>
      <c r="RPQ34"/>
      <c r="RPR34"/>
      <c r="RPS34"/>
      <c r="RPT34"/>
      <c r="RPU34"/>
      <c r="RPV34"/>
      <c r="RPW34"/>
      <c r="RPX34"/>
      <c r="RPY34"/>
      <c r="RPZ34"/>
      <c r="RQA34"/>
      <c r="RQB34"/>
      <c r="RQC34"/>
      <c r="RQD34"/>
      <c r="RQE34"/>
      <c r="RQF34"/>
      <c r="RQG34"/>
      <c r="RQH34"/>
      <c r="RQI34"/>
      <c r="RQJ34"/>
      <c r="RQK34"/>
      <c r="RQL34"/>
      <c r="RQM34"/>
      <c r="RQN34"/>
      <c r="RQO34"/>
      <c r="RQP34"/>
      <c r="RQQ34"/>
      <c r="RQR34"/>
      <c r="RQS34"/>
      <c r="RQT34"/>
      <c r="RQU34"/>
      <c r="RQV34"/>
      <c r="RQW34"/>
      <c r="RQX34"/>
      <c r="RQY34"/>
      <c r="RQZ34"/>
      <c r="RRA34"/>
      <c r="RRB34"/>
      <c r="RRC34"/>
      <c r="RRD34"/>
      <c r="RRE34"/>
      <c r="RRF34"/>
      <c r="RRG34"/>
      <c r="RRH34"/>
      <c r="RRI34"/>
      <c r="RRJ34"/>
      <c r="RRK34"/>
      <c r="RRL34"/>
      <c r="RRM34"/>
      <c r="RRN34"/>
      <c r="RRO34"/>
      <c r="RRP34"/>
      <c r="RRQ34"/>
      <c r="RRR34"/>
      <c r="RRS34"/>
      <c r="RRT34"/>
      <c r="RRU34"/>
      <c r="RRV34"/>
      <c r="RRW34"/>
      <c r="RRX34"/>
      <c r="RRY34"/>
      <c r="RRZ34"/>
      <c r="RSA34"/>
      <c r="RSB34"/>
      <c r="RSC34"/>
      <c r="RSD34"/>
      <c r="RSE34"/>
      <c r="RSF34"/>
      <c r="RSG34"/>
      <c r="RSH34"/>
      <c r="RSI34"/>
      <c r="RSJ34"/>
      <c r="RSK34"/>
      <c r="RSL34"/>
      <c r="RSM34"/>
      <c r="RSN34"/>
      <c r="RSO34"/>
      <c r="RSP34"/>
      <c r="RSQ34"/>
      <c r="RSR34"/>
      <c r="RSS34"/>
      <c r="RST34"/>
      <c r="RSU34"/>
      <c r="RSV34"/>
      <c r="RSW34"/>
      <c r="RSX34"/>
      <c r="RSY34"/>
      <c r="RSZ34"/>
      <c r="RTA34"/>
      <c r="RTB34"/>
      <c r="RTC34"/>
      <c r="RTD34"/>
      <c r="RTE34"/>
      <c r="RTF34"/>
      <c r="RTG34"/>
      <c r="RTH34"/>
      <c r="RTI34"/>
      <c r="RTJ34"/>
      <c r="RTK34"/>
      <c r="RTL34"/>
      <c r="RTM34"/>
      <c r="RTN34"/>
      <c r="RTO34"/>
      <c r="RTP34"/>
      <c r="RTQ34"/>
      <c r="RTR34"/>
      <c r="RTS34"/>
      <c r="RTT34"/>
      <c r="RTU34"/>
      <c r="RTV34"/>
      <c r="RTW34"/>
      <c r="RTX34"/>
      <c r="RTY34"/>
      <c r="RTZ34"/>
      <c r="RUA34"/>
      <c r="RUB34"/>
      <c r="RUC34"/>
      <c r="RUD34"/>
      <c r="RUE34"/>
      <c r="RUF34"/>
      <c r="RUG34"/>
      <c r="RUH34"/>
      <c r="RUI34"/>
      <c r="RUJ34"/>
      <c r="RUK34"/>
      <c r="RUL34"/>
      <c r="RUM34"/>
      <c r="RUN34"/>
      <c r="RUO34"/>
      <c r="RUP34"/>
      <c r="RUQ34"/>
      <c r="RUR34"/>
      <c r="RUS34"/>
      <c r="RUT34"/>
      <c r="RUU34"/>
      <c r="RUV34"/>
      <c r="RUW34"/>
      <c r="RUX34"/>
      <c r="RUY34"/>
      <c r="RUZ34"/>
      <c r="RVA34"/>
      <c r="RVB34"/>
      <c r="RVC34"/>
      <c r="RVD34"/>
      <c r="RVE34"/>
      <c r="RVF34"/>
      <c r="RVG34"/>
      <c r="RVH34"/>
      <c r="RVI34"/>
      <c r="RVJ34"/>
      <c r="RVK34"/>
      <c r="RVL34"/>
      <c r="RVM34"/>
      <c r="RVN34"/>
      <c r="RVO34"/>
      <c r="RVP34"/>
      <c r="RVQ34"/>
      <c r="RVR34"/>
      <c r="RVS34"/>
      <c r="RVT34"/>
      <c r="RVU34"/>
      <c r="RVV34"/>
      <c r="RVW34"/>
      <c r="RVX34"/>
      <c r="RVY34"/>
      <c r="RVZ34"/>
      <c r="RWA34"/>
      <c r="RWB34"/>
      <c r="RWC34"/>
      <c r="RWD34"/>
      <c r="RWE34"/>
      <c r="RWF34"/>
      <c r="RWG34"/>
      <c r="RWH34"/>
      <c r="RWI34"/>
      <c r="RWJ34"/>
      <c r="RWK34"/>
      <c r="RWL34"/>
      <c r="RWM34"/>
      <c r="RWN34"/>
      <c r="RWO34"/>
      <c r="RWP34"/>
      <c r="RWQ34"/>
      <c r="RWR34"/>
      <c r="RWS34"/>
      <c r="RWT34"/>
      <c r="RWU34"/>
      <c r="RWV34"/>
      <c r="RWW34"/>
      <c r="RWX34"/>
      <c r="RWY34"/>
      <c r="RWZ34"/>
      <c r="RXA34"/>
      <c r="RXB34"/>
      <c r="RXC34"/>
      <c r="RXD34"/>
      <c r="RXE34"/>
      <c r="RXF34"/>
      <c r="RXG34"/>
      <c r="RXH34"/>
      <c r="RXI34"/>
      <c r="RXJ34"/>
      <c r="RXK34"/>
      <c r="RXL34"/>
      <c r="RXM34"/>
      <c r="RXN34"/>
      <c r="RXO34"/>
      <c r="RXP34"/>
      <c r="RXQ34"/>
      <c r="RXR34"/>
      <c r="RXS34"/>
      <c r="RXT34"/>
      <c r="RXU34"/>
      <c r="RXV34"/>
      <c r="RXW34"/>
      <c r="RXX34"/>
      <c r="RXY34"/>
      <c r="RXZ34"/>
      <c r="RYA34"/>
      <c r="RYB34"/>
      <c r="RYC34"/>
      <c r="RYD34"/>
      <c r="RYE34"/>
      <c r="RYF34"/>
      <c r="RYG34"/>
      <c r="RYH34"/>
      <c r="RYI34"/>
      <c r="RYJ34"/>
      <c r="RYK34"/>
      <c r="RYL34"/>
      <c r="RYM34"/>
      <c r="RYN34"/>
      <c r="RYO34"/>
      <c r="RYP34"/>
      <c r="RYQ34"/>
      <c r="RYR34"/>
      <c r="RYS34"/>
      <c r="RYT34"/>
      <c r="RYU34"/>
      <c r="RYV34"/>
      <c r="RYW34"/>
      <c r="RYX34"/>
      <c r="RYY34"/>
      <c r="RYZ34"/>
      <c r="RZA34"/>
      <c r="RZB34"/>
      <c r="RZC34"/>
      <c r="RZD34"/>
      <c r="RZE34"/>
      <c r="RZF34"/>
      <c r="RZG34"/>
      <c r="RZH34"/>
      <c r="RZI34"/>
      <c r="RZJ34"/>
      <c r="RZK34"/>
      <c r="RZL34"/>
      <c r="RZM34"/>
      <c r="RZN34"/>
      <c r="RZO34"/>
      <c r="RZP34"/>
      <c r="RZQ34"/>
      <c r="RZR34"/>
      <c r="RZS34"/>
      <c r="RZT34"/>
      <c r="RZU34"/>
      <c r="RZV34"/>
      <c r="RZW34"/>
      <c r="RZX34"/>
      <c r="RZY34"/>
      <c r="RZZ34"/>
      <c r="SAA34"/>
      <c r="SAB34"/>
      <c r="SAC34"/>
      <c r="SAD34"/>
      <c r="SAE34"/>
      <c r="SAF34"/>
      <c r="SAG34"/>
      <c r="SAH34"/>
      <c r="SAI34"/>
      <c r="SAJ34"/>
      <c r="SAK34"/>
      <c r="SAL34"/>
      <c r="SAM34"/>
      <c r="SAN34"/>
      <c r="SAO34"/>
      <c r="SAP34"/>
      <c r="SAQ34"/>
      <c r="SAR34"/>
      <c r="SAS34"/>
      <c r="SAT34"/>
      <c r="SAU34"/>
      <c r="SAV34"/>
      <c r="SAW34"/>
      <c r="SAX34"/>
      <c r="SAY34"/>
      <c r="SAZ34"/>
      <c r="SBA34"/>
      <c r="SBB34"/>
      <c r="SBC34"/>
      <c r="SBD34"/>
      <c r="SBE34"/>
      <c r="SBF34"/>
      <c r="SBG34"/>
      <c r="SBH34"/>
      <c r="SBI34"/>
      <c r="SBJ34"/>
      <c r="SBK34"/>
      <c r="SBL34"/>
      <c r="SBM34"/>
      <c r="SBN34"/>
      <c r="SBO34"/>
      <c r="SBP34"/>
      <c r="SBQ34"/>
      <c r="SBR34"/>
      <c r="SBS34"/>
      <c r="SBT34"/>
      <c r="SBU34"/>
      <c r="SBV34"/>
      <c r="SBW34"/>
      <c r="SBX34"/>
      <c r="SBY34"/>
      <c r="SBZ34"/>
      <c r="SCA34"/>
      <c r="SCB34"/>
      <c r="SCC34"/>
      <c r="SCD34"/>
      <c r="SCE34"/>
      <c r="SCF34"/>
      <c r="SCG34"/>
      <c r="SCH34"/>
      <c r="SCI34"/>
      <c r="SCJ34"/>
      <c r="SCK34"/>
      <c r="SCL34"/>
      <c r="SCM34"/>
      <c r="SCN34"/>
      <c r="SCO34"/>
      <c r="SCP34"/>
      <c r="SCQ34"/>
      <c r="SCR34"/>
      <c r="SCS34"/>
      <c r="SCT34"/>
      <c r="SCU34"/>
      <c r="SCV34"/>
      <c r="SCW34"/>
      <c r="SCX34"/>
      <c r="SCY34"/>
      <c r="SCZ34"/>
      <c r="SDA34"/>
      <c r="SDB34"/>
      <c r="SDC34"/>
      <c r="SDD34"/>
      <c r="SDE34"/>
      <c r="SDF34"/>
      <c r="SDG34"/>
      <c r="SDH34"/>
      <c r="SDI34"/>
      <c r="SDJ34"/>
      <c r="SDK34"/>
      <c r="SDL34"/>
      <c r="SDM34"/>
      <c r="SDN34"/>
      <c r="SDO34"/>
      <c r="SDP34"/>
      <c r="SDQ34"/>
      <c r="SDR34"/>
      <c r="SDS34"/>
      <c r="SDT34"/>
      <c r="SDU34"/>
      <c r="SDV34"/>
      <c r="SDW34"/>
      <c r="SDX34"/>
      <c r="SDY34"/>
      <c r="SDZ34"/>
      <c r="SEA34"/>
      <c r="SEB34"/>
      <c r="SEC34"/>
      <c r="SED34"/>
      <c r="SEE34"/>
      <c r="SEF34"/>
      <c r="SEG34"/>
      <c r="SEH34"/>
      <c r="SEI34"/>
      <c r="SEJ34"/>
      <c r="SEK34"/>
      <c r="SEL34"/>
      <c r="SEM34"/>
      <c r="SEN34"/>
      <c r="SEO34"/>
      <c r="SEP34"/>
      <c r="SEQ34"/>
      <c r="SER34"/>
      <c r="SES34"/>
      <c r="SET34"/>
      <c r="SEU34"/>
      <c r="SEV34"/>
      <c r="SEW34"/>
      <c r="SEX34"/>
      <c r="SEY34"/>
      <c r="SEZ34"/>
      <c r="SFA34"/>
      <c r="SFB34"/>
      <c r="SFC34"/>
      <c r="SFD34"/>
      <c r="SFE34"/>
      <c r="SFF34"/>
      <c r="SFG34"/>
      <c r="SFH34"/>
      <c r="SFI34"/>
      <c r="SFJ34"/>
      <c r="SFK34"/>
      <c r="SFL34"/>
      <c r="SFM34"/>
      <c r="SFN34"/>
      <c r="SFO34"/>
      <c r="SFP34"/>
      <c r="SFQ34"/>
      <c r="SFR34"/>
      <c r="SFS34"/>
      <c r="SFT34"/>
      <c r="SFU34"/>
      <c r="SFV34"/>
      <c r="SFW34"/>
      <c r="SFX34"/>
      <c r="SFY34"/>
      <c r="SFZ34"/>
      <c r="SGA34"/>
      <c r="SGB34"/>
      <c r="SGC34"/>
      <c r="SGD34"/>
      <c r="SGE34"/>
      <c r="SGF34"/>
      <c r="SGG34"/>
      <c r="SGH34"/>
      <c r="SGI34"/>
      <c r="SGJ34"/>
      <c r="SGK34"/>
      <c r="SGL34"/>
      <c r="SGM34"/>
      <c r="SGN34"/>
      <c r="SGO34"/>
      <c r="SGP34"/>
      <c r="SGQ34"/>
      <c r="SGR34"/>
      <c r="SGS34"/>
      <c r="SGT34"/>
      <c r="SGU34"/>
      <c r="SGV34"/>
      <c r="SGW34"/>
      <c r="SGX34"/>
      <c r="SGY34"/>
      <c r="SGZ34"/>
      <c r="SHA34"/>
      <c r="SHB34"/>
      <c r="SHC34"/>
      <c r="SHD34"/>
      <c r="SHE34"/>
      <c r="SHF34"/>
      <c r="SHG34"/>
      <c r="SHH34"/>
      <c r="SHI34"/>
      <c r="SHJ34"/>
      <c r="SHK34"/>
      <c r="SHL34"/>
      <c r="SHM34"/>
      <c r="SHN34"/>
      <c r="SHO34"/>
      <c r="SHP34"/>
      <c r="SHQ34"/>
      <c r="SHR34"/>
      <c r="SHS34"/>
      <c r="SHT34"/>
      <c r="SHU34"/>
      <c r="SHV34"/>
      <c r="SHW34"/>
      <c r="SHX34"/>
      <c r="SHY34"/>
      <c r="SHZ34"/>
      <c r="SIA34"/>
      <c r="SIB34"/>
      <c r="SIC34"/>
      <c r="SID34"/>
      <c r="SIE34"/>
      <c r="SIF34"/>
      <c r="SIG34"/>
      <c r="SIH34"/>
      <c r="SII34"/>
      <c r="SIJ34"/>
      <c r="SIK34"/>
      <c r="SIL34"/>
      <c r="SIM34"/>
      <c r="SIN34"/>
      <c r="SIO34"/>
      <c r="SIP34"/>
      <c r="SIQ34"/>
      <c r="SIR34"/>
      <c r="SIS34"/>
      <c r="SIT34"/>
      <c r="SIU34"/>
      <c r="SIV34"/>
      <c r="SIW34"/>
      <c r="SIX34"/>
      <c r="SIY34"/>
      <c r="SIZ34"/>
      <c r="SJA34"/>
      <c r="SJB34"/>
      <c r="SJC34"/>
      <c r="SJD34"/>
      <c r="SJE34"/>
      <c r="SJF34"/>
      <c r="SJG34"/>
      <c r="SJH34"/>
      <c r="SJI34"/>
      <c r="SJJ34"/>
      <c r="SJK34"/>
      <c r="SJL34"/>
      <c r="SJM34"/>
      <c r="SJN34"/>
      <c r="SJO34"/>
      <c r="SJP34"/>
      <c r="SJQ34"/>
      <c r="SJR34"/>
      <c r="SJS34"/>
      <c r="SJT34"/>
      <c r="SJU34"/>
      <c r="SJV34"/>
      <c r="SJW34"/>
      <c r="SJX34"/>
      <c r="SJY34"/>
      <c r="SJZ34"/>
      <c r="SKA34"/>
      <c r="SKB34"/>
      <c r="SKC34"/>
      <c r="SKD34"/>
      <c r="SKE34"/>
      <c r="SKF34"/>
      <c r="SKG34"/>
      <c r="SKH34"/>
      <c r="SKI34"/>
      <c r="SKJ34"/>
      <c r="SKK34"/>
      <c r="SKL34"/>
      <c r="SKM34"/>
      <c r="SKN34"/>
      <c r="SKO34"/>
      <c r="SKP34"/>
      <c r="SKQ34"/>
      <c r="SKR34"/>
      <c r="SKS34"/>
      <c r="SKT34"/>
      <c r="SKU34"/>
      <c r="SKV34"/>
      <c r="SKW34"/>
      <c r="SKX34"/>
      <c r="SKY34"/>
      <c r="SKZ34"/>
      <c r="SLA34"/>
      <c r="SLB34"/>
      <c r="SLC34"/>
      <c r="SLD34"/>
      <c r="SLE34"/>
      <c r="SLF34"/>
      <c r="SLG34"/>
      <c r="SLH34"/>
      <c r="SLI34"/>
      <c r="SLJ34"/>
      <c r="SLK34"/>
      <c r="SLL34"/>
      <c r="SLM34"/>
      <c r="SLN34"/>
      <c r="SLO34"/>
      <c r="SLP34"/>
      <c r="SLQ34"/>
      <c r="SLR34"/>
      <c r="SLS34"/>
      <c r="SLT34"/>
      <c r="SLU34"/>
      <c r="SLV34"/>
      <c r="SLW34"/>
      <c r="SLX34"/>
      <c r="SLY34"/>
      <c r="SLZ34"/>
      <c r="SMA34"/>
      <c r="SMB34"/>
      <c r="SMC34"/>
      <c r="SMD34"/>
      <c r="SME34"/>
      <c r="SMF34"/>
      <c r="SMG34"/>
      <c r="SMH34"/>
      <c r="SMI34"/>
      <c r="SMJ34"/>
      <c r="SMK34"/>
      <c r="SML34"/>
      <c r="SMM34"/>
      <c r="SMN34"/>
      <c r="SMO34"/>
      <c r="SMP34"/>
      <c r="SMQ34"/>
      <c r="SMR34"/>
      <c r="SMS34"/>
      <c r="SMT34"/>
      <c r="SMU34"/>
      <c r="SMV34"/>
      <c r="SMW34"/>
      <c r="SMX34"/>
      <c r="SMY34"/>
      <c r="SMZ34"/>
      <c r="SNA34"/>
      <c r="SNB34"/>
      <c r="SNC34"/>
      <c r="SND34"/>
      <c r="SNE34"/>
      <c r="SNF34"/>
      <c r="SNG34"/>
      <c r="SNH34"/>
      <c r="SNI34"/>
      <c r="SNJ34"/>
      <c r="SNK34"/>
      <c r="SNL34"/>
      <c r="SNM34"/>
      <c r="SNN34"/>
      <c r="SNO34"/>
      <c r="SNP34"/>
      <c r="SNQ34"/>
      <c r="SNR34"/>
      <c r="SNS34"/>
      <c r="SNT34"/>
      <c r="SNU34"/>
      <c r="SNV34"/>
      <c r="SNW34"/>
      <c r="SNX34"/>
      <c r="SNY34"/>
      <c r="SNZ34"/>
      <c r="SOA34"/>
      <c r="SOB34"/>
      <c r="SOC34"/>
      <c r="SOD34"/>
      <c r="SOE34"/>
      <c r="SOF34"/>
      <c r="SOG34"/>
      <c r="SOH34"/>
      <c r="SOI34"/>
      <c r="SOJ34"/>
      <c r="SOK34"/>
      <c r="SOL34"/>
      <c r="SOM34"/>
      <c r="SON34"/>
      <c r="SOO34"/>
      <c r="SOP34"/>
      <c r="SOQ34"/>
      <c r="SOR34"/>
      <c r="SOS34"/>
      <c r="SOT34"/>
      <c r="SOU34"/>
      <c r="SOV34"/>
      <c r="SOW34"/>
      <c r="SOX34"/>
      <c r="SOY34"/>
      <c r="SOZ34"/>
      <c r="SPA34"/>
      <c r="SPB34"/>
      <c r="SPC34"/>
      <c r="SPD34"/>
      <c r="SPE34"/>
      <c r="SPF34"/>
      <c r="SPG34"/>
      <c r="SPH34"/>
      <c r="SPI34"/>
      <c r="SPJ34"/>
      <c r="SPK34"/>
      <c r="SPL34"/>
      <c r="SPM34"/>
      <c r="SPN34"/>
      <c r="SPO34"/>
      <c r="SPP34"/>
      <c r="SPQ34"/>
      <c r="SPR34"/>
      <c r="SPS34"/>
      <c r="SPT34"/>
      <c r="SPU34"/>
      <c r="SPV34"/>
      <c r="SPW34"/>
      <c r="SPX34"/>
      <c r="SPY34"/>
      <c r="SPZ34"/>
      <c r="SQA34"/>
      <c r="SQB34"/>
      <c r="SQC34"/>
      <c r="SQD34"/>
      <c r="SQE34"/>
      <c r="SQF34"/>
      <c r="SQG34"/>
      <c r="SQH34"/>
      <c r="SQI34"/>
      <c r="SQJ34"/>
      <c r="SQK34"/>
      <c r="SQL34"/>
      <c r="SQM34"/>
      <c r="SQN34"/>
      <c r="SQO34"/>
      <c r="SQP34"/>
      <c r="SQQ34"/>
      <c r="SQR34"/>
      <c r="SQS34"/>
      <c r="SQT34"/>
      <c r="SQU34"/>
      <c r="SQV34"/>
      <c r="SQW34"/>
      <c r="SQX34"/>
      <c r="SQY34"/>
      <c r="SQZ34"/>
      <c r="SRA34"/>
      <c r="SRB34"/>
      <c r="SRC34"/>
      <c r="SRD34"/>
      <c r="SRE34"/>
      <c r="SRF34"/>
      <c r="SRG34"/>
      <c r="SRH34"/>
      <c r="SRI34"/>
      <c r="SRJ34"/>
      <c r="SRK34"/>
      <c r="SRL34"/>
      <c r="SRM34"/>
      <c r="SRN34"/>
      <c r="SRO34"/>
      <c r="SRP34"/>
      <c r="SRQ34"/>
      <c r="SRR34"/>
      <c r="SRS34"/>
      <c r="SRT34"/>
      <c r="SRU34"/>
      <c r="SRV34"/>
      <c r="SRW34"/>
      <c r="SRX34"/>
      <c r="SRY34"/>
      <c r="SRZ34"/>
      <c r="SSA34"/>
      <c r="SSB34"/>
      <c r="SSC34"/>
      <c r="SSD34"/>
      <c r="SSE34"/>
      <c r="SSF34"/>
      <c r="SSG34"/>
      <c r="SSH34"/>
      <c r="SSI34"/>
      <c r="SSJ34"/>
      <c r="SSK34"/>
      <c r="SSL34"/>
      <c r="SSM34"/>
      <c r="SSN34"/>
      <c r="SSO34"/>
      <c r="SSP34"/>
      <c r="SSQ34"/>
      <c r="SSR34"/>
      <c r="SSS34"/>
      <c r="SST34"/>
      <c r="SSU34"/>
      <c r="SSV34"/>
      <c r="SSW34"/>
      <c r="SSX34"/>
      <c r="SSY34"/>
      <c r="SSZ34"/>
      <c r="STA34"/>
      <c r="STB34"/>
      <c r="STC34"/>
      <c r="STD34"/>
      <c r="STE34"/>
      <c r="STF34"/>
      <c r="STG34"/>
      <c r="STH34"/>
      <c r="STI34"/>
      <c r="STJ34"/>
      <c r="STK34"/>
      <c r="STL34"/>
      <c r="STM34"/>
      <c r="STN34"/>
      <c r="STO34"/>
      <c r="STP34"/>
      <c r="STQ34"/>
      <c r="STR34"/>
      <c r="STS34"/>
      <c r="STT34"/>
      <c r="STU34"/>
      <c r="STV34"/>
      <c r="STW34"/>
      <c r="STX34"/>
      <c r="STY34"/>
      <c r="STZ34"/>
      <c r="SUA34"/>
      <c r="SUB34"/>
      <c r="SUC34"/>
      <c r="SUD34"/>
      <c r="SUE34"/>
      <c r="SUF34"/>
      <c r="SUG34"/>
      <c r="SUH34"/>
      <c r="SUI34"/>
      <c r="SUJ34"/>
      <c r="SUK34"/>
      <c r="SUL34"/>
      <c r="SUM34"/>
      <c r="SUN34"/>
      <c r="SUO34"/>
      <c r="SUP34"/>
      <c r="SUQ34"/>
      <c r="SUR34"/>
      <c r="SUS34"/>
      <c r="SUT34"/>
      <c r="SUU34"/>
      <c r="SUV34"/>
      <c r="SUW34"/>
      <c r="SUX34"/>
      <c r="SUY34"/>
      <c r="SUZ34"/>
      <c r="SVA34"/>
      <c r="SVB34"/>
      <c r="SVC34"/>
      <c r="SVD34"/>
      <c r="SVE34"/>
      <c r="SVF34"/>
      <c r="SVG34"/>
      <c r="SVH34"/>
      <c r="SVI34"/>
      <c r="SVJ34"/>
      <c r="SVK34"/>
      <c r="SVL34"/>
      <c r="SVM34"/>
      <c r="SVN34"/>
      <c r="SVO34"/>
      <c r="SVP34"/>
      <c r="SVQ34"/>
      <c r="SVR34"/>
      <c r="SVS34"/>
      <c r="SVT34"/>
      <c r="SVU34"/>
      <c r="SVV34"/>
      <c r="SVW34"/>
      <c r="SVX34"/>
      <c r="SVY34"/>
      <c r="SVZ34"/>
      <c r="SWA34"/>
      <c r="SWB34"/>
      <c r="SWC34"/>
      <c r="SWD34"/>
      <c r="SWE34"/>
      <c r="SWF34"/>
      <c r="SWG34"/>
      <c r="SWH34"/>
      <c r="SWI34"/>
      <c r="SWJ34"/>
      <c r="SWK34"/>
      <c r="SWL34"/>
      <c r="SWM34"/>
      <c r="SWN34"/>
      <c r="SWO34"/>
      <c r="SWP34"/>
      <c r="SWQ34"/>
      <c r="SWR34"/>
      <c r="SWS34"/>
      <c r="SWT34"/>
      <c r="SWU34"/>
      <c r="SWV34"/>
      <c r="SWW34"/>
      <c r="SWX34"/>
      <c r="SWY34"/>
      <c r="SWZ34"/>
      <c r="SXA34"/>
      <c r="SXB34"/>
      <c r="SXC34"/>
      <c r="SXD34"/>
      <c r="SXE34"/>
      <c r="SXF34"/>
      <c r="SXG34"/>
      <c r="SXH34"/>
      <c r="SXI34"/>
      <c r="SXJ34"/>
      <c r="SXK34"/>
      <c r="SXL34"/>
      <c r="SXM34"/>
      <c r="SXN34"/>
      <c r="SXO34"/>
      <c r="SXP34"/>
      <c r="SXQ34"/>
      <c r="SXR34"/>
      <c r="SXS34"/>
      <c r="SXT34"/>
      <c r="SXU34"/>
      <c r="SXV34"/>
      <c r="SXW34"/>
      <c r="SXX34"/>
      <c r="SXY34"/>
      <c r="SXZ34"/>
      <c r="SYA34"/>
      <c r="SYB34"/>
      <c r="SYC34"/>
      <c r="SYD34"/>
      <c r="SYE34"/>
      <c r="SYF34"/>
      <c r="SYG34"/>
      <c r="SYH34"/>
      <c r="SYI34"/>
      <c r="SYJ34"/>
      <c r="SYK34"/>
      <c r="SYL34"/>
      <c r="SYM34"/>
      <c r="SYN34"/>
      <c r="SYO34"/>
      <c r="SYP34"/>
      <c r="SYQ34"/>
      <c r="SYR34"/>
      <c r="SYS34"/>
      <c r="SYT34"/>
      <c r="SYU34"/>
      <c r="SYV34"/>
      <c r="SYW34"/>
      <c r="SYX34"/>
      <c r="SYY34"/>
      <c r="SYZ34"/>
      <c r="SZA34"/>
      <c r="SZB34"/>
      <c r="SZC34"/>
      <c r="SZD34"/>
      <c r="SZE34"/>
      <c r="SZF34"/>
      <c r="SZG34"/>
      <c r="SZH34"/>
      <c r="SZI34"/>
      <c r="SZJ34"/>
      <c r="SZK34"/>
      <c r="SZL34"/>
      <c r="SZM34"/>
      <c r="SZN34"/>
      <c r="SZO34"/>
      <c r="SZP34"/>
      <c r="SZQ34"/>
      <c r="SZR34"/>
      <c r="SZS34"/>
      <c r="SZT34"/>
      <c r="SZU34"/>
      <c r="SZV34"/>
      <c r="SZW34"/>
      <c r="SZX34"/>
      <c r="SZY34"/>
      <c r="SZZ34"/>
      <c r="TAA34"/>
      <c r="TAB34"/>
      <c r="TAC34"/>
      <c r="TAD34"/>
      <c r="TAE34"/>
      <c r="TAF34"/>
      <c r="TAG34"/>
      <c r="TAH34"/>
      <c r="TAI34"/>
      <c r="TAJ34"/>
      <c r="TAK34"/>
      <c r="TAL34"/>
      <c r="TAM34"/>
      <c r="TAN34"/>
      <c r="TAO34"/>
      <c r="TAP34"/>
      <c r="TAQ34"/>
      <c r="TAR34"/>
      <c r="TAS34"/>
      <c r="TAT34"/>
      <c r="TAU34"/>
      <c r="TAV34"/>
      <c r="TAW34"/>
      <c r="TAX34"/>
      <c r="TAY34"/>
      <c r="TAZ34"/>
      <c r="TBA34"/>
      <c r="TBB34"/>
      <c r="TBC34"/>
      <c r="TBD34"/>
      <c r="TBE34"/>
      <c r="TBF34"/>
      <c r="TBG34"/>
      <c r="TBH34"/>
      <c r="TBI34"/>
      <c r="TBJ34"/>
      <c r="TBK34"/>
      <c r="TBL34"/>
      <c r="TBM34"/>
      <c r="TBN34"/>
      <c r="TBO34"/>
      <c r="TBP34"/>
      <c r="TBQ34"/>
      <c r="TBR34"/>
      <c r="TBS34"/>
      <c r="TBT34"/>
      <c r="TBU34"/>
      <c r="TBV34"/>
      <c r="TBW34"/>
      <c r="TBX34"/>
      <c r="TBY34"/>
      <c r="TBZ34"/>
      <c r="TCA34"/>
      <c r="TCB34"/>
      <c r="TCC34"/>
      <c r="TCD34"/>
      <c r="TCE34"/>
      <c r="TCF34"/>
      <c r="TCG34"/>
      <c r="TCH34"/>
      <c r="TCI34"/>
      <c r="TCJ34"/>
      <c r="TCK34"/>
      <c r="TCL34"/>
      <c r="TCM34"/>
      <c r="TCN34"/>
      <c r="TCO34"/>
      <c r="TCP34"/>
      <c r="TCQ34"/>
      <c r="TCR34"/>
      <c r="TCS34"/>
      <c r="TCT34"/>
      <c r="TCU34"/>
      <c r="TCV34"/>
      <c r="TCW34"/>
      <c r="TCX34"/>
      <c r="TCY34"/>
      <c r="TCZ34"/>
      <c r="TDA34"/>
      <c r="TDB34"/>
      <c r="TDC34"/>
      <c r="TDD34"/>
      <c r="TDE34"/>
      <c r="TDF34"/>
      <c r="TDG34"/>
      <c r="TDH34"/>
      <c r="TDI34"/>
      <c r="TDJ34"/>
      <c r="TDK34"/>
      <c r="TDL34"/>
      <c r="TDM34"/>
      <c r="TDN34"/>
      <c r="TDO34"/>
      <c r="TDP34"/>
      <c r="TDQ34"/>
      <c r="TDR34"/>
      <c r="TDS34"/>
      <c r="TDT34"/>
      <c r="TDU34"/>
      <c r="TDV34"/>
      <c r="TDW34"/>
      <c r="TDX34"/>
      <c r="TDY34"/>
      <c r="TDZ34"/>
      <c r="TEA34"/>
      <c r="TEB34"/>
      <c r="TEC34"/>
      <c r="TED34"/>
      <c r="TEE34"/>
      <c r="TEF34"/>
      <c r="TEG34"/>
      <c r="TEH34"/>
      <c r="TEI34"/>
      <c r="TEJ34"/>
      <c r="TEK34"/>
      <c r="TEL34"/>
      <c r="TEM34"/>
      <c r="TEN34"/>
      <c r="TEO34"/>
      <c r="TEP34"/>
      <c r="TEQ34"/>
      <c r="TER34"/>
      <c r="TES34"/>
      <c r="TET34"/>
      <c r="TEU34"/>
      <c r="TEV34"/>
      <c r="TEW34"/>
      <c r="TEX34"/>
      <c r="TEY34"/>
      <c r="TEZ34"/>
      <c r="TFA34"/>
      <c r="TFB34"/>
      <c r="TFC34"/>
      <c r="TFD34"/>
      <c r="TFE34"/>
      <c r="TFF34"/>
      <c r="TFG34"/>
      <c r="TFH34"/>
      <c r="TFI34"/>
      <c r="TFJ34"/>
      <c r="TFK34"/>
      <c r="TFL34"/>
      <c r="TFM34"/>
      <c r="TFN34"/>
      <c r="TFO34"/>
      <c r="TFP34"/>
      <c r="TFQ34"/>
      <c r="TFR34"/>
      <c r="TFS34"/>
      <c r="TFT34"/>
      <c r="TFU34"/>
      <c r="TFV34"/>
      <c r="TFW34"/>
      <c r="TFX34"/>
      <c r="TFY34"/>
      <c r="TFZ34"/>
      <c r="TGA34"/>
      <c r="TGB34"/>
      <c r="TGC34"/>
      <c r="TGD34"/>
      <c r="TGE34"/>
      <c r="TGF34"/>
      <c r="TGG34"/>
      <c r="TGH34"/>
      <c r="TGI34"/>
      <c r="TGJ34"/>
      <c r="TGK34"/>
      <c r="TGL34"/>
      <c r="TGM34"/>
      <c r="TGN34"/>
      <c r="TGO34"/>
      <c r="TGP34"/>
      <c r="TGQ34"/>
      <c r="TGR34"/>
      <c r="TGS34"/>
      <c r="TGT34"/>
      <c r="TGU34"/>
      <c r="TGV34"/>
      <c r="TGW34"/>
      <c r="TGX34"/>
      <c r="TGY34"/>
      <c r="TGZ34"/>
      <c r="THA34"/>
      <c r="THB34"/>
      <c r="THC34"/>
      <c r="THD34"/>
      <c r="THE34"/>
      <c r="THF34"/>
      <c r="THG34"/>
      <c r="THH34"/>
      <c r="THI34"/>
      <c r="THJ34"/>
      <c r="THK34"/>
      <c r="THL34"/>
      <c r="THM34"/>
      <c r="THN34"/>
      <c r="THO34"/>
      <c r="THP34"/>
      <c r="THQ34"/>
      <c r="THR34"/>
      <c r="THS34"/>
      <c r="THT34"/>
      <c r="THU34"/>
      <c r="THV34"/>
      <c r="THW34"/>
      <c r="THX34"/>
      <c r="THY34"/>
      <c r="THZ34"/>
      <c r="TIA34"/>
      <c r="TIB34"/>
      <c r="TIC34"/>
      <c r="TID34"/>
      <c r="TIE34"/>
      <c r="TIF34"/>
      <c r="TIG34"/>
      <c r="TIH34"/>
      <c r="TII34"/>
      <c r="TIJ34"/>
      <c r="TIK34"/>
      <c r="TIL34"/>
      <c r="TIM34"/>
      <c r="TIN34"/>
      <c r="TIO34"/>
      <c r="TIP34"/>
      <c r="TIQ34"/>
      <c r="TIR34"/>
      <c r="TIS34"/>
      <c r="TIT34"/>
      <c r="TIU34"/>
      <c r="TIV34"/>
      <c r="TIW34"/>
      <c r="TIX34"/>
      <c r="TIY34"/>
      <c r="TIZ34"/>
      <c r="TJA34"/>
      <c r="TJB34"/>
      <c r="TJC34"/>
      <c r="TJD34"/>
      <c r="TJE34"/>
      <c r="TJF34"/>
      <c r="TJG34"/>
      <c r="TJH34"/>
      <c r="TJI34"/>
      <c r="TJJ34"/>
      <c r="TJK34"/>
      <c r="TJL34"/>
      <c r="TJM34"/>
      <c r="TJN34"/>
      <c r="TJO34"/>
      <c r="TJP34"/>
      <c r="TJQ34"/>
      <c r="TJR34"/>
      <c r="TJS34"/>
      <c r="TJT34"/>
      <c r="TJU34"/>
      <c r="TJV34"/>
      <c r="TJW34"/>
      <c r="TJX34"/>
      <c r="TJY34"/>
      <c r="TJZ34"/>
      <c r="TKA34"/>
      <c r="TKB34"/>
      <c r="TKC34"/>
      <c r="TKD34"/>
      <c r="TKE34"/>
      <c r="TKF34"/>
      <c r="TKG34"/>
      <c r="TKH34"/>
      <c r="TKI34"/>
      <c r="TKJ34"/>
      <c r="TKK34"/>
      <c r="TKL34"/>
      <c r="TKM34"/>
      <c r="TKN34"/>
      <c r="TKO34"/>
      <c r="TKP34"/>
      <c r="TKQ34"/>
      <c r="TKR34"/>
      <c r="TKS34"/>
      <c r="TKT34"/>
      <c r="TKU34"/>
      <c r="TKV34"/>
      <c r="TKW34"/>
      <c r="TKX34"/>
      <c r="TKY34"/>
      <c r="TKZ34"/>
      <c r="TLA34"/>
      <c r="TLB34"/>
      <c r="TLC34"/>
      <c r="TLD34"/>
      <c r="TLE34"/>
      <c r="TLF34"/>
      <c r="TLG34"/>
      <c r="TLH34"/>
      <c r="TLI34"/>
      <c r="TLJ34"/>
      <c r="TLK34"/>
      <c r="TLL34"/>
      <c r="TLM34"/>
      <c r="TLN34"/>
      <c r="TLO34"/>
      <c r="TLP34"/>
      <c r="TLQ34"/>
      <c r="TLR34"/>
      <c r="TLS34"/>
      <c r="TLT34"/>
      <c r="TLU34"/>
      <c r="TLV34"/>
      <c r="TLW34"/>
      <c r="TLX34"/>
      <c r="TLY34"/>
      <c r="TLZ34"/>
      <c r="TMA34"/>
      <c r="TMB34"/>
      <c r="TMC34"/>
      <c r="TMD34"/>
      <c r="TME34"/>
      <c r="TMF34"/>
      <c r="TMG34"/>
      <c r="TMH34"/>
      <c r="TMI34"/>
      <c r="TMJ34"/>
      <c r="TMK34"/>
      <c r="TML34"/>
      <c r="TMM34"/>
      <c r="TMN34"/>
      <c r="TMO34"/>
      <c r="TMP34"/>
      <c r="TMQ34"/>
      <c r="TMR34"/>
      <c r="TMS34"/>
      <c r="TMT34"/>
      <c r="TMU34"/>
      <c r="TMV34"/>
      <c r="TMW34"/>
      <c r="TMX34"/>
      <c r="TMY34"/>
      <c r="TMZ34"/>
      <c r="TNA34"/>
      <c r="TNB34"/>
      <c r="TNC34"/>
      <c r="TND34"/>
      <c r="TNE34"/>
      <c r="TNF34"/>
      <c r="TNG34"/>
      <c r="TNH34"/>
      <c r="TNI34"/>
      <c r="TNJ34"/>
      <c r="TNK34"/>
      <c r="TNL34"/>
      <c r="TNM34"/>
      <c r="TNN34"/>
      <c r="TNO34"/>
      <c r="TNP34"/>
      <c r="TNQ34"/>
      <c r="TNR34"/>
      <c r="TNS34"/>
      <c r="TNT34"/>
      <c r="TNU34"/>
      <c r="TNV34"/>
      <c r="TNW34"/>
      <c r="TNX34"/>
      <c r="TNY34"/>
      <c r="TNZ34"/>
      <c r="TOA34"/>
      <c r="TOB34"/>
      <c r="TOC34"/>
      <c r="TOD34"/>
      <c r="TOE34"/>
      <c r="TOF34"/>
      <c r="TOG34"/>
      <c r="TOH34"/>
      <c r="TOI34"/>
      <c r="TOJ34"/>
      <c r="TOK34"/>
      <c r="TOL34"/>
      <c r="TOM34"/>
      <c r="TON34"/>
      <c r="TOO34"/>
      <c r="TOP34"/>
      <c r="TOQ34"/>
      <c r="TOR34"/>
      <c r="TOS34"/>
      <c r="TOT34"/>
      <c r="TOU34"/>
      <c r="TOV34"/>
      <c r="TOW34"/>
      <c r="TOX34"/>
      <c r="TOY34"/>
      <c r="TOZ34"/>
      <c r="TPA34"/>
      <c r="TPB34"/>
      <c r="TPC34"/>
      <c r="TPD34"/>
      <c r="TPE34"/>
      <c r="TPF34"/>
      <c r="TPG34"/>
      <c r="TPH34"/>
      <c r="TPI34"/>
      <c r="TPJ34"/>
      <c r="TPK34"/>
      <c r="TPL34"/>
      <c r="TPM34"/>
      <c r="TPN34"/>
      <c r="TPO34"/>
      <c r="TPP34"/>
      <c r="TPQ34"/>
      <c r="TPR34"/>
      <c r="TPS34"/>
      <c r="TPT34"/>
      <c r="TPU34"/>
      <c r="TPV34"/>
      <c r="TPW34"/>
      <c r="TPX34"/>
      <c r="TPY34"/>
      <c r="TPZ34"/>
      <c r="TQA34"/>
      <c r="TQB34"/>
      <c r="TQC34"/>
      <c r="TQD34"/>
      <c r="TQE34"/>
      <c r="TQF34"/>
      <c r="TQG34"/>
      <c r="TQH34"/>
      <c r="TQI34"/>
      <c r="TQJ34"/>
      <c r="TQK34"/>
      <c r="TQL34"/>
      <c r="TQM34"/>
      <c r="TQN34"/>
      <c r="TQO34"/>
      <c r="TQP34"/>
      <c r="TQQ34"/>
      <c r="TQR34"/>
      <c r="TQS34"/>
      <c r="TQT34"/>
      <c r="TQU34"/>
      <c r="TQV34"/>
      <c r="TQW34"/>
      <c r="TQX34"/>
      <c r="TQY34"/>
      <c r="TQZ34"/>
      <c r="TRA34"/>
      <c r="TRB34"/>
      <c r="TRC34"/>
      <c r="TRD34"/>
      <c r="TRE34"/>
      <c r="TRF34"/>
      <c r="TRG34"/>
      <c r="TRH34"/>
      <c r="TRI34"/>
      <c r="TRJ34"/>
      <c r="TRK34"/>
      <c r="TRL34"/>
      <c r="TRM34"/>
      <c r="TRN34"/>
      <c r="TRO34"/>
      <c r="TRP34"/>
      <c r="TRQ34"/>
      <c r="TRR34"/>
      <c r="TRS34"/>
      <c r="TRT34"/>
      <c r="TRU34"/>
      <c r="TRV34"/>
      <c r="TRW34"/>
      <c r="TRX34"/>
      <c r="TRY34"/>
      <c r="TRZ34"/>
      <c r="TSA34"/>
      <c r="TSB34"/>
      <c r="TSC34"/>
      <c r="TSD34"/>
      <c r="TSE34"/>
      <c r="TSF34"/>
      <c r="TSG34"/>
      <c r="TSH34"/>
      <c r="TSI34"/>
      <c r="TSJ34"/>
      <c r="TSK34"/>
      <c r="TSL34"/>
      <c r="TSM34"/>
      <c r="TSN34"/>
      <c r="TSO34"/>
      <c r="TSP34"/>
      <c r="TSQ34"/>
      <c r="TSR34"/>
      <c r="TSS34"/>
      <c r="TST34"/>
      <c r="TSU34"/>
      <c r="TSV34"/>
      <c r="TSW34"/>
      <c r="TSX34"/>
      <c r="TSY34"/>
      <c r="TSZ34"/>
      <c r="TTA34"/>
      <c r="TTB34"/>
      <c r="TTC34"/>
      <c r="TTD34"/>
      <c r="TTE34"/>
      <c r="TTF34"/>
      <c r="TTG34"/>
      <c r="TTH34"/>
      <c r="TTI34"/>
      <c r="TTJ34"/>
      <c r="TTK34"/>
      <c r="TTL34"/>
      <c r="TTM34"/>
      <c r="TTN34"/>
      <c r="TTO34"/>
      <c r="TTP34"/>
      <c r="TTQ34"/>
      <c r="TTR34"/>
      <c r="TTS34"/>
      <c r="TTT34"/>
      <c r="TTU34"/>
      <c r="TTV34"/>
      <c r="TTW34"/>
      <c r="TTX34"/>
      <c r="TTY34"/>
      <c r="TTZ34"/>
      <c r="TUA34"/>
      <c r="TUB34"/>
      <c r="TUC34"/>
      <c r="TUD34"/>
      <c r="TUE34"/>
      <c r="TUF34"/>
      <c r="TUG34"/>
      <c r="TUH34"/>
      <c r="TUI34"/>
      <c r="TUJ34"/>
      <c r="TUK34"/>
      <c r="TUL34"/>
      <c r="TUM34"/>
      <c r="TUN34"/>
      <c r="TUO34"/>
      <c r="TUP34"/>
      <c r="TUQ34"/>
      <c r="TUR34"/>
      <c r="TUS34"/>
      <c r="TUT34"/>
      <c r="TUU34"/>
      <c r="TUV34"/>
      <c r="TUW34"/>
      <c r="TUX34"/>
      <c r="TUY34"/>
      <c r="TUZ34"/>
      <c r="TVA34"/>
      <c r="TVB34"/>
      <c r="TVC34"/>
      <c r="TVD34"/>
      <c r="TVE34"/>
      <c r="TVF34"/>
      <c r="TVG34"/>
      <c r="TVH34"/>
      <c r="TVI34"/>
      <c r="TVJ34"/>
      <c r="TVK34"/>
      <c r="TVL34"/>
      <c r="TVM34"/>
      <c r="TVN34"/>
      <c r="TVO34"/>
      <c r="TVP34"/>
      <c r="TVQ34"/>
      <c r="TVR34"/>
      <c r="TVS34"/>
      <c r="TVT34"/>
      <c r="TVU34"/>
      <c r="TVV34"/>
      <c r="TVW34"/>
      <c r="TVX34"/>
      <c r="TVY34"/>
      <c r="TVZ34"/>
      <c r="TWA34"/>
      <c r="TWB34"/>
      <c r="TWC34"/>
      <c r="TWD34"/>
      <c r="TWE34"/>
      <c r="TWF34"/>
      <c r="TWG34"/>
      <c r="TWH34"/>
      <c r="TWI34"/>
      <c r="TWJ34"/>
      <c r="TWK34"/>
      <c r="TWL34"/>
      <c r="TWM34"/>
      <c r="TWN34"/>
      <c r="TWO34"/>
      <c r="TWP34"/>
      <c r="TWQ34"/>
      <c r="TWR34"/>
      <c r="TWS34"/>
      <c r="TWT34"/>
      <c r="TWU34"/>
      <c r="TWV34"/>
      <c r="TWW34"/>
      <c r="TWX34"/>
      <c r="TWY34"/>
      <c r="TWZ34"/>
      <c r="TXA34"/>
      <c r="TXB34"/>
      <c r="TXC34"/>
      <c r="TXD34"/>
      <c r="TXE34"/>
      <c r="TXF34"/>
      <c r="TXG34"/>
      <c r="TXH34"/>
      <c r="TXI34"/>
      <c r="TXJ34"/>
      <c r="TXK34"/>
      <c r="TXL34"/>
      <c r="TXM34"/>
      <c r="TXN34"/>
      <c r="TXO34"/>
      <c r="TXP34"/>
      <c r="TXQ34"/>
      <c r="TXR34"/>
      <c r="TXS34"/>
      <c r="TXT34"/>
      <c r="TXU34"/>
      <c r="TXV34"/>
      <c r="TXW34"/>
      <c r="TXX34"/>
      <c r="TXY34"/>
      <c r="TXZ34"/>
      <c r="TYA34"/>
      <c r="TYB34"/>
      <c r="TYC34"/>
      <c r="TYD34"/>
      <c r="TYE34"/>
      <c r="TYF34"/>
      <c r="TYG34"/>
      <c r="TYH34"/>
      <c r="TYI34"/>
      <c r="TYJ34"/>
      <c r="TYK34"/>
      <c r="TYL34"/>
      <c r="TYM34"/>
      <c r="TYN34"/>
      <c r="TYO34"/>
      <c r="TYP34"/>
      <c r="TYQ34"/>
      <c r="TYR34"/>
      <c r="TYS34"/>
      <c r="TYT34"/>
      <c r="TYU34"/>
      <c r="TYV34"/>
      <c r="TYW34"/>
      <c r="TYX34"/>
      <c r="TYY34"/>
      <c r="TYZ34"/>
      <c r="TZA34"/>
      <c r="TZB34"/>
      <c r="TZC34"/>
      <c r="TZD34"/>
      <c r="TZE34"/>
      <c r="TZF34"/>
      <c r="TZG34"/>
      <c r="TZH34"/>
      <c r="TZI34"/>
      <c r="TZJ34"/>
      <c r="TZK34"/>
      <c r="TZL34"/>
      <c r="TZM34"/>
      <c r="TZN34"/>
      <c r="TZO34"/>
      <c r="TZP34"/>
      <c r="TZQ34"/>
      <c r="TZR34"/>
      <c r="TZS34"/>
      <c r="TZT34"/>
      <c r="TZU34"/>
      <c r="TZV34"/>
      <c r="TZW34"/>
      <c r="TZX34"/>
      <c r="TZY34"/>
      <c r="TZZ34"/>
      <c r="UAA34"/>
      <c r="UAB34"/>
      <c r="UAC34"/>
      <c r="UAD34"/>
      <c r="UAE34"/>
      <c r="UAF34"/>
      <c r="UAG34"/>
      <c r="UAH34"/>
      <c r="UAI34"/>
      <c r="UAJ34"/>
      <c r="UAK34"/>
      <c r="UAL34"/>
      <c r="UAM34"/>
      <c r="UAN34"/>
      <c r="UAO34"/>
      <c r="UAP34"/>
      <c r="UAQ34"/>
      <c r="UAR34"/>
      <c r="UAS34"/>
      <c r="UAT34"/>
      <c r="UAU34"/>
      <c r="UAV34"/>
      <c r="UAW34"/>
      <c r="UAX34"/>
      <c r="UAY34"/>
      <c r="UAZ34"/>
      <c r="UBA34"/>
      <c r="UBB34"/>
      <c r="UBC34"/>
      <c r="UBD34"/>
      <c r="UBE34"/>
      <c r="UBF34"/>
      <c r="UBG34"/>
      <c r="UBH34"/>
      <c r="UBI34"/>
      <c r="UBJ34"/>
      <c r="UBK34"/>
      <c r="UBL34"/>
      <c r="UBM34"/>
      <c r="UBN34"/>
      <c r="UBO34"/>
      <c r="UBP34"/>
      <c r="UBQ34"/>
      <c r="UBR34"/>
      <c r="UBS34"/>
      <c r="UBT34"/>
      <c r="UBU34"/>
      <c r="UBV34"/>
      <c r="UBW34"/>
      <c r="UBX34"/>
      <c r="UBY34"/>
      <c r="UBZ34"/>
      <c r="UCA34"/>
      <c r="UCB34"/>
      <c r="UCC34"/>
      <c r="UCD34"/>
      <c r="UCE34"/>
      <c r="UCF34"/>
      <c r="UCG34"/>
      <c r="UCH34"/>
      <c r="UCI34"/>
      <c r="UCJ34"/>
      <c r="UCK34"/>
      <c r="UCL34"/>
      <c r="UCM34"/>
      <c r="UCN34"/>
      <c r="UCO34"/>
      <c r="UCP34"/>
      <c r="UCQ34"/>
      <c r="UCR34"/>
      <c r="UCS34"/>
      <c r="UCT34"/>
      <c r="UCU34"/>
      <c r="UCV34"/>
      <c r="UCW34"/>
      <c r="UCX34"/>
      <c r="UCY34"/>
      <c r="UCZ34"/>
      <c r="UDA34"/>
      <c r="UDB34"/>
      <c r="UDC34"/>
      <c r="UDD34"/>
      <c r="UDE34"/>
      <c r="UDF34"/>
      <c r="UDG34"/>
      <c r="UDH34"/>
      <c r="UDI34"/>
      <c r="UDJ34"/>
      <c r="UDK34"/>
      <c r="UDL34"/>
      <c r="UDM34"/>
      <c r="UDN34"/>
      <c r="UDO34"/>
      <c r="UDP34"/>
      <c r="UDQ34"/>
      <c r="UDR34"/>
      <c r="UDS34"/>
      <c r="UDT34"/>
      <c r="UDU34"/>
      <c r="UDV34"/>
      <c r="UDW34"/>
      <c r="UDX34"/>
      <c r="UDY34"/>
      <c r="UDZ34"/>
      <c r="UEA34"/>
      <c r="UEB34"/>
      <c r="UEC34"/>
      <c r="UED34"/>
      <c r="UEE34"/>
      <c r="UEF34"/>
      <c r="UEG34"/>
      <c r="UEH34"/>
      <c r="UEI34"/>
      <c r="UEJ34"/>
      <c r="UEK34"/>
      <c r="UEL34"/>
      <c r="UEM34"/>
      <c r="UEN34"/>
      <c r="UEO34"/>
      <c r="UEP34"/>
      <c r="UEQ34"/>
      <c r="UER34"/>
      <c r="UES34"/>
      <c r="UET34"/>
      <c r="UEU34"/>
      <c r="UEV34"/>
      <c r="UEW34"/>
      <c r="UEX34"/>
      <c r="UEY34"/>
      <c r="UEZ34"/>
      <c r="UFA34"/>
      <c r="UFB34"/>
      <c r="UFC34"/>
      <c r="UFD34"/>
      <c r="UFE34"/>
      <c r="UFF34"/>
      <c r="UFG34"/>
      <c r="UFH34"/>
      <c r="UFI34"/>
      <c r="UFJ34"/>
      <c r="UFK34"/>
      <c r="UFL34"/>
      <c r="UFM34"/>
      <c r="UFN34"/>
      <c r="UFO34"/>
      <c r="UFP34"/>
      <c r="UFQ34"/>
      <c r="UFR34"/>
      <c r="UFS34"/>
      <c r="UFT34"/>
      <c r="UFU34"/>
      <c r="UFV34"/>
      <c r="UFW34"/>
      <c r="UFX34"/>
      <c r="UFY34"/>
      <c r="UFZ34"/>
      <c r="UGA34"/>
      <c r="UGB34"/>
      <c r="UGC34"/>
      <c r="UGD34"/>
      <c r="UGE34"/>
      <c r="UGF34"/>
      <c r="UGG34"/>
      <c r="UGH34"/>
      <c r="UGI34"/>
      <c r="UGJ34"/>
      <c r="UGK34"/>
      <c r="UGL34"/>
      <c r="UGM34"/>
      <c r="UGN34"/>
      <c r="UGO34"/>
      <c r="UGP34"/>
      <c r="UGQ34"/>
      <c r="UGR34"/>
      <c r="UGS34"/>
      <c r="UGT34"/>
      <c r="UGU34"/>
      <c r="UGV34"/>
      <c r="UGW34"/>
      <c r="UGX34"/>
      <c r="UGY34"/>
      <c r="UGZ34"/>
      <c r="UHA34"/>
      <c r="UHB34"/>
      <c r="UHC34"/>
      <c r="UHD34"/>
      <c r="UHE34"/>
      <c r="UHF34"/>
      <c r="UHG34"/>
      <c r="UHH34"/>
      <c r="UHI34"/>
      <c r="UHJ34"/>
      <c r="UHK34"/>
      <c r="UHL34"/>
      <c r="UHM34"/>
      <c r="UHN34"/>
      <c r="UHO34"/>
      <c r="UHP34"/>
      <c r="UHQ34"/>
      <c r="UHR34"/>
      <c r="UHS34"/>
      <c r="UHT34"/>
      <c r="UHU34"/>
      <c r="UHV34"/>
      <c r="UHW34"/>
      <c r="UHX34"/>
      <c r="UHY34"/>
      <c r="UHZ34"/>
      <c r="UIA34"/>
      <c r="UIB34"/>
      <c r="UIC34"/>
      <c r="UID34"/>
      <c r="UIE34"/>
      <c r="UIF34"/>
      <c r="UIG34"/>
      <c r="UIH34"/>
      <c r="UII34"/>
      <c r="UIJ34"/>
      <c r="UIK34"/>
      <c r="UIL34"/>
      <c r="UIM34"/>
      <c r="UIN34"/>
      <c r="UIO34"/>
      <c r="UIP34"/>
      <c r="UIQ34"/>
      <c r="UIR34"/>
      <c r="UIS34"/>
      <c r="UIT34"/>
      <c r="UIU34"/>
      <c r="UIV34"/>
      <c r="UIW34"/>
      <c r="UIX34"/>
      <c r="UIY34"/>
      <c r="UIZ34"/>
      <c r="UJA34"/>
      <c r="UJB34"/>
      <c r="UJC34"/>
      <c r="UJD34"/>
      <c r="UJE34"/>
      <c r="UJF34"/>
      <c r="UJG34"/>
      <c r="UJH34"/>
      <c r="UJI34"/>
      <c r="UJJ34"/>
      <c r="UJK34"/>
      <c r="UJL34"/>
      <c r="UJM34"/>
      <c r="UJN34"/>
      <c r="UJO34"/>
      <c r="UJP34"/>
      <c r="UJQ34"/>
      <c r="UJR34"/>
      <c r="UJS34"/>
      <c r="UJT34"/>
      <c r="UJU34"/>
      <c r="UJV34"/>
      <c r="UJW34"/>
      <c r="UJX34"/>
      <c r="UJY34"/>
      <c r="UJZ34"/>
      <c r="UKA34"/>
      <c r="UKB34"/>
      <c r="UKC34"/>
      <c r="UKD34"/>
      <c r="UKE34"/>
      <c r="UKF34"/>
      <c r="UKG34"/>
      <c r="UKH34"/>
      <c r="UKI34"/>
      <c r="UKJ34"/>
      <c r="UKK34"/>
      <c r="UKL34"/>
      <c r="UKM34"/>
      <c r="UKN34"/>
      <c r="UKO34"/>
      <c r="UKP34"/>
      <c r="UKQ34"/>
      <c r="UKR34"/>
      <c r="UKS34"/>
      <c r="UKT34"/>
      <c r="UKU34"/>
      <c r="UKV34"/>
      <c r="UKW34"/>
      <c r="UKX34"/>
      <c r="UKY34"/>
      <c r="UKZ34"/>
      <c r="ULA34"/>
      <c r="ULB34"/>
      <c r="ULC34"/>
      <c r="ULD34"/>
      <c r="ULE34"/>
      <c r="ULF34"/>
      <c r="ULG34"/>
      <c r="ULH34"/>
      <c r="ULI34"/>
      <c r="ULJ34"/>
      <c r="ULK34"/>
      <c r="ULL34"/>
      <c r="ULM34"/>
      <c r="ULN34"/>
      <c r="ULO34"/>
      <c r="ULP34"/>
      <c r="ULQ34"/>
      <c r="ULR34"/>
      <c r="ULS34"/>
      <c r="ULT34"/>
      <c r="ULU34"/>
      <c r="ULV34"/>
      <c r="ULW34"/>
      <c r="ULX34"/>
      <c r="ULY34"/>
      <c r="ULZ34"/>
      <c r="UMA34"/>
      <c r="UMB34"/>
      <c r="UMC34"/>
      <c r="UMD34"/>
      <c r="UME34"/>
      <c r="UMF34"/>
      <c r="UMG34"/>
      <c r="UMH34"/>
      <c r="UMI34"/>
      <c r="UMJ34"/>
      <c r="UMK34"/>
      <c r="UML34"/>
      <c r="UMM34"/>
      <c r="UMN34"/>
      <c r="UMO34"/>
      <c r="UMP34"/>
      <c r="UMQ34"/>
      <c r="UMR34"/>
      <c r="UMS34"/>
      <c r="UMT34"/>
      <c r="UMU34"/>
      <c r="UMV34"/>
      <c r="UMW34"/>
      <c r="UMX34"/>
      <c r="UMY34"/>
      <c r="UMZ34"/>
      <c r="UNA34"/>
      <c r="UNB34"/>
      <c r="UNC34"/>
      <c r="UND34"/>
      <c r="UNE34"/>
      <c r="UNF34"/>
      <c r="UNG34"/>
      <c r="UNH34"/>
      <c r="UNI34"/>
      <c r="UNJ34"/>
      <c r="UNK34"/>
      <c r="UNL34"/>
      <c r="UNM34"/>
      <c r="UNN34"/>
      <c r="UNO34"/>
      <c r="UNP34"/>
      <c r="UNQ34"/>
      <c r="UNR34"/>
      <c r="UNS34"/>
      <c r="UNT34"/>
      <c r="UNU34"/>
      <c r="UNV34"/>
      <c r="UNW34"/>
      <c r="UNX34"/>
      <c r="UNY34"/>
      <c r="UNZ34"/>
      <c r="UOA34"/>
      <c r="UOB34"/>
      <c r="UOC34"/>
      <c r="UOD34"/>
      <c r="UOE34"/>
      <c r="UOF34"/>
      <c r="UOG34"/>
      <c r="UOH34"/>
      <c r="UOI34"/>
      <c r="UOJ34"/>
      <c r="UOK34"/>
      <c r="UOL34"/>
      <c r="UOM34"/>
      <c r="UON34"/>
      <c r="UOO34"/>
      <c r="UOP34"/>
      <c r="UOQ34"/>
      <c r="UOR34"/>
      <c r="UOS34"/>
      <c r="UOT34"/>
      <c r="UOU34"/>
      <c r="UOV34"/>
      <c r="UOW34"/>
      <c r="UOX34"/>
      <c r="UOY34"/>
      <c r="UOZ34"/>
      <c r="UPA34"/>
      <c r="UPB34"/>
      <c r="UPC34"/>
      <c r="UPD34"/>
      <c r="UPE34"/>
      <c r="UPF34"/>
      <c r="UPG34"/>
      <c r="UPH34"/>
      <c r="UPI34"/>
      <c r="UPJ34"/>
      <c r="UPK34"/>
      <c r="UPL34"/>
      <c r="UPM34"/>
      <c r="UPN34"/>
      <c r="UPO34"/>
      <c r="UPP34"/>
      <c r="UPQ34"/>
      <c r="UPR34"/>
      <c r="UPS34"/>
      <c r="UPT34"/>
      <c r="UPU34"/>
      <c r="UPV34"/>
      <c r="UPW34"/>
      <c r="UPX34"/>
      <c r="UPY34"/>
      <c r="UPZ34"/>
      <c r="UQA34"/>
      <c r="UQB34"/>
      <c r="UQC34"/>
      <c r="UQD34"/>
      <c r="UQE34"/>
      <c r="UQF34"/>
      <c r="UQG34"/>
      <c r="UQH34"/>
      <c r="UQI34"/>
      <c r="UQJ34"/>
      <c r="UQK34"/>
      <c r="UQL34"/>
      <c r="UQM34"/>
      <c r="UQN34"/>
      <c r="UQO34"/>
      <c r="UQP34"/>
      <c r="UQQ34"/>
      <c r="UQR34"/>
      <c r="UQS34"/>
      <c r="UQT34"/>
      <c r="UQU34"/>
      <c r="UQV34"/>
      <c r="UQW34"/>
      <c r="UQX34"/>
      <c r="UQY34"/>
      <c r="UQZ34"/>
      <c r="URA34"/>
      <c r="URB34"/>
      <c r="URC34"/>
      <c r="URD34"/>
      <c r="URE34"/>
      <c r="URF34"/>
      <c r="URG34"/>
      <c r="URH34"/>
      <c r="URI34"/>
      <c r="URJ34"/>
      <c r="URK34"/>
      <c r="URL34"/>
      <c r="URM34"/>
      <c r="URN34"/>
      <c r="URO34"/>
      <c r="URP34"/>
      <c r="URQ34"/>
      <c r="URR34"/>
      <c r="URS34"/>
      <c r="URT34"/>
      <c r="URU34"/>
      <c r="URV34"/>
      <c r="URW34"/>
      <c r="URX34"/>
      <c r="URY34"/>
      <c r="URZ34"/>
      <c r="USA34"/>
      <c r="USB34"/>
      <c r="USC34"/>
      <c r="USD34"/>
      <c r="USE34"/>
      <c r="USF34"/>
      <c r="USG34"/>
      <c r="USH34"/>
      <c r="USI34"/>
      <c r="USJ34"/>
      <c r="USK34"/>
      <c r="USL34"/>
      <c r="USM34"/>
      <c r="USN34"/>
      <c r="USO34"/>
      <c r="USP34"/>
      <c r="USQ34"/>
      <c r="USR34"/>
      <c r="USS34"/>
      <c r="UST34"/>
      <c r="USU34"/>
      <c r="USV34"/>
      <c r="USW34"/>
      <c r="USX34"/>
      <c r="USY34"/>
      <c r="USZ34"/>
      <c r="UTA34"/>
      <c r="UTB34"/>
      <c r="UTC34"/>
      <c r="UTD34"/>
      <c r="UTE34"/>
      <c r="UTF34"/>
      <c r="UTG34"/>
      <c r="UTH34"/>
      <c r="UTI34"/>
      <c r="UTJ34"/>
      <c r="UTK34"/>
      <c r="UTL34"/>
      <c r="UTM34"/>
      <c r="UTN34"/>
      <c r="UTO34"/>
      <c r="UTP34"/>
      <c r="UTQ34"/>
      <c r="UTR34"/>
      <c r="UTS34"/>
      <c r="UTT34"/>
      <c r="UTU34"/>
      <c r="UTV34"/>
      <c r="UTW34"/>
      <c r="UTX34"/>
      <c r="UTY34"/>
      <c r="UTZ34"/>
      <c r="UUA34"/>
      <c r="UUB34"/>
      <c r="UUC34"/>
      <c r="UUD34"/>
      <c r="UUE34"/>
      <c r="UUF34"/>
      <c r="UUG34"/>
      <c r="UUH34"/>
      <c r="UUI34"/>
      <c r="UUJ34"/>
      <c r="UUK34"/>
      <c r="UUL34"/>
      <c r="UUM34"/>
      <c r="UUN34"/>
      <c r="UUO34"/>
      <c r="UUP34"/>
      <c r="UUQ34"/>
      <c r="UUR34"/>
      <c r="UUS34"/>
      <c r="UUT34"/>
      <c r="UUU34"/>
      <c r="UUV34"/>
      <c r="UUW34"/>
      <c r="UUX34"/>
      <c r="UUY34"/>
      <c r="UUZ34"/>
      <c r="UVA34"/>
      <c r="UVB34"/>
      <c r="UVC34"/>
      <c r="UVD34"/>
      <c r="UVE34"/>
      <c r="UVF34"/>
      <c r="UVG34"/>
      <c r="UVH34"/>
      <c r="UVI34"/>
      <c r="UVJ34"/>
      <c r="UVK34"/>
      <c r="UVL34"/>
      <c r="UVM34"/>
      <c r="UVN34"/>
      <c r="UVO34"/>
      <c r="UVP34"/>
      <c r="UVQ34"/>
      <c r="UVR34"/>
      <c r="UVS34"/>
      <c r="UVT34"/>
      <c r="UVU34"/>
      <c r="UVV34"/>
      <c r="UVW34"/>
      <c r="UVX34"/>
      <c r="UVY34"/>
      <c r="UVZ34"/>
      <c r="UWA34"/>
      <c r="UWB34"/>
      <c r="UWC34"/>
      <c r="UWD34"/>
      <c r="UWE34"/>
      <c r="UWF34"/>
      <c r="UWG34"/>
      <c r="UWH34"/>
      <c r="UWI34"/>
      <c r="UWJ34"/>
      <c r="UWK34"/>
      <c r="UWL34"/>
      <c r="UWM34"/>
      <c r="UWN34"/>
      <c r="UWO34"/>
      <c r="UWP34"/>
      <c r="UWQ34"/>
      <c r="UWR34"/>
      <c r="UWS34"/>
      <c r="UWT34"/>
      <c r="UWU34"/>
      <c r="UWV34"/>
      <c r="UWW34"/>
      <c r="UWX34"/>
      <c r="UWY34"/>
      <c r="UWZ34"/>
      <c r="UXA34"/>
      <c r="UXB34"/>
      <c r="UXC34"/>
      <c r="UXD34"/>
      <c r="UXE34"/>
      <c r="UXF34"/>
      <c r="UXG34"/>
      <c r="UXH34"/>
      <c r="UXI34"/>
      <c r="UXJ34"/>
      <c r="UXK34"/>
      <c r="UXL34"/>
      <c r="UXM34"/>
      <c r="UXN34"/>
      <c r="UXO34"/>
      <c r="UXP34"/>
      <c r="UXQ34"/>
      <c r="UXR34"/>
      <c r="UXS34"/>
      <c r="UXT34"/>
      <c r="UXU34"/>
      <c r="UXV34"/>
      <c r="UXW34"/>
      <c r="UXX34"/>
      <c r="UXY34"/>
      <c r="UXZ34"/>
      <c r="UYA34"/>
      <c r="UYB34"/>
      <c r="UYC34"/>
      <c r="UYD34"/>
      <c r="UYE34"/>
      <c r="UYF34"/>
      <c r="UYG34"/>
      <c r="UYH34"/>
      <c r="UYI34"/>
      <c r="UYJ34"/>
      <c r="UYK34"/>
      <c r="UYL34"/>
      <c r="UYM34"/>
      <c r="UYN34"/>
      <c r="UYO34"/>
      <c r="UYP34"/>
      <c r="UYQ34"/>
      <c r="UYR34"/>
      <c r="UYS34"/>
      <c r="UYT34"/>
      <c r="UYU34"/>
      <c r="UYV34"/>
      <c r="UYW34"/>
      <c r="UYX34"/>
      <c r="UYY34"/>
      <c r="UYZ34"/>
      <c r="UZA34"/>
      <c r="UZB34"/>
      <c r="UZC34"/>
      <c r="UZD34"/>
      <c r="UZE34"/>
      <c r="UZF34"/>
      <c r="UZG34"/>
      <c r="UZH34"/>
      <c r="UZI34"/>
      <c r="UZJ34"/>
      <c r="UZK34"/>
      <c r="UZL34"/>
      <c r="UZM34"/>
      <c r="UZN34"/>
      <c r="UZO34"/>
      <c r="UZP34"/>
      <c r="UZQ34"/>
      <c r="UZR34"/>
      <c r="UZS34"/>
      <c r="UZT34"/>
      <c r="UZU34"/>
      <c r="UZV34"/>
      <c r="UZW34"/>
      <c r="UZX34"/>
      <c r="UZY34"/>
      <c r="UZZ34"/>
      <c r="VAA34"/>
      <c r="VAB34"/>
      <c r="VAC34"/>
      <c r="VAD34"/>
      <c r="VAE34"/>
      <c r="VAF34"/>
      <c r="VAG34"/>
      <c r="VAH34"/>
      <c r="VAI34"/>
      <c r="VAJ34"/>
      <c r="VAK34"/>
      <c r="VAL34"/>
      <c r="VAM34"/>
      <c r="VAN34"/>
      <c r="VAO34"/>
      <c r="VAP34"/>
      <c r="VAQ34"/>
      <c r="VAR34"/>
      <c r="VAS34"/>
      <c r="VAT34"/>
      <c r="VAU34"/>
      <c r="VAV34"/>
      <c r="VAW34"/>
      <c r="VAX34"/>
      <c r="VAY34"/>
      <c r="VAZ34"/>
      <c r="VBA34"/>
      <c r="VBB34"/>
      <c r="VBC34"/>
      <c r="VBD34"/>
      <c r="VBE34"/>
      <c r="VBF34"/>
      <c r="VBG34"/>
      <c r="VBH34"/>
      <c r="VBI34"/>
      <c r="VBJ34"/>
      <c r="VBK34"/>
      <c r="VBL34"/>
      <c r="VBM34"/>
      <c r="VBN34"/>
      <c r="VBO34"/>
      <c r="VBP34"/>
      <c r="VBQ34"/>
      <c r="VBR34"/>
      <c r="VBS34"/>
      <c r="VBT34"/>
      <c r="VBU34"/>
      <c r="VBV34"/>
      <c r="VBW34"/>
      <c r="VBX34"/>
      <c r="VBY34"/>
      <c r="VBZ34"/>
      <c r="VCA34"/>
      <c r="VCB34"/>
      <c r="VCC34"/>
      <c r="VCD34"/>
      <c r="VCE34"/>
      <c r="VCF34"/>
      <c r="VCG34"/>
      <c r="VCH34"/>
      <c r="VCI34"/>
      <c r="VCJ34"/>
      <c r="VCK34"/>
      <c r="VCL34"/>
      <c r="VCM34"/>
      <c r="VCN34"/>
      <c r="VCO34"/>
      <c r="VCP34"/>
      <c r="VCQ34"/>
      <c r="VCR34"/>
      <c r="VCS34"/>
      <c r="VCT34"/>
      <c r="VCU34"/>
      <c r="VCV34"/>
      <c r="VCW34"/>
      <c r="VCX34"/>
      <c r="VCY34"/>
      <c r="VCZ34"/>
      <c r="VDA34"/>
      <c r="VDB34"/>
      <c r="VDC34"/>
      <c r="VDD34"/>
      <c r="VDE34"/>
      <c r="VDF34"/>
      <c r="VDG34"/>
      <c r="VDH34"/>
      <c r="VDI34"/>
      <c r="VDJ34"/>
      <c r="VDK34"/>
      <c r="VDL34"/>
      <c r="VDM34"/>
      <c r="VDN34"/>
      <c r="VDO34"/>
      <c r="VDP34"/>
      <c r="VDQ34"/>
      <c r="VDR34"/>
      <c r="VDS34"/>
      <c r="VDT34"/>
      <c r="VDU34"/>
      <c r="VDV34"/>
      <c r="VDW34"/>
      <c r="VDX34"/>
      <c r="VDY34"/>
      <c r="VDZ34"/>
      <c r="VEA34"/>
      <c r="VEB34"/>
      <c r="VEC34"/>
      <c r="VED34"/>
      <c r="VEE34"/>
      <c r="VEF34"/>
      <c r="VEG34"/>
      <c r="VEH34"/>
      <c r="VEI34"/>
      <c r="VEJ34"/>
      <c r="VEK34"/>
      <c r="VEL34"/>
      <c r="VEM34"/>
      <c r="VEN34"/>
      <c r="VEO34"/>
      <c r="VEP34"/>
      <c r="VEQ34"/>
      <c r="VER34"/>
      <c r="VES34"/>
      <c r="VET34"/>
      <c r="VEU34"/>
      <c r="VEV34"/>
      <c r="VEW34"/>
      <c r="VEX34"/>
      <c r="VEY34"/>
      <c r="VEZ34"/>
      <c r="VFA34"/>
      <c r="VFB34"/>
      <c r="VFC34"/>
      <c r="VFD34"/>
      <c r="VFE34"/>
      <c r="VFF34"/>
      <c r="VFG34"/>
      <c r="VFH34"/>
      <c r="VFI34"/>
      <c r="VFJ34"/>
      <c r="VFK34"/>
      <c r="VFL34"/>
      <c r="VFM34"/>
      <c r="VFN34"/>
      <c r="VFO34"/>
      <c r="VFP34"/>
      <c r="VFQ34"/>
      <c r="VFR34"/>
      <c r="VFS34"/>
      <c r="VFT34"/>
      <c r="VFU34"/>
      <c r="VFV34"/>
      <c r="VFW34"/>
      <c r="VFX34"/>
      <c r="VFY34"/>
      <c r="VFZ34"/>
      <c r="VGA34"/>
      <c r="VGB34"/>
      <c r="VGC34"/>
      <c r="VGD34"/>
      <c r="VGE34"/>
      <c r="VGF34"/>
      <c r="VGG34"/>
      <c r="VGH34"/>
      <c r="VGI34"/>
      <c r="VGJ34"/>
      <c r="VGK34"/>
      <c r="VGL34"/>
      <c r="VGM34"/>
      <c r="VGN34"/>
      <c r="VGO34"/>
      <c r="VGP34"/>
      <c r="VGQ34"/>
      <c r="VGR34"/>
      <c r="VGS34"/>
      <c r="VGT34"/>
      <c r="VGU34"/>
      <c r="VGV34"/>
      <c r="VGW34"/>
      <c r="VGX34"/>
      <c r="VGY34"/>
      <c r="VGZ34"/>
      <c r="VHA34"/>
      <c r="VHB34"/>
      <c r="VHC34"/>
      <c r="VHD34"/>
      <c r="VHE34"/>
      <c r="VHF34"/>
      <c r="VHG34"/>
      <c r="VHH34"/>
      <c r="VHI34"/>
      <c r="VHJ34"/>
      <c r="VHK34"/>
      <c r="VHL34"/>
      <c r="VHM34"/>
      <c r="VHN34"/>
      <c r="VHO34"/>
      <c r="VHP34"/>
      <c r="VHQ34"/>
      <c r="VHR34"/>
      <c r="VHS34"/>
      <c r="VHT34"/>
      <c r="VHU34"/>
      <c r="VHV34"/>
      <c r="VHW34"/>
      <c r="VHX34"/>
      <c r="VHY34"/>
      <c r="VHZ34"/>
      <c r="VIA34"/>
      <c r="VIB34"/>
      <c r="VIC34"/>
      <c r="VID34"/>
      <c r="VIE34"/>
      <c r="VIF34"/>
      <c r="VIG34"/>
      <c r="VIH34"/>
      <c r="VII34"/>
      <c r="VIJ34"/>
      <c r="VIK34"/>
      <c r="VIL34"/>
      <c r="VIM34"/>
      <c r="VIN34"/>
      <c r="VIO34"/>
      <c r="VIP34"/>
      <c r="VIQ34"/>
      <c r="VIR34"/>
      <c r="VIS34"/>
      <c r="VIT34"/>
      <c r="VIU34"/>
      <c r="VIV34"/>
      <c r="VIW34"/>
      <c r="VIX34"/>
      <c r="VIY34"/>
      <c r="VIZ34"/>
      <c r="VJA34"/>
      <c r="VJB34"/>
      <c r="VJC34"/>
      <c r="VJD34"/>
      <c r="VJE34"/>
      <c r="VJF34"/>
      <c r="VJG34"/>
      <c r="VJH34"/>
      <c r="VJI34"/>
      <c r="VJJ34"/>
      <c r="VJK34"/>
      <c r="VJL34"/>
      <c r="VJM34"/>
      <c r="VJN34"/>
      <c r="VJO34"/>
      <c r="VJP34"/>
      <c r="VJQ34"/>
      <c r="VJR34"/>
      <c r="VJS34"/>
      <c r="VJT34"/>
      <c r="VJU34"/>
      <c r="VJV34"/>
      <c r="VJW34"/>
      <c r="VJX34"/>
      <c r="VJY34"/>
      <c r="VJZ34"/>
      <c r="VKA34"/>
      <c r="VKB34"/>
      <c r="VKC34"/>
      <c r="VKD34"/>
      <c r="VKE34"/>
      <c r="VKF34"/>
      <c r="VKG34"/>
      <c r="VKH34"/>
      <c r="VKI34"/>
      <c r="VKJ34"/>
      <c r="VKK34"/>
      <c r="VKL34"/>
      <c r="VKM34"/>
      <c r="VKN34"/>
      <c r="VKO34"/>
      <c r="VKP34"/>
      <c r="VKQ34"/>
      <c r="VKR34"/>
      <c r="VKS34"/>
      <c r="VKT34"/>
      <c r="VKU34"/>
      <c r="VKV34"/>
      <c r="VKW34"/>
      <c r="VKX34"/>
      <c r="VKY34"/>
      <c r="VKZ34"/>
      <c r="VLA34"/>
      <c r="VLB34"/>
      <c r="VLC34"/>
      <c r="VLD34"/>
      <c r="VLE34"/>
      <c r="VLF34"/>
      <c r="VLG34"/>
      <c r="VLH34"/>
      <c r="VLI34"/>
      <c r="VLJ34"/>
      <c r="VLK34"/>
      <c r="VLL34"/>
      <c r="VLM34"/>
      <c r="VLN34"/>
      <c r="VLO34"/>
      <c r="VLP34"/>
      <c r="VLQ34"/>
      <c r="VLR34"/>
      <c r="VLS34"/>
      <c r="VLT34"/>
      <c r="VLU34"/>
      <c r="VLV34"/>
      <c r="VLW34"/>
      <c r="VLX34"/>
      <c r="VLY34"/>
      <c r="VLZ34"/>
      <c r="VMA34"/>
      <c r="VMB34"/>
      <c r="VMC34"/>
      <c r="VMD34"/>
      <c r="VME34"/>
      <c r="VMF34"/>
      <c r="VMG34"/>
      <c r="VMH34"/>
      <c r="VMI34"/>
      <c r="VMJ34"/>
      <c r="VMK34"/>
      <c r="VML34"/>
      <c r="VMM34"/>
      <c r="VMN34"/>
      <c r="VMO34"/>
      <c r="VMP34"/>
      <c r="VMQ34"/>
      <c r="VMR34"/>
      <c r="VMS34"/>
      <c r="VMT34"/>
      <c r="VMU34"/>
      <c r="VMV34"/>
      <c r="VMW34"/>
      <c r="VMX34"/>
      <c r="VMY34"/>
      <c r="VMZ34"/>
      <c r="VNA34"/>
      <c r="VNB34"/>
      <c r="VNC34"/>
      <c r="VND34"/>
      <c r="VNE34"/>
      <c r="VNF34"/>
      <c r="VNG34"/>
      <c r="VNH34"/>
      <c r="VNI34"/>
      <c r="VNJ34"/>
      <c r="VNK34"/>
      <c r="VNL34"/>
      <c r="VNM34"/>
      <c r="VNN34"/>
      <c r="VNO34"/>
      <c r="VNP34"/>
      <c r="VNQ34"/>
      <c r="VNR34"/>
      <c r="VNS34"/>
      <c r="VNT34"/>
      <c r="VNU34"/>
      <c r="VNV34"/>
      <c r="VNW34"/>
      <c r="VNX34"/>
      <c r="VNY34"/>
      <c r="VNZ34"/>
      <c r="VOA34"/>
      <c r="VOB34"/>
      <c r="VOC34"/>
      <c r="VOD34"/>
      <c r="VOE34"/>
      <c r="VOF34"/>
      <c r="VOG34"/>
      <c r="VOH34"/>
      <c r="VOI34"/>
      <c r="VOJ34"/>
      <c r="VOK34"/>
      <c r="VOL34"/>
      <c r="VOM34"/>
      <c r="VON34"/>
      <c r="VOO34"/>
      <c r="VOP34"/>
      <c r="VOQ34"/>
      <c r="VOR34"/>
      <c r="VOS34"/>
      <c r="VOT34"/>
      <c r="VOU34"/>
      <c r="VOV34"/>
      <c r="VOW34"/>
      <c r="VOX34"/>
      <c r="VOY34"/>
      <c r="VOZ34"/>
      <c r="VPA34"/>
      <c r="VPB34"/>
      <c r="VPC34"/>
      <c r="VPD34"/>
      <c r="VPE34"/>
      <c r="VPF34"/>
      <c r="VPG34"/>
      <c r="VPH34"/>
      <c r="VPI34"/>
      <c r="VPJ34"/>
      <c r="VPK34"/>
      <c r="VPL34"/>
      <c r="VPM34"/>
      <c r="VPN34"/>
      <c r="VPO34"/>
      <c r="VPP34"/>
      <c r="VPQ34"/>
      <c r="VPR34"/>
      <c r="VPS34"/>
      <c r="VPT34"/>
      <c r="VPU34"/>
      <c r="VPV34"/>
      <c r="VPW34"/>
      <c r="VPX34"/>
      <c r="VPY34"/>
      <c r="VPZ34"/>
      <c r="VQA34"/>
      <c r="VQB34"/>
      <c r="VQC34"/>
      <c r="VQD34"/>
      <c r="VQE34"/>
      <c r="VQF34"/>
      <c r="VQG34"/>
      <c r="VQH34"/>
      <c r="VQI34"/>
      <c r="VQJ34"/>
      <c r="VQK34"/>
      <c r="VQL34"/>
      <c r="VQM34"/>
      <c r="VQN34"/>
      <c r="VQO34"/>
      <c r="VQP34"/>
      <c r="VQQ34"/>
      <c r="VQR34"/>
      <c r="VQS34"/>
      <c r="VQT34"/>
      <c r="VQU34"/>
      <c r="VQV34"/>
      <c r="VQW34"/>
      <c r="VQX34"/>
      <c r="VQY34"/>
      <c r="VQZ34"/>
      <c r="VRA34"/>
      <c r="VRB34"/>
      <c r="VRC34"/>
      <c r="VRD34"/>
      <c r="VRE34"/>
      <c r="VRF34"/>
      <c r="VRG34"/>
      <c r="VRH34"/>
      <c r="VRI34"/>
      <c r="VRJ34"/>
      <c r="VRK34"/>
      <c r="VRL34"/>
      <c r="VRM34"/>
      <c r="VRN34"/>
      <c r="VRO34"/>
      <c r="VRP34"/>
      <c r="VRQ34"/>
      <c r="VRR34"/>
      <c r="VRS34"/>
      <c r="VRT34"/>
      <c r="VRU34"/>
      <c r="VRV34"/>
      <c r="VRW34"/>
      <c r="VRX34"/>
      <c r="VRY34"/>
      <c r="VRZ34"/>
      <c r="VSA34"/>
      <c r="VSB34"/>
      <c r="VSC34"/>
      <c r="VSD34"/>
      <c r="VSE34"/>
      <c r="VSF34"/>
      <c r="VSG34"/>
      <c r="VSH34"/>
      <c r="VSI34"/>
      <c r="VSJ34"/>
      <c r="VSK34"/>
      <c r="VSL34"/>
      <c r="VSM34"/>
      <c r="VSN34"/>
      <c r="VSO34"/>
      <c r="VSP34"/>
      <c r="VSQ34"/>
      <c r="VSR34"/>
      <c r="VSS34"/>
      <c r="VST34"/>
      <c r="VSU34"/>
      <c r="VSV34"/>
      <c r="VSW34"/>
      <c r="VSX34"/>
      <c r="VSY34"/>
      <c r="VSZ34"/>
      <c r="VTA34"/>
      <c r="VTB34"/>
      <c r="VTC34"/>
      <c r="VTD34"/>
      <c r="VTE34"/>
      <c r="VTF34"/>
      <c r="VTG34"/>
      <c r="VTH34"/>
      <c r="VTI34"/>
      <c r="VTJ34"/>
      <c r="VTK34"/>
      <c r="VTL34"/>
      <c r="VTM34"/>
      <c r="VTN34"/>
      <c r="VTO34"/>
      <c r="VTP34"/>
      <c r="VTQ34"/>
      <c r="VTR34"/>
      <c r="VTS34"/>
      <c r="VTT34"/>
      <c r="VTU34"/>
      <c r="VTV34"/>
      <c r="VTW34"/>
      <c r="VTX34"/>
      <c r="VTY34"/>
      <c r="VTZ34"/>
      <c r="VUA34"/>
      <c r="VUB34"/>
      <c r="VUC34"/>
      <c r="VUD34"/>
      <c r="VUE34"/>
      <c r="VUF34"/>
      <c r="VUG34"/>
      <c r="VUH34"/>
      <c r="VUI34"/>
      <c r="VUJ34"/>
      <c r="VUK34"/>
      <c r="VUL34"/>
      <c r="VUM34"/>
      <c r="VUN34"/>
      <c r="VUO34"/>
      <c r="VUP34"/>
      <c r="VUQ34"/>
      <c r="VUR34"/>
      <c r="VUS34"/>
      <c r="VUT34"/>
      <c r="VUU34"/>
      <c r="VUV34"/>
      <c r="VUW34"/>
      <c r="VUX34"/>
      <c r="VUY34"/>
      <c r="VUZ34"/>
      <c r="VVA34"/>
      <c r="VVB34"/>
      <c r="VVC34"/>
      <c r="VVD34"/>
      <c r="VVE34"/>
      <c r="VVF34"/>
      <c r="VVG34"/>
      <c r="VVH34"/>
      <c r="VVI34"/>
      <c r="VVJ34"/>
      <c r="VVK34"/>
      <c r="VVL34"/>
      <c r="VVM34"/>
      <c r="VVN34"/>
      <c r="VVO34"/>
      <c r="VVP34"/>
      <c r="VVQ34"/>
      <c r="VVR34"/>
      <c r="VVS34"/>
      <c r="VVT34"/>
      <c r="VVU34"/>
      <c r="VVV34"/>
      <c r="VVW34"/>
      <c r="VVX34"/>
      <c r="VVY34"/>
      <c r="VVZ34"/>
      <c r="VWA34"/>
      <c r="VWB34"/>
      <c r="VWC34"/>
      <c r="VWD34"/>
      <c r="VWE34"/>
      <c r="VWF34"/>
      <c r="VWG34"/>
      <c r="VWH34"/>
      <c r="VWI34"/>
      <c r="VWJ34"/>
      <c r="VWK34"/>
      <c r="VWL34"/>
      <c r="VWM34"/>
      <c r="VWN34"/>
      <c r="VWO34"/>
      <c r="VWP34"/>
      <c r="VWQ34"/>
      <c r="VWR34"/>
      <c r="VWS34"/>
      <c r="VWT34"/>
      <c r="VWU34"/>
      <c r="VWV34"/>
      <c r="VWW34"/>
      <c r="VWX34"/>
      <c r="VWY34"/>
      <c r="VWZ34"/>
      <c r="VXA34"/>
      <c r="VXB34"/>
      <c r="VXC34"/>
      <c r="VXD34"/>
      <c r="VXE34"/>
      <c r="VXF34"/>
      <c r="VXG34"/>
      <c r="VXH34"/>
      <c r="VXI34"/>
      <c r="VXJ34"/>
      <c r="VXK34"/>
      <c r="VXL34"/>
      <c r="VXM34"/>
      <c r="VXN34"/>
      <c r="VXO34"/>
      <c r="VXP34"/>
      <c r="VXQ34"/>
      <c r="VXR34"/>
      <c r="VXS34"/>
      <c r="VXT34"/>
      <c r="VXU34"/>
      <c r="VXV34"/>
      <c r="VXW34"/>
      <c r="VXX34"/>
      <c r="VXY34"/>
      <c r="VXZ34"/>
      <c r="VYA34"/>
      <c r="VYB34"/>
      <c r="VYC34"/>
      <c r="VYD34"/>
      <c r="VYE34"/>
      <c r="VYF34"/>
      <c r="VYG34"/>
      <c r="VYH34"/>
      <c r="VYI34"/>
      <c r="VYJ34"/>
      <c r="VYK34"/>
      <c r="VYL34"/>
      <c r="VYM34"/>
      <c r="VYN34"/>
      <c r="VYO34"/>
      <c r="VYP34"/>
      <c r="VYQ34"/>
      <c r="VYR34"/>
      <c r="VYS34"/>
      <c r="VYT34"/>
      <c r="VYU34"/>
      <c r="VYV34"/>
      <c r="VYW34"/>
      <c r="VYX34"/>
      <c r="VYY34"/>
      <c r="VYZ34"/>
      <c r="VZA34"/>
      <c r="VZB34"/>
      <c r="VZC34"/>
      <c r="VZD34"/>
      <c r="VZE34"/>
      <c r="VZF34"/>
      <c r="VZG34"/>
      <c r="VZH34"/>
      <c r="VZI34"/>
      <c r="VZJ34"/>
      <c r="VZK34"/>
      <c r="VZL34"/>
      <c r="VZM34"/>
      <c r="VZN34"/>
      <c r="VZO34"/>
      <c r="VZP34"/>
      <c r="VZQ34"/>
      <c r="VZR34"/>
      <c r="VZS34"/>
      <c r="VZT34"/>
      <c r="VZU34"/>
      <c r="VZV34"/>
      <c r="VZW34"/>
      <c r="VZX34"/>
      <c r="VZY34"/>
      <c r="VZZ34"/>
      <c r="WAA34"/>
      <c r="WAB34"/>
      <c r="WAC34"/>
      <c r="WAD34"/>
      <c r="WAE34"/>
      <c r="WAF34"/>
      <c r="WAG34"/>
      <c r="WAH34"/>
      <c r="WAI34"/>
      <c r="WAJ34"/>
      <c r="WAK34"/>
      <c r="WAL34"/>
      <c r="WAM34"/>
      <c r="WAN34"/>
      <c r="WAO34"/>
      <c r="WAP34"/>
      <c r="WAQ34"/>
      <c r="WAR34"/>
      <c r="WAS34"/>
      <c r="WAT34"/>
      <c r="WAU34"/>
      <c r="WAV34"/>
      <c r="WAW34"/>
      <c r="WAX34"/>
      <c r="WAY34"/>
      <c r="WAZ34"/>
      <c r="WBA34"/>
      <c r="WBB34"/>
      <c r="WBC34"/>
      <c r="WBD34"/>
      <c r="WBE34"/>
      <c r="WBF34"/>
      <c r="WBG34"/>
      <c r="WBH34"/>
      <c r="WBI34"/>
      <c r="WBJ34"/>
      <c r="WBK34"/>
      <c r="WBL34"/>
      <c r="WBM34"/>
      <c r="WBN34"/>
      <c r="WBO34"/>
      <c r="WBP34"/>
      <c r="WBQ34"/>
      <c r="WBR34"/>
      <c r="WBS34"/>
      <c r="WBT34"/>
      <c r="WBU34"/>
      <c r="WBV34"/>
      <c r="WBW34"/>
      <c r="WBX34"/>
      <c r="WBY34"/>
      <c r="WBZ34"/>
      <c r="WCA34"/>
      <c r="WCB34"/>
      <c r="WCC34"/>
      <c r="WCD34"/>
      <c r="WCE34"/>
      <c r="WCF34"/>
      <c r="WCG34"/>
      <c r="WCH34"/>
      <c r="WCI34"/>
      <c r="WCJ34"/>
      <c r="WCK34"/>
      <c r="WCL34"/>
      <c r="WCM34"/>
      <c r="WCN34"/>
      <c r="WCO34"/>
      <c r="WCP34"/>
      <c r="WCQ34"/>
      <c r="WCR34"/>
      <c r="WCS34"/>
      <c r="WCT34"/>
      <c r="WCU34"/>
      <c r="WCV34"/>
      <c r="WCW34"/>
      <c r="WCX34"/>
      <c r="WCY34"/>
      <c r="WCZ34"/>
      <c r="WDA34"/>
      <c r="WDB34"/>
      <c r="WDC34"/>
      <c r="WDD34"/>
      <c r="WDE34"/>
      <c r="WDF34"/>
      <c r="WDG34"/>
      <c r="WDH34"/>
      <c r="WDI34"/>
      <c r="WDJ34"/>
      <c r="WDK34"/>
      <c r="WDL34"/>
      <c r="WDM34"/>
      <c r="WDN34"/>
      <c r="WDO34"/>
      <c r="WDP34"/>
      <c r="WDQ34"/>
      <c r="WDR34"/>
      <c r="WDS34"/>
      <c r="WDT34"/>
      <c r="WDU34"/>
      <c r="WDV34"/>
      <c r="WDW34"/>
      <c r="WDX34"/>
      <c r="WDY34"/>
      <c r="WDZ34"/>
      <c r="WEA34"/>
      <c r="WEB34"/>
      <c r="WEC34"/>
      <c r="WED34"/>
      <c r="WEE34"/>
      <c r="WEF34"/>
      <c r="WEG34"/>
      <c r="WEH34"/>
      <c r="WEI34"/>
      <c r="WEJ34"/>
      <c r="WEK34"/>
      <c r="WEL34"/>
      <c r="WEM34"/>
      <c r="WEN34"/>
      <c r="WEO34"/>
      <c r="WEP34"/>
      <c r="WEQ34"/>
      <c r="WER34"/>
      <c r="WES34"/>
      <c r="WET34"/>
      <c r="WEU34"/>
      <c r="WEV34"/>
      <c r="WEW34"/>
      <c r="WEX34"/>
      <c r="WEY34"/>
      <c r="WEZ34"/>
      <c r="WFA34"/>
      <c r="WFB34"/>
      <c r="WFC34"/>
      <c r="WFD34"/>
      <c r="WFE34"/>
      <c r="WFF34"/>
      <c r="WFG34"/>
      <c r="WFH34"/>
      <c r="WFI34"/>
      <c r="WFJ34"/>
      <c r="WFK34"/>
      <c r="WFL34"/>
      <c r="WFM34"/>
      <c r="WFN34"/>
      <c r="WFO34"/>
      <c r="WFP34"/>
      <c r="WFQ34"/>
      <c r="WFR34"/>
      <c r="WFS34"/>
      <c r="WFT34"/>
      <c r="WFU34"/>
      <c r="WFV34"/>
      <c r="WFW34"/>
      <c r="WFX34"/>
      <c r="WFY34"/>
      <c r="WFZ34"/>
      <c r="WGA34"/>
      <c r="WGB34"/>
      <c r="WGC34"/>
      <c r="WGD34"/>
      <c r="WGE34"/>
      <c r="WGF34"/>
      <c r="WGG34"/>
      <c r="WGH34"/>
      <c r="WGI34"/>
      <c r="WGJ34"/>
      <c r="WGK34"/>
      <c r="WGL34"/>
      <c r="WGM34"/>
      <c r="WGN34"/>
      <c r="WGO34"/>
      <c r="WGP34"/>
      <c r="WGQ34"/>
      <c r="WGR34"/>
      <c r="WGS34"/>
      <c r="WGT34"/>
      <c r="WGU34"/>
      <c r="WGV34"/>
      <c r="WGW34"/>
      <c r="WGX34"/>
      <c r="WGY34"/>
      <c r="WGZ34"/>
      <c r="WHA34"/>
      <c r="WHB34"/>
      <c r="WHC34"/>
      <c r="WHD34"/>
      <c r="WHE34"/>
      <c r="WHF34"/>
      <c r="WHG34"/>
      <c r="WHH34"/>
      <c r="WHI34"/>
      <c r="WHJ34"/>
      <c r="WHK34"/>
      <c r="WHL34"/>
      <c r="WHM34"/>
      <c r="WHN34"/>
      <c r="WHO34"/>
      <c r="WHP34"/>
      <c r="WHQ34"/>
      <c r="WHR34"/>
      <c r="WHS34"/>
      <c r="WHT34"/>
      <c r="WHU34"/>
      <c r="WHV34"/>
      <c r="WHW34"/>
      <c r="WHX34"/>
      <c r="WHY34"/>
      <c r="WHZ34"/>
      <c r="WIA34"/>
      <c r="WIB34"/>
      <c r="WIC34"/>
      <c r="WID34"/>
      <c r="WIE34"/>
      <c r="WIF34"/>
      <c r="WIG34"/>
      <c r="WIH34"/>
      <c r="WII34"/>
      <c r="WIJ34"/>
      <c r="WIK34"/>
      <c r="WIL34"/>
      <c r="WIM34"/>
      <c r="WIN34"/>
      <c r="WIO34"/>
      <c r="WIP34"/>
      <c r="WIQ34"/>
      <c r="WIR34"/>
      <c r="WIS34"/>
      <c r="WIT34"/>
      <c r="WIU34"/>
      <c r="WIV34"/>
      <c r="WIW34"/>
      <c r="WIX34"/>
      <c r="WIY34"/>
      <c r="WIZ34"/>
      <c r="WJA34"/>
      <c r="WJB34"/>
      <c r="WJC34"/>
      <c r="WJD34"/>
      <c r="WJE34"/>
      <c r="WJF34"/>
      <c r="WJG34"/>
      <c r="WJH34"/>
      <c r="WJI34"/>
      <c r="WJJ34"/>
      <c r="WJK34"/>
      <c r="WJL34"/>
      <c r="WJM34"/>
      <c r="WJN34"/>
      <c r="WJO34"/>
      <c r="WJP34"/>
      <c r="WJQ34"/>
      <c r="WJR34"/>
      <c r="WJS34"/>
      <c r="WJT34"/>
      <c r="WJU34"/>
      <c r="WJV34"/>
      <c r="WJW34"/>
      <c r="WJX34"/>
      <c r="WJY34"/>
      <c r="WJZ34"/>
      <c r="WKA34"/>
      <c r="WKB34"/>
      <c r="WKC34"/>
      <c r="WKD34"/>
      <c r="WKE34"/>
      <c r="WKF34"/>
      <c r="WKG34"/>
      <c r="WKH34"/>
      <c r="WKI34"/>
      <c r="WKJ34"/>
      <c r="WKK34"/>
      <c r="WKL34"/>
      <c r="WKM34"/>
      <c r="WKN34"/>
      <c r="WKO34"/>
      <c r="WKP34"/>
      <c r="WKQ34"/>
      <c r="WKR34"/>
      <c r="WKS34"/>
      <c r="WKT34"/>
      <c r="WKU34"/>
      <c r="WKV34"/>
      <c r="WKW34"/>
      <c r="WKX34"/>
      <c r="WKY34"/>
      <c r="WKZ34"/>
      <c r="WLA34"/>
      <c r="WLB34"/>
      <c r="WLC34"/>
      <c r="WLD34"/>
      <c r="WLE34"/>
      <c r="WLF34"/>
      <c r="WLG34"/>
      <c r="WLH34"/>
      <c r="WLI34"/>
      <c r="WLJ34"/>
      <c r="WLK34"/>
      <c r="WLL34"/>
      <c r="WLM34"/>
      <c r="WLN34"/>
      <c r="WLO34"/>
      <c r="WLP34"/>
      <c r="WLQ34"/>
      <c r="WLR34"/>
      <c r="WLS34"/>
      <c r="WLT34"/>
      <c r="WLU34"/>
      <c r="WLV34"/>
      <c r="WLW34"/>
      <c r="WLX34"/>
      <c r="WLY34"/>
      <c r="WLZ34"/>
      <c r="WMA34"/>
      <c r="WMB34"/>
      <c r="WMC34"/>
      <c r="WMD34"/>
      <c r="WME34"/>
      <c r="WMF34"/>
      <c r="WMG34"/>
      <c r="WMH34"/>
      <c r="WMI34"/>
      <c r="WMJ34"/>
      <c r="WMK34"/>
      <c r="WML34"/>
      <c r="WMM34"/>
      <c r="WMN34"/>
      <c r="WMO34"/>
      <c r="WMP34"/>
      <c r="WMQ34"/>
      <c r="WMR34"/>
      <c r="WMS34"/>
      <c r="WMT34"/>
      <c r="WMU34"/>
      <c r="WMV34"/>
      <c r="WMW34"/>
      <c r="WMX34"/>
      <c r="WMY34"/>
      <c r="WMZ34"/>
      <c r="WNA34"/>
      <c r="WNB34"/>
      <c r="WNC34"/>
      <c r="WND34"/>
      <c r="WNE34"/>
      <c r="WNF34"/>
      <c r="WNG34"/>
      <c r="WNH34"/>
      <c r="WNI34"/>
      <c r="WNJ34"/>
      <c r="WNK34"/>
      <c r="WNL34"/>
      <c r="WNM34"/>
      <c r="WNN34"/>
      <c r="WNO34"/>
      <c r="WNP34"/>
      <c r="WNQ34"/>
      <c r="WNR34"/>
      <c r="WNS34"/>
      <c r="WNT34"/>
      <c r="WNU34"/>
      <c r="WNV34"/>
      <c r="WNW34"/>
      <c r="WNX34"/>
      <c r="WNY34"/>
      <c r="WNZ34"/>
      <c r="WOA34"/>
      <c r="WOB34"/>
      <c r="WOC34"/>
      <c r="WOD34"/>
      <c r="WOE34"/>
      <c r="WOF34"/>
      <c r="WOG34"/>
      <c r="WOH34"/>
      <c r="WOI34"/>
      <c r="WOJ34"/>
      <c r="WOK34"/>
      <c r="WOL34"/>
      <c r="WOM34"/>
      <c r="WON34"/>
      <c r="WOO34"/>
      <c r="WOP34"/>
      <c r="WOQ34"/>
      <c r="WOR34"/>
      <c r="WOS34"/>
      <c r="WOT34"/>
      <c r="WOU34"/>
      <c r="WOV34"/>
      <c r="WOW34"/>
      <c r="WOX34"/>
      <c r="WOY34"/>
      <c r="WOZ34"/>
      <c r="WPA34"/>
      <c r="WPB34"/>
      <c r="WPC34"/>
      <c r="WPD34"/>
      <c r="WPE34"/>
      <c r="WPF34"/>
      <c r="WPG34"/>
      <c r="WPH34"/>
      <c r="WPI34"/>
      <c r="WPJ34"/>
      <c r="WPK34"/>
      <c r="WPL34"/>
      <c r="WPM34"/>
      <c r="WPN34"/>
      <c r="WPO34"/>
      <c r="WPP34"/>
      <c r="WPQ34"/>
      <c r="WPR34"/>
      <c r="WPS34"/>
      <c r="WPT34"/>
      <c r="WPU34"/>
      <c r="WPV34"/>
      <c r="WPW34"/>
      <c r="WPX34"/>
      <c r="WPY34"/>
      <c r="WPZ34"/>
      <c r="WQA34"/>
      <c r="WQB34"/>
      <c r="WQC34"/>
      <c r="WQD34"/>
      <c r="WQE34"/>
      <c r="WQF34"/>
      <c r="WQG34"/>
      <c r="WQH34"/>
      <c r="WQI34"/>
      <c r="WQJ34"/>
      <c r="WQK34"/>
      <c r="WQL34"/>
      <c r="WQM34"/>
      <c r="WQN34"/>
      <c r="WQO34"/>
      <c r="WQP34"/>
      <c r="WQQ34"/>
      <c r="WQR34"/>
      <c r="WQS34"/>
      <c r="WQT34"/>
      <c r="WQU34"/>
      <c r="WQV34"/>
      <c r="WQW34"/>
      <c r="WQX34"/>
      <c r="WQY34"/>
      <c r="WQZ34"/>
      <c r="WRA34"/>
      <c r="WRB34"/>
      <c r="WRC34"/>
      <c r="WRD34"/>
      <c r="WRE34"/>
      <c r="WRF34"/>
      <c r="WRG34"/>
      <c r="WRH34"/>
      <c r="WRI34"/>
      <c r="WRJ34"/>
      <c r="WRK34"/>
      <c r="WRL34"/>
      <c r="WRM34"/>
      <c r="WRN34"/>
      <c r="WRO34"/>
      <c r="WRP34"/>
      <c r="WRQ34"/>
      <c r="WRR34"/>
      <c r="WRS34"/>
      <c r="WRT34"/>
      <c r="WRU34"/>
      <c r="WRV34"/>
      <c r="WRW34"/>
      <c r="WRX34"/>
      <c r="WRY34"/>
      <c r="WRZ34"/>
      <c r="WSA34"/>
      <c r="WSB34"/>
      <c r="WSC34"/>
      <c r="WSD34"/>
      <c r="WSE34"/>
      <c r="WSF34"/>
      <c r="WSG34"/>
      <c r="WSH34"/>
      <c r="WSI34"/>
      <c r="WSJ34"/>
      <c r="WSK34"/>
      <c r="WSL34"/>
      <c r="WSM34"/>
      <c r="WSN34"/>
      <c r="WSO34"/>
      <c r="WSP34"/>
      <c r="WSQ34"/>
      <c r="WSR34"/>
      <c r="WSS34"/>
      <c r="WST34"/>
      <c r="WSU34"/>
      <c r="WSV34"/>
      <c r="WSW34"/>
      <c r="WSX34"/>
      <c r="WSY34"/>
      <c r="WSZ34"/>
      <c r="WTA34"/>
      <c r="WTB34"/>
      <c r="WTC34"/>
      <c r="WTD34"/>
      <c r="WTE34"/>
      <c r="WTF34"/>
      <c r="WTG34"/>
      <c r="WTH34"/>
      <c r="WTI34"/>
      <c r="WTJ34"/>
      <c r="WTK34"/>
      <c r="WTL34"/>
      <c r="WTM34"/>
      <c r="WTN34"/>
      <c r="WTO34"/>
      <c r="WTP34"/>
      <c r="WTQ34"/>
      <c r="WTR34"/>
      <c r="WTS34"/>
      <c r="WTT34"/>
      <c r="WTU34"/>
      <c r="WTV34"/>
      <c r="WTW34"/>
      <c r="WTX34"/>
      <c r="WTY34"/>
      <c r="WTZ34"/>
      <c r="WUA34"/>
      <c r="WUB34"/>
      <c r="WUC34"/>
      <c r="WUD34"/>
      <c r="WUE34"/>
      <c r="WUF34"/>
      <c r="WUG34"/>
      <c r="WUH34"/>
      <c r="WUI34"/>
      <c r="WUJ34"/>
      <c r="WUK34"/>
      <c r="WUL34"/>
      <c r="WUM34"/>
      <c r="WUN34"/>
      <c r="WUO34"/>
      <c r="WUP34"/>
      <c r="WUQ34"/>
      <c r="WUR34"/>
      <c r="WUS34"/>
      <c r="WUT34"/>
      <c r="WUU34"/>
      <c r="WUV34"/>
      <c r="WUW34"/>
      <c r="WUX34"/>
      <c r="WUY34"/>
      <c r="WUZ34"/>
      <c r="WVA34"/>
      <c r="WVB34"/>
      <c r="WVC34"/>
      <c r="WVD34"/>
      <c r="WVE34"/>
      <c r="WVF34"/>
      <c r="WVG34"/>
      <c r="WVH34"/>
      <c r="WVI34"/>
      <c r="WVJ34"/>
      <c r="WVK34"/>
      <c r="WVL34"/>
      <c r="WVM34"/>
      <c r="WVN34"/>
      <c r="WVO34"/>
      <c r="WVP34"/>
      <c r="WVQ34"/>
      <c r="WVR34"/>
      <c r="WVS34"/>
      <c r="WVT34"/>
      <c r="WVU34"/>
      <c r="WVV34"/>
      <c r="WVW34"/>
      <c r="WVX34"/>
      <c r="WVY34"/>
      <c r="WVZ34"/>
      <c r="WWA34"/>
      <c r="WWB34"/>
      <c r="WWC34"/>
      <c r="WWD34"/>
      <c r="WWE34"/>
      <c r="WWF34"/>
      <c r="WWG34"/>
      <c r="WWH34"/>
      <c r="WWI34"/>
      <c r="WWJ34"/>
      <c r="WWK34"/>
      <c r="WWL34"/>
      <c r="WWM34"/>
      <c r="WWN34"/>
      <c r="WWO34"/>
      <c r="WWP34"/>
      <c r="WWQ34"/>
      <c r="WWR34"/>
      <c r="WWS34"/>
      <c r="WWT34"/>
      <c r="WWU34"/>
      <c r="WWV34"/>
      <c r="WWW34"/>
      <c r="WWX34"/>
      <c r="WWY34"/>
      <c r="WWZ34"/>
      <c r="WXA34"/>
      <c r="WXB34"/>
      <c r="WXC34"/>
      <c r="WXD34"/>
      <c r="WXE34"/>
      <c r="WXF34"/>
      <c r="WXG34"/>
      <c r="WXH34"/>
      <c r="WXI34"/>
      <c r="WXJ34"/>
      <c r="WXK34"/>
      <c r="WXL34"/>
      <c r="WXM34"/>
      <c r="WXN34"/>
      <c r="WXO34"/>
      <c r="WXP34"/>
      <c r="WXQ34"/>
      <c r="WXR34"/>
      <c r="WXS34"/>
      <c r="WXT34"/>
      <c r="WXU34"/>
      <c r="WXV34"/>
      <c r="WXW34"/>
      <c r="WXX34"/>
      <c r="WXY34"/>
      <c r="WXZ34"/>
      <c r="WYA34"/>
      <c r="WYB34"/>
      <c r="WYC34"/>
      <c r="WYD34"/>
      <c r="WYE34"/>
      <c r="WYF34"/>
      <c r="WYG34"/>
      <c r="WYH34"/>
      <c r="WYI34"/>
      <c r="WYJ34"/>
      <c r="WYK34"/>
      <c r="WYL34"/>
      <c r="WYM34"/>
      <c r="WYN34"/>
      <c r="WYO34"/>
      <c r="WYP34"/>
      <c r="WYQ34"/>
      <c r="WYR34"/>
      <c r="WYS34"/>
      <c r="WYT34"/>
      <c r="WYU34"/>
      <c r="WYV34"/>
      <c r="WYW34"/>
      <c r="WYX34"/>
      <c r="WYY34"/>
      <c r="WYZ34"/>
      <c r="WZA34"/>
      <c r="WZB34"/>
      <c r="WZC34"/>
      <c r="WZD34"/>
      <c r="WZE34"/>
      <c r="WZF34"/>
      <c r="WZG34"/>
      <c r="WZH34"/>
      <c r="WZI34"/>
      <c r="WZJ34"/>
      <c r="WZK34"/>
      <c r="WZL34"/>
      <c r="WZM34"/>
      <c r="WZN34"/>
      <c r="WZO34"/>
      <c r="WZP34"/>
      <c r="WZQ34"/>
      <c r="WZR34"/>
      <c r="WZS34"/>
      <c r="WZT34"/>
      <c r="WZU34"/>
      <c r="WZV34"/>
      <c r="WZW34"/>
      <c r="WZX34"/>
      <c r="WZY34"/>
      <c r="WZZ34"/>
      <c r="XAA34"/>
      <c r="XAB34"/>
      <c r="XAC34"/>
      <c r="XAD34"/>
      <c r="XAE34"/>
      <c r="XAF34"/>
      <c r="XAG34"/>
      <c r="XAH34"/>
      <c r="XAI34"/>
      <c r="XAJ34"/>
      <c r="XAK34"/>
      <c r="XAL34"/>
      <c r="XAM34"/>
      <c r="XAN34"/>
      <c r="XAO34"/>
      <c r="XAP34"/>
      <c r="XAQ34"/>
      <c r="XAR34"/>
      <c r="XAS34"/>
      <c r="XAT34"/>
      <c r="XAU34"/>
      <c r="XAV34"/>
      <c r="XAW34"/>
      <c r="XAX34"/>
      <c r="XAY34"/>
      <c r="XAZ34"/>
      <c r="XBA34"/>
      <c r="XBB34"/>
      <c r="XBC34"/>
      <c r="XBD34"/>
      <c r="XBE34"/>
      <c r="XBF34"/>
      <c r="XBG34"/>
      <c r="XBH34"/>
      <c r="XBI34"/>
      <c r="XBJ34"/>
      <c r="XBK34"/>
      <c r="XBL34"/>
      <c r="XBM34"/>
      <c r="XBN34"/>
      <c r="XBO34"/>
      <c r="XBP34"/>
      <c r="XBQ34"/>
      <c r="XBR34"/>
      <c r="XBS34"/>
      <c r="XBT34"/>
      <c r="XBU34"/>
      <c r="XBV34"/>
      <c r="XBW34"/>
      <c r="XBX34"/>
      <c r="XBY34"/>
      <c r="XBZ34"/>
      <c r="XCA34"/>
      <c r="XCB34"/>
      <c r="XCC34"/>
      <c r="XCD34"/>
      <c r="XCE34"/>
      <c r="XCF34"/>
      <c r="XCG34"/>
      <c r="XCH34"/>
      <c r="XCI34"/>
      <c r="XCJ34"/>
      <c r="XCK34"/>
      <c r="XCL34"/>
      <c r="XCM34"/>
      <c r="XCN34"/>
      <c r="XCO34"/>
      <c r="XCP34"/>
      <c r="XCQ34"/>
      <c r="XCR34"/>
      <c r="XCS34"/>
      <c r="XCT34"/>
      <c r="XCU34"/>
      <c r="XCV34"/>
      <c r="XCW34"/>
      <c r="XCX34"/>
      <c r="XCY34"/>
      <c r="XCZ34"/>
      <c r="XDA34"/>
      <c r="XDB34"/>
      <c r="XDC34"/>
      <c r="XDD34"/>
      <c r="XDE34"/>
      <c r="XDF34"/>
      <c r="XDG34"/>
      <c r="XDH34"/>
      <c r="XDI34"/>
      <c r="XDJ34"/>
      <c r="XDK34"/>
      <c r="XDL34"/>
      <c r="XDM34"/>
      <c r="XDN34"/>
      <c r="XDO34"/>
      <c r="XDP34"/>
      <c r="XDQ34"/>
      <c r="XDR34"/>
      <c r="XDS34"/>
      <c r="XDT34"/>
      <c r="XDU34"/>
      <c r="XDV34"/>
      <c r="XDW34"/>
      <c r="XDX34"/>
      <c r="XDY34"/>
      <c r="XDZ34"/>
      <c r="XEA34"/>
      <c r="XEB34"/>
      <c r="XEC34"/>
      <c r="XED34"/>
      <c r="XEE34"/>
      <c r="XEF34"/>
      <c r="XEG34"/>
      <c r="XEH34"/>
      <c r="XEI34"/>
    </row>
    <row r="35" spans="1:16363" ht="16" thickTop="1" x14ac:dyDescent="0.2">
      <c r="A35" s="218">
        <f t="shared" si="12"/>
        <v>45073.999305555553</v>
      </c>
      <c r="B35" s="25">
        <f t="shared" si="0"/>
        <v>3</v>
      </c>
      <c r="C35" s="6">
        <f>Penman!Z30</f>
        <v>0.20706240401122378</v>
      </c>
      <c r="D35" s="7">
        <f t="shared" si="6"/>
        <v>0.50666666666666671</v>
      </c>
      <c r="E35" s="7">
        <f t="shared" si="13"/>
        <v>0.1049116180323534</v>
      </c>
      <c r="F35" s="131">
        <f>IF(L34&gt;0.3,E35/'Irrigation Rate'!$B$17,0)</f>
        <v>0</v>
      </c>
      <c r="G35" s="7">
        <f t="shared" si="1"/>
        <v>0.1049116180323534</v>
      </c>
      <c r="H35" s="11">
        <f>'Table (Dly)'!C29</f>
        <v>0</v>
      </c>
      <c r="I35" s="16"/>
      <c r="K35" s="11">
        <f t="shared" si="16"/>
        <v>0.65954469019482775</v>
      </c>
      <c r="L35" s="8">
        <f t="shared" si="17"/>
        <v>0.25734742649742443</v>
      </c>
      <c r="N35" s="11">
        <f t="shared" si="20"/>
        <v>0</v>
      </c>
      <c r="O35" s="15">
        <f t="shared" si="2"/>
        <v>11.142857142857144</v>
      </c>
      <c r="P35" s="11">
        <f t="shared" si="14"/>
        <v>2.5628571428571432</v>
      </c>
      <c r="Q35" s="11">
        <f t="shared" si="9"/>
        <v>1.3429379595677444</v>
      </c>
      <c r="R35" s="11">
        <f t="shared" si="9"/>
        <v>2.7200000000000006</v>
      </c>
      <c r="S35" s="11">
        <f t="shared" si="18"/>
        <v>0</v>
      </c>
      <c r="T35" s="11">
        <f t="shared" si="19"/>
        <v>1.8142923820183607</v>
      </c>
      <c r="V35">
        <v>1.2</v>
      </c>
      <c r="W35" s="210">
        <v>0.19533333333333336</v>
      </c>
      <c r="X35" s="210">
        <v>0.29366666666666669</v>
      </c>
      <c r="Y35" s="210">
        <v>0.36633333333333334</v>
      </c>
      <c r="Z35" s="210">
        <v>0.39733333333333332</v>
      </c>
      <c r="AA35">
        <f t="shared" si="3"/>
        <v>7.516</v>
      </c>
      <c r="AB35" s="25" cm="1">
        <f t="array" ref="AB35">IF(AA35&gt;0,(AA35-θr)/(θs-θr),-999)</f>
        <v>0.14871323529411765</v>
      </c>
      <c r="AC35" s="73">
        <f t="shared" si="4"/>
        <v>0.89999999999999991</v>
      </c>
      <c r="AD35" s="25">
        <f t="shared" si="5"/>
        <v>0.58684108282781589</v>
      </c>
      <c r="AE35" s="25">
        <f>IF(V35&lt;Ds,'Rainfed corn'!E35,IF(V35&gt;Dd,0,'Rainfed corn'!E35*AD35))</f>
        <v>6.1566447527324479E-2</v>
      </c>
      <c r="AG35" s="25"/>
      <c r="AH35" s="25"/>
      <c r="AI35" s="25"/>
      <c r="AJ35" s="25"/>
      <c r="AK35" s="25"/>
      <c r="AL35" s="25"/>
      <c r="AM35" s="25"/>
      <c r="AN35" s="25"/>
      <c r="AO35" s="25"/>
      <c r="AP35" s="25"/>
      <c r="AQ35" s="25"/>
      <c r="AR35" s="25"/>
      <c r="AS35" s="25"/>
      <c r="AT35" s="25"/>
      <c r="AU35" s="25"/>
      <c r="AV35" s="25"/>
      <c r="AW35" s="25"/>
    </row>
    <row r="36" spans="1:16363" ht="15" x14ac:dyDescent="0.2">
      <c r="A36" s="218">
        <f t="shared" si="12"/>
        <v>45074.999305555553</v>
      </c>
      <c r="B36" s="25">
        <f t="shared" si="0"/>
        <v>3</v>
      </c>
      <c r="C36" s="6">
        <f>Penman!Z31</f>
        <v>0.1875053812547908</v>
      </c>
      <c r="D36" s="7">
        <f t="shared" si="6"/>
        <v>0.50666666666666671</v>
      </c>
      <c r="E36" s="7">
        <f t="shared" si="13"/>
        <v>9.5002726502427345E-2</v>
      </c>
      <c r="F36" s="131">
        <f>IF(L35&gt;0.3,E36/'Irrigation Rate'!$B$17,0)</f>
        <v>0</v>
      </c>
      <c r="G36" s="7">
        <f t="shared" si="1"/>
        <v>9.5002726502427345E-2</v>
      </c>
      <c r="H36" s="11">
        <f>'Table (Dly)'!C30</f>
        <v>0</v>
      </c>
      <c r="I36" s="16"/>
      <c r="K36" s="11">
        <f t="shared" si="16"/>
        <v>0.75454741669725511</v>
      </c>
      <c r="L36" s="8">
        <f t="shared" si="17"/>
        <v>0.2823502450221374</v>
      </c>
      <c r="N36" s="11">
        <f t="shared" si="20"/>
        <v>0</v>
      </c>
      <c r="O36" s="15">
        <f t="shared" si="2"/>
        <v>11.61904761904762</v>
      </c>
      <c r="P36" s="11">
        <f t="shared" si="14"/>
        <v>2.6723809523809532</v>
      </c>
      <c r="Q36" s="11">
        <f t="shared" si="9"/>
        <v>1.4379406860701718</v>
      </c>
      <c r="R36" s="11">
        <f t="shared" si="9"/>
        <v>2.7200000000000006</v>
      </c>
      <c r="S36" s="11">
        <f t="shared" si="18"/>
        <v>0</v>
      </c>
      <c r="T36" s="11">
        <f t="shared" si="19"/>
        <v>1.8142923820183607</v>
      </c>
      <c r="V36">
        <v>1.2</v>
      </c>
      <c r="W36" s="210">
        <v>0.19533333333333336</v>
      </c>
      <c r="X36" s="210">
        <v>0.29366666666666669</v>
      </c>
      <c r="Y36" s="210">
        <v>0.36633333333333334</v>
      </c>
      <c r="Z36" s="210">
        <v>0.39733333333333332</v>
      </c>
      <c r="AA36">
        <f t="shared" si="3"/>
        <v>7.516</v>
      </c>
      <c r="AB36" s="25" cm="1">
        <f t="array" ref="AB36">IF(AA36&gt;0,(AA36-θr)/(θs-θr),-999)</f>
        <v>0.14871323529411765</v>
      </c>
      <c r="AC36" s="73">
        <f t="shared" si="4"/>
        <v>0.89999999999999991</v>
      </c>
      <c r="AD36" s="25">
        <f t="shared" si="5"/>
        <v>0.58684108282781589</v>
      </c>
      <c r="AE36" s="25">
        <f>IF(V36&lt;Ds,'Rainfed corn'!E36,IF(V36&gt;Dd,0,'Rainfed corn'!E36*AD36))</f>
        <v>5.5751502892279307E-2</v>
      </c>
      <c r="AG36" s="25"/>
      <c r="AH36" s="25"/>
      <c r="AI36" s="25"/>
      <c r="AJ36" s="25"/>
      <c r="AK36" s="25"/>
      <c r="AL36" s="25"/>
      <c r="AM36" s="25"/>
      <c r="AN36" s="25"/>
      <c r="AO36" s="25"/>
      <c r="AP36" s="25"/>
      <c r="AQ36" s="25"/>
      <c r="AR36" s="25"/>
      <c r="AS36" s="25"/>
      <c r="AT36" s="25"/>
      <c r="AU36" s="25"/>
      <c r="AV36" s="25"/>
      <c r="AW36" s="25"/>
    </row>
    <row r="37" spans="1:16363" ht="15" x14ac:dyDescent="0.2">
      <c r="A37" s="218">
        <f t="shared" si="12"/>
        <v>45075.999305555553</v>
      </c>
      <c r="B37" s="25">
        <f t="shared" si="0"/>
        <v>3</v>
      </c>
      <c r="C37" s="6">
        <f>Penman!Z32</f>
        <v>0.20656444492776266</v>
      </c>
      <c r="D37" s="7">
        <f t="shared" si="6"/>
        <v>0.50666666666666671</v>
      </c>
      <c r="E37" s="7">
        <f t="shared" si="13"/>
        <v>0.10465931876339976</v>
      </c>
      <c r="F37" s="131">
        <f>IF(L36&gt;0.3,E37/'Irrigation Rate'!$B$17,0)</f>
        <v>0</v>
      </c>
      <c r="G37" s="7">
        <f t="shared" si="1"/>
        <v>0.10465931876339976</v>
      </c>
      <c r="H37" s="11">
        <f>'Table (Dly)'!C31</f>
        <v>0</v>
      </c>
      <c r="I37" s="16"/>
      <c r="K37" s="11">
        <f t="shared" si="16"/>
        <v>0.85920673546065485</v>
      </c>
      <c r="L37" s="8">
        <f t="shared" si="17"/>
        <v>0.30906717102901243</v>
      </c>
      <c r="N37" s="11">
        <f t="shared" si="20"/>
        <v>0</v>
      </c>
      <c r="O37" s="15">
        <f t="shared" si="2"/>
        <v>12.095238095238097</v>
      </c>
      <c r="P37" s="11">
        <f t="shared" si="14"/>
        <v>2.7800000000000007</v>
      </c>
      <c r="Q37" s="11">
        <f t="shared" si="9"/>
        <v>1.5426000048335715</v>
      </c>
      <c r="R37" s="11">
        <f t="shared" si="9"/>
        <v>2.7200000000000006</v>
      </c>
      <c r="S37" s="11">
        <f t="shared" si="18"/>
        <v>0</v>
      </c>
      <c r="T37" s="11">
        <f t="shared" si="19"/>
        <v>1.8142923820183607</v>
      </c>
      <c r="V37">
        <v>1.2</v>
      </c>
      <c r="W37" s="210">
        <v>0.19533333333333336</v>
      </c>
      <c r="X37" s="210">
        <v>0.29366666666666669</v>
      </c>
      <c r="Y37" s="210">
        <v>0.36633333333333334</v>
      </c>
      <c r="Z37" s="210">
        <v>0.39733333333333332</v>
      </c>
      <c r="AA37">
        <f t="shared" si="3"/>
        <v>7.516</v>
      </c>
      <c r="AB37" s="25" cm="1">
        <f t="array" ref="AB37">IF(AA37&gt;0,(AA37-θr)/(θs-θr),-999)</f>
        <v>0.14871323529411765</v>
      </c>
      <c r="AC37" s="73">
        <f t="shared" si="4"/>
        <v>0.89999999999999991</v>
      </c>
      <c r="AD37" s="25">
        <f t="shared" si="5"/>
        <v>0.58684108282781589</v>
      </c>
      <c r="AE37" s="25">
        <f>IF(V37&lt;Ds,'Rainfed corn'!E37,IF(V37&gt;Dd,0,'Rainfed corn'!E37*AD37))</f>
        <v>6.1418387951135064E-2</v>
      </c>
      <c r="AG37" s="25"/>
      <c r="AH37" s="25"/>
      <c r="AI37" s="25"/>
      <c r="AJ37" s="25"/>
      <c r="AK37" s="25"/>
      <c r="AL37" s="25"/>
      <c r="AM37" s="25"/>
      <c r="AN37" s="25"/>
      <c r="AO37" s="25"/>
      <c r="AP37" s="25"/>
      <c r="AQ37" s="25"/>
      <c r="AR37" s="25"/>
      <c r="AS37" s="25"/>
      <c r="AT37" s="25"/>
      <c r="AU37" s="25"/>
      <c r="AV37" s="25"/>
      <c r="AW37" s="25"/>
    </row>
    <row r="38" spans="1:16363" ht="15" x14ac:dyDescent="0.2">
      <c r="A38" s="218">
        <f t="shared" si="12"/>
        <v>45076.999305555553</v>
      </c>
      <c r="B38" s="25">
        <f t="shared" si="0"/>
        <v>3</v>
      </c>
      <c r="C38" s="6">
        <f>Penman!Z33</f>
        <v>0.14206887256498366</v>
      </c>
      <c r="D38" s="7">
        <f t="shared" si="6"/>
        <v>0.50666666666666671</v>
      </c>
      <c r="E38" s="7">
        <f t="shared" si="13"/>
        <v>7.1981562099591723E-2</v>
      </c>
      <c r="F38" s="131">
        <f>IF(L37&gt;0.3,E38/'Irrigation Rate'!$B$17,0)</f>
        <v>1.5774084506980846</v>
      </c>
      <c r="G38" s="7">
        <f t="shared" si="1"/>
        <v>7.1981562099591723E-2</v>
      </c>
      <c r="H38" s="11">
        <f>'Table (Dly)'!C32</f>
        <v>0</v>
      </c>
      <c r="I38" s="16"/>
      <c r="K38" s="11">
        <f t="shared" si="16"/>
        <v>0.93118829756024657</v>
      </c>
      <c r="L38" s="8">
        <f t="shared" si="17"/>
        <v>0.32332926998619665</v>
      </c>
      <c r="N38" s="11">
        <f t="shared" si="20"/>
        <v>0</v>
      </c>
      <c r="O38" s="15">
        <f t="shared" si="2"/>
        <v>12.571428571428573</v>
      </c>
      <c r="P38" s="11">
        <f t="shared" si="14"/>
        <v>2.8800000000000008</v>
      </c>
      <c r="Q38" s="11">
        <f t="shared" si="9"/>
        <v>1.6145815669331633</v>
      </c>
      <c r="R38" s="11">
        <f t="shared" si="9"/>
        <v>2.7200000000000006</v>
      </c>
      <c r="S38" s="11">
        <f t="shared" si="18"/>
        <v>0</v>
      </c>
      <c r="T38" s="11">
        <f t="shared" si="19"/>
        <v>1.8142923820183607</v>
      </c>
      <c r="V38">
        <v>1.2</v>
      </c>
      <c r="W38" s="210">
        <v>0.19533333333333336</v>
      </c>
      <c r="X38" s="210">
        <v>0.29366666666666669</v>
      </c>
      <c r="Y38" s="210">
        <v>0.36633333333333334</v>
      </c>
      <c r="Z38" s="210">
        <v>0.39733333333333332</v>
      </c>
      <c r="AA38">
        <f t="shared" si="3"/>
        <v>7.516</v>
      </c>
      <c r="AB38" s="25" cm="1">
        <f t="array" ref="AB38">IF(AA38&gt;0,(AA38-θr)/(θs-θr),-999)</f>
        <v>0.14871323529411765</v>
      </c>
      <c r="AC38" s="73">
        <f t="shared" si="4"/>
        <v>0.89999999999999991</v>
      </c>
      <c r="AD38" s="25">
        <f t="shared" si="5"/>
        <v>0.58684108282781589</v>
      </c>
      <c r="AE38" s="25">
        <f>IF(V38&lt;Ds,'Rainfed corn'!E38,IF(V38&gt;Dd,0,'Rainfed corn'!E38*AD38))</f>
        <v>4.2241737846162079E-2</v>
      </c>
      <c r="AG38" s="25"/>
      <c r="AH38" s="25"/>
      <c r="AI38" s="25"/>
      <c r="AJ38" s="25"/>
      <c r="AK38" s="25"/>
      <c r="AL38" s="25"/>
      <c r="AM38" s="25"/>
      <c r="AN38" s="25"/>
      <c r="AO38" s="25"/>
      <c r="AP38" s="25"/>
      <c r="AQ38" s="25"/>
      <c r="AR38" s="25"/>
      <c r="AS38" s="25"/>
      <c r="AT38" s="25"/>
      <c r="AU38" s="25"/>
      <c r="AV38" s="25"/>
      <c r="AW38" s="25"/>
    </row>
    <row r="39" spans="1:16363" ht="15" x14ac:dyDescent="0.2">
      <c r="A39" s="218">
        <f t="shared" si="12"/>
        <v>45077.999305555553</v>
      </c>
      <c r="B39" s="25">
        <f t="shared" si="0"/>
        <v>3</v>
      </c>
      <c r="C39" s="6">
        <f>Penman!Z34</f>
        <v>0.20499481623723739</v>
      </c>
      <c r="D39" s="7">
        <f t="shared" si="6"/>
        <v>0.50666666666666671</v>
      </c>
      <c r="E39" s="7">
        <f t="shared" si="13"/>
        <v>0.10386404022686696</v>
      </c>
      <c r="F39" s="131">
        <f>IF(L38&gt;0.3,E39/'Irrigation Rate'!$B$17,0)</f>
        <v>2.276083069034077</v>
      </c>
      <c r="G39" s="7">
        <f t="shared" si="1"/>
        <v>0.10386404022686696</v>
      </c>
      <c r="H39" s="11">
        <f>'Table (Dly)'!C33</f>
        <v>0</v>
      </c>
      <c r="I39" s="16"/>
      <c r="K39" s="11">
        <f t="shared" si="16"/>
        <v>1.0350523377871135</v>
      </c>
      <c r="L39" s="8">
        <f t="shared" si="17"/>
        <v>0.34733299925742056</v>
      </c>
      <c r="N39" s="11">
        <f t="shared" si="20"/>
        <v>0</v>
      </c>
      <c r="O39" s="15">
        <f t="shared" si="2"/>
        <v>13.047619047619049</v>
      </c>
      <c r="P39" s="11">
        <f t="shared" si="14"/>
        <v>2.9800000000000004</v>
      </c>
      <c r="Q39" s="11">
        <f t="shared" si="9"/>
        <v>1.7184456071600303</v>
      </c>
      <c r="R39" s="11">
        <f t="shared" si="9"/>
        <v>2.7200000000000006</v>
      </c>
      <c r="S39" s="11">
        <f t="shared" si="18"/>
        <v>0</v>
      </c>
      <c r="T39" s="11">
        <f t="shared" si="19"/>
        <v>1.8142923820183607</v>
      </c>
      <c r="V39">
        <v>1.2</v>
      </c>
      <c r="W39" s="210">
        <v>0.19533333333333336</v>
      </c>
      <c r="X39" s="210">
        <v>0.29366666666666669</v>
      </c>
      <c r="Y39" s="210">
        <v>0.36633333333333334</v>
      </c>
      <c r="Z39" s="210">
        <v>0.39733333333333332</v>
      </c>
      <c r="AA39">
        <f t="shared" si="3"/>
        <v>7.516</v>
      </c>
      <c r="AB39" s="25" cm="1">
        <f t="array" ref="AB39">IF(AA39&gt;0,(AA39-θr)/(θs-θr),-999)</f>
        <v>0.14871323529411765</v>
      </c>
      <c r="AC39" s="73">
        <f t="shared" si="4"/>
        <v>0.89999999999999991</v>
      </c>
      <c r="AD39" s="25">
        <f t="shared" si="5"/>
        <v>0.58684108282781589</v>
      </c>
      <c r="AE39" s="25">
        <f>IF(V39&lt;Ds,'Rainfed corn'!E39,IF(V39&gt;Dd,0,'Rainfed corn'!E39*AD39))</f>
        <v>6.0951685833606432E-2</v>
      </c>
      <c r="AG39" s="25"/>
      <c r="AH39" s="25"/>
      <c r="AI39" s="25"/>
      <c r="AJ39" s="25"/>
      <c r="AK39" s="25"/>
      <c r="AL39" s="25"/>
      <c r="AM39" s="25"/>
      <c r="AN39" s="25"/>
      <c r="AO39" s="25"/>
      <c r="AP39" s="25"/>
      <c r="AQ39" s="25"/>
      <c r="AR39" s="25"/>
      <c r="AS39" s="25"/>
      <c r="AT39" s="25"/>
      <c r="AU39" s="25"/>
      <c r="AV39" s="25"/>
      <c r="AW39" s="25"/>
    </row>
    <row r="40" spans="1:16363" ht="15" x14ac:dyDescent="0.2">
      <c r="A40" s="218">
        <f t="shared" si="12"/>
        <v>45078.999305555553</v>
      </c>
      <c r="B40" s="25">
        <f t="shared" si="0"/>
        <v>3</v>
      </c>
      <c r="C40" s="6">
        <f>Penman!Z35</f>
        <v>0.21859589040073407</v>
      </c>
      <c r="D40" s="7">
        <f t="shared" si="6"/>
        <v>0.50666666666666671</v>
      </c>
      <c r="E40" s="7">
        <f t="shared" si="13"/>
        <v>0.11075525113637194</v>
      </c>
      <c r="F40" s="131">
        <f>IF(L39&gt;0.3,E40/'Irrigation Rate'!$B$17,0)</f>
        <v>2.427097495605651</v>
      </c>
      <c r="G40" s="7">
        <f t="shared" si="1"/>
        <v>0.11075525113637194</v>
      </c>
      <c r="H40" s="11">
        <f>'Table (Dly)'!C34</f>
        <v>0</v>
      </c>
      <c r="I40" s="16"/>
      <c r="K40" s="11">
        <f t="shared" si="16"/>
        <v>1.1458075889234853</v>
      </c>
      <c r="L40" s="8">
        <f t="shared" si="17"/>
        <v>0.37201545094918348</v>
      </c>
      <c r="M40" s="289"/>
      <c r="N40" s="11">
        <f t="shared" si="20"/>
        <v>0</v>
      </c>
      <c r="O40" s="15">
        <f t="shared" si="2"/>
        <v>13.523809523809526</v>
      </c>
      <c r="P40" s="11">
        <f t="shared" si="14"/>
        <v>3.0800000000000005</v>
      </c>
      <c r="Q40" s="11">
        <f t="shared" si="9"/>
        <v>1.8292008582964021</v>
      </c>
      <c r="R40" s="11">
        <f t="shared" si="9"/>
        <v>2.7200000000000006</v>
      </c>
      <c r="S40" s="11">
        <f t="shared" si="18"/>
        <v>0</v>
      </c>
      <c r="T40" s="11">
        <f t="shared" si="19"/>
        <v>1.8142923820183607</v>
      </c>
      <c r="V40">
        <v>1.2</v>
      </c>
      <c r="W40" s="210">
        <v>0.19533333333333336</v>
      </c>
      <c r="X40" s="210">
        <v>0.29366666666666669</v>
      </c>
      <c r="Y40" s="210">
        <v>0.36633333333333334</v>
      </c>
      <c r="Z40" s="210">
        <v>0.39733333333333332</v>
      </c>
      <c r="AA40">
        <f t="shared" si="3"/>
        <v>7.516</v>
      </c>
      <c r="AB40" s="25" cm="1">
        <f t="array" ref="AB40">IF(AA40&gt;0,(AA40-θr)/(θs-θr),-999)</f>
        <v>0.14871323529411765</v>
      </c>
      <c r="AC40" s="73">
        <f t="shared" si="4"/>
        <v>0.89999999999999991</v>
      </c>
      <c r="AD40" s="25">
        <f t="shared" si="5"/>
        <v>0.58684108282781589</v>
      </c>
      <c r="AE40" s="25">
        <f>IF(V40&lt;Ds,'Rainfed corn'!E40,IF(V40&gt;Dd,0,'Rainfed corn'!E40*AD40))</f>
        <v>6.4995731505735191E-2</v>
      </c>
      <c r="AG40" s="25"/>
      <c r="AH40" s="25"/>
      <c r="AI40" s="25"/>
      <c r="AJ40" s="25"/>
      <c r="AK40" s="25"/>
      <c r="AL40" s="25"/>
      <c r="AM40" s="25"/>
      <c r="AN40" s="25"/>
      <c r="AO40" s="25"/>
      <c r="AP40" s="25"/>
      <c r="AQ40" s="25"/>
      <c r="AR40" s="25"/>
      <c r="AS40" s="25"/>
      <c r="AT40" s="25"/>
      <c r="AU40" s="25"/>
      <c r="AV40" s="25"/>
      <c r="AW40" s="25"/>
    </row>
    <row r="41" spans="1:16363" ht="15" x14ac:dyDescent="0.2">
      <c r="A41" s="218">
        <f t="shared" si="12"/>
        <v>45079.999305555553</v>
      </c>
      <c r="B41" s="25">
        <f t="shared" si="0"/>
        <v>3</v>
      </c>
      <c r="C41" s="6">
        <f>Penman!Z36</f>
        <v>0.2463029280125941</v>
      </c>
      <c r="D41" s="7">
        <f t="shared" si="6"/>
        <v>0.50666666666666671</v>
      </c>
      <c r="E41" s="7">
        <f t="shared" si="13"/>
        <v>0.12479348352638102</v>
      </c>
      <c r="F41" s="131">
        <f>IF(L40&gt;0.3,E41/'Irrigation Rate'!$B$17,0)</f>
        <v>2.7347321975898344</v>
      </c>
      <c r="G41" s="7">
        <f t="shared" si="1"/>
        <v>0.12479348352638102</v>
      </c>
      <c r="H41" s="11">
        <f>'Table (Dly)'!C35</f>
        <v>0</v>
      </c>
      <c r="I41" s="16"/>
      <c r="K41" s="11">
        <f t="shared" si="16"/>
        <v>1.2706010724498664</v>
      </c>
      <c r="L41" s="8">
        <f t="shared" si="17"/>
        <v>0.39956008567605855</v>
      </c>
      <c r="M41" s="289"/>
      <c r="N41" s="11">
        <f t="shared" si="20"/>
        <v>0</v>
      </c>
      <c r="O41" s="15">
        <f t="shared" si="2"/>
        <v>14.000000000000002</v>
      </c>
      <c r="P41" s="11">
        <f t="shared" si="14"/>
        <v>3.1800000000000006</v>
      </c>
      <c r="Q41" s="11">
        <f t="shared" si="9"/>
        <v>1.9539943418227832</v>
      </c>
      <c r="R41" s="11">
        <f t="shared" si="9"/>
        <v>2.7200000000000006</v>
      </c>
      <c r="S41" s="11">
        <f t="shared" si="18"/>
        <v>0</v>
      </c>
      <c r="T41" s="11">
        <f t="shared" si="19"/>
        <v>1.8142923820183607</v>
      </c>
      <c r="V41">
        <v>1.2</v>
      </c>
      <c r="W41" s="210">
        <v>0.19533333333333336</v>
      </c>
      <c r="X41" s="210">
        <v>0.29366666666666669</v>
      </c>
      <c r="Y41" s="210">
        <v>0.36633333333333334</v>
      </c>
      <c r="Z41" s="210">
        <v>0.39733333333333332</v>
      </c>
      <c r="AA41">
        <f t="shared" si="3"/>
        <v>7.516</v>
      </c>
      <c r="AB41" s="25" cm="1">
        <f t="array" ref="AB41">IF(AA41&gt;0,(AA41-θr)/(θs-θr),-999)</f>
        <v>0.14871323529411765</v>
      </c>
      <c r="AC41" s="73">
        <f t="shared" ref="AC41:AC66" si="21">(Ds-V41)/(Ds-Dd)</f>
        <v>0.89999999999999991</v>
      </c>
      <c r="AD41" s="25">
        <f t="shared" ref="AD41:AD66" si="22">IF(AB41&gt;0,POWER((1-AC41),k*SIN(AB41*(PI()/2))),POWER((1-AC41),k*SIN(1*(PI()/2))))</f>
        <v>0.58684108282781589</v>
      </c>
      <c r="AE41" s="25">
        <f>IF(V41&lt;Ds,'Rainfed corn'!E41,IF(V41&gt;Dd,0,'Rainfed corn'!E41*AD41))</f>
        <v>7.323394300247664E-2</v>
      </c>
      <c r="AG41" s="25"/>
      <c r="AH41" s="25"/>
      <c r="AI41" s="25"/>
      <c r="AJ41" s="25"/>
      <c r="AK41" s="25"/>
      <c r="AL41" s="25"/>
      <c r="AM41" s="25"/>
      <c r="AN41" s="25"/>
      <c r="AO41" s="25"/>
      <c r="AP41" s="25"/>
      <c r="AQ41" s="25"/>
      <c r="AR41" s="25"/>
      <c r="AS41" s="25"/>
      <c r="AT41" s="25"/>
      <c r="AU41" s="25"/>
      <c r="AV41" s="25"/>
      <c r="AW41" s="25"/>
    </row>
    <row r="42" spans="1:16363" ht="15" x14ac:dyDescent="0.2">
      <c r="A42" s="218">
        <f t="shared" si="12"/>
        <v>45080.999305555553</v>
      </c>
      <c r="B42" s="25">
        <f t="shared" si="0"/>
        <v>4</v>
      </c>
      <c r="C42" s="6">
        <f>Penman!Z37</f>
        <v>0.25458325438374318</v>
      </c>
      <c r="D42" s="7">
        <f t="shared" ref="D42:D73" si="23">IF(B42&gt;0,IF(L41&lt;=SWDPcritical,1,((1-L41)/(1-SWDPcritical)))*VLOOKUP(0,$BG$241:$CC$241,B42+1,FALSE),0.2)</f>
        <v>0.62333333333333341</v>
      </c>
      <c r="E42" s="7">
        <f t="shared" si="13"/>
        <v>0.15869022856586659</v>
      </c>
      <c r="F42" s="131">
        <f>IF(L41&gt;0.3,E42/'Irrigation Rate'!$B$17,0)</f>
        <v>3.4775475869316863</v>
      </c>
      <c r="G42" s="7">
        <f t="shared" si="1"/>
        <v>0.15869022856586659</v>
      </c>
      <c r="H42" s="11">
        <f>'Table (Dly)'!C36</f>
        <v>0</v>
      </c>
      <c r="I42" s="16"/>
      <c r="K42" s="11">
        <f>IF(M42&lt;&gt;"",M42*P42,K41+G42+N42-H42-I42-J42)</f>
        <v>1.4292913010157331</v>
      </c>
      <c r="L42" s="8">
        <f t="shared" si="17"/>
        <v>0.43575954299260145</v>
      </c>
      <c r="M42" s="287"/>
      <c r="N42" s="11">
        <f t="shared" si="20"/>
        <v>0</v>
      </c>
      <c r="O42" s="15">
        <f t="shared" si="2"/>
        <v>14.476190476190478</v>
      </c>
      <c r="P42" s="11">
        <f t="shared" si="14"/>
        <v>3.2800000000000007</v>
      </c>
      <c r="Q42" s="11">
        <f t="shared" si="9"/>
        <v>2.1126845703886499</v>
      </c>
      <c r="R42" s="11">
        <f t="shared" si="9"/>
        <v>2.7200000000000006</v>
      </c>
      <c r="S42" s="11">
        <f t="shared" si="18"/>
        <v>0</v>
      </c>
      <c r="T42" s="11">
        <f>T41+N41</f>
        <v>1.8142923820183607</v>
      </c>
      <c r="V42">
        <v>1.2</v>
      </c>
      <c r="W42" s="210">
        <v>0.19533333333333336</v>
      </c>
      <c r="X42" s="210">
        <v>0.29366666666666669</v>
      </c>
      <c r="Y42" s="210">
        <v>0.36633333333333334</v>
      </c>
      <c r="Z42" s="210">
        <v>0.39733333333333332</v>
      </c>
      <c r="AA42">
        <f t="shared" si="3"/>
        <v>7.516</v>
      </c>
      <c r="AB42" s="25" cm="1">
        <f t="array" ref="AB42">IF(AA42&gt;0,(AA42-θr)/(θs-θr),-999)</f>
        <v>0.14871323529411765</v>
      </c>
      <c r="AC42" s="73">
        <f t="shared" si="21"/>
        <v>0.89999999999999991</v>
      </c>
      <c r="AD42" s="25">
        <f t="shared" si="22"/>
        <v>0.58684108282781589</v>
      </c>
      <c r="AE42" s="25">
        <f>IF(V42&lt;Ds,'Rainfed corn'!E42,IF(V42&gt;Dd,0,'Rainfed corn'!E42*AD42))</f>
        <v>9.3125945565786752E-2</v>
      </c>
      <c r="AG42" s="25"/>
      <c r="AH42" s="25"/>
      <c r="AI42" s="25"/>
      <c r="AJ42" s="25"/>
      <c r="AK42" s="25"/>
      <c r="AL42" s="25"/>
      <c r="AM42" s="25"/>
      <c r="AN42" s="25"/>
      <c r="AO42" s="25"/>
      <c r="AP42" s="25"/>
      <c r="AQ42" s="25"/>
      <c r="AR42" s="25"/>
      <c r="AS42" s="25"/>
      <c r="AT42" s="25"/>
      <c r="AU42" s="25"/>
      <c r="AV42" s="25"/>
      <c r="AW42" s="25"/>
    </row>
    <row r="43" spans="1:16363" ht="15" x14ac:dyDescent="0.2">
      <c r="A43" s="218">
        <f t="shared" si="12"/>
        <v>45081.999305555553</v>
      </c>
      <c r="B43" s="25">
        <f t="shared" si="0"/>
        <v>4</v>
      </c>
      <c r="C43" s="6">
        <f>Penman!Z38</f>
        <v>0.26709275321993609</v>
      </c>
      <c r="D43" s="7">
        <f t="shared" si="23"/>
        <v>0.62333333333333341</v>
      </c>
      <c r="E43" s="7">
        <f t="shared" si="13"/>
        <v>0.16648781617376018</v>
      </c>
      <c r="F43" s="131">
        <f>IF(L42&gt;0.3,E43/'Irrigation Rate'!$B$17,0)</f>
        <v>3.6484244091202922</v>
      </c>
      <c r="G43" s="7">
        <f t="shared" si="1"/>
        <v>0.16648781617376018</v>
      </c>
      <c r="H43" s="11">
        <f>'Table (Dly)'!C37</f>
        <v>0</v>
      </c>
      <c r="I43" s="16"/>
      <c r="K43" s="11">
        <f t="shared" si="16"/>
        <v>1.5957791171894933</v>
      </c>
      <c r="L43" s="261">
        <f t="shared" si="17"/>
        <v>0.47212399916848902</v>
      </c>
      <c r="N43" s="11">
        <f t="shared" si="20"/>
        <v>0</v>
      </c>
      <c r="O43" s="15">
        <f t="shared" si="2"/>
        <v>14.952380952380954</v>
      </c>
      <c r="P43" s="11">
        <f t="shared" si="14"/>
        <v>3.3800000000000008</v>
      </c>
      <c r="Q43" s="11">
        <f t="shared" si="9"/>
        <v>2.2791723865624101</v>
      </c>
      <c r="R43" s="11">
        <f t="shared" si="9"/>
        <v>2.7200000000000006</v>
      </c>
      <c r="S43" s="11">
        <f t="shared" si="18"/>
        <v>0</v>
      </c>
      <c r="T43" s="11">
        <f t="shared" si="19"/>
        <v>1.8142923820183607</v>
      </c>
      <c r="V43">
        <v>1.2</v>
      </c>
      <c r="W43" s="210">
        <v>0.19533333333333336</v>
      </c>
      <c r="X43" s="210">
        <v>0.29366666666666669</v>
      </c>
      <c r="Y43" s="210">
        <v>0.36633333333333334</v>
      </c>
      <c r="Z43" s="210">
        <v>0.39733333333333332</v>
      </c>
      <c r="AA43">
        <f t="shared" si="3"/>
        <v>7.516</v>
      </c>
      <c r="AB43" s="25" cm="1">
        <f t="array" ref="AB43">IF(AA43&gt;0,(AA43-θr)/(θs-θr),-999)</f>
        <v>0.14871323529411765</v>
      </c>
      <c r="AC43" s="73">
        <f t="shared" si="21"/>
        <v>0.89999999999999991</v>
      </c>
      <c r="AD43" s="25">
        <f t="shared" si="22"/>
        <v>0.58684108282781589</v>
      </c>
      <c r="AE43" s="25">
        <f>IF(V43&lt;Ds,'Rainfed corn'!E43,IF(V43&gt;Dd,0,'Rainfed corn'!E43*AD43))</f>
        <v>9.7701890321047785E-2</v>
      </c>
      <c r="AG43" s="25"/>
      <c r="AH43" s="25"/>
      <c r="AI43" s="25"/>
      <c r="AJ43" s="25"/>
      <c r="AK43" s="25"/>
      <c r="AL43" s="25"/>
      <c r="AM43" s="25"/>
      <c r="AN43" s="25"/>
      <c r="AO43" s="25"/>
      <c r="AP43" s="25"/>
      <c r="AQ43" s="25"/>
      <c r="AR43" s="25"/>
      <c r="AS43" s="25"/>
      <c r="AT43" s="25"/>
      <c r="AU43" s="25"/>
      <c r="AV43" s="25"/>
      <c r="AW43" s="25"/>
    </row>
    <row r="44" spans="1:16363" ht="15" x14ac:dyDescent="0.2">
      <c r="A44" s="218">
        <f t="shared" si="12"/>
        <v>45082.999305555553</v>
      </c>
      <c r="B44" s="25">
        <f t="shared" si="0"/>
        <v>4</v>
      </c>
      <c r="C44" s="6">
        <f>Penman!Z39</f>
        <v>0.19686934206651749</v>
      </c>
      <c r="D44" s="7">
        <f t="shared" si="23"/>
        <v>0.62333333333333341</v>
      </c>
      <c r="E44" s="7">
        <f t="shared" si="13"/>
        <v>0.12271522322146258</v>
      </c>
      <c r="F44" s="131">
        <f>IF(L43&gt;0.3,E44/'Irrigation Rate'!$B$17,0)</f>
        <v>2.6891890713765827</v>
      </c>
      <c r="G44" s="7">
        <f t="shared" si="1"/>
        <v>0.12271522322146258</v>
      </c>
      <c r="H44" s="11">
        <f>'Table (Dly)'!C38</f>
        <v>0</v>
      </c>
      <c r="I44" s="16"/>
      <c r="K44" s="11">
        <f t="shared" si="16"/>
        <v>1.7184943404109558</v>
      </c>
      <c r="L44" s="8">
        <f t="shared" si="17"/>
        <v>0.4938202127617688</v>
      </c>
      <c r="N44" s="11">
        <f t="shared" si="20"/>
        <v>0</v>
      </c>
      <c r="O44" s="15">
        <f t="shared" si="2"/>
        <v>15.428571428571431</v>
      </c>
      <c r="P44" s="11">
        <f t="shared" ref="P44:P74" si="24">IF(O44=MAX(Zbj),VLOOKUP(O44,AWHCsite,6),((O44-VLOOKUP((MATCH(O44,Zbj,1)-1),SoilProp,3))/(VLOOKUP(MATCH(O44,Zbj,1),SoilProp,3)-VLOOKUP((MATCH(O44,Zbj,1)-1),SoilProp,3)))*(VLOOKUP(MATCH(O44,Zbj,1),SoilProp,8)-VLOOKUP((MATCH(O44,Zbj,1)-1),SoilProp,8))+VLOOKUP((MATCH(O44,Zbj,1)-1),SoilProp,8))</f>
        <v>3.4800000000000009</v>
      </c>
      <c r="Q44" s="11">
        <f t="shared" si="9"/>
        <v>2.4018876097838726</v>
      </c>
      <c r="R44" s="11">
        <f t="shared" si="9"/>
        <v>2.7200000000000006</v>
      </c>
      <c r="S44" s="11">
        <f t="shared" si="18"/>
        <v>0</v>
      </c>
      <c r="T44" s="11">
        <f t="shared" si="19"/>
        <v>1.8142923820183607</v>
      </c>
      <c r="V44">
        <v>1.2</v>
      </c>
      <c r="W44" s="210">
        <v>0.19533333333333336</v>
      </c>
      <c r="X44" s="210">
        <v>0.29366666666666669</v>
      </c>
      <c r="Y44" s="210">
        <v>0.36633333333333334</v>
      </c>
      <c r="Z44" s="210">
        <v>0.39733333333333332</v>
      </c>
      <c r="AA44">
        <f t="shared" si="3"/>
        <v>7.516</v>
      </c>
      <c r="AB44" s="25" cm="1">
        <f t="array" ref="AB44">IF(AA44&gt;0,(AA44-θr)/(θs-θr),-999)</f>
        <v>0.14871323529411765</v>
      </c>
      <c r="AC44" s="73">
        <f t="shared" si="21"/>
        <v>0.89999999999999991</v>
      </c>
      <c r="AD44" s="25">
        <f t="shared" si="22"/>
        <v>0.58684108282781589</v>
      </c>
      <c r="AE44" s="25">
        <f>IF(V44&lt;Ds,'Rainfed corn'!E44,IF(V44&gt;Dd,0,'Rainfed corn'!E44*AD44))</f>
        <v>7.2014334474740233E-2</v>
      </c>
      <c r="AG44" s="25"/>
      <c r="AH44" s="25"/>
      <c r="AI44" s="25"/>
      <c r="AJ44" s="25"/>
      <c r="AK44" s="25"/>
      <c r="AL44" s="25"/>
      <c r="AM44" s="25"/>
      <c r="AN44" s="25"/>
      <c r="AO44" s="25"/>
      <c r="AP44" s="25"/>
      <c r="AQ44" s="25"/>
      <c r="AR44" s="25"/>
      <c r="AS44" s="25"/>
      <c r="AT44" s="25"/>
    </row>
    <row r="45" spans="1:16363" ht="15" x14ac:dyDescent="0.2">
      <c r="A45" s="218">
        <f t="shared" si="12"/>
        <v>45083.999305555553</v>
      </c>
      <c r="B45" s="25">
        <f t="shared" si="0"/>
        <v>4</v>
      </c>
      <c r="C45" s="6">
        <f>Penman!Z40</f>
        <v>0.1730269839845886</v>
      </c>
      <c r="D45" s="7">
        <f t="shared" si="23"/>
        <v>0.62333333333333341</v>
      </c>
      <c r="E45" s="7">
        <f t="shared" si="13"/>
        <v>0.10785348668372691</v>
      </c>
      <c r="F45" s="131">
        <f>IF(L44&gt;0.3,E45/'Irrigation Rate'!$B$17,0)</f>
        <v>2.3635080480301096</v>
      </c>
      <c r="G45" s="7">
        <f t="shared" si="1"/>
        <v>0.10785348668372691</v>
      </c>
      <c r="H45" s="11">
        <f>'Table (Dly)'!C39</f>
        <v>0</v>
      </c>
      <c r="I45" s="16"/>
      <c r="K45" s="11">
        <f t="shared" si="16"/>
        <v>1.8263478270946827</v>
      </c>
      <c r="L45" s="8">
        <f t="shared" si="17"/>
        <v>0.51015302432812348</v>
      </c>
      <c r="N45" s="11">
        <f t="shared" si="20"/>
        <v>0</v>
      </c>
      <c r="O45" s="15">
        <f t="shared" si="2"/>
        <v>15.904761904761907</v>
      </c>
      <c r="P45" s="11">
        <f t="shared" si="24"/>
        <v>3.580000000000001</v>
      </c>
      <c r="Q45" s="11">
        <f t="shared" ref="Q45:R66" si="25">Q44+G45</f>
        <v>2.5097410964675997</v>
      </c>
      <c r="R45" s="11">
        <f t="shared" si="25"/>
        <v>2.7200000000000006</v>
      </c>
      <c r="S45" s="11">
        <f t="shared" si="18"/>
        <v>0</v>
      </c>
      <c r="T45" s="11">
        <f t="shared" si="19"/>
        <v>1.8142923820183607</v>
      </c>
      <c r="V45">
        <v>1.2</v>
      </c>
      <c r="W45" s="210">
        <v>0.19533333333333336</v>
      </c>
      <c r="X45" s="210">
        <v>0.29366666666666669</v>
      </c>
      <c r="Y45" s="210">
        <v>0.36633333333333334</v>
      </c>
      <c r="Z45" s="210">
        <v>0.39733333333333332</v>
      </c>
      <c r="AA45">
        <f t="shared" si="3"/>
        <v>7.516</v>
      </c>
      <c r="AB45" s="25" cm="1">
        <f t="array" ref="AB45">IF(AA45&gt;0,(AA45-θr)/(θs-θr),-999)</f>
        <v>0.14871323529411765</v>
      </c>
      <c r="AC45" s="73">
        <f t="shared" si="21"/>
        <v>0.89999999999999991</v>
      </c>
      <c r="AD45" s="25">
        <f t="shared" si="22"/>
        <v>0.58684108282781589</v>
      </c>
      <c r="AE45" s="25">
        <f>IF(V45&lt;Ds,'Rainfed corn'!E45,IF(V45&gt;Dd,0,'Rainfed corn'!E45*AD45))</f>
        <v>6.3292856912233714E-2</v>
      </c>
      <c r="AG45" s="25"/>
      <c r="AH45" s="25"/>
      <c r="AI45" s="25"/>
      <c r="AJ45" s="25"/>
      <c r="AK45" s="25"/>
      <c r="AL45" s="25"/>
      <c r="AM45" s="25"/>
      <c r="AN45" s="25"/>
      <c r="AO45" s="25"/>
      <c r="AP45" s="25"/>
      <c r="AQ45" s="25"/>
      <c r="AR45" s="25"/>
      <c r="AS45" s="25"/>
      <c r="AT45" s="25"/>
    </row>
    <row r="46" spans="1:16363" ht="13.5" customHeight="1" x14ac:dyDescent="0.2">
      <c r="A46" s="218">
        <f t="shared" si="12"/>
        <v>45084.999305555553</v>
      </c>
      <c r="B46" s="25">
        <f t="shared" si="0"/>
        <v>4</v>
      </c>
      <c r="C46" s="6">
        <f>Penman!Z41</f>
        <v>0.21209882457272419</v>
      </c>
      <c r="D46" s="7">
        <f t="shared" si="23"/>
        <v>0.62333333333333341</v>
      </c>
      <c r="E46" s="7">
        <f t="shared" si="13"/>
        <v>0.13220826731699808</v>
      </c>
      <c r="F46" s="131">
        <f>IF(L45&gt;0.3,E46/'Irrigation Rate'!$B$17,0)</f>
        <v>2.8972202330014039</v>
      </c>
      <c r="G46" s="7">
        <f t="shared" si="1"/>
        <v>0.13220826731699808</v>
      </c>
      <c r="H46" s="11">
        <f>'Table (Dly)'!C40</f>
        <v>0</v>
      </c>
      <c r="I46" s="16"/>
      <c r="K46" s="11">
        <f t="shared" si="16"/>
        <v>1.9585560944116809</v>
      </c>
      <c r="L46" s="8">
        <f t="shared" si="17"/>
        <v>0.53221633000317403</v>
      </c>
      <c r="N46" s="11">
        <f t="shared" si="20"/>
        <v>0</v>
      </c>
      <c r="O46" s="15">
        <f t="shared" si="2"/>
        <v>16.380952380952383</v>
      </c>
      <c r="P46" s="11">
        <f t="shared" si="24"/>
        <v>3.680000000000001</v>
      </c>
      <c r="Q46" s="11">
        <f t="shared" si="25"/>
        <v>2.6419493637845979</v>
      </c>
      <c r="R46" s="11">
        <f t="shared" si="25"/>
        <v>2.7200000000000006</v>
      </c>
      <c r="S46" s="11">
        <f t="shared" si="18"/>
        <v>0</v>
      </c>
      <c r="T46" s="11">
        <f t="shared" si="19"/>
        <v>1.8142923820183607</v>
      </c>
      <c r="V46">
        <v>1.2</v>
      </c>
      <c r="W46" s="210">
        <v>0.19533333333333336</v>
      </c>
      <c r="X46" s="210">
        <v>0.29366666666666669</v>
      </c>
      <c r="Y46" s="210">
        <v>0.36633333333333334</v>
      </c>
      <c r="Z46" s="210">
        <v>0.39733333333333332</v>
      </c>
      <c r="AA46">
        <f t="shared" si="3"/>
        <v>7.516</v>
      </c>
      <c r="AB46" s="25" cm="1">
        <f t="array" ref="AB46">IF(AA46&gt;0,(AA46-θr)/(θs-θr),-999)</f>
        <v>0.14871323529411765</v>
      </c>
      <c r="AC46" s="73">
        <f t="shared" si="21"/>
        <v>0.89999999999999991</v>
      </c>
      <c r="AD46" s="25">
        <f t="shared" si="22"/>
        <v>0.58684108282781589</v>
      </c>
      <c r="AE46" s="25">
        <f>IF(V46&lt;Ds,'Rainfed corn'!E46,IF(V46&gt;Dd,0,'Rainfed corn'!E46*AD46))</f>
        <v>7.7585242751096503E-2</v>
      </c>
      <c r="AG46" s="25"/>
      <c r="AH46" s="25"/>
      <c r="AI46" s="25"/>
      <c r="AJ46" s="25"/>
      <c r="AK46" s="25"/>
      <c r="AL46" s="25"/>
      <c r="AM46" s="25"/>
      <c r="AN46" s="25"/>
      <c r="AO46" s="25"/>
      <c r="AP46" s="25"/>
      <c r="AQ46" s="25"/>
      <c r="AR46" s="25"/>
    </row>
    <row r="47" spans="1:16363" ht="15" x14ac:dyDescent="0.2">
      <c r="A47" s="218">
        <f t="shared" si="12"/>
        <v>45085.999305555553</v>
      </c>
      <c r="B47" s="25">
        <f t="shared" si="0"/>
        <v>4</v>
      </c>
      <c r="C47" s="6">
        <f>Penman!Z42</f>
        <v>0.18664880849858159</v>
      </c>
      <c r="D47" s="7">
        <f t="shared" si="23"/>
        <v>0.62333333333333341</v>
      </c>
      <c r="E47" s="7">
        <f t="shared" si="13"/>
        <v>0.11634442396411587</v>
      </c>
      <c r="F47" s="131">
        <f>IF(L46&gt;0.3,E47/'Irrigation Rate'!$B$17,0)</f>
        <v>2.5495789782761333</v>
      </c>
      <c r="G47" s="7">
        <f t="shared" si="1"/>
        <v>0.11634442396411587</v>
      </c>
      <c r="H47" s="11">
        <f>'Table (Dly)'!C41</f>
        <v>0</v>
      </c>
      <c r="I47" s="16"/>
      <c r="K47" s="11">
        <f t="shared" si="16"/>
        <v>2.0749005183757969</v>
      </c>
      <c r="L47" s="8">
        <f t="shared" si="17"/>
        <v>0.5489154810517981</v>
      </c>
      <c r="N47" s="11">
        <f t="shared" si="20"/>
        <v>0</v>
      </c>
      <c r="O47" s="15">
        <f t="shared" si="2"/>
        <v>16.857142857142858</v>
      </c>
      <c r="P47" s="11">
        <f t="shared" si="24"/>
        <v>3.7800000000000002</v>
      </c>
      <c r="Q47" s="11">
        <f t="shared" si="25"/>
        <v>2.7582937877487139</v>
      </c>
      <c r="R47" s="11">
        <f t="shared" si="25"/>
        <v>2.7200000000000006</v>
      </c>
      <c r="S47" s="11">
        <f t="shared" si="18"/>
        <v>0</v>
      </c>
      <c r="T47" s="11">
        <f t="shared" si="19"/>
        <v>1.8142923820183607</v>
      </c>
      <c r="V47">
        <v>1.2</v>
      </c>
      <c r="W47" s="210">
        <v>0.19533333333333336</v>
      </c>
      <c r="X47" s="210">
        <v>0.29366666666666669</v>
      </c>
      <c r="Y47" s="210">
        <v>0.36633333333333334</v>
      </c>
      <c r="Z47" s="210">
        <v>0.39733333333333332</v>
      </c>
      <c r="AA47">
        <f t="shared" si="3"/>
        <v>7.516</v>
      </c>
      <c r="AB47" s="25" cm="1">
        <f t="array" ref="AB47">IF(AA47&gt;0,(AA47-θr)/(θs-θr),-999)</f>
        <v>0.14871323529411765</v>
      </c>
      <c r="AC47" s="73">
        <f t="shared" si="21"/>
        <v>0.89999999999999991</v>
      </c>
      <c r="AD47" s="25">
        <f t="shared" si="22"/>
        <v>0.58684108282781589</v>
      </c>
      <c r="AE47" s="25">
        <f>IF(V47&lt;Ds,'Rainfed corn'!E47,IF(V47&gt;Dd,0,'Rainfed corn'!E47*AD47))</f>
        <v>6.8275687740080249E-2</v>
      </c>
      <c r="AG47" s="25"/>
      <c r="AH47" s="25"/>
      <c r="AI47" s="25"/>
      <c r="AJ47" s="25"/>
      <c r="AK47" s="25"/>
      <c r="AL47" s="25"/>
      <c r="AM47" s="25"/>
      <c r="AN47" s="25"/>
      <c r="AO47" s="25"/>
      <c r="AP47" s="25"/>
      <c r="AQ47" s="25"/>
      <c r="AR47" s="25"/>
    </row>
    <row r="48" spans="1:16363" ht="15" x14ac:dyDescent="0.2">
      <c r="A48" s="218">
        <f t="shared" si="12"/>
        <v>45086.999305555553</v>
      </c>
      <c r="B48" s="25">
        <f t="shared" si="0"/>
        <v>4</v>
      </c>
      <c r="C48" s="6">
        <f>Penman!Z43</f>
        <v>0.18647253990811974</v>
      </c>
      <c r="D48" s="7">
        <f t="shared" si="23"/>
        <v>0.62333333333333341</v>
      </c>
      <c r="E48" s="7">
        <f t="shared" si="13"/>
        <v>0.11623454987606131</v>
      </c>
      <c r="F48" s="131">
        <f>IF(L47&gt;0.3,E48/'Irrigation Rate'!$B$17,0)</f>
        <v>2.5471711906433754</v>
      </c>
      <c r="G48" s="7">
        <f t="shared" si="1"/>
        <v>0.11623454987606131</v>
      </c>
      <c r="H48" s="11">
        <f>'Table (Dly)'!C42</f>
        <v>0</v>
      </c>
      <c r="I48" s="16"/>
      <c r="K48" s="11">
        <f t="shared" si="16"/>
        <v>2.1911350682518584</v>
      </c>
      <c r="L48" s="8">
        <f t="shared" si="17"/>
        <v>0.5647255330546026</v>
      </c>
      <c r="N48" s="11">
        <f t="shared" si="20"/>
        <v>0</v>
      </c>
      <c r="O48" s="15">
        <f t="shared" si="2"/>
        <v>17.333333333333332</v>
      </c>
      <c r="P48" s="11">
        <f t="shared" si="24"/>
        <v>3.8800000000000003</v>
      </c>
      <c r="Q48" s="11">
        <f t="shared" si="25"/>
        <v>2.8745283376247754</v>
      </c>
      <c r="R48" s="11">
        <f t="shared" si="25"/>
        <v>2.7200000000000006</v>
      </c>
      <c r="S48" s="11">
        <f t="shared" si="18"/>
        <v>0</v>
      </c>
      <c r="T48" s="11">
        <f t="shared" si="19"/>
        <v>1.8142923820183607</v>
      </c>
      <c r="V48">
        <v>1.2</v>
      </c>
      <c r="W48" s="210">
        <v>0.19533333333333336</v>
      </c>
      <c r="X48" s="210">
        <v>0.29366666666666669</v>
      </c>
      <c r="Y48" s="210">
        <v>0.36633333333333334</v>
      </c>
      <c r="Z48" s="210">
        <v>0.39733333333333332</v>
      </c>
      <c r="AA48">
        <f t="shared" si="3"/>
        <v>7.516</v>
      </c>
      <c r="AB48" s="25" cm="1">
        <f t="array" ref="AB48">IF(AA48&gt;0,(AA48-θr)/(θs-θr),-999)</f>
        <v>0.14871323529411765</v>
      </c>
      <c r="AC48" s="73">
        <f t="shared" si="21"/>
        <v>0.89999999999999991</v>
      </c>
      <c r="AD48" s="25">
        <f t="shared" si="22"/>
        <v>0.58684108282781589</v>
      </c>
      <c r="AE48" s="25">
        <f>IF(V48&lt;Ds,'Rainfed corn'!E48,IF(V48&gt;Dd,0,'Rainfed corn'!E48*AD48))</f>
        <v>6.8211209111271598E-2</v>
      </c>
      <c r="AG48" s="25"/>
      <c r="AH48" s="25"/>
      <c r="AI48" s="25"/>
      <c r="AJ48" s="25"/>
      <c r="AK48" s="25"/>
      <c r="AL48" s="25"/>
      <c r="AM48" s="25"/>
      <c r="AN48" s="25"/>
      <c r="AO48" s="25"/>
      <c r="AP48" s="25"/>
      <c r="AQ48" s="25"/>
      <c r="AR48" s="25"/>
      <c r="AS48" s="25"/>
      <c r="AT48" s="25"/>
    </row>
    <row r="49" spans="1:16363" ht="12.75" customHeight="1" x14ac:dyDescent="0.2">
      <c r="A49" s="218">
        <f t="shared" si="12"/>
        <v>45087.999305555553</v>
      </c>
      <c r="B49" s="25">
        <f t="shared" si="0"/>
        <v>5</v>
      </c>
      <c r="C49" s="6">
        <f>Penman!Z44</f>
        <v>0.21088191480591906</v>
      </c>
      <c r="D49" s="7">
        <f t="shared" si="23"/>
        <v>0.74333333333333329</v>
      </c>
      <c r="E49" s="7">
        <f t="shared" si="13"/>
        <v>0.15675555667239982</v>
      </c>
      <c r="F49" s="131">
        <f>IF(L48&gt;0.3,E49/'Irrigation Rate'!$B$17,0)</f>
        <v>3.4351510661412625</v>
      </c>
      <c r="G49" s="7">
        <f t="shared" si="1"/>
        <v>0.15675555667239982</v>
      </c>
      <c r="H49" s="11">
        <f>'Table (Dly)'!C43</f>
        <v>0</v>
      </c>
      <c r="I49" s="16"/>
      <c r="K49" s="11">
        <f t="shared" si="16"/>
        <v>2.3478906249242582</v>
      </c>
      <c r="L49" s="8">
        <f t="shared" si="17"/>
        <v>0.58992226756890909</v>
      </c>
      <c r="N49" s="11">
        <f t="shared" si="20"/>
        <v>0</v>
      </c>
      <c r="O49" s="15">
        <f t="shared" si="2"/>
        <v>17.809523809523807</v>
      </c>
      <c r="P49" s="11">
        <f t="shared" si="24"/>
        <v>3.98</v>
      </c>
      <c r="Q49" s="11">
        <f t="shared" si="25"/>
        <v>3.0312838942971752</v>
      </c>
      <c r="R49" s="11">
        <f t="shared" si="25"/>
        <v>2.7200000000000006</v>
      </c>
      <c r="S49" s="11">
        <f t="shared" si="18"/>
        <v>0</v>
      </c>
      <c r="T49" s="11">
        <f t="shared" si="19"/>
        <v>1.8142923820183607</v>
      </c>
      <c r="V49">
        <v>1.2</v>
      </c>
      <c r="W49" s="210">
        <v>0.19533333333333336</v>
      </c>
      <c r="X49" s="210">
        <v>0.29366666666666669</v>
      </c>
      <c r="Y49" s="210">
        <v>0.36633333333333334</v>
      </c>
      <c r="Z49" s="210">
        <v>0.39733333333333332</v>
      </c>
      <c r="AA49">
        <f t="shared" si="3"/>
        <v>7.516</v>
      </c>
      <c r="AB49" s="25" cm="1">
        <f t="array" ref="AB49">IF(AA49&gt;0,(AA49-θr)/(θs-θr),-999)</f>
        <v>0.14871323529411765</v>
      </c>
      <c r="AC49" s="73">
        <f t="shared" si="21"/>
        <v>0.89999999999999991</v>
      </c>
      <c r="AD49" s="25">
        <f t="shared" si="22"/>
        <v>0.58684108282781589</v>
      </c>
      <c r="AE49" s="25">
        <f>IF(V49&lt;Ds,'Rainfed corn'!E49,IF(V49&gt;Dd,0,'Rainfed corn'!E49*AD49))</f>
        <v>9.1990600616908169E-2</v>
      </c>
      <c r="AG49" s="25"/>
      <c r="AH49" s="25"/>
      <c r="AI49" s="25"/>
      <c r="AJ49" s="25"/>
      <c r="AK49" s="25"/>
      <c r="AL49" s="25"/>
      <c r="AM49" s="25"/>
      <c r="AN49" s="25"/>
      <c r="AO49" s="25"/>
      <c r="AP49" s="25"/>
      <c r="AQ49" s="25"/>
      <c r="AR49" s="25"/>
    </row>
    <row r="50" spans="1:16363" ht="13.5" customHeight="1" x14ac:dyDescent="0.2">
      <c r="A50" s="218">
        <f t="shared" si="12"/>
        <v>45088.999305555553</v>
      </c>
      <c r="B50" s="25">
        <f t="shared" si="0"/>
        <v>5</v>
      </c>
      <c r="C50" s="6">
        <f>Penman!Z45</f>
        <v>8.9955525780741979E-2</v>
      </c>
      <c r="D50" s="7">
        <f t="shared" si="23"/>
        <v>0.74333333333333329</v>
      </c>
      <c r="E50" s="7">
        <f t="shared" si="13"/>
        <v>6.6866940830351537E-2</v>
      </c>
      <c r="F50" s="131">
        <f>IF(L49&gt;0.3,E50/'Irrigation Rate'!$B$17,0)</f>
        <v>1.4653263205401257</v>
      </c>
      <c r="G50" s="7">
        <f t="shared" si="1"/>
        <v>6.6866940830351537E-2</v>
      </c>
      <c r="H50" s="11">
        <f>'Table (Dly)'!C44</f>
        <v>6.0000000000000005E-2</v>
      </c>
      <c r="I50" s="16"/>
      <c r="K50" s="11">
        <f t="shared" si="16"/>
        <v>2.3547575657546096</v>
      </c>
      <c r="L50" s="8">
        <f t="shared" si="17"/>
        <v>0.57755090961045097</v>
      </c>
      <c r="N50" s="11">
        <f t="shared" si="20"/>
        <v>0</v>
      </c>
      <c r="O50" s="15">
        <f t="shared" si="2"/>
        <v>18.285714285714281</v>
      </c>
      <c r="P50" s="11">
        <f t="shared" si="24"/>
        <v>4.0771428571428565</v>
      </c>
      <c r="Q50" s="11">
        <f t="shared" si="25"/>
        <v>3.0981508351275266</v>
      </c>
      <c r="R50" s="11">
        <f t="shared" si="25"/>
        <v>2.7800000000000007</v>
      </c>
      <c r="S50" s="11">
        <f t="shared" si="18"/>
        <v>0</v>
      </c>
      <c r="T50" s="11">
        <f t="shared" si="19"/>
        <v>1.8142923820183607</v>
      </c>
      <c r="V50">
        <v>1.2</v>
      </c>
      <c r="W50" s="210">
        <v>0.19533333333333336</v>
      </c>
      <c r="X50" s="210">
        <v>0.29366666666666669</v>
      </c>
      <c r="Y50" s="210">
        <v>0.36633333333333334</v>
      </c>
      <c r="Z50" s="210">
        <v>0.39733333333333332</v>
      </c>
      <c r="AA50">
        <f t="shared" si="3"/>
        <v>7.516</v>
      </c>
      <c r="AB50" s="25" cm="1">
        <f t="array" ref="AB50">IF(AA50&gt;0,(AA50-θr)/(θs-θr),-999)</f>
        <v>0.14871323529411765</v>
      </c>
      <c r="AC50" s="73">
        <f t="shared" si="21"/>
        <v>0.89999999999999991</v>
      </c>
      <c r="AD50" s="25">
        <f t="shared" si="22"/>
        <v>0.58684108282781589</v>
      </c>
      <c r="AE50" s="25">
        <f>IF(V50&lt;Ds,'Rainfed corn'!E50,IF(V50&gt;Dd,0,'Rainfed corn'!E50*AD50))</f>
        <v>3.9240267962266991E-2</v>
      </c>
      <c r="AG50" s="25"/>
      <c r="AH50" s="25"/>
      <c r="AI50" s="25"/>
      <c r="AJ50" s="25"/>
      <c r="AK50" s="25"/>
      <c r="AL50" s="25"/>
      <c r="AM50" s="25"/>
      <c r="AN50" s="25"/>
      <c r="AO50" s="25"/>
      <c r="AP50" s="25"/>
      <c r="AQ50" s="25"/>
      <c r="AR50" s="25"/>
    </row>
    <row r="51" spans="1:16363" ht="16" thickBot="1" x14ac:dyDescent="0.25">
      <c r="A51" s="218">
        <f t="shared" si="12"/>
        <v>45089.999305555553</v>
      </c>
      <c r="B51" s="25">
        <f t="shared" si="0"/>
        <v>5</v>
      </c>
      <c r="C51" s="6">
        <f>Penman!Z46</f>
        <v>0.14227892785224733</v>
      </c>
      <c r="D51" s="7">
        <f t="shared" si="23"/>
        <v>0.74333333333333329</v>
      </c>
      <c r="E51" s="7">
        <f t="shared" si="13"/>
        <v>0.10576066970350384</v>
      </c>
      <c r="F51" s="131">
        <f>IF(L50&gt;0.3,E51/'Irrigation Rate'!$B$17,0)</f>
        <v>2.31764592592444</v>
      </c>
      <c r="G51" s="7">
        <f t="shared" si="1"/>
        <v>0.10576066970350384</v>
      </c>
      <c r="H51" s="11">
        <f>'Table (Dly)'!C45</f>
        <v>0</v>
      </c>
      <c r="I51" s="16"/>
      <c r="K51" s="11">
        <f t="shared" si="16"/>
        <v>2.4605182354581134</v>
      </c>
      <c r="L51" s="8">
        <f t="shared" si="17"/>
        <v>0.58971562365464958</v>
      </c>
      <c r="N51" s="11">
        <f t="shared" si="20"/>
        <v>0</v>
      </c>
      <c r="O51" s="15">
        <f t="shared" si="2"/>
        <v>18.761904761904756</v>
      </c>
      <c r="P51" s="11">
        <f t="shared" si="24"/>
        <v>4.1723809523809514</v>
      </c>
      <c r="Q51" s="11">
        <f t="shared" si="25"/>
        <v>3.2039115048310305</v>
      </c>
      <c r="R51" s="11">
        <f t="shared" si="25"/>
        <v>2.7800000000000007</v>
      </c>
      <c r="S51" s="11">
        <f t="shared" si="18"/>
        <v>0</v>
      </c>
      <c r="T51" s="11">
        <f t="shared" si="19"/>
        <v>1.8142923820183607</v>
      </c>
      <c r="V51">
        <v>1.2</v>
      </c>
      <c r="W51" s="210">
        <v>0.19533333333333336</v>
      </c>
      <c r="X51" s="210">
        <v>0.29366666666666669</v>
      </c>
      <c r="Y51" s="210">
        <v>0.36633333333333334</v>
      </c>
      <c r="Z51" s="210">
        <v>0.39733333333333332</v>
      </c>
      <c r="AA51">
        <f t="shared" si="3"/>
        <v>7.516</v>
      </c>
      <c r="AB51" s="25" cm="1">
        <f t="array" ref="AB51">IF(AA51&gt;0,(AA51-θr)/(θs-θr),-999)</f>
        <v>0.14871323529411765</v>
      </c>
      <c r="AC51" s="73">
        <f t="shared" si="21"/>
        <v>0.89999999999999991</v>
      </c>
      <c r="AD51" s="25">
        <f t="shared" si="22"/>
        <v>0.58684108282781589</v>
      </c>
      <c r="AE51" s="25">
        <f>IF(V51&lt;Ds,'Rainfed corn'!E51,IF(V51&gt;Dd,0,'Rainfed corn'!E51*AD51))</f>
        <v>6.2064705929399173E-2</v>
      </c>
      <c r="AG51" s="25"/>
      <c r="AH51" s="25"/>
      <c r="AI51" s="25"/>
      <c r="AJ51" s="25"/>
      <c r="AK51" s="25"/>
      <c r="AL51" s="25"/>
      <c r="AM51" s="25"/>
      <c r="AN51" s="25"/>
      <c r="AO51" s="25"/>
      <c r="AP51" s="25"/>
      <c r="AQ51" s="25"/>
      <c r="AR51" s="25"/>
    </row>
    <row r="52" spans="1:16363" s="53" customFormat="1" ht="17" thickTop="1" thickBot="1" x14ac:dyDescent="0.25">
      <c r="A52" s="218">
        <f t="shared" si="12"/>
        <v>45090.999305555553</v>
      </c>
      <c r="B52" s="25">
        <f t="shared" si="0"/>
        <v>5</v>
      </c>
      <c r="C52" s="6">
        <f>Penman!Z47</f>
        <v>8.1564868953937303E-2</v>
      </c>
      <c r="D52" s="7">
        <f t="shared" si="23"/>
        <v>0.74333333333333329</v>
      </c>
      <c r="E52" s="7">
        <f t="shared" si="13"/>
        <v>6.0629885922426727E-2</v>
      </c>
      <c r="F52" s="131">
        <f>IF(L51&gt;0.3,E52/'Irrigation Rate'!$B$17,0)</f>
        <v>1.3286471094719297</v>
      </c>
      <c r="G52" s="7">
        <f t="shared" si="1"/>
        <v>6.0629885922426727E-2</v>
      </c>
      <c r="H52" s="11">
        <f>'Table (Dly)'!C46</f>
        <v>0.21</v>
      </c>
      <c r="I52" s="16"/>
      <c r="J52"/>
      <c r="K52" s="11">
        <f t="shared" si="16"/>
        <v>2.31114812138054</v>
      </c>
      <c r="L52" s="8">
        <f t="shared" si="17"/>
        <v>0.541554458256989</v>
      </c>
      <c r="M52"/>
      <c r="N52" s="11">
        <f t="shared" si="20"/>
        <v>0</v>
      </c>
      <c r="O52" s="15">
        <f t="shared" si="2"/>
        <v>19.23809523809523</v>
      </c>
      <c r="P52" s="11">
        <f t="shared" si="24"/>
        <v>4.2676190476190463</v>
      </c>
      <c r="Q52" s="11">
        <f t="shared" si="25"/>
        <v>3.2645413907534571</v>
      </c>
      <c r="R52" s="11">
        <f t="shared" si="25"/>
        <v>2.9900000000000007</v>
      </c>
      <c r="S52" s="11">
        <f t="shared" si="18"/>
        <v>0</v>
      </c>
      <c r="T52" s="11">
        <f t="shared" si="19"/>
        <v>1.8142923820183607</v>
      </c>
      <c r="U52"/>
      <c r="V52">
        <v>1.2</v>
      </c>
      <c r="W52" s="210">
        <v>0.19533333333333336</v>
      </c>
      <c r="X52" s="210">
        <v>0.29366666666666669</v>
      </c>
      <c r="Y52" s="210">
        <v>0.36633333333333334</v>
      </c>
      <c r="Z52" s="210">
        <v>0.39733333333333332</v>
      </c>
      <c r="AA52">
        <f t="shared" si="3"/>
        <v>7.516</v>
      </c>
      <c r="AB52" s="25" cm="1">
        <f t="array" ref="AB52">IF(AA52&gt;0,(AA52-θr)/(θs-θr),-999)</f>
        <v>0.14871323529411765</v>
      </c>
      <c r="AC52" s="73">
        <f t="shared" si="21"/>
        <v>0.89999999999999991</v>
      </c>
      <c r="AD52" s="25">
        <f t="shared" si="22"/>
        <v>0.58684108282781589</v>
      </c>
      <c r="AE52" s="25">
        <f>IF(V52&lt;Ds,'Rainfed corn'!E52,IF(V52&gt;Dd,0,'Rainfed corn'!E52*AD52))</f>
        <v>3.558010790644385E-2</v>
      </c>
      <c r="AF52"/>
      <c r="AG52" s="25"/>
      <c r="AH52" s="25"/>
      <c r="AI52" s="25"/>
      <c r="AJ52" s="25"/>
      <c r="AK52" s="25"/>
      <c r="AL52" s="25"/>
      <c r="AM52" s="25"/>
      <c r="AN52" s="25"/>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c r="AMK52"/>
      <c r="AML52"/>
      <c r="AMM52"/>
      <c r="AMN52"/>
      <c r="AMO52"/>
      <c r="AMP52"/>
      <c r="AMQ52"/>
      <c r="AMR52"/>
      <c r="AMS52"/>
      <c r="AMT52"/>
      <c r="AMU52"/>
      <c r="AMV52"/>
      <c r="AMW52"/>
      <c r="AMX52"/>
      <c r="AMY52"/>
      <c r="AMZ52"/>
      <c r="ANA52"/>
      <c r="ANB52"/>
      <c r="ANC52"/>
      <c r="AND52"/>
      <c r="ANE52"/>
      <c r="ANF52"/>
      <c r="ANG52"/>
      <c r="ANH52"/>
      <c r="ANI52"/>
      <c r="ANJ52"/>
      <c r="ANK52"/>
      <c r="ANL52"/>
      <c r="ANM52"/>
      <c r="ANN52"/>
      <c r="ANO52"/>
      <c r="ANP52"/>
      <c r="ANQ52"/>
      <c r="ANR52"/>
      <c r="ANS52"/>
      <c r="ANT52"/>
      <c r="ANU52"/>
      <c r="ANV52"/>
      <c r="ANW52"/>
      <c r="ANX52"/>
      <c r="ANY52"/>
      <c r="ANZ52"/>
      <c r="AOA52"/>
      <c r="AOB52"/>
      <c r="AOC52"/>
      <c r="AOD52"/>
      <c r="AOE52"/>
      <c r="AOF52"/>
      <c r="AOG52"/>
      <c r="AOH52"/>
      <c r="AOI52"/>
      <c r="AOJ52"/>
      <c r="AOK52"/>
      <c r="AOL52"/>
      <c r="AOM52"/>
      <c r="AON52"/>
      <c r="AOO52"/>
      <c r="AOP52"/>
      <c r="AOQ52"/>
      <c r="AOR52"/>
      <c r="AOS52"/>
      <c r="AOT52"/>
      <c r="AOU52"/>
      <c r="AOV52"/>
      <c r="AOW52"/>
      <c r="AOX52"/>
      <c r="AOY52"/>
      <c r="AOZ52"/>
      <c r="APA52"/>
      <c r="APB52"/>
      <c r="APC52"/>
      <c r="APD52"/>
      <c r="APE52"/>
      <c r="APF52"/>
      <c r="APG52"/>
      <c r="APH52"/>
      <c r="API52"/>
      <c r="APJ52"/>
      <c r="APK52"/>
      <c r="APL52"/>
      <c r="APM52"/>
      <c r="APN52"/>
      <c r="APO52"/>
      <c r="APP52"/>
      <c r="APQ52"/>
      <c r="APR52"/>
      <c r="APS52"/>
      <c r="APT52"/>
      <c r="APU52"/>
      <c r="APV52"/>
      <c r="APW52"/>
      <c r="APX52"/>
      <c r="APY52"/>
      <c r="APZ52"/>
      <c r="AQA52"/>
      <c r="AQB52"/>
      <c r="AQC52"/>
      <c r="AQD52"/>
      <c r="AQE52"/>
      <c r="AQF52"/>
      <c r="AQG52"/>
      <c r="AQH52"/>
      <c r="AQI52"/>
      <c r="AQJ52"/>
      <c r="AQK52"/>
      <c r="AQL52"/>
      <c r="AQM52"/>
      <c r="AQN52"/>
      <c r="AQO52"/>
      <c r="AQP52"/>
      <c r="AQQ52"/>
      <c r="AQR52"/>
      <c r="AQS52"/>
      <c r="AQT52"/>
      <c r="AQU52"/>
      <c r="AQV52"/>
      <c r="AQW52"/>
      <c r="AQX52"/>
      <c r="AQY52"/>
      <c r="AQZ52"/>
      <c r="ARA52"/>
      <c r="ARB52"/>
      <c r="ARC52"/>
      <c r="ARD52"/>
      <c r="ARE52"/>
      <c r="ARF52"/>
      <c r="ARG52"/>
      <c r="ARH52"/>
      <c r="ARI52"/>
      <c r="ARJ52"/>
      <c r="ARK52"/>
      <c r="ARL52"/>
      <c r="ARM52"/>
      <c r="ARN52"/>
      <c r="ARO52"/>
      <c r="ARP52"/>
      <c r="ARQ52"/>
      <c r="ARR52"/>
      <c r="ARS52"/>
      <c r="ART52"/>
      <c r="ARU52"/>
      <c r="ARV52"/>
      <c r="ARW52"/>
      <c r="ARX52"/>
      <c r="ARY52"/>
      <c r="ARZ52"/>
      <c r="ASA52"/>
      <c r="ASB52"/>
      <c r="ASC52"/>
      <c r="ASD52"/>
      <c r="ASE52"/>
      <c r="ASF52"/>
      <c r="ASG52"/>
      <c r="ASH52"/>
      <c r="ASI52"/>
      <c r="ASJ52"/>
      <c r="ASK52"/>
      <c r="ASL52"/>
      <c r="ASM52"/>
      <c r="ASN52"/>
      <c r="ASO52"/>
      <c r="ASP52"/>
      <c r="ASQ52"/>
      <c r="ASR52"/>
      <c r="ASS52"/>
      <c r="AST52"/>
      <c r="ASU52"/>
      <c r="ASV52"/>
      <c r="ASW52"/>
      <c r="ASX52"/>
      <c r="ASY52"/>
      <c r="ASZ52"/>
      <c r="ATA52"/>
      <c r="ATB52"/>
      <c r="ATC52"/>
      <c r="ATD52"/>
      <c r="ATE52"/>
      <c r="ATF52"/>
      <c r="ATG52"/>
      <c r="ATH52"/>
      <c r="ATI52"/>
      <c r="ATJ52"/>
      <c r="ATK52"/>
      <c r="ATL52"/>
      <c r="ATM52"/>
      <c r="ATN52"/>
      <c r="ATO52"/>
      <c r="ATP52"/>
      <c r="ATQ52"/>
      <c r="ATR52"/>
      <c r="ATS52"/>
      <c r="ATT52"/>
      <c r="ATU52"/>
      <c r="ATV52"/>
      <c r="ATW52"/>
      <c r="ATX52"/>
      <c r="ATY52"/>
      <c r="ATZ52"/>
      <c r="AUA52"/>
      <c r="AUB52"/>
      <c r="AUC52"/>
      <c r="AUD52"/>
      <c r="AUE52"/>
      <c r="AUF52"/>
      <c r="AUG52"/>
      <c r="AUH52"/>
      <c r="AUI52"/>
      <c r="AUJ52"/>
      <c r="AUK52"/>
      <c r="AUL52"/>
      <c r="AUM52"/>
      <c r="AUN52"/>
      <c r="AUO52"/>
      <c r="AUP52"/>
      <c r="AUQ52"/>
      <c r="AUR52"/>
      <c r="AUS52"/>
      <c r="AUT52"/>
      <c r="AUU52"/>
      <c r="AUV52"/>
      <c r="AUW52"/>
      <c r="AUX52"/>
      <c r="AUY52"/>
      <c r="AUZ52"/>
      <c r="AVA52"/>
      <c r="AVB52"/>
      <c r="AVC52"/>
      <c r="AVD52"/>
      <c r="AVE52"/>
      <c r="AVF52"/>
      <c r="AVG52"/>
      <c r="AVH52"/>
      <c r="AVI52"/>
      <c r="AVJ52"/>
      <c r="AVK52"/>
      <c r="AVL52"/>
      <c r="AVM52"/>
      <c r="AVN52"/>
      <c r="AVO52"/>
      <c r="AVP52"/>
      <c r="AVQ52"/>
      <c r="AVR52"/>
      <c r="AVS52"/>
      <c r="AVT52"/>
      <c r="AVU52"/>
      <c r="AVV52"/>
      <c r="AVW52"/>
      <c r="AVX52"/>
      <c r="AVY52"/>
      <c r="AVZ52"/>
      <c r="AWA52"/>
      <c r="AWB52"/>
      <c r="AWC52"/>
      <c r="AWD52"/>
      <c r="AWE52"/>
      <c r="AWF52"/>
      <c r="AWG52"/>
      <c r="AWH52"/>
      <c r="AWI52"/>
      <c r="AWJ52"/>
      <c r="AWK52"/>
      <c r="AWL52"/>
      <c r="AWM52"/>
      <c r="AWN52"/>
      <c r="AWO52"/>
      <c r="AWP52"/>
      <c r="AWQ52"/>
      <c r="AWR52"/>
      <c r="AWS52"/>
      <c r="AWT52"/>
      <c r="AWU52"/>
      <c r="AWV52"/>
      <c r="AWW52"/>
      <c r="AWX52"/>
      <c r="AWY52"/>
      <c r="AWZ52"/>
      <c r="AXA52"/>
      <c r="AXB52"/>
      <c r="AXC52"/>
      <c r="AXD52"/>
      <c r="AXE52"/>
      <c r="AXF52"/>
      <c r="AXG52"/>
      <c r="AXH52"/>
      <c r="AXI52"/>
      <c r="AXJ52"/>
      <c r="AXK52"/>
      <c r="AXL52"/>
      <c r="AXM52"/>
      <c r="AXN52"/>
      <c r="AXO52"/>
      <c r="AXP52"/>
      <c r="AXQ52"/>
      <c r="AXR52"/>
      <c r="AXS52"/>
      <c r="AXT52"/>
      <c r="AXU52"/>
      <c r="AXV52"/>
      <c r="AXW52"/>
      <c r="AXX52"/>
      <c r="AXY52"/>
      <c r="AXZ52"/>
      <c r="AYA52"/>
      <c r="AYB52"/>
      <c r="AYC52"/>
      <c r="AYD52"/>
      <c r="AYE52"/>
      <c r="AYF52"/>
      <c r="AYG52"/>
      <c r="AYH52"/>
      <c r="AYI52"/>
      <c r="AYJ52"/>
      <c r="AYK52"/>
      <c r="AYL52"/>
      <c r="AYM52"/>
      <c r="AYN52"/>
      <c r="AYO52"/>
      <c r="AYP52"/>
      <c r="AYQ52"/>
      <c r="AYR52"/>
      <c r="AYS52"/>
      <c r="AYT52"/>
      <c r="AYU52"/>
      <c r="AYV52"/>
      <c r="AYW52"/>
      <c r="AYX52"/>
      <c r="AYY52"/>
      <c r="AYZ52"/>
      <c r="AZA52"/>
      <c r="AZB52"/>
      <c r="AZC52"/>
      <c r="AZD52"/>
      <c r="AZE52"/>
      <c r="AZF52"/>
      <c r="AZG52"/>
      <c r="AZH52"/>
      <c r="AZI52"/>
      <c r="AZJ52"/>
      <c r="AZK52"/>
      <c r="AZL52"/>
      <c r="AZM52"/>
      <c r="AZN52"/>
      <c r="AZO52"/>
      <c r="AZP52"/>
      <c r="AZQ52"/>
      <c r="AZR52"/>
      <c r="AZS52"/>
      <c r="AZT52"/>
      <c r="AZU52"/>
      <c r="AZV52"/>
      <c r="AZW52"/>
      <c r="AZX52"/>
      <c r="AZY52"/>
      <c r="AZZ52"/>
      <c r="BAA52"/>
      <c r="BAB52"/>
      <c r="BAC52"/>
      <c r="BAD52"/>
      <c r="BAE52"/>
      <c r="BAF52"/>
      <c r="BAG52"/>
      <c r="BAH52"/>
      <c r="BAI52"/>
      <c r="BAJ52"/>
      <c r="BAK52"/>
      <c r="BAL52"/>
      <c r="BAM52"/>
      <c r="BAN52"/>
      <c r="BAO52"/>
      <c r="BAP52"/>
      <c r="BAQ52"/>
      <c r="BAR52"/>
      <c r="BAS52"/>
      <c r="BAT52"/>
      <c r="BAU52"/>
      <c r="BAV52"/>
      <c r="BAW52"/>
      <c r="BAX52"/>
      <c r="BAY52"/>
      <c r="BAZ52"/>
      <c r="BBA52"/>
      <c r="BBB52"/>
      <c r="BBC52"/>
      <c r="BBD52"/>
      <c r="BBE52"/>
      <c r="BBF52"/>
      <c r="BBG52"/>
      <c r="BBH52"/>
      <c r="BBI52"/>
      <c r="BBJ52"/>
      <c r="BBK52"/>
      <c r="BBL52"/>
      <c r="BBM52"/>
      <c r="BBN52"/>
      <c r="BBO52"/>
      <c r="BBP52"/>
      <c r="BBQ52"/>
      <c r="BBR52"/>
      <c r="BBS52"/>
      <c r="BBT52"/>
      <c r="BBU52"/>
      <c r="BBV52"/>
      <c r="BBW52"/>
      <c r="BBX52"/>
      <c r="BBY52"/>
      <c r="BBZ52"/>
      <c r="BCA52"/>
      <c r="BCB52"/>
      <c r="BCC52"/>
      <c r="BCD52"/>
      <c r="BCE52"/>
      <c r="BCF52"/>
      <c r="BCG52"/>
      <c r="BCH52"/>
      <c r="BCI52"/>
      <c r="BCJ52"/>
      <c r="BCK52"/>
      <c r="BCL52"/>
      <c r="BCM52"/>
      <c r="BCN52"/>
      <c r="BCO52"/>
      <c r="BCP52"/>
      <c r="BCQ52"/>
      <c r="BCR52"/>
      <c r="BCS52"/>
      <c r="BCT52"/>
      <c r="BCU52"/>
      <c r="BCV52"/>
      <c r="BCW52"/>
      <c r="BCX52"/>
      <c r="BCY52"/>
      <c r="BCZ52"/>
      <c r="BDA52"/>
      <c r="BDB52"/>
      <c r="BDC52"/>
      <c r="BDD52"/>
      <c r="BDE52"/>
      <c r="BDF52"/>
      <c r="BDG52"/>
      <c r="BDH52"/>
      <c r="BDI52"/>
      <c r="BDJ52"/>
      <c r="BDK52"/>
      <c r="BDL52"/>
      <c r="BDM52"/>
      <c r="BDN52"/>
      <c r="BDO52"/>
      <c r="BDP52"/>
      <c r="BDQ52"/>
      <c r="BDR52"/>
      <c r="BDS52"/>
      <c r="BDT52"/>
      <c r="BDU52"/>
      <c r="BDV52"/>
      <c r="BDW52"/>
      <c r="BDX52"/>
      <c r="BDY52"/>
      <c r="BDZ52"/>
      <c r="BEA52"/>
      <c r="BEB52"/>
      <c r="BEC52"/>
      <c r="BED52"/>
      <c r="BEE52"/>
      <c r="BEF52"/>
      <c r="BEG52"/>
      <c r="BEH52"/>
      <c r="BEI52"/>
      <c r="BEJ52"/>
      <c r="BEK52"/>
      <c r="BEL52"/>
      <c r="BEM52"/>
      <c r="BEN52"/>
      <c r="BEO52"/>
      <c r="BEP52"/>
      <c r="BEQ52"/>
      <c r="BER52"/>
      <c r="BES52"/>
      <c r="BET52"/>
      <c r="BEU52"/>
      <c r="BEV52"/>
      <c r="BEW52"/>
      <c r="BEX52"/>
      <c r="BEY52"/>
      <c r="BEZ52"/>
      <c r="BFA52"/>
      <c r="BFB52"/>
      <c r="BFC52"/>
      <c r="BFD52"/>
      <c r="BFE52"/>
      <c r="BFF52"/>
      <c r="BFG52"/>
      <c r="BFH52"/>
      <c r="BFI52"/>
      <c r="BFJ52"/>
      <c r="BFK52"/>
      <c r="BFL52"/>
      <c r="BFM52"/>
      <c r="BFN52"/>
      <c r="BFO52"/>
      <c r="BFP52"/>
      <c r="BFQ52"/>
      <c r="BFR52"/>
      <c r="BFS52"/>
      <c r="BFT52"/>
      <c r="BFU52"/>
      <c r="BFV52"/>
      <c r="BFW52"/>
      <c r="BFX52"/>
      <c r="BFY52"/>
      <c r="BFZ52"/>
      <c r="BGA52"/>
      <c r="BGB52"/>
      <c r="BGC52"/>
      <c r="BGD52"/>
      <c r="BGE52"/>
      <c r="BGF52"/>
      <c r="BGG52"/>
      <c r="BGH52"/>
      <c r="BGI52"/>
      <c r="BGJ52"/>
      <c r="BGK52"/>
      <c r="BGL52"/>
      <c r="BGM52"/>
      <c r="BGN52"/>
      <c r="BGO52"/>
      <c r="BGP52"/>
      <c r="BGQ52"/>
      <c r="BGR52"/>
      <c r="BGS52"/>
      <c r="BGT52"/>
      <c r="BGU52"/>
      <c r="BGV52"/>
      <c r="BGW52"/>
      <c r="BGX52"/>
      <c r="BGY52"/>
      <c r="BGZ52"/>
      <c r="BHA52"/>
      <c r="BHB52"/>
      <c r="BHC52"/>
      <c r="BHD52"/>
      <c r="BHE52"/>
      <c r="BHF52"/>
      <c r="BHG52"/>
      <c r="BHH52"/>
      <c r="BHI52"/>
      <c r="BHJ52"/>
      <c r="BHK52"/>
      <c r="BHL52"/>
      <c r="BHM52"/>
      <c r="BHN52"/>
      <c r="BHO52"/>
      <c r="BHP52"/>
      <c r="BHQ52"/>
      <c r="BHR52"/>
      <c r="BHS52"/>
      <c r="BHT52"/>
      <c r="BHU52"/>
      <c r="BHV52"/>
      <c r="BHW52"/>
      <c r="BHX52"/>
      <c r="BHY52"/>
      <c r="BHZ52"/>
      <c r="BIA52"/>
      <c r="BIB52"/>
      <c r="BIC52"/>
      <c r="BID52"/>
      <c r="BIE52"/>
      <c r="BIF52"/>
      <c r="BIG52"/>
      <c r="BIH52"/>
      <c r="BII52"/>
      <c r="BIJ52"/>
      <c r="BIK52"/>
      <c r="BIL52"/>
      <c r="BIM52"/>
      <c r="BIN52"/>
      <c r="BIO52"/>
      <c r="BIP52"/>
      <c r="BIQ52"/>
      <c r="BIR52"/>
      <c r="BIS52"/>
      <c r="BIT52"/>
      <c r="BIU52"/>
      <c r="BIV52"/>
      <c r="BIW52"/>
      <c r="BIX52"/>
      <c r="BIY52"/>
      <c r="BIZ52"/>
      <c r="BJA52"/>
      <c r="BJB52"/>
      <c r="BJC52"/>
      <c r="BJD52"/>
      <c r="BJE52"/>
      <c r="BJF52"/>
      <c r="BJG52"/>
      <c r="BJH52"/>
      <c r="BJI52"/>
      <c r="BJJ52"/>
      <c r="BJK52"/>
      <c r="BJL52"/>
      <c r="BJM52"/>
      <c r="BJN52"/>
      <c r="BJO52"/>
      <c r="BJP52"/>
      <c r="BJQ52"/>
      <c r="BJR52"/>
      <c r="BJS52"/>
      <c r="BJT52"/>
      <c r="BJU52"/>
      <c r="BJV52"/>
      <c r="BJW52"/>
      <c r="BJX52"/>
      <c r="BJY52"/>
      <c r="BJZ52"/>
      <c r="BKA52"/>
      <c r="BKB52"/>
      <c r="BKC52"/>
      <c r="BKD52"/>
      <c r="BKE52"/>
      <c r="BKF52"/>
      <c r="BKG52"/>
      <c r="BKH52"/>
      <c r="BKI52"/>
      <c r="BKJ52"/>
      <c r="BKK52"/>
      <c r="BKL52"/>
      <c r="BKM52"/>
      <c r="BKN52"/>
      <c r="BKO52"/>
      <c r="BKP52"/>
      <c r="BKQ52"/>
      <c r="BKR52"/>
      <c r="BKS52"/>
      <c r="BKT52"/>
      <c r="BKU52"/>
      <c r="BKV52"/>
      <c r="BKW52"/>
      <c r="BKX52"/>
      <c r="BKY52"/>
      <c r="BKZ52"/>
      <c r="BLA52"/>
      <c r="BLB52"/>
      <c r="BLC52"/>
      <c r="BLD52"/>
      <c r="BLE52"/>
      <c r="BLF52"/>
      <c r="BLG52"/>
      <c r="BLH52"/>
      <c r="BLI52"/>
      <c r="BLJ52"/>
      <c r="BLK52"/>
      <c r="BLL52"/>
      <c r="BLM52"/>
      <c r="BLN52"/>
      <c r="BLO52"/>
      <c r="BLP52"/>
      <c r="BLQ52"/>
      <c r="BLR52"/>
      <c r="BLS52"/>
      <c r="BLT52"/>
      <c r="BLU52"/>
      <c r="BLV52"/>
      <c r="BLW52"/>
      <c r="BLX52"/>
      <c r="BLY52"/>
      <c r="BLZ52"/>
      <c r="BMA52"/>
      <c r="BMB52"/>
      <c r="BMC52"/>
      <c r="BMD52"/>
      <c r="BME52"/>
      <c r="BMF52"/>
      <c r="BMG52"/>
      <c r="BMH52"/>
      <c r="BMI52"/>
      <c r="BMJ52"/>
      <c r="BMK52"/>
      <c r="BML52"/>
      <c r="BMM52"/>
      <c r="BMN52"/>
      <c r="BMO52"/>
      <c r="BMP52"/>
      <c r="BMQ52"/>
      <c r="BMR52"/>
      <c r="BMS52"/>
      <c r="BMT52"/>
      <c r="BMU52"/>
      <c r="BMV52"/>
      <c r="BMW52"/>
      <c r="BMX52"/>
      <c r="BMY52"/>
      <c r="BMZ52"/>
      <c r="BNA52"/>
      <c r="BNB52"/>
      <c r="BNC52"/>
      <c r="BND52"/>
      <c r="BNE52"/>
      <c r="BNF52"/>
      <c r="BNG52"/>
      <c r="BNH52"/>
      <c r="BNI52"/>
      <c r="BNJ52"/>
      <c r="BNK52"/>
      <c r="BNL52"/>
      <c r="BNM52"/>
      <c r="BNN52"/>
      <c r="BNO52"/>
      <c r="BNP52"/>
      <c r="BNQ52"/>
      <c r="BNR52"/>
      <c r="BNS52"/>
      <c r="BNT52"/>
      <c r="BNU52"/>
      <c r="BNV52"/>
      <c r="BNW52"/>
      <c r="BNX52"/>
      <c r="BNY52"/>
      <c r="BNZ52"/>
      <c r="BOA52"/>
      <c r="BOB52"/>
      <c r="BOC52"/>
      <c r="BOD52"/>
      <c r="BOE52"/>
      <c r="BOF52"/>
      <c r="BOG52"/>
      <c r="BOH52"/>
      <c r="BOI52"/>
      <c r="BOJ52"/>
      <c r="BOK52"/>
      <c r="BOL52"/>
      <c r="BOM52"/>
      <c r="BON52"/>
      <c r="BOO52"/>
      <c r="BOP52"/>
      <c r="BOQ52"/>
      <c r="BOR52"/>
      <c r="BOS52"/>
      <c r="BOT52"/>
      <c r="BOU52"/>
      <c r="BOV52"/>
      <c r="BOW52"/>
      <c r="BOX52"/>
      <c r="BOY52"/>
      <c r="BOZ52"/>
      <c r="BPA52"/>
      <c r="BPB52"/>
      <c r="BPC52"/>
      <c r="BPD52"/>
      <c r="BPE52"/>
      <c r="BPF52"/>
      <c r="BPG52"/>
      <c r="BPH52"/>
      <c r="BPI52"/>
      <c r="BPJ52"/>
      <c r="BPK52"/>
      <c r="BPL52"/>
      <c r="BPM52"/>
      <c r="BPN52"/>
      <c r="BPO52"/>
      <c r="BPP52"/>
      <c r="BPQ52"/>
      <c r="BPR52"/>
      <c r="BPS52"/>
      <c r="BPT52"/>
      <c r="BPU52"/>
      <c r="BPV52"/>
      <c r="BPW52"/>
      <c r="BPX52"/>
      <c r="BPY52"/>
      <c r="BPZ52"/>
      <c r="BQA52"/>
      <c r="BQB52"/>
      <c r="BQC52"/>
      <c r="BQD52"/>
      <c r="BQE52"/>
      <c r="BQF52"/>
      <c r="BQG52"/>
      <c r="BQH52"/>
      <c r="BQI52"/>
      <c r="BQJ52"/>
      <c r="BQK52"/>
      <c r="BQL52"/>
      <c r="BQM52"/>
      <c r="BQN52"/>
      <c r="BQO52"/>
      <c r="BQP52"/>
      <c r="BQQ52"/>
      <c r="BQR52"/>
      <c r="BQS52"/>
      <c r="BQT52"/>
      <c r="BQU52"/>
      <c r="BQV52"/>
      <c r="BQW52"/>
      <c r="BQX52"/>
      <c r="BQY52"/>
      <c r="BQZ52"/>
      <c r="BRA52"/>
      <c r="BRB52"/>
      <c r="BRC52"/>
      <c r="BRD52"/>
      <c r="BRE52"/>
      <c r="BRF52"/>
      <c r="BRG52"/>
      <c r="BRH52"/>
      <c r="BRI52"/>
      <c r="BRJ52"/>
      <c r="BRK52"/>
      <c r="BRL52"/>
      <c r="BRM52"/>
      <c r="BRN52"/>
      <c r="BRO52"/>
      <c r="BRP52"/>
      <c r="BRQ52"/>
      <c r="BRR52"/>
      <c r="BRS52"/>
      <c r="BRT52"/>
      <c r="BRU52"/>
      <c r="BRV52"/>
      <c r="BRW52"/>
      <c r="BRX52"/>
      <c r="BRY52"/>
      <c r="BRZ52"/>
      <c r="BSA52"/>
      <c r="BSB52"/>
      <c r="BSC52"/>
      <c r="BSD52"/>
      <c r="BSE52"/>
      <c r="BSF52"/>
      <c r="BSG52"/>
      <c r="BSH52"/>
      <c r="BSI52"/>
      <c r="BSJ52"/>
      <c r="BSK52"/>
      <c r="BSL52"/>
      <c r="BSM52"/>
      <c r="BSN52"/>
      <c r="BSO52"/>
      <c r="BSP52"/>
      <c r="BSQ52"/>
      <c r="BSR52"/>
      <c r="BSS52"/>
      <c r="BST52"/>
      <c r="BSU52"/>
      <c r="BSV52"/>
      <c r="BSW52"/>
      <c r="BSX52"/>
      <c r="BSY52"/>
      <c r="BSZ52"/>
      <c r="BTA52"/>
      <c r="BTB52"/>
      <c r="BTC52"/>
      <c r="BTD52"/>
      <c r="BTE52"/>
      <c r="BTF52"/>
      <c r="BTG52"/>
      <c r="BTH52"/>
      <c r="BTI52"/>
      <c r="BTJ52"/>
      <c r="BTK52"/>
      <c r="BTL52"/>
      <c r="BTM52"/>
      <c r="BTN52"/>
      <c r="BTO52"/>
      <c r="BTP52"/>
      <c r="BTQ52"/>
      <c r="BTR52"/>
      <c r="BTS52"/>
      <c r="BTT52"/>
      <c r="BTU52"/>
      <c r="BTV52"/>
      <c r="BTW52"/>
      <c r="BTX52"/>
      <c r="BTY52"/>
      <c r="BTZ52"/>
      <c r="BUA52"/>
      <c r="BUB52"/>
      <c r="BUC52"/>
      <c r="BUD52"/>
      <c r="BUE52"/>
      <c r="BUF52"/>
      <c r="BUG52"/>
      <c r="BUH52"/>
      <c r="BUI52"/>
      <c r="BUJ52"/>
      <c r="BUK52"/>
      <c r="BUL52"/>
      <c r="BUM52"/>
      <c r="BUN52"/>
      <c r="BUO52"/>
      <c r="BUP52"/>
      <c r="BUQ52"/>
      <c r="BUR52"/>
      <c r="BUS52"/>
      <c r="BUT52"/>
      <c r="BUU52"/>
      <c r="BUV52"/>
      <c r="BUW52"/>
      <c r="BUX52"/>
      <c r="BUY52"/>
      <c r="BUZ52"/>
      <c r="BVA52"/>
      <c r="BVB52"/>
      <c r="BVC52"/>
      <c r="BVD52"/>
      <c r="BVE52"/>
      <c r="BVF52"/>
      <c r="BVG52"/>
      <c r="BVH52"/>
      <c r="BVI52"/>
      <c r="BVJ52"/>
      <c r="BVK52"/>
      <c r="BVL52"/>
      <c r="BVM52"/>
      <c r="BVN52"/>
      <c r="BVO52"/>
      <c r="BVP52"/>
      <c r="BVQ52"/>
      <c r="BVR52"/>
      <c r="BVS52"/>
      <c r="BVT52"/>
      <c r="BVU52"/>
      <c r="BVV52"/>
      <c r="BVW52"/>
      <c r="BVX52"/>
      <c r="BVY52"/>
      <c r="BVZ52"/>
      <c r="BWA52"/>
      <c r="BWB52"/>
      <c r="BWC52"/>
      <c r="BWD52"/>
      <c r="BWE52"/>
      <c r="BWF52"/>
      <c r="BWG52"/>
      <c r="BWH52"/>
      <c r="BWI52"/>
      <c r="BWJ52"/>
      <c r="BWK52"/>
      <c r="BWL52"/>
      <c r="BWM52"/>
      <c r="BWN52"/>
      <c r="BWO52"/>
      <c r="BWP52"/>
      <c r="BWQ52"/>
      <c r="BWR52"/>
      <c r="BWS52"/>
      <c r="BWT52"/>
      <c r="BWU52"/>
      <c r="BWV52"/>
      <c r="BWW52"/>
      <c r="BWX52"/>
      <c r="BWY52"/>
      <c r="BWZ52"/>
      <c r="BXA52"/>
      <c r="BXB52"/>
      <c r="BXC52"/>
      <c r="BXD52"/>
      <c r="BXE52"/>
      <c r="BXF52"/>
      <c r="BXG52"/>
      <c r="BXH52"/>
      <c r="BXI52"/>
      <c r="BXJ52"/>
      <c r="BXK52"/>
      <c r="BXL52"/>
      <c r="BXM52"/>
      <c r="BXN52"/>
      <c r="BXO52"/>
      <c r="BXP52"/>
      <c r="BXQ52"/>
      <c r="BXR52"/>
      <c r="BXS52"/>
      <c r="BXT52"/>
      <c r="BXU52"/>
      <c r="BXV52"/>
      <c r="BXW52"/>
      <c r="BXX52"/>
      <c r="BXY52"/>
      <c r="BXZ52"/>
      <c r="BYA52"/>
      <c r="BYB52"/>
      <c r="BYC52"/>
      <c r="BYD52"/>
      <c r="BYE52"/>
      <c r="BYF52"/>
      <c r="BYG52"/>
      <c r="BYH52"/>
      <c r="BYI52"/>
      <c r="BYJ52"/>
      <c r="BYK52"/>
      <c r="BYL52"/>
      <c r="BYM52"/>
      <c r="BYN52"/>
      <c r="BYO52"/>
      <c r="BYP52"/>
      <c r="BYQ52"/>
      <c r="BYR52"/>
      <c r="BYS52"/>
      <c r="BYT52"/>
      <c r="BYU52"/>
      <c r="BYV52"/>
      <c r="BYW52"/>
      <c r="BYX52"/>
      <c r="BYY52"/>
      <c r="BYZ52"/>
      <c r="BZA52"/>
      <c r="BZB52"/>
      <c r="BZC52"/>
      <c r="BZD52"/>
      <c r="BZE52"/>
      <c r="BZF52"/>
      <c r="BZG52"/>
      <c r="BZH52"/>
      <c r="BZI52"/>
      <c r="BZJ52"/>
      <c r="BZK52"/>
      <c r="BZL52"/>
      <c r="BZM52"/>
      <c r="BZN52"/>
      <c r="BZO52"/>
      <c r="BZP52"/>
      <c r="BZQ52"/>
      <c r="BZR52"/>
      <c r="BZS52"/>
      <c r="BZT52"/>
      <c r="BZU52"/>
      <c r="BZV52"/>
      <c r="BZW52"/>
      <c r="BZX52"/>
      <c r="BZY52"/>
      <c r="BZZ52"/>
      <c r="CAA52"/>
      <c r="CAB52"/>
      <c r="CAC52"/>
      <c r="CAD52"/>
      <c r="CAE52"/>
      <c r="CAF52"/>
      <c r="CAG52"/>
      <c r="CAH52"/>
      <c r="CAI52"/>
      <c r="CAJ52"/>
      <c r="CAK52"/>
      <c r="CAL52"/>
      <c r="CAM52"/>
      <c r="CAN52"/>
      <c r="CAO52"/>
      <c r="CAP52"/>
      <c r="CAQ52"/>
      <c r="CAR52"/>
      <c r="CAS52"/>
      <c r="CAT52"/>
      <c r="CAU52"/>
      <c r="CAV52"/>
      <c r="CAW52"/>
      <c r="CAX52"/>
      <c r="CAY52"/>
      <c r="CAZ52"/>
      <c r="CBA52"/>
      <c r="CBB52"/>
      <c r="CBC52"/>
      <c r="CBD52"/>
      <c r="CBE52"/>
      <c r="CBF52"/>
      <c r="CBG52"/>
      <c r="CBH52"/>
      <c r="CBI52"/>
      <c r="CBJ52"/>
      <c r="CBK52"/>
      <c r="CBL52"/>
      <c r="CBM52"/>
      <c r="CBN52"/>
      <c r="CBO52"/>
      <c r="CBP52"/>
      <c r="CBQ52"/>
      <c r="CBR52"/>
      <c r="CBS52"/>
      <c r="CBT52"/>
      <c r="CBU52"/>
      <c r="CBV52"/>
      <c r="CBW52"/>
      <c r="CBX52"/>
      <c r="CBY52"/>
      <c r="CBZ52"/>
      <c r="CCA52"/>
      <c r="CCB52"/>
      <c r="CCC52"/>
      <c r="CCD52"/>
      <c r="CCE52"/>
      <c r="CCF52"/>
      <c r="CCG52"/>
      <c r="CCH52"/>
      <c r="CCI52"/>
      <c r="CCJ52"/>
      <c r="CCK52"/>
      <c r="CCL52"/>
      <c r="CCM52"/>
      <c r="CCN52"/>
      <c r="CCO52"/>
      <c r="CCP52"/>
      <c r="CCQ52"/>
      <c r="CCR52"/>
      <c r="CCS52"/>
      <c r="CCT52"/>
      <c r="CCU52"/>
      <c r="CCV52"/>
      <c r="CCW52"/>
      <c r="CCX52"/>
      <c r="CCY52"/>
      <c r="CCZ52"/>
      <c r="CDA52"/>
      <c r="CDB52"/>
      <c r="CDC52"/>
      <c r="CDD52"/>
      <c r="CDE52"/>
      <c r="CDF52"/>
      <c r="CDG52"/>
      <c r="CDH52"/>
      <c r="CDI52"/>
      <c r="CDJ52"/>
      <c r="CDK52"/>
      <c r="CDL52"/>
      <c r="CDM52"/>
      <c r="CDN52"/>
      <c r="CDO52"/>
      <c r="CDP52"/>
      <c r="CDQ52"/>
      <c r="CDR52"/>
      <c r="CDS52"/>
      <c r="CDT52"/>
      <c r="CDU52"/>
      <c r="CDV52"/>
      <c r="CDW52"/>
      <c r="CDX52"/>
      <c r="CDY52"/>
      <c r="CDZ52"/>
      <c r="CEA52"/>
      <c r="CEB52"/>
      <c r="CEC52"/>
      <c r="CED52"/>
      <c r="CEE52"/>
      <c r="CEF52"/>
      <c r="CEG52"/>
      <c r="CEH52"/>
      <c r="CEI52"/>
      <c r="CEJ52"/>
      <c r="CEK52"/>
      <c r="CEL52"/>
      <c r="CEM52"/>
      <c r="CEN52"/>
      <c r="CEO52"/>
      <c r="CEP52"/>
      <c r="CEQ52"/>
      <c r="CER52"/>
      <c r="CES52"/>
      <c r="CET52"/>
      <c r="CEU52"/>
      <c r="CEV52"/>
      <c r="CEW52"/>
      <c r="CEX52"/>
      <c r="CEY52"/>
      <c r="CEZ52"/>
      <c r="CFA52"/>
      <c r="CFB52"/>
      <c r="CFC52"/>
      <c r="CFD52"/>
      <c r="CFE52"/>
      <c r="CFF52"/>
      <c r="CFG52"/>
      <c r="CFH52"/>
      <c r="CFI52"/>
      <c r="CFJ52"/>
      <c r="CFK52"/>
      <c r="CFL52"/>
      <c r="CFM52"/>
      <c r="CFN52"/>
      <c r="CFO52"/>
      <c r="CFP52"/>
      <c r="CFQ52"/>
      <c r="CFR52"/>
      <c r="CFS52"/>
      <c r="CFT52"/>
      <c r="CFU52"/>
      <c r="CFV52"/>
      <c r="CFW52"/>
      <c r="CFX52"/>
      <c r="CFY52"/>
      <c r="CFZ52"/>
      <c r="CGA52"/>
      <c r="CGB52"/>
      <c r="CGC52"/>
      <c r="CGD52"/>
      <c r="CGE52"/>
      <c r="CGF52"/>
      <c r="CGG52"/>
      <c r="CGH52"/>
      <c r="CGI52"/>
      <c r="CGJ52"/>
      <c r="CGK52"/>
      <c r="CGL52"/>
      <c r="CGM52"/>
      <c r="CGN52"/>
      <c r="CGO52"/>
      <c r="CGP52"/>
      <c r="CGQ52"/>
      <c r="CGR52"/>
      <c r="CGS52"/>
      <c r="CGT52"/>
      <c r="CGU52"/>
      <c r="CGV52"/>
      <c r="CGW52"/>
      <c r="CGX52"/>
      <c r="CGY52"/>
      <c r="CGZ52"/>
      <c r="CHA52"/>
      <c r="CHB52"/>
      <c r="CHC52"/>
      <c r="CHD52"/>
      <c r="CHE52"/>
      <c r="CHF52"/>
      <c r="CHG52"/>
      <c r="CHH52"/>
      <c r="CHI52"/>
      <c r="CHJ52"/>
      <c r="CHK52"/>
      <c r="CHL52"/>
      <c r="CHM52"/>
      <c r="CHN52"/>
      <c r="CHO52"/>
      <c r="CHP52"/>
      <c r="CHQ52"/>
      <c r="CHR52"/>
      <c r="CHS52"/>
      <c r="CHT52"/>
      <c r="CHU52"/>
      <c r="CHV52"/>
      <c r="CHW52"/>
      <c r="CHX52"/>
      <c r="CHY52"/>
      <c r="CHZ52"/>
      <c r="CIA52"/>
      <c r="CIB52"/>
      <c r="CIC52"/>
      <c r="CID52"/>
      <c r="CIE52"/>
      <c r="CIF52"/>
      <c r="CIG52"/>
      <c r="CIH52"/>
      <c r="CII52"/>
      <c r="CIJ52"/>
      <c r="CIK52"/>
      <c r="CIL52"/>
      <c r="CIM52"/>
      <c r="CIN52"/>
      <c r="CIO52"/>
      <c r="CIP52"/>
      <c r="CIQ52"/>
      <c r="CIR52"/>
      <c r="CIS52"/>
      <c r="CIT52"/>
      <c r="CIU52"/>
      <c r="CIV52"/>
      <c r="CIW52"/>
      <c r="CIX52"/>
      <c r="CIY52"/>
      <c r="CIZ52"/>
      <c r="CJA52"/>
      <c r="CJB52"/>
      <c r="CJC52"/>
      <c r="CJD52"/>
      <c r="CJE52"/>
      <c r="CJF52"/>
      <c r="CJG52"/>
      <c r="CJH52"/>
      <c r="CJI52"/>
      <c r="CJJ52"/>
      <c r="CJK52"/>
      <c r="CJL52"/>
      <c r="CJM52"/>
      <c r="CJN52"/>
      <c r="CJO52"/>
      <c r="CJP52"/>
      <c r="CJQ52"/>
      <c r="CJR52"/>
      <c r="CJS52"/>
      <c r="CJT52"/>
      <c r="CJU52"/>
      <c r="CJV52"/>
      <c r="CJW52"/>
      <c r="CJX52"/>
      <c r="CJY52"/>
      <c r="CJZ52"/>
      <c r="CKA52"/>
      <c r="CKB52"/>
      <c r="CKC52"/>
      <c r="CKD52"/>
      <c r="CKE52"/>
      <c r="CKF52"/>
      <c r="CKG52"/>
      <c r="CKH52"/>
      <c r="CKI52"/>
      <c r="CKJ52"/>
      <c r="CKK52"/>
      <c r="CKL52"/>
      <c r="CKM52"/>
      <c r="CKN52"/>
      <c r="CKO52"/>
      <c r="CKP52"/>
      <c r="CKQ52"/>
      <c r="CKR52"/>
      <c r="CKS52"/>
      <c r="CKT52"/>
      <c r="CKU52"/>
      <c r="CKV52"/>
      <c r="CKW52"/>
      <c r="CKX52"/>
      <c r="CKY52"/>
      <c r="CKZ52"/>
      <c r="CLA52"/>
      <c r="CLB52"/>
      <c r="CLC52"/>
      <c r="CLD52"/>
      <c r="CLE52"/>
      <c r="CLF52"/>
      <c r="CLG52"/>
      <c r="CLH52"/>
      <c r="CLI52"/>
      <c r="CLJ52"/>
      <c r="CLK52"/>
      <c r="CLL52"/>
      <c r="CLM52"/>
      <c r="CLN52"/>
      <c r="CLO52"/>
      <c r="CLP52"/>
      <c r="CLQ52"/>
      <c r="CLR52"/>
      <c r="CLS52"/>
      <c r="CLT52"/>
      <c r="CLU52"/>
      <c r="CLV52"/>
      <c r="CLW52"/>
      <c r="CLX52"/>
      <c r="CLY52"/>
      <c r="CLZ52"/>
      <c r="CMA52"/>
      <c r="CMB52"/>
      <c r="CMC52"/>
      <c r="CMD52"/>
      <c r="CME52"/>
      <c r="CMF52"/>
      <c r="CMG52"/>
      <c r="CMH52"/>
      <c r="CMI52"/>
      <c r="CMJ52"/>
      <c r="CMK52"/>
      <c r="CML52"/>
      <c r="CMM52"/>
      <c r="CMN52"/>
      <c r="CMO52"/>
      <c r="CMP52"/>
      <c r="CMQ52"/>
      <c r="CMR52"/>
      <c r="CMS52"/>
      <c r="CMT52"/>
      <c r="CMU52"/>
      <c r="CMV52"/>
      <c r="CMW52"/>
      <c r="CMX52"/>
      <c r="CMY52"/>
      <c r="CMZ52"/>
      <c r="CNA52"/>
      <c r="CNB52"/>
      <c r="CNC52"/>
      <c r="CND52"/>
      <c r="CNE52"/>
      <c r="CNF52"/>
      <c r="CNG52"/>
      <c r="CNH52"/>
      <c r="CNI52"/>
      <c r="CNJ52"/>
      <c r="CNK52"/>
      <c r="CNL52"/>
      <c r="CNM52"/>
      <c r="CNN52"/>
      <c r="CNO52"/>
      <c r="CNP52"/>
      <c r="CNQ52"/>
      <c r="CNR52"/>
      <c r="CNS52"/>
      <c r="CNT52"/>
      <c r="CNU52"/>
      <c r="CNV52"/>
      <c r="CNW52"/>
      <c r="CNX52"/>
      <c r="CNY52"/>
      <c r="CNZ52"/>
      <c r="COA52"/>
      <c r="COB52"/>
      <c r="COC52"/>
      <c r="COD52"/>
      <c r="COE52"/>
      <c r="COF52"/>
      <c r="COG52"/>
      <c r="COH52"/>
      <c r="COI52"/>
      <c r="COJ52"/>
      <c r="COK52"/>
      <c r="COL52"/>
      <c r="COM52"/>
      <c r="CON52"/>
      <c r="COO52"/>
      <c r="COP52"/>
      <c r="COQ52"/>
      <c r="COR52"/>
      <c r="COS52"/>
      <c r="COT52"/>
      <c r="COU52"/>
      <c r="COV52"/>
      <c r="COW52"/>
      <c r="COX52"/>
      <c r="COY52"/>
      <c r="COZ52"/>
      <c r="CPA52"/>
      <c r="CPB52"/>
      <c r="CPC52"/>
      <c r="CPD52"/>
      <c r="CPE52"/>
      <c r="CPF52"/>
      <c r="CPG52"/>
      <c r="CPH52"/>
      <c r="CPI52"/>
      <c r="CPJ52"/>
      <c r="CPK52"/>
      <c r="CPL52"/>
      <c r="CPM52"/>
      <c r="CPN52"/>
      <c r="CPO52"/>
      <c r="CPP52"/>
      <c r="CPQ52"/>
      <c r="CPR52"/>
      <c r="CPS52"/>
      <c r="CPT52"/>
      <c r="CPU52"/>
      <c r="CPV52"/>
      <c r="CPW52"/>
      <c r="CPX52"/>
      <c r="CPY52"/>
      <c r="CPZ52"/>
      <c r="CQA52"/>
      <c r="CQB52"/>
      <c r="CQC52"/>
      <c r="CQD52"/>
      <c r="CQE52"/>
      <c r="CQF52"/>
      <c r="CQG52"/>
      <c r="CQH52"/>
      <c r="CQI52"/>
      <c r="CQJ52"/>
      <c r="CQK52"/>
      <c r="CQL52"/>
      <c r="CQM52"/>
      <c r="CQN52"/>
      <c r="CQO52"/>
      <c r="CQP52"/>
      <c r="CQQ52"/>
      <c r="CQR52"/>
      <c r="CQS52"/>
      <c r="CQT52"/>
      <c r="CQU52"/>
      <c r="CQV52"/>
      <c r="CQW52"/>
      <c r="CQX52"/>
      <c r="CQY52"/>
      <c r="CQZ52"/>
      <c r="CRA52"/>
      <c r="CRB52"/>
      <c r="CRC52"/>
      <c r="CRD52"/>
      <c r="CRE52"/>
      <c r="CRF52"/>
      <c r="CRG52"/>
      <c r="CRH52"/>
      <c r="CRI52"/>
      <c r="CRJ52"/>
      <c r="CRK52"/>
      <c r="CRL52"/>
      <c r="CRM52"/>
      <c r="CRN52"/>
      <c r="CRO52"/>
      <c r="CRP52"/>
      <c r="CRQ52"/>
      <c r="CRR52"/>
      <c r="CRS52"/>
      <c r="CRT52"/>
      <c r="CRU52"/>
      <c r="CRV52"/>
      <c r="CRW52"/>
      <c r="CRX52"/>
      <c r="CRY52"/>
      <c r="CRZ52"/>
      <c r="CSA52"/>
      <c r="CSB52"/>
      <c r="CSC52"/>
      <c r="CSD52"/>
      <c r="CSE52"/>
      <c r="CSF52"/>
      <c r="CSG52"/>
      <c r="CSH52"/>
      <c r="CSI52"/>
      <c r="CSJ52"/>
      <c r="CSK52"/>
      <c r="CSL52"/>
      <c r="CSM52"/>
      <c r="CSN52"/>
      <c r="CSO52"/>
      <c r="CSP52"/>
      <c r="CSQ52"/>
      <c r="CSR52"/>
      <c r="CSS52"/>
      <c r="CST52"/>
      <c r="CSU52"/>
      <c r="CSV52"/>
      <c r="CSW52"/>
      <c r="CSX52"/>
      <c r="CSY52"/>
      <c r="CSZ52"/>
      <c r="CTA52"/>
      <c r="CTB52"/>
      <c r="CTC52"/>
      <c r="CTD52"/>
      <c r="CTE52"/>
      <c r="CTF52"/>
      <c r="CTG52"/>
      <c r="CTH52"/>
      <c r="CTI52"/>
      <c r="CTJ52"/>
      <c r="CTK52"/>
      <c r="CTL52"/>
      <c r="CTM52"/>
      <c r="CTN52"/>
      <c r="CTO52"/>
      <c r="CTP52"/>
      <c r="CTQ52"/>
      <c r="CTR52"/>
      <c r="CTS52"/>
      <c r="CTT52"/>
      <c r="CTU52"/>
      <c r="CTV52"/>
      <c r="CTW52"/>
      <c r="CTX52"/>
      <c r="CTY52"/>
      <c r="CTZ52"/>
      <c r="CUA52"/>
      <c r="CUB52"/>
      <c r="CUC52"/>
      <c r="CUD52"/>
      <c r="CUE52"/>
      <c r="CUF52"/>
      <c r="CUG52"/>
      <c r="CUH52"/>
      <c r="CUI52"/>
      <c r="CUJ52"/>
      <c r="CUK52"/>
      <c r="CUL52"/>
      <c r="CUM52"/>
      <c r="CUN52"/>
      <c r="CUO52"/>
      <c r="CUP52"/>
      <c r="CUQ52"/>
      <c r="CUR52"/>
      <c r="CUS52"/>
      <c r="CUT52"/>
      <c r="CUU52"/>
      <c r="CUV52"/>
      <c r="CUW52"/>
      <c r="CUX52"/>
      <c r="CUY52"/>
      <c r="CUZ52"/>
      <c r="CVA52"/>
      <c r="CVB52"/>
      <c r="CVC52"/>
      <c r="CVD52"/>
      <c r="CVE52"/>
      <c r="CVF52"/>
      <c r="CVG52"/>
      <c r="CVH52"/>
      <c r="CVI52"/>
      <c r="CVJ52"/>
      <c r="CVK52"/>
      <c r="CVL52"/>
      <c r="CVM52"/>
      <c r="CVN52"/>
      <c r="CVO52"/>
      <c r="CVP52"/>
      <c r="CVQ52"/>
      <c r="CVR52"/>
      <c r="CVS52"/>
      <c r="CVT52"/>
      <c r="CVU52"/>
      <c r="CVV52"/>
      <c r="CVW52"/>
      <c r="CVX52"/>
      <c r="CVY52"/>
      <c r="CVZ52"/>
      <c r="CWA52"/>
      <c r="CWB52"/>
      <c r="CWC52"/>
      <c r="CWD52"/>
      <c r="CWE52"/>
      <c r="CWF52"/>
      <c r="CWG52"/>
      <c r="CWH52"/>
      <c r="CWI52"/>
      <c r="CWJ52"/>
      <c r="CWK52"/>
      <c r="CWL52"/>
      <c r="CWM52"/>
      <c r="CWN52"/>
      <c r="CWO52"/>
      <c r="CWP52"/>
      <c r="CWQ52"/>
      <c r="CWR52"/>
      <c r="CWS52"/>
      <c r="CWT52"/>
      <c r="CWU52"/>
      <c r="CWV52"/>
      <c r="CWW52"/>
      <c r="CWX52"/>
      <c r="CWY52"/>
      <c r="CWZ52"/>
      <c r="CXA52"/>
      <c r="CXB52"/>
      <c r="CXC52"/>
      <c r="CXD52"/>
      <c r="CXE52"/>
      <c r="CXF52"/>
      <c r="CXG52"/>
      <c r="CXH52"/>
      <c r="CXI52"/>
      <c r="CXJ52"/>
      <c r="CXK52"/>
      <c r="CXL52"/>
      <c r="CXM52"/>
      <c r="CXN52"/>
      <c r="CXO52"/>
      <c r="CXP52"/>
      <c r="CXQ52"/>
      <c r="CXR52"/>
      <c r="CXS52"/>
      <c r="CXT52"/>
      <c r="CXU52"/>
      <c r="CXV52"/>
      <c r="CXW52"/>
      <c r="CXX52"/>
      <c r="CXY52"/>
      <c r="CXZ52"/>
      <c r="CYA52"/>
      <c r="CYB52"/>
      <c r="CYC52"/>
      <c r="CYD52"/>
      <c r="CYE52"/>
      <c r="CYF52"/>
      <c r="CYG52"/>
      <c r="CYH52"/>
      <c r="CYI52"/>
      <c r="CYJ52"/>
      <c r="CYK52"/>
      <c r="CYL52"/>
      <c r="CYM52"/>
      <c r="CYN52"/>
      <c r="CYO52"/>
      <c r="CYP52"/>
      <c r="CYQ52"/>
      <c r="CYR52"/>
      <c r="CYS52"/>
      <c r="CYT52"/>
      <c r="CYU52"/>
      <c r="CYV52"/>
      <c r="CYW52"/>
      <c r="CYX52"/>
      <c r="CYY52"/>
      <c r="CYZ52"/>
      <c r="CZA52"/>
      <c r="CZB52"/>
      <c r="CZC52"/>
      <c r="CZD52"/>
      <c r="CZE52"/>
      <c r="CZF52"/>
      <c r="CZG52"/>
      <c r="CZH52"/>
      <c r="CZI52"/>
      <c r="CZJ52"/>
      <c r="CZK52"/>
      <c r="CZL52"/>
      <c r="CZM52"/>
      <c r="CZN52"/>
      <c r="CZO52"/>
      <c r="CZP52"/>
      <c r="CZQ52"/>
      <c r="CZR52"/>
      <c r="CZS52"/>
      <c r="CZT52"/>
      <c r="CZU52"/>
      <c r="CZV52"/>
      <c r="CZW52"/>
      <c r="CZX52"/>
      <c r="CZY52"/>
      <c r="CZZ52"/>
      <c r="DAA52"/>
      <c r="DAB52"/>
      <c r="DAC52"/>
      <c r="DAD52"/>
      <c r="DAE52"/>
      <c r="DAF52"/>
      <c r="DAG52"/>
      <c r="DAH52"/>
      <c r="DAI52"/>
      <c r="DAJ52"/>
      <c r="DAK52"/>
      <c r="DAL52"/>
      <c r="DAM52"/>
      <c r="DAN52"/>
      <c r="DAO52"/>
      <c r="DAP52"/>
      <c r="DAQ52"/>
      <c r="DAR52"/>
      <c r="DAS52"/>
      <c r="DAT52"/>
      <c r="DAU52"/>
      <c r="DAV52"/>
      <c r="DAW52"/>
      <c r="DAX52"/>
      <c r="DAY52"/>
      <c r="DAZ52"/>
      <c r="DBA52"/>
      <c r="DBB52"/>
      <c r="DBC52"/>
      <c r="DBD52"/>
      <c r="DBE52"/>
      <c r="DBF52"/>
      <c r="DBG52"/>
      <c r="DBH52"/>
      <c r="DBI52"/>
      <c r="DBJ52"/>
      <c r="DBK52"/>
      <c r="DBL52"/>
      <c r="DBM52"/>
      <c r="DBN52"/>
      <c r="DBO52"/>
      <c r="DBP52"/>
      <c r="DBQ52"/>
      <c r="DBR52"/>
      <c r="DBS52"/>
      <c r="DBT52"/>
      <c r="DBU52"/>
      <c r="DBV52"/>
      <c r="DBW52"/>
      <c r="DBX52"/>
      <c r="DBY52"/>
      <c r="DBZ52"/>
      <c r="DCA52"/>
      <c r="DCB52"/>
      <c r="DCC52"/>
      <c r="DCD52"/>
      <c r="DCE52"/>
      <c r="DCF52"/>
      <c r="DCG52"/>
      <c r="DCH52"/>
      <c r="DCI52"/>
      <c r="DCJ52"/>
      <c r="DCK52"/>
      <c r="DCL52"/>
      <c r="DCM52"/>
      <c r="DCN52"/>
      <c r="DCO52"/>
      <c r="DCP52"/>
      <c r="DCQ52"/>
      <c r="DCR52"/>
      <c r="DCS52"/>
      <c r="DCT52"/>
      <c r="DCU52"/>
      <c r="DCV52"/>
      <c r="DCW52"/>
      <c r="DCX52"/>
      <c r="DCY52"/>
      <c r="DCZ52"/>
      <c r="DDA52"/>
      <c r="DDB52"/>
      <c r="DDC52"/>
      <c r="DDD52"/>
      <c r="DDE52"/>
      <c r="DDF52"/>
      <c r="DDG52"/>
      <c r="DDH52"/>
      <c r="DDI52"/>
      <c r="DDJ52"/>
      <c r="DDK52"/>
      <c r="DDL52"/>
      <c r="DDM52"/>
      <c r="DDN52"/>
      <c r="DDO52"/>
      <c r="DDP52"/>
      <c r="DDQ52"/>
      <c r="DDR52"/>
      <c r="DDS52"/>
      <c r="DDT52"/>
      <c r="DDU52"/>
      <c r="DDV52"/>
      <c r="DDW52"/>
      <c r="DDX52"/>
      <c r="DDY52"/>
      <c r="DDZ52"/>
      <c r="DEA52"/>
      <c r="DEB52"/>
      <c r="DEC52"/>
      <c r="DED52"/>
      <c r="DEE52"/>
      <c r="DEF52"/>
      <c r="DEG52"/>
      <c r="DEH52"/>
      <c r="DEI52"/>
      <c r="DEJ52"/>
      <c r="DEK52"/>
      <c r="DEL52"/>
      <c r="DEM52"/>
      <c r="DEN52"/>
      <c r="DEO52"/>
      <c r="DEP52"/>
      <c r="DEQ52"/>
      <c r="DER52"/>
      <c r="DES52"/>
      <c r="DET52"/>
      <c r="DEU52"/>
      <c r="DEV52"/>
      <c r="DEW52"/>
      <c r="DEX52"/>
      <c r="DEY52"/>
      <c r="DEZ52"/>
      <c r="DFA52"/>
      <c r="DFB52"/>
      <c r="DFC52"/>
      <c r="DFD52"/>
      <c r="DFE52"/>
      <c r="DFF52"/>
      <c r="DFG52"/>
      <c r="DFH52"/>
      <c r="DFI52"/>
      <c r="DFJ52"/>
      <c r="DFK52"/>
      <c r="DFL52"/>
      <c r="DFM52"/>
      <c r="DFN52"/>
      <c r="DFO52"/>
      <c r="DFP52"/>
      <c r="DFQ52"/>
      <c r="DFR52"/>
      <c r="DFS52"/>
      <c r="DFT52"/>
      <c r="DFU52"/>
      <c r="DFV52"/>
      <c r="DFW52"/>
      <c r="DFX52"/>
      <c r="DFY52"/>
      <c r="DFZ52"/>
      <c r="DGA52"/>
      <c r="DGB52"/>
      <c r="DGC52"/>
      <c r="DGD52"/>
      <c r="DGE52"/>
      <c r="DGF52"/>
      <c r="DGG52"/>
      <c r="DGH52"/>
      <c r="DGI52"/>
      <c r="DGJ52"/>
      <c r="DGK52"/>
      <c r="DGL52"/>
      <c r="DGM52"/>
      <c r="DGN52"/>
      <c r="DGO52"/>
      <c r="DGP52"/>
      <c r="DGQ52"/>
      <c r="DGR52"/>
      <c r="DGS52"/>
      <c r="DGT52"/>
      <c r="DGU52"/>
      <c r="DGV52"/>
      <c r="DGW52"/>
      <c r="DGX52"/>
      <c r="DGY52"/>
      <c r="DGZ52"/>
      <c r="DHA52"/>
      <c r="DHB52"/>
      <c r="DHC52"/>
      <c r="DHD52"/>
      <c r="DHE52"/>
      <c r="DHF52"/>
      <c r="DHG52"/>
      <c r="DHH52"/>
      <c r="DHI52"/>
      <c r="DHJ52"/>
      <c r="DHK52"/>
      <c r="DHL52"/>
      <c r="DHM52"/>
      <c r="DHN52"/>
      <c r="DHO52"/>
      <c r="DHP52"/>
      <c r="DHQ52"/>
      <c r="DHR52"/>
      <c r="DHS52"/>
      <c r="DHT52"/>
      <c r="DHU52"/>
      <c r="DHV52"/>
      <c r="DHW52"/>
      <c r="DHX52"/>
      <c r="DHY52"/>
      <c r="DHZ52"/>
      <c r="DIA52"/>
      <c r="DIB52"/>
      <c r="DIC52"/>
      <c r="DID52"/>
      <c r="DIE52"/>
      <c r="DIF52"/>
      <c r="DIG52"/>
      <c r="DIH52"/>
      <c r="DII52"/>
      <c r="DIJ52"/>
      <c r="DIK52"/>
      <c r="DIL52"/>
      <c r="DIM52"/>
      <c r="DIN52"/>
      <c r="DIO52"/>
      <c r="DIP52"/>
      <c r="DIQ52"/>
      <c r="DIR52"/>
      <c r="DIS52"/>
      <c r="DIT52"/>
      <c r="DIU52"/>
      <c r="DIV52"/>
      <c r="DIW52"/>
      <c r="DIX52"/>
      <c r="DIY52"/>
      <c r="DIZ52"/>
      <c r="DJA52"/>
      <c r="DJB52"/>
      <c r="DJC52"/>
      <c r="DJD52"/>
      <c r="DJE52"/>
      <c r="DJF52"/>
      <c r="DJG52"/>
      <c r="DJH52"/>
      <c r="DJI52"/>
      <c r="DJJ52"/>
      <c r="DJK52"/>
      <c r="DJL52"/>
      <c r="DJM52"/>
      <c r="DJN52"/>
      <c r="DJO52"/>
      <c r="DJP52"/>
      <c r="DJQ52"/>
      <c r="DJR52"/>
      <c r="DJS52"/>
      <c r="DJT52"/>
      <c r="DJU52"/>
      <c r="DJV52"/>
      <c r="DJW52"/>
      <c r="DJX52"/>
      <c r="DJY52"/>
      <c r="DJZ52"/>
      <c r="DKA52"/>
      <c r="DKB52"/>
      <c r="DKC52"/>
      <c r="DKD52"/>
      <c r="DKE52"/>
      <c r="DKF52"/>
      <c r="DKG52"/>
      <c r="DKH52"/>
      <c r="DKI52"/>
      <c r="DKJ52"/>
      <c r="DKK52"/>
      <c r="DKL52"/>
      <c r="DKM52"/>
      <c r="DKN52"/>
      <c r="DKO52"/>
      <c r="DKP52"/>
      <c r="DKQ52"/>
      <c r="DKR52"/>
      <c r="DKS52"/>
      <c r="DKT52"/>
      <c r="DKU52"/>
      <c r="DKV52"/>
      <c r="DKW52"/>
      <c r="DKX52"/>
      <c r="DKY52"/>
      <c r="DKZ52"/>
      <c r="DLA52"/>
      <c r="DLB52"/>
      <c r="DLC52"/>
      <c r="DLD52"/>
      <c r="DLE52"/>
      <c r="DLF52"/>
      <c r="DLG52"/>
      <c r="DLH52"/>
      <c r="DLI52"/>
      <c r="DLJ52"/>
      <c r="DLK52"/>
      <c r="DLL52"/>
      <c r="DLM52"/>
      <c r="DLN52"/>
      <c r="DLO52"/>
      <c r="DLP52"/>
      <c r="DLQ52"/>
      <c r="DLR52"/>
      <c r="DLS52"/>
      <c r="DLT52"/>
      <c r="DLU52"/>
      <c r="DLV52"/>
      <c r="DLW52"/>
      <c r="DLX52"/>
      <c r="DLY52"/>
      <c r="DLZ52"/>
      <c r="DMA52"/>
      <c r="DMB52"/>
      <c r="DMC52"/>
      <c r="DMD52"/>
      <c r="DME52"/>
      <c r="DMF52"/>
      <c r="DMG52"/>
      <c r="DMH52"/>
      <c r="DMI52"/>
      <c r="DMJ52"/>
      <c r="DMK52"/>
      <c r="DML52"/>
      <c r="DMM52"/>
      <c r="DMN52"/>
      <c r="DMO52"/>
      <c r="DMP52"/>
      <c r="DMQ52"/>
      <c r="DMR52"/>
      <c r="DMS52"/>
      <c r="DMT52"/>
      <c r="DMU52"/>
      <c r="DMV52"/>
      <c r="DMW52"/>
      <c r="DMX52"/>
      <c r="DMY52"/>
      <c r="DMZ52"/>
      <c r="DNA52"/>
      <c r="DNB52"/>
      <c r="DNC52"/>
      <c r="DND52"/>
      <c r="DNE52"/>
      <c r="DNF52"/>
      <c r="DNG52"/>
      <c r="DNH52"/>
      <c r="DNI52"/>
      <c r="DNJ52"/>
      <c r="DNK52"/>
      <c r="DNL52"/>
      <c r="DNM52"/>
      <c r="DNN52"/>
      <c r="DNO52"/>
      <c r="DNP52"/>
      <c r="DNQ52"/>
      <c r="DNR52"/>
      <c r="DNS52"/>
      <c r="DNT52"/>
      <c r="DNU52"/>
      <c r="DNV52"/>
      <c r="DNW52"/>
      <c r="DNX52"/>
      <c r="DNY52"/>
      <c r="DNZ52"/>
      <c r="DOA52"/>
      <c r="DOB52"/>
      <c r="DOC52"/>
      <c r="DOD52"/>
      <c r="DOE52"/>
      <c r="DOF52"/>
      <c r="DOG52"/>
      <c r="DOH52"/>
      <c r="DOI52"/>
      <c r="DOJ52"/>
      <c r="DOK52"/>
      <c r="DOL52"/>
      <c r="DOM52"/>
      <c r="DON52"/>
      <c r="DOO52"/>
      <c r="DOP52"/>
      <c r="DOQ52"/>
      <c r="DOR52"/>
      <c r="DOS52"/>
      <c r="DOT52"/>
      <c r="DOU52"/>
      <c r="DOV52"/>
      <c r="DOW52"/>
      <c r="DOX52"/>
      <c r="DOY52"/>
      <c r="DOZ52"/>
      <c r="DPA52"/>
      <c r="DPB52"/>
      <c r="DPC52"/>
      <c r="DPD52"/>
      <c r="DPE52"/>
      <c r="DPF52"/>
      <c r="DPG52"/>
      <c r="DPH52"/>
      <c r="DPI52"/>
      <c r="DPJ52"/>
      <c r="DPK52"/>
      <c r="DPL52"/>
      <c r="DPM52"/>
      <c r="DPN52"/>
      <c r="DPO52"/>
      <c r="DPP52"/>
      <c r="DPQ52"/>
      <c r="DPR52"/>
      <c r="DPS52"/>
      <c r="DPT52"/>
      <c r="DPU52"/>
      <c r="DPV52"/>
      <c r="DPW52"/>
      <c r="DPX52"/>
      <c r="DPY52"/>
      <c r="DPZ52"/>
      <c r="DQA52"/>
      <c r="DQB52"/>
      <c r="DQC52"/>
      <c r="DQD52"/>
      <c r="DQE52"/>
      <c r="DQF52"/>
      <c r="DQG52"/>
      <c r="DQH52"/>
      <c r="DQI52"/>
      <c r="DQJ52"/>
      <c r="DQK52"/>
      <c r="DQL52"/>
      <c r="DQM52"/>
      <c r="DQN52"/>
      <c r="DQO52"/>
      <c r="DQP52"/>
      <c r="DQQ52"/>
      <c r="DQR52"/>
      <c r="DQS52"/>
      <c r="DQT52"/>
      <c r="DQU52"/>
      <c r="DQV52"/>
      <c r="DQW52"/>
      <c r="DQX52"/>
      <c r="DQY52"/>
      <c r="DQZ52"/>
      <c r="DRA52"/>
      <c r="DRB52"/>
      <c r="DRC52"/>
      <c r="DRD52"/>
      <c r="DRE52"/>
      <c r="DRF52"/>
      <c r="DRG52"/>
      <c r="DRH52"/>
      <c r="DRI52"/>
      <c r="DRJ52"/>
      <c r="DRK52"/>
      <c r="DRL52"/>
      <c r="DRM52"/>
      <c r="DRN52"/>
      <c r="DRO52"/>
      <c r="DRP52"/>
      <c r="DRQ52"/>
      <c r="DRR52"/>
      <c r="DRS52"/>
      <c r="DRT52"/>
      <c r="DRU52"/>
      <c r="DRV52"/>
      <c r="DRW52"/>
      <c r="DRX52"/>
      <c r="DRY52"/>
      <c r="DRZ52"/>
      <c r="DSA52"/>
      <c r="DSB52"/>
      <c r="DSC52"/>
      <c r="DSD52"/>
      <c r="DSE52"/>
      <c r="DSF52"/>
      <c r="DSG52"/>
      <c r="DSH52"/>
      <c r="DSI52"/>
      <c r="DSJ52"/>
      <c r="DSK52"/>
      <c r="DSL52"/>
      <c r="DSM52"/>
      <c r="DSN52"/>
      <c r="DSO52"/>
      <c r="DSP52"/>
      <c r="DSQ52"/>
      <c r="DSR52"/>
      <c r="DSS52"/>
      <c r="DST52"/>
      <c r="DSU52"/>
      <c r="DSV52"/>
      <c r="DSW52"/>
      <c r="DSX52"/>
      <c r="DSY52"/>
      <c r="DSZ52"/>
      <c r="DTA52"/>
      <c r="DTB52"/>
      <c r="DTC52"/>
      <c r="DTD52"/>
      <c r="DTE52"/>
      <c r="DTF52"/>
      <c r="DTG52"/>
      <c r="DTH52"/>
      <c r="DTI52"/>
      <c r="DTJ52"/>
      <c r="DTK52"/>
      <c r="DTL52"/>
      <c r="DTM52"/>
      <c r="DTN52"/>
      <c r="DTO52"/>
      <c r="DTP52"/>
      <c r="DTQ52"/>
      <c r="DTR52"/>
      <c r="DTS52"/>
      <c r="DTT52"/>
      <c r="DTU52"/>
      <c r="DTV52"/>
      <c r="DTW52"/>
      <c r="DTX52"/>
      <c r="DTY52"/>
      <c r="DTZ52"/>
      <c r="DUA52"/>
      <c r="DUB52"/>
      <c r="DUC52"/>
      <c r="DUD52"/>
      <c r="DUE52"/>
      <c r="DUF52"/>
      <c r="DUG52"/>
      <c r="DUH52"/>
      <c r="DUI52"/>
      <c r="DUJ52"/>
      <c r="DUK52"/>
      <c r="DUL52"/>
      <c r="DUM52"/>
      <c r="DUN52"/>
      <c r="DUO52"/>
      <c r="DUP52"/>
      <c r="DUQ52"/>
      <c r="DUR52"/>
      <c r="DUS52"/>
      <c r="DUT52"/>
      <c r="DUU52"/>
      <c r="DUV52"/>
      <c r="DUW52"/>
      <c r="DUX52"/>
      <c r="DUY52"/>
      <c r="DUZ52"/>
      <c r="DVA52"/>
      <c r="DVB52"/>
      <c r="DVC52"/>
      <c r="DVD52"/>
      <c r="DVE52"/>
      <c r="DVF52"/>
      <c r="DVG52"/>
      <c r="DVH52"/>
      <c r="DVI52"/>
      <c r="DVJ52"/>
      <c r="DVK52"/>
      <c r="DVL52"/>
      <c r="DVM52"/>
      <c r="DVN52"/>
      <c r="DVO52"/>
      <c r="DVP52"/>
      <c r="DVQ52"/>
      <c r="DVR52"/>
      <c r="DVS52"/>
      <c r="DVT52"/>
      <c r="DVU52"/>
      <c r="DVV52"/>
      <c r="DVW52"/>
      <c r="DVX52"/>
      <c r="DVY52"/>
      <c r="DVZ52"/>
      <c r="DWA52"/>
      <c r="DWB52"/>
      <c r="DWC52"/>
      <c r="DWD52"/>
      <c r="DWE52"/>
      <c r="DWF52"/>
      <c r="DWG52"/>
      <c r="DWH52"/>
      <c r="DWI52"/>
      <c r="DWJ52"/>
      <c r="DWK52"/>
      <c r="DWL52"/>
      <c r="DWM52"/>
      <c r="DWN52"/>
      <c r="DWO52"/>
      <c r="DWP52"/>
      <c r="DWQ52"/>
      <c r="DWR52"/>
      <c r="DWS52"/>
      <c r="DWT52"/>
      <c r="DWU52"/>
      <c r="DWV52"/>
      <c r="DWW52"/>
      <c r="DWX52"/>
      <c r="DWY52"/>
      <c r="DWZ52"/>
      <c r="DXA52"/>
      <c r="DXB52"/>
      <c r="DXC52"/>
      <c r="DXD52"/>
      <c r="DXE52"/>
      <c r="DXF52"/>
      <c r="DXG52"/>
      <c r="DXH52"/>
      <c r="DXI52"/>
      <c r="DXJ52"/>
      <c r="DXK52"/>
      <c r="DXL52"/>
      <c r="DXM52"/>
      <c r="DXN52"/>
      <c r="DXO52"/>
      <c r="DXP52"/>
      <c r="DXQ52"/>
      <c r="DXR52"/>
      <c r="DXS52"/>
      <c r="DXT52"/>
      <c r="DXU52"/>
      <c r="DXV52"/>
      <c r="DXW52"/>
      <c r="DXX52"/>
      <c r="DXY52"/>
      <c r="DXZ52"/>
      <c r="DYA52"/>
      <c r="DYB52"/>
      <c r="DYC52"/>
      <c r="DYD52"/>
      <c r="DYE52"/>
      <c r="DYF52"/>
      <c r="DYG52"/>
      <c r="DYH52"/>
      <c r="DYI52"/>
      <c r="DYJ52"/>
      <c r="DYK52"/>
      <c r="DYL52"/>
      <c r="DYM52"/>
      <c r="DYN52"/>
      <c r="DYO52"/>
      <c r="DYP52"/>
      <c r="DYQ52"/>
      <c r="DYR52"/>
      <c r="DYS52"/>
      <c r="DYT52"/>
      <c r="DYU52"/>
      <c r="DYV52"/>
      <c r="DYW52"/>
      <c r="DYX52"/>
      <c r="DYY52"/>
      <c r="DYZ52"/>
      <c r="DZA52"/>
      <c r="DZB52"/>
      <c r="DZC52"/>
      <c r="DZD52"/>
      <c r="DZE52"/>
      <c r="DZF52"/>
      <c r="DZG52"/>
      <c r="DZH52"/>
      <c r="DZI52"/>
      <c r="DZJ52"/>
      <c r="DZK52"/>
      <c r="DZL52"/>
      <c r="DZM52"/>
      <c r="DZN52"/>
      <c r="DZO52"/>
      <c r="DZP52"/>
      <c r="DZQ52"/>
      <c r="DZR52"/>
      <c r="DZS52"/>
      <c r="DZT52"/>
      <c r="DZU52"/>
      <c r="DZV52"/>
      <c r="DZW52"/>
      <c r="DZX52"/>
      <c r="DZY52"/>
      <c r="DZZ52"/>
      <c r="EAA52"/>
      <c r="EAB52"/>
      <c r="EAC52"/>
      <c r="EAD52"/>
      <c r="EAE52"/>
      <c r="EAF52"/>
      <c r="EAG52"/>
      <c r="EAH52"/>
      <c r="EAI52"/>
      <c r="EAJ52"/>
      <c r="EAK52"/>
      <c r="EAL52"/>
      <c r="EAM52"/>
      <c r="EAN52"/>
      <c r="EAO52"/>
      <c r="EAP52"/>
      <c r="EAQ52"/>
      <c r="EAR52"/>
      <c r="EAS52"/>
      <c r="EAT52"/>
      <c r="EAU52"/>
      <c r="EAV52"/>
      <c r="EAW52"/>
      <c r="EAX52"/>
      <c r="EAY52"/>
      <c r="EAZ52"/>
      <c r="EBA52"/>
      <c r="EBB52"/>
      <c r="EBC52"/>
      <c r="EBD52"/>
      <c r="EBE52"/>
      <c r="EBF52"/>
      <c r="EBG52"/>
      <c r="EBH52"/>
      <c r="EBI52"/>
      <c r="EBJ52"/>
      <c r="EBK52"/>
      <c r="EBL52"/>
      <c r="EBM52"/>
      <c r="EBN52"/>
      <c r="EBO52"/>
      <c r="EBP52"/>
      <c r="EBQ52"/>
      <c r="EBR52"/>
      <c r="EBS52"/>
      <c r="EBT52"/>
      <c r="EBU52"/>
      <c r="EBV52"/>
      <c r="EBW52"/>
      <c r="EBX52"/>
      <c r="EBY52"/>
      <c r="EBZ52"/>
      <c r="ECA52"/>
      <c r="ECB52"/>
      <c r="ECC52"/>
      <c r="ECD52"/>
      <c r="ECE52"/>
      <c r="ECF52"/>
      <c r="ECG52"/>
      <c r="ECH52"/>
      <c r="ECI52"/>
      <c r="ECJ52"/>
      <c r="ECK52"/>
      <c r="ECL52"/>
      <c r="ECM52"/>
      <c r="ECN52"/>
      <c r="ECO52"/>
      <c r="ECP52"/>
      <c r="ECQ52"/>
      <c r="ECR52"/>
      <c r="ECS52"/>
      <c r="ECT52"/>
      <c r="ECU52"/>
      <c r="ECV52"/>
      <c r="ECW52"/>
      <c r="ECX52"/>
      <c r="ECY52"/>
      <c r="ECZ52"/>
      <c r="EDA52"/>
      <c r="EDB52"/>
      <c r="EDC52"/>
      <c r="EDD52"/>
      <c r="EDE52"/>
      <c r="EDF52"/>
      <c r="EDG52"/>
      <c r="EDH52"/>
      <c r="EDI52"/>
      <c r="EDJ52"/>
      <c r="EDK52"/>
      <c r="EDL52"/>
      <c r="EDM52"/>
      <c r="EDN52"/>
      <c r="EDO52"/>
      <c r="EDP52"/>
      <c r="EDQ52"/>
      <c r="EDR52"/>
      <c r="EDS52"/>
      <c r="EDT52"/>
      <c r="EDU52"/>
      <c r="EDV52"/>
      <c r="EDW52"/>
      <c r="EDX52"/>
      <c r="EDY52"/>
      <c r="EDZ52"/>
      <c r="EEA52"/>
      <c r="EEB52"/>
      <c r="EEC52"/>
      <c r="EED52"/>
      <c r="EEE52"/>
      <c r="EEF52"/>
      <c r="EEG52"/>
      <c r="EEH52"/>
      <c r="EEI52"/>
      <c r="EEJ52"/>
      <c r="EEK52"/>
      <c r="EEL52"/>
      <c r="EEM52"/>
      <c r="EEN52"/>
      <c r="EEO52"/>
      <c r="EEP52"/>
      <c r="EEQ52"/>
      <c r="EER52"/>
      <c r="EES52"/>
      <c r="EET52"/>
      <c r="EEU52"/>
      <c r="EEV52"/>
      <c r="EEW52"/>
      <c r="EEX52"/>
      <c r="EEY52"/>
      <c r="EEZ52"/>
      <c r="EFA52"/>
      <c r="EFB52"/>
      <c r="EFC52"/>
      <c r="EFD52"/>
      <c r="EFE52"/>
      <c r="EFF52"/>
      <c r="EFG52"/>
      <c r="EFH52"/>
      <c r="EFI52"/>
      <c r="EFJ52"/>
      <c r="EFK52"/>
      <c r="EFL52"/>
      <c r="EFM52"/>
      <c r="EFN52"/>
      <c r="EFO52"/>
      <c r="EFP52"/>
      <c r="EFQ52"/>
      <c r="EFR52"/>
      <c r="EFS52"/>
      <c r="EFT52"/>
      <c r="EFU52"/>
      <c r="EFV52"/>
      <c r="EFW52"/>
      <c r="EFX52"/>
      <c r="EFY52"/>
      <c r="EFZ52"/>
      <c r="EGA52"/>
      <c r="EGB52"/>
      <c r="EGC52"/>
      <c r="EGD52"/>
      <c r="EGE52"/>
      <c r="EGF52"/>
      <c r="EGG52"/>
      <c r="EGH52"/>
      <c r="EGI52"/>
      <c r="EGJ52"/>
      <c r="EGK52"/>
      <c r="EGL52"/>
      <c r="EGM52"/>
      <c r="EGN52"/>
      <c r="EGO52"/>
      <c r="EGP52"/>
      <c r="EGQ52"/>
      <c r="EGR52"/>
      <c r="EGS52"/>
      <c r="EGT52"/>
      <c r="EGU52"/>
      <c r="EGV52"/>
      <c r="EGW52"/>
      <c r="EGX52"/>
      <c r="EGY52"/>
      <c r="EGZ52"/>
      <c r="EHA52"/>
      <c r="EHB52"/>
      <c r="EHC52"/>
      <c r="EHD52"/>
      <c r="EHE52"/>
      <c r="EHF52"/>
      <c r="EHG52"/>
      <c r="EHH52"/>
      <c r="EHI52"/>
      <c r="EHJ52"/>
      <c r="EHK52"/>
      <c r="EHL52"/>
      <c r="EHM52"/>
      <c r="EHN52"/>
      <c r="EHO52"/>
      <c r="EHP52"/>
      <c r="EHQ52"/>
      <c r="EHR52"/>
      <c r="EHS52"/>
      <c r="EHT52"/>
      <c r="EHU52"/>
      <c r="EHV52"/>
      <c r="EHW52"/>
      <c r="EHX52"/>
      <c r="EHY52"/>
      <c r="EHZ52"/>
      <c r="EIA52"/>
      <c r="EIB52"/>
      <c r="EIC52"/>
      <c r="EID52"/>
      <c r="EIE52"/>
      <c r="EIF52"/>
      <c r="EIG52"/>
      <c r="EIH52"/>
      <c r="EII52"/>
      <c r="EIJ52"/>
      <c r="EIK52"/>
      <c r="EIL52"/>
      <c r="EIM52"/>
      <c r="EIN52"/>
      <c r="EIO52"/>
      <c r="EIP52"/>
      <c r="EIQ52"/>
      <c r="EIR52"/>
      <c r="EIS52"/>
      <c r="EIT52"/>
      <c r="EIU52"/>
      <c r="EIV52"/>
      <c r="EIW52"/>
      <c r="EIX52"/>
      <c r="EIY52"/>
      <c r="EIZ52"/>
      <c r="EJA52"/>
      <c r="EJB52"/>
      <c r="EJC52"/>
      <c r="EJD52"/>
      <c r="EJE52"/>
      <c r="EJF52"/>
      <c r="EJG52"/>
      <c r="EJH52"/>
      <c r="EJI52"/>
      <c r="EJJ52"/>
      <c r="EJK52"/>
      <c r="EJL52"/>
      <c r="EJM52"/>
      <c r="EJN52"/>
      <c r="EJO52"/>
      <c r="EJP52"/>
      <c r="EJQ52"/>
      <c r="EJR52"/>
      <c r="EJS52"/>
      <c r="EJT52"/>
      <c r="EJU52"/>
      <c r="EJV52"/>
      <c r="EJW52"/>
      <c r="EJX52"/>
      <c r="EJY52"/>
      <c r="EJZ52"/>
      <c r="EKA52"/>
      <c r="EKB52"/>
      <c r="EKC52"/>
      <c r="EKD52"/>
      <c r="EKE52"/>
      <c r="EKF52"/>
      <c r="EKG52"/>
      <c r="EKH52"/>
      <c r="EKI52"/>
      <c r="EKJ52"/>
      <c r="EKK52"/>
      <c r="EKL52"/>
      <c r="EKM52"/>
      <c r="EKN52"/>
      <c r="EKO52"/>
      <c r="EKP52"/>
      <c r="EKQ52"/>
      <c r="EKR52"/>
      <c r="EKS52"/>
      <c r="EKT52"/>
      <c r="EKU52"/>
      <c r="EKV52"/>
      <c r="EKW52"/>
      <c r="EKX52"/>
      <c r="EKY52"/>
      <c r="EKZ52"/>
      <c r="ELA52"/>
      <c r="ELB52"/>
      <c r="ELC52"/>
      <c r="ELD52"/>
      <c r="ELE52"/>
      <c r="ELF52"/>
      <c r="ELG52"/>
      <c r="ELH52"/>
      <c r="ELI52"/>
      <c r="ELJ52"/>
      <c r="ELK52"/>
      <c r="ELL52"/>
      <c r="ELM52"/>
      <c r="ELN52"/>
      <c r="ELO52"/>
      <c r="ELP52"/>
      <c r="ELQ52"/>
      <c r="ELR52"/>
      <c r="ELS52"/>
      <c r="ELT52"/>
      <c r="ELU52"/>
      <c r="ELV52"/>
      <c r="ELW52"/>
      <c r="ELX52"/>
      <c r="ELY52"/>
      <c r="ELZ52"/>
      <c r="EMA52"/>
      <c r="EMB52"/>
      <c r="EMC52"/>
      <c r="EMD52"/>
      <c r="EME52"/>
      <c r="EMF52"/>
      <c r="EMG52"/>
      <c r="EMH52"/>
      <c r="EMI52"/>
      <c r="EMJ52"/>
      <c r="EMK52"/>
      <c r="EML52"/>
      <c r="EMM52"/>
      <c r="EMN52"/>
      <c r="EMO52"/>
      <c r="EMP52"/>
      <c r="EMQ52"/>
      <c r="EMR52"/>
      <c r="EMS52"/>
      <c r="EMT52"/>
      <c r="EMU52"/>
      <c r="EMV52"/>
      <c r="EMW52"/>
      <c r="EMX52"/>
      <c r="EMY52"/>
      <c r="EMZ52"/>
      <c r="ENA52"/>
      <c r="ENB52"/>
      <c r="ENC52"/>
      <c r="END52"/>
      <c r="ENE52"/>
      <c r="ENF52"/>
      <c r="ENG52"/>
      <c r="ENH52"/>
      <c r="ENI52"/>
      <c r="ENJ52"/>
      <c r="ENK52"/>
      <c r="ENL52"/>
      <c r="ENM52"/>
      <c r="ENN52"/>
      <c r="ENO52"/>
      <c r="ENP52"/>
      <c r="ENQ52"/>
      <c r="ENR52"/>
      <c r="ENS52"/>
      <c r="ENT52"/>
      <c r="ENU52"/>
      <c r="ENV52"/>
      <c r="ENW52"/>
      <c r="ENX52"/>
      <c r="ENY52"/>
      <c r="ENZ52"/>
      <c r="EOA52"/>
      <c r="EOB52"/>
      <c r="EOC52"/>
      <c r="EOD52"/>
      <c r="EOE52"/>
      <c r="EOF52"/>
      <c r="EOG52"/>
      <c r="EOH52"/>
      <c r="EOI52"/>
      <c r="EOJ52"/>
      <c r="EOK52"/>
      <c r="EOL52"/>
      <c r="EOM52"/>
      <c r="EON52"/>
      <c r="EOO52"/>
      <c r="EOP52"/>
      <c r="EOQ52"/>
      <c r="EOR52"/>
      <c r="EOS52"/>
      <c r="EOT52"/>
      <c r="EOU52"/>
      <c r="EOV52"/>
      <c r="EOW52"/>
      <c r="EOX52"/>
      <c r="EOY52"/>
      <c r="EOZ52"/>
      <c r="EPA52"/>
      <c r="EPB52"/>
      <c r="EPC52"/>
      <c r="EPD52"/>
      <c r="EPE52"/>
      <c r="EPF52"/>
      <c r="EPG52"/>
      <c r="EPH52"/>
      <c r="EPI52"/>
      <c r="EPJ52"/>
      <c r="EPK52"/>
      <c r="EPL52"/>
      <c r="EPM52"/>
      <c r="EPN52"/>
      <c r="EPO52"/>
      <c r="EPP52"/>
      <c r="EPQ52"/>
      <c r="EPR52"/>
      <c r="EPS52"/>
      <c r="EPT52"/>
      <c r="EPU52"/>
      <c r="EPV52"/>
      <c r="EPW52"/>
      <c r="EPX52"/>
      <c r="EPY52"/>
      <c r="EPZ52"/>
      <c r="EQA52"/>
      <c r="EQB52"/>
      <c r="EQC52"/>
      <c r="EQD52"/>
      <c r="EQE52"/>
      <c r="EQF52"/>
      <c r="EQG52"/>
      <c r="EQH52"/>
      <c r="EQI52"/>
      <c r="EQJ52"/>
      <c r="EQK52"/>
      <c r="EQL52"/>
      <c r="EQM52"/>
      <c r="EQN52"/>
      <c r="EQO52"/>
      <c r="EQP52"/>
      <c r="EQQ52"/>
      <c r="EQR52"/>
      <c r="EQS52"/>
      <c r="EQT52"/>
      <c r="EQU52"/>
      <c r="EQV52"/>
      <c r="EQW52"/>
      <c r="EQX52"/>
      <c r="EQY52"/>
      <c r="EQZ52"/>
      <c r="ERA52"/>
      <c r="ERB52"/>
      <c r="ERC52"/>
      <c r="ERD52"/>
      <c r="ERE52"/>
      <c r="ERF52"/>
      <c r="ERG52"/>
      <c r="ERH52"/>
      <c r="ERI52"/>
      <c r="ERJ52"/>
      <c r="ERK52"/>
      <c r="ERL52"/>
      <c r="ERM52"/>
      <c r="ERN52"/>
      <c r="ERO52"/>
      <c r="ERP52"/>
      <c r="ERQ52"/>
      <c r="ERR52"/>
      <c r="ERS52"/>
      <c r="ERT52"/>
      <c r="ERU52"/>
      <c r="ERV52"/>
      <c r="ERW52"/>
      <c r="ERX52"/>
      <c r="ERY52"/>
      <c r="ERZ52"/>
      <c r="ESA52"/>
      <c r="ESB52"/>
      <c r="ESC52"/>
      <c r="ESD52"/>
      <c r="ESE52"/>
      <c r="ESF52"/>
      <c r="ESG52"/>
      <c r="ESH52"/>
      <c r="ESI52"/>
      <c r="ESJ52"/>
      <c r="ESK52"/>
      <c r="ESL52"/>
      <c r="ESM52"/>
      <c r="ESN52"/>
      <c r="ESO52"/>
      <c r="ESP52"/>
      <c r="ESQ52"/>
      <c r="ESR52"/>
      <c r="ESS52"/>
      <c r="EST52"/>
      <c r="ESU52"/>
      <c r="ESV52"/>
      <c r="ESW52"/>
      <c r="ESX52"/>
      <c r="ESY52"/>
      <c r="ESZ52"/>
      <c r="ETA52"/>
      <c r="ETB52"/>
      <c r="ETC52"/>
      <c r="ETD52"/>
      <c r="ETE52"/>
      <c r="ETF52"/>
      <c r="ETG52"/>
      <c r="ETH52"/>
      <c r="ETI52"/>
      <c r="ETJ52"/>
      <c r="ETK52"/>
      <c r="ETL52"/>
      <c r="ETM52"/>
      <c r="ETN52"/>
      <c r="ETO52"/>
      <c r="ETP52"/>
      <c r="ETQ52"/>
      <c r="ETR52"/>
      <c r="ETS52"/>
      <c r="ETT52"/>
      <c r="ETU52"/>
      <c r="ETV52"/>
      <c r="ETW52"/>
      <c r="ETX52"/>
      <c r="ETY52"/>
      <c r="ETZ52"/>
      <c r="EUA52"/>
      <c r="EUB52"/>
      <c r="EUC52"/>
      <c r="EUD52"/>
      <c r="EUE52"/>
      <c r="EUF52"/>
      <c r="EUG52"/>
      <c r="EUH52"/>
      <c r="EUI52"/>
      <c r="EUJ52"/>
      <c r="EUK52"/>
      <c r="EUL52"/>
      <c r="EUM52"/>
      <c r="EUN52"/>
      <c r="EUO52"/>
      <c r="EUP52"/>
      <c r="EUQ52"/>
      <c r="EUR52"/>
      <c r="EUS52"/>
      <c r="EUT52"/>
      <c r="EUU52"/>
      <c r="EUV52"/>
      <c r="EUW52"/>
      <c r="EUX52"/>
      <c r="EUY52"/>
      <c r="EUZ52"/>
      <c r="EVA52"/>
      <c r="EVB52"/>
      <c r="EVC52"/>
      <c r="EVD52"/>
      <c r="EVE52"/>
      <c r="EVF52"/>
      <c r="EVG52"/>
      <c r="EVH52"/>
      <c r="EVI52"/>
      <c r="EVJ52"/>
      <c r="EVK52"/>
      <c r="EVL52"/>
      <c r="EVM52"/>
      <c r="EVN52"/>
      <c r="EVO52"/>
      <c r="EVP52"/>
      <c r="EVQ52"/>
      <c r="EVR52"/>
      <c r="EVS52"/>
      <c r="EVT52"/>
      <c r="EVU52"/>
      <c r="EVV52"/>
      <c r="EVW52"/>
      <c r="EVX52"/>
      <c r="EVY52"/>
      <c r="EVZ52"/>
      <c r="EWA52"/>
      <c r="EWB52"/>
      <c r="EWC52"/>
      <c r="EWD52"/>
      <c r="EWE52"/>
      <c r="EWF52"/>
      <c r="EWG52"/>
      <c r="EWH52"/>
      <c r="EWI52"/>
      <c r="EWJ52"/>
      <c r="EWK52"/>
      <c r="EWL52"/>
      <c r="EWM52"/>
      <c r="EWN52"/>
      <c r="EWO52"/>
      <c r="EWP52"/>
      <c r="EWQ52"/>
      <c r="EWR52"/>
      <c r="EWS52"/>
      <c r="EWT52"/>
      <c r="EWU52"/>
      <c r="EWV52"/>
      <c r="EWW52"/>
      <c r="EWX52"/>
      <c r="EWY52"/>
      <c r="EWZ52"/>
      <c r="EXA52"/>
      <c r="EXB52"/>
      <c r="EXC52"/>
      <c r="EXD52"/>
      <c r="EXE52"/>
      <c r="EXF52"/>
      <c r="EXG52"/>
      <c r="EXH52"/>
      <c r="EXI52"/>
      <c r="EXJ52"/>
      <c r="EXK52"/>
      <c r="EXL52"/>
      <c r="EXM52"/>
      <c r="EXN52"/>
      <c r="EXO52"/>
      <c r="EXP52"/>
      <c r="EXQ52"/>
      <c r="EXR52"/>
      <c r="EXS52"/>
      <c r="EXT52"/>
      <c r="EXU52"/>
      <c r="EXV52"/>
      <c r="EXW52"/>
      <c r="EXX52"/>
      <c r="EXY52"/>
      <c r="EXZ52"/>
      <c r="EYA52"/>
      <c r="EYB52"/>
      <c r="EYC52"/>
      <c r="EYD52"/>
      <c r="EYE52"/>
      <c r="EYF52"/>
      <c r="EYG52"/>
      <c r="EYH52"/>
      <c r="EYI52"/>
      <c r="EYJ52"/>
      <c r="EYK52"/>
      <c r="EYL52"/>
      <c r="EYM52"/>
      <c r="EYN52"/>
      <c r="EYO52"/>
      <c r="EYP52"/>
      <c r="EYQ52"/>
      <c r="EYR52"/>
      <c r="EYS52"/>
      <c r="EYT52"/>
      <c r="EYU52"/>
      <c r="EYV52"/>
      <c r="EYW52"/>
      <c r="EYX52"/>
      <c r="EYY52"/>
      <c r="EYZ52"/>
      <c r="EZA52"/>
      <c r="EZB52"/>
      <c r="EZC52"/>
      <c r="EZD52"/>
      <c r="EZE52"/>
      <c r="EZF52"/>
      <c r="EZG52"/>
      <c r="EZH52"/>
      <c r="EZI52"/>
      <c r="EZJ52"/>
      <c r="EZK52"/>
      <c r="EZL52"/>
      <c r="EZM52"/>
      <c r="EZN52"/>
      <c r="EZO52"/>
      <c r="EZP52"/>
      <c r="EZQ52"/>
      <c r="EZR52"/>
      <c r="EZS52"/>
      <c r="EZT52"/>
      <c r="EZU52"/>
      <c r="EZV52"/>
      <c r="EZW52"/>
      <c r="EZX52"/>
      <c r="EZY52"/>
      <c r="EZZ52"/>
      <c r="FAA52"/>
      <c r="FAB52"/>
      <c r="FAC52"/>
      <c r="FAD52"/>
      <c r="FAE52"/>
      <c r="FAF52"/>
      <c r="FAG52"/>
      <c r="FAH52"/>
      <c r="FAI52"/>
      <c r="FAJ52"/>
      <c r="FAK52"/>
      <c r="FAL52"/>
      <c r="FAM52"/>
      <c r="FAN52"/>
      <c r="FAO52"/>
      <c r="FAP52"/>
      <c r="FAQ52"/>
      <c r="FAR52"/>
      <c r="FAS52"/>
      <c r="FAT52"/>
      <c r="FAU52"/>
      <c r="FAV52"/>
      <c r="FAW52"/>
      <c r="FAX52"/>
      <c r="FAY52"/>
      <c r="FAZ52"/>
      <c r="FBA52"/>
      <c r="FBB52"/>
      <c r="FBC52"/>
      <c r="FBD52"/>
      <c r="FBE52"/>
      <c r="FBF52"/>
      <c r="FBG52"/>
      <c r="FBH52"/>
      <c r="FBI52"/>
      <c r="FBJ52"/>
      <c r="FBK52"/>
      <c r="FBL52"/>
      <c r="FBM52"/>
      <c r="FBN52"/>
      <c r="FBO52"/>
      <c r="FBP52"/>
      <c r="FBQ52"/>
      <c r="FBR52"/>
      <c r="FBS52"/>
      <c r="FBT52"/>
      <c r="FBU52"/>
      <c r="FBV52"/>
      <c r="FBW52"/>
      <c r="FBX52"/>
      <c r="FBY52"/>
      <c r="FBZ52"/>
      <c r="FCA52"/>
      <c r="FCB52"/>
      <c r="FCC52"/>
      <c r="FCD52"/>
      <c r="FCE52"/>
      <c r="FCF52"/>
      <c r="FCG52"/>
      <c r="FCH52"/>
      <c r="FCI52"/>
      <c r="FCJ52"/>
      <c r="FCK52"/>
      <c r="FCL52"/>
      <c r="FCM52"/>
      <c r="FCN52"/>
      <c r="FCO52"/>
      <c r="FCP52"/>
      <c r="FCQ52"/>
      <c r="FCR52"/>
      <c r="FCS52"/>
      <c r="FCT52"/>
      <c r="FCU52"/>
      <c r="FCV52"/>
      <c r="FCW52"/>
      <c r="FCX52"/>
      <c r="FCY52"/>
      <c r="FCZ52"/>
      <c r="FDA52"/>
      <c r="FDB52"/>
      <c r="FDC52"/>
      <c r="FDD52"/>
      <c r="FDE52"/>
      <c r="FDF52"/>
      <c r="FDG52"/>
      <c r="FDH52"/>
      <c r="FDI52"/>
      <c r="FDJ52"/>
      <c r="FDK52"/>
      <c r="FDL52"/>
      <c r="FDM52"/>
      <c r="FDN52"/>
      <c r="FDO52"/>
      <c r="FDP52"/>
      <c r="FDQ52"/>
      <c r="FDR52"/>
      <c r="FDS52"/>
      <c r="FDT52"/>
      <c r="FDU52"/>
      <c r="FDV52"/>
      <c r="FDW52"/>
      <c r="FDX52"/>
      <c r="FDY52"/>
      <c r="FDZ52"/>
      <c r="FEA52"/>
      <c r="FEB52"/>
      <c r="FEC52"/>
      <c r="FED52"/>
      <c r="FEE52"/>
      <c r="FEF52"/>
      <c r="FEG52"/>
      <c r="FEH52"/>
      <c r="FEI52"/>
      <c r="FEJ52"/>
      <c r="FEK52"/>
      <c r="FEL52"/>
      <c r="FEM52"/>
      <c r="FEN52"/>
      <c r="FEO52"/>
      <c r="FEP52"/>
      <c r="FEQ52"/>
      <c r="FER52"/>
      <c r="FES52"/>
      <c r="FET52"/>
      <c r="FEU52"/>
      <c r="FEV52"/>
      <c r="FEW52"/>
      <c r="FEX52"/>
      <c r="FEY52"/>
      <c r="FEZ52"/>
      <c r="FFA52"/>
      <c r="FFB52"/>
      <c r="FFC52"/>
      <c r="FFD52"/>
      <c r="FFE52"/>
      <c r="FFF52"/>
      <c r="FFG52"/>
      <c r="FFH52"/>
      <c r="FFI52"/>
      <c r="FFJ52"/>
      <c r="FFK52"/>
      <c r="FFL52"/>
      <c r="FFM52"/>
      <c r="FFN52"/>
      <c r="FFO52"/>
      <c r="FFP52"/>
      <c r="FFQ52"/>
      <c r="FFR52"/>
      <c r="FFS52"/>
      <c r="FFT52"/>
      <c r="FFU52"/>
      <c r="FFV52"/>
      <c r="FFW52"/>
      <c r="FFX52"/>
      <c r="FFY52"/>
      <c r="FFZ52"/>
      <c r="FGA52"/>
      <c r="FGB52"/>
      <c r="FGC52"/>
      <c r="FGD52"/>
      <c r="FGE52"/>
      <c r="FGF52"/>
      <c r="FGG52"/>
      <c r="FGH52"/>
      <c r="FGI52"/>
      <c r="FGJ52"/>
      <c r="FGK52"/>
      <c r="FGL52"/>
      <c r="FGM52"/>
      <c r="FGN52"/>
      <c r="FGO52"/>
      <c r="FGP52"/>
      <c r="FGQ52"/>
      <c r="FGR52"/>
      <c r="FGS52"/>
      <c r="FGT52"/>
      <c r="FGU52"/>
      <c r="FGV52"/>
      <c r="FGW52"/>
      <c r="FGX52"/>
      <c r="FGY52"/>
      <c r="FGZ52"/>
      <c r="FHA52"/>
      <c r="FHB52"/>
      <c r="FHC52"/>
      <c r="FHD52"/>
      <c r="FHE52"/>
      <c r="FHF52"/>
      <c r="FHG52"/>
      <c r="FHH52"/>
      <c r="FHI52"/>
      <c r="FHJ52"/>
      <c r="FHK52"/>
      <c r="FHL52"/>
      <c r="FHM52"/>
      <c r="FHN52"/>
      <c r="FHO52"/>
      <c r="FHP52"/>
      <c r="FHQ52"/>
      <c r="FHR52"/>
      <c r="FHS52"/>
      <c r="FHT52"/>
      <c r="FHU52"/>
      <c r="FHV52"/>
      <c r="FHW52"/>
      <c r="FHX52"/>
      <c r="FHY52"/>
      <c r="FHZ52"/>
      <c r="FIA52"/>
      <c r="FIB52"/>
      <c r="FIC52"/>
      <c r="FID52"/>
      <c r="FIE52"/>
      <c r="FIF52"/>
      <c r="FIG52"/>
      <c r="FIH52"/>
      <c r="FII52"/>
      <c r="FIJ52"/>
      <c r="FIK52"/>
      <c r="FIL52"/>
      <c r="FIM52"/>
      <c r="FIN52"/>
      <c r="FIO52"/>
      <c r="FIP52"/>
      <c r="FIQ52"/>
      <c r="FIR52"/>
      <c r="FIS52"/>
      <c r="FIT52"/>
      <c r="FIU52"/>
      <c r="FIV52"/>
      <c r="FIW52"/>
      <c r="FIX52"/>
      <c r="FIY52"/>
      <c r="FIZ52"/>
      <c r="FJA52"/>
      <c r="FJB52"/>
      <c r="FJC52"/>
      <c r="FJD52"/>
      <c r="FJE52"/>
      <c r="FJF52"/>
      <c r="FJG52"/>
      <c r="FJH52"/>
      <c r="FJI52"/>
      <c r="FJJ52"/>
      <c r="FJK52"/>
      <c r="FJL52"/>
      <c r="FJM52"/>
      <c r="FJN52"/>
      <c r="FJO52"/>
      <c r="FJP52"/>
      <c r="FJQ52"/>
      <c r="FJR52"/>
      <c r="FJS52"/>
      <c r="FJT52"/>
      <c r="FJU52"/>
      <c r="FJV52"/>
      <c r="FJW52"/>
      <c r="FJX52"/>
      <c r="FJY52"/>
      <c r="FJZ52"/>
      <c r="FKA52"/>
      <c r="FKB52"/>
      <c r="FKC52"/>
      <c r="FKD52"/>
      <c r="FKE52"/>
      <c r="FKF52"/>
      <c r="FKG52"/>
      <c r="FKH52"/>
      <c r="FKI52"/>
      <c r="FKJ52"/>
      <c r="FKK52"/>
      <c r="FKL52"/>
      <c r="FKM52"/>
      <c r="FKN52"/>
      <c r="FKO52"/>
      <c r="FKP52"/>
      <c r="FKQ52"/>
      <c r="FKR52"/>
      <c r="FKS52"/>
      <c r="FKT52"/>
      <c r="FKU52"/>
      <c r="FKV52"/>
      <c r="FKW52"/>
      <c r="FKX52"/>
      <c r="FKY52"/>
      <c r="FKZ52"/>
      <c r="FLA52"/>
      <c r="FLB52"/>
      <c r="FLC52"/>
      <c r="FLD52"/>
      <c r="FLE52"/>
      <c r="FLF52"/>
      <c r="FLG52"/>
      <c r="FLH52"/>
      <c r="FLI52"/>
      <c r="FLJ52"/>
      <c r="FLK52"/>
      <c r="FLL52"/>
      <c r="FLM52"/>
      <c r="FLN52"/>
      <c r="FLO52"/>
      <c r="FLP52"/>
      <c r="FLQ52"/>
      <c r="FLR52"/>
      <c r="FLS52"/>
      <c r="FLT52"/>
      <c r="FLU52"/>
      <c r="FLV52"/>
      <c r="FLW52"/>
      <c r="FLX52"/>
      <c r="FLY52"/>
      <c r="FLZ52"/>
      <c r="FMA52"/>
      <c r="FMB52"/>
      <c r="FMC52"/>
      <c r="FMD52"/>
      <c r="FME52"/>
      <c r="FMF52"/>
      <c r="FMG52"/>
      <c r="FMH52"/>
      <c r="FMI52"/>
      <c r="FMJ52"/>
      <c r="FMK52"/>
      <c r="FML52"/>
      <c r="FMM52"/>
      <c r="FMN52"/>
      <c r="FMO52"/>
      <c r="FMP52"/>
      <c r="FMQ52"/>
      <c r="FMR52"/>
      <c r="FMS52"/>
      <c r="FMT52"/>
      <c r="FMU52"/>
      <c r="FMV52"/>
      <c r="FMW52"/>
      <c r="FMX52"/>
      <c r="FMY52"/>
      <c r="FMZ52"/>
      <c r="FNA52"/>
      <c r="FNB52"/>
      <c r="FNC52"/>
      <c r="FND52"/>
      <c r="FNE52"/>
      <c r="FNF52"/>
      <c r="FNG52"/>
      <c r="FNH52"/>
      <c r="FNI52"/>
      <c r="FNJ52"/>
      <c r="FNK52"/>
      <c r="FNL52"/>
      <c r="FNM52"/>
      <c r="FNN52"/>
      <c r="FNO52"/>
      <c r="FNP52"/>
      <c r="FNQ52"/>
      <c r="FNR52"/>
      <c r="FNS52"/>
      <c r="FNT52"/>
      <c r="FNU52"/>
      <c r="FNV52"/>
      <c r="FNW52"/>
      <c r="FNX52"/>
      <c r="FNY52"/>
      <c r="FNZ52"/>
      <c r="FOA52"/>
      <c r="FOB52"/>
      <c r="FOC52"/>
      <c r="FOD52"/>
      <c r="FOE52"/>
      <c r="FOF52"/>
      <c r="FOG52"/>
      <c r="FOH52"/>
      <c r="FOI52"/>
      <c r="FOJ52"/>
      <c r="FOK52"/>
      <c r="FOL52"/>
      <c r="FOM52"/>
      <c r="FON52"/>
      <c r="FOO52"/>
      <c r="FOP52"/>
      <c r="FOQ52"/>
      <c r="FOR52"/>
      <c r="FOS52"/>
      <c r="FOT52"/>
      <c r="FOU52"/>
      <c r="FOV52"/>
      <c r="FOW52"/>
      <c r="FOX52"/>
      <c r="FOY52"/>
      <c r="FOZ52"/>
      <c r="FPA52"/>
      <c r="FPB52"/>
      <c r="FPC52"/>
      <c r="FPD52"/>
      <c r="FPE52"/>
      <c r="FPF52"/>
      <c r="FPG52"/>
      <c r="FPH52"/>
      <c r="FPI52"/>
      <c r="FPJ52"/>
      <c r="FPK52"/>
      <c r="FPL52"/>
      <c r="FPM52"/>
      <c r="FPN52"/>
      <c r="FPO52"/>
      <c r="FPP52"/>
      <c r="FPQ52"/>
      <c r="FPR52"/>
      <c r="FPS52"/>
      <c r="FPT52"/>
      <c r="FPU52"/>
      <c r="FPV52"/>
      <c r="FPW52"/>
      <c r="FPX52"/>
      <c r="FPY52"/>
      <c r="FPZ52"/>
      <c r="FQA52"/>
      <c r="FQB52"/>
      <c r="FQC52"/>
      <c r="FQD52"/>
      <c r="FQE52"/>
      <c r="FQF52"/>
      <c r="FQG52"/>
      <c r="FQH52"/>
      <c r="FQI52"/>
      <c r="FQJ52"/>
      <c r="FQK52"/>
      <c r="FQL52"/>
      <c r="FQM52"/>
      <c r="FQN52"/>
      <c r="FQO52"/>
      <c r="FQP52"/>
      <c r="FQQ52"/>
      <c r="FQR52"/>
      <c r="FQS52"/>
      <c r="FQT52"/>
      <c r="FQU52"/>
      <c r="FQV52"/>
      <c r="FQW52"/>
      <c r="FQX52"/>
      <c r="FQY52"/>
      <c r="FQZ52"/>
      <c r="FRA52"/>
      <c r="FRB52"/>
      <c r="FRC52"/>
      <c r="FRD52"/>
      <c r="FRE52"/>
      <c r="FRF52"/>
      <c r="FRG52"/>
      <c r="FRH52"/>
      <c r="FRI52"/>
      <c r="FRJ52"/>
      <c r="FRK52"/>
      <c r="FRL52"/>
      <c r="FRM52"/>
      <c r="FRN52"/>
      <c r="FRO52"/>
      <c r="FRP52"/>
      <c r="FRQ52"/>
      <c r="FRR52"/>
      <c r="FRS52"/>
      <c r="FRT52"/>
      <c r="FRU52"/>
      <c r="FRV52"/>
      <c r="FRW52"/>
      <c r="FRX52"/>
      <c r="FRY52"/>
      <c r="FRZ52"/>
      <c r="FSA52"/>
      <c r="FSB52"/>
      <c r="FSC52"/>
      <c r="FSD52"/>
      <c r="FSE52"/>
      <c r="FSF52"/>
      <c r="FSG52"/>
      <c r="FSH52"/>
      <c r="FSI52"/>
      <c r="FSJ52"/>
      <c r="FSK52"/>
      <c r="FSL52"/>
      <c r="FSM52"/>
      <c r="FSN52"/>
      <c r="FSO52"/>
      <c r="FSP52"/>
      <c r="FSQ52"/>
      <c r="FSR52"/>
      <c r="FSS52"/>
      <c r="FST52"/>
      <c r="FSU52"/>
      <c r="FSV52"/>
      <c r="FSW52"/>
      <c r="FSX52"/>
      <c r="FSY52"/>
      <c r="FSZ52"/>
      <c r="FTA52"/>
      <c r="FTB52"/>
      <c r="FTC52"/>
      <c r="FTD52"/>
      <c r="FTE52"/>
      <c r="FTF52"/>
      <c r="FTG52"/>
      <c r="FTH52"/>
      <c r="FTI52"/>
      <c r="FTJ52"/>
      <c r="FTK52"/>
      <c r="FTL52"/>
      <c r="FTM52"/>
      <c r="FTN52"/>
      <c r="FTO52"/>
      <c r="FTP52"/>
      <c r="FTQ52"/>
      <c r="FTR52"/>
      <c r="FTS52"/>
      <c r="FTT52"/>
      <c r="FTU52"/>
      <c r="FTV52"/>
      <c r="FTW52"/>
      <c r="FTX52"/>
      <c r="FTY52"/>
      <c r="FTZ52"/>
      <c r="FUA52"/>
      <c r="FUB52"/>
      <c r="FUC52"/>
      <c r="FUD52"/>
      <c r="FUE52"/>
      <c r="FUF52"/>
      <c r="FUG52"/>
      <c r="FUH52"/>
      <c r="FUI52"/>
      <c r="FUJ52"/>
      <c r="FUK52"/>
      <c r="FUL52"/>
      <c r="FUM52"/>
      <c r="FUN52"/>
      <c r="FUO52"/>
      <c r="FUP52"/>
      <c r="FUQ52"/>
      <c r="FUR52"/>
      <c r="FUS52"/>
      <c r="FUT52"/>
      <c r="FUU52"/>
      <c r="FUV52"/>
      <c r="FUW52"/>
      <c r="FUX52"/>
      <c r="FUY52"/>
      <c r="FUZ52"/>
      <c r="FVA52"/>
      <c r="FVB52"/>
      <c r="FVC52"/>
      <c r="FVD52"/>
      <c r="FVE52"/>
      <c r="FVF52"/>
      <c r="FVG52"/>
      <c r="FVH52"/>
      <c r="FVI52"/>
      <c r="FVJ52"/>
      <c r="FVK52"/>
      <c r="FVL52"/>
      <c r="FVM52"/>
      <c r="FVN52"/>
      <c r="FVO52"/>
      <c r="FVP52"/>
      <c r="FVQ52"/>
      <c r="FVR52"/>
      <c r="FVS52"/>
      <c r="FVT52"/>
      <c r="FVU52"/>
      <c r="FVV52"/>
      <c r="FVW52"/>
      <c r="FVX52"/>
      <c r="FVY52"/>
      <c r="FVZ52"/>
      <c r="FWA52"/>
      <c r="FWB52"/>
      <c r="FWC52"/>
      <c r="FWD52"/>
      <c r="FWE52"/>
      <c r="FWF52"/>
      <c r="FWG52"/>
      <c r="FWH52"/>
      <c r="FWI52"/>
      <c r="FWJ52"/>
      <c r="FWK52"/>
      <c r="FWL52"/>
      <c r="FWM52"/>
      <c r="FWN52"/>
      <c r="FWO52"/>
      <c r="FWP52"/>
      <c r="FWQ52"/>
      <c r="FWR52"/>
      <c r="FWS52"/>
      <c r="FWT52"/>
      <c r="FWU52"/>
      <c r="FWV52"/>
      <c r="FWW52"/>
      <c r="FWX52"/>
      <c r="FWY52"/>
      <c r="FWZ52"/>
      <c r="FXA52"/>
      <c r="FXB52"/>
      <c r="FXC52"/>
      <c r="FXD52"/>
      <c r="FXE52"/>
      <c r="FXF52"/>
      <c r="FXG52"/>
      <c r="FXH52"/>
      <c r="FXI52"/>
      <c r="FXJ52"/>
      <c r="FXK52"/>
      <c r="FXL52"/>
      <c r="FXM52"/>
      <c r="FXN52"/>
      <c r="FXO52"/>
      <c r="FXP52"/>
      <c r="FXQ52"/>
      <c r="FXR52"/>
      <c r="FXS52"/>
      <c r="FXT52"/>
      <c r="FXU52"/>
      <c r="FXV52"/>
      <c r="FXW52"/>
      <c r="FXX52"/>
      <c r="FXY52"/>
      <c r="FXZ52"/>
      <c r="FYA52"/>
      <c r="FYB52"/>
      <c r="FYC52"/>
      <c r="FYD52"/>
      <c r="FYE52"/>
      <c r="FYF52"/>
      <c r="FYG52"/>
      <c r="FYH52"/>
      <c r="FYI52"/>
      <c r="FYJ52"/>
      <c r="FYK52"/>
      <c r="FYL52"/>
      <c r="FYM52"/>
      <c r="FYN52"/>
      <c r="FYO52"/>
      <c r="FYP52"/>
      <c r="FYQ52"/>
      <c r="FYR52"/>
      <c r="FYS52"/>
      <c r="FYT52"/>
      <c r="FYU52"/>
      <c r="FYV52"/>
      <c r="FYW52"/>
      <c r="FYX52"/>
      <c r="FYY52"/>
      <c r="FYZ52"/>
      <c r="FZA52"/>
      <c r="FZB52"/>
      <c r="FZC52"/>
      <c r="FZD52"/>
      <c r="FZE52"/>
      <c r="FZF52"/>
      <c r="FZG52"/>
      <c r="FZH52"/>
      <c r="FZI52"/>
      <c r="FZJ52"/>
      <c r="FZK52"/>
      <c r="FZL52"/>
      <c r="FZM52"/>
      <c r="FZN52"/>
      <c r="FZO52"/>
      <c r="FZP52"/>
      <c r="FZQ52"/>
      <c r="FZR52"/>
      <c r="FZS52"/>
      <c r="FZT52"/>
      <c r="FZU52"/>
      <c r="FZV52"/>
      <c r="FZW52"/>
      <c r="FZX52"/>
      <c r="FZY52"/>
      <c r="FZZ52"/>
      <c r="GAA52"/>
      <c r="GAB52"/>
      <c r="GAC52"/>
      <c r="GAD52"/>
      <c r="GAE52"/>
      <c r="GAF52"/>
      <c r="GAG52"/>
      <c r="GAH52"/>
      <c r="GAI52"/>
      <c r="GAJ52"/>
      <c r="GAK52"/>
      <c r="GAL52"/>
      <c r="GAM52"/>
      <c r="GAN52"/>
      <c r="GAO52"/>
      <c r="GAP52"/>
      <c r="GAQ52"/>
      <c r="GAR52"/>
      <c r="GAS52"/>
      <c r="GAT52"/>
      <c r="GAU52"/>
      <c r="GAV52"/>
      <c r="GAW52"/>
      <c r="GAX52"/>
      <c r="GAY52"/>
      <c r="GAZ52"/>
      <c r="GBA52"/>
      <c r="GBB52"/>
      <c r="GBC52"/>
      <c r="GBD52"/>
      <c r="GBE52"/>
      <c r="GBF52"/>
      <c r="GBG52"/>
      <c r="GBH52"/>
      <c r="GBI52"/>
      <c r="GBJ52"/>
      <c r="GBK52"/>
      <c r="GBL52"/>
      <c r="GBM52"/>
      <c r="GBN52"/>
      <c r="GBO52"/>
      <c r="GBP52"/>
      <c r="GBQ52"/>
      <c r="GBR52"/>
      <c r="GBS52"/>
      <c r="GBT52"/>
      <c r="GBU52"/>
      <c r="GBV52"/>
      <c r="GBW52"/>
      <c r="GBX52"/>
      <c r="GBY52"/>
      <c r="GBZ52"/>
      <c r="GCA52"/>
      <c r="GCB52"/>
      <c r="GCC52"/>
      <c r="GCD52"/>
      <c r="GCE52"/>
      <c r="GCF52"/>
      <c r="GCG52"/>
      <c r="GCH52"/>
      <c r="GCI52"/>
      <c r="GCJ52"/>
      <c r="GCK52"/>
      <c r="GCL52"/>
      <c r="GCM52"/>
      <c r="GCN52"/>
      <c r="GCO52"/>
      <c r="GCP52"/>
      <c r="GCQ52"/>
      <c r="GCR52"/>
      <c r="GCS52"/>
      <c r="GCT52"/>
      <c r="GCU52"/>
      <c r="GCV52"/>
      <c r="GCW52"/>
      <c r="GCX52"/>
      <c r="GCY52"/>
      <c r="GCZ52"/>
      <c r="GDA52"/>
      <c r="GDB52"/>
      <c r="GDC52"/>
      <c r="GDD52"/>
      <c r="GDE52"/>
      <c r="GDF52"/>
      <c r="GDG52"/>
      <c r="GDH52"/>
      <c r="GDI52"/>
      <c r="GDJ52"/>
      <c r="GDK52"/>
      <c r="GDL52"/>
      <c r="GDM52"/>
      <c r="GDN52"/>
      <c r="GDO52"/>
      <c r="GDP52"/>
      <c r="GDQ52"/>
      <c r="GDR52"/>
      <c r="GDS52"/>
      <c r="GDT52"/>
      <c r="GDU52"/>
      <c r="GDV52"/>
      <c r="GDW52"/>
      <c r="GDX52"/>
      <c r="GDY52"/>
      <c r="GDZ52"/>
      <c r="GEA52"/>
      <c r="GEB52"/>
      <c r="GEC52"/>
      <c r="GED52"/>
      <c r="GEE52"/>
      <c r="GEF52"/>
      <c r="GEG52"/>
      <c r="GEH52"/>
      <c r="GEI52"/>
      <c r="GEJ52"/>
      <c r="GEK52"/>
      <c r="GEL52"/>
      <c r="GEM52"/>
      <c r="GEN52"/>
      <c r="GEO52"/>
      <c r="GEP52"/>
      <c r="GEQ52"/>
      <c r="GER52"/>
      <c r="GES52"/>
      <c r="GET52"/>
      <c r="GEU52"/>
      <c r="GEV52"/>
      <c r="GEW52"/>
      <c r="GEX52"/>
      <c r="GEY52"/>
      <c r="GEZ52"/>
      <c r="GFA52"/>
      <c r="GFB52"/>
      <c r="GFC52"/>
      <c r="GFD52"/>
      <c r="GFE52"/>
      <c r="GFF52"/>
      <c r="GFG52"/>
      <c r="GFH52"/>
      <c r="GFI52"/>
      <c r="GFJ52"/>
      <c r="GFK52"/>
      <c r="GFL52"/>
      <c r="GFM52"/>
      <c r="GFN52"/>
      <c r="GFO52"/>
      <c r="GFP52"/>
      <c r="GFQ52"/>
      <c r="GFR52"/>
      <c r="GFS52"/>
      <c r="GFT52"/>
      <c r="GFU52"/>
      <c r="GFV52"/>
      <c r="GFW52"/>
      <c r="GFX52"/>
      <c r="GFY52"/>
      <c r="GFZ52"/>
      <c r="GGA52"/>
      <c r="GGB52"/>
      <c r="GGC52"/>
      <c r="GGD52"/>
      <c r="GGE52"/>
      <c r="GGF52"/>
      <c r="GGG52"/>
      <c r="GGH52"/>
      <c r="GGI52"/>
      <c r="GGJ52"/>
      <c r="GGK52"/>
      <c r="GGL52"/>
      <c r="GGM52"/>
      <c r="GGN52"/>
      <c r="GGO52"/>
      <c r="GGP52"/>
      <c r="GGQ52"/>
      <c r="GGR52"/>
      <c r="GGS52"/>
      <c r="GGT52"/>
      <c r="GGU52"/>
      <c r="GGV52"/>
      <c r="GGW52"/>
      <c r="GGX52"/>
      <c r="GGY52"/>
      <c r="GGZ52"/>
      <c r="GHA52"/>
      <c r="GHB52"/>
      <c r="GHC52"/>
      <c r="GHD52"/>
      <c r="GHE52"/>
      <c r="GHF52"/>
      <c r="GHG52"/>
      <c r="GHH52"/>
      <c r="GHI52"/>
      <c r="GHJ52"/>
      <c r="GHK52"/>
      <c r="GHL52"/>
      <c r="GHM52"/>
      <c r="GHN52"/>
      <c r="GHO52"/>
      <c r="GHP52"/>
      <c r="GHQ52"/>
      <c r="GHR52"/>
      <c r="GHS52"/>
      <c r="GHT52"/>
      <c r="GHU52"/>
      <c r="GHV52"/>
      <c r="GHW52"/>
      <c r="GHX52"/>
      <c r="GHY52"/>
      <c r="GHZ52"/>
      <c r="GIA52"/>
      <c r="GIB52"/>
      <c r="GIC52"/>
      <c r="GID52"/>
      <c r="GIE52"/>
      <c r="GIF52"/>
      <c r="GIG52"/>
      <c r="GIH52"/>
      <c r="GII52"/>
      <c r="GIJ52"/>
      <c r="GIK52"/>
      <c r="GIL52"/>
      <c r="GIM52"/>
      <c r="GIN52"/>
      <c r="GIO52"/>
      <c r="GIP52"/>
      <c r="GIQ52"/>
      <c r="GIR52"/>
      <c r="GIS52"/>
      <c r="GIT52"/>
      <c r="GIU52"/>
      <c r="GIV52"/>
      <c r="GIW52"/>
      <c r="GIX52"/>
      <c r="GIY52"/>
      <c r="GIZ52"/>
      <c r="GJA52"/>
      <c r="GJB52"/>
      <c r="GJC52"/>
      <c r="GJD52"/>
      <c r="GJE52"/>
      <c r="GJF52"/>
      <c r="GJG52"/>
      <c r="GJH52"/>
      <c r="GJI52"/>
      <c r="GJJ52"/>
      <c r="GJK52"/>
      <c r="GJL52"/>
      <c r="GJM52"/>
      <c r="GJN52"/>
      <c r="GJO52"/>
      <c r="GJP52"/>
      <c r="GJQ52"/>
      <c r="GJR52"/>
      <c r="GJS52"/>
      <c r="GJT52"/>
      <c r="GJU52"/>
      <c r="GJV52"/>
      <c r="GJW52"/>
      <c r="GJX52"/>
      <c r="GJY52"/>
      <c r="GJZ52"/>
      <c r="GKA52"/>
      <c r="GKB52"/>
      <c r="GKC52"/>
      <c r="GKD52"/>
      <c r="GKE52"/>
      <c r="GKF52"/>
      <c r="GKG52"/>
      <c r="GKH52"/>
      <c r="GKI52"/>
      <c r="GKJ52"/>
      <c r="GKK52"/>
      <c r="GKL52"/>
      <c r="GKM52"/>
      <c r="GKN52"/>
      <c r="GKO52"/>
      <c r="GKP52"/>
      <c r="GKQ52"/>
      <c r="GKR52"/>
      <c r="GKS52"/>
      <c r="GKT52"/>
      <c r="GKU52"/>
      <c r="GKV52"/>
      <c r="GKW52"/>
      <c r="GKX52"/>
      <c r="GKY52"/>
      <c r="GKZ52"/>
      <c r="GLA52"/>
      <c r="GLB52"/>
      <c r="GLC52"/>
      <c r="GLD52"/>
      <c r="GLE52"/>
      <c r="GLF52"/>
      <c r="GLG52"/>
      <c r="GLH52"/>
      <c r="GLI52"/>
      <c r="GLJ52"/>
      <c r="GLK52"/>
      <c r="GLL52"/>
      <c r="GLM52"/>
      <c r="GLN52"/>
      <c r="GLO52"/>
      <c r="GLP52"/>
      <c r="GLQ52"/>
      <c r="GLR52"/>
      <c r="GLS52"/>
      <c r="GLT52"/>
      <c r="GLU52"/>
      <c r="GLV52"/>
      <c r="GLW52"/>
      <c r="GLX52"/>
      <c r="GLY52"/>
      <c r="GLZ52"/>
      <c r="GMA52"/>
      <c r="GMB52"/>
      <c r="GMC52"/>
      <c r="GMD52"/>
      <c r="GME52"/>
      <c r="GMF52"/>
      <c r="GMG52"/>
      <c r="GMH52"/>
      <c r="GMI52"/>
      <c r="GMJ52"/>
      <c r="GMK52"/>
      <c r="GML52"/>
      <c r="GMM52"/>
      <c r="GMN52"/>
      <c r="GMO52"/>
      <c r="GMP52"/>
      <c r="GMQ52"/>
      <c r="GMR52"/>
      <c r="GMS52"/>
      <c r="GMT52"/>
      <c r="GMU52"/>
      <c r="GMV52"/>
      <c r="GMW52"/>
      <c r="GMX52"/>
      <c r="GMY52"/>
      <c r="GMZ52"/>
      <c r="GNA52"/>
      <c r="GNB52"/>
      <c r="GNC52"/>
      <c r="GND52"/>
      <c r="GNE52"/>
      <c r="GNF52"/>
      <c r="GNG52"/>
      <c r="GNH52"/>
      <c r="GNI52"/>
      <c r="GNJ52"/>
      <c r="GNK52"/>
      <c r="GNL52"/>
      <c r="GNM52"/>
      <c r="GNN52"/>
      <c r="GNO52"/>
      <c r="GNP52"/>
      <c r="GNQ52"/>
      <c r="GNR52"/>
      <c r="GNS52"/>
      <c r="GNT52"/>
      <c r="GNU52"/>
      <c r="GNV52"/>
      <c r="GNW52"/>
      <c r="GNX52"/>
      <c r="GNY52"/>
      <c r="GNZ52"/>
      <c r="GOA52"/>
      <c r="GOB52"/>
      <c r="GOC52"/>
      <c r="GOD52"/>
      <c r="GOE52"/>
      <c r="GOF52"/>
      <c r="GOG52"/>
      <c r="GOH52"/>
      <c r="GOI52"/>
      <c r="GOJ52"/>
      <c r="GOK52"/>
      <c r="GOL52"/>
      <c r="GOM52"/>
      <c r="GON52"/>
      <c r="GOO52"/>
      <c r="GOP52"/>
      <c r="GOQ52"/>
      <c r="GOR52"/>
      <c r="GOS52"/>
      <c r="GOT52"/>
      <c r="GOU52"/>
      <c r="GOV52"/>
      <c r="GOW52"/>
      <c r="GOX52"/>
      <c r="GOY52"/>
      <c r="GOZ52"/>
      <c r="GPA52"/>
      <c r="GPB52"/>
      <c r="GPC52"/>
      <c r="GPD52"/>
      <c r="GPE52"/>
      <c r="GPF52"/>
      <c r="GPG52"/>
      <c r="GPH52"/>
      <c r="GPI52"/>
      <c r="GPJ52"/>
      <c r="GPK52"/>
      <c r="GPL52"/>
      <c r="GPM52"/>
      <c r="GPN52"/>
      <c r="GPO52"/>
      <c r="GPP52"/>
      <c r="GPQ52"/>
      <c r="GPR52"/>
      <c r="GPS52"/>
      <c r="GPT52"/>
      <c r="GPU52"/>
      <c r="GPV52"/>
      <c r="GPW52"/>
      <c r="GPX52"/>
      <c r="GPY52"/>
      <c r="GPZ52"/>
      <c r="GQA52"/>
      <c r="GQB52"/>
      <c r="GQC52"/>
      <c r="GQD52"/>
      <c r="GQE52"/>
      <c r="GQF52"/>
      <c r="GQG52"/>
      <c r="GQH52"/>
      <c r="GQI52"/>
      <c r="GQJ52"/>
      <c r="GQK52"/>
      <c r="GQL52"/>
      <c r="GQM52"/>
      <c r="GQN52"/>
      <c r="GQO52"/>
      <c r="GQP52"/>
      <c r="GQQ52"/>
      <c r="GQR52"/>
      <c r="GQS52"/>
      <c r="GQT52"/>
      <c r="GQU52"/>
      <c r="GQV52"/>
      <c r="GQW52"/>
      <c r="GQX52"/>
      <c r="GQY52"/>
      <c r="GQZ52"/>
      <c r="GRA52"/>
      <c r="GRB52"/>
      <c r="GRC52"/>
      <c r="GRD52"/>
      <c r="GRE52"/>
      <c r="GRF52"/>
      <c r="GRG52"/>
      <c r="GRH52"/>
      <c r="GRI52"/>
      <c r="GRJ52"/>
      <c r="GRK52"/>
      <c r="GRL52"/>
      <c r="GRM52"/>
      <c r="GRN52"/>
      <c r="GRO52"/>
      <c r="GRP52"/>
      <c r="GRQ52"/>
      <c r="GRR52"/>
      <c r="GRS52"/>
      <c r="GRT52"/>
      <c r="GRU52"/>
      <c r="GRV52"/>
      <c r="GRW52"/>
      <c r="GRX52"/>
      <c r="GRY52"/>
      <c r="GRZ52"/>
      <c r="GSA52"/>
      <c r="GSB52"/>
      <c r="GSC52"/>
      <c r="GSD52"/>
      <c r="GSE52"/>
      <c r="GSF52"/>
      <c r="GSG52"/>
      <c r="GSH52"/>
      <c r="GSI52"/>
      <c r="GSJ52"/>
      <c r="GSK52"/>
      <c r="GSL52"/>
      <c r="GSM52"/>
      <c r="GSN52"/>
      <c r="GSO52"/>
      <c r="GSP52"/>
      <c r="GSQ52"/>
      <c r="GSR52"/>
      <c r="GSS52"/>
      <c r="GST52"/>
      <c r="GSU52"/>
      <c r="GSV52"/>
      <c r="GSW52"/>
      <c r="GSX52"/>
      <c r="GSY52"/>
      <c r="GSZ52"/>
      <c r="GTA52"/>
      <c r="GTB52"/>
      <c r="GTC52"/>
      <c r="GTD52"/>
      <c r="GTE52"/>
      <c r="GTF52"/>
      <c r="GTG52"/>
      <c r="GTH52"/>
      <c r="GTI52"/>
      <c r="GTJ52"/>
      <c r="GTK52"/>
      <c r="GTL52"/>
      <c r="GTM52"/>
      <c r="GTN52"/>
      <c r="GTO52"/>
      <c r="GTP52"/>
      <c r="GTQ52"/>
      <c r="GTR52"/>
      <c r="GTS52"/>
      <c r="GTT52"/>
      <c r="GTU52"/>
      <c r="GTV52"/>
      <c r="GTW52"/>
      <c r="GTX52"/>
      <c r="GTY52"/>
      <c r="GTZ52"/>
      <c r="GUA52"/>
      <c r="GUB52"/>
      <c r="GUC52"/>
      <c r="GUD52"/>
      <c r="GUE52"/>
      <c r="GUF52"/>
      <c r="GUG52"/>
      <c r="GUH52"/>
      <c r="GUI52"/>
      <c r="GUJ52"/>
      <c r="GUK52"/>
      <c r="GUL52"/>
      <c r="GUM52"/>
      <c r="GUN52"/>
      <c r="GUO52"/>
      <c r="GUP52"/>
      <c r="GUQ52"/>
      <c r="GUR52"/>
      <c r="GUS52"/>
      <c r="GUT52"/>
      <c r="GUU52"/>
      <c r="GUV52"/>
      <c r="GUW52"/>
      <c r="GUX52"/>
      <c r="GUY52"/>
      <c r="GUZ52"/>
      <c r="GVA52"/>
      <c r="GVB52"/>
      <c r="GVC52"/>
      <c r="GVD52"/>
      <c r="GVE52"/>
      <c r="GVF52"/>
      <c r="GVG52"/>
      <c r="GVH52"/>
      <c r="GVI52"/>
      <c r="GVJ52"/>
      <c r="GVK52"/>
      <c r="GVL52"/>
      <c r="GVM52"/>
      <c r="GVN52"/>
      <c r="GVO52"/>
      <c r="GVP52"/>
      <c r="GVQ52"/>
      <c r="GVR52"/>
      <c r="GVS52"/>
      <c r="GVT52"/>
      <c r="GVU52"/>
      <c r="GVV52"/>
      <c r="GVW52"/>
      <c r="GVX52"/>
      <c r="GVY52"/>
      <c r="GVZ52"/>
      <c r="GWA52"/>
      <c r="GWB52"/>
      <c r="GWC52"/>
      <c r="GWD52"/>
      <c r="GWE52"/>
      <c r="GWF52"/>
      <c r="GWG52"/>
      <c r="GWH52"/>
      <c r="GWI52"/>
      <c r="GWJ52"/>
      <c r="GWK52"/>
      <c r="GWL52"/>
      <c r="GWM52"/>
      <c r="GWN52"/>
      <c r="GWO52"/>
      <c r="GWP52"/>
      <c r="GWQ52"/>
      <c r="GWR52"/>
      <c r="GWS52"/>
      <c r="GWT52"/>
      <c r="GWU52"/>
      <c r="GWV52"/>
      <c r="GWW52"/>
      <c r="GWX52"/>
      <c r="GWY52"/>
      <c r="GWZ52"/>
      <c r="GXA52"/>
      <c r="GXB52"/>
      <c r="GXC52"/>
      <c r="GXD52"/>
      <c r="GXE52"/>
      <c r="GXF52"/>
      <c r="GXG52"/>
      <c r="GXH52"/>
      <c r="GXI52"/>
      <c r="GXJ52"/>
      <c r="GXK52"/>
      <c r="GXL52"/>
      <c r="GXM52"/>
      <c r="GXN52"/>
      <c r="GXO52"/>
      <c r="GXP52"/>
      <c r="GXQ52"/>
      <c r="GXR52"/>
      <c r="GXS52"/>
      <c r="GXT52"/>
      <c r="GXU52"/>
      <c r="GXV52"/>
      <c r="GXW52"/>
      <c r="GXX52"/>
      <c r="GXY52"/>
      <c r="GXZ52"/>
      <c r="GYA52"/>
      <c r="GYB52"/>
      <c r="GYC52"/>
      <c r="GYD52"/>
      <c r="GYE52"/>
      <c r="GYF52"/>
      <c r="GYG52"/>
      <c r="GYH52"/>
      <c r="GYI52"/>
      <c r="GYJ52"/>
      <c r="GYK52"/>
      <c r="GYL52"/>
      <c r="GYM52"/>
      <c r="GYN52"/>
      <c r="GYO52"/>
      <c r="GYP52"/>
      <c r="GYQ52"/>
      <c r="GYR52"/>
      <c r="GYS52"/>
      <c r="GYT52"/>
      <c r="GYU52"/>
      <c r="GYV52"/>
      <c r="GYW52"/>
      <c r="GYX52"/>
      <c r="GYY52"/>
      <c r="GYZ52"/>
      <c r="GZA52"/>
      <c r="GZB52"/>
      <c r="GZC52"/>
      <c r="GZD52"/>
      <c r="GZE52"/>
      <c r="GZF52"/>
      <c r="GZG52"/>
      <c r="GZH52"/>
      <c r="GZI52"/>
      <c r="GZJ52"/>
      <c r="GZK52"/>
      <c r="GZL52"/>
      <c r="GZM52"/>
      <c r="GZN52"/>
      <c r="GZO52"/>
      <c r="GZP52"/>
      <c r="GZQ52"/>
      <c r="GZR52"/>
      <c r="GZS52"/>
      <c r="GZT52"/>
      <c r="GZU52"/>
      <c r="GZV52"/>
      <c r="GZW52"/>
      <c r="GZX52"/>
      <c r="GZY52"/>
      <c r="GZZ52"/>
      <c r="HAA52"/>
      <c r="HAB52"/>
      <c r="HAC52"/>
      <c r="HAD52"/>
      <c r="HAE52"/>
      <c r="HAF52"/>
      <c r="HAG52"/>
      <c r="HAH52"/>
      <c r="HAI52"/>
      <c r="HAJ52"/>
      <c r="HAK52"/>
      <c r="HAL52"/>
      <c r="HAM52"/>
      <c r="HAN52"/>
      <c r="HAO52"/>
      <c r="HAP52"/>
      <c r="HAQ52"/>
      <c r="HAR52"/>
      <c r="HAS52"/>
      <c r="HAT52"/>
      <c r="HAU52"/>
      <c r="HAV52"/>
      <c r="HAW52"/>
      <c r="HAX52"/>
      <c r="HAY52"/>
      <c r="HAZ52"/>
      <c r="HBA52"/>
      <c r="HBB52"/>
      <c r="HBC52"/>
      <c r="HBD52"/>
      <c r="HBE52"/>
      <c r="HBF52"/>
      <c r="HBG52"/>
      <c r="HBH52"/>
      <c r="HBI52"/>
      <c r="HBJ52"/>
      <c r="HBK52"/>
      <c r="HBL52"/>
      <c r="HBM52"/>
      <c r="HBN52"/>
      <c r="HBO52"/>
      <c r="HBP52"/>
      <c r="HBQ52"/>
      <c r="HBR52"/>
      <c r="HBS52"/>
      <c r="HBT52"/>
      <c r="HBU52"/>
      <c r="HBV52"/>
      <c r="HBW52"/>
      <c r="HBX52"/>
      <c r="HBY52"/>
      <c r="HBZ52"/>
      <c r="HCA52"/>
      <c r="HCB52"/>
      <c r="HCC52"/>
      <c r="HCD52"/>
      <c r="HCE52"/>
      <c r="HCF52"/>
      <c r="HCG52"/>
      <c r="HCH52"/>
      <c r="HCI52"/>
      <c r="HCJ52"/>
      <c r="HCK52"/>
      <c r="HCL52"/>
      <c r="HCM52"/>
      <c r="HCN52"/>
      <c r="HCO52"/>
      <c r="HCP52"/>
      <c r="HCQ52"/>
      <c r="HCR52"/>
      <c r="HCS52"/>
      <c r="HCT52"/>
      <c r="HCU52"/>
      <c r="HCV52"/>
      <c r="HCW52"/>
      <c r="HCX52"/>
      <c r="HCY52"/>
      <c r="HCZ52"/>
      <c r="HDA52"/>
      <c r="HDB52"/>
      <c r="HDC52"/>
      <c r="HDD52"/>
      <c r="HDE52"/>
      <c r="HDF52"/>
      <c r="HDG52"/>
      <c r="HDH52"/>
      <c r="HDI52"/>
      <c r="HDJ52"/>
      <c r="HDK52"/>
      <c r="HDL52"/>
      <c r="HDM52"/>
      <c r="HDN52"/>
      <c r="HDO52"/>
      <c r="HDP52"/>
      <c r="HDQ52"/>
      <c r="HDR52"/>
      <c r="HDS52"/>
      <c r="HDT52"/>
      <c r="HDU52"/>
      <c r="HDV52"/>
      <c r="HDW52"/>
      <c r="HDX52"/>
      <c r="HDY52"/>
      <c r="HDZ52"/>
      <c r="HEA52"/>
      <c r="HEB52"/>
      <c r="HEC52"/>
      <c r="HED52"/>
      <c r="HEE52"/>
      <c r="HEF52"/>
      <c r="HEG52"/>
      <c r="HEH52"/>
      <c r="HEI52"/>
      <c r="HEJ52"/>
      <c r="HEK52"/>
      <c r="HEL52"/>
      <c r="HEM52"/>
      <c r="HEN52"/>
      <c r="HEO52"/>
      <c r="HEP52"/>
      <c r="HEQ52"/>
      <c r="HER52"/>
      <c r="HES52"/>
      <c r="HET52"/>
      <c r="HEU52"/>
      <c r="HEV52"/>
      <c r="HEW52"/>
      <c r="HEX52"/>
      <c r="HEY52"/>
      <c r="HEZ52"/>
      <c r="HFA52"/>
      <c r="HFB52"/>
      <c r="HFC52"/>
      <c r="HFD52"/>
      <c r="HFE52"/>
      <c r="HFF52"/>
      <c r="HFG52"/>
      <c r="HFH52"/>
      <c r="HFI52"/>
      <c r="HFJ52"/>
      <c r="HFK52"/>
      <c r="HFL52"/>
      <c r="HFM52"/>
      <c r="HFN52"/>
      <c r="HFO52"/>
      <c r="HFP52"/>
      <c r="HFQ52"/>
      <c r="HFR52"/>
      <c r="HFS52"/>
      <c r="HFT52"/>
      <c r="HFU52"/>
      <c r="HFV52"/>
      <c r="HFW52"/>
      <c r="HFX52"/>
      <c r="HFY52"/>
      <c r="HFZ52"/>
      <c r="HGA52"/>
      <c r="HGB52"/>
      <c r="HGC52"/>
      <c r="HGD52"/>
      <c r="HGE52"/>
      <c r="HGF52"/>
      <c r="HGG52"/>
      <c r="HGH52"/>
      <c r="HGI52"/>
      <c r="HGJ52"/>
      <c r="HGK52"/>
      <c r="HGL52"/>
      <c r="HGM52"/>
      <c r="HGN52"/>
      <c r="HGO52"/>
      <c r="HGP52"/>
      <c r="HGQ52"/>
      <c r="HGR52"/>
      <c r="HGS52"/>
      <c r="HGT52"/>
      <c r="HGU52"/>
      <c r="HGV52"/>
      <c r="HGW52"/>
      <c r="HGX52"/>
      <c r="HGY52"/>
      <c r="HGZ52"/>
      <c r="HHA52"/>
      <c r="HHB52"/>
      <c r="HHC52"/>
      <c r="HHD52"/>
      <c r="HHE52"/>
      <c r="HHF52"/>
      <c r="HHG52"/>
      <c r="HHH52"/>
      <c r="HHI52"/>
      <c r="HHJ52"/>
      <c r="HHK52"/>
      <c r="HHL52"/>
      <c r="HHM52"/>
      <c r="HHN52"/>
      <c r="HHO52"/>
      <c r="HHP52"/>
      <c r="HHQ52"/>
      <c r="HHR52"/>
      <c r="HHS52"/>
      <c r="HHT52"/>
      <c r="HHU52"/>
      <c r="HHV52"/>
      <c r="HHW52"/>
      <c r="HHX52"/>
      <c r="HHY52"/>
      <c r="HHZ52"/>
      <c r="HIA52"/>
      <c r="HIB52"/>
      <c r="HIC52"/>
      <c r="HID52"/>
      <c r="HIE52"/>
      <c r="HIF52"/>
      <c r="HIG52"/>
      <c r="HIH52"/>
      <c r="HII52"/>
      <c r="HIJ52"/>
      <c r="HIK52"/>
      <c r="HIL52"/>
      <c r="HIM52"/>
      <c r="HIN52"/>
      <c r="HIO52"/>
      <c r="HIP52"/>
      <c r="HIQ52"/>
      <c r="HIR52"/>
      <c r="HIS52"/>
      <c r="HIT52"/>
      <c r="HIU52"/>
      <c r="HIV52"/>
      <c r="HIW52"/>
      <c r="HIX52"/>
      <c r="HIY52"/>
      <c r="HIZ52"/>
      <c r="HJA52"/>
      <c r="HJB52"/>
      <c r="HJC52"/>
      <c r="HJD52"/>
      <c r="HJE52"/>
      <c r="HJF52"/>
      <c r="HJG52"/>
      <c r="HJH52"/>
      <c r="HJI52"/>
      <c r="HJJ52"/>
      <c r="HJK52"/>
      <c r="HJL52"/>
      <c r="HJM52"/>
      <c r="HJN52"/>
      <c r="HJO52"/>
      <c r="HJP52"/>
      <c r="HJQ52"/>
      <c r="HJR52"/>
      <c r="HJS52"/>
      <c r="HJT52"/>
      <c r="HJU52"/>
      <c r="HJV52"/>
      <c r="HJW52"/>
      <c r="HJX52"/>
      <c r="HJY52"/>
      <c r="HJZ52"/>
      <c r="HKA52"/>
      <c r="HKB52"/>
      <c r="HKC52"/>
      <c r="HKD52"/>
      <c r="HKE52"/>
      <c r="HKF52"/>
      <c r="HKG52"/>
      <c r="HKH52"/>
      <c r="HKI52"/>
      <c r="HKJ52"/>
      <c r="HKK52"/>
      <c r="HKL52"/>
      <c r="HKM52"/>
      <c r="HKN52"/>
      <c r="HKO52"/>
      <c r="HKP52"/>
      <c r="HKQ52"/>
      <c r="HKR52"/>
      <c r="HKS52"/>
      <c r="HKT52"/>
      <c r="HKU52"/>
      <c r="HKV52"/>
      <c r="HKW52"/>
      <c r="HKX52"/>
      <c r="HKY52"/>
      <c r="HKZ52"/>
      <c r="HLA52"/>
      <c r="HLB52"/>
      <c r="HLC52"/>
      <c r="HLD52"/>
      <c r="HLE52"/>
      <c r="HLF52"/>
      <c r="HLG52"/>
      <c r="HLH52"/>
      <c r="HLI52"/>
      <c r="HLJ52"/>
      <c r="HLK52"/>
      <c r="HLL52"/>
      <c r="HLM52"/>
      <c r="HLN52"/>
      <c r="HLO52"/>
      <c r="HLP52"/>
      <c r="HLQ52"/>
      <c r="HLR52"/>
      <c r="HLS52"/>
      <c r="HLT52"/>
      <c r="HLU52"/>
      <c r="HLV52"/>
      <c r="HLW52"/>
      <c r="HLX52"/>
      <c r="HLY52"/>
      <c r="HLZ52"/>
      <c r="HMA52"/>
      <c r="HMB52"/>
      <c r="HMC52"/>
      <c r="HMD52"/>
      <c r="HME52"/>
      <c r="HMF52"/>
      <c r="HMG52"/>
      <c r="HMH52"/>
      <c r="HMI52"/>
      <c r="HMJ52"/>
      <c r="HMK52"/>
      <c r="HML52"/>
      <c r="HMM52"/>
      <c r="HMN52"/>
      <c r="HMO52"/>
      <c r="HMP52"/>
      <c r="HMQ52"/>
      <c r="HMR52"/>
      <c r="HMS52"/>
      <c r="HMT52"/>
      <c r="HMU52"/>
      <c r="HMV52"/>
      <c r="HMW52"/>
      <c r="HMX52"/>
      <c r="HMY52"/>
      <c r="HMZ52"/>
      <c r="HNA52"/>
      <c r="HNB52"/>
      <c r="HNC52"/>
      <c r="HND52"/>
      <c r="HNE52"/>
      <c r="HNF52"/>
      <c r="HNG52"/>
      <c r="HNH52"/>
      <c r="HNI52"/>
      <c r="HNJ52"/>
      <c r="HNK52"/>
      <c r="HNL52"/>
      <c r="HNM52"/>
      <c r="HNN52"/>
      <c r="HNO52"/>
      <c r="HNP52"/>
      <c r="HNQ52"/>
      <c r="HNR52"/>
      <c r="HNS52"/>
      <c r="HNT52"/>
      <c r="HNU52"/>
      <c r="HNV52"/>
      <c r="HNW52"/>
      <c r="HNX52"/>
      <c r="HNY52"/>
      <c r="HNZ52"/>
      <c r="HOA52"/>
      <c r="HOB52"/>
      <c r="HOC52"/>
      <c r="HOD52"/>
      <c r="HOE52"/>
      <c r="HOF52"/>
      <c r="HOG52"/>
      <c r="HOH52"/>
      <c r="HOI52"/>
      <c r="HOJ52"/>
      <c r="HOK52"/>
      <c r="HOL52"/>
      <c r="HOM52"/>
      <c r="HON52"/>
      <c r="HOO52"/>
      <c r="HOP52"/>
      <c r="HOQ52"/>
      <c r="HOR52"/>
      <c r="HOS52"/>
      <c r="HOT52"/>
      <c r="HOU52"/>
      <c r="HOV52"/>
      <c r="HOW52"/>
      <c r="HOX52"/>
      <c r="HOY52"/>
      <c r="HOZ52"/>
      <c r="HPA52"/>
      <c r="HPB52"/>
      <c r="HPC52"/>
      <c r="HPD52"/>
      <c r="HPE52"/>
      <c r="HPF52"/>
      <c r="HPG52"/>
      <c r="HPH52"/>
      <c r="HPI52"/>
      <c r="HPJ52"/>
      <c r="HPK52"/>
      <c r="HPL52"/>
      <c r="HPM52"/>
      <c r="HPN52"/>
      <c r="HPO52"/>
      <c r="HPP52"/>
      <c r="HPQ52"/>
      <c r="HPR52"/>
      <c r="HPS52"/>
      <c r="HPT52"/>
      <c r="HPU52"/>
      <c r="HPV52"/>
      <c r="HPW52"/>
      <c r="HPX52"/>
      <c r="HPY52"/>
      <c r="HPZ52"/>
      <c r="HQA52"/>
      <c r="HQB52"/>
      <c r="HQC52"/>
      <c r="HQD52"/>
      <c r="HQE52"/>
      <c r="HQF52"/>
      <c r="HQG52"/>
      <c r="HQH52"/>
      <c r="HQI52"/>
      <c r="HQJ52"/>
      <c r="HQK52"/>
      <c r="HQL52"/>
      <c r="HQM52"/>
      <c r="HQN52"/>
      <c r="HQO52"/>
      <c r="HQP52"/>
      <c r="HQQ52"/>
      <c r="HQR52"/>
      <c r="HQS52"/>
      <c r="HQT52"/>
      <c r="HQU52"/>
      <c r="HQV52"/>
      <c r="HQW52"/>
      <c r="HQX52"/>
      <c r="HQY52"/>
      <c r="HQZ52"/>
      <c r="HRA52"/>
      <c r="HRB52"/>
      <c r="HRC52"/>
      <c r="HRD52"/>
      <c r="HRE52"/>
      <c r="HRF52"/>
      <c r="HRG52"/>
      <c r="HRH52"/>
      <c r="HRI52"/>
      <c r="HRJ52"/>
      <c r="HRK52"/>
      <c r="HRL52"/>
      <c r="HRM52"/>
      <c r="HRN52"/>
      <c r="HRO52"/>
      <c r="HRP52"/>
      <c r="HRQ52"/>
      <c r="HRR52"/>
      <c r="HRS52"/>
      <c r="HRT52"/>
      <c r="HRU52"/>
      <c r="HRV52"/>
      <c r="HRW52"/>
      <c r="HRX52"/>
      <c r="HRY52"/>
      <c r="HRZ52"/>
      <c r="HSA52"/>
      <c r="HSB52"/>
      <c r="HSC52"/>
      <c r="HSD52"/>
      <c r="HSE52"/>
      <c r="HSF52"/>
      <c r="HSG52"/>
      <c r="HSH52"/>
      <c r="HSI52"/>
      <c r="HSJ52"/>
      <c r="HSK52"/>
      <c r="HSL52"/>
      <c r="HSM52"/>
      <c r="HSN52"/>
      <c r="HSO52"/>
      <c r="HSP52"/>
      <c r="HSQ52"/>
      <c r="HSR52"/>
      <c r="HSS52"/>
      <c r="HST52"/>
      <c r="HSU52"/>
      <c r="HSV52"/>
      <c r="HSW52"/>
      <c r="HSX52"/>
      <c r="HSY52"/>
      <c r="HSZ52"/>
      <c r="HTA52"/>
      <c r="HTB52"/>
      <c r="HTC52"/>
      <c r="HTD52"/>
      <c r="HTE52"/>
      <c r="HTF52"/>
      <c r="HTG52"/>
      <c r="HTH52"/>
      <c r="HTI52"/>
      <c r="HTJ52"/>
      <c r="HTK52"/>
      <c r="HTL52"/>
      <c r="HTM52"/>
      <c r="HTN52"/>
      <c r="HTO52"/>
      <c r="HTP52"/>
      <c r="HTQ52"/>
      <c r="HTR52"/>
      <c r="HTS52"/>
      <c r="HTT52"/>
      <c r="HTU52"/>
      <c r="HTV52"/>
      <c r="HTW52"/>
      <c r="HTX52"/>
      <c r="HTY52"/>
      <c r="HTZ52"/>
      <c r="HUA52"/>
      <c r="HUB52"/>
      <c r="HUC52"/>
      <c r="HUD52"/>
      <c r="HUE52"/>
      <c r="HUF52"/>
      <c r="HUG52"/>
      <c r="HUH52"/>
      <c r="HUI52"/>
      <c r="HUJ52"/>
      <c r="HUK52"/>
      <c r="HUL52"/>
      <c r="HUM52"/>
      <c r="HUN52"/>
      <c r="HUO52"/>
      <c r="HUP52"/>
      <c r="HUQ52"/>
      <c r="HUR52"/>
      <c r="HUS52"/>
      <c r="HUT52"/>
      <c r="HUU52"/>
      <c r="HUV52"/>
      <c r="HUW52"/>
      <c r="HUX52"/>
      <c r="HUY52"/>
      <c r="HUZ52"/>
      <c r="HVA52"/>
      <c r="HVB52"/>
      <c r="HVC52"/>
      <c r="HVD52"/>
      <c r="HVE52"/>
      <c r="HVF52"/>
      <c r="HVG52"/>
      <c r="HVH52"/>
      <c r="HVI52"/>
      <c r="HVJ52"/>
      <c r="HVK52"/>
      <c r="HVL52"/>
      <c r="HVM52"/>
      <c r="HVN52"/>
      <c r="HVO52"/>
      <c r="HVP52"/>
      <c r="HVQ52"/>
      <c r="HVR52"/>
      <c r="HVS52"/>
      <c r="HVT52"/>
      <c r="HVU52"/>
      <c r="HVV52"/>
      <c r="HVW52"/>
      <c r="HVX52"/>
      <c r="HVY52"/>
      <c r="HVZ52"/>
      <c r="HWA52"/>
      <c r="HWB52"/>
      <c r="HWC52"/>
      <c r="HWD52"/>
      <c r="HWE52"/>
      <c r="HWF52"/>
      <c r="HWG52"/>
      <c r="HWH52"/>
      <c r="HWI52"/>
      <c r="HWJ52"/>
      <c r="HWK52"/>
      <c r="HWL52"/>
      <c r="HWM52"/>
      <c r="HWN52"/>
      <c r="HWO52"/>
      <c r="HWP52"/>
      <c r="HWQ52"/>
      <c r="HWR52"/>
      <c r="HWS52"/>
      <c r="HWT52"/>
      <c r="HWU52"/>
      <c r="HWV52"/>
      <c r="HWW52"/>
      <c r="HWX52"/>
      <c r="HWY52"/>
      <c r="HWZ52"/>
      <c r="HXA52"/>
      <c r="HXB52"/>
      <c r="HXC52"/>
      <c r="HXD52"/>
      <c r="HXE52"/>
      <c r="HXF52"/>
      <c r="HXG52"/>
      <c r="HXH52"/>
      <c r="HXI52"/>
      <c r="HXJ52"/>
      <c r="HXK52"/>
      <c r="HXL52"/>
      <c r="HXM52"/>
      <c r="HXN52"/>
      <c r="HXO52"/>
      <c r="HXP52"/>
      <c r="HXQ52"/>
      <c r="HXR52"/>
      <c r="HXS52"/>
      <c r="HXT52"/>
      <c r="HXU52"/>
      <c r="HXV52"/>
      <c r="HXW52"/>
      <c r="HXX52"/>
      <c r="HXY52"/>
      <c r="HXZ52"/>
      <c r="HYA52"/>
      <c r="HYB52"/>
      <c r="HYC52"/>
      <c r="HYD52"/>
      <c r="HYE52"/>
      <c r="HYF52"/>
      <c r="HYG52"/>
      <c r="HYH52"/>
      <c r="HYI52"/>
      <c r="HYJ52"/>
      <c r="HYK52"/>
      <c r="HYL52"/>
      <c r="HYM52"/>
      <c r="HYN52"/>
      <c r="HYO52"/>
      <c r="HYP52"/>
      <c r="HYQ52"/>
      <c r="HYR52"/>
      <c r="HYS52"/>
      <c r="HYT52"/>
      <c r="HYU52"/>
      <c r="HYV52"/>
      <c r="HYW52"/>
      <c r="HYX52"/>
      <c r="HYY52"/>
      <c r="HYZ52"/>
      <c r="HZA52"/>
      <c r="HZB52"/>
      <c r="HZC52"/>
      <c r="HZD52"/>
      <c r="HZE52"/>
      <c r="HZF52"/>
      <c r="HZG52"/>
      <c r="HZH52"/>
      <c r="HZI52"/>
      <c r="HZJ52"/>
      <c r="HZK52"/>
      <c r="HZL52"/>
      <c r="HZM52"/>
      <c r="HZN52"/>
      <c r="HZO52"/>
      <c r="HZP52"/>
      <c r="HZQ52"/>
      <c r="HZR52"/>
      <c r="HZS52"/>
      <c r="HZT52"/>
      <c r="HZU52"/>
      <c r="HZV52"/>
      <c r="HZW52"/>
      <c r="HZX52"/>
      <c r="HZY52"/>
      <c r="HZZ52"/>
      <c r="IAA52"/>
      <c r="IAB52"/>
      <c r="IAC52"/>
      <c r="IAD52"/>
      <c r="IAE52"/>
      <c r="IAF52"/>
      <c r="IAG52"/>
      <c r="IAH52"/>
      <c r="IAI52"/>
      <c r="IAJ52"/>
      <c r="IAK52"/>
      <c r="IAL52"/>
      <c r="IAM52"/>
      <c r="IAN52"/>
      <c r="IAO52"/>
      <c r="IAP52"/>
      <c r="IAQ52"/>
      <c r="IAR52"/>
      <c r="IAS52"/>
      <c r="IAT52"/>
      <c r="IAU52"/>
      <c r="IAV52"/>
      <c r="IAW52"/>
      <c r="IAX52"/>
      <c r="IAY52"/>
      <c r="IAZ52"/>
      <c r="IBA52"/>
      <c r="IBB52"/>
      <c r="IBC52"/>
      <c r="IBD52"/>
      <c r="IBE52"/>
      <c r="IBF52"/>
      <c r="IBG52"/>
      <c r="IBH52"/>
      <c r="IBI52"/>
      <c r="IBJ52"/>
      <c r="IBK52"/>
      <c r="IBL52"/>
      <c r="IBM52"/>
      <c r="IBN52"/>
      <c r="IBO52"/>
      <c r="IBP52"/>
      <c r="IBQ52"/>
      <c r="IBR52"/>
      <c r="IBS52"/>
      <c r="IBT52"/>
      <c r="IBU52"/>
      <c r="IBV52"/>
      <c r="IBW52"/>
      <c r="IBX52"/>
      <c r="IBY52"/>
      <c r="IBZ52"/>
      <c r="ICA52"/>
      <c r="ICB52"/>
      <c r="ICC52"/>
      <c r="ICD52"/>
      <c r="ICE52"/>
      <c r="ICF52"/>
      <c r="ICG52"/>
      <c r="ICH52"/>
      <c r="ICI52"/>
      <c r="ICJ52"/>
      <c r="ICK52"/>
      <c r="ICL52"/>
      <c r="ICM52"/>
      <c r="ICN52"/>
      <c r="ICO52"/>
      <c r="ICP52"/>
      <c r="ICQ52"/>
      <c r="ICR52"/>
      <c r="ICS52"/>
      <c r="ICT52"/>
      <c r="ICU52"/>
      <c r="ICV52"/>
      <c r="ICW52"/>
      <c r="ICX52"/>
      <c r="ICY52"/>
      <c r="ICZ52"/>
      <c r="IDA52"/>
      <c r="IDB52"/>
      <c r="IDC52"/>
      <c r="IDD52"/>
      <c r="IDE52"/>
      <c r="IDF52"/>
      <c r="IDG52"/>
      <c r="IDH52"/>
      <c r="IDI52"/>
      <c r="IDJ52"/>
      <c r="IDK52"/>
      <c r="IDL52"/>
      <c r="IDM52"/>
      <c r="IDN52"/>
      <c r="IDO52"/>
      <c r="IDP52"/>
      <c r="IDQ52"/>
      <c r="IDR52"/>
      <c r="IDS52"/>
      <c r="IDT52"/>
      <c r="IDU52"/>
      <c r="IDV52"/>
      <c r="IDW52"/>
      <c r="IDX52"/>
      <c r="IDY52"/>
      <c r="IDZ52"/>
      <c r="IEA52"/>
      <c r="IEB52"/>
      <c r="IEC52"/>
      <c r="IED52"/>
      <c r="IEE52"/>
      <c r="IEF52"/>
      <c r="IEG52"/>
      <c r="IEH52"/>
      <c r="IEI52"/>
      <c r="IEJ52"/>
      <c r="IEK52"/>
      <c r="IEL52"/>
      <c r="IEM52"/>
      <c r="IEN52"/>
      <c r="IEO52"/>
      <c r="IEP52"/>
      <c r="IEQ52"/>
      <c r="IER52"/>
      <c r="IES52"/>
      <c r="IET52"/>
      <c r="IEU52"/>
      <c r="IEV52"/>
      <c r="IEW52"/>
      <c r="IEX52"/>
      <c r="IEY52"/>
      <c r="IEZ52"/>
      <c r="IFA52"/>
      <c r="IFB52"/>
      <c r="IFC52"/>
      <c r="IFD52"/>
      <c r="IFE52"/>
      <c r="IFF52"/>
      <c r="IFG52"/>
      <c r="IFH52"/>
      <c r="IFI52"/>
      <c r="IFJ52"/>
      <c r="IFK52"/>
      <c r="IFL52"/>
      <c r="IFM52"/>
      <c r="IFN52"/>
      <c r="IFO52"/>
      <c r="IFP52"/>
      <c r="IFQ52"/>
      <c r="IFR52"/>
      <c r="IFS52"/>
      <c r="IFT52"/>
      <c r="IFU52"/>
      <c r="IFV52"/>
      <c r="IFW52"/>
      <c r="IFX52"/>
      <c r="IFY52"/>
      <c r="IFZ52"/>
      <c r="IGA52"/>
      <c r="IGB52"/>
      <c r="IGC52"/>
      <c r="IGD52"/>
      <c r="IGE52"/>
      <c r="IGF52"/>
      <c r="IGG52"/>
      <c r="IGH52"/>
      <c r="IGI52"/>
      <c r="IGJ52"/>
      <c r="IGK52"/>
      <c r="IGL52"/>
      <c r="IGM52"/>
      <c r="IGN52"/>
      <c r="IGO52"/>
      <c r="IGP52"/>
      <c r="IGQ52"/>
      <c r="IGR52"/>
      <c r="IGS52"/>
      <c r="IGT52"/>
      <c r="IGU52"/>
      <c r="IGV52"/>
      <c r="IGW52"/>
      <c r="IGX52"/>
      <c r="IGY52"/>
      <c r="IGZ52"/>
      <c r="IHA52"/>
      <c r="IHB52"/>
      <c r="IHC52"/>
      <c r="IHD52"/>
      <c r="IHE52"/>
      <c r="IHF52"/>
      <c r="IHG52"/>
      <c r="IHH52"/>
      <c r="IHI52"/>
      <c r="IHJ52"/>
      <c r="IHK52"/>
      <c r="IHL52"/>
      <c r="IHM52"/>
      <c r="IHN52"/>
      <c r="IHO52"/>
      <c r="IHP52"/>
      <c r="IHQ52"/>
      <c r="IHR52"/>
      <c r="IHS52"/>
      <c r="IHT52"/>
      <c r="IHU52"/>
      <c r="IHV52"/>
      <c r="IHW52"/>
      <c r="IHX52"/>
      <c r="IHY52"/>
      <c r="IHZ52"/>
      <c r="IIA52"/>
      <c r="IIB52"/>
      <c r="IIC52"/>
      <c r="IID52"/>
      <c r="IIE52"/>
      <c r="IIF52"/>
      <c r="IIG52"/>
      <c r="IIH52"/>
      <c r="III52"/>
      <c r="IIJ52"/>
      <c r="IIK52"/>
      <c r="IIL52"/>
      <c r="IIM52"/>
      <c r="IIN52"/>
      <c r="IIO52"/>
      <c r="IIP52"/>
      <c r="IIQ52"/>
      <c r="IIR52"/>
      <c r="IIS52"/>
      <c r="IIT52"/>
      <c r="IIU52"/>
      <c r="IIV52"/>
      <c r="IIW52"/>
      <c r="IIX52"/>
      <c r="IIY52"/>
      <c r="IIZ52"/>
      <c r="IJA52"/>
      <c r="IJB52"/>
      <c r="IJC52"/>
      <c r="IJD52"/>
      <c r="IJE52"/>
      <c r="IJF52"/>
      <c r="IJG52"/>
      <c r="IJH52"/>
      <c r="IJI52"/>
      <c r="IJJ52"/>
      <c r="IJK52"/>
      <c r="IJL52"/>
      <c r="IJM52"/>
      <c r="IJN52"/>
      <c r="IJO52"/>
      <c r="IJP52"/>
      <c r="IJQ52"/>
      <c r="IJR52"/>
      <c r="IJS52"/>
      <c r="IJT52"/>
      <c r="IJU52"/>
      <c r="IJV52"/>
      <c r="IJW52"/>
      <c r="IJX52"/>
      <c r="IJY52"/>
      <c r="IJZ52"/>
      <c r="IKA52"/>
      <c r="IKB52"/>
      <c r="IKC52"/>
      <c r="IKD52"/>
      <c r="IKE52"/>
      <c r="IKF52"/>
      <c r="IKG52"/>
      <c r="IKH52"/>
      <c r="IKI52"/>
      <c r="IKJ52"/>
      <c r="IKK52"/>
      <c r="IKL52"/>
      <c r="IKM52"/>
      <c r="IKN52"/>
      <c r="IKO52"/>
      <c r="IKP52"/>
      <c r="IKQ52"/>
      <c r="IKR52"/>
      <c r="IKS52"/>
      <c r="IKT52"/>
      <c r="IKU52"/>
      <c r="IKV52"/>
      <c r="IKW52"/>
      <c r="IKX52"/>
      <c r="IKY52"/>
      <c r="IKZ52"/>
      <c r="ILA52"/>
      <c r="ILB52"/>
      <c r="ILC52"/>
      <c r="ILD52"/>
      <c r="ILE52"/>
      <c r="ILF52"/>
      <c r="ILG52"/>
      <c r="ILH52"/>
      <c r="ILI52"/>
      <c r="ILJ52"/>
      <c r="ILK52"/>
      <c r="ILL52"/>
      <c r="ILM52"/>
      <c r="ILN52"/>
      <c r="ILO52"/>
      <c r="ILP52"/>
      <c r="ILQ52"/>
      <c r="ILR52"/>
      <c r="ILS52"/>
      <c r="ILT52"/>
      <c r="ILU52"/>
      <c r="ILV52"/>
      <c r="ILW52"/>
      <c r="ILX52"/>
      <c r="ILY52"/>
      <c r="ILZ52"/>
      <c r="IMA52"/>
      <c r="IMB52"/>
      <c r="IMC52"/>
      <c r="IMD52"/>
      <c r="IME52"/>
      <c r="IMF52"/>
      <c r="IMG52"/>
      <c r="IMH52"/>
      <c r="IMI52"/>
      <c r="IMJ52"/>
      <c r="IMK52"/>
      <c r="IML52"/>
      <c r="IMM52"/>
      <c r="IMN52"/>
      <c r="IMO52"/>
      <c r="IMP52"/>
      <c r="IMQ52"/>
      <c r="IMR52"/>
      <c r="IMS52"/>
      <c r="IMT52"/>
      <c r="IMU52"/>
      <c r="IMV52"/>
      <c r="IMW52"/>
      <c r="IMX52"/>
      <c r="IMY52"/>
      <c r="IMZ52"/>
      <c r="INA52"/>
      <c r="INB52"/>
      <c r="INC52"/>
      <c r="IND52"/>
      <c r="INE52"/>
      <c r="INF52"/>
      <c r="ING52"/>
      <c r="INH52"/>
      <c r="INI52"/>
      <c r="INJ52"/>
      <c r="INK52"/>
      <c r="INL52"/>
      <c r="INM52"/>
      <c r="INN52"/>
      <c r="INO52"/>
      <c r="INP52"/>
      <c r="INQ52"/>
      <c r="INR52"/>
      <c r="INS52"/>
      <c r="INT52"/>
      <c r="INU52"/>
      <c r="INV52"/>
      <c r="INW52"/>
      <c r="INX52"/>
      <c r="INY52"/>
      <c r="INZ52"/>
      <c r="IOA52"/>
      <c r="IOB52"/>
      <c r="IOC52"/>
      <c r="IOD52"/>
      <c r="IOE52"/>
      <c r="IOF52"/>
      <c r="IOG52"/>
      <c r="IOH52"/>
      <c r="IOI52"/>
      <c r="IOJ52"/>
      <c r="IOK52"/>
      <c r="IOL52"/>
      <c r="IOM52"/>
      <c r="ION52"/>
      <c r="IOO52"/>
      <c r="IOP52"/>
      <c r="IOQ52"/>
      <c r="IOR52"/>
      <c r="IOS52"/>
      <c r="IOT52"/>
      <c r="IOU52"/>
      <c r="IOV52"/>
      <c r="IOW52"/>
      <c r="IOX52"/>
      <c r="IOY52"/>
      <c r="IOZ52"/>
      <c r="IPA52"/>
      <c r="IPB52"/>
      <c r="IPC52"/>
      <c r="IPD52"/>
      <c r="IPE52"/>
      <c r="IPF52"/>
      <c r="IPG52"/>
      <c r="IPH52"/>
      <c r="IPI52"/>
      <c r="IPJ52"/>
      <c r="IPK52"/>
      <c r="IPL52"/>
      <c r="IPM52"/>
      <c r="IPN52"/>
      <c r="IPO52"/>
      <c r="IPP52"/>
      <c r="IPQ52"/>
      <c r="IPR52"/>
      <c r="IPS52"/>
      <c r="IPT52"/>
      <c r="IPU52"/>
      <c r="IPV52"/>
      <c r="IPW52"/>
      <c r="IPX52"/>
      <c r="IPY52"/>
      <c r="IPZ52"/>
      <c r="IQA52"/>
      <c r="IQB52"/>
      <c r="IQC52"/>
      <c r="IQD52"/>
      <c r="IQE52"/>
      <c r="IQF52"/>
      <c r="IQG52"/>
      <c r="IQH52"/>
      <c r="IQI52"/>
      <c r="IQJ52"/>
      <c r="IQK52"/>
      <c r="IQL52"/>
      <c r="IQM52"/>
      <c r="IQN52"/>
      <c r="IQO52"/>
      <c r="IQP52"/>
      <c r="IQQ52"/>
      <c r="IQR52"/>
      <c r="IQS52"/>
      <c r="IQT52"/>
      <c r="IQU52"/>
      <c r="IQV52"/>
      <c r="IQW52"/>
      <c r="IQX52"/>
      <c r="IQY52"/>
      <c r="IQZ52"/>
      <c r="IRA52"/>
      <c r="IRB52"/>
      <c r="IRC52"/>
      <c r="IRD52"/>
      <c r="IRE52"/>
      <c r="IRF52"/>
      <c r="IRG52"/>
      <c r="IRH52"/>
      <c r="IRI52"/>
      <c r="IRJ52"/>
      <c r="IRK52"/>
      <c r="IRL52"/>
      <c r="IRM52"/>
      <c r="IRN52"/>
      <c r="IRO52"/>
      <c r="IRP52"/>
      <c r="IRQ52"/>
      <c r="IRR52"/>
      <c r="IRS52"/>
      <c r="IRT52"/>
      <c r="IRU52"/>
      <c r="IRV52"/>
      <c r="IRW52"/>
      <c r="IRX52"/>
      <c r="IRY52"/>
      <c r="IRZ52"/>
      <c r="ISA52"/>
      <c r="ISB52"/>
      <c r="ISC52"/>
      <c r="ISD52"/>
      <c r="ISE52"/>
      <c r="ISF52"/>
      <c r="ISG52"/>
      <c r="ISH52"/>
      <c r="ISI52"/>
      <c r="ISJ52"/>
      <c r="ISK52"/>
      <c r="ISL52"/>
      <c r="ISM52"/>
      <c r="ISN52"/>
      <c r="ISO52"/>
      <c r="ISP52"/>
      <c r="ISQ52"/>
      <c r="ISR52"/>
      <c r="ISS52"/>
      <c r="IST52"/>
      <c r="ISU52"/>
      <c r="ISV52"/>
      <c r="ISW52"/>
      <c r="ISX52"/>
      <c r="ISY52"/>
      <c r="ISZ52"/>
      <c r="ITA52"/>
      <c r="ITB52"/>
      <c r="ITC52"/>
      <c r="ITD52"/>
      <c r="ITE52"/>
      <c r="ITF52"/>
      <c r="ITG52"/>
      <c r="ITH52"/>
      <c r="ITI52"/>
      <c r="ITJ52"/>
      <c r="ITK52"/>
      <c r="ITL52"/>
      <c r="ITM52"/>
      <c r="ITN52"/>
      <c r="ITO52"/>
      <c r="ITP52"/>
      <c r="ITQ52"/>
      <c r="ITR52"/>
      <c r="ITS52"/>
      <c r="ITT52"/>
      <c r="ITU52"/>
      <c r="ITV52"/>
      <c r="ITW52"/>
      <c r="ITX52"/>
      <c r="ITY52"/>
      <c r="ITZ52"/>
      <c r="IUA52"/>
      <c r="IUB52"/>
      <c r="IUC52"/>
      <c r="IUD52"/>
      <c r="IUE52"/>
      <c r="IUF52"/>
      <c r="IUG52"/>
      <c r="IUH52"/>
      <c r="IUI52"/>
      <c r="IUJ52"/>
      <c r="IUK52"/>
      <c r="IUL52"/>
      <c r="IUM52"/>
      <c r="IUN52"/>
      <c r="IUO52"/>
      <c r="IUP52"/>
      <c r="IUQ52"/>
      <c r="IUR52"/>
      <c r="IUS52"/>
      <c r="IUT52"/>
      <c r="IUU52"/>
      <c r="IUV52"/>
      <c r="IUW52"/>
      <c r="IUX52"/>
      <c r="IUY52"/>
      <c r="IUZ52"/>
      <c r="IVA52"/>
      <c r="IVB52"/>
      <c r="IVC52"/>
      <c r="IVD52"/>
      <c r="IVE52"/>
      <c r="IVF52"/>
      <c r="IVG52"/>
      <c r="IVH52"/>
      <c r="IVI52"/>
      <c r="IVJ52"/>
      <c r="IVK52"/>
      <c r="IVL52"/>
      <c r="IVM52"/>
      <c r="IVN52"/>
      <c r="IVO52"/>
      <c r="IVP52"/>
      <c r="IVQ52"/>
      <c r="IVR52"/>
      <c r="IVS52"/>
      <c r="IVT52"/>
      <c r="IVU52"/>
      <c r="IVV52"/>
      <c r="IVW52"/>
      <c r="IVX52"/>
      <c r="IVY52"/>
      <c r="IVZ52"/>
      <c r="IWA52"/>
      <c r="IWB52"/>
      <c r="IWC52"/>
      <c r="IWD52"/>
      <c r="IWE52"/>
      <c r="IWF52"/>
      <c r="IWG52"/>
      <c r="IWH52"/>
      <c r="IWI52"/>
      <c r="IWJ52"/>
      <c r="IWK52"/>
      <c r="IWL52"/>
      <c r="IWM52"/>
      <c r="IWN52"/>
      <c r="IWO52"/>
      <c r="IWP52"/>
      <c r="IWQ52"/>
      <c r="IWR52"/>
      <c r="IWS52"/>
      <c r="IWT52"/>
      <c r="IWU52"/>
      <c r="IWV52"/>
      <c r="IWW52"/>
      <c r="IWX52"/>
      <c r="IWY52"/>
      <c r="IWZ52"/>
      <c r="IXA52"/>
      <c r="IXB52"/>
      <c r="IXC52"/>
      <c r="IXD52"/>
      <c r="IXE52"/>
      <c r="IXF52"/>
      <c r="IXG52"/>
      <c r="IXH52"/>
      <c r="IXI52"/>
      <c r="IXJ52"/>
      <c r="IXK52"/>
      <c r="IXL52"/>
      <c r="IXM52"/>
      <c r="IXN52"/>
      <c r="IXO52"/>
      <c r="IXP52"/>
      <c r="IXQ52"/>
      <c r="IXR52"/>
      <c r="IXS52"/>
      <c r="IXT52"/>
      <c r="IXU52"/>
      <c r="IXV52"/>
      <c r="IXW52"/>
      <c r="IXX52"/>
      <c r="IXY52"/>
      <c r="IXZ52"/>
      <c r="IYA52"/>
      <c r="IYB52"/>
      <c r="IYC52"/>
      <c r="IYD52"/>
      <c r="IYE52"/>
      <c r="IYF52"/>
      <c r="IYG52"/>
      <c r="IYH52"/>
      <c r="IYI52"/>
      <c r="IYJ52"/>
      <c r="IYK52"/>
      <c r="IYL52"/>
      <c r="IYM52"/>
      <c r="IYN52"/>
      <c r="IYO52"/>
      <c r="IYP52"/>
      <c r="IYQ52"/>
      <c r="IYR52"/>
      <c r="IYS52"/>
      <c r="IYT52"/>
      <c r="IYU52"/>
      <c r="IYV52"/>
      <c r="IYW52"/>
      <c r="IYX52"/>
      <c r="IYY52"/>
      <c r="IYZ52"/>
      <c r="IZA52"/>
      <c r="IZB52"/>
      <c r="IZC52"/>
      <c r="IZD52"/>
      <c r="IZE52"/>
      <c r="IZF52"/>
      <c r="IZG52"/>
      <c r="IZH52"/>
      <c r="IZI52"/>
      <c r="IZJ52"/>
      <c r="IZK52"/>
      <c r="IZL52"/>
      <c r="IZM52"/>
      <c r="IZN52"/>
      <c r="IZO52"/>
      <c r="IZP52"/>
      <c r="IZQ52"/>
      <c r="IZR52"/>
      <c r="IZS52"/>
      <c r="IZT52"/>
      <c r="IZU52"/>
      <c r="IZV52"/>
      <c r="IZW52"/>
      <c r="IZX52"/>
      <c r="IZY52"/>
      <c r="IZZ52"/>
      <c r="JAA52"/>
      <c r="JAB52"/>
      <c r="JAC52"/>
      <c r="JAD52"/>
      <c r="JAE52"/>
      <c r="JAF52"/>
      <c r="JAG52"/>
      <c r="JAH52"/>
      <c r="JAI52"/>
      <c r="JAJ52"/>
      <c r="JAK52"/>
      <c r="JAL52"/>
      <c r="JAM52"/>
      <c r="JAN52"/>
      <c r="JAO52"/>
      <c r="JAP52"/>
      <c r="JAQ52"/>
      <c r="JAR52"/>
      <c r="JAS52"/>
      <c r="JAT52"/>
      <c r="JAU52"/>
      <c r="JAV52"/>
      <c r="JAW52"/>
      <c r="JAX52"/>
      <c r="JAY52"/>
      <c r="JAZ52"/>
      <c r="JBA52"/>
      <c r="JBB52"/>
      <c r="JBC52"/>
      <c r="JBD52"/>
      <c r="JBE52"/>
      <c r="JBF52"/>
      <c r="JBG52"/>
      <c r="JBH52"/>
      <c r="JBI52"/>
      <c r="JBJ52"/>
      <c r="JBK52"/>
      <c r="JBL52"/>
      <c r="JBM52"/>
      <c r="JBN52"/>
      <c r="JBO52"/>
      <c r="JBP52"/>
      <c r="JBQ52"/>
      <c r="JBR52"/>
      <c r="JBS52"/>
      <c r="JBT52"/>
      <c r="JBU52"/>
      <c r="JBV52"/>
      <c r="JBW52"/>
      <c r="JBX52"/>
      <c r="JBY52"/>
      <c r="JBZ52"/>
      <c r="JCA52"/>
      <c r="JCB52"/>
      <c r="JCC52"/>
      <c r="JCD52"/>
      <c r="JCE52"/>
      <c r="JCF52"/>
      <c r="JCG52"/>
      <c r="JCH52"/>
      <c r="JCI52"/>
      <c r="JCJ52"/>
      <c r="JCK52"/>
      <c r="JCL52"/>
      <c r="JCM52"/>
      <c r="JCN52"/>
      <c r="JCO52"/>
      <c r="JCP52"/>
      <c r="JCQ52"/>
      <c r="JCR52"/>
      <c r="JCS52"/>
      <c r="JCT52"/>
      <c r="JCU52"/>
      <c r="JCV52"/>
      <c r="JCW52"/>
      <c r="JCX52"/>
      <c r="JCY52"/>
      <c r="JCZ52"/>
      <c r="JDA52"/>
      <c r="JDB52"/>
      <c r="JDC52"/>
      <c r="JDD52"/>
      <c r="JDE52"/>
      <c r="JDF52"/>
      <c r="JDG52"/>
      <c r="JDH52"/>
      <c r="JDI52"/>
      <c r="JDJ52"/>
      <c r="JDK52"/>
      <c r="JDL52"/>
      <c r="JDM52"/>
      <c r="JDN52"/>
      <c r="JDO52"/>
      <c r="JDP52"/>
      <c r="JDQ52"/>
      <c r="JDR52"/>
      <c r="JDS52"/>
      <c r="JDT52"/>
      <c r="JDU52"/>
      <c r="JDV52"/>
      <c r="JDW52"/>
      <c r="JDX52"/>
      <c r="JDY52"/>
      <c r="JDZ52"/>
      <c r="JEA52"/>
      <c r="JEB52"/>
      <c r="JEC52"/>
      <c r="JED52"/>
      <c r="JEE52"/>
      <c r="JEF52"/>
      <c r="JEG52"/>
      <c r="JEH52"/>
      <c r="JEI52"/>
      <c r="JEJ52"/>
      <c r="JEK52"/>
      <c r="JEL52"/>
      <c r="JEM52"/>
      <c r="JEN52"/>
      <c r="JEO52"/>
      <c r="JEP52"/>
      <c r="JEQ52"/>
      <c r="JER52"/>
      <c r="JES52"/>
      <c r="JET52"/>
      <c r="JEU52"/>
      <c r="JEV52"/>
      <c r="JEW52"/>
      <c r="JEX52"/>
      <c r="JEY52"/>
      <c r="JEZ52"/>
      <c r="JFA52"/>
      <c r="JFB52"/>
      <c r="JFC52"/>
      <c r="JFD52"/>
      <c r="JFE52"/>
      <c r="JFF52"/>
      <c r="JFG52"/>
      <c r="JFH52"/>
      <c r="JFI52"/>
      <c r="JFJ52"/>
      <c r="JFK52"/>
      <c r="JFL52"/>
      <c r="JFM52"/>
      <c r="JFN52"/>
      <c r="JFO52"/>
      <c r="JFP52"/>
      <c r="JFQ52"/>
      <c r="JFR52"/>
      <c r="JFS52"/>
      <c r="JFT52"/>
      <c r="JFU52"/>
      <c r="JFV52"/>
      <c r="JFW52"/>
      <c r="JFX52"/>
      <c r="JFY52"/>
      <c r="JFZ52"/>
      <c r="JGA52"/>
      <c r="JGB52"/>
      <c r="JGC52"/>
      <c r="JGD52"/>
      <c r="JGE52"/>
      <c r="JGF52"/>
      <c r="JGG52"/>
      <c r="JGH52"/>
      <c r="JGI52"/>
      <c r="JGJ52"/>
      <c r="JGK52"/>
      <c r="JGL52"/>
      <c r="JGM52"/>
      <c r="JGN52"/>
      <c r="JGO52"/>
      <c r="JGP52"/>
      <c r="JGQ52"/>
      <c r="JGR52"/>
      <c r="JGS52"/>
      <c r="JGT52"/>
      <c r="JGU52"/>
      <c r="JGV52"/>
      <c r="JGW52"/>
      <c r="JGX52"/>
      <c r="JGY52"/>
      <c r="JGZ52"/>
      <c r="JHA52"/>
      <c r="JHB52"/>
      <c r="JHC52"/>
      <c r="JHD52"/>
      <c r="JHE52"/>
      <c r="JHF52"/>
      <c r="JHG52"/>
      <c r="JHH52"/>
      <c r="JHI52"/>
      <c r="JHJ52"/>
      <c r="JHK52"/>
      <c r="JHL52"/>
      <c r="JHM52"/>
      <c r="JHN52"/>
      <c r="JHO52"/>
      <c r="JHP52"/>
      <c r="JHQ52"/>
      <c r="JHR52"/>
      <c r="JHS52"/>
      <c r="JHT52"/>
      <c r="JHU52"/>
      <c r="JHV52"/>
      <c r="JHW52"/>
      <c r="JHX52"/>
      <c r="JHY52"/>
      <c r="JHZ52"/>
      <c r="JIA52"/>
      <c r="JIB52"/>
      <c r="JIC52"/>
      <c r="JID52"/>
      <c r="JIE52"/>
      <c r="JIF52"/>
      <c r="JIG52"/>
      <c r="JIH52"/>
      <c r="JII52"/>
      <c r="JIJ52"/>
      <c r="JIK52"/>
      <c r="JIL52"/>
      <c r="JIM52"/>
      <c r="JIN52"/>
      <c r="JIO52"/>
      <c r="JIP52"/>
      <c r="JIQ52"/>
      <c r="JIR52"/>
      <c r="JIS52"/>
      <c r="JIT52"/>
      <c r="JIU52"/>
      <c r="JIV52"/>
      <c r="JIW52"/>
      <c r="JIX52"/>
      <c r="JIY52"/>
      <c r="JIZ52"/>
      <c r="JJA52"/>
      <c r="JJB52"/>
      <c r="JJC52"/>
      <c r="JJD52"/>
      <c r="JJE52"/>
      <c r="JJF52"/>
      <c r="JJG52"/>
      <c r="JJH52"/>
      <c r="JJI52"/>
      <c r="JJJ52"/>
      <c r="JJK52"/>
      <c r="JJL52"/>
      <c r="JJM52"/>
      <c r="JJN52"/>
      <c r="JJO52"/>
      <c r="JJP52"/>
      <c r="JJQ52"/>
      <c r="JJR52"/>
      <c r="JJS52"/>
      <c r="JJT52"/>
      <c r="JJU52"/>
      <c r="JJV52"/>
      <c r="JJW52"/>
      <c r="JJX52"/>
      <c r="JJY52"/>
      <c r="JJZ52"/>
      <c r="JKA52"/>
      <c r="JKB52"/>
      <c r="JKC52"/>
      <c r="JKD52"/>
      <c r="JKE52"/>
      <c r="JKF52"/>
      <c r="JKG52"/>
      <c r="JKH52"/>
      <c r="JKI52"/>
      <c r="JKJ52"/>
      <c r="JKK52"/>
      <c r="JKL52"/>
      <c r="JKM52"/>
      <c r="JKN52"/>
      <c r="JKO52"/>
      <c r="JKP52"/>
      <c r="JKQ52"/>
      <c r="JKR52"/>
      <c r="JKS52"/>
      <c r="JKT52"/>
      <c r="JKU52"/>
      <c r="JKV52"/>
      <c r="JKW52"/>
      <c r="JKX52"/>
      <c r="JKY52"/>
      <c r="JKZ52"/>
      <c r="JLA52"/>
      <c r="JLB52"/>
      <c r="JLC52"/>
      <c r="JLD52"/>
      <c r="JLE52"/>
      <c r="JLF52"/>
      <c r="JLG52"/>
      <c r="JLH52"/>
      <c r="JLI52"/>
      <c r="JLJ52"/>
      <c r="JLK52"/>
      <c r="JLL52"/>
      <c r="JLM52"/>
      <c r="JLN52"/>
      <c r="JLO52"/>
      <c r="JLP52"/>
      <c r="JLQ52"/>
      <c r="JLR52"/>
      <c r="JLS52"/>
      <c r="JLT52"/>
      <c r="JLU52"/>
      <c r="JLV52"/>
      <c r="JLW52"/>
      <c r="JLX52"/>
      <c r="JLY52"/>
      <c r="JLZ52"/>
      <c r="JMA52"/>
      <c r="JMB52"/>
      <c r="JMC52"/>
      <c r="JMD52"/>
      <c r="JME52"/>
      <c r="JMF52"/>
      <c r="JMG52"/>
      <c r="JMH52"/>
      <c r="JMI52"/>
      <c r="JMJ52"/>
      <c r="JMK52"/>
      <c r="JML52"/>
      <c r="JMM52"/>
      <c r="JMN52"/>
      <c r="JMO52"/>
      <c r="JMP52"/>
      <c r="JMQ52"/>
      <c r="JMR52"/>
      <c r="JMS52"/>
      <c r="JMT52"/>
      <c r="JMU52"/>
      <c r="JMV52"/>
      <c r="JMW52"/>
      <c r="JMX52"/>
      <c r="JMY52"/>
      <c r="JMZ52"/>
      <c r="JNA52"/>
      <c r="JNB52"/>
      <c r="JNC52"/>
      <c r="JND52"/>
      <c r="JNE52"/>
      <c r="JNF52"/>
      <c r="JNG52"/>
      <c r="JNH52"/>
      <c r="JNI52"/>
      <c r="JNJ52"/>
      <c r="JNK52"/>
      <c r="JNL52"/>
      <c r="JNM52"/>
      <c r="JNN52"/>
      <c r="JNO52"/>
      <c r="JNP52"/>
      <c r="JNQ52"/>
      <c r="JNR52"/>
      <c r="JNS52"/>
      <c r="JNT52"/>
      <c r="JNU52"/>
      <c r="JNV52"/>
      <c r="JNW52"/>
      <c r="JNX52"/>
      <c r="JNY52"/>
      <c r="JNZ52"/>
      <c r="JOA52"/>
      <c r="JOB52"/>
      <c r="JOC52"/>
      <c r="JOD52"/>
      <c r="JOE52"/>
      <c r="JOF52"/>
      <c r="JOG52"/>
      <c r="JOH52"/>
      <c r="JOI52"/>
      <c r="JOJ52"/>
      <c r="JOK52"/>
      <c r="JOL52"/>
      <c r="JOM52"/>
      <c r="JON52"/>
      <c r="JOO52"/>
      <c r="JOP52"/>
      <c r="JOQ52"/>
      <c r="JOR52"/>
      <c r="JOS52"/>
      <c r="JOT52"/>
      <c r="JOU52"/>
      <c r="JOV52"/>
      <c r="JOW52"/>
      <c r="JOX52"/>
      <c r="JOY52"/>
      <c r="JOZ52"/>
      <c r="JPA52"/>
      <c r="JPB52"/>
      <c r="JPC52"/>
      <c r="JPD52"/>
      <c r="JPE52"/>
      <c r="JPF52"/>
      <c r="JPG52"/>
      <c r="JPH52"/>
      <c r="JPI52"/>
      <c r="JPJ52"/>
      <c r="JPK52"/>
      <c r="JPL52"/>
      <c r="JPM52"/>
      <c r="JPN52"/>
      <c r="JPO52"/>
      <c r="JPP52"/>
      <c r="JPQ52"/>
      <c r="JPR52"/>
      <c r="JPS52"/>
      <c r="JPT52"/>
      <c r="JPU52"/>
      <c r="JPV52"/>
      <c r="JPW52"/>
      <c r="JPX52"/>
      <c r="JPY52"/>
      <c r="JPZ52"/>
      <c r="JQA52"/>
      <c r="JQB52"/>
      <c r="JQC52"/>
      <c r="JQD52"/>
      <c r="JQE52"/>
      <c r="JQF52"/>
      <c r="JQG52"/>
      <c r="JQH52"/>
      <c r="JQI52"/>
      <c r="JQJ52"/>
      <c r="JQK52"/>
      <c r="JQL52"/>
      <c r="JQM52"/>
      <c r="JQN52"/>
      <c r="JQO52"/>
      <c r="JQP52"/>
      <c r="JQQ52"/>
      <c r="JQR52"/>
      <c r="JQS52"/>
      <c r="JQT52"/>
      <c r="JQU52"/>
      <c r="JQV52"/>
      <c r="JQW52"/>
      <c r="JQX52"/>
      <c r="JQY52"/>
      <c r="JQZ52"/>
      <c r="JRA52"/>
      <c r="JRB52"/>
      <c r="JRC52"/>
      <c r="JRD52"/>
      <c r="JRE52"/>
      <c r="JRF52"/>
      <c r="JRG52"/>
      <c r="JRH52"/>
      <c r="JRI52"/>
      <c r="JRJ52"/>
      <c r="JRK52"/>
      <c r="JRL52"/>
      <c r="JRM52"/>
      <c r="JRN52"/>
      <c r="JRO52"/>
      <c r="JRP52"/>
      <c r="JRQ52"/>
      <c r="JRR52"/>
      <c r="JRS52"/>
      <c r="JRT52"/>
      <c r="JRU52"/>
      <c r="JRV52"/>
      <c r="JRW52"/>
      <c r="JRX52"/>
      <c r="JRY52"/>
      <c r="JRZ52"/>
      <c r="JSA52"/>
      <c r="JSB52"/>
      <c r="JSC52"/>
      <c r="JSD52"/>
      <c r="JSE52"/>
      <c r="JSF52"/>
      <c r="JSG52"/>
      <c r="JSH52"/>
      <c r="JSI52"/>
      <c r="JSJ52"/>
      <c r="JSK52"/>
      <c r="JSL52"/>
      <c r="JSM52"/>
      <c r="JSN52"/>
      <c r="JSO52"/>
      <c r="JSP52"/>
      <c r="JSQ52"/>
      <c r="JSR52"/>
      <c r="JSS52"/>
      <c r="JST52"/>
      <c r="JSU52"/>
      <c r="JSV52"/>
      <c r="JSW52"/>
      <c r="JSX52"/>
      <c r="JSY52"/>
      <c r="JSZ52"/>
      <c r="JTA52"/>
      <c r="JTB52"/>
      <c r="JTC52"/>
      <c r="JTD52"/>
      <c r="JTE52"/>
      <c r="JTF52"/>
      <c r="JTG52"/>
      <c r="JTH52"/>
      <c r="JTI52"/>
      <c r="JTJ52"/>
      <c r="JTK52"/>
      <c r="JTL52"/>
      <c r="JTM52"/>
      <c r="JTN52"/>
      <c r="JTO52"/>
      <c r="JTP52"/>
      <c r="JTQ52"/>
      <c r="JTR52"/>
      <c r="JTS52"/>
      <c r="JTT52"/>
      <c r="JTU52"/>
      <c r="JTV52"/>
      <c r="JTW52"/>
      <c r="JTX52"/>
      <c r="JTY52"/>
      <c r="JTZ52"/>
      <c r="JUA52"/>
      <c r="JUB52"/>
      <c r="JUC52"/>
      <c r="JUD52"/>
      <c r="JUE52"/>
      <c r="JUF52"/>
      <c r="JUG52"/>
      <c r="JUH52"/>
      <c r="JUI52"/>
      <c r="JUJ52"/>
      <c r="JUK52"/>
      <c r="JUL52"/>
      <c r="JUM52"/>
      <c r="JUN52"/>
      <c r="JUO52"/>
      <c r="JUP52"/>
      <c r="JUQ52"/>
      <c r="JUR52"/>
      <c r="JUS52"/>
      <c r="JUT52"/>
      <c r="JUU52"/>
      <c r="JUV52"/>
      <c r="JUW52"/>
      <c r="JUX52"/>
      <c r="JUY52"/>
      <c r="JUZ52"/>
      <c r="JVA52"/>
      <c r="JVB52"/>
      <c r="JVC52"/>
      <c r="JVD52"/>
      <c r="JVE52"/>
      <c r="JVF52"/>
      <c r="JVG52"/>
      <c r="JVH52"/>
      <c r="JVI52"/>
      <c r="JVJ52"/>
      <c r="JVK52"/>
      <c r="JVL52"/>
      <c r="JVM52"/>
      <c r="JVN52"/>
      <c r="JVO52"/>
      <c r="JVP52"/>
      <c r="JVQ52"/>
      <c r="JVR52"/>
      <c r="JVS52"/>
      <c r="JVT52"/>
      <c r="JVU52"/>
      <c r="JVV52"/>
      <c r="JVW52"/>
      <c r="JVX52"/>
      <c r="JVY52"/>
      <c r="JVZ52"/>
      <c r="JWA52"/>
      <c r="JWB52"/>
      <c r="JWC52"/>
      <c r="JWD52"/>
      <c r="JWE52"/>
      <c r="JWF52"/>
      <c r="JWG52"/>
      <c r="JWH52"/>
      <c r="JWI52"/>
      <c r="JWJ52"/>
      <c r="JWK52"/>
      <c r="JWL52"/>
      <c r="JWM52"/>
      <c r="JWN52"/>
      <c r="JWO52"/>
      <c r="JWP52"/>
      <c r="JWQ52"/>
      <c r="JWR52"/>
      <c r="JWS52"/>
      <c r="JWT52"/>
      <c r="JWU52"/>
      <c r="JWV52"/>
      <c r="JWW52"/>
      <c r="JWX52"/>
      <c r="JWY52"/>
      <c r="JWZ52"/>
      <c r="JXA52"/>
      <c r="JXB52"/>
      <c r="JXC52"/>
      <c r="JXD52"/>
      <c r="JXE52"/>
      <c r="JXF52"/>
      <c r="JXG52"/>
      <c r="JXH52"/>
      <c r="JXI52"/>
      <c r="JXJ52"/>
      <c r="JXK52"/>
      <c r="JXL52"/>
      <c r="JXM52"/>
      <c r="JXN52"/>
      <c r="JXO52"/>
      <c r="JXP52"/>
      <c r="JXQ52"/>
      <c r="JXR52"/>
      <c r="JXS52"/>
      <c r="JXT52"/>
      <c r="JXU52"/>
      <c r="JXV52"/>
      <c r="JXW52"/>
      <c r="JXX52"/>
      <c r="JXY52"/>
      <c r="JXZ52"/>
      <c r="JYA52"/>
      <c r="JYB52"/>
      <c r="JYC52"/>
      <c r="JYD52"/>
      <c r="JYE52"/>
      <c r="JYF52"/>
      <c r="JYG52"/>
      <c r="JYH52"/>
      <c r="JYI52"/>
      <c r="JYJ52"/>
      <c r="JYK52"/>
      <c r="JYL52"/>
      <c r="JYM52"/>
      <c r="JYN52"/>
      <c r="JYO52"/>
      <c r="JYP52"/>
      <c r="JYQ52"/>
      <c r="JYR52"/>
      <c r="JYS52"/>
      <c r="JYT52"/>
      <c r="JYU52"/>
      <c r="JYV52"/>
      <c r="JYW52"/>
      <c r="JYX52"/>
      <c r="JYY52"/>
      <c r="JYZ52"/>
      <c r="JZA52"/>
      <c r="JZB52"/>
      <c r="JZC52"/>
      <c r="JZD52"/>
      <c r="JZE52"/>
      <c r="JZF52"/>
      <c r="JZG52"/>
      <c r="JZH52"/>
      <c r="JZI52"/>
      <c r="JZJ52"/>
      <c r="JZK52"/>
      <c r="JZL52"/>
      <c r="JZM52"/>
      <c r="JZN52"/>
      <c r="JZO52"/>
      <c r="JZP52"/>
      <c r="JZQ52"/>
      <c r="JZR52"/>
      <c r="JZS52"/>
      <c r="JZT52"/>
      <c r="JZU52"/>
      <c r="JZV52"/>
      <c r="JZW52"/>
      <c r="JZX52"/>
      <c r="JZY52"/>
      <c r="JZZ52"/>
      <c r="KAA52"/>
      <c r="KAB52"/>
      <c r="KAC52"/>
      <c r="KAD52"/>
      <c r="KAE52"/>
      <c r="KAF52"/>
      <c r="KAG52"/>
      <c r="KAH52"/>
      <c r="KAI52"/>
      <c r="KAJ52"/>
      <c r="KAK52"/>
      <c r="KAL52"/>
      <c r="KAM52"/>
      <c r="KAN52"/>
      <c r="KAO52"/>
      <c r="KAP52"/>
      <c r="KAQ52"/>
      <c r="KAR52"/>
      <c r="KAS52"/>
      <c r="KAT52"/>
      <c r="KAU52"/>
      <c r="KAV52"/>
      <c r="KAW52"/>
      <c r="KAX52"/>
      <c r="KAY52"/>
      <c r="KAZ52"/>
      <c r="KBA52"/>
      <c r="KBB52"/>
      <c r="KBC52"/>
      <c r="KBD52"/>
      <c r="KBE52"/>
      <c r="KBF52"/>
      <c r="KBG52"/>
      <c r="KBH52"/>
      <c r="KBI52"/>
      <c r="KBJ52"/>
      <c r="KBK52"/>
      <c r="KBL52"/>
      <c r="KBM52"/>
      <c r="KBN52"/>
      <c r="KBO52"/>
      <c r="KBP52"/>
      <c r="KBQ52"/>
      <c r="KBR52"/>
      <c r="KBS52"/>
      <c r="KBT52"/>
      <c r="KBU52"/>
      <c r="KBV52"/>
      <c r="KBW52"/>
      <c r="KBX52"/>
      <c r="KBY52"/>
      <c r="KBZ52"/>
      <c r="KCA52"/>
      <c r="KCB52"/>
      <c r="KCC52"/>
      <c r="KCD52"/>
      <c r="KCE52"/>
      <c r="KCF52"/>
      <c r="KCG52"/>
      <c r="KCH52"/>
      <c r="KCI52"/>
      <c r="KCJ52"/>
      <c r="KCK52"/>
      <c r="KCL52"/>
      <c r="KCM52"/>
      <c r="KCN52"/>
      <c r="KCO52"/>
      <c r="KCP52"/>
      <c r="KCQ52"/>
      <c r="KCR52"/>
      <c r="KCS52"/>
      <c r="KCT52"/>
      <c r="KCU52"/>
      <c r="KCV52"/>
      <c r="KCW52"/>
      <c r="KCX52"/>
      <c r="KCY52"/>
      <c r="KCZ52"/>
      <c r="KDA52"/>
      <c r="KDB52"/>
      <c r="KDC52"/>
      <c r="KDD52"/>
      <c r="KDE52"/>
      <c r="KDF52"/>
      <c r="KDG52"/>
      <c r="KDH52"/>
      <c r="KDI52"/>
      <c r="KDJ52"/>
      <c r="KDK52"/>
      <c r="KDL52"/>
      <c r="KDM52"/>
      <c r="KDN52"/>
      <c r="KDO52"/>
      <c r="KDP52"/>
      <c r="KDQ52"/>
      <c r="KDR52"/>
      <c r="KDS52"/>
      <c r="KDT52"/>
      <c r="KDU52"/>
      <c r="KDV52"/>
      <c r="KDW52"/>
      <c r="KDX52"/>
      <c r="KDY52"/>
      <c r="KDZ52"/>
      <c r="KEA52"/>
      <c r="KEB52"/>
      <c r="KEC52"/>
      <c r="KED52"/>
      <c r="KEE52"/>
      <c r="KEF52"/>
      <c r="KEG52"/>
      <c r="KEH52"/>
      <c r="KEI52"/>
      <c r="KEJ52"/>
      <c r="KEK52"/>
      <c r="KEL52"/>
      <c r="KEM52"/>
      <c r="KEN52"/>
      <c r="KEO52"/>
      <c r="KEP52"/>
      <c r="KEQ52"/>
      <c r="KER52"/>
      <c r="KES52"/>
      <c r="KET52"/>
      <c r="KEU52"/>
      <c r="KEV52"/>
      <c r="KEW52"/>
      <c r="KEX52"/>
      <c r="KEY52"/>
      <c r="KEZ52"/>
      <c r="KFA52"/>
      <c r="KFB52"/>
      <c r="KFC52"/>
      <c r="KFD52"/>
      <c r="KFE52"/>
      <c r="KFF52"/>
      <c r="KFG52"/>
      <c r="KFH52"/>
      <c r="KFI52"/>
      <c r="KFJ52"/>
      <c r="KFK52"/>
      <c r="KFL52"/>
      <c r="KFM52"/>
      <c r="KFN52"/>
      <c r="KFO52"/>
      <c r="KFP52"/>
      <c r="KFQ52"/>
      <c r="KFR52"/>
      <c r="KFS52"/>
      <c r="KFT52"/>
      <c r="KFU52"/>
      <c r="KFV52"/>
      <c r="KFW52"/>
      <c r="KFX52"/>
      <c r="KFY52"/>
      <c r="KFZ52"/>
      <c r="KGA52"/>
      <c r="KGB52"/>
      <c r="KGC52"/>
      <c r="KGD52"/>
      <c r="KGE52"/>
      <c r="KGF52"/>
      <c r="KGG52"/>
      <c r="KGH52"/>
      <c r="KGI52"/>
      <c r="KGJ52"/>
      <c r="KGK52"/>
      <c r="KGL52"/>
      <c r="KGM52"/>
      <c r="KGN52"/>
      <c r="KGO52"/>
      <c r="KGP52"/>
      <c r="KGQ52"/>
      <c r="KGR52"/>
      <c r="KGS52"/>
      <c r="KGT52"/>
      <c r="KGU52"/>
      <c r="KGV52"/>
      <c r="KGW52"/>
      <c r="KGX52"/>
      <c r="KGY52"/>
      <c r="KGZ52"/>
      <c r="KHA52"/>
      <c r="KHB52"/>
      <c r="KHC52"/>
      <c r="KHD52"/>
      <c r="KHE52"/>
      <c r="KHF52"/>
      <c r="KHG52"/>
      <c r="KHH52"/>
      <c r="KHI52"/>
      <c r="KHJ52"/>
      <c r="KHK52"/>
      <c r="KHL52"/>
      <c r="KHM52"/>
      <c r="KHN52"/>
      <c r="KHO52"/>
      <c r="KHP52"/>
      <c r="KHQ52"/>
      <c r="KHR52"/>
      <c r="KHS52"/>
      <c r="KHT52"/>
      <c r="KHU52"/>
      <c r="KHV52"/>
      <c r="KHW52"/>
      <c r="KHX52"/>
      <c r="KHY52"/>
      <c r="KHZ52"/>
      <c r="KIA52"/>
      <c r="KIB52"/>
      <c r="KIC52"/>
      <c r="KID52"/>
      <c r="KIE52"/>
      <c r="KIF52"/>
      <c r="KIG52"/>
      <c r="KIH52"/>
      <c r="KII52"/>
      <c r="KIJ52"/>
      <c r="KIK52"/>
      <c r="KIL52"/>
      <c r="KIM52"/>
      <c r="KIN52"/>
      <c r="KIO52"/>
      <c r="KIP52"/>
      <c r="KIQ52"/>
      <c r="KIR52"/>
      <c r="KIS52"/>
      <c r="KIT52"/>
      <c r="KIU52"/>
      <c r="KIV52"/>
      <c r="KIW52"/>
      <c r="KIX52"/>
      <c r="KIY52"/>
      <c r="KIZ52"/>
      <c r="KJA52"/>
      <c r="KJB52"/>
      <c r="KJC52"/>
      <c r="KJD52"/>
      <c r="KJE52"/>
      <c r="KJF52"/>
      <c r="KJG52"/>
      <c r="KJH52"/>
      <c r="KJI52"/>
      <c r="KJJ52"/>
      <c r="KJK52"/>
      <c r="KJL52"/>
      <c r="KJM52"/>
      <c r="KJN52"/>
      <c r="KJO52"/>
      <c r="KJP52"/>
      <c r="KJQ52"/>
      <c r="KJR52"/>
      <c r="KJS52"/>
      <c r="KJT52"/>
      <c r="KJU52"/>
      <c r="KJV52"/>
      <c r="KJW52"/>
      <c r="KJX52"/>
      <c r="KJY52"/>
      <c r="KJZ52"/>
      <c r="KKA52"/>
      <c r="KKB52"/>
      <c r="KKC52"/>
      <c r="KKD52"/>
      <c r="KKE52"/>
      <c r="KKF52"/>
      <c r="KKG52"/>
      <c r="KKH52"/>
      <c r="KKI52"/>
      <c r="KKJ52"/>
      <c r="KKK52"/>
      <c r="KKL52"/>
      <c r="KKM52"/>
      <c r="KKN52"/>
      <c r="KKO52"/>
      <c r="KKP52"/>
      <c r="KKQ52"/>
      <c r="KKR52"/>
      <c r="KKS52"/>
      <c r="KKT52"/>
      <c r="KKU52"/>
      <c r="KKV52"/>
      <c r="KKW52"/>
      <c r="KKX52"/>
      <c r="KKY52"/>
      <c r="KKZ52"/>
      <c r="KLA52"/>
      <c r="KLB52"/>
      <c r="KLC52"/>
      <c r="KLD52"/>
      <c r="KLE52"/>
      <c r="KLF52"/>
      <c r="KLG52"/>
      <c r="KLH52"/>
      <c r="KLI52"/>
      <c r="KLJ52"/>
      <c r="KLK52"/>
      <c r="KLL52"/>
      <c r="KLM52"/>
      <c r="KLN52"/>
      <c r="KLO52"/>
      <c r="KLP52"/>
      <c r="KLQ52"/>
      <c r="KLR52"/>
      <c r="KLS52"/>
      <c r="KLT52"/>
      <c r="KLU52"/>
      <c r="KLV52"/>
      <c r="KLW52"/>
      <c r="KLX52"/>
      <c r="KLY52"/>
      <c r="KLZ52"/>
      <c r="KMA52"/>
      <c r="KMB52"/>
      <c r="KMC52"/>
      <c r="KMD52"/>
      <c r="KME52"/>
      <c r="KMF52"/>
      <c r="KMG52"/>
      <c r="KMH52"/>
      <c r="KMI52"/>
      <c r="KMJ52"/>
      <c r="KMK52"/>
      <c r="KML52"/>
      <c r="KMM52"/>
      <c r="KMN52"/>
      <c r="KMO52"/>
      <c r="KMP52"/>
      <c r="KMQ52"/>
      <c r="KMR52"/>
      <c r="KMS52"/>
      <c r="KMT52"/>
      <c r="KMU52"/>
      <c r="KMV52"/>
      <c r="KMW52"/>
      <c r="KMX52"/>
      <c r="KMY52"/>
      <c r="KMZ52"/>
      <c r="KNA52"/>
      <c r="KNB52"/>
      <c r="KNC52"/>
      <c r="KND52"/>
      <c r="KNE52"/>
      <c r="KNF52"/>
      <c r="KNG52"/>
      <c r="KNH52"/>
      <c r="KNI52"/>
      <c r="KNJ52"/>
      <c r="KNK52"/>
      <c r="KNL52"/>
      <c r="KNM52"/>
      <c r="KNN52"/>
      <c r="KNO52"/>
      <c r="KNP52"/>
      <c r="KNQ52"/>
      <c r="KNR52"/>
      <c r="KNS52"/>
      <c r="KNT52"/>
      <c r="KNU52"/>
      <c r="KNV52"/>
      <c r="KNW52"/>
      <c r="KNX52"/>
      <c r="KNY52"/>
      <c r="KNZ52"/>
      <c r="KOA52"/>
      <c r="KOB52"/>
      <c r="KOC52"/>
      <c r="KOD52"/>
      <c r="KOE52"/>
      <c r="KOF52"/>
      <c r="KOG52"/>
      <c r="KOH52"/>
      <c r="KOI52"/>
      <c r="KOJ52"/>
      <c r="KOK52"/>
      <c r="KOL52"/>
      <c r="KOM52"/>
      <c r="KON52"/>
      <c r="KOO52"/>
      <c r="KOP52"/>
      <c r="KOQ52"/>
      <c r="KOR52"/>
      <c r="KOS52"/>
      <c r="KOT52"/>
      <c r="KOU52"/>
      <c r="KOV52"/>
      <c r="KOW52"/>
      <c r="KOX52"/>
      <c r="KOY52"/>
      <c r="KOZ52"/>
      <c r="KPA52"/>
      <c r="KPB52"/>
      <c r="KPC52"/>
      <c r="KPD52"/>
      <c r="KPE52"/>
      <c r="KPF52"/>
      <c r="KPG52"/>
      <c r="KPH52"/>
      <c r="KPI52"/>
      <c r="KPJ52"/>
      <c r="KPK52"/>
      <c r="KPL52"/>
      <c r="KPM52"/>
      <c r="KPN52"/>
      <c r="KPO52"/>
      <c r="KPP52"/>
      <c r="KPQ52"/>
      <c r="KPR52"/>
      <c r="KPS52"/>
      <c r="KPT52"/>
      <c r="KPU52"/>
      <c r="KPV52"/>
      <c r="KPW52"/>
      <c r="KPX52"/>
      <c r="KPY52"/>
      <c r="KPZ52"/>
      <c r="KQA52"/>
      <c r="KQB52"/>
      <c r="KQC52"/>
      <c r="KQD52"/>
      <c r="KQE52"/>
      <c r="KQF52"/>
      <c r="KQG52"/>
      <c r="KQH52"/>
      <c r="KQI52"/>
      <c r="KQJ52"/>
      <c r="KQK52"/>
      <c r="KQL52"/>
      <c r="KQM52"/>
      <c r="KQN52"/>
      <c r="KQO52"/>
      <c r="KQP52"/>
      <c r="KQQ52"/>
      <c r="KQR52"/>
      <c r="KQS52"/>
      <c r="KQT52"/>
      <c r="KQU52"/>
      <c r="KQV52"/>
      <c r="KQW52"/>
      <c r="KQX52"/>
      <c r="KQY52"/>
      <c r="KQZ52"/>
      <c r="KRA52"/>
      <c r="KRB52"/>
      <c r="KRC52"/>
      <c r="KRD52"/>
      <c r="KRE52"/>
      <c r="KRF52"/>
      <c r="KRG52"/>
      <c r="KRH52"/>
      <c r="KRI52"/>
      <c r="KRJ52"/>
      <c r="KRK52"/>
      <c r="KRL52"/>
      <c r="KRM52"/>
      <c r="KRN52"/>
      <c r="KRO52"/>
      <c r="KRP52"/>
      <c r="KRQ52"/>
      <c r="KRR52"/>
      <c r="KRS52"/>
      <c r="KRT52"/>
      <c r="KRU52"/>
      <c r="KRV52"/>
      <c r="KRW52"/>
      <c r="KRX52"/>
      <c r="KRY52"/>
      <c r="KRZ52"/>
      <c r="KSA52"/>
      <c r="KSB52"/>
      <c r="KSC52"/>
      <c r="KSD52"/>
      <c r="KSE52"/>
      <c r="KSF52"/>
      <c r="KSG52"/>
      <c r="KSH52"/>
      <c r="KSI52"/>
      <c r="KSJ52"/>
      <c r="KSK52"/>
      <c r="KSL52"/>
      <c r="KSM52"/>
      <c r="KSN52"/>
      <c r="KSO52"/>
      <c r="KSP52"/>
      <c r="KSQ52"/>
      <c r="KSR52"/>
      <c r="KSS52"/>
      <c r="KST52"/>
      <c r="KSU52"/>
      <c r="KSV52"/>
      <c r="KSW52"/>
      <c r="KSX52"/>
      <c r="KSY52"/>
      <c r="KSZ52"/>
      <c r="KTA52"/>
      <c r="KTB52"/>
      <c r="KTC52"/>
      <c r="KTD52"/>
      <c r="KTE52"/>
      <c r="KTF52"/>
      <c r="KTG52"/>
      <c r="KTH52"/>
      <c r="KTI52"/>
      <c r="KTJ52"/>
      <c r="KTK52"/>
      <c r="KTL52"/>
      <c r="KTM52"/>
      <c r="KTN52"/>
      <c r="KTO52"/>
      <c r="KTP52"/>
      <c r="KTQ52"/>
      <c r="KTR52"/>
      <c r="KTS52"/>
      <c r="KTT52"/>
      <c r="KTU52"/>
      <c r="KTV52"/>
      <c r="KTW52"/>
      <c r="KTX52"/>
      <c r="KTY52"/>
      <c r="KTZ52"/>
      <c r="KUA52"/>
      <c r="KUB52"/>
      <c r="KUC52"/>
      <c r="KUD52"/>
      <c r="KUE52"/>
      <c r="KUF52"/>
      <c r="KUG52"/>
      <c r="KUH52"/>
      <c r="KUI52"/>
      <c r="KUJ52"/>
      <c r="KUK52"/>
      <c r="KUL52"/>
      <c r="KUM52"/>
      <c r="KUN52"/>
      <c r="KUO52"/>
      <c r="KUP52"/>
      <c r="KUQ52"/>
      <c r="KUR52"/>
      <c r="KUS52"/>
      <c r="KUT52"/>
      <c r="KUU52"/>
      <c r="KUV52"/>
      <c r="KUW52"/>
      <c r="KUX52"/>
      <c r="KUY52"/>
      <c r="KUZ52"/>
      <c r="KVA52"/>
      <c r="KVB52"/>
      <c r="KVC52"/>
      <c r="KVD52"/>
      <c r="KVE52"/>
      <c r="KVF52"/>
      <c r="KVG52"/>
      <c r="KVH52"/>
      <c r="KVI52"/>
      <c r="KVJ52"/>
      <c r="KVK52"/>
      <c r="KVL52"/>
      <c r="KVM52"/>
      <c r="KVN52"/>
      <c r="KVO52"/>
      <c r="KVP52"/>
      <c r="KVQ52"/>
      <c r="KVR52"/>
      <c r="KVS52"/>
      <c r="KVT52"/>
      <c r="KVU52"/>
      <c r="KVV52"/>
      <c r="KVW52"/>
      <c r="KVX52"/>
      <c r="KVY52"/>
      <c r="KVZ52"/>
      <c r="KWA52"/>
      <c r="KWB52"/>
      <c r="KWC52"/>
      <c r="KWD52"/>
      <c r="KWE52"/>
      <c r="KWF52"/>
      <c r="KWG52"/>
      <c r="KWH52"/>
      <c r="KWI52"/>
      <c r="KWJ52"/>
      <c r="KWK52"/>
      <c r="KWL52"/>
      <c r="KWM52"/>
      <c r="KWN52"/>
      <c r="KWO52"/>
      <c r="KWP52"/>
      <c r="KWQ52"/>
      <c r="KWR52"/>
      <c r="KWS52"/>
      <c r="KWT52"/>
      <c r="KWU52"/>
      <c r="KWV52"/>
      <c r="KWW52"/>
      <c r="KWX52"/>
      <c r="KWY52"/>
      <c r="KWZ52"/>
      <c r="KXA52"/>
      <c r="KXB52"/>
      <c r="KXC52"/>
      <c r="KXD52"/>
      <c r="KXE52"/>
      <c r="KXF52"/>
      <c r="KXG52"/>
      <c r="KXH52"/>
      <c r="KXI52"/>
      <c r="KXJ52"/>
      <c r="KXK52"/>
      <c r="KXL52"/>
      <c r="KXM52"/>
      <c r="KXN52"/>
      <c r="KXO52"/>
      <c r="KXP52"/>
      <c r="KXQ52"/>
      <c r="KXR52"/>
      <c r="KXS52"/>
      <c r="KXT52"/>
      <c r="KXU52"/>
      <c r="KXV52"/>
      <c r="KXW52"/>
      <c r="KXX52"/>
      <c r="KXY52"/>
      <c r="KXZ52"/>
      <c r="KYA52"/>
      <c r="KYB52"/>
      <c r="KYC52"/>
      <c r="KYD52"/>
      <c r="KYE52"/>
      <c r="KYF52"/>
      <c r="KYG52"/>
      <c r="KYH52"/>
      <c r="KYI52"/>
      <c r="KYJ52"/>
      <c r="KYK52"/>
      <c r="KYL52"/>
      <c r="KYM52"/>
      <c r="KYN52"/>
      <c r="KYO52"/>
      <c r="KYP52"/>
      <c r="KYQ52"/>
      <c r="KYR52"/>
      <c r="KYS52"/>
      <c r="KYT52"/>
      <c r="KYU52"/>
      <c r="KYV52"/>
      <c r="KYW52"/>
      <c r="KYX52"/>
      <c r="KYY52"/>
      <c r="KYZ52"/>
      <c r="KZA52"/>
      <c r="KZB52"/>
      <c r="KZC52"/>
      <c r="KZD52"/>
      <c r="KZE52"/>
      <c r="KZF52"/>
      <c r="KZG52"/>
      <c r="KZH52"/>
      <c r="KZI52"/>
      <c r="KZJ52"/>
      <c r="KZK52"/>
      <c r="KZL52"/>
      <c r="KZM52"/>
      <c r="KZN52"/>
      <c r="KZO52"/>
      <c r="KZP52"/>
      <c r="KZQ52"/>
      <c r="KZR52"/>
      <c r="KZS52"/>
      <c r="KZT52"/>
      <c r="KZU52"/>
      <c r="KZV52"/>
      <c r="KZW52"/>
      <c r="KZX52"/>
      <c r="KZY52"/>
      <c r="KZZ52"/>
      <c r="LAA52"/>
      <c r="LAB52"/>
      <c r="LAC52"/>
      <c r="LAD52"/>
      <c r="LAE52"/>
      <c r="LAF52"/>
      <c r="LAG52"/>
      <c r="LAH52"/>
      <c r="LAI52"/>
      <c r="LAJ52"/>
      <c r="LAK52"/>
      <c r="LAL52"/>
      <c r="LAM52"/>
      <c r="LAN52"/>
      <c r="LAO52"/>
      <c r="LAP52"/>
      <c r="LAQ52"/>
      <c r="LAR52"/>
      <c r="LAS52"/>
      <c r="LAT52"/>
      <c r="LAU52"/>
      <c r="LAV52"/>
      <c r="LAW52"/>
      <c r="LAX52"/>
      <c r="LAY52"/>
      <c r="LAZ52"/>
      <c r="LBA52"/>
      <c r="LBB52"/>
      <c r="LBC52"/>
      <c r="LBD52"/>
      <c r="LBE52"/>
      <c r="LBF52"/>
      <c r="LBG52"/>
      <c r="LBH52"/>
      <c r="LBI52"/>
      <c r="LBJ52"/>
      <c r="LBK52"/>
      <c r="LBL52"/>
      <c r="LBM52"/>
      <c r="LBN52"/>
      <c r="LBO52"/>
      <c r="LBP52"/>
      <c r="LBQ52"/>
      <c r="LBR52"/>
      <c r="LBS52"/>
      <c r="LBT52"/>
      <c r="LBU52"/>
      <c r="LBV52"/>
      <c r="LBW52"/>
      <c r="LBX52"/>
      <c r="LBY52"/>
      <c r="LBZ52"/>
      <c r="LCA52"/>
      <c r="LCB52"/>
      <c r="LCC52"/>
      <c r="LCD52"/>
      <c r="LCE52"/>
      <c r="LCF52"/>
      <c r="LCG52"/>
      <c r="LCH52"/>
      <c r="LCI52"/>
      <c r="LCJ52"/>
      <c r="LCK52"/>
      <c r="LCL52"/>
      <c r="LCM52"/>
      <c r="LCN52"/>
      <c r="LCO52"/>
      <c r="LCP52"/>
      <c r="LCQ52"/>
      <c r="LCR52"/>
      <c r="LCS52"/>
      <c r="LCT52"/>
      <c r="LCU52"/>
      <c r="LCV52"/>
      <c r="LCW52"/>
      <c r="LCX52"/>
      <c r="LCY52"/>
      <c r="LCZ52"/>
      <c r="LDA52"/>
      <c r="LDB52"/>
      <c r="LDC52"/>
      <c r="LDD52"/>
      <c r="LDE52"/>
      <c r="LDF52"/>
      <c r="LDG52"/>
      <c r="LDH52"/>
      <c r="LDI52"/>
      <c r="LDJ52"/>
      <c r="LDK52"/>
      <c r="LDL52"/>
      <c r="LDM52"/>
      <c r="LDN52"/>
      <c r="LDO52"/>
      <c r="LDP52"/>
      <c r="LDQ52"/>
      <c r="LDR52"/>
      <c r="LDS52"/>
      <c r="LDT52"/>
      <c r="LDU52"/>
      <c r="LDV52"/>
      <c r="LDW52"/>
      <c r="LDX52"/>
      <c r="LDY52"/>
      <c r="LDZ52"/>
      <c r="LEA52"/>
      <c r="LEB52"/>
      <c r="LEC52"/>
      <c r="LED52"/>
      <c r="LEE52"/>
      <c r="LEF52"/>
      <c r="LEG52"/>
      <c r="LEH52"/>
      <c r="LEI52"/>
      <c r="LEJ52"/>
      <c r="LEK52"/>
      <c r="LEL52"/>
      <c r="LEM52"/>
      <c r="LEN52"/>
      <c r="LEO52"/>
      <c r="LEP52"/>
      <c r="LEQ52"/>
      <c r="LER52"/>
      <c r="LES52"/>
      <c r="LET52"/>
      <c r="LEU52"/>
      <c r="LEV52"/>
      <c r="LEW52"/>
      <c r="LEX52"/>
      <c r="LEY52"/>
      <c r="LEZ52"/>
      <c r="LFA52"/>
      <c r="LFB52"/>
      <c r="LFC52"/>
      <c r="LFD52"/>
      <c r="LFE52"/>
      <c r="LFF52"/>
      <c r="LFG52"/>
      <c r="LFH52"/>
      <c r="LFI52"/>
      <c r="LFJ52"/>
      <c r="LFK52"/>
      <c r="LFL52"/>
      <c r="LFM52"/>
      <c r="LFN52"/>
      <c r="LFO52"/>
      <c r="LFP52"/>
      <c r="LFQ52"/>
      <c r="LFR52"/>
      <c r="LFS52"/>
      <c r="LFT52"/>
      <c r="LFU52"/>
      <c r="LFV52"/>
      <c r="LFW52"/>
      <c r="LFX52"/>
      <c r="LFY52"/>
      <c r="LFZ52"/>
      <c r="LGA52"/>
      <c r="LGB52"/>
      <c r="LGC52"/>
      <c r="LGD52"/>
      <c r="LGE52"/>
      <c r="LGF52"/>
      <c r="LGG52"/>
      <c r="LGH52"/>
      <c r="LGI52"/>
      <c r="LGJ52"/>
      <c r="LGK52"/>
      <c r="LGL52"/>
      <c r="LGM52"/>
      <c r="LGN52"/>
      <c r="LGO52"/>
      <c r="LGP52"/>
      <c r="LGQ52"/>
      <c r="LGR52"/>
      <c r="LGS52"/>
      <c r="LGT52"/>
      <c r="LGU52"/>
      <c r="LGV52"/>
      <c r="LGW52"/>
      <c r="LGX52"/>
      <c r="LGY52"/>
      <c r="LGZ52"/>
      <c r="LHA52"/>
      <c r="LHB52"/>
      <c r="LHC52"/>
      <c r="LHD52"/>
      <c r="LHE52"/>
      <c r="LHF52"/>
      <c r="LHG52"/>
      <c r="LHH52"/>
      <c r="LHI52"/>
      <c r="LHJ52"/>
      <c r="LHK52"/>
      <c r="LHL52"/>
      <c r="LHM52"/>
      <c r="LHN52"/>
      <c r="LHO52"/>
      <c r="LHP52"/>
      <c r="LHQ52"/>
      <c r="LHR52"/>
      <c r="LHS52"/>
      <c r="LHT52"/>
      <c r="LHU52"/>
      <c r="LHV52"/>
      <c r="LHW52"/>
      <c r="LHX52"/>
      <c r="LHY52"/>
      <c r="LHZ52"/>
      <c r="LIA52"/>
      <c r="LIB52"/>
      <c r="LIC52"/>
      <c r="LID52"/>
      <c r="LIE52"/>
      <c r="LIF52"/>
      <c r="LIG52"/>
      <c r="LIH52"/>
      <c r="LII52"/>
      <c r="LIJ52"/>
      <c r="LIK52"/>
      <c r="LIL52"/>
      <c r="LIM52"/>
      <c r="LIN52"/>
      <c r="LIO52"/>
      <c r="LIP52"/>
      <c r="LIQ52"/>
      <c r="LIR52"/>
      <c r="LIS52"/>
      <c r="LIT52"/>
      <c r="LIU52"/>
      <c r="LIV52"/>
      <c r="LIW52"/>
      <c r="LIX52"/>
      <c r="LIY52"/>
      <c r="LIZ52"/>
      <c r="LJA52"/>
      <c r="LJB52"/>
      <c r="LJC52"/>
      <c r="LJD52"/>
      <c r="LJE52"/>
      <c r="LJF52"/>
      <c r="LJG52"/>
      <c r="LJH52"/>
      <c r="LJI52"/>
      <c r="LJJ52"/>
      <c r="LJK52"/>
      <c r="LJL52"/>
      <c r="LJM52"/>
      <c r="LJN52"/>
      <c r="LJO52"/>
      <c r="LJP52"/>
      <c r="LJQ52"/>
      <c r="LJR52"/>
      <c r="LJS52"/>
      <c r="LJT52"/>
      <c r="LJU52"/>
      <c r="LJV52"/>
      <c r="LJW52"/>
      <c r="LJX52"/>
      <c r="LJY52"/>
      <c r="LJZ52"/>
      <c r="LKA52"/>
      <c r="LKB52"/>
      <c r="LKC52"/>
      <c r="LKD52"/>
      <c r="LKE52"/>
      <c r="LKF52"/>
      <c r="LKG52"/>
      <c r="LKH52"/>
      <c r="LKI52"/>
      <c r="LKJ52"/>
      <c r="LKK52"/>
      <c r="LKL52"/>
      <c r="LKM52"/>
      <c r="LKN52"/>
      <c r="LKO52"/>
      <c r="LKP52"/>
      <c r="LKQ52"/>
      <c r="LKR52"/>
      <c r="LKS52"/>
      <c r="LKT52"/>
      <c r="LKU52"/>
      <c r="LKV52"/>
      <c r="LKW52"/>
      <c r="LKX52"/>
      <c r="LKY52"/>
      <c r="LKZ52"/>
      <c r="LLA52"/>
      <c r="LLB52"/>
      <c r="LLC52"/>
      <c r="LLD52"/>
      <c r="LLE52"/>
      <c r="LLF52"/>
      <c r="LLG52"/>
      <c r="LLH52"/>
      <c r="LLI52"/>
      <c r="LLJ52"/>
      <c r="LLK52"/>
      <c r="LLL52"/>
      <c r="LLM52"/>
      <c r="LLN52"/>
      <c r="LLO52"/>
      <c r="LLP52"/>
      <c r="LLQ52"/>
      <c r="LLR52"/>
      <c r="LLS52"/>
      <c r="LLT52"/>
      <c r="LLU52"/>
      <c r="LLV52"/>
      <c r="LLW52"/>
      <c r="LLX52"/>
      <c r="LLY52"/>
      <c r="LLZ52"/>
      <c r="LMA52"/>
      <c r="LMB52"/>
      <c r="LMC52"/>
      <c r="LMD52"/>
      <c r="LME52"/>
      <c r="LMF52"/>
      <c r="LMG52"/>
      <c r="LMH52"/>
      <c r="LMI52"/>
      <c r="LMJ52"/>
      <c r="LMK52"/>
      <c r="LML52"/>
      <c r="LMM52"/>
      <c r="LMN52"/>
      <c r="LMO52"/>
      <c r="LMP52"/>
      <c r="LMQ52"/>
      <c r="LMR52"/>
      <c r="LMS52"/>
      <c r="LMT52"/>
      <c r="LMU52"/>
      <c r="LMV52"/>
      <c r="LMW52"/>
      <c r="LMX52"/>
      <c r="LMY52"/>
      <c r="LMZ52"/>
      <c r="LNA52"/>
      <c r="LNB52"/>
      <c r="LNC52"/>
      <c r="LND52"/>
      <c r="LNE52"/>
      <c r="LNF52"/>
      <c r="LNG52"/>
      <c r="LNH52"/>
      <c r="LNI52"/>
      <c r="LNJ52"/>
      <c r="LNK52"/>
      <c r="LNL52"/>
      <c r="LNM52"/>
      <c r="LNN52"/>
      <c r="LNO52"/>
      <c r="LNP52"/>
      <c r="LNQ52"/>
      <c r="LNR52"/>
      <c r="LNS52"/>
      <c r="LNT52"/>
      <c r="LNU52"/>
      <c r="LNV52"/>
      <c r="LNW52"/>
      <c r="LNX52"/>
      <c r="LNY52"/>
      <c r="LNZ52"/>
      <c r="LOA52"/>
      <c r="LOB52"/>
      <c r="LOC52"/>
      <c r="LOD52"/>
      <c r="LOE52"/>
      <c r="LOF52"/>
      <c r="LOG52"/>
      <c r="LOH52"/>
      <c r="LOI52"/>
      <c r="LOJ52"/>
      <c r="LOK52"/>
      <c r="LOL52"/>
      <c r="LOM52"/>
      <c r="LON52"/>
      <c r="LOO52"/>
      <c r="LOP52"/>
      <c r="LOQ52"/>
      <c r="LOR52"/>
      <c r="LOS52"/>
      <c r="LOT52"/>
      <c r="LOU52"/>
      <c r="LOV52"/>
      <c r="LOW52"/>
      <c r="LOX52"/>
      <c r="LOY52"/>
      <c r="LOZ52"/>
      <c r="LPA52"/>
      <c r="LPB52"/>
      <c r="LPC52"/>
      <c r="LPD52"/>
      <c r="LPE52"/>
      <c r="LPF52"/>
      <c r="LPG52"/>
      <c r="LPH52"/>
      <c r="LPI52"/>
      <c r="LPJ52"/>
      <c r="LPK52"/>
      <c r="LPL52"/>
      <c r="LPM52"/>
      <c r="LPN52"/>
      <c r="LPO52"/>
      <c r="LPP52"/>
      <c r="LPQ52"/>
      <c r="LPR52"/>
      <c r="LPS52"/>
      <c r="LPT52"/>
      <c r="LPU52"/>
      <c r="LPV52"/>
      <c r="LPW52"/>
      <c r="LPX52"/>
      <c r="LPY52"/>
      <c r="LPZ52"/>
      <c r="LQA52"/>
      <c r="LQB52"/>
      <c r="LQC52"/>
      <c r="LQD52"/>
      <c r="LQE52"/>
      <c r="LQF52"/>
      <c r="LQG52"/>
      <c r="LQH52"/>
      <c r="LQI52"/>
      <c r="LQJ52"/>
      <c r="LQK52"/>
      <c r="LQL52"/>
      <c r="LQM52"/>
      <c r="LQN52"/>
      <c r="LQO52"/>
      <c r="LQP52"/>
      <c r="LQQ52"/>
      <c r="LQR52"/>
      <c r="LQS52"/>
      <c r="LQT52"/>
      <c r="LQU52"/>
      <c r="LQV52"/>
      <c r="LQW52"/>
      <c r="LQX52"/>
      <c r="LQY52"/>
      <c r="LQZ52"/>
      <c r="LRA52"/>
      <c r="LRB52"/>
      <c r="LRC52"/>
      <c r="LRD52"/>
      <c r="LRE52"/>
      <c r="LRF52"/>
      <c r="LRG52"/>
      <c r="LRH52"/>
      <c r="LRI52"/>
      <c r="LRJ52"/>
      <c r="LRK52"/>
      <c r="LRL52"/>
      <c r="LRM52"/>
      <c r="LRN52"/>
      <c r="LRO52"/>
      <c r="LRP52"/>
      <c r="LRQ52"/>
      <c r="LRR52"/>
      <c r="LRS52"/>
      <c r="LRT52"/>
      <c r="LRU52"/>
      <c r="LRV52"/>
      <c r="LRW52"/>
      <c r="LRX52"/>
      <c r="LRY52"/>
      <c r="LRZ52"/>
      <c r="LSA52"/>
      <c r="LSB52"/>
      <c r="LSC52"/>
      <c r="LSD52"/>
      <c r="LSE52"/>
      <c r="LSF52"/>
      <c r="LSG52"/>
      <c r="LSH52"/>
      <c r="LSI52"/>
      <c r="LSJ52"/>
      <c r="LSK52"/>
      <c r="LSL52"/>
      <c r="LSM52"/>
      <c r="LSN52"/>
      <c r="LSO52"/>
      <c r="LSP52"/>
      <c r="LSQ52"/>
      <c r="LSR52"/>
      <c r="LSS52"/>
      <c r="LST52"/>
      <c r="LSU52"/>
      <c r="LSV52"/>
      <c r="LSW52"/>
      <c r="LSX52"/>
      <c r="LSY52"/>
      <c r="LSZ52"/>
      <c r="LTA52"/>
      <c r="LTB52"/>
      <c r="LTC52"/>
      <c r="LTD52"/>
      <c r="LTE52"/>
      <c r="LTF52"/>
      <c r="LTG52"/>
      <c r="LTH52"/>
      <c r="LTI52"/>
      <c r="LTJ52"/>
      <c r="LTK52"/>
      <c r="LTL52"/>
      <c r="LTM52"/>
      <c r="LTN52"/>
      <c r="LTO52"/>
      <c r="LTP52"/>
      <c r="LTQ52"/>
      <c r="LTR52"/>
      <c r="LTS52"/>
      <c r="LTT52"/>
      <c r="LTU52"/>
      <c r="LTV52"/>
      <c r="LTW52"/>
      <c r="LTX52"/>
      <c r="LTY52"/>
      <c r="LTZ52"/>
      <c r="LUA52"/>
      <c r="LUB52"/>
      <c r="LUC52"/>
      <c r="LUD52"/>
      <c r="LUE52"/>
      <c r="LUF52"/>
      <c r="LUG52"/>
      <c r="LUH52"/>
      <c r="LUI52"/>
      <c r="LUJ52"/>
      <c r="LUK52"/>
      <c r="LUL52"/>
      <c r="LUM52"/>
      <c r="LUN52"/>
      <c r="LUO52"/>
      <c r="LUP52"/>
      <c r="LUQ52"/>
      <c r="LUR52"/>
      <c r="LUS52"/>
      <c r="LUT52"/>
      <c r="LUU52"/>
      <c r="LUV52"/>
      <c r="LUW52"/>
      <c r="LUX52"/>
      <c r="LUY52"/>
      <c r="LUZ52"/>
      <c r="LVA52"/>
      <c r="LVB52"/>
      <c r="LVC52"/>
      <c r="LVD52"/>
      <c r="LVE52"/>
      <c r="LVF52"/>
      <c r="LVG52"/>
      <c r="LVH52"/>
      <c r="LVI52"/>
      <c r="LVJ52"/>
      <c r="LVK52"/>
      <c r="LVL52"/>
      <c r="LVM52"/>
      <c r="LVN52"/>
      <c r="LVO52"/>
      <c r="LVP52"/>
      <c r="LVQ52"/>
      <c r="LVR52"/>
      <c r="LVS52"/>
      <c r="LVT52"/>
      <c r="LVU52"/>
      <c r="LVV52"/>
      <c r="LVW52"/>
      <c r="LVX52"/>
      <c r="LVY52"/>
      <c r="LVZ52"/>
      <c r="LWA52"/>
      <c r="LWB52"/>
      <c r="LWC52"/>
      <c r="LWD52"/>
      <c r="LWE52"/>
      <c r="LWF52"/>
      <c r="LWG52"/>
      <c r="LWH52"/>
      <c r="LWI52"/>
      <c r="LWJ52"/>
      <c r="LWK52"/>
      <c r="LWL52"/>
      <c r="LWM52"/>
      <c r="LWN52"/>
      <c r="LWO52"/>
      <c r="LWP52"/>
      <c r="LWQ52"/>
      <c r="LWR52"/>
      <c r="LWS52"/>
      <c r="LWT52"/>
      <c r="LWU52"/>
      <c r="LWV52"/>
      <c r="LWW52"/>
      <c r="LWX52"/>
      <c r="LWY52"/>
      <c r="LWZ52"/>
      <c r="LXA52"/>
      <c r="LXB52"/>
      <c r="LXC52"/>
      <c r="LXD52"/>
      <c r="LXE52"/>
      <c r="LXF52"/>
      <c r="LXG52"/>
      <c r="LXH52"/>
      <c r="LXI52"/>
      <c r="LXJ52"/>
      <c r="LXK52"/>
      <c r="LXL52"/>
      <c r="LXM52"/>
      <c r="LXN52"/>
      <c r="LXO52"/>
      <c r="LXP52"/>
      <c r="LXQ52"/>
      <c r="LXR52"/>
      <c r="LXS52"/>
      <c r="LXT52"/>
      <c r="LXU52"/>
      <c r="LXV52"/>
      <c r="LXW52"/>
      <c r="LXX52"/>
      <c r="LXY52"/>
      <c r="LXZ52"/>
      <c r="LYA52"/>
      <c r="LYB52"/>
      <c r="LYC52"/>
      <c r="LYD52"/>
      <c r="LYE52"/>
      <c r="LYF52"/>
      <c r="LYG52"/>
      <c r="LYH52"/>
      <c r="LYI52"/>
      <c r="LYJ52"/>
      <c r="LYK52"/>
      <c r="LYL52"/>
      <c r="LYM52"/>
      <c r="LYN52"/>
      <c r="LYO52"/>
      <c r="LYP52"/>
      <c r="LYQ52"/>
      <c r="LYR52"/>
      <c r="LYS52"/>
      <c r="LYT52"/>
      <c r="LYU52"/>
      <c r="LYV52"/>
      <c r="LYW52"/>
      <c r="LYX52"/>
      <c r="LYY52"/>
      <c r="LYZ52"/>
      <c r="LZA52"/>
      <c r="LZB52"/>
      <c r="LZC52"/>
      <c r="LZD52"/>
      <c r="LZE52"/>
      <c r="LZF52"/>
      <c r="LZG52"/>
      <c r="LZH52"/>
      <c r="LZI52"/>
      <c r="LZJ52"/>
      <c r="LZK52"/>
      <c r="LZL52"/>
      <c r="LZM52"/>
      <c r="LZN52"/>
      <c r="LZO52"/>
      <c r="LZP52"/>
      <c r="LZQ52"/>
      <c r="LZR52"/>
      <c r="LZS52"/>
      <c r="LZT52"/>
      <c r="LZU52"/>
      <c r="LZV52"/>
      <c r="LZW52"/>
      <c r="LZX52"/>
      <c r="LZY52"/>
      <c r="LZZ52"/>
      <c r="MAA52"/>
      <c r="MAB52"/>
      <c r="MAC52"/>
      <c r="MAD52"/>
      <c r="MAE52"/>
      <c r="MAF52"/>
      <c r="MAG52"/>
      <c r="MAH52"/>
      <c r="MAI52"/>
      <c r="MAJ52"/>
      <c r="MAK52"/>
      <c r="MAL52"/>
      <c r="MAM52"/>
      <c r="MAN52"/>
      <c r="MAO52"/>
      <c r="MAP52"/>
      <c r="MAQ52"/>
      <c r="MAR52"/>
      <c r="MAS52"/>
      <c r="MAT52"/>
      <c r="MAU52"/>
      <c r="MAV52"/>
      <c r="MAW52"/>
      <c r="MAX52"/>
      <c r="MAY52"/>
      <c r="MAZ52"/>
      <c r="MBA52"/>
      <c r="MBB52"/>
      <c r="MBC52"/>
      <c r="MBD52"/>
      <c r="MBE52"/>
      <c r="MBF52"/>
      <c r="MBG52"/>
      <c r="MBH52"/>
      <c r="MBI52"/>
      <c r="MBJ52"/>
      <c r="MBK52"/>
      <c r="MBL52"/>
      <c r="MBM52"/>
      <c r="MBN52"/>
      <c r="MBO52"/>
      <c r="MBP52"/>
      <c r="MBQ52"/>
      <c r="MBR52"/>
      <c r="MBS52"/>
      <c r="MBT52"/>
      <c r="MBU52"/>
      <c r="MBV52"/>
      <c r="MBW52"/>
      <c r="MBX52"/>
      <c r="MBY52"/>
      <c r="MBZ52"/>
      <c r="MCA52"/>
      <c r="MCB52"/>
      <c r="MCC52"/>
      <c r="MCD52"/>
      <c r="MCE52"/>
      <c r="MCF52"/>
      <c r="MCG52"/>
      <c r="MCH52"/>
      <c r="MCI52"/>
      <c r="MCJ52"/>
      <c r="MCK52"/>
      <c r="MCL52"/>
      <c r="MCM52"/>
      <c r="MCN52"/>
      <c r="MCO52"/>
      <c r="MCP52"/>
      <c r="MCQ52"/>
      <c r="MCR52"/>
      <c r="MCS52"/>
      <c r="MCT52"/>
      <c r="MCU52"/>
      <c r="MCV52"/>
      <c r="MCW52"/>
      <c r="MCX52"/>
      <c r="MCY52"/>
      <c r="MCZ52"/>
      <c r="MDA52"/>
      <c r="MDB52"/>
      <c r="MDC52"/>
      <c r="MDD52"/>
      <c r="MDE52"/>
      <c r="MDF52"/>
      <c r="MDG52"/>
      <c r="MDH52"/>
      <c r="MDI52"/>
      <c r="MDJ52"/>
      <c r="MDK52"/>
      <c r="MDL52"/>
      <c r="MDM52"/>
      <c r="MDN52"/>
      <c r="MDO52"/>
      <c r="MDP52"/>
      <c r="MDQ52"/>
      <c r="MDR52"/>
      <c r="MDS52"/>
      <c r="MDT52"/>
      <c r="MDU52"/>
      <c r="MDV52"/>
      <c r="MDW52"/>
      <c r="MDX52"/>
      <c r="MDY52"/>
      <c r="MDZ52"/>
      <c r="MEA52"/>
      <c r="MEB52"/>
      <c r="MEC52"/>
      <c r="MED52"/>
      <c r="MEE52"/>
      <c r="MEF52"/>
      <c r="MEG52"/>
      <c r="MEH52"/>
      <c r="MEI52"/>
      <c r="MEJ52"/>
      <c r="MEK52"/>
      <c r="MEL52"/>
      <c r="MEM52"/>
      <c r="MEN52"/>
      <c r="MEO52"/>
      <c r="MEP52"/>
      <c r="MEQ52"/>
      <c r="MER52"/>
      <c r="MES52"/>
      <c r="MET52"/>
      <c r="MEU52"/>
      <c r="MEV52"/>
      <c r="MEW52"/>
      <c r="MEX52"/>
      <c r="MEY52"/>
      <c r="MEZ52"/>
      <c r="MFA52"/>
      <c r="MFB52"/>
      <c r="MFC52"/>
      <c r="MFD52"/>
      <c r="MFE52"/>
      <c r="MFF52"/>
      <c r="MFG52"/>
      <c r="MFH52"/>
      <c r="MFI52"/>
      <c r="MFJ52"/>
      <c r="MFK52"/>
      <c r="MFL52"/>
      <c r="MFM52"/>
      <c r="MFN52"/>
      <c r="MFO52"/>
      <c r="MFP52"/>
      <c r="MFQ52"/>
      <c r="MFR52"/>
      <c r="MFS52"/>
      <c r="MFT52"/>
      <c r="MFU52"/>
      <c r="MFV52"/>
      <c r="MFW52"/>
      <c r="MFX52"/>
      <c r="MFY52"/>
      <c r="MFZ52"/>
      <c r="MGA52"/>
      <c r="MGB52"/>
      <c r="MGC52"/>
      <c r="MGD52"/>
      <c r="MGE52"/>
      <c r="MGF52"/>
      <c r="MGG52"/>
      <c r="MGH52"/>
      <c r="MGI52"/>
      <c r="MGJ52"/>
      <c r="MGK52"/>
      <c r="MGL52"/>
      <c r="MGM52"/>
      <c r="MGN52"/>
      <c r="MGO52"/>
      <c r="MGP52"/>
      <c r="MGQ52"/>
      <c r="MGR52"/>
      <c r="MGS52"/>
      <c r="MGT52"/>
      <c r="MGU52"/>
      <c r="MGV52"/>
      <c r="MGW52"/>
      <c r="MGX52"/>
      <c r="MGY52"/>
      <c r="MGZ52"/>
      <c r="MHA52"/>
      <c r="MHB52"/>
      <c r="MHC52"/>
      <c r="MHD52"/>
      <c r="MHE52"/>
      <c r="MHF52"/>
      <c r="MHG52"/>
      <c r="MHH52"/>
      <c r="MHI52"/>
      <c r="MHJ52"/>
      <c r="MHK52"/>
      <c r="MHL52"/>
      <c r="MHM52"/>
      <c r="MHN52"/>
      <c r="MHO52"/>
      <c r="MHP52"/>
      <c r="MHQ52"/>
      <c r="MHR52"/>
      <c r="MHS52"/>
      <c r="MHT52"/>
      <c r="MHU52"/>
      <c r="MHV52"/>
      <c r="MHW52"/>
      <c r="MHX52"/>
      <c r="MHY52"/>
      <c r="MHZ52"/>
      <c r="MIA52"/>
      <c r="MIB52"/>
      <c r="MIC52"/>
      <c r="MID52"/>
      <c r="MIE52"/>
      <c r="MIF52"/>
      <c r="MIG52"/>
      <c r="MIH52"/>
      <c r="MII52"/>
      <c r="MIJ52"/>
      <c r="MIK52"/>
      <c r="MIL52"/>
      <c r="MIM52"/>
      <c r="MIN52"/>
      <c r="MIO52"/>
      <c r="MIP52"/>
      <c r="MIQ52"/>
      <c r="MIR52"/>
      <c r="MIS52"/>
      <c r="MIT52"/>
      <c r="MIU52"/>
      <c r="MIV52"/>
      <c r="MIW52"/>
      <c r="MIX52"/>
      <c r="MIY52"/>
      <c r="MIZ52"/>
      <c r="MJA52"/>
      <c r="MJB52"/>
      <c r="MJC52"/>
      <c r="MJD52"/>
      <c r="MJE52"/>
      <c r="MJF52"/>
      <c r="MJG52"/>
      <c r="MJH52"/>
      <c r="MJI52"/>
      <c r="MJJ52"/>
      <c r="MJK52"/>
      <c r="MJL52"/>
      <c r="MJM52"/>
      <c r="MJN52"/>
      <c r="MJO52"/>
      <c r="MJP52"/>
      <c r="MJQ52"/>
      <c r="MJR52"/>
      <c r="MJS52"/>
      <c r="MJT52"/>
      <c r="MJU52"/>
      <c r="MJV52"/>
      <c r="MJW52"/>
      <c r="MJX52"/>
      <c r="MJY52"/>
      <c r="MJZ52"/>
      <c r="MKA52"/>
      <c r="MKB52"/>
      <c r="MKC52"/>
      <c r="MKD52"/>
      <c r="MKE52"/>
      <c r="MKF52"/>
      <c r="MKG52"/>
      <c r="MKH52"/>
      <c r="MKI52"/>
      <c r="MKJ52"/>
      <c r="MKK52"/>
      <c r="MKL52"/>
      <c r="MKM52"/>
      <c r="MKN52"/>
      <c r="MKO52"/>
      <c r="MKP52"/>
      <c r="MKQ52"/>
      <c r="MKR52"/>
      <c r="MKS52"/>
      <c r="MKT52"/>
      <c r="MKU52"/>
      <c r="MKV52"/>
      <c r="MKW52"/>
      <c r="MKX52"/>
      <c r="MKY52"/>
      <c r="MKZ52"/>
      <c r="MLA52"/>
      <c r="MLB52"/>
      <c r="MLC52"/>
      <c r="MLD52"/>
      <c r="MLE52"/>
      <c r="MLF52"/>
      <c r="MLG52"/>
      <c r="MLH52"/>
      <c r="MLI52"/>
      <c r="MLJ52"/>
      <c r="MLK52"/>
      <c r="MLL52"/>
      <c r="MLM52"/>
      <c r="MLN52"/>
      <c r="MLO52"/>
      <c r="MLP52"/>
      <c r="MLQ52"/>
      <c r="MLR52"/>
      <c r="MLS52"/>
      <c r="MLT52"/>
      <c r="MLU52"/>
      <c r="MLV52"/>
      <c r="MLW52"/>
      <c r="MLX52"/>
      <c r="MLY52"/>
      <c r="MLZ52"/>
      <c r="MMA52"/>
      <c r="MMB52"/>
      <c r="MMC52"/>
      <c r="MMD52"/>
      <c r="MME52"/>
      <c r="MMF52"/>
      <c r="MMG52"/>
      <c r="MMH52"/>
      <c r="MMI52"/>
      <c r="MMJ52"/>
      <c r="MMK52"/>
      <c r="MML52"/>
      <c r="MMM52"/>
      <c r="MMN52"/>
      <c r="MMO52"/>
      <c r="MMP52"/>
      <c r="MMQ52"/>
      <c r="MMR52"/>
      <c r="MMS52"/>
      <c r="MMT52"/>
      <c r="MMU52"/>
      <c r="MMV52"/>
      <c r="MMW52"/>
      <c r="MMX52"/>
      <c r="MMY52"/>
      <c r="MMZ52"/>
      <c r="MNA52"/>
      <c r="MNB52"/>
      <c r="MNC52"/>
      <c r="MND52"/>
      <c r="MNE52"/>
      <c r="MNF52"/>
      <c r="MNG52"/>
      <c r="MNH52"/>
      <c r="MNI52"/>
      <c r="MNJ52"/>
      <c r="MNK52"/>
      <c r="MNL52"/>
      <c r="MNM52"/>
      <c r="MNN52"/>
      <c r="MNO52"/>
      <c r="MNP52"/>
      <c r="MNQ52"/>
      <c r="MNR52"/>
      <c r="MNS52"/>
      <c r="MNT52"/>
      <c r="MNU52"/>
      <c r="MNV52"/>
      <c r="MNW52"/>
      <c r="MNX52"/>
      <c r="MNY52"/>
      <c r="MNZ52"/>
      <c r="MOA52"/>
      <c r="MOB52"/>
      <c r="MOC52"/>
      <c r="MOD52"/>
      <c r="MOE52"/>
      <c r="MOF52"/>
      <c r="MOG52"/>
      <c r="MOH52"/>
      <c r="MOI52"/>
      <c r="MOJ52"/>
      <c r="MOK52"/>
      <c r="MOL52"/>
      <c r="MOM52"/>
      <c r="MON52"/>
      <c r="MOO52"/>
      <c r="MOP52"/>
      <c r="MOQ52"/>
      <c r="MOR52"/>
      <c r="MOS52"/>
      <c r="MOT52"/>
      <c r="MOU52"/>
      <c r="MOV52"/>
      <c r="MOW52"/>
      <c r="MOX52"/>
      <c r="MOY52"/>
      <c r="MOZ52"/>
      <c r="MPA52"/>
      <c r="MPB52"/>
      <c r="MPC52"/>
      <c r="MPD52"/>
      <c r="MPE52"/>
      <c r="MPF52"/>
      <c r="MPG52"/>
      <c r="MPH52"/>
      <c r="MPI52"/>
      <c r="MPJ52"/>
      <c r="MPK52"/>
      <c r="MPL52"/>
      <c r="MPM52"/>
      <c r="MPN52"/>
      <c r="MPO52"/>
      <c r="MPP52"/>
      <c r="MPQ52"/>
      <c r="MPR52"/>
      <c r="MPS52"/>
      <c r="MPT52"/>
      <c r="MPU52"/>
      <c r="MPV52"/>
      <c r="MPW52"/>
      <c r="MPX52"/>
      <c r="MPY52"/>
      <c r="MPZ52"/>
      <c r="MQA52"/>
      <c r="MQB52"/>
      <c r="MQC52"/>
      <c r="MQD52"/>
      <c r="MQE52"/>
      <c r="MQF52"/>
      <c r="MQG52"/>
      <c r="MQH52"/>
      <c r="MQI52"/>
      <c r="MQJ52"/>
      <c r="MQK52"/>
      <c r="MQL52"/>
      <c r="MQM52"/>
      <c r="MQN52"/>
      <c r="MQO52"/>
      <c r="MQP52"/>
      <c r="MQQ52"/>
      <c r="MQR52"/>
      <c r="MQS52"/>
      <c r="MQT52"/>
      <c r="MQU52"/>
      <c r="MQV52"/>
      <c r="MQW52"/>
      <c r="MQX52"/>
      <c r="MQY52"/>
      <c r="MQZ52"/>
      <c r="MRA52"/>
      <c r="MRB52"/>
      <c r="MRC52"/>
      <c r="MRD52"/>
      <c r="MRE52"/>
      <c r="MRF52"/>
      <c r="MRG52"/>
      <c r="MRH52"/>
      <c r="MRI52"/>
      <c r="MRJ52"/>
      <c r="MRK52"/>
      <c r="MRL52"/>
      <c r="MRM52"/>
      <c r="MRN52"/>
      <c r="MRO52"/>
      <c r="MRP52"/>
      <c r="MRQ52"/>
      <c r="MRR52"/>
      <c r="MRS52"/>
      <c r="MRT52"/>
      <c r="MRU52"/>
      <c r="MRV52"/>
      <c r="MRW52"/>
      <c r="MRX52"/>
      <c r="MRY52"/>
      <c r="MRZ52"/>
      <c r="MSA52"/>
      <c r="MSB52"/>
      <c r="MSC52"/>
      <c r="MSD52"/>
      <c r="MSE52"/>
      <c r="MSF52"/>
      <c r="MSG52"/>
      <c r="MSH52"/>
      <c r="MSI52"/>
      <c r="MSJ52"/>
      <c r="MSK52"/>
      <c r="MSL52"/>
      <c r="MSM52"/>
      <c r="MSN52"/>
      <c r="MSO52"/>
      <c r="MSP52"/>
      <c r="MSQ52"/>
      <c r="MSR52"/>
      <c r="MSS52"/>
      <c r="MST52"/>
      <c r="MSU52"/>
      <c r="MSV52"/>
      <c r="MSW52"/>
      <c r="MSX52"/>
      <c r="MSY52"/>
      <c r="MSZ52"/>
      <c r="MTA52"/>
      <c r="MTB52"/>
      <c r="MTC52"/>
      <c r="MTD52"/>
      <c r="MTE52"/>
      <c r="MTF52"/>
      <c r="MTG52"/>
      <c r="MTH52"/>
      <c r="MTI52"/>
      <c r="MTJ52"/>
      <c r="MTK52"/>
      <c r="MTL52"/>
      <c r="MTM52"/>
      <c r="MTN52"/>
      <c r="MTO52"/>
      <c r="MTP52"/>
      <c r="MTQ52"/>
      <c r="MTR52"/>
      <c r="MTS52"/>
      <c r="MTT52"/>
      <c r="MTU52"/>
      <c r="MTV52"/>
      <c r="MTW52"/>
      <c r="MTX52"/>
      <c r="MTY52"/>
      <c r="MTZ52"/>
      <c r="MUA52"/>
      <c r="MUB52"/>
      <c r="MUC52"/>
      <c r="MUD52"/>
      <c r="MUE52"/>
      <c r="MUF52"/>
      <c r="MUG52"/>
      <c r="MUH52"/>
      <c r="MUI52"/>
      <c r="MUJ52"/>
      <c r="MUK52"/>
      <c r="MUL52"/>
      <c r="MUM52"/>
      <c r="MUN52"/>
      <c r="MUO52"/>
      <c r="MUP52"/>
      <c r="MUQ52"/>
      <c r="MUR52"/>
      <c r="MUS52"/>
      <c r="MUT52"/>
      <c r="MUU52"/>
      <c r="MUV52"/>
      <c r="MUW52"/>
      <c r="MUX52"/>
      <c r="MUY52"/>
      <c r="MUZ52"/>
      <c r="MVA52"/>
      <c r="MVB52"/>
      <c r="MVC52"/>
      <c r="MVD52"/>
      <c r="MVE52"/>
      <c r="MVF52"/>
      <c r="MVG52"/>
      <c r="MVH52"/>
      <c r="MVI52"/>
      <c r="MVJ52"/>
      <c r="MVK52"/>
      <c r="MVL52"/>
      <c r="MVM52"/>
      <c r="MVN52"/>
      <c r="MVO52"/>
      <c r="MVP52"/>
      <c r="MVQ52"/>
      <c r="MVR52"/>
      <c r="MVS52"/>
      <c r="MVT52"/>
      <c r="MVU52"/>
      <c r="MVV52"/>
      <c r="MVW52"/>
      <c r="MVX52"/>
      <c r="MVY52"/>
      <c r="MVZ52"/>
      <c r="MWA52"/>
      <c r="MWB52"/>
      <c r="MWC52"/>
      <c r="MWD52"/>
      <c r="MWE52"/>
      <c r="MWF52"/>
      <c r="MWG52"/>
      <c r="MWH52"/>
      <c r="MWI52"/>
      <c r="MWJ52"/>
      <c r="MWK52"/>
      <c r="MWL52"/>
      <c r="MWM52"/>
      <c r="MWN52"/>
      <c r="MWO52"/>
      <c r="MWP52"/>
      <c r="MWQ52"/>
      <c r="MWR52"/>
      <c r="MWS52"/>
      <c r="MWT52"/>
      <c r="MWU52"/>
      <c r="MWV52"/>
      <c r="MWW52"/>
      <c r="MWX52"/>
      <c r="MWY52"/>
      <c r="MWZ52"/>
      <c r="MXA52"/>
      <c r="MXB52"/>
      <c r="MXC52"/>
      <c r="MXD52"/>
      <c r="MXE52"/>
      <c r="MXF52"/>
      <c r="MXG52"/>
      <c r="MXH52"/>
      <c r="MXI52"/>
      <c r="MXJ52"/>
      <c r="MXK52"/>
      <c r="MXL52"/>
      <c r="MXM52"/>
      <c r="MXN52"/>
      <c r="MXO52"/>
      <c r="MXP52"/>
      <c r="MXQ52"/>
      <c r="MXR52"/>
      <c r="MXS52"/>
      <c r="MXT52"/>
      <c r="MXU52"/>
      <c r="MXV52"/>
      <c r="MXW52"/>
      <c r="MXX52"/>
      <c r="MXY52"/>
      <c r="MXZ52"/>
      <c r="MYA52"/>
      <c r="MYB52"/>
      <c r="MYC52"/>
      <c r="MYD52"/>
      <c r="MYE52"/>
      <c r="MYF52"/>
      <c r="MYG52"/>
      <c r="MYH52"/>
      <c r="MYI52"/>
      <c r="MYJ52"/>
      <c r="MYK52"/>
      <c r="MYL52"/>
      <c r="MYM52"/>
      <c r="MYN52"/>
      <c r="MYO52"/>
      <c r="MYP52"/>
      <c r="MYQ52"/>
      <c r="MYR52"/>
      <c r="MYS52"/>
      <c r="MYT52"/>
      <c r="MYU52"/>
      <c r="MYV52"/>
      <c r="MYW52"/>
      <c r="MYX52"/>
      <c r="MYY52"/>
      <c r="MYZ52"/>
      <c r="MZA52"/>
      <c r="MZB52"/>
      <c r="MZC52"/>
      <c r="MZD52"/>
      <c r="MZE52"/>
      <c r="MZF52"/>
      <c r="MZG52"/>
      <c r="MZH52"/>
      <c r="MZI52"/>
      <c r="MZJ52"/>
      <c r="MZK52"/>
      <c r="MZL52"/>
      <c r="MZM52"/>
      <c r="MZN52"/>
      <c r="MZO52"/>
      <c r="MZP52"/>
      <c r="MZQ52"/>
      <c r="MZR52"/>
      <c r="MZS52"/>
      <c r="MZT52"/>
      <c r="MZU52"/>
      <c r="MZV52"/>
      <c r="MZW52"/>
      <c r="MZX52"/>
      <c r="MZY52"/>
      <c r="MZZ52"/>
      <c r="NAA52"/>
      <c r="NAB52"/>
      <c r="NAC52"/>
      <c r="NAD52"/>
      <c r="NAE52"/>
      <c r="NAF52"/>
      <c r="NAG52"/>
      <c r="NAH52"/>
      <c r="NAI52"/>
      <c r="NAJ52"/>
      <c r="NAK52"/>
      <c r="NAL52"/>
      <c r="NAM52"/>
      <c r="NAN52"/>
      <c r="NAO52"/>
      <c r="NAP52"/>
      <c r="NAQ52"/>
      <c r="NAR52"/>
      <c r="NAS52"/>
      <c r="NAT52"/>
      <c r="NAU52"/>
      <c r="NAV52"/>
      <c r="NAW52"/>
      <c r="NAX52"/>
      <c r="NAY52"/>
      <c r="NAZ52"/>
      <c r="NBA52"/>
      <c r="NBB52"/>
      <c r="NBC52"/>
      <c r="NBD52"/>
      <c r="NBE52"/>
      <c r="NBF52"/>
      <c r="NBG52"/>
      <c r="NBH52"/>
      <c r="NBI52"/>
      <c r="NBJ52"/>
      <c r="NBK52"/>
      <c r="NBL52"/>
      <c r="NBM52"/>
      <c r="NBN52"/>
      <c r="NBO52"/>
      <c r="NBP52"/>
      <c r="NBQ52"/>
      <c r="NBR52"/>
      <c r="NBS52"/>
      <c r="NBT52"/>
      <c r="NBU52"/>
      <c r="NBV52"/>
      <c r="NBW52"/>
      <c r="NBX52"/>
      <c r="NBY52"/>
      <c r="NBZ52"/>
      <c r="NCA52"/>
      <c r="NCB52"/>
      <c r="NCC52"/>
      <c r="NCD52"/>
      <c r="NCE52"/>
      <c r="NCF52"/>
      <c r="NCG52"/>
      <c r="NCH52"/>
      <c r="NCI52"/>
      <c r="NCJ52"/>
      <c r="NCK52"/>
      <c r="NCL52"/>
      <c r="NCM52"/>
      <c r="NCN52"/>
      <c r="NCO52"/>
      <c r="NCP52"/>
      <c r="NCQ52"/>
      <c r="NCR52"/>
      <c r="NCS52"/>
      <c r="NCT52"/>
      <c r="NCU52"/>
      <c r="NCV52"/>
      <c r="NCW52"/>
      <c r="NCX52"/>
      <c r="NCY52"/>
      <c r="NCZ52"/>
      <c r="NDA52"/>
      <c r="NDB52"/>
      <c r="NDC52"/>
      <c r="NDD52"/>
      <c r="NDE52"/>
      <c r="NDF52"/>
      <c r="NDG52"/>
      <c r="NDH52"/>
      <c r="NDI52"/>
      <c r="NDJ52"/>
      <c r="NDK52"/>
      <c r="NDL52"/>
      <c r="NDM52"/>
      <c r="NDN52"/>
      <c r="NDO52"/>
      <c r="NDP52"/>
      <c r="NDQ52"/>
      <c r="NDR52"/>
      <c r="NDS52"/>
      <c r="NDT52"/>
      <c r="NDU52"/>
      <c r="NDV52"/>
      <c r="NDW52"/>
      <c r="NDX52"/>
      <c r="NDY52"/>
      <c r="NDZ52"/>
      <c r="NEA52"/>
      <c r="NEB52"/>
      <c r="NEC52"/>
      <c r="NED52"/>
      <c r="NEE52"/>
      <c r="NEF52"/>
      <c r="NEG52"/>
      <c r="NEH52"/>
      <c r="NEI52"/>
      <c r="NEJ52"/>
      <c r="NEK52"/>
      <c r="NEL52"/>
      <c r="NEM52"/>
      <c r="NEN52"/>
      <c r="NEO52"/>
      <c r="NEP52"/>
      <c r="NEQ52"/>
      <c r="NER52"/>
      <c r="NES52"/>
      <c r="NET52"/>
      <c r="NEU52"/>
      <c r="NEV52"/>
      <c r="NEW52"/>
      <c r="NEX52"/>
      <c r="NEY52"/>
      <c r="NEZ52"/>
      <c r="NFA52"/>
      <c r="NFB52"/>
      <c r="NFC52"/>
      <c r="NFD52"/>
      <c r="NFE52"/>
      <c r="NFF52"/>
      <c r="NFG52"/>
      <c r="NFH52"/>
      <c r="NFI52"/>
      <c r="NFJ52"/>
      <c r="NFK52"/>
      <c r="NFL52"/>
      <c r="NFM52"/>
      <c r="NFN52"/>
      <c r="NFO52"/>
      <c r="NFP52"/>
      <c r="NFQ52"/>
      <c r="NFR52"/>
      <c r="NFS52"/>
      <c r="NFT52"/>
      <c r="NFU52"/>
      <c r="NFV52"/>
      <c r="NFW52"/>
      <c r="NFX52"/>
      <c r="NFY52"/>
      <c r="NFZ52"/>
      <c r="NGA52"/>
      <c r="NGB52"/>
      <c r="NGC52"/>
      <c r="NGD52"/>
      <c r="NGE52"/>
      <c r="NGF52"/>
      <c r="NGG52"/>
      <c r="NGH52"/>
      <c r="NGI52"/>
      <c r="NGJ52"/>
      <c r="NGK52"/>
      <c r="NGL52"/>
      <c r="NGM52"/>
      <c r="NGN52"/>
      <c r="NGO52"/>
      <c r="NGP52"/>
      <c r="NGQ52"/>
      <c r="NGR52"/>
      <c r="NGS52"/>
      <c r="NGT52"/>
      <c r="NGU52"/>
      <c r="NGV52"/>
      <c r="NGW52"/>
      <c r="NGX52"/>
      <c r="NGY52"/>
      <c r="NGZ52"/>
      <c r="NHA52"/>
      <c r="NHB52"/>
      <c r="NHC52"/>
      <c r="NHD52"/>
      <c r="NHE52"/>
      <c r="NHF52"/>
      <c r="NHG52"/>
      <c r="NHH52"/>
      <c r="NHI52"/>
      <c r="NHJ52"/>
      <c r="NHK52"/>
      <c r="NHL52"/>
      <c r="NHM52"/>
      <c r="NHN52"/>
      <c r="NHO52"/>
      <c r="NHP52"/>
      <c r="NHQ52"/>
      <c r="NHR52"/>
      <c r="NHS52"/>
      <c r="NHT52"/>
      <c r="NHU52"/>
      <c r="NHV52"/>
      <c r="NHW52"/>
      <c r="NHX52"/>
      <c r="NHY52"/>
      <c r="NHZ52"/>
      <c r="NIA52"/>
      <c r="NIB52"/>
      <c r="NIC52"/>
      <c r="NID52"/>
      <c r="NIE52"/>
      <c r="NIF52"/>
      <c r="NIG52"/>
      <c r="NIH52"/>
      <c r="NII52"/>
      <c r="NIJ52"/>
      <c r="NIK52"/>
      <c r="NIL52"/>
      <c r="NIM52"/>
      <c r="NIN52"/>
      <c r="NIO52"/>
      <c r="NIP52"/>
      <c r="NIQ52"/>
      <c r="NIR52"/>
      <c r="NIS52"/>
      <c r="NIT52"/>
      <c r="NIU52"/>
      <c r="NIV52"/>
      <c r="NIW52"/>
      <c r="NIX52"/>
      <c r="NIY52"/>
      <c r="NIZ52"/>
      <c r="NJA52"/>
      <c r="NJB52"/>
      <c r="NJC52"/>
      <c r="NJD52"/>
      <c r="NJE52"/>
      <c r="NJF52"/>
      <c r="NJG52"/>
      <c r="NJH52"/>
      <c r="NJI52"/>
      <c r="NJJ52"/>
      <c r="NJK52"/>
      <c r="NJL52"/>
      <c r="NJM52"/>
      <c r="NJN52"/>
      <c r="NJO52"/>
      <c r="NJP52"/>
      <c r="NJQ52"/>
      <c r="NJR52"/>
      <c r="NJS52"/>
      <c r="NJT52"/>
      <c r="NJU52"/>
      <c r="NJV52"/>
      <c r="NJW52"/>
      <c r="NJX52"/>
      <c r="NJY52"/>
      <c r="NJZ52"/>
      <c r="NKA52"/>
      <c r="NKB52"/>
      <c r="NKC52"/>
      <c r="NKD52"/>
      <c r="NKE52"/>
      <c r="NKF52"/>
      <c r="NKG52"/>
      <c r="NKH52"/>
      <c r="NKI52"/>
      <c r="NKJ52"/>
      <c r="NKK52"/>
      <c r="NKL52"/>
      <c r="NKM52"/>
      <c r="NKN52"/>
      <c r="NKO52"/>
      <c r="NKP52"/>
      <c r="NKQ52"/>
      <c r="NKR52"/>
      <c r="NKS52"/>
      <c r="NKT52"/>
      <c r="NKU52"/>
      <c r="NKV52"/>
      <c r="NKW52"/>
      <c r="NKX52"/>
      <c r="NKY52"/>
      <c r="NKZ52"/>
      <c r="NLA52"/>
      <c r="NLB52"/>
      <c r="NLC52"/>
      <c r="NLD52"/>
      <c r="NLE52"/>
      <c r="NLF52"/>
      <c r="NLG52"/>
      <c r="NLH52"/>
      <c r="NLI52"/>
      <c r="NLJ52"/>
      <c r="NLK52"/>
      <c r="NLL52"/>
      <c r="NLM52"/>
      <c r="NLN52"/>
      <c r="NLO52"/>
      <c r="NLP52"/>
      <c r="NLQ52"/>
      <c r="NLR52"/>
      <c r="NLS52"/>
      <c r="NLT52"/>
      <c r="NLU52"/>
      <c r="NLV52"/>
      <c r="NLW52"/>
      <c r="NLX52"/>
      <c r="NLY52"/>
      <c r="NLZ52"/>
      <c r="NMA52"/>
      <c r="NMB52"/>
      <c r="NMC52"/>
      <c r="NMD52"/>
      <c r="NME52"/>
      <c r="NMF52"/>
      <c r="NMG52"/>
      <c r="NMH52"/>
      <c r="NMI52"/>
      <c r="NMJ52"/>
      <c r="NMK52"/>
      <c r="NML52"/>
      <c r="NMM52"/>
      <c r="NMN52"/>
      <c r="NMO52"/>
      <c r="NMP52"/>
      <c r="NMQ52"/>
      <c r="NMR52"/>
      <c r="NMS52"/>
      <c r="NMT52"/>
      <c r="NMU52"/>
      <c r="NMV52"/>
      <c r="NMW52"/>
      <c r="NMX52"/>
      <c r="NMY52"/>
      <c r="NMZ52"/>
      <c r="NNA52"/>
      <c r="NNB52"/>
      <c r="NNC52"/>
      <c r="NND52"/>
      <c r="NNE52"/>
      <c r="NNF52"/>
      <c r="NNG52"/>
      <c r="NNH52"/>
      <c r="NNI52"/>
      <c r="NNJ52"/>
      <c r="NNK52"/>
      <c r="NNL52"/>
      <c r="NNM52"/>
      <c r="NNN52"/>
      <c r="NNO52"/>
      <c r="NNP52"/>
      <c r="NNQ52"/>
      <c r="NNR52"/>
      <c r="NNS52"/>
      <c r="NNT52"/>
      <c r="NNU52"/>
      <c r="NNV52"/>
      <c r="NNW52"/>
      <c r="NNX52"/>
      <c r="NNY52"/>
      <c r="NNZ52"/>
      <c r="NOA52"/>
      <c r="NOB52"/>
      <c r="NOC52"/>
      <c r="NOD52"/>
      <c r="NOE52"/>
      <c r="NOF52"/>
      <c r="NOG52"/>
      <c r="NOH52"/>
      <c r="NOI52"/>
      <c r="NOJ52"/>
      <c r="NOK52"/>
      <c r="NOL52"/>
      <c r="NOM52"/>
      <c r="NON52"/>
      <c r="NOO52"/>
      <c r="NOP52"/>
      <c r="NOQ52"/>
      <c r="NOR52"/>
      <c r="NOS52"/>
      <c r="NOT52"/>
      <c r="NOU52"/>
      <c r="NOV52"/>
      <c r="NOW52"/>
      <c r="NOX52"/>
      <c r="NOY52"/>
      <c r="NOZ52"/>
      <c r="NPA52"/>
      <c r="NPB52"/>
      <c r="NPC52"/>
      <c r="NPD52"/>
      <c r="NPE52"/>
      <c r="NPF52"/>
      <c r="NPG52"/>
      <c r="NPH52"/>
      <c r="NPI52"/>
      <c r="NPJ52"/>
      <c r="NPK52"/>
      <c r="NPL52"/>
      <c r="NPM52"/>
      <c r="NPN52"/>
      <c r="NPO52"/>
      <c r="NPP52"/>
      <c r="NPQ52"/>
      <c r="NPR52"/>
      <c r="NPS52"/>
      <c r="NPT52"/>
      <c r="NPU52"/>
      <c r="NPV52"/>
      <c r="NPW52"/>
      <c r="NPX52"/>
      <c r="NPY52"/>
      <c r="NPZ52"/>
      <c r="NQA52"/>
      <c r="NQB52"/>
      <c r="NQC52"/>
      <c r="NQD52"/>
      <c r="NQE52"/>
      <c r="NQF52"/>
      <c r="NQG52"/>
      <c r="NQH52"/>
      <c r="NQI52"/>
      <c r="NQJ52"/>
      <c r="NQK52"/>
      <c r="NQL52"/>
      <c r="NQM52"/>
      <c r="NQN52"/>
      <c r="NQO52"/>
      <c r="NQP52"/>
      <c r="NQQ52"/>
      <c r="NQR52"/>
      <c r="NQS52"/>
      <c r="NQT52"/>
      <c r="NQU52"/>
      <c r="NQV52"/>
      <c r="NQW52"/>
      <c r="NQX52"/>
      <c r="NQY52"/>
      <c r="NQZ52"/>
      <c r="NRA52"/>
      <c r="NRB52"/>
      <c r="NRC52"/>
      <c r="NRD52"/>
      <c r="NRE52"/>
      <c r="NRF52"/>
      <c r="NRG52"/>
      <c r="NRH52"/>
      <c r="NRI52"/>
      <c r="NRJ52"/>
      <c r="NRK52"/>
      <c r="NRL52"/>
      <c r="NRM52"/>
      <c r="NRN52"/>
      <c r="NRO52"/>
      <c r="NRP52"/>
      <c r="NRQ52"/>
      <c r="NRR52"/>
      <c r="NRS52"/>
      <c r="NRT52"/>
      <c r="NRU52"/>
      <c r="NRV52"/>
      <c r="NRW52"/>
      <c r="NRX52"/>
      <c r="NRY52"/>
      <c r="NRZ52"/>
      <c r="NSA52"/>
      <c r="NSB52"/>
      <c r="NSC52"/>
      <c r="NSD52"/>
      <c r="NSE52"/>
      <c r="NSF52"/>
      <c r="NSG52"/>
      <c r="NSH52"/>
      <c r="NSI52"/>
      <c r="NSJ52"/>
      <c r="NSK52"/>
      <c r="NSL52"/>
      <c r="NSM52"/>
      <c r="NSN52"/>
      <c r="NSO52"/>
      <c r="NSP52"/>
      <c r="NSQ52"/>
      <c r="NSR52"/>
      <c r="NSS52"/>
      <c r="NST52"/>
      <c r="NSU52"/>
      <c r="NSV52"/>
      <c r="NSW52"/>
      <c r="NSX52"/>
      <c r="NSY52"/>
      <c r="NSZ52"/>
      <c r="NTA52"/>
      <c r="NTB52"/>
      <c r="NTC52"/>
      <c r="NTD52"/>
      <c r="NTE52"/>
      <c r="NTF52"/>
      <c r="NTG52"/>
      <c r="NTH52"/>
      <c r="NTI52"/>
      <c r="NTJ52"/>
      <c r="NTK52"/>
      <c r="NTL52"/>
      <c r="NTM52"/>
      <c r="NTN52"/>
      <c r="NTO52"/>
      <c r="NTP52"/>
      <c r="NTQ52"/>
      <c r="NTR52"/>
      <c r="NTS52"/>
      <c r="NTT52"/>
      <c r="NTU52"/>
      <c r="NTV52"/>
      <c r="NTW52"/>
      <c r="NTX52"/>
      <c r="NTY52"/>
      <c r="NTZ52"/>
      <c r="NUA52"/>
      <c r="NUB52"/>
      <c r="NUC52"/>
      <c r="NUD52"/>
      <c r="NUE52"/>
      <c r="NUF52"/>
      <c r="NUG52"/>
      <c r="NUH52"/>
      <c r="NUI52"/>
      <c r="NUJ52"/>
      <c r="NUK52"/>
      <c r="NUL52"/>
      <c r="NUM52"/>
      <c r="NUN52"/>
      <c r="NUO52"/>
      <c r="NUP52"/>
      <c r="NUQ52"/>
      <c r="NUR52"/>
      <c r="NUS52"/>
      <c r="NUT52"/>
      <c r="NUU52"/>
      <c r="NUV52"/>
      <c r="NUW52"/>
      <c r="NUX52"/>
      <c r="NUY52"/>
      <c r="NUZ52"/>
      <c r="NVA52"/>
      <c r="NVB52"/>
      <c r="NVC52"/>
      <c r="NVD52"/>
      <c r="NVE52"/>
      <c r="NVF52"/>
      <c r="NVG52"/>
      <c r="NVH52"/>
      <c r="NVI52"/>
      <c r="NVJ52"/>
      <c r="NVK52"/>
      <c r="NVL52"/>
      <c r="NVM52"/>
      <c r="NVN52"/>
      <c r="NVO52"/>
      <c r="NVP52"/>
      <c r="NVQ52"/>
      <c r="NVR52"/>
      <c r="NVS52"/>
      <c r="NVT52"/>
      <c r="NVU52"/>
      <c r="NVV52"/>
      <c r="NVW52"/>
      <c r="NVX52"/>
      <c r="NVY52"/>
      <c r="NVZ52"/>
      <c r="NWA52"/>
      <c r="NWB52"/>
      <c r="NWC52"/>
      <c r="NWD52"/>
      <c r="NWE52"/>
      <c r="NWF52"/>
      <c r="NWG52"/>
      <c r="NWH52"/>
      <c r="NWI52"/>
      <c r="NWJ52"/>
      <c r="NWK52"/>
      <c r="NWL52"/>
      <c r="NWM52"/>
      <c r="NWN52"/>
      <c r="NWO52"/>
      <c r="NWP52"/>
      <c r="NWQ52"/>
      <c r="NWR52"/>
      <c r="NWS52"/>
      <c r="NWT52"/>
      <c r="NWU52"/>
      <c r="NWV52"/>
      <c r="NWW52"/>
      <c r="NWX52"/>
      <c r="NWY52"/>
      <c r="NWZ52"/>
      <c r="NXA52"/>
      <c r="NXB52"/>
      <c r="NXC52"/>
      <c r="NXD52"/>
      <c r="NXE52"/>
      <c r="NXF52"/>
      <c r="NXG52"/>
      <c r="NXH52"/>
      <c r="NXI52"/>
      <c r="NXJ52"/>
      <c r="NXK52"/>
      <c r="NXL52"/>
      <c r="NXM52"/>
      <c r="NXN52"/>
      <c r="NXO52"/>
      <c r="NXP52"/>
      <c r="NXQ52"/>
      <c r="NXR52"/>
      <c r="NXS52"/>
      <c r="NXT52"/>
      <c r="NXU52"/>
      <c r="NXV52"/>
      <c r="NXW52"/>
      <c r="NXX52"/>
      <c r="NXY52"/>
      <c r="NXZ52"/>
      <c r="NYA52"/>
      <c r="NYB52"/>
      <c r="NYC52"/>
      <c r="NYD52"/>
      <c r="NYE52"/>
      <c r="NYF52"/>
      <c r="NYG52"/>
      <c r="NYH52"/>
      <c r="NYI52"/>
      <c r="NYJ52"/>
      <c r="NYK52"/>
      <c r="NYL52"/>
      <c r="NYM52"/>
      <c r="NYN52"/>
      <c r="NYO52"/>
      <c r="NYP52"/>
      <c r="NYQ52"/>
      <c r="NYR52"/>
      <c r="NYS52"/>
      <c r="NYT52"/>
      <c r="NYU52"/>
      <c r="NYV52"/>
      <c r="NYW52"/>
      <c r="NYX52"/>
      <c r="NYY52"/>
      <c r="NYZ52"/>
      <c r="NZA52"/>
      <c r="NZB52"/>
      <c r="NZC52"/>
      <c r="NZD52"/>
      <c r="NZE52"/>
      <c r="NZF52"/>
      <c r="NZG52"/>
      <c r="NZH52"/>
      <c r="NZI52"/>
      <c r="NZJ52"/>
      <c r="NZK52"/>
      <c r="NZL52"/>
      <c r="NZM52"/>
      <c r="NZN52"/>
      <c r="NZO52"/>
      <c r="NZP52"/>
      <c r="NZQ52"/>
      <c r="NZR52"/>
      <c r="NZS52"/>
      <c r="NZT52"/>
      <c r="NZU52"/>
      <c r="NZV52"/>
      <c r="NZW52"/>
      <c r="NZX52"/>
      <c r="NZY52"/>
      <c r="NZZ52"/>
      <c r="OAA52"/>
      <c r="OAB52"/>
      <c r="OAC52"/>
      <c r="OAD52"/>
      <c r="OAE52"/>
      <c r="OAF52"/>
      <c r="OAG52"/>
      <c r="OAH52"/>
      <c r="OAI52"/>
      <c r="OAJ52"/>
      <c r="OAK52"/>
      <c r="OAL52"/>
      <c r="OAM52"/>
      <c r="OAN52"/>
      <c r="OAO52"/>
      <c r="OAP52"/>
      <c r="OAQ52"/>
      <c r="OAR52"/>
      <c r="OAS52"/>
      <c r="OAT52"/>
      <c r="OAU52"/>
      <c r="OAV52"/>
      <c r="OAW52"/>
      <c r="OAX52"/>
      <c r="OAY52"/>
      <c r="OAZ52"/>
      <c r="OBA52"/>
      <c r="OBB52"/>
      <c r="OBC52"/>
      <c r="OBD52"/>
      <c r="OBE52"/>
      <c r="OBF52"/>
      <c r="OBG52"/>
      <c r="OBH52"/>
      <c r="OBI52"/>
      <c r="OBJ52"/>
      <c r="OBK52"/>
      <c r="OBL52"/>
      <c r="OBM52"/>
      <c r="OBN52"/>
      <c r="OBO52"/>
      <c r="OBP52"/>
      <c r="OBQ52"/>
      <c r="OBR52"/>
      <c r="OBS52"/>
      <c r="OBT52"/>
      <c r="OBU52"/>
      <c r="OBV52"/>
      <c r="OBW52"/>
      <c r="OBX52"/>
      <c r="OBY52"/>
      <c r="OBZ52"/>
      <c r="OCA52"/>
      <c r="OCB52"/>
      <c r="OCC52"/>
      <c r="OCD52"/>
      <c r="OCE52"/>
      <c r="OCF52"/>
      <c r="OCG52"/>
      <c r="OCH52"/>
      <c r="OCI52"/>
      <c r="OCJ52"/>
      <c r="OCK52"/>
      <c r="OCL52"/>
      <c r="OCM52"/>
      <c r="OCN52"/>
      <c r="OCO52"/>
      <c r="OCP52"/>
      <c r="OCQ52"/>
      <c r="OCR52"/>
      <c r="OCS52"/>
      <c r="OCT52"/>
      <c r="OCU52"/>
      <c r="OCV52"/>
      <c r="OCW52"/>
      <c r="OCX52"/>
      <c r="OCY52"/>
      <c r="OCZ52"/>
      <c r="ODA52"/>
      <c r="ODB52"/>
      <c r="ODC52"/>
      <c r="ODD52"/>
      <c r="ODE52"/>
      <c r="ODF52"/>
      <c r="ODG52"/>
      <c r="ODH52"/>
      <c r="ODI52"/>
      <c r="ODJ52"/>
      <c r="ODK52"/>
      <c r="ODL52"/>
      <c r="ODM52"/>
      <c r="ODN52"/>
      <c r="ODO52"/>
      <c r="ODP52"/>
      <c r="ODQ52"/>
      <c r="ODR52"/>
      <c r="ODS52"/>
      <c r="ODT52"/>
      <c r="ODU52"/>
      <c r="ODV52"/>
      <c r="ODW52"/>
      <c r="ODX52"/>
      <c r="ODY52"/>
      <c r="ODZ52"/>
      <c r="OEA52"/>
      <c r="OEB52"/>
      <c r="OEC52"/>
      <c r="OED52"/>
      <c r="OEE52"/>
      <c r="OEF52"/>
      <c r="OEG52"/>
      <c r="OEH52"/>
      <c r="OEI52"/>
      <c r="OEJ52"/>
      <c r="OEK52"/>
      <c r="OEL52"/>
      <c r="OEM52"/>
      <c r="OEN52"/>
      <c r="OEO52"/>
      <c r="OEP52"/>
      <c r="OEQ52"/>
      <c r="OER52"/>
      <c r="OES52"/>
      <c r="OET52"/>
      <c r="OEU52"/>
      <c r="OEV52"/>
      <c r="OEW52"/>
      <c r="OEX52"/>
      <c r="OEY52"/>
      <c r="OEZ52"/>
      <c r="OFA52"/>
      <c r="OFB52"/>
      <c r="OFC52"/>
      <c r="OFD52"/>
      <c r="OFE52"/>
      <c r="OFF52"/>
      <c r="OFG52"/>
      <c r="OFH52"/>
      <c r="OFI52"/>
      <c r="OFJ52"/>
      <c r="OFK52"/>
      <c r="OFL52"/>
      <c r="OFM52"/>
      <c r="OFN52"/>
      <c r="OFO52"/>
      <c r="OFP52"/>
      <c r="OFQ52"/>
      <c r="OFR52"/>
      <c r="OFS52"/>
      <c r="OFT52"/>
      <c r="OFU52"/>
      <c r="OFV52"/>
      <c r="OFW52"/>
      <c r="OFX52"/>
      <c r="OFY52"/>
      <c r="OFZ52"/>
      <c r="OGA52"/>
      <c r="OGB52"/>
      <c r="OGC52"/>
      <c r="OGD52"/>
      <c r="OGE52"/>
      <c r="OGF52"/>
      <c r="OGG52"/>
      <c r="OGH52"/>
      <c r="OGI52"/>
      <c r="OGJ52"/>
      <c r="OGK52"/>
      <c r="OGL52"/>
      <c r="OGM52"/>
      <c r="OGN52"/>
      <c r="OGO52"/>
      <c r="OGP52"/>
      <c r="OGQ52"/>
      <c r="OGR52"/>
      <c r="OGS52"/>
      <c r="OGT52"/>
      <c r="OGU52"/>
      <c r="OGV52"/>
      <c r="OGW52"/>
      <c r="OGX52"/>
      <c r="OGY52"/>
      <c r="OGZ52"/>
      <c r="OHA52"/>
      <c r="OHB52"/>
      <c r="OHC52"/>
      <c r="OHD52"/>
      <c r="OHE52"/>
      <c r="OHF52"/>
      <c r="OHG52"/>
      <c r="OHH52"/>
      <c r="OHI52"/>
      <c r="OHJ52"/>
      <c r="OHK52"/>
      <c r="OHL52"/>
      <c r="OHM52"/>
      <c r="OHN52"/>
      <c r="OHO52"/>
      <c r="OHP52"/>
      <c r="OHQ52"/>
      <c r="OHR52"/>
      <c r="OHS52"/>
      <c r="OHT52"/>
      <c r="OHU52"/>
      <c r="OHV52"/>
      <c r="OHW52"/>
      <c r="OHX52"/>
      <c r="OHY52"/>
      <c r="OHZ52"/>
      <c r="OIA52"/>
      <c r="OIB52"/>
      <c r="OIC52"/>
      <c r="OID52"/>
      <c r="OIE52"/>
      <c r="OIF52"/>
      <c r="OIG52"/>
      <c r="OIH52"/>
      <c r="OII52"/>
      <c r="OIJ52"/>
      <c r="OIK52"/>
      <c r="OIL52"/>
      <c r="OIM52"/>
      <c r="OIN52"/>
      <c r="OIO52"/>
      <c r="OIP52"/>
      <c r="OIQ52"/>
      <c r="OIR52"/>
      <c r="OIS52"/>
      <c r="OIT52"/>
      <c r="OIU52"/>
      <c r="OIV52"/>
      <c r="OIW52"/>
      <c r="OIX52"/>
      <c r="OIY52"/>
      <c r="OIZ52"/>
      <c r="OJA52"/>
      <c r="OJB52"/>
      <c r="OJC52"/>
      <c r="OJD52"/>
      <c r="OJE52"/>
      <c r="OJF52"/>
      <c r="OJG52"/>
      <c r="OJH52"/>
      <c r="OJI52"/>
      <c r="OJJ52"/>
      <c r="OJK52"/>
      <c r="OJL52"/>
      <c r="OJM52"/>
      <c r="OJN52"/>
      <c r="OJO52"/>
      <c r="OJP52"/>
      <c r="OJQ52"/>
      <c r="OJR52"/>
      <c r="OJS52"/>
      <c r="OJT52"/>
      <c r="OJU52"/>
      <c r="OJV52"/>
      <c r="OJW52"/>
      <c r="OJX52"/>
      <c r="OJY52"/>
      <c r="OJZ52"/>
      <c r="OKA52"/>
      <c r="OKB52"/>
      <c r="OKC52"/>
      <c r="OKD52"/>
      <c r="OKE52"/>
      <c r="OKF52"/>
      <c r="OKG52"/>
      <c r="OKH52"/>
      <c r="OKI52"/>
      <c r="OKJ52"/>
      <c r="OKK52"/>
      <c r="OKL52"/>
      <c r="OKM52"/>
      <c r="OKN52"/>
      <c r="OKO52"/>
      <c r="OKP52"/>
      <c r="OKQ52"/>
      <c r="OKR52"/>
      <c r="OKS52"/>
      <c r="OKT52"/>
      <c r="OKU52"/>
      <c r="OKV52"/>
      <c r="OKW52"/>
      <c r="OKX52"/>
      <c r="OKY52"/>
      <c r="OKZ52"/>
      <c r="OLA52"/>
      <c r="OLB52"/>
      <c r="OLC52"/>
      <c r="OLD52"/>
      <c r="OLE52"/>
      <c r="OLF52"/>
      <c r="OLG52"/>
      <c r="OLH52"/>
      <c r="OLI52"/>
      <c r="OLJ52"/>
      <c r="OLK52"/>
      <c r="OLL52"/>
      <c r="OLM52"/>
      <c r="OLN52"/>
      <c r="OLO52"/>
      <c r="OLP52"/>
      <c r="OLQ52"/>
      <c r="OLR52"/>
      <c r="OLS52"/>
      <c r="OLT52"/>
      <c r="OLU52"/>
      <c r="OLV52"/>
      <c r="OLW52"/>
      <c r="OLX52"/>
      <c r="OLY52"/>
      <c r="OLZ52"/>
      <c r="OMA52"/>
      <c r="OMB52"/>
      <c r="OMC52"/>
      <c r="OMD52"/>
      <c r="OME52"/>
      <c r="OMF52"/>
      <c r="OMG52"/>
      <c r="OMH52"/>
      <c r="OMI52"/>
      <c r="OMJ52"/>
      <c r="OMK52"/>
      <c r="OML52"/>
      <c r="OMM52"/>
      <c r="OMN52"/>
      <c r="OMO52"/>
      <c r="OMP52"/>
      <c r="OMQ52"/>
      <c r="OMR52"/>
      <c r="OMS52"/>
      <c r="OMT52"/>
      <c r="OMU52"/>
      <c r="OMV52"/>
      <c r="OMW52"/>
      <c r="OMX52"/>
      <c r="OMY52"/>
      <c r="OMZ52"/>
      <c r="ONA52"/>
      <c r="ONB52"/>
      <c r="ONC52"/>
      <c r="OND52"/>
      <c r="ONE52"/>
      <c r="ONF52"/>
      <c r="ONG52"/>
      <c r="ONH52"/>
      <c r="ONI52"/>
      <c r="ONJ52"/>
      <c r="ONK52"/>
      <c r="ONL52"/>
      <c r="ONM52"/>
      <c r="ONN52"/>
      <c r="ONO52"/>
      <c r="ONP52"/>
      <c r="ONQ52"/>
      <c r="ONR52"/>
      <c r="ONS52"/>
      <c r="ONT52"/>
      <c r="ONU52"/>
      <c r="ONV52"/>
      <c r="ONW52"/>
      <c r="ONX52"/>
      <c r="ONY52"/>
      <c r="ONZ52"/>
      <c r="OOA52"/>
      <c r="OOB52"/>
      <c r="OOC52"/>
      <c r="OOD52"/>
      <c r="OOE52"/>
      <c r="OOF52"/>
      <c r="OOG52"/>
      <c r="OOH52"/>
      <c r="OOI52"/>
      <c r="OOJ52"/>
      <c r="OOK52"/>
      <c r="OOL52"/>
      <c r="OOM52"/>
      <c r="OON52"/>
      <c r="OOO52"/>
      <c r="OOP52"/>
      <c r="OOQ52"/>
      <c r="OOR52"/>
      <c r="OOS52"/>
      <c r="OOT52"/>
      <c r="OOU52"/>
      <c r="OOV52"/>
      <c r="OOW52"/>
      <c r="OOX52"/>
      <c r="OOY52"/>
      <c r="OOZ52"/>
      <c r="OPA52"/>
      <c r="OPB52"/>
      <c r="OPC52"/>
      <c r="OPD52"/>
      <c r="OPE52"/>
      <c r="OPF52"/>
      <c r="OPG52"/>
      <c r="OPH52"/>
      <c r="OPI52"/>
      <c r="OPJ52"/>
      <c r="OPK52"/>
      <c r="OPL52"/>
      <c r="OPM52"/>
      <c r="OPN52"/>
      <c r="OPO52"/>
      <c r="OPP52"/>
      <c r="OPQ52"/>
      <c r="OPR52"/>
      <c r="OPS52"/>
      <c r="OPT52"/>
      <c r="OPU52"/>
      <c r="OPV52"/>
      <c r="OPW52"/>
      <c r="OPX52"/>
      <c r="OPY52"/>
      <c r="OPZ52"/>
      <c r="OQA52"/>
      <c r="OQB52"/>
      <c r="OQC52"/>
      <c r="OQD52"/>
      <c r="OQE52"/>
      <c r="OQF52"/>
      <c r="OQG52"/>
      <c r="OQH52"/>
      <c r="OQI52"/>
      <c r="OQJ52"/>
      <c r="OQK52"/>
      <c r="OQL52"/>
      <c r="OQM52"/>
      <c r="OQN52"/>
      <c r="OQO52"/>
      <c r="OQP52"/>
      <c r="OQQ52"/>
      <c r="OQR52"/>
      <c r="OQS52"/>
      <c r="OQT52"/>
      <c r="OQU52"/>
      <c r="OQV52"/>
      <c r="OQW52"/>
      <c r="OQX52"/>
      <c r="OQY52"/>
      <c r="OQZ52"/>
      <c r="ORA52"/>
      <c r="ORB52"/>
      <c r="ORC52"/>
      <c r="ORD52"/>
      <c r="ORE52"/>
      <c r="ORF52"/>
      <c r="ORG52"/>
      <c r="ORH52"/>
      <c r="ORI52"/>
      <c r="ORJ52"/>
      <c r="ORK52"/>
      <c r="ORL52"/>
      <c r="ORM52"/>
      <c r="ORN52"/>
      <c r="ORO52"/>
      <c r="ORP52"/>
      <c r="ORQ52"/>
      <c r="ORR52"/>
      <c r="ORS52"/>
      <c r="ORT52"/>
      <c r="ORU52"/>
      <c r="ORV52"/>
      <c r="ORW52"/>
      <c r="ORX52"/>
      <c r="ORY52"/>
      <c r="ORZ52"/>
      <c r="OSA52"/>
      <c r="OSB52"/>
      <c r="OSC52"/>
      <c r="OSD52"/>
      <c r="OSE52"/>
      <c r="OSF52"/>
      <c r="OSG52"/>
      <c r="OSH52"/>
      <c r="OSI52"/>
      <c r="OSJ52"/>
      <c r="OSK52"/>
      <c r="OSL52"/>
      <c r="OSM52"/>
      <c r="OSN52"/>
      <c r="OSO52"/>
      <c r="OSP52"/>
      <c r="OSQ52"/>
      <c r="OSR52"/>
      <c r="OSS52"/>
      <c r="OST52"/>
      <c r="OSU52"/>
      <c r="OSV52"/>
      <c r="OSW52"/>
      <c r="OSX52"/>
      <c r="OSY52"/>
      <c r="OSZ52"/>
      <c r="OTA52"/>
      <c r="OTB52"/>
      <c r="OTC52"/>
      <c r="OTD52"/>
      <c r="OTE52"/>
      <c r="OTF52"/>
      <c r="OTG52"/>
      <c r="OTH52"/>
      <c r="OTI52"/>
      <c r="OTJ52"/>
      <c r="OTK52"/>
      <c r="OTL52"/>
      <c r="OTM52"/>
      <c r="OTN52"/>
      <c r="OTO52"/>
      <c r="OTP52"/>
      <c r="OTQ52"/>
      <c r="OTR52"/>
      <c r="OTS52"/>
      <c r="OTT52"/>
      <c r="OTU52"/>
      <c r="OTV52"/>
      <c r="OTW52"/>
      <c r="OTX52"/>
      <c r="OTY52"/>
      <c r="OTZ52"/>
      <c r="OUA52"/>
      <c r="OUB52"/>
      <c r="OUC52"/>
      <c r="OUD52"/>
      <c r="OUE52"/>
      <c r="OUF52"/>
      <c r="OUG52"/>
      <c r="OUH52"/>
      <c r="OUI52"/>
      <c r="OUJ52"/>
      <c r="OUK52"/>
      <c r="OUL52"/>
      <c r="OUM52"/>
      <c r="OUN52"/>
      <c r="OUO52"/>
      <c r="OUP52"/>
      <c r="OUQ52"/>
      <c r="OUR52"/>
      <c r="OUS52"/>
      <c r="OUT52"/>
      <c r="OUU52"/>
      <c r="OUV52"/>
      <c r="OUW52"/>
      <c r="OUX52"/>
      <c r="OUY52"/>
      <c r="OUZ52"/>
      <c r="OVA52"/>
      <c r="OVB52"/>
      <c r="OVC52"/>
      <c r="OVD52"/>
      <c r="OVE52"/>
      <c r="OVF52"/>
      <c r="OVG52"/>
      <c r="OVH52"/>
      <c r="OVI52"/>
      <c r="OVJ52"/>
      <c r="OVK52"/>
      <c r="OVL52"/>
      <c r="OVM52"/>
      <c r="OVN52"/>
      <c r="OVO52"/>
      <c r="OVP52"/>
      <c r="OVQ52"/>
      <c r="OVR52"/>
      <c r="OVS52"/>
      <c r="OVT52"/>
      <c r="OVU52"/>
      <c r="OVV52"/>
      <c r="OVW52"/>
      <c r="OVX52"/>
      <c r="OVY52"/>
      <c r="OVZ52"/>
      <c r="OWA52"/>
      <c r="OWB52"/>
      <c r="OWC52"/>
      <c r="OWD52"/>
      <c r="OWE52"/>
      <c r="OWF52"/>
      <c r="OWG52"/>
      <c r="OWH52"/>
      <c r="OWI52"/>
      <c r="OWJ52"/>
      <c r="OWK52"/>
      <c r="OWL52"/>
      <c r="OWM52"/>
      <c r="OWN52"/>
      <c r="OWO52"/>
      <c r="OWP52"/>
      <c r="OWQ52"/>
      <c r="OWR52"/>
      <c r="OWS52"/>
      <c r="OWT52"/>
      <c r="OWU52"/>
      <c r="OWV52"/>
      <c r="OWW52"/>
      <c r="OWX52"/>
      <c r="OWY52"/>
      <c r="OWZ52"/>
      <c r="OXA52"/>
      <c r="OXB52"/>
      <c r="OXC52"/>
      <c r="OXD52"/>
      <c r="OXE52"/>
      <c r="OXF52"/>
      <c r="OXG52"/>
      <c r="OXH52"/>
      <c r="OXI52"/>
      <c r="OXJ52"/>
      <c r="OXK52"/>
      <c r="OXL52"/>
      <c r="OXM52"/>
      <c r="OXN52"/>
      <c r="OXO52"/>
      <c r="OXP52"/>
      <c r="OXQ52"/>
      <c r="OXR52"/>
      <c r="OXS52"/>
      <c r="OXT52"/>
      <c r="OXU52"/>
      <c r="OXV52"/>
      <c r="OXW52"/>
      <c r="OXX52"/>
      <c r="OXY52"/>
      <c r="OXZ52"/>
      <c r="OYA52"/>
      <c r="OYB52"/>
      <c r="OYC52"/>
      <c r="OYD52"/>
      <c r="OYE52"/>
      <c r="OYF52"/>
      <c r="OYG52"/>
      <c r="OYH52"/>
      <c r="OYI52"/>
      <c r="OYJ52"/>
      <c r="OYK52"/>
      <c r="OYL52"/>
      <c r="OYM52"/>
      <c r="OYN52"/>
      <c r="OYO52"/>
      <c r="OYP52"/>
      <c r="OYQ52"/>
      <c r="OYR52"/>
      <c r="OYS52"/>
      <c r="OYT52"/>
      <c r="OYU52"/>
      <c r="OYV52"/>
      <c r="OYW52"/>
      <c r="OYX52"/>
      <c r="OYY52"/>
      <c r="OYZ52"/>
      <c r="OZA52"/>
      <c r="OZB52"/>
      <c r="OZC52"/>
      <c r="OZD52"/>
      <c r="OZE52"/>
      <c r="OZF52"/>
      <c r="OZG52"/>
      <c r="OZH52"/>
      <c r="OZI52"/>
      <c r="OZJ52"/>
      <c r="OZK52"/>
      <c r="OZL52"/>
      <c r="OZM52"/>
      <c r="OZN52"/>
      <c r="OZO52"/>
      <c r="OZP52"/>
      <c r="OZQ52"/>
      <c r="OZR52"/>
      <c r="OZS52"/>
      <c r="OZT52"/>
      <c r="OZU52"/>
      <c r="OZV52"/>
      <c r="OZW52"/>
      <c r="OZX52"/>
      <c r="OZY52"/>
      <c r="OZZ52"/>
      <c r="PAA52"/>
      <c r="PAB52"/>
      <c r="PAC52"/>
      <c r="PAD52"/>
      <c r="PAE52"/>
      <c r="PAF52"/>
      <c r="PAG52"/>
      <c r="PAH52"/>
      <c r="PAI52"/>
      <c r="PAJ52"/>
      <c r="PAK52"/>
      <c r="PAL52"/>
      <c r="PAM52"/>
      <c r="PAN52"/>
      <c r="PAO52"/>
      <c r="PAP52"/>
      <c r="PAQ52"/>
      <c r="PAR52"/>
      <c r="PAS52"/>
      <c r="PAT52"/>
      <c r="PAU52"/>
      <c r="PAV52"/>
      <c r="PAW52"/>
      <c r="PAX52"/>
      <c r="PAY52"/>
      <c r="PAZ52"/>
      <c r="PBA52"/>
      <c r="PBB52"/>
      <c r="PBC52"/>
      <c r="PBD52"/>
      <c r="PBE52"/>
      <c r="PBF52"/>
      <c r="PBG52"/>
      <c r="PBH52"/>
      <c r="PBI52"/>
      <c r="PBJ52"/>
      <c r="PBK52"/>
      <c r="PBL52"/>
      <c r="PBM52"/>
      <c r="PBN52"/>
      <c r="PBO52"/>
      <c r="PBP52"/>
      <c r="PBQ52"/>
      <c r="PBR52"/>
      <c r="PBS52"/>
      <c r="PBT52"/>
      <c r="PBU52"/>
      <c r="PBV52"/>
      <c r="PBW52"/>
      <c r="PBX52"/>
      <c r="PBY52"/>
      <c r="PBZ52"/>
      <c r="PCA52"/>
      <c r="PCB52"/>
      <c r="PCC52"/>
      <c r="PCD52"/>
      <c r="PCE52"/>
      <c r="PCF52"/>
      <c r="PCG52"/>
      <c r="PCH52"/>
      <c r="PCI52"/>
      <c r="PCJ52"/>
      <c r="PCK52"/>
      <c r="PCL52"/>
      <c r="PCM52"/>
      <c r="PCN52"/>
      <c r="PCO52"/>
      <c r="PCP52"/>
      <c r="PCQ52"/>
      <c r="PCR52"/>
      <c r="PCS52"/>
      <c r="PCT52"/>
      <c r="PCU52"/>
      <c r="PCV52"/>
      <c r="PCW52"/>
      <c r="PCX52"/>
      <c r="PCY52"/>
      <c r="PCZ52"/>
      <c r="PDA52"/>
      <c r="PDB52"/>
      <c r="PDC52"/>
      <c r="PDD52"/>
      <c r="PDE52"/>
      <c r="PDF52"/>
      <c r="PDG52"/>
      <c r="PDH52"/>
      <c r="PDI52"/>
      <c r="PDJ52"/>
      <c r="PDK52"/>
      <c r="PDL52"/>
      <c r="PDM52"/>
      <c r="PDN52"/>
      <c r="PDO52"/>
      <c r="PDP52"/>
      <c r="PDQ52"/>
      <c r="PDR52"/>
      <c r="PDS52"/>
      <c r="PDT52"/>
      <c r="PDU52"/>
      <c r="PDV52"/>
      <c r="PDW52"/>
      <c r="PDX52"/>
      <c r="PDY52"/>
      <c r="PDZ52"/>
      <c r="PEA52"/>
      <c r="PEB52"/>
      <c r="PEC52"/>
      <c r="PED52"/>
      <c r="PEE52"/>
      <c r="PEF52"/>
      <c r="PEG52"/>
      <c r="PEH52"/>
      <c r="PEI52"/>
      <c r="PEJ52"/>
      <c r="PEK52"/>
      <c r="PEL52"/>
      <c r="PEM52"/>
      <c r="PEN52"/>
      <c r="PEO52"/>
      <c r="PEP52"/>
      <c r="PEQ52"/>
      <c r="PER52"/>
      <c r="PES52"/>
      <c r="PET52"/>
      <c r="PEU52"/>
      <c r="PEV52"/>
      <c r="PEW52"/>
      <c r="PEX52"/>
      <c r="PEY52"/>
      <c r="PEZ52"/>
      <c r="PFA52"/>
      <c r="PFB52"/>
      <c r="PFC52"/>
      <c r="PFD52"/>
      <c r="PFE52"/>
      <c r="PFF52"/>
      <c r="PFG52"/>
      <c r="PFH52"/>
      <c r="PFI52"/>
      <c r="PFJ52"/>
      <c r="PFK52"/>
      <c r="PFL52"/>
      <c r="PFM52"/>
      <c r="PFN52"/>
      <c r="PFO52"/>
      <c r="PFP52"/>
      <c r="PFQ52"/>
      <c r="PFR52"/>
      <c r="PFS52"/>
      <c r="PFT52"/>
      <c r="PFU52"/>
      <c r="PFV52"/>
      <c r="PFW52"/>
      <c r="PFX52"/>
      <c r="PFY52"/>
      <c r="PFZ52"/>
      <c r="PGA52"/>
      <c r="PGB52"/>
      <c r="PGC52"/>
      <c r="PGD52"/>
      <c r="PGE52"/>
      <c r="PGF52"/>
      <c r="PGG52"/>
      <c r="PGH52"/>
      <c r="PGI52"/>
      <c r="PGJ52"/>
      <c r="PGK52"/>
      <c r="PGL52"/>
      <c r="PGM52"/>
      <c r="PGN52"/>
      <c r="PGO52"/>
      <c r="PGP52"/>
      <c r="PGQ52"/>
      <c r="PGR52"/>
      <c r="PGS52"/>
      <c r="PGT52"/>
      <c r="PGU52"/>
      <c r="PGV52"/>
      <c r="PGW52"/>
      <c r="PGX52"/>
      <c r="PGY52"/>
      <c r="PGZ52"/>
      <c r="PHA52"/>
      <c r="PHB52"/>
      <c r="PHC52"/>
      <c r="PHD52"/>
      <c r="PHE52"/>
      <c r="PHF52"/>
      <c r="PHG52"/>
      <c r="PHH52"/>
      <c r="PHI52"/>
      <c r="PHJ52"/>
      <c r="PHK52"/>
      <c r="PHL52"/>
      <c r="PHM52"/>
      <c r="PHN52"/>
      <c r="PHO52"/>
      <c r="PHP52"/>
      <c r="PHQ52"/>
      <c r="PHR52"/>
      <c r="PHS52"/>
      <c r="PHT52"/>
      <c r="PHU52"/>
      <c r="PHV52"/>
      <c r="PHW52"/>
      <c r="PHX52"/>
      <c r="PHY52"/>
      <c r="PHZ52"/>
      <c r="PIA52"/>
      <c r="PIB52"/>
      <c r="PIC52"/>
      <c r="PID52"/>
      <c r="PIE52"/>
      <c r="PIF52"/>
      <c r="PIG52"/>
      <c r="PIH52"/>
      <c r="PII52"/>
      <c r="PIJ52"/>
      <c r="PIK52"/>
      <c r="PIL52"/>
      <c r="PIM52"/>
      <c r="PIN52"/>
      <c r="PIO52"/>
      <c r="PIP52"/>
      <c r="PIQ52"/>
      <c r="PIR52"/>
      <c r="PIS52"/>
      <c r="PIT52"/>
      <c r="PIU52"/>
      <c r="PIV52"/>
      <c r="PIW52"/>
      <c r="PIX52"/>
      <c r="PIY52"/>
      <c r="PIZ52"/>
      <c r="PJA52"/>
      <c r="PJB52"/>
      <c r="PJC52"/>
      <c r="PJD52"/>
      <c r="PJE52"/>
      <c r="PJF52"/>
      <c r="PJG52"/>
      <c r="PJH52"/>
      <c r="PJI52"/>
      <c r="PJJ52"/>
      <c r="PJK52"/>
      <c r="PJL52"/>
      <c r="PJM52"/>
      <c r="PJN52"/>
      <c r="PJO52"/>
      <c r="PJP52"/>
      <c r="PJQ52"/>
      <c r="PJR52"/>
      <c r="PJS52"/>
      <c r="PJT52"/>
      <c r="PJU52"/>
      <c r="PJV52"/>
      <c r="PJW52"/>
      <c r="PJX52"/>
      <c r="PJY52"/>
      <c r="PJZ52"/>
      <c r="PKA52"/>
      <c r="PKB52"/>
      <c r="PKC52"/>
      <c r="PKD52"/>
      <c r="PKE52"/>
      <c r="PKF52"/>
      <c r="PKG52"/>
      <c r="PKH52"/>
      <c r="PKI52"/>
      <c r="PKJ52"/>
      <c r="PKK52"/>
      <c r="PKL52"/>
      <c r="PKM52"/>
      <c r="PKN52"/>
      <c r="PKO52"/>
      <c r="PKP52"/>
      <c r="PKQ52"/>
      <c r="PKR52"/>
      <c r="PKS52"/>
      <c r="PKT52"/>
      <c r="PKU52"/>
      <c r="PKV52"/>
      <c r="PKW52"/>
      <c r="PKX52"/>
      <c r="PKY52"/>
      <c r="PKZ52"/>
      <c r="PLA52"/>
      <c r="PLB52"/>
      <c r="PLC52"/>
      <c r="PLD52"/>
      <c r="PLE52"/>
      <c r="PLF52"/>
      <c r="PLG52"/>
      <c r="PLH52"/>
      <c r="PLI52"/>
      <c r="PLJ52"/>
      <c r="PLK52"/>
      <c r="PLL52"/>
      <c r="PLM52"/>
      <c r="PLN52"/>
      <c r="PLO52"/>
      <c r="PLP52"/>
      <c r="PLQ52"/>
      <c r="PLR52"/>
      <c r="PLS52"/>
      <c r="PLT52"/>
      <c r="PLU52"/>
      <c r="PLV52"/>
      <c r="PLW52"/>
      <c r="PLX52"/>
      <c r="PLY52"/>
      <c r="PLZ52"/>
      <c r="PMA52"/>
      <c r="PMB52"/>
      <c r="PMC52"/>
      <c r="PMD52"/>
      <c r="PME52"/>
      <c r="PMF52"/>
      <c r="PMG52"/>
      <c r="PMH52"/>
      <c r="PMI52"/>
      <c r="PMJ52"/>
      <c r="PMK52"/>
      <c r="PML52"/>
      <c r="PMM52"/>
      <c r="PMN52"/>
      <c r="PMO52"/>
      <c r="PMP52"/>
      <c r="PMQ52"/>
      <c r="PMR52"/>
      <c r="PMS52"/>
      <c r="PMT52"/>
      <c r="PMU52"/>
      <c r="PMV52"/>
      <c r="PMW52"/>
      <c r="PMX52"/>
      <c r="PMY52"/>
      <c r="PMZ52"/>
      <c r="PNA52"/>
      <c r="PNB52"/>
      <c r="PNC52"/>
      <c r="PND52"/>
      <c r="PNE52"/>
      <c r="PNF52"/>
      <c r="PNG52"/>
      <c r="PNH52"/>
      <c r="PNI52"/>
      <c r="PNJ52"/>
      <c r="PNK52"/>
      <c r="PNL52"/>
      <c r="PNM52"/>
      <c r="PNN52"/>
      <c r="PNO52"/>
      <c r="PNP52"/>
      <c r="PNQ52"/>
      <c r="PNR52"/>
      <c r="PNS52"/>
      <c r="PNT52"/>
      <c r="PNU52"/>
      <c r="PNV52"/>
      <c r="PNW52"/>
      <c r="PNX52"/>
      <c r="PNY52"/>
      <c r="PNZ52"/>
      <c r="POA52"/>
      <c r="POB52"/>
      <c r="POC52"/>
      <c r="POD52"/>
      <c r="POE52"/>
      <c r="POF52"/>
      <c r="POG52"/>
      <c r="POH52"/>
      <c r="POI52"/>
      <c r="POJ52"/>
      <c r="POK52"/>
      <c r="POL52"/>
      <c r="POM52"/>
      <c r="PON52"/>
      <c r="POO52"/>
      <c r="POP52"/>
      <c r="POQ52"/>
      <c r="POR52"/>
      <c r="POS52"/>
      <c r="POT52"/>
      <c r="POU52"/>
      <c r="POV52"/>
      <c r="POW52"/>
      <c r="POX52"/>
      <c r="POY52"/>
      <c r="POZ52"/>
      <c r="PPA52"/>
      <c r="PPB52"/>
      <c r="PPC52"/>
      <c r="PPD52"/>
      <c r="PPE52"/>
      <c r="PPF52"/>
      <c r="PPG52"/>
      <c r="PPH52"/>
      <c r="PPI52"/>
      <c r="PPJ52"/>
      <c r="PPK52"/>
      <c r="PPL52"/>
      <c r="PPM52"/>
      <c r="PPN52"/>
      <c r="PPO52"/>
      <c r="PPP52"/>
      <c r="PPQ52"/>
      <c r="PPR52"/>
      <c r="PPS52"/>
      <c r="PPT52"/>
      <c r="PPU52"/>
      <c r="PPV52"/>
      <c r="PPW52"/>
      <c r="PPX52"/>
      <c r="PPY52"/>
      <c r="PPZ52"/>
      <c r="PQA52"/>
      <c r="PQB52"/>
      <c r="PQC52"/>
      <c r="PQD52"/>
      <c r="PQE52"/>
      <c r="PQF52"/>
      <c r="PQG52"/>
      <c r="PQH52"/>
      <c r="PQI52"/>
      <c r="PQJ52"/>
      <c r="PQK52"/>
      <c r="PQL52"/>
      <c r="PQM52"/>
      <c r="PQN52"/>
      <c r="PQO52"/>
      <c r="PQP52"/>
      <c r="PQQ52"/>
      <c r="PQR52"/>
      <c r="PQS52"/>
      <c r="PQT52"/>
      <c r="PQU52"/>
      <c r="PQV52"/>
      <c r="PQW52"/>
      <c r="PQX52"/>
      <c r="PQY52"/>
      <c r="PQZ52"/>
      <c r="PRA52"/>
      <c r="PRB52"/>
      <c r="PRC52"/>
      <c r="PRD52"/>
      <c r="PRE52"/>
      <c r="PRF52"/>
      <c r="PRG52"/>
      <c r="PRH52"/>
      <c r="PRI52"/>
      <c r="PRJ52"/>
      <c r="PRK52"/>
      <c r="PRL52"/>
      <c r="PRM52"/>
      <c r="PRN52"/>
      <c r="PRO52"/>
      <c r="PRP52"/>
      <c r="PRQ52"/>
      <c r="PRR52"/>
      <c r="PRS52"/>
      <c r="PRT52"/>
      <c r="PRU52"/>
      <c r="PRV52"/>
      <c r="PRW52"/>
      <c r="PRX52"/>
      <c r="PRY52"/>
      <c r="PRZ52"/>
      <c r="PSA52"/>
      <c r="PSB52"/>
      <c r="PSC52"/>
      <c r="PSD52"/>
      <c r="PSE52"/>
      <c r="PSF52"/>
      <c r="PSG52"/>
      <c r="PSH52"/>
      <c r="PSI52"/>
      <c r="PSJ52"/>
      <c r="PSK52"/>
      <c r="PSL52"/>
      <c r="PSM52"/>
      <c r="PSN52"/>
      <c r="PSO52"/>
      <c r="PSP52"/>
      <c r="PSQ52"/>
      <c r="PSR52"/>
      <c r="PSS52"/>
      <c r="PST52"/>
      <c r="PSU52"/>
      <c r="PSV52"/>
      <c r="PSW52"/>
      <c r="PSX52"/>
      <c r="PSY52"/>
      <c r="PSZ52"/>
      <c r="PTA52"/>
      <c r="PTB52"/>
      <c r="PTC52"/>
      <c r="PTD52"/>
      <c r="PTE52"/>
      <c r="PTF52"/>
      <c r="PTG52"/>
      <c r="PTH52"/>
      <c r="PTI52"/>
      <c r="PTJ52"/>
      <c r="PTK52"/>
      <c r="PTL52"/>
      <c r="PTM52"/>
      <c r="PTN52"/>
      <c r="PTO52"/>
      <c r="PTP52"/>
      <c r="PTQ52"/>
      <c r="PTR52"/>
      <c r="PTS52"/>
      <c r="PTT52"/>
      <c r="PTU52"/>
      <c r="PTV52"/>
      <c r="PTW52"/>
      <c r="PTX52"/>
      <c r="PTY52"/>
      <c r="PTZ52"/>
      <c r="PUA52"/>
      <c r="PUB52"/>
      <c r="PUC52"/>
      <c r="PUD52"/>
      <c r="PUE52"/>
      <c r="PUF52"/>
      <c r="PUG52"/>
      <c r="PUH52"/>
      <c r="PUI52"/>
      <c r="PUJ52"/>
      <c r="PUK52"/>
      <c r="PUL52"/>
      <c r="PUM52"/>
      <c r="PUN52"/>
      <c r="PUO52"/>
      <c r="PUP52"/>
      <c r="PUQ52"/>
      <c r="PUR52"/>
      <c r="PUS52"/>
      <c r="PUT52"/>
      <c r="PUU52"/>
      <c r="PUV52"/>
      <c r="PUW52"/>
      <c r="PUX52"/>
      <c r="PUY52"/>
      <c r="PUZ52"/>
      <c r="PVA52"/>
      <c r="PVB52"/>
      <c r="PVC52"/>
      <c r="PVD52"/>
      <c r="PVE52"/>
      <c r="PVF52"/>
      <c r="PVG52"/>
      <c r="PVH52"/>
      <c r="PVI52"/>
      <c r="PVJ52"/>
      <c r="PVK52"/>
      <c r="PVL52"/>
      <c r="PVM52"/>
      <c r="PVN52"/>
      <c r="PVO52"/>
      <c r="PVP52"/>
      <c r="PVQ52"/>
      <c r="PVR52"/>
      <c r="PVS52"/>
      <c r="PVT52"/>
      <c r="PVU52"/>
      <c r="PVV52"/>
      <c r="PVW52"/>
      <c r="PVX52"/>
      <c r="PVY52"/>
      <c r="PVZ52"/>
      <c r="PWA52"/>
      <c r="PWB52"/>
      <c r="PWC52"/>
      <c r="PWD52"/>
      <c r="PWE52"/>
      <c r="PWF52"/>
      <c r="PWG52"/>
      <c r="PWH52"/>
      <c r="PWI52"/>
      <c r="PWJ52"/>
      <c r="PWK52"/>
      <c r="PWL52"/>
      <c r="PWM52"/>
      <c r="PWN52"/>
      <c r="PWO52"/>
      <c r="PWP52"/>
      <c r="PWQ52"/>
      <c r="PWR52"/>
      <c r="PWS52"/>
      <c r="PWT52"/>
      <c r="PWU52"/>
      <c r="PWV52"/>
      <c r="PWW52"/>
      <c r="PWX52"/>
      <c r="PWY52"/>
      <c r="PWZ52"/>
      <c r="PXA52"/>
      <c r="PXB52"/>
      <c r="PXC52"/>
      <c r="PXD52"/>
      <c r="PXE52"/>
      <c r="PXF52"/>
      <c r="PXG52"/>
      <c r="PXH52"/>
      <c r="PXI52"/>
      <c r="PXJ52"/>
      <c r="PXK52"/>
      <c r="PXL52"/>
      <c r="PXM52"/>
      <c r="PXN52"/>
      <c r="PXO52"/>
      <c r="PXP52"/>
      <c r="PXQ52"/>
      <c r="PXR52"/>
      <c r="PXS52"/>
      <c r="PXT52"/>
      <c r="PXU52"/>
      <c r="PXV52"/>
      <c r="PXW52"/>
      <c r="PXX52"/>
      <c r="PXY52"/>
      <c r="PXZ52"/>
      <c r="PYA52"/>
      <c r="PYB52"/>
      <c r="PYC52"/>
      <c r="PYD52"/>
      <c r="PYE52"/>
      <c r="PYF52"/>
      <c r="PYG52"/>
      <c r="PYH52"/>
      <c r="PYI52"/>
      <c r="PYJ52"/>
      <c r="PYK52"/>
      <c r="PYL52"/>
      <c r="PYM52"/>
      <c r="PYN52"/>
      <c r="PYO52"/>
      <c r="PYP52"/>
      <c r="PYQ52"/>
      <c r="PYR52"/>
      <c r="PYS52"/>
      <c r="PYT52"/>
      <c r="PYU52"/>
      <c r="PYV52"/>
      <c r="PYW52"/>
      <c r="PYX52"/>
      <c r="PYY52"/>
      <c r="PYZ52"/>
      <c r="PZA52"/>
      <c r="PZB52"/>
      <c r="PZC52"/>
      <c r="PZD52"/>
      <c r="PZE52"/>
      <c r="PZF52"/>
      <c r="PZG52"/>
      <c r="PZH52"/>
      <c r="PZI52"/>
      <c r="PZJ52"/>
      <c r="PZK52"/>
      <c r="PZL52"/>
      <c r="PZM52"/>
      <c r="PZN52"/>
      <c r="PZO52"/>
      <c r="PZP52"/>
      <c r="PZQ52"/>
      <c r="PZR52"/>
      <c r="PZS52"/>
      <c r="PZT52"/>
      <c r="PZU52"/>
      <c r="PZV52"/>
      <c r="PZW52"/>
      <c r="PZX52"/>
      <c r="PZY52"/>
      <c r="PZZ52"/>
      <c r="QAA52"/>
      <c r="QAB52"/>
      <c r="QAC52"/>
      <c r="QAD52"/>
      <c r="QAE52"/>
      <c r="QAF52"/>
      <c r="QAG52"/>
      <c r="QAH52"/>
      <c r="QAI52"/>
      <c r="QAJ52"/>
      <c r="QAK52"/>
      <c r="QAL52"/>
      <c r="QAM52"/>
      <c r="QAN52"/>
      <c r="QAO52"/>
      <c r="QAP52"/>
      <c r="QAQ52"/>
      <c r="QAR52"/>
      <c r="QAS52"/>
      <c r="QAT52"/>
      <c r="QAU52"/>
      <c r="QAV52"/>
      <c r="QAW52"/>
      <c r="QAX52"/>
      <c r="QAY52"/>
      <c r="QAZ52"/>
      <c r="QBA52"/>
      <c r="QBB52"/>
      <c r="QBC52"/>
      <c r="QBD52"/>
      <c r="QBE52"/>
      <c r="QBF52"/>
      <c r="QBG52"/>
      <c r="QBH52"/>
      <c r="QBI52"/>
      <c r="QBJ52"/>
      <c r="QBK52"/>
      <c r="QBL52"/>
      <c r="QBM52"/>
      <c r="QBN52"/>
      <c r="QBO52"/>
      <c r="QBP52"/>
      <c r="QBQ52"/>
      <c r="QBR52"/>
      <c r="QBS52"/>
      <c r="QBT52"/>
      <c r="QBU52"/>
      <c r="QBV52"/>
      <c r="QBW52"/>
      <c r="QBX52"/>
      <c r="QBY52"/>
      <c r="QBZ52"/>
      <c r="QCA52"/>
      <c r="QCB52"/>
      <c r="QCC52"/>
      <c r="QCD52"/>
      <c r="QCE52"/>
      <c r="QCF52"/>
      <c r="QCG52"/>
      <c r="QCH52"/>
      <c r="QCI52"/>
      <c r="QCJ52"/>
      <c r="QCK52"/>
      <c r="QCL52"/>
      <c r="QCM52"/>
      <c r="QCN52"/>
      <c r="QCO52"/>
      <c r="QCP52"/>
      <c r="QCQ52"/>
      <c r="QCR52"/>
      <c r="QCS52"/>
      <c r="QCT52"/>
      <c r="QCU52"/>
      <c r="QCV52"/>
      <c r="QCW52"/>
      <c r="QCX52"/>
      <c r="QCY52"/>
      <c r="QCZ52"/>
      <c r="QDA52"/>
      <c r="QDB52"/>
      <c r="QDC52"/>
      <c r="QDD52"/>
      <c r="QDE52"/>
      <c r="QDF52"/>
      <c r="QDG52"/>
      <c r="QDH52"/>
      <c r="QDI52"/>
      <c r="QDJ52"/>
      <c r="QDK52"/>
      <c r="QDL52"/>
      <c r="QDM52"/>
      <c r="QDN52"/>
      <c r="QDO52"/>
      <c r="QDP52"/>
      <c r="QDQ52"/>
      <c r="QDR52"/>
      <c r="QDS52"/>
      <c r="QDT52"/>
      <c r="QDU52"/>
      <c r="QDV52"/>
      <c r="QDW52"/>
      <c r="QDX52"/>
      <c r="QDY52"/>
      <c r="QDZ52"/>
      <c r="QEA52"/>
      <c r="QEB52"/>
      <c r="QEC52"/>
      <c r="QED52"/>
      <c r="QEE52"/>
      <c r="QEF52"/>
      <c r="QEG52"/>
      <c r="QEH52"/>
      <c r="QEI52"/>
      <c r="QEJ52"/>
      <c r="QEK52"/>
      <c r="QEL52"/>
      <c r="QEM52"/>
      <c r="QEN52"/>
      <c r="QEO52"/>
      <c r="QEP52"/>
      <c r="QEQ52"/>
      <c r="QER52"/>
      <c r="QES52"/>
      <c r="QET52"/>
      <c r="QEU52"/>
      <c r="QEV52"/>
      <c r="QEW52"/>
      <c r="QEX52"/>
      <c r="QEY52"/>
      <c r="QEZ52"/>
      <c r="QFA52"/>
      <c r="QFB52"/>
      <c r="QFC52"/>
      <c r="QFD52"/>
      <c r="QFE52"/>
      <c r="QFF52"/>
      <c r="QFG52"/>
      <c r="QFH52"/>
      <c r="QFI52"/>
      <c r="QFJ52"/>
      <c r="QFK52"/>
      <c r="QFL52"/>
      <c r="QFM52"/>
      <c r="QFN52"/>
      <c r="QFO52"/>
      <c r="QFP52"/>
      <c r="QFQ52"/>
      <c r="QFR52"/>
      <c r="QFS52"/>
      <c r="QFT52"/>
      <c r="QFU52"/>
      <c r="QFV52"/>
      <c r="QFW52"/>
      <c r="QFX52"/>
      <c r="QFY52"/>
      <c r="QFZ52"/>
      <c r="QGA52"/>
      <c r="QGB52"/>
      <c r="QGC52"/>
      <c r="QGD52"/>
      <c r="QGE52"/>
      <c r="QGF52"/>
      <c r="QGG52"/>
      <c r="QGH52"/>
      <c r="QGI52"/>
      <c r="QGJ52"/>
      <c r="QGK52"/>
      <c r="QGL52"/>
      <c r="QGM52"/>
      <c r="QGN52"/>
      <c r="QGO52"/>
      <c r="QGP52"/>
      <c r="QGQ52"/>
      <c r="QGR52"/>
      <c r="QGS52"/>
      <c r="QGT52"/>
      <c r="QGU52"/>
      <c r="QGV52"/>
      <c r="QGW52"/>
      <c r="QGX52"/>
      <c r="QGY52"/>
      <c r="QGZ52"/>
      <c r="QHA52"/>
      <c r="QHB52"/>
      <c r="QHC52"/>
      <c r="QHD52"/>
      <c r="QHE52"/>
      <c r="QHF52"/>
      <c r="QHG52"/>
      <c r="QHH52"/>
      <c r="QHI52"/>
      <c r="QHJ52"/>
      <c r="QHK52"/>
      <c r="QHL52"/>
      <c r="QHM52"/>
      <c r="QHN52"/>
      <c r="QHO52"/>
      <c r="QHP52"/>
      <c r="QHQ52"/>
      <c r="QHR52"/>
      <c r="QHS52"/>
      <c r="QHT52"/>
      <c r="QHU52"/>
      <c r="QHV52"/>
      <c r="QHW52"/>
      <c r="QHX52"/>
      <c r="QHY52"/>
      <c r="QHZ52"/>
      <c r="QIA52"/>
      <c r="QIB52"/>
      <c r="QIC52"/>
      <c r="QID52"/>
      <c r="QIE52"/>
      <c r="QIF52"/>
      <c r="QIG52"/>
      <c r="QIH52"/>
      <c r="QII52"/>
      <c r="QIJ52"/>
      <c r="QIK52"/>
      <c r="QIL52"/>
      <c r="QIM52"/>
      <c r="QIN52"/>
      <c r="QIO52"/>
      <c r="QIP52"/>
      <c r="QIQ52"/>
      <c r="QIR52"/>
      <c r="QIS52"/>
      <c r="QIT52"/>
      <c r="QIU52"/>
      <c r="QIV52"/>
      <c r="QIW52"/>
      <c r="QIX52"/>
      <c r="QIY52"/>
      <c r="QIZ52"/>
      <c r="QJA52"/>
      <c r="QJB52"/>
      <c r="QJC52"/>
      <c r="QJD52"/>
      <c r="QJE52"/>
      <c r="QJF52"/>
      <c r="QJG52"/>
      <c r="QJH52"/>
      <c r="QJI52"/>
      <c r="QJJ52"/>
      <c r="QJK52"/>
      <c r="QJL52"/>
      <c r="QJM52"/>
      <c r="QJN52"/>
      <c r="QJO52"/>
      <c r="QJP52"/>
      <c r="QJQ52"/>
      <c r="QJR52"/>
      <c r="QJS52"/>
      <c r="QJT52"/>
      <c r="QJU52"/>
      <c r="QJV52"/>
      <c r="QJW52"/>
      <c r="QJX52"/>
      <c r="QJY52"/>
      <c r="QJZ52"/>
      <c r="QKA52"/>
      <c r="QKB52"/>
      <c r="QKC52"/>
      <c r="QKD52"/>
      <c r="QKE52"/>
      <c r="QKF52"/>
      <c r="QKG52"/>
      <c r="QKH52"/>
      <c r="QKI52"/>
      <c r="QKJ52"/>
      <c r="QKK52"/>
      <c r="QKL52"/>
      <c r="QKM52"/>
      <c r="QKN52"/>
      <c r="QKO52"/>
      <c r="QKP52"/>
      <c r="QKQ52"/>
      <c r="QKR52"/>
      <c r="QKS52"/>
      <c r="QKT52"/>
      <c r="QKU52"/>
      <c r="QKV52"/>
      <c r="QKW52"/>
      <c r="QKX52"/>
      <c r="QKY52"/>
      <c r="QKZ52"/>
      <c r="QLA52"/>
      <c r="QLB52"/>
      <c r="QLC52"/>
      <c r="QLD52"/>
      <c r="QLE52"/>
      <c r="QLF52"/>
      <c r="QLG52"/>
      <c r="QLH52"/>
      <c r="QLI52"/>
      <c r="QLJ52"/>
      <c r="QLK52"/>
      <c r="QLL52"/>
      <c r="QLM52"/>
      <c r="QLN52"/>
      <c r="QLO52"/>
      <c r="QLP52"/>
      <c r="QLQ52"/>
      <c r="QLR52"/>
      <c r="QLS52"/>
      <c r="QLT52"/>
      <c r="QLU52"/>
      <c r="QLV52"/>
      <c r="QLW52"/>
      <c r="QLX52"/>
      <c r="QLY52"/>
      <c r="QLZ52"/>
      <c r="QMA52"/>
      <c r="QMB52"/>
      <c r="QMC52"/>
      <c r="QMD52"/>
      <c r="QME52"/>
      <c r="QMF52"/>
      <c r="QMG52"/>
      <c r="QMH52"/>
      <c r="QMI52"/>
      <c r="QMJ52"/>
      <c r="QMK52"/>
      <c r="QML52"/>
      <c r="QMM52"/>
      <c r="QMN52"/>
      <c r="QMO52"/>
      <c r="QMP52"/>
      <c r="QMQ52"/>
      <c r="QMR52"/>
      <c r="QMS52"/>
      <c r="QMT52"/>
      <c r="QMU52"/>
      <c r="QMV52"/>
      <c r="QMW52"/>
      <c r="QMX52"/>
      <c r="QMY52"/>
      <c r="QMZ52"/>
      <c r="QNA52"/>
      <c r="QNB52"/>
      <c r="QNC52"/>
      <c r="QND52"/>
      <c r="QNE52"/>
      <c r="QNF52"/>
      <c r="QNG52"/>
      <c r="QNH52"/>
      <c r="QNI52"/>
      <c r="QNJ52"/>
      <c r="QNK52"/>
      <c r="QNL52"/>
      <c r="QNM52"/>
      <c r="QNN52"/>
      <c r="QNO52"/>
      <c r="QNP52"/>
      <c r="QNQ52"/>
      <c r="QNR52"/>
      <c r="QNS52"/>
      <c r="QNT52"/>
      <c r="QNU52"/>
      <c r="QNV52"/>
      <c r="QNW52"/>
      <c r="QNX52"/>
      <c r="QNY52"/>
      <c r="QNZ52"/>
      <c r="QOA52"/>
      <c r="QOB52"/>
      <c r="QOC52"/>
      <c r="QOD52"/>
      <c r="QOE52"/>
      <c r="QOF52"/>
      <c r="QOG52"/>
      <c r="QOH52"/>
      <c r="QOI52"/>
      <c r="QOJ52"/>
      <c r="QOK52"/>
      <c r="QOL52"/>
      <c r="QOM52"/>
      <c r="QON52"/>
      <c r="QOO52"/>
      <c r="QOP52"/>
      <c r="QOQ52"/>
      <c r="QOR52"/>
      <c r="QOS52"/>
      <c r="QOT52"/>
      <c r="QOU52"/>
      <c r="QOV52"/>
      <c r="QOW52"/>
      <c r="QOX52"/>
      <c r="QOY52"/>
      <c r="QOZ52"/>
      <c r="QPA52"/>
      <c r="QPB52"/>
      <c r="QPC52"/>
      <c r="QPD52"/>
      <c r="QPE52"/>
      <c r="QPF52"/>
      <c r="QPG52"/>
      <c r="QPH52"/>
      <c r="QPI52"/>
      <c r="QPJ52"/>
      <c r="QPK52"/>
      <c r="QPL52"/>
      <c r="QPM52"/>
      <c r="QPN52"/>
      <c r="QPO52"/>
      <c r="QPP52"/>
      <c r="QPQ52"/>
      <c r="QPR52"/>
      <c r="QPS52"/>
      <c r="QPT52"/>
      <c r="QPU52"/>
      <c r="QPV52"/>
      <c r="QPW52"/>
      <c r="QPX52"/>
      <c r="QPY52"/>
      <c r="QPZ52"/>
      <c r="QQA52"/>
      <c r="QQB52"/>
      <c r="QQC52"/>
      <c r="QQD52"/>
      <c r="QQE52"/>
      <c r="QQF52"/>
      <c r="QQG52"/>
      <c r="QQH52"/>
      <c r="QQI52"/>
      <c r="QQJ52"/>
      <c r="QQK52"/>
      <c r="QQL52"/>
      <c r="QQM52"/>
      <c r="QQN52"/>
      <c r="QQO52"/>
      <c r="QQP52"/>
      <c r="QQQ52"/>
      <c r="QQR52"/>
      <c r="QQS52"/>
      <c r="QQT52"/>
      <c r="QQU52"/>
      <c r="QQV52"/>
      <c r="QQW52"/>
      <c r="QQX52"/>
      <c r="QQY52"/>
      <c r="QQZ52"/>
      <c r="QRA52"/>
      <c r="QRB52"/>
      <c r="QRC52"/>
      <c r="QRD52"/>
      <c r="QRE52"/>
      <c r="QRF52"/>
      <c r="QRG52"/>
      <c r="QRH52"/>
      <c r="QRI52"/>
      <c r="QRJ52"/>
      <c r="QRK52"/>
      <c r="QRL52"/>
      <c r="QRM52"/>
      <c r="QRN52"/>
      <c r="QRO52"/>
      <c r="QRP52"/>
      <c r="QRQ52"/>
      <c r="QRR52"/>
      <c r="QRS52"/>
      <c r="QRT52"/>
      <c r="QRU52"/>
      <c r="QRV52"/>
      <c r="QRW52"/>
      <c r="QRX52"/>
      <c r="QRY52"/>
      <c r="QRZ52"/>
      <c r="QSA52"/>
      <c r="QSB52"/>
      <c r="QSC52"/>
      <c r="QSD52"/>
      <c r="QSE52"/>
      <c r="QSF52"/>
      <c r="QSG52"/>
      <c r="QSH52"/>
      <c r="QSI52"/>
      <c r="QSJ52"/>
      <c r="QSK52"/>
      <c r="QSL52"/>
      <c r="QSM52"/>
      <c r="QSN52"/>
      <c r="QSO52"/>
      <c r="QSP52"/>
      <c r="QSQ52"/>
      <c r="QSR52"/>
      <c r="QSS52"/>
      <c r="QST52"/>
      <c r="QSU52"/>
      <c r="QSV52"/>
      <c r="QSW52"/>
      <c r="QSX52"/>
      <c r="QSY52"/>
      <c r="QSZ52"/>
      <c r="QTA52"/>
      <c r="QTB52"/>
      <c r="QTC52"/>
      <c r="QTD52"/>
      <c r="QTE52"/>
      <c r="QTF52"/>
      <c r="QTG52"/>
      <c r="QTH52"/>
      <c r="QTI52"/>
      <c r="QTJ52"/>
      <c r="QTK52"/>
      <c r="QTL52"/>
      <c r="QTM52"/>
      <c r="QTN52"/>
      <c r="QTO52"/>
      <c r="QTP52"/>
      <c r="QTQ52"/>
      <c r="QTR52"/>
      <c r="QTS52"/>
      <c r="QTT52"/>
      <c r="QTU52"/>
      <c r="QTV52"/>
      <c r="QTW52"/>
      <c r="QTX52"/>
      <c r="QTY52"/>
      <c r="QTZ52"/>
      <c r="QUA52"/>
      <c r="QUB52"/>
      <c r="QUC52"/>
      <c r="QUD52"/>
      <c r="QUE52"/>
      <c r="QUF52"/>
      <c r="QUG52"/>
      <c r="QUH52"/>
      <c r="QUI52"/>
      <c r="QUJ52"/>
      <c r="QUK52"/>
      <c r="QUL52"/>
      <c r="QUM52"/>
      <c r="QUN52"/>
      <c r="QUO52"/>
      <c r="QUP52"/>
      <c r="QUQ52"/>
      <c r="QUR52"/>
      <c r="QUS52"/>
      <c r="QUT52"/>
      <c r="QUU52"/>
      <c r="QUV52"/>
      <c r="QUW52"/>
      <c r="QUX52"/>
      <c r="QUY52"/>
      <c r="QUZ52"/>
      <c r="QVA52"/>
      <c r="QVB52"/>
      <c r="QVC52"/>
      <c r="QVD52"/>
      <c r="QVE52"/>
      <c r="QVF52"/>
      <c r="QVG52"/>
      <c r="QVH52"/>
      <c r="QVI52"/>
      <c r="QVJ52"/>
      <c r="QVK52"/>
      <c r="QVL52"/>
      <c r="QVM52"/>
      <c r="QVN52"/>
      <c r="QVO52"/>
      <c r="QVP52"/>
      <c r="QVQ52"/>
      <c r="QVR52"/>
      <c r="QVS52"/>
      <c r="QVT52"/>
      <c r="QVU52"/>
      <c r="QVV52"/>
      <c r="QVW52"/>
      <c r="QVX52"/>
      <c r="QVY52"/>
      <c r="QVZ52"/>
      <c r="QWA52"/>
      <c r="QWB52"/>
      <c r="QWC52"/>
      <c r="QWD52"/>
      <c r="QWE52"/>
      <c r="QWF52"/>
      <c r="QWG52"/>
      <c r="QWH52"/>
      <c r="QWI52"/>
      <c r="QWJ52"/>
      <c r="QWK52"/>
      <c r="QWL52"/>
      <c r="QWM52"/>
      <c r="QWN52"/>
      <c r="QWO52"/>
      <c r="QWP52"/>
      <c r="QWQ52"/>
      <c r="QWR52"/>
      <c r="QWS52"/>
      <c r="QWT52"/>
      <c r="QWU52"/>
      <c r="QWV52"/>
      <c r="QWW52"/>
      <c r="QWX52"/>
      <c r="QWY52"/>
      <c r="QWZ52"/>
      <c r="QXA52"/>
      <c r="QXB52"/>
      <c r="QXC52"/>
      <c r="QXD52"/>
      <c r="QXE52"/>
      <c r="QXF52"/>
      <c r="QXG52"/>
      <c r="QXH52"/>
      <c r="QXI52"/>
      <c r="QXJ52"/>
      <c r="QXK52"/>
      <c r="QXL52"/>
      <c r="QXM52"/>
      <c r="QXN52"/>
      <c r="QXO52"/>
      <c r="QXP52"/>
      <c r="QXQ52"/>
      <c r="QXR52"/>
      <c r="QXS52"/>
      <c r="QXT52"/>
      <c r="QXU52"/>
      <c r="QXV52"/>
      <c r="QXW52"/>
      <c r="QXX52"/>
      <c r="QXY52"/>
      <c r="QXZ52"/>
      <c r="QYA52"/>
      <c r="QYB52"/>
      <c r="QYC52"/>
      <c r="QYD52"/>
      <c r="QYE52"/>
      <c r="QYF52"/>
      <c r="QYG52"/>
      <c r="QYH52"/>
      <c r="QYI52"/>
      <c r="QYJ52"/>
      <c r="QYK52"/>
      <c r="QYL52"/>
      <c r="QYM52"/>
      <c r="QYN52"/>
      <c r="QYO52"/>
      <c r="QYP52"/>
      <c r="QYQ52"/>
      <c r="QYR52"/>
      <c r="QYS52"/>
      <c r="QYT52"/>
      <c r="QYU52"/>
      <c r="QYV52"/>
      <c r="QYW52"/>
      <c r="QYX52"/>
      <c r="QYY52"/>
      <c r="QYZ52"/>
      <c r="QZA52"/>
      <c r="QZB52"/>
      <c r="QZC52"/>
      <c r="QZD52"/>
      <c r="QZE52"/>
      <c r="QZF52"/>
      <c r="QZG52"/>
      <c r="QZH52"/>
      <c r="QZI52"/>
      <c r="QZJ52"/>
      <c r="QZK52"/>
      <c r="QZL52"/>
      <c r="QZM52"/>
      <c r="QZN52"/>
      <c r="QZO52"/>
      <c r="QZP52"/>
      <c r="QZQ52"/>
      <c r="QZR52"/>
      <c r="QZS52"/>
      <c r="QZT52"/>
      <c r="QZU52"/>
      <c r="QZV52"/>
      <c r="QZW52"/>
      <c r="QZX52"/>
      <c r="QZY52"/>
      <c r="QZZ52"/>
      <c r="RAA52"/>
      <c r="RAB52"/>
      <c r="RAC52"/>
      <c r="RAD52"/>
      <c r="RAE52"/>
      <c r="RAF52"/>
      <c r="RAG52"/>
      <c r="RAH52"/>
      <c r="RAI52"/>
      <c r="RAJ52"/>
      <c r="RAK52"/>
      <c r="RAL52"/>
      <c r="RAM52"/>
      <c r="RAN52"/>
      <c r="RAO52"/>
      <c r="RAP52"/>
      <c r="RAQ52"/>
      <c r="RAR52"/>
      <c r="RAS52"/>
      <c r="RAT52"/>
      <c r="RAU52"/>
      <c r="RAV52"/>
      <c r="RAW52"/>
      <c r="RAX52"/>
      <c r="RAY52"/>
      <c r="RAZ52"/>
      <c r="RBA52"/>
      <c r="RBB52"/>
      <c r="RBC52"/>
      <c r="RBD52"/>
      <c r="RBE52"/>
      <c r="RBF52"/>
      <c r="RBG52"/>
      <c r="RBH52"/>
      <c r="RBI52"/>
      <c r="RBJ52"/>
      <c r="RBK52"/>
      <c r="RBL52"/>
      <c r="RBM52"/>
      <c r="RBN52"/>
      <c r="RBO52"/>
      <c r="RBP52"/>
      <c r="RBQ52"/>
      <c r="RBR52"/>
      <c r="RBS52"/>
      <c r="RBT52"/>
      <c r="RBU52"/>
      <c r="RBV52"/>
      <c r="RBW52"/>
      <c r="RBX52"/>
      <c r="RBY52"/>
      <c r="RBZ52"/>
      <c r="RCA52"/>
      <c r="RCB52"/>
      <c r="RCC52"/>
      <c r="RCD52"/>
      <c r="RCE52"/>
      <c r="RCF52"/>
      <c r="RCG52"/>
      <c r="RCH52"/>
      <c r="RCI52"/>
      <c r="RCJ52"/>
      <c r="RCK52"/>
      <c r="RCL52"/>
      <c r="RCM52"/>
      <c r="RCN52"/>
      <c r="RCO52"/>
      <c r="RCP52"/>
      <c r="RCQ52"/>
      <c r="RCR52"/>
      <c r="RCS52"/>
      <c r="RCT52"/>
      <c r="RCU52"/>
      <c r="RCV52"/>
      <c r="RCW52"/>
      <c r="RCX52"/>
      <c r="RCY52"/>
      <c r="RCZ52"/>
      <c r="RDA52"/>
      <c r="RDB52"/>
      <c r="RDC52"/>
      <c r="RDD52"/>
      <c r="RDE52"/>
      <c r="RDF52"/>
      <c r="RDG52"/>
      <c r="RDH52"/>
      <c r="RDI52"/>
      <c r="RDJ52"/>
      <c r="RDK52"/>
      <c r="RDL52"/>
      <c r="RDM52"/>
      <c r="RDN52"/>
      <c r="RDO52"/>
      <c r="RDP52"/>
      <c r="RDQ52"/>
      <c r="RDR52"/>
      <c r="RDS52"/>
      <c r="RDT52"/>
      <c r="RDU52"/>
      <c r="RDV52"/>
      <c r="RDW52"/>
      <c r="RDX52"/>
      <c r="RDY52"/>
      <c r="RDZ52"/>
      <c r="REA52"/>
      <c r="REB52"/>
      <c r="REC52"/>
      <c r="RED52"/>
      <c r="REE52"/>
      <c r="REF52"/>
      <c r="REG52"/>
      <c r="REH52"/>
      <c r="REI52"/>
      <c r="REJ52"/>
      <c r="REK52"/>
      <c r="REL52"/>
      <c r="REM52"/>
      <c r="REN52"/>
      <c r="REO52"/>
      <c r="REP52"/>
      <c r="REQ52"/>
      <c r="RER52"/>
      <c r="RES52"/>
      <c r="RET52"/>
      <c r="REU52"/>
      <c r="REV52"/>
      <c r="REW52"/>
      <c r="REX52"/>
      <c r="REY52"/>
      <c r="REZ52"/>
      <c r="RFA52"/>
      <c r="RFB52"/>
      <c r="RFC52"/>
      <c r="RFD52"/>
      <c r="RFE52"/>
      <c r="RFF52"/>
      <c r="RFG52"/>
      <c r="RFH52"/>
      <c r="RFI52"/>
      <c r="RFJ52"/>
      <c r="RFK52"/>
      <c r="RFL52"/>
      <c r="RFM52"/>
      <c r="RFN52"/>
      <c r="RFO52"/>
      <c r="RFP52"/>
      <c r="RFQ52"/>
      <c r="RFR52"/>
      <c r="RFS52"/>
      <c r="RFT52"/>
      <c r="RFU52"/>
      <c r="RFV52"/>
      <c r="RFW52"/>
      <c r="RFX52"/>
      <c r="RFY52"/>
      <c r="RFZ52"/>
      <c r="RGA52"/>
      <c r="RGB52"/>
      <c r="RGC52"/>
      <c r="RGD52"/>
      <c r="RGE52"/>
      <c r="RGF52"/>
      <c r="RGG52"/>
      <c r="RGH52"/>
      <c r="RGI52"/>
      <c r="RGJ52"/>
      <c r="RGK52"/>
      <c r="RGL52"/>
      <c r="RGM52"/>
      <c r="RGN52"/>
      <c r="RGO52"/>
      <c r="RGP52"/>
      <c r="RGQ52"/>
      <c r="RGR52"/>
      <c r="RGS52"/>
      <c r="RGT52"/>
      <c r="RGU52"/>
      <c r="RGV52"/>
      <c r="RGW52"/>
      <c r="RGX52"/>
      <c r="RGY52"/>
      <c r="RGZ52"/>
      <c r="RHA52"/>
      <c r="RHB52"/>
      <c r="RHC52"/>
      <c r="RHD52"/>
      <c r="RHE52"/>
      <c r="RHF52"/>
      <c r="RHG52"/>
      <c r="RHH52"/>
      <c r="RHI52"/>
      <c r="RHJ52"/>
      <c r="RHK52"/>
      <c r="RHL52"/>
      <c r="RHM52"/>
      <c r="RHN52"/>
      <c r="RHO52"/>
      <c r="RHP52"/>
      <c r="RHQ52"/>
      <c r="RHR52"/>
      <c r="RHS52"/>
      <c r="RHT52"/>
      <c r="RHU52"/>
      <c r="RHV52"/>
      <c r="RHW52"/>
      <c r="RHX52"/>
      <c r="RHY52"/>
      <c r="RHZ52"/>
      <c r="RIA52"/>
      <c r="RIB52"/>
      <c r="RIC52"/>
      <c r="RID52"/>
      <c r="RIE52"/>
      <c r="RIF52"/>
      <c r="RIG52"/>
      <c r="RIH52"/>
      <c r="RII52"/>
      <c r="RIJ52"/>
      <c r="RIK52"/>
      <c r="RIL52"/>
      <c r="RIM52"/>
      <c r="RIN52"/>
      <c r="RIO52"/>
      <c r="RIP52"/>
      <c r="RIQ52"/>
      <c r="RIR52"/>
      <c r="RIS52"/>
      <c r="RIT52"/>
      <c r="RIU52"/>
      <c r="RIV52"/>
      <c r="RIW52"/>
      <c r="RIX52"/>
      <c r="RIY52"/>
      <c r="RIZ52"/>
      <c r="RJA52"/>
      <c r="RJB52"/>
      <c r="RJC52"/>
      <c r="RJD52"/>
      <c r="RJE52"/>
      <c r="RJF52"/>
      <c r="RJG52"/>
      <c r="RJH52"/>
      <c r="RJI52"/>
      <c r="RJJ52"/>
      <c r="RJK52"/>
      <c r="RJL52"/>
      <c r="RJM52"/>
      <c r="RJN52"/>
      <c r="RJO52"/>
      <c r="RJP52"/>
      <c r="RJQ52"/>
      <c r="RJR52"/>
      <c r="RJS52"/>
      <c r="RJT52"/>
      <c r="RJU52"/>
      <c r="RJV52"/>
      <c r="RJW52"/>
      <c r="RJX52"/>
      <c r="RJY52"/>
      <c r="RJZ52"/>
      <c r="RKA52"/>
      <c r="RKB52"/>
      <c r="RKC52"/>
      <c r="RKD52"/>
      <c r="RKE52"/>
      <c r="RKF52"/>
      <c r="RKG52"/>
      <c r="RKH52"/>
      <c r="RKI52"/>
      <c r="RKJ52"/>
      <c r="RKK52"/>
      <c r="RKL52"/>
      <c r="RKM52"/>
      <c r="RKN52"/>
      <c r="RKO52"/>
      <c r="RKP52"/>
      <c r="RKQ52"/>
      <c r="RKR52"/>
      <c r="RKS52"/>
      <c r="RKT52"/>
      <c r="RKU52"/>
      <c r="RKV52"/>
      <c r="RKW52"/>
      <c r="RKX52"/>
      <c r="RKY52"/>
      <c r="RKZ52"/>
      <c r="RLA52"/>
      <c r="RLB52"/>
      <c r="RLC52"/>
      <c r="RLD52"/>
      <c r="RLE52"/>
      <c r="RLF52"/>
      <c r="RLG52"/>
      <c r="RLH52"/>
      <c r="RLI52"/>
      <c r="RLJ52"/>
      <c r="RLK52"/>
      <c r="RLL52"/>
      <c r="RLM52"/>
      <c r="RLN52"/>
      <c r="RLO52"/>
      <c r="RLP52"/>
      <c r="RLQ52"/>
      <c r="RLR52"/>
      <c r="RLS52"/>
      <c r="RLT52"/>
      <c r="RLU52"/>
      <c r="RLV52"/>
      <c r="RLW52"/>
      <c r="RLX52"/>
      <c r="RLY52"/>
      <c r="RLZ52"/>
      <c r="RMA52"/>
      <c r="RMB52"/>
      <c r="RMC52"/>
      <c r="RMD52"/>
      <c r="RME52"/>
      <c r="RMF52"/>
      <c r="RMG52"/>
      <c r="RMH52"/>
      <c r="RMI52"/>
      <c r="RMJ52"/>
      <c r="RMK52"/>
      <c r="RML52"/>
      <c r="RMM52"/>
      <c r="RMN52"/>
      <c r="RMO52"/>
      <c r="RMP52"/>
      <c r="RMQ52"/>
      <c r="RMR52"/>
      <c r="RMS52"/>
      <c r="RMT52"/>
      <c r="RMU52"/>
      <c r="RMV52"/>
      <c r="RMW52"/>
      <c r="RMX52"/>
      <c r="RMY52"/>
      <c r="RMZ52"/>
      <c r="RNA52"/>
      <c r="RNB52"/>
      <c r="RNC52"/>
      <c r="RND52"/>
      <c r="RNE52"/>
      <c r="RNF52"/>
      <c r="RNG52"/>
      <c r="RNH52"/>
      <c r="RNI52"/>
      <c r="RNJ52"/>
      <c r="RNK52"/>
      <c r="RNL52"/>
      <c r="RNM52"/>
      <c r="RNN52"/>
      <c r="RNO52"/>
      <c r="RNP52"/>
      <c r="RNQ52"/>
      <c r="RNR52"/>
      <c r="RNS52"/>
      <c r="RNT52"/>
      <c r="RNU52"/>
      <c r="RNV52"/>
      <c r="RNW52"/>
      <c r="RNX52"/>
      <c r="RNY52"/>
      <c r="RNZ52"/>
      <c r="ROA52"/>
      <c r="ROB52"/>
      <c r="ROC52"/>
      <c r="ROD52"/>
      <c r="ROE52"/>
      <c r="ROF52"/>
      <c r="ROG52"/>
      <c r="ROH52"/>
      <c r="ROI52"/>
      <c r="ROJ52"/>
      <c r="ROK52"/>
      <c r="ROL52"/>
      <c r="ROM52"/>
      <c r="RON52"/>
      <c r="ROO52"/>
      <c r="ROP52"/>
      <c r="ROQ52"/>
      <c r="ROR52"/>
      <c r="ROS52"/>
      <c r="ROT52"/>
      <c r="ROU52"/>
      <c r="ROV52"/>
      <c r="ROW52"/>
      <c r="ROX52"/>
      <c r="ROY52"/>
      <c r="ROZ52"/>
      <c r="RPA52"/>
      <c r="RPB52"/>
      <c r="RPC52"/>
      <c r="RPD52"/>
      <c r="RPE52"/>
      <c r="RPF52"/>
      <c r="RPG52"/>
      <c r="RPH52"/>
      <c r="RPI52"/>
      <c r="RPJ52"/>
      <c r="RPK52"/>
      <c r="RPL52"/>
      <c r="RPM52"/>
      <c r="RPN52"/>
      <c r="RPO52"/>
      <c r="RPP52"/>
      <c r="RPQ52"/>
      <c r="RPR52"/>
      <c r="RPS52"/>
      <c r="RPT52"/>
      <c r="RPU52"/>
      <c r="RPV52"/>
      <c r="RPW52"/>
      <c r="RPX52"/>
      <c r="RPY52"/>
      <c r="RPZ52"/>
      <c r="RQA52"/>
      <c r="RQB52"/>
      <c r="RQC52"/>
      <c r="RQD52"/>
      <c r="RQE52"/>
      <c r="RQF52"/>
      <c r="RQG52"/>
      <c r="RQH52"/>
      <c r="RQI52"/>
      <c r="RQJ52"/>
      <c r="RQK52"/>
      <c r="RQL52"/>
      <c r="RQM52"/>
      <c r="RQN52"/>
      <c r="RQO52"/>
      <c r="RQP52"/>
      <c r="RQQ52"/>
      <c r="RQR52"/>
      <c r="RQS52"/>
      <c r="RQT52"/>
      <c r="RQU52"/>
      <c r="RQV52"/>
      <c r="RQW52"/>
      <c r="RQX52"/>
      <c r="RQY52"/>
      <c r="RQZ52"/>
      <c r="RRA52"/>
      <c r="RRB52"/>
      <c r="RRC52"/>
      <c r="RRD52"/>
      <c r="RRE52"/>
      <c r="RRF52"/>
      <c r="RRG52"/>
      <c r="RRH52"/>
      <c r="RRI52"/>
      <c r="RRJ52"/>
      <c r="RRK52"/>
      <c r="RRL52"/>
      <c r="RRM52"/>
      <c r="RRN52"/>
      <c r="RRO52"/>
      <c r="RRP52"/>
      <c r="RRQ52"/>
      <c r="RRR52"/>
      <c r="RRS52"/>
      <c r="RRT52"/>
      <c r="RRU52"/>
      <c r="RRV52"/>
      <c r="RRW52"/>
      <c r="RRX52"/>
      <c r="RRY52"/>
      <c r="RRZ52"/>
      <c r="RSA52"/>
      <c r="RSB52"/>
      <c r="RSC52"/>
      <c r="RSD52"/>
      <c r="RSE52"/>
      <c r="RSF52"/>
      <c r="RSG52"/>
      <c r="RSH52"/>
      <c r="RSI52"/>
      <c r="RSJ52"/>
      <c r="RSK52"/>
      <c r="RSL52"/>
      <c r="RSM52"/>
      <c r="RSN52"/>
      <c r="RSO52"/>
      <c r="RSP52"/>
      <c r="RSQ52"/>
      <c r="RSR52"/>
      <c r="RSS52"/>
      <c r="RST52"/>
      <c r="RSU52"/>
      <c r="RSV52"/>
      <c r="RSW52"/>
      <c r="RSX52"/>
      <c r="RSY52"/>
      <c r="RSZ52"/>
      <c r="RTA52"/>
      <c r="RTB52"/>
      <c r="RTC52"/>
      <c r="RTD52"/>
      <c r="RTE52"/>
      <c r="RTF52"/>
      <c r="RTG52"/>
      <c r="RTH52"/>
      <c r="RTI52"/>
      <c r="RTJ52"/>
      <c r="RTK52"/>
      <c r="RTL52"/>
      <c r="RTM52"/>
      <c r="RTN52"/>
      <c r="RTO52"/>
      <c r="RTP52"/>
      <c r="RTQ52"/>
      <c r="RTR52"/>
      <c r="RTS52"/>
      <c r="RTT52"/>
      <c r="RTU52"/>
      <c r="RTV52"/>
      <c r="RTW52"/>
      <c r="RTX52"/>
      <c r="RTY52"/>
      <c r="RTZ52"/>
      <c r="RUA52"/>
      <c r="RUB52"/>
      <c r="RUC52"/>
      <c r="RUD52"/>
      <c r="RUE52"/>
      <c r="RUF52"/>
      <c r="RUG52"/>
      <c r="RUH52"/>
      <c r="RUI52"/>
      <c r="RUJ52"/>
      <c r="RUK52"/>
      <c r="RUL52"/>
      <c r="RUM52"/>
      <c r="RUN52"/>
      <c r="RUO52"/>
      <c r="RUP52"/>
      <c r="RUQ52"/>
      <c r="RUR52"/>
      <c r="RUS52"/>
      <c r="RUT52"/>
      <c r="RUU52"/>
      <c r="RUV52"/>
      <c r="RUW52"/>
      <c r="RUX52"/>
      <c r="RUY52"/>
      <c r="RUZ52"/>
      <c r="RVA52"/>
      <c r="RVB52"/>
      <c r="RVC52"/>
      <c r="RVD52"/>
      <c r="RVE52"/>
      <c r="RVF52"/>
      <c r="RVG52"/>
      <c r="RVH52"/>
      <c r="RVI52"/>
      <c r="RVJ52"/>
      <c r="RVK52"/>
      <c r="RVL52"/>
      <c r="RVM52"/>
      <c r="RVN52"/>
      <c r="RVO52"/>
      <c r="RVP52"/>
      <c r="RVQ52"/>
      <c r="RVR52"/>
      <c r="RVS52"/>
      <c r="RVT52"/>
      <c r="RVU52"/>
      <c r="RVV52"/>
      <c r="RVW52"/>
      <c r="RVX52"/>
      <c r="RVY52"/>
      <c r="RVZ52"/>
      <c r="RWA52"/>
      <c r="RWB52"/>
      <c r="RWC52"/>
      <c r="RWD52"/>
      <c r="RWE52"/>
      <c r="RWF52"/>
      <c r="RWG52"/>
      <c r="RWH52"/>
      <c r="RWI52"/>
      <c r="RWJ52"/>
      <c r="RWK52"/>
      <c r="RWL52"/>
      <c r="RWM52"/>
      <c r="RWN52"/>
      <c r="RWO52"/>
      <c r="RWP52"/>
      <c r="RWQ52"/>
      <c r="RWR52"/>
      <c r="RWS52"/>
      <c r="RWT52"/>
      <c r="RWU52"/>
      <c r="RWV52"/>
      <c r="RWW52"/>
      <c r="RWX52"/>
      <c r="RWY52"/>
      <c r="RWZ52"/>
      <c r="RXA52"/>
      <c r="RXB52"/>
      <c r="RXC52"/>
      <c r="RXD52"/>
      <c r="RXE52"/>
      <c r="RXF52"/>
      <c r="RXG52"/>
      <c r="RXH52"/>
      <c r="RXI52"/>
      <c r="RXJ52"/>
      <c r="RXK52"/>
      <c r="RXL52"/>
      <c r="RXM52"/>
      <c r="RXN52"/>
      <c r="RXO52"/>
      <c r="RXP52"/>
      <c r="RXQ52"/>
      <c r="RXR52"/>
      <c r="RXS52"/>
      <c r="RXT52"/>
      <c r="RXU52"/>
      <c r="RXV52"/>
      <c r="RXW52"/>
      <c r="RXX52"/>
      <c r="RXY52"/>
      <c r="RXZ52"/>
      <c r="RYA52"/>
      <c r="RYB52"/>
      <c r="RYC52"/>
      <c r="RYD52"/>
      <c r="RYE52"/>
      <c r="RYF52"/>
      <c r="RYG52"/>
      <c r="RYH52"/>
      <c r="RYI52"/>
      <c r="RYJ52"/>
      <c r="RYK52"/>
      <c r="RYL52"/>
      <c r="RYM52"/>
      <c r="RYN52"/>
      <c r="RYO52"/>
      <c r="RYP52"/>
      <c r="RYQ52"/>
      <c r="RYR52"/>
      <c r="RYS52"/>
      <c r="RYT52"/>
      <c r="RYU52"/>
      <c r="RYV52"/>
      <c r="RYW52"/>
      <c r="RYX52"/>
      <c r="RYY52"/>
      <c r="RYZ52"/>
      <c r="RZA52"/>
      <c r="RZB52"/>
      <c r="RZC52"/>
      <c r="RZD52"/>
      <c r="RZE52"/>
      <c r="RZF52"/>
      <c r="RZG52"/>
      <c r="RZH52"/>
      <c r="RZI52"/>
      <c r="RZJ52"/>
      <c r="RZK52"/>
      <c r="RZL52"/>
      <c r="RZM52"/>
      <c r="RZN52"/>
      <c r="RZO52"/>
      <c r="RZP52"/>
      <c r="RZQ52"/>
      <c r="RZR52"/>
      <c r="RZS52"/>
      <c r="RZT52"/>
      <c r="RZU52"/>
      <c r="RZV52"/>
      <c r="RZW52"/>
      <c r="RZX52"/>
      <c r="RZY52"/>
      <c r="RZZ52"/>
      <c r="SAA52"/>
      <c r="SAB52"/>
      <c r="SAC52"/>
      <c r="SAD52"/>
      <c r="SAE52"/>
      <c r="SAF52"/>
      <c r="SAG52"/>
      <c r="SAH52"/>
      <c r="SAI52"/>
      <c r="SAJ52"/>
      <c r="SAK52"/>
      <c r="SAL52"/>
      <c r="SAM52"/>
      <c r="SAN52"/>
      <c r="SAO52"/>
      <c r="SAP52"/>
      <c r="SAQ52"/>
      <c r="SAR52"/>
      <c r="SAS52"/>
      <c r="SAT52"/>
      <c r="SAU52"/>
      <c r="SAV52"/>
      <c r="SAW52"/>
      <c r="SAX52"/>
      <c r="SAY52"/>
      <c r="SAZ52"/>
      <c r="SBA52"/>
      <c r="SBB52"/>
      <c r="SBC52"/>
      <c r="SBD52"/>
      <c r="SBE52"/>
      <c r="SBF52"/>
      <c r="SBG52"/>
      <c r="SBH52"/>
      <c r="SBI52"/>
      <c r="SBJ52"/>
      <c r="SBK52"/>
      <c r="SBL52"/>
      <c r="SBM52"/>
      <c r="SBN52"/>
      <c r="SBO52"/>
      <c r="SBP52"/>
      <c r="SBQ52"/>
      <c r="SBR52"/>
      <c r="SBS52"/>
      <c r="SBT52"/>
      <c r="SBU52"/>
      <c r="SBV52"/>
      <c r="SBW52"/>
      <c r="SBX52"/>
      <c r="SBY52"/>
      <c r="SBZ52"/>
      <c r="SCA52"/>
      <c r="SCB52"/>
      <c r="SCC52"/>
      <c r="SCD52"/>
      <c r="SCE52"/>
      <c r="SCF52"/>
      <c r="SCG52"/>
      <c r="SCH52"/>
      <c r="SCI52"/>
      <c r="SCJ52"/>
      <c r="SCK52"/>
      <c r="SCL52"/>
      <c r="SCM52"/>
      <c r="SCN52"/>
      <c r="SCO52"/>
      <c r="SCP52"/>
      <c r="SCQ52"/>
      <c r="SCR52"/>
      <c r="SCS52"/>
      <c r="SCT52"/>
      <c r="SCU52"/>
      <c r="SCV52"/>
      <c r="SCW52"/>
      <c r="SCX52"/>
      <c r="SCY52"/>
      <c r="SCZ52"/>
      <c r="SDA52"/>
      <c r="SDB52"/>
      <c r="SDC52"/>
      <c r="SDD52"/>
      <c r="SDE52"/>
      <c r="SDF52"/>
      <c r="SDG52"/>
      <c r="SDH52"/>
      <c r="SDI52"/>
      <c r="SDJ52"/>
      <c r="SDK52"/>
      <c r="SDL52"/>
      <c r="SDM52"/>
      <c r="SDN52"/>
      <c r="SDO52"/>
      <c r="SDP52"/>
      <c r="SDQ52"/>
      <c r="SDR52"/>
      <c r="SDS52"/>
      <c r="SDT52"/>
      <c r="SDU52"/>
      <c r="SDV52"/>
      <c r="SDW52"/>
      <c r="SDX52"/>
      <c r="SDY52"/>
      <c r="SDZ52"/>
      <c r="SEA52"/>
      <c r="SEB52"/>
      <c r="SEC52"/>
      <c r="SED52"/>
      <c r="SEE52"/>
      <c r="SEF52"/>
      <c r="SEG52"/>
      <c r="SEH52"/>
      <c r="SEI52"/>
      <c r="SEJ52"/>
      <c r="SEK52"/>
      <c r="SEL52"/>
      <c r="SEM52"/>
      <c r="SEN52"/>
      <c r="SEO52"/>
      <c r="SEP52"/>
      <c r="SEQ52"/>
      <c r="SER52"/>
      <c r="SES52"/>
      <c r="SET52"/>
      <c r="SEU52"/>
      <c r="SEV52"/>
      <c r="SEW52"/>
      <c r="SEX52"/>
      <c r="SEY52"/>
      <c r="SEZ52"/>
      <c r="SFA52"/>
      <c r="SFB52"/>
      <c r="SFC52"/>
      <c r="SFD52"/>
      <c r="SFE52"/>
      <c r="SFF52"/>
      <c r="SFG52"/>
      <c r="SFH52"/>
      <c r="SFI52"/>
      <c r="SFJ52"/>
      <c r="SFK52"/>
      <c r="SFL52"/>
      <c r="SFM52"/>
      <c r="SFN52"/>
      <c r="SFO52"/>
      <c r="SFP52"/>
      <c r="SFQ52"/>
      <c r="SFR52"/>
      <c r="SFS52"/>
      <c r="SFT52"/>
      <c r="SFU52"/>
      <c r="SFV52"/>
      <c r="SFW52"/>
      <c r="SFX52"/>
      <c r="SFY52"/>
      <c r="SFZ52"/>
      <c r="SGA52"/>
      <c r="SGB52"/>
      <c r="SGC52"/>
      <c r="SGD52"/>
      <c r="SGE52"/>
      <c r="SGF52"/>
      <c r="SGG52"/>
      <c r="SGH52"/>
      <c r="SGI52"/>
      <c r="SGJ52"/>
      <c r="SGK52"/>
      <c r="SGL52"/>
      <c r="SGM52"/>
      <c r="SGN52"/>
      <c r="SGO52"/>
      <c r="SGP52"/>
      <c r="SGQ52"/>
      <c r="SGR52"/>
      <c r="SGS52"/>
      <c r="SGT52"/>
      <c r="SGU52"/>
      <c r="SGV52"/>
      <c r="SGW52"/>
      <c r="SGX52"/>
      <c r="SGY52"/>
      <c r="SGZ52"/>
      <c r="SHA52"/>
      <c r="SHB52"/>
      <c r="SHC52"/>
      <c r="SHD52"/>
      <c r="SHE52"/>
      <c r="SHF52"/>
      <c r="SHG52"/>
      <c r="SHH52"/>
      <c r="SHI52"/>
      <c r="SHJ52"/>
      <c r="SHK52"/>
      <c r="SHL52"/>
      <c r="SHM52"/>
      <c r="SHN52"/>
      <c r="SHO52"/>
      <c r="SHP52"/>
      <c r="SHQ52"/>
      <c r="SHR52"/>
      <c r="SHS52"/>
      <c r="SHT52"/>
      <c r="SHU52"/>
      <c r="SHV52"/>
      <c r="SHW52"/>
      <c r="SHX52"/>
      <c r="SHY52"/>
      <c r="SHZ52"/>
      <c r="SIA52"/>
      <c r="SIB52"/>
      <c r="SIC52"/>
      <c r="SID52"/>
      <c r="SIE52"/>
      <c r="SIF52"/>
      <c r="SIG52"/>
      <c r="SIH52"/>
      <c r="SII52"/>
      <c r="SIJ52"/>
      <c r="SIK52"/>
      <c r="SIL52"/>
      <c r="SIM52"/>
      <c r="SIN52"/>
      <c r="SIO52"/>
      <c r="SIP52"/>
      <c r="SIQ52"/>
      <c r="SIR52"/>
      <c r="SIS52"/>
      <c r="SIT52"/>
      <c r="SIU52"/>
      <c r="SIV52"/>
      <c r="SIW52"/>
      <c r="SIX52"/>
      <c r="SIY52"/>
      <c r="SIZ52"/>
      <c r="SJA52"/>
      <c r="SJB52"/>
      <c r="SJC52"/>
      <c r="SJD52"/>
      <c r="SJE52"/>
      <c r="SJF52"/>
      <c r="SJG52"/>
      <c r="SJH52"/>
      <c r="SJI52"/>
      <c r="SJJ52"/>
      <c r="SJK52"/>
      <c r="SJL52"/>
      <c r="SJM52"/>
      <c r="SJN52"/>
      <c r="SJO52"/>
      <c r="SJP52"/>
      <c r="SJQ52"/>
      <c r="SJR52"/>
      <c r="SJS52"/>
      <c r="SJT52"/>
      <c r="SJU52"/>
      <c r="SJV52"/>
      <c r="SJW52"/>
      <c r="SJX52"/>
      <c r="SJY52"/>
      <c r="SJZ52"/>
      <c r="SKA52"/>
      <c r="SKB52"/>
      <c r="SKC52"/>
      <c r="SKD52"/>
      <c r="SKE52"/>
      <c r="SKF52"/>
      <c r="SKG52"/>
      <c r="SKH52"/>
      <c r="SKI52"/>
      <c r="SKJ52"/>
      <c r="SKK52"/>
      <c r="SKL52"/>
      <c r="SKM52"/>
      <c r="SKN52"/>
      <c r="SKO52"/>
      <c r="SKP52"/>
      <c r="SKQ52"/>
      <c r="SKR52"/>
      <c r="SKS52"/>
      <c r="SKT52"/>
      <c r="SKU52"/>
      <c r="SKV52"/>
      <c r="SKW52"/>
      <c r="SKX52"/>
      <c r="SKY52"/>
      <c r="SKZ52"/>
      <c r="SLA52"/>
      <c r="SLB52"/>
      <c r="SLC52"/>
      <c r="SLD52"/>
      <c r="SLE52"/>
      <c r="SLF52"/>
      <c r="SLG52"/>
      <c r="SLH52"/>
      <c r="SLI52"/>
      <c r="SLJ52"/>
      <c r="SLK52"/>
      <c r="SLL52"/>
      <c r="SLM52"/>
      <c r="SLN52"/>
      <c r="SLO52"/>
      <c r="SLP52"/>
      <c r="SLQ52"/>
      <c r="SLR52"/>
      <c r="SLS52"/>
      <c r="SLT52"/>
      <c r="SLU52"/>
      <c r="SLV52"/>
      <c r="SLW52"/>
      <c r="SLX52"/>
      <c r="SLY52"/>
      <c r="SLZ52"/>
      <c r="SMA52"/>
      <c r="SMB52"/>
      <c r="SMC52"/>
      <c r="SMD52"/>
      <c r="SME52"/>
      <c r="SMF52"/>
      <c r="SMG52"/>
      <c r="SMH52"/>
      <c r="SMI52"/>
      <c r="SMJ52"/>
      <c r="SMK52"/>
      <c r="SML52"/>
      <c r="SMM52"/>
      <c r="SMN52"/>
      <c r="SMO52"/>
      <c r="SMP52"/>
      <c r="SMQ52"/>
      <c r="SMR52"/>
      <c r="SMS52"/>
      <c r="SMT52"/>
      <c r="SMU52"/>
      <c r="SMV52"/>
      <c r="SMW52"/>
      <c r="SMX52"/>
      <c r="SMY52"/>
      <c r="SMZ52"/>
      <c r="SNA52"/>
      <c r="SNB52"/>
      <c r="SNC52"/>
      <c r="SND52"/>
      <c r="SNE52"/>
      <c r="SNF52"/>
      <c r="SNG52"/>
      <c r="SNH52"/>
      <c r="SNI52"/>
      <c r="SNJ52"/>
      <c r="SNK52"/>
      <c r="SNL52"/>
      <c r="SNM52"/>
      <c r="SNN52"/>
      <c r="SNO52"/>
      <c r="SNP52"/>
      <c r="SNQ52"/>
      <c r="SNR52"/>
      <c r="SNS52"/>
      <c r="SNT52"/>
      <c r="SNU52"/>
      <c r="SNV52"/>
      <c r="SNW52"/>
      <c r="SNX52"/>
      <c r="SNY52"/>
      <c r="SNZ52"/>
      <c r="SOA52"/>
      <c r="SOB52"/>
      <c r="SOC52"/>
      <c r="SOD52"/>
      <c r="SOE52"/>
      <c r="SOF52"/>
      <c r="SOG52"/>
      <c r="SOH52"/>
      <c r="SOI52"/>
      <c r="SOJ52"/>
      <c r="SOK52"/>
      <c r="SOL52"/>
      <c r="SOM52"/>
      <c r="SON52"/>
      <c r="SOO52"/>
      <c r="SOP52"/>
      <c r="SOQ52"/>
      <c r="SOR52"/>
      <c r="SOS52"/>
      <c r="SOT52"/>
      <c r="SOU52"/>
      <c r="SOV52"/>
      <c r="SOW52"/>
      <c r="SOX52"/>
      <c r="SOY52"/>
      <c r="SOZ52"/>
      <c r="SPA52"/>
      <c r="SPB52"/>
      <c r="SPC52"/>
      <c r="SPD52"/>
      <c r="SPE52"/>
      <c r="SPF52"/>
      <c r="SPG52"/>
      <c r="SPH52"/>
      <c r="SPI52"/>
      <c r="SPJ52"/>
      <c r="SPK52"/>
      <c r="SPL52"/>
      <c r="SPM52"/>
      <c r="SPN52"/>
      <c r="SPO52"/>
      <c r="SPP52"/>
      <c r="SPQ52"/>
      <c r="SPR52"/>
      <c r="SPS52"/>
      <c r="SPT52"/>
      <c r="SPU52"/>
      <c r="SPV52"/>
      <c r="SPW52"/>
      <c r="SPX52"/>
      <c r="SPY52"/>
      <c r="SPZ52"/>
      <c r="SQA52"/>
      <c r="SQB52"/>
      <c r="SQC52"/>
      <c r="SQD52"/>
      <c r="SQE52"/>
      <c r="SQF52"/>
      <c r="SQG52"/>
      <c r="SQH52"/>
      <c r="SQI52"/>
      <c r="SQJ52"/>
      <c r="SQK52"/>
      <c r="SQL52"/>
      <c r="SQM52"/>
      <c r="SQN52"/>
      <c r="SQO52"/>
      <c r="SQP52"/>
      <c r="SQQ52"/>
      <c r="SQR52"/>
      <c r="SQS52"/>
      <c r="SQT52"/>
      <c r="SQU52"/>
      <c r="SQV52"/>
      <c r="SQW52"/>
      <c r="SQX52"/>
      <c r="SQY52"/>
      <c r="SQZ52"/>
      <c r="SRA52"/>
      <c r="SRB52"/>
      <c r="SRC52"/>
      <c r="SRD52"/>
      <c r="SRE52"/>
      <c r="SRF52"/>
      <c r="SRG52"/>
      <c r="SRH52"/>
      <c r="SRI52"/>
      <c r="SRJ52"/>
      <c r="SRK52"/>
      <c r="SRL52"/>
      <c r="SRM52"/>
      <c r="SRN52"/>
      <c r="SRO52"/>
      <c r="SRP52"/>
      <c r="SRQ52"/>
      <c r="SRR52"/>
      <c r="SRS52"/>
      <c r="SRT52"/>
      <c r="SRU52"/>
      <c r="SRV52"/>
      <c r="SRW52"/>
      <c r="SRX52"/>
      <c r="SRY52"/>
      <c r="SRZ52"/>
      <c r="SSA52"/>
      <c r="SSB52"/>
      <c r="SSC52"/>
      <c r="SSD52"/>
      <c r="SSE52"/>
      <c r="SSF52"/>
      <c r="SSG52"/>
      <c r="SSH52"/>
      <c r="SSI52"/>
      <c r="SSJ52"/>
      <c r="SSK52"/>
      <c r="SSL52"/>
      <c r="SSM52"/>
      <c r="SSN52"/>
      <c r="SSO52"/>
      <c r="SSP52"/>
      <c r="SSQ52"/>
      <c r="SSR52"/>
      <c r="SSS52"/>
      <c r="SST52"/>
      <c r="SSU52"/>
      <c r="SSV52"/>
      <c r="SSW52"/>
      <c r="SSX52"/>
      <c r="SSY52"/>
      <c r="SSZ52"/>
      <c r="STA52"/>
      <c r="STB52"/>
      <c r="STC52"/>
      <c r="STD52"/>
      <c r="STE52"/>
      <c r="STF52"/>
      <c r="STG52"/>
      <c r="STH52"/>
      <c r="STI52"/>
      <c r="STJ52"/>
      <c r="STK52"/>
      <c r="STL52"/>
      <c r="STM52"/>
      <c r="STN52"/>
      <c r="STO52"/>
      <c r="STP52"/>
      <c r="STQ52"/>
      <c r="STR52"/>
      <c r="STS52"/>
      <c r="STT52"/>
      <c r="STU52"/>
      <c r="STV52"/>
      <c r="STW52"/>
      <c r="STX52"/>
      <c r="STY52"/>
      <c r="STZ52"/>
      <c r="SUA52"/>
      <c r="SUB52"/>
      <c r="SUC52"/>
      <c r="SUD52"/>
      <c r="SUE52"/>
      <c r="SUF52"/>
      <c r="SUG52"/>
      <c r="SUH52"/>
      <c r="SUI52"/>
      <c r="SUJ52"/>
      <c r="SUK52"/>
      <c r="SUL52"/>
      <c r="SUM52"/>
      <c r="SUN52"/>
      <c r="SUO52"/>
      <c r="SUP52"/>
      <c r="SUQ52"/>
      <c r="SUR52"/>
      <c r="SUS52"/>
      <c r="SUT52"/>
      <c r="SUU52"/>
      <c r="SUV52"/>
      <c r="SUW52"/>
      <c r="SUX52"/>
      <c r="SUY52"/>
      <c r="SUZ52"/>
      <c r="SVA52"/>
      <c r="SVB52"/>
      <c r="SVC52"/>
      <c r="SVD52"/>
      <c r="SVE52"/>
      <c r="SVF52"/>
      <c r="SVG52"/>
      <c r="SVH52"/>
      <c r="SVI52"/>
      <c r="SVJ52"/>
      <c r="SVK52"/>
      <c r="SVL52"/>
      <c r="SVM52"/>
      <c r="SVN52"/>
      <c r="SVO52"/>
      <c r="SVP52"/>
      <c r="SVQ52"/>
      <c r="SVR52"/>
      <c r="SVS52"/>
      <c r="SVT52"/>
      <c r="SVU52"/>
      <c r="SVV52"/>
      <c r="SVW52"/>
      <c r="SVX52"/>
      <c r="SVY52"/>
      <c r="SVZ52"/>
      <c r="SWA52"/>
      <c r="SWB52"/>
      <c r="SWC52"/>
      <c r="SWD52"/>
      <c r="SWE52"/>
      <c r="SWF52"/>
      <c r="SWG52"/>
      <c r="SWH52"/>
      <c r="SWI52"/>
      <c r="SWJ52"/>
      <c r="SWK52"/>
      <c r="SWL52"/>
      <c r="SWM52"/>
      <c r="SWN52"/>
      <c r="SWO52"/>
      <c r="SWP52"/>
      <c r="SWQ52"/>
      <c r="SWR52"/>
      <c r="SWS52"/>
      <c r="SWT52"/>
      <c r="SWU52"/>
      <c r="SWV52"/>
      <c r="SWW52"/>
      <c r="SWX52"/>
      <c r="SWY52"/>
      <c r="SWZ52"/>
      <c r="SXA52"/>
      <c r="SXB52"/>
      <c r="SXC52"/>
      <c r="SXD52"/>
      <c r="SXE52"/>
      <c r="SXF52"/>
      <c r="SXG52"/>
      <c r="SXH52"/>
      <c r="SXI52"/>
      <c r="SXJ52"/>
      <c r="SXK52"/>
      <c r="SXL52"/>
      <c r="SXM52"/>
      <c r="SXN52"/>
      <c r="SXO52"/>
      <c r="SXP52"/>
      <c r="SXQ52"/>
      <c r="SXR52"/>
      <c r="SXS52"/>
      <c r="SXT52"/>
      <c r="SXU52"/>
      <c r="SXV52"/>
      <c r="SXW52"/>
      <c r="SXX52"/>
      <c r="SXY52"/>
      <c r="SXZ52"/>
      <c r="SYA52"/>
      <c r="SYB52"/>
      <c r="SYC52"/>
      <c r="SYD52"/>
      <c r="SYE52"/>
      <c r="SYF52"/>
      <c r="SYG52"/>
      <c r="SYH52"/>
      <c r="SYI52"/>
      <c r="SYJ52"/>
      <c r="SYK52"/>
      <c r="SYL52"/>
      <c r="SYM52"/>
      <c r="SYN52"/>
      <c r="SYO52"/>
      <c r="SYP52"/>
      <c r="SYQ52"/>
      <c r="SYR52"/>
      <c r="SYS52"/>
      <c r="SYT52"/>
      <c r="SYU52"/>
      <c r="SYV52"/>
      <c r="SYW52"/>
      <c r="SYX52"/>
      <c r="SYY52"/>
      <c r="SYZ52"/>
      <c r="SZA52"/>
      <c r="SZB52"/>
      <c r="SZC52"/>
      <c r="SZD52"/>
      <c r="SZE52"/>
      <c r="SZF52"/>
      <c r="SZG52"/>
      <c r="SZH52"/>
      <c r="SZI52"/>
      <c r="SZJ52"/>
      <c r="SZK52"/>
      <c r="SZL52"/>
      <c r="SZM52"/>
      <c r="SZN52"/>
      <c r="SZO52"/>
      <c r="SZP52"/>
      <c r="SZQ52"/>
      <c r="SZR52"/>
      <c r="SZS52"/>
      <c r="SZT52"/>
      <c r="SZU52"/>
      <c r="SZV52"/>
      <c r="SZW52"/>
      <c r="SZX52"/>
      <c r="SZY52"/>
      <c r="SZZ52"/>
      <c r="TAA52"/>
      <c r="TAB52"/>
      <c r="TAC52"/>
      <c r="TAD52"/>
      <c r="TAE52"/>
      <c r="TAF52"/>
      <c r="TAG52"/>
      <c r="TAH52"/>
      <c r="TAI52"/>
      <c r="TAJ52"/>
      <c r="TAK52"/>
      <c r="TAL52"/>
      <c r="TAM52"/>
      <c r="TAN52"/>
      <c r="TAO52"/>
      <c r="TAP52"/>
      <c r="TAQ52"/>
      <c r="TAR52"/>
      <c r="TAS52"/>
      <c r="TAT52"/>
      <c r="TAU52"/>
      <c r="TAV52"/>
      <c r="TAW52"/>
      <c r="TAX52"/>
      <c r="TAY52"/>
      <c r="TAZ52"/>
      <c r="TBA52"/>
      <c r="TBB52"/>
      <c r="TBC52"/>
      <c r="TBD52"/>
      <c r="TBE52"/>
      <c r="TBF52"/>
      <c r="TBG52"/>
      <c r="TBH52"/>
      <c r="TBI52"/>
      <c r="TBJ52"/>
      <c r="TBK52"/>
      <c r="TBL52"/>
      <c r="TBM52"/>
      <c r="TBN52"/>
      <c r="TBO52"/>
      <c r="TBP52"/>
      <c r="TBQ52"/>
      <c r="TBR52"/>
      <c r="TBS52"/>
      <c r="TBT52"/>
      <c r="TBU52"/>
      <c r="TBV52"/>
      <c r="TBW52"/>
      <c r="TBX52"/>
      <c r="TBY52"/>
      <c r="TBZ52"/>
      <c r="TCA52"/>
      <c r="TCB52"/>
      <c r="TCC52"/>
      <c r="TCD52"/>
      <c r="TCE52"/>
      <c r="TCF52"/>
      <c r="TCG52"/>
      <c r="TCH52"/>
      <c r="TCI52"/>
      <c r="TCJ52"/>
      <c r="TCK52"/>
      <c r="TCL52"/>
      <c r="TCM52"/>
      <c r="TCN52"/>
      <c r="TCO52"/>
      <c r="TCP52"/>
      <c r="TCQ52"/>
      <c r="TCR52"/>
      <c r="TCS52"/>
      <c r="TCT52"/>
      <c r="TCU52"/>
      <c r="TCV52"/>
      <c r="TCW52"/>
      <c r="TCX52"/>
      <c r="TCY52"/>
      <c r="TCZ52"/>
      <c r="TDA52"/>
      <c r="TDB52"/>
      <c r="TDC52"/>
      <c r="TDD52"/>
      <c r="TDE52"/>
      <c r="TDF52"/>
      <c r="TDG52"/>
      <c r="TDH52"/>
      <c r="TDI52"/>
      <c r="TDJ52"/>
      <c r="TDK52"/>
      <c r="TDL52"/>
      <c r="TDM52"/>
      <c r="TDN52"/>
      <c r="TDO52"/>
      <c r="TDP52"/>
      <c r="TDQ52"/>
      <c r="TDR52"/>
      <c r="TDS52"/>
      <c r="TDT52"/>
      <c r="TDU52"/>
      <c r="TDV52"/>
      <c r="TDW52"/>
      <c r="TDX52"/>
      <c r="TDY52"/>
      <c r="TDZ52"/>
      <c r="TEA52"/>
      <c r="TEB52"/>
      <c r="TEC52"/>
      <c r="TED52"/>
      <c r="TEE52"/>
      <c r="TEF52"/>
      <c r="TEG52"/>
      <c r="TEH52"/>
      <c r="TEI52"/>
      <c r="TEJ52"/>
      <c r="TEK52"/>
      <c r="TEL52"/>
      <c r="TEM52"/>
      <c r="TEN52"/>
      <c r="TEO52"/>
      <c r="TEP52"/>
      <c r="TEQ52"/>
      <c r="TER52"/>
      <c r="TES52"/>
      <c r="TET52"/>
      <c r="TEU52"/>
      <c r="TEV52"/>
      <c r="TEW52"/>
      <c r="TEX52"/>
      <c r="TEY52"/>
      <c r="TEZ52"/>
      <c r="TFA52"/>
      <c r="TFB52"/>
      <c r="TFC52"/>
      <c r="TFD52"/>
      <c r="TFE52"/>
      <c r="TFF52"/>
      <c r="TFG52"/>
      <c r="TFH52"/>
      <c r="TFI52"/>
      <c r="TFJ52"/>
      <c r="TFK52"/>
      <c r="TFL52"/>
      <c r="TFM52"/>
      <c r="TFN52"/>
      <c r="TFO52"/>
      <c r="TFP52"/>
      <c r="TFQ52"/>
      <c r="TFR52"/>
      <c r="TFS52"/>
      <c r="TFT52"/>
      <c r="TFU52"/>
      <c r="TFV52"/>
      <c r="TFW52"/>
      <c r="TFX52"/>
      <c r="TFY52"/>
      <c r="TFZ52"/>
      <c r="TGA52"/>
      <c r="TGB52"/>
      <c r="TGC52"/>
      <c r="TGD52"/>
      <c r="TGE52"/>
      <c r="TGF52"/>
      <c r="TGG52"/>
      <c r="TGH52"/>
      <c r="TGI52"/>
      <c r="TGJ52"/>
      <c r="TGK52"/>
      <c r="TGL52"/>
      <c r="TGM52"/>
      <c r="TGN52"/>
      <c r="TGO52"/>
      <c r="TGP52"/>
      <c r="TGQ52"/>
      <c r="TGR52"/>
      <c r="TGS52"/>
      <c r="TGT52"/>
      <c r="TGU52"/>
      <c r="TGV52"/>
      <c r="TGW52"/>
      <c r="TGX52"/>
      <c r="TGY52"/>
      <c r="TGZ52"/>
      <c r="THA52"/>
      <c r="THB52"/>
      <c r="THC52"/>
      <c r="THD52"/>
      <c r="THE52"/>
      <c r="THF52"/>
      <c r="THG52"/>
      <c r="THH52"/>
      <c r="THI52"/>
      <c r="THJ52"/>
      <c r="THK52"/>
      <c r="THL52"/>
      <c r="THM52"/>
      <c r="THN52"/>
      <c r="THO52"/>
      <c r="THP52"/>
      <c r="THQ52"/>
      <c r="THR52"/>
      <c r="THS52"/>
      <c r="THT52"/>
      <c r="THU52"/>
      <c r="THV52"/>
      <c r="THW52"/>
      <c r="THX52"/>
      <c r="THY52"/>
      <c r="THZ52"/>
      <c r="TIA52"/>
      <c r="TIB52"/>
      <c r="TIC52"/>
      <c r="TID52"/>
      <c r="TIE52"/>
      <c r="TIF52"/>
      <c r="TIG52"/>
      <c r="TIH52"/>
      <c r="TII52"/>
      <c r="TIJ52"/>
      <c r="TIK52"/>
      <c r="TIL52"/>
      <c r="TIM52"/>
      <c r="TIN52"/>
      <c r="TIO52"/>
      <c r="TIP52"/>
      <c r="TIQ52"/>
      <c r="TIR52"/>
      <c r="TIS52"/>
      <c r="TIT52"/>
      <c r="TIU52"/>
      <c r="TIV52"/>
      <c r="TIW52"/>
      <c r="TIX52"/>
      <c r="TIY52"/>
      <c r="TIZ52"/>
      <c r="TJA52"/>
      <c r="TJB52"/>
      <c r="TJC52"/>
      <c r="TJD52"/>
      <c r="TJE52"/>
      <c r="TJF52"/>
      <c r="TJG52"/>
      <c r="TJH52"/>
      <c r="TJI52"/>
      <c r="TJJ52"/>
      <c r="TJK52"/>
      <c r="TJL52"/>
      <c r="TJM52"/>
      <c r="TJN52"/>
      <c r="TJO52"/>
      <c r="TJP52"/>
      <c r="TJQ52"/>
      <c r="TJR52"/>
      <c r="TJS52"/>
      <c r="TJT52"/>
      <c r="TJU52"/>
      <c r="TJV52"/>
      <c r="TJW52"/>
      <c r="TJX52"/>
      <c r="TJY52"/>
      <c r="TJZ52"/>
      <c r="TKA52"/>
      <c r="TKB52"/>
      <c r="TKC52"/>
      <c r="TKD52"/>
      <c r="TKE52"/>
      <c r="TKF52"/>
      <c r="TKG52"/>
      <c r="TKH52"/>
      <c r="TKI52"/>
      <c r="TKJ52"/>
      <c r="TKK52"/>
      <c r="TKL52"/>
      <c r="TKM52"/>
      <c r="TKN52"/>
      <c r="TKO52"/>
      <c r="TKP52"/>
      <c r="TKQ52"/>
      <c r="TKR52"/>
      <c r="TKS52"/>
      <c r="TKT52"/>
      <c r="TKU52"/>
      <c r="TKV52"/>
      <c r="TKW52"/>
      <c r="TKX52"/>
      <c r="TKY52"/>
      <c r="TKZ52"/>
      <c r="TLA52"/>
      <c r="TLB52"/>
      <c r="TLC52"/>
      <c r="TLD52"/>
      <c r="TLE52"/>
      <c r="TLF52"/>
      <c r="TLG52"/>
      <c r="TLH52"/>
      <c r="TLI52"/>
      <c r="TLJ52"/>
      <c r="TLK52"/>
      <c r="TLL52"/>
      <c r="TLM52"/>
      <c r="TLN52"/>
      <c r="TLO52"/>
      <c r="TLP52"/>
      <c r="TLQ52"/>
      <c r="TLR52"/>
      <c r="TLS52"/>
      <c r="TLT52"/>
      <c r="TLU52"/>
      <c r="TLV52"/>
      <c r="TLW52"/>
      <c r="TLX52"/>
      <c r="TLY52"/>
      <c r="TLZ52"/>
      <c r="TMA52"/>
      <c r="TMB52"/>
      <c r="TMC52"/>
      <c r="TMD52"/>
      <c r="TME52"/>
      <c r="TMF52"/>
      <c r="TMG52"/>
      <c r="TMH52"/>
      <c r="TMI52"/>
      <c r="TMJ52"/>
      <c r="TMK52"/>
      <c r="TML52"/>
      <c r="TMM52"/>
      <c r="TMN52"/>
      <c r="TMO52"/>
      <c r="TMP52"/>
      <c r="TMQ52"/>
      <c r="TMR52"/>
      <c r="TMS52"/>
      <c r="TMT52"/>
      <c r="TMU52"/>
      <c r="TMV52"/>
      <c r="TMW52"/>
      <c r="TMX52"/>
      <c r="TMY52"/>
      <c r="TMZ52"/>
      <c r="TNA52"/>
      <c r="TNB52"/>
      <c r="TNC52"/>
      <c r="TND52"/>
      <c r="TNE52"/>
      <c r="TNF52"/>
      <c r="TNG52"/>
      <c r="TNH52"/>
      <c r="TNI52"/>
      <c r="TNJ52"/>
      <c r="TNK52"/>
      <c r="TNL52"/>
      <c r="TNM52"/>
      <c r="TNN52"/>
      <c r="TNO52"/>
      <c r="TNP52"/>
      <c r="TNQ52"/>
      <c r="TNR52"/>
      <c r="TNS52"/>
      <c r="TNT52"/>
      <c r="TNU52"/>
      <c r="TNV52"/>
      <c r="TNW52"/>
      <c r="TNX52"/>
      <c r="TNY52"/>
      <c r="TNZ52"/>
      <c r="TOA52"/>
      <c r="TOB52"/>
      <c r="TOC52"/>
      <c r="TOD52"/>
      <c r="TOE52"/>
      <c r="TOF52"/>
      <c r="TOG52"/>
      <c r="TOH52"/>
      <c r="TOI52"/>
      <c r="TOJ52"/>
      <c r="TOK52"/>
      <c r="TOL52"/>
      <c r="TOM52"/>
      <c r="TON52"/>
      <c r="TOO52"/>
      <c r="TOP52"/>
      <c r="TOQ52"/>
      <c r="TOR52"/>
      <c r="TOS52"/>
      <c r="TOT52"/>
      <c r="TOU52"/>
      <c r="TOV52"/>
      <c r="TOW52"/>
      <c r="TOX52"/>
      <c r="TOY52"/>
      <c r="TOZ52"/>
      <c r="TPA52"/>
      <c r="TPB52"/>
      <c r="TPC52"/>
      <c r="TPD52"/>
      <c r="TPE52"/>
      <c r="TPF52"/>
      <c r="TPG52"/>
      <c r="TPH52"/>
      <c r="TPI52"/>
      <c r="TPJ52"/>
      <c r="TPK52"/>
      <c r="TPL52"/>
      <c r="TPM52"/>
      <c r="TPN52"/>
      <c r="TPO52"/>
      <c r="TPP52"/>
      <c r="TPQ52"/>
      <c r="TPR52"/>
      <c r="TPS52"/>
      <c r="TPT52"/>
      <c r="TPU52"/>
      <c r="TPV52"/>
      <c r="TPW52"/>
      <c r="TPX52"/>
      <c r="TPY52"/>
      <c r="TPZ52"/>
      <c r="TQA52"/>
      <c r="TQB52"/>
      <c r="TQC52"/>
      <c r="TQD52"/>
      <c r="TQE52"/>
      <c r="TQF52"/>
      <c r="TQG52"/>
      <c r="TQH52"/>
      <c r="TQI52"/>
      <c r="TQJ52"/>
      <c r="TQK52"/>
      <c r="TQL52"/>
      <c r="TQM52"/>
      <c r="TQN52"/>
      <c r="TQO52"/>
      <c r="TQP52"/>
      <c r="TQQ52"/>
      <c r="TQR52"/>
      <c r="TQS52"/>
      <c r="TQT52"/>
      <c r="TQU52"/>
      <c r="TQV52"/>
      <c r="TQW52"/>
      <c r="TQX52"/>
      <c r="TQY52"/>
      <c r="TQZ52"/>
      <c r="TRA52"/>
      <c r="TRB52"/>
      <c r="TRC52"/>
      <c r="TRD52"/>
      <c r="TRE52"/>
      <c r="TRF52"/>
      <c r="TRG52"/>
      <c r="TRH52"/>
      <c r="TRI52"/>
      <c r="TRJ52"/>
      <c r="TRK52"/>
      <c r="TRL52"/>
      <c r="TRM52"/>
      <c r="TRN52"/>
      <c r="TRO52"/>
      <c r="TRP52"/>
      <c r="TRQ52"/>
      <c r="TRR52"/>
      <c r="TRS52"/>
      <c r="TRT52"/>
      <c r="TRU52"/>
      <c r="TRV52"/>
      <c r="TRW52"/>
      <c r="TRX52"/>
      <c r="TRY52"/>
      <c r="TRZ52"/>
      <c r="TSA52"/>
      <c r="TSB52"/>
      <c r="TSC52"/>
      <c r="TSD52"/>
      <c r="TSE52"/>
      <c r="TSF52"/>
      <c r="TSG52"/>
      <c r="TSH52"/>
      <c r="TSI52"/>
      <c r="TSJ52"/>
      <c r="TSK52"/>
      <c r="TSL52"/>
      <c r="TSM52"/>
      <c r="TSN52"/>
      <c r="TSO52"/>
      <c r="TSP52"/>
      <c r="TSQ52"/>
      <c r="TSR52"/>
      <c r="TSS52"/>
      <c r="TST52"/>
      <c r="TSU52"/>
      <c r="TSV52"/>
      <c r="TSW52"/>
      <c r="TSX52"/>
      <c r="TSY52"/>
      <c r="TSZ52"/>
      <c r="TTA52"/>
      <c r="TTB52"/>
      <c r="TTC52"/>
      <c r="TTD52"/>
      <c r="TTE52"/>
      <c r="TTF52"/>
      <c r="TTG52"/>
      <c r="TTH52"/>
      <c r="TTI52"/>
      <c r="TTJ52"/>
      <c r="TTK52"/>
      <c r="TTL52"/>
      <c r="TTM52"/>
      <c r="TTN52"/>
      <c r="TTO52"/>
      <c r="TTP52"/>
      <c r="TTQ52"/>
      <c r="TTR52"/>
      <c r="TTS52"/>
      <c r="TTT52"/>
      <c r="TTU52"/>
      <c r="TTV52"/>
      <c r="TTW52"/>
      <c r="TTX52"/>
      <c r="TTY52"/>
      <c r="TTZ52"/>
      <c r="TUA52"/>
      <c r="TUB52"/>
      <c r="TUC52"/>
      <c r="TUD52"/>
      <c r="TUE52"/>
      <c r="TUF52"/>
      <c r="TUG52"/>
      <c r="TUH52"/>
      <c r="TUI52"/>
      <c r="TUJ52"/>
      <c r="TUK52"/>
      <c r="TUL52"/>
      <c r="TUM52"/>
      <c r="TUN52"/>
      <c r="TUO52"/>
      <c r="TUP52"/>
      <c r="TUQ52"/>
      <c r="TUR52"/>
      <c r="TUS52"/>
      <c r="TUT52"/>
      <c r="TUU52"/>
      <c r="TUV52"/>
      <c r="TUW52"/>
      <c r="TUX52"/>
      <c r="TUY52"/>
      <c r="TUZ52"/>
      <c r="TVA52"/>
      <c r="TVB52"/>
      <c r="TVC52"/>
      <c r="TVD52"/>
      <c r="TVE52"/>
      <c r="TVF52"/>
      <c r="TVG52"/>
      <c r="TVH52"/>
      <c r="TVI52"/>
      <c r="TVJ52"/>
      <c r="TVK52"/>
      <c r="TVL52"/>
      <c r="TVM52"/>
      <c r="TVN52"/>
      <c r="TVO52"/>
      <c r="TVP52"/>
      <c r="TVQ52"/>
      <c r="TVR52"/>
      <c r="TVS52"/>
      <c r="TVT52"/>
      <c r="TVU52"/>
      <c r="TVV52"/>
      <c r="TVW52"/>
      <c r="TVX52"/>
      <c r="TVY52"/>
      <c r="TVZ52"/>
      <c r="TWA52"/>
      <c r="TWB52"/>
      <c r="TWC52"/>
      <c r="TWD52"/>
      <c r="TWE52"/>
      <c r="TWF52"/>
      <c r="TWG52"/>
      <c r="TWH52"/>
      <c r="TWI52"/>
      <c r="TWJ52"/>
      <c r="TWK52"/>
      <c r="TWL52"/>
      <c r="TWM52"/>
      <c r="TWN52"/>
      <c r="TWO52"/>
      <c r="TWP52"/>
      <c r="TWQ52"/>
      <c r="TWR52"/>
      <c r="TWS52"/>
      <c r="TWT52"/>
      <c r="TWU52"/>
      <c r="TWV52"/>
      <c r="TWW52"/>
      <c r="TWX52"/>
      <c r="TWY52"/>
      <c r="TWZ52"/>
      <c r="TXA52"/>
      <c r="TXB52"/>
      <c r="TXC52"/>
      <c r="TXD52"/>
      <c r="TXE52"/>
      <c r="TXF52"/>
      <c r="TXG52"/>
      <c r="TXH52"/>
      <c r="TXI52"/>
      <c r="TXJ52"/>
      <c r="TXK52"/>
      <c r="TXL52"/>
      <c r="TXM52"/>
      <c r="TXN52"/>
      <c r="TXO52"/>
      <c r="TXP52"/>
      <c r="TXQ52"/>
      <c r="TXR52"/>
      <c r="TXS52"/>
      <c r="TXT52"/>
      <c r="TXU52"/>
      <c r="TXV52"/>
      <c r="TXW52"/>
      <c r="TXX52"/>
      <c r="TXY52"/>
      <c r="TXZ52"/>
      <c r="TYA52"/>
      <c r="TYB52"/>
      <c r="TYC52"/>
      <c r="TYD52"/>
      <c r="TYE52"/>
      <c r="TYF52"/>
      <c r="TYG52"/>
      <c r="TYH52"/>
      <c r="TYI52"/>
      <c r="TYJ52"/>
      <c r="TYK52"/>
      <c r="TYL52"/>
      <c r="TYM52"/>
      <c r="TYN52"/>
      <c r="TYO52"/>
      <c r="TYP52"/>
      <c r="TYQ52"/>
      <c r="TYR52"/>
      <c r="TYS52"/>
      <c r="TYT52"/>
      <c r="TYU52"/>
      <c r="TYV52"/>
      <c r="TYW52"/>
      <c r="TYX52"/>
      <c r="TYY52"/>
      <c r="TYZ52"/>
      <c r="TZA52"/>
      <c r="TZB52"/>
      <c r="TZC52"/>
      <c r="TZD52"/>
      <c r="TZE52"/>
      <c r="TZF52"/>
      <c r="TZG52"/>
      <c r="TZH52"/>
      <c r="TZI52"/>
      <c r="TZJ52"/>
      <c r="TZK52"/>
      <c r="TZL52"/>
      <c r="TZM52"/>
      <c r="TZN52"/>
      <c r="TZO52"/>
      <c r="TZP52"/>
      <c r="TZQ52"/>
      <c r="TZR52"/>
      <c r="TZS52"/>
      <c r="TZT52"/>
      <c r="TZU52"/>
      <c r="TZV52"/>
      <c r="TZW52"/>
      <c r="TZX52"/>
      <c r="TZY52"/>
      <c r="TZZ52"/>
      <c r="UAA52"/>
      <c r="UAB52"/>
      <c r="UAC52"/>
      <c r="UAD52"/>
      <c r="UAE52"/>
      <c r="UAF52"/>
      <c r="UAG52"/>
      <c r="UAH52"/>
      <c r="UAI52"/>
      <c r="UAJ52"/>
      <c r="UAK52"/>
      <c r="UAL52"/>
      <c r="UAM52"/>
      <c r="UAN52"/>
      <c r="UAO52"/>
      <c r="UAP52"/>
      <c r="UAQ52"/>
      <c r="UAR52"/>
      <c r="UAS52"/>
      <c r="UAT52"/>
      <c r="UAU52"/>
      <c r="UAV52"/>
      <c r="UAW52"/>
      <c r="UAX52"/>
      <c r="UAY52"/>
      <c r="UAZ52"/>
      <c r="UBA52"/>
      <c r="UBB52"/>
      <c r="UBC52"/>
      <c r="UBD52"/>
      <c r="UBE52"/>
      <c r="UBF52"/>
      <c r="UBG52"/>
      <c r="UBH52"/>
      <c r="UBI52"/>
      <c r="UBJ52"/>
      <c r="UBK52"/>
      <c r="UBL52"/>
      <c r="UBM52"/>
      <c r="UBN52"/>
      <c r="UBO52"/>
      <c r="UBP52"/>
      <c r="UBQ52"/>
      <c r="UBR52"/>
      <c r="UBS52"/>
      <c r="UBT52"/>
      <c r="UBU52"/>
      <c r="UBV52"/>
      <c r="UBW52"/>
      <c r="UBX52"/>
      <c r="UBY52"/>
      <c r="UBZ52"/>
      <c r="UCA52"/>
      <c r="UCB52"/>
      <c r="UCC52"/>
      <c r="UCD52"/>
      <c r="UCE52"/>
      <c r="UCF52"/>
      <c r="UCG52"/>
      <c r="UCH52"/>
      <c r="UCI52"/>
      <c r="UCJ52"/>
      <c r="UCK52"/>
      <c r="UCL52"/>
      <c r="UCM52"/>
      <c r="UCN52"/>
      <c r="UCO52"/>
      <c r="UCP52"/>
      <c r="UCQ52"/>
      <c r="UCR52"/>
      <c r="UCS52"/>
      <c r="UCT52"/>
      <c r="UCU52"/>
      <c r="UCV52"/>
      <c r="UCW52"/>
      <c r="UCX52"/>
      <c r="UCY52"/>
      <c r="UCZ52"/>
      <c r="UDA52"/>
      <c r="UDB52"/>
      <c r="UDC52"/>
      <c r="UDD52"/>
      <c r="UDE52"/>
      <c r="UDF52"/>
      <c r="UDG52"/>
      <c r="UDH52"/>
      <c r="UDI52"/>
      <c r="UDJ52"/>
      <c r="UDK52"/>
      <c r="UDL52"/>
      <c r="UDM52"/>
      <c r="UDN52"/>
      <c r="UDO52"/>
      <c r="UDP52"/>
      <c r="UDQ52"/>
      <c r="UDR52"/>
      <c r="UDS52"/>
      <c r="UDT52"/>
      <c r="UDU52"/>
      <c r="UDV52"/>
      <c r="UDW52"/>
      <c r="UDX52"/>
      <c r="UDY52"/>
      <c r="UDZ52"/>
      <c r="UEA52"/>
      <c r="UEB52"/>
      <c r="UEC52"/>
      <c r="UED52"/>
      <c r="UEE52"/>
      <c r="UEF52"/>
      <c r="UEG52"/>
      <c r="UEH52"/>
      <c r="UEI52"/>
      <c r="UEJ52"/>
      <c r="UEK52"/>
      <c r="UEL52"/>
      <c r="UEM52"/>
      <c r="UEN52"/>
      <c r="UEO52"/>
      <c r="UEP52"/>
      <c r="UEQ52"/>
      <c r="UER52"/>
      <c r="UES52"/>
      <c r="UET52"/>
      <c r="UEU52"/>
      <c r="UEV52"/>
      <c r="UEW52"/>
      <c r="UEX52"/>
      <c r="UEY52"/>
      <c r="UEZ52"/>
      <c r="UFA52"/>
      <c r="UFB52"/>
      <c r="UFC52"/>
      <c r="UFD52"/>
      <c r="UFE52"/>
      <c r="UFF52"/>
      <c r="UFG52"/>
      <c r="UFH52"/>
      <c r="UFI52"/>
      <c r="UFJ52"/>
      <c r="UFK52"/>
      <c r="UFL52"/>
      <c r="UFM52"/>
      <c r="UFN52"/>
      <c r="UFO52"/>
      <c r="UFP52"/>
      <c r="UFQ52"/>
      <c r="UFR52"/>
      <c r="UFS52"/>
      <c r="UFT52"/>
      <c r="UFU52"/>
      <c r="UFV52"/>
      <c r="UFW52"/>
      <c r="UFX52"/>
      <c r="UFY52"/>
      <c r="UFZ52"/>
      <c r="UGA52"/>
      <c r="UGB52"/>
      <c r="UGC52"/>
      <c r="UGD52"/>
      <c r="UGE52"/>
      <c r="UGF52"/>
      <c r="UGG52"/>
      <c r="UGH52"/>
      <c r="UGI52"/>
      <c r="UGJ52"/>
      <c r="UGK52"/>
      <c r="UGL52"/>
      <c r="UGM52"/>
      <c r="UGN52"/>
      <c r="UGO52"/>
      <c r="UGP52"/>
      <c r="UGQ52"/>
      <c r="UGR52"/>
      <c r="UGS52"/>
      <c r="UGT52"/>
      <c r="UGU52"/>
      <c r="UGV52"/>
      <c r="UGW52"/>
      <c r="UGX52"/>
      <c r="UGY52"/>
      <c r="UGZ52"/>
      <c r="UHA52"/>
      <c r="UHB52"/>
      <c r="UHC52"/>
      <c r="UHD52"/>
      <c r="UHE52"/>
      <c r="UHF52"/>
      <c r="UHG52"/>
      <c r="UHH52"/>
      <c r="UHI52"/>
      <c r="UHJ52"/>
      <c r="UHK52"/>
      <c r="UHL52"/>
      <c r="UHM52"/>
      <c r="UHN52"/>
      <c r="UHO52"/>
      <c r="UHP52"/>
      <c r="UHQ52"/>
      <c r="UHR52"/>
      <c r="UHS52"/>
      <c r="UHT52"/>
      <c r="UHU52"/>
      <c r="UHV52"/>
      <c r="UHW52"/>
      <c r="UHX52"/>
      <c r="UHY52"/>
      <c r="UHZ52"/>
      <c r="UIA52"/>
      <c r="UIB52"/>
      <c r="UIC52"/>
      <c r="UID52"/>
      <c r="UIE52"/>
      <c r="UIF52"/>
      <c r="UIG52"/>
      <c r="UIH52"/>
      <c r="UII52"/>
      <c r="UIJ52"/>
      <c r="UIK52"/>
      <c r="UIL52"/>
      <c r="UIM52"/>
      <c r="UIN52"/>
      <c r="UIO52"/>
      <c r="UIP52"/>
      <c r="UIQ52"/>
      <c r="UIR52"/>
      <c r="UIS52"/>
      <c r="UIT52"/>
      <c r="UIU52"/>
      <c r="UIV52"/>
      <c r="UIW52"/>
      <c r="UIX52"/>
      <c r="UIY52"/>
      <c r="UIZ52"/>
      <c r="UJA52"/>
      <c r="UJB52"/>
      <c r="UJC52"/>
      <c r="UJD52"/>
      <c r="UJE52"/>
      <c r="UJF52"/>
      <c r="UJG52"/>
      <c r="UJH52"/>
      <c r="UJI52"/>
      <c r="UJJ52"/>
      <c r="UJK52"/>
      <c r="UJL52"/>
      <c r="UJM52"/>
      <c r="UJN52"/>
      <c r="UJO52"/>
      <c r="UJP52"/>
      <c r="UJQ52"/>
      <c r="UJR52"/>
      <c r="UJS52"/>
      <c r="UJT52"/>
      <c r="UJU52"/>
      <c r="UJV52"/>
      <c r="UJW52"/>
      <c r="UJX52"/>
      <c r="UJY52"/>
      <c r="UJZ52"/>
      <c r="UKA52"/>
      <c r="UKB52"/>
      <c r="UKC52"/>
      <c r="UKD52"/>
      <c r="UKE52"/>
      <c r="UKF52"/>
      <c r="UKG52"/>
      <c r="UKH52"/>
      <c r="UKI52"/>
      <c r="UKJ52"/>
      <c r="UKK52"/>
      <c r="UKL52"/>
      <c r="UKM52"/>
      <c r="UKN52"/>
      <c r="UKO52"/>
      <c r="UKP52"/>
      <c r="UKQ52"/>
      <c r="UKR52"/>
      <c r="UKS52"/>
      <c r="UKT52"/>
      <c r="UKU52"/>
      <c r="UKV52"/>
      <c r="UKW52"/>
      <c r="UKX52"/>
      <c r="UKY52"/>
      <c r="UKZ52"/>
      <c r="ULA52"/>
      <c r="ULB52"/>
      <c r="ULC52"/>
      <c r="ULD52"/>
      <c r="ULE52"/>
      <c r="ULF52"/>
      <c r="ULG52"/>
      <c r="ULH52"/>
      <c r="ULI52"/>
      <c r="ULJ52"/>
      <c r="ULK52"/>
      <c r="ULL52"/>
      <c r="ULM52"/>
      <c r="ULN52"/>
      <c r="ULO52"/>
      <c r="ULP52"/>
      <c r="ULQ52"/>
      <c r="ULR52"/>
      <c r="ULS52"/>
      <c r="ULT52"/>
      <c r="ULU52"/>
      <c r="ULV52"/>
      <c r="ULW52"/>
      <c r="ULX52"/>
      <c r="ULY52"/>
      <c r="ULZ52"/>
      <c r="UMA52"/>
      <c r="UMB52"/>
      <c r="UMC52"/>
      <c r="UMD52"/>
      <c r="UME52"/>
      <c r="UMF52"/>
      <c r="UMG52"/>
      <c r="UMH52"/>
      <c r="UMI52"/>
      <c r="UMJ52"/>
      <c r="UMK52"/>
      <c r="UML52"/>
      <c r="UMM52"/>
      <c r="UMN52"/>
      <c r="UMO52"/>
      <c r="UMP52"/>
      <c r="UMQ52"/>
      <c r="UMR52"/>
      <c r="UMS52"/>
      <c r="UMT52"/>
      <c r="UMU52"/>
      <c r="UMV52"/>
      <c r="UMW52"/>
      <c r="UMX52"/>
      <c r="UMY52"/>
      <c r="UMZ52"/>
      <c r="UNA52"/>
      <c r="UNB52"/>
      <c r="UNC52"/>
      <c r="UND52"/>
      <c r="UNE52"/>
      <c r="UNF52"/>
      <c r="UNG52"/>
      <c r="UNH52"/>
      <c r="UNI52"/>
      <c r="UNJ52"/>
      <c r="UNK52"/>
      <c r="UNL52"/>
      <c r="UNM52"/>
      <c r="UNN52"/>
      <c r="UNO52"/>
      <c r="UNP52"/>
      <c r="UNQ52"/>
      <c r="UNR52"/>
      <c r="UNS52"/>
      <c r="UNT52"/>
      <c r="UNU52"/>
      <c r="UNV52"/>
      <c r="UNW52"/>
      <c r="UNX52"/>
      <c r="UNY52"/>
      <c r="UNZ52"/>
      <c r="UOA52"/>
      <c r="UOB52"/>
      <c r="UOC52"/>
      <c r="UOD52"/>
      <c r="UOE52"/>
      <c r="UOF52"/>
      <c r="UOG52"/>
      <c r="UOH52"/>
      <c r="UOI52"/>
      <c r="UOJ52"/>
      <c r="UOK52"/>
      <c r="UOL52"/>
      <c r="UOM52"/>
      <c r="UON52"/>
      <c r="UOO52"/>
      <c r="UOP52"/>
      <c r="UOQ52"/>
      <c r="UOR52"/>
      <c r="UOS52"/>
      <c r="UOT52"/>
      <c r="UOU52"/>
      <c r="UOV52"/>
      <c r="UOW52"/>
      <c r="UOX52"/>
      <c r="UOY52"/>
      <c r="UOZ52"/>
      <c r="UPA52"/>
      <c r="UPB52"/>
      <c r="UPC52"/>
      <c r="UPD52"/>
      <c r="UPE52"/>
      <c r="UPF52"/>
      <c r="UPG52"/>
      <c r="UPH52"/>
      <c r="UPI52"/>
      <c r="UPJ52"/>
      <c r="UPK52"/>
      <c r="UPL52"/>
      <c r="UPM52"/>
      <c r="UPN52"/>
      <c r="UPO52"/>
      <c r="UPP52"/>
      <c r="UPQ52"/>
      <c r="UPR52"/>
      <c r="UPS52"/>
      <c r="UPT52"/>
      <c r="UPU52"/>
      <c r="UPV52"/>
      <c r="UPW52"/>
      <c r="UPX52"/>
      <c r="UPY52"/>
      <c r="UPZ52"/>
      <c r="UQA52"/>
      <c r="UQB52"/>
      <c r="UQC52"/>
      <c r="UQD52"/>
      <c r="UQE52"/>
      <c r="UQF52"/>
      <c r="UQG52"/>
      <c r="UQH52"/>
      <c r="UQI52"/>
      <c r="UQJ52"/>
      <c r="UQK52"/>
      <c r="UQL52"/>
      <c r="UQM52"/>
      <c r="UQN52"/>
      <c r="UQO52"/>
      <c r="UQP52"/>
      <c r="UQQ52"/>
      <c r="UQR52"/>
      <c r="UQS52"/>
      <c r="UQT52"/>
      <c r="UQU52"/>
      <c r="UQV52"/>
      <c r="UQW52"/>
      <c r="UQX52"/>
      <c r="UQY52"/>
      <c r="UQZ52"/>
      <c r="URA52"/>
      <c r="URB52"/>
      <c r="URC52"/>
      <c r="URD52"/>
      <c r="URE52"/>
      <c r="URF52"/>
      <c r="URG52"/>
      <c r="URH52"/>
      <c r="URI52"/>
      <c r="URJ52"/>
      <c r="URK52"/>
      <c r="URL52"/>
      <c r="URM52"/>
      <c r="URN52"/>
      <c r="URO52"/>
      <c r="URP52"/>
      <c r="URQ52"/>
      <c r="URR52"/>
      <c r="URS52"/>
      <c r="URT52"/>
      <c r="URU52"/>
      <c r="URV52"/>
      <c r="URW52"/>
      <c r="URX52"/>
      <c r="URY52"/>
      <c r="URZ52"/>
      <c r="USA52"/>
      <c r="USB52"/>
      <c r="USC52"/>
      <c r="USD52"/>
      <c r="USE52"/>
      <c r="USF52"/>
      <c r="USG52"/>
      <c r="USH52"/>
      <c r="USI52"/>
      <c r="USJ52"/>
      <c r="USK52"/>
      <c r="USL52"/>
      <c r="USM52"/>
      <c r="USN52"/>
      <c r="USO52"/>
      <c r="USP52"/>
      <c r="USQ52"/>
      <c r="USR52"/>
      <c r="USS52"/>
      <c r="UST52"/>
      <c r="USU52"/>
      <c r="USV52"/>
      <c r="USW52"/>
      <c r="USX52"/>
      <c r="USY52"/>
      <c r="USZ52"/>
      <c r="UTA52"/>
      <c r="UTB52"/>
      <c r="UTC52"/>
      <c r="UTD52"/>
      <c r="UTE52"/>
      <c r="UTF52"/>
      <c r="UTG52"/>
      <c r="UTH52"/>
      <c r="UTI52"/>
      <c r="UTJ52"/>
      <c r="UTK52"/>
      <c r="UTL52"/>
      <c r="UTM52"/>
      <c r="UTN52"/>
      <c r="UTO52"/>
      <c r="UTP52"/>
      <c r="UTQ52"/>
      <c r="UTR52"/>
      <c r="UTS52"/>
      <c r="UTT52"/>
      <c r="UTU52"/>
      <c r="UTV52"/>
      <c r="UTW52"/>
      <c r="UTX52"/>
      <c r="UTY52"/>
      <c r="UTZ52"/>
      <c r="UUA52"/>
      <c r="UUB52"/>
      <c r="UUC52"/>
      <c r="UUD52"/>
      <c r="UUE52"/>
      <c r="UUF52"/>
      <c r="UUG52"/>
      <c r="UUH52"/>
      <c r="UUI52"/>
      <c r="UUJ52"/>
      <c r="UUK52"/>
      <c r="UUL52"/>
      <c r="UUM52"/>
      <c r="UUN52"/>
      <c r="UUO52"/>
      <c r="UUP52"/>
      <c r="UUQ52"/>
      <c r="UUR52"/>
      <c r="UUS52"/>
      <c r="UUT52"/>
      <c r="UUU52"/>
      <c r="UUV52"/>
      <c r="UUW52"/>
      <c r="UUX52"/>
      <c r="UUY52"/>
      <c r="UUZ52"/>
      <c r="UVA52"/>
      <c r="UVB52"/>
      <c r="UVC52"/>
      <c r="UVD52"/>
      <c r="UVE52"/>
      <c r="UVF52"/>
      <c r="UVG52"/>
      <c r="UVH52"/>
      <c r="UVI52"/>
      <c r="UVJ52"/>
      <c r="UVK52"/>
      <c r="UVL52"/>
      <c r="UVM52"/>
      <c r="UVN52"/>
      <c r="UVO52"/>
      <c r="UVP52"/>
      <c r="UVQ52"/>
      <c r="UVR52"/>
      <c r="UVS52"/>
      <c r="UVT52"/>
      <c r="UVU52"/>
      <c r="UVV52"/>
      <c r="UVW52"/>
      <c r="UVX52"/>
      <c r="UVY52"/>
      <c r="UVZ52"/>
      <c r="UWA52"/>
      <c r="UWB52"/>
      <c r="UWC52"/>
      <c r="UWD52"/>
      <c r="UWE52"/>
      <c r="UWF52"/>
      <c r="UWG52"/>
      <c r="UWH52"/>
      <c r="UWI52"/>
      <c r="UWJ52"/>
      <c r="UWK52"/>
      <c r="UWL52"/>
      <c r="UWM52"/>
      <c r="UWN52"/>
      <c r="UWO52"/>
      <c r="UWP52"/>
      <c r="UWQ52"/>
      <c r="UWR52"/>
      <c r="UWS52"/>
      <c r="UWT52"/>
      <c r="UWU52"/>
      <c r="UWV52"/>
      <c r="UWW52"/>
      <c r="UWX52"/>
      <c r="UWY52"/>
      <c r="UWZ52"/>
      <c r="UXA52"/>
      <c r="UXB52"/>
      <c r="UXC52"/>
      <c r="UXD52"/>
      <c r="UXE52"/>
      <c r="UXF52"/>
      <c r="UXG52"/>
      <c r="UXH52"/>
      <c r="UXI52"/>
      <c r="UXJ52"/>
      <c r="UXK52"/>
      <c r="UXL52"/>
      <c r="UXM52"/>
      <c r="UXN52"/>
      <c r="UXO52"/>
      <c r="UXP52"/>
      <c r="UXQ52"/>
      <c r="UXR52"/>
      <c r="UXS52"/>
      <c r="UXT52"/>
      <c r="UXU52"/>
      <c r="UXV52"/>
      <c r="UXW52"/>
      <c r="UXX52"/>
      <c r="UXY52"/>
      <c r="UXZ52"/>
      <c r="UYA52"/>
      <c r="UYB52"/>
      <c r="UYC52"/>
      <c r="UYD52"/>
      <c r="UYE52"/>
      <c r="UYF52"/>
      <c r="UYG52"/>
      <c r="UYH52"/>
      <c r="UYI52"/>
      <c r="UYJ52"/>
      <c r="UYK52"/>
      <c r="UYL52"/>
      <c r="UYM52"/>
      <c r="UYN52"/>
      <c r="UYO52"/>
      <c r="UYP52"/>
      <c r="UYQ52"/>
      <c r="UYR52"/>
      <c r="UYS52"/>
      <c r="UYT52"/>
      <c r="UYU52"/>
      <c r="UYV52"/>
      <c r="UYW52"/>
      <c r="UYX52"/>
      <c r="UYY52"/>
      <c r="UYZ52"/>
      <c r="UZA52"/>
      <c r="UZB52"/>
      <c r="UZC52"/>
      <c r="UZD52"/>
      <c r="UZE52"/>
      <c r="UZF52"/>
      <c r="UZG52"/>
      <c r="UZH52"/>
      <c r="UZI52"/>
      <c r="UZJ52"/>
      <c r="UZK52"/>
      <c r="UZL52"/>
      <c r="UZM52"/>
      <c r="UZN52"/>
      <c r="UZO52"/>
      <c r="UZP52"/>
      <c r="UZQ52"/>
      <c r="UZR52"/>
      <c r="UZS52"/>
      <c r="UZT52"/>
      <c r="UZU52"/>
      <c r="UZV52"/>
      <c r="UZW52"/>
      <c r="UZX52"/>
      <c r="UZY52"/>
      <c r="UZZ52"/>
      <c r="VAA52"/>
      <c r="VAB52"/>
      <c r="VAC52"/>
      <c r="VAD52"/>
      <c r="VAE52"/>
      <c r="VAF52"/>
      <c r="VAG52"/>
      <c r="VAH52"/>
      <c r="VAI52"/>
      <c r="VAJ52"/>
      <c r="VAK52"/>
      <c r="VAL52"/>
      <c r="VAM52"/>
      <c r="VAN52"/>
      <c r="VAO52"/>
      <c r="VAP52"/>
      <c r="VAQ52"/>
      <c r="VAR52"/>
      <c r="VAS52"/>
      <c r="VAT52"/>
      <c r="VAU52"/>
      <c r="VAV52"/>
      <c r="VAW52"/>
      <c r="VAX52"/>
      <c r="VAY52"/>
      <c r="VAZ52"/>
      <c r="VBA52"/>
      <c r="VBB52"/>
      <c r="VBC52"/>
      <c r="VBD52"/>
      <c r="VBE52"/>
      <c r="VBF52"/>
      <c r="VBG52"/>
      <c r="VBH52"/>
      <c r="VBI52"/>
      <c r="VBJ52"/>
      <c r="VBK52"/>
      <c r="VBL52"/>
      <c r="VBM52"/>
      <c r="VBN52"/>
      <c r="VBO52"/>
      <c r="VBP52"/>
      <c r="VBQ52"/>
      <c r="VBR52"/>
      <c r="VBS52"/>
      <c r="VBT52"/>
      <c r="VBU52"/>
      <c r="VBV52"/>
      <c r="VBW52"/>
      <c r="VBX52"/>
      <c r="VBY52"/>
      <c r="VBZ52"/>
      <c r="VCA52"/>
      <c r="VCB52"/>
      <c r="VCC52"/>
      <c r="VCD52"/>
      <c r="VCE52"/>
      <c r="VCF52"/>
      <c r="VCG52"/>
      <c r="VCH52"/>
      <c r="VCI52"/>
      <c r="VCJ52"/>
      <c r="VCK52"/>
      <c r="VCL52"/>
      <c r="VCM52"/>
      <c r="VCN52"/>
      <c r="VCO52"/>
      <c r="VCP52"/>
      <c r="VCQ52"/>
      <c r="VCR52"/>
      <c r="VCS52"/>
      <c r="VCT52"/>
      <c r="VCU52"/>
      <c r="VCV52"/>
      <c r="VCW52"/>
      <c r="VCX52"/>
      <c r="VCY52"/>
      <c r="VCZ52"/>
      <c r="VDA52"/>
      <c r="VDB52"/>
      <c r="VDC52"/>
      <c r="VDD52"/>
      <c r="VDE52"/>
      <c r="VDF52"/>
      <c r="VDG52"/>
      <c r="VDH52"/>
      <c r="VDI52"/>
      <c r="VDJ52"/>
      <c r="VDK52"/>
      <c r="VDL52"/>
      <c r="VDM52"/>
      <c r="VDN52"/>
      <c r="VDO52"/>
      <c r="VDP52"/>
      <c r="VDQ52"/>
      <c r="VDR52"/>
      <c r="VDS52"/>
      <c r="VDT52"/>
      <c r="VDU52"/>
      <c r="VDV52"/>
      <c r="VDW52"/>
      <c r="VDX52"/>
      <c r="VDY52"/>
      <c r="VDZ52"/>
      <c r="VEA52"/>
      <c r="VEB52"/>
      <c r="VEC52"/>
      <c r="VED52"/>
      <c r="VEE52"/>
      <c r="VEF52"/>
      <c r="VEG52"/>
      <c r="VEH52"/>
      <c r="VEI52"/>
      <c r="VEJ52"/>
      <c r="VEK52"/>
      <c r="VEL52"/>
      <c r="VEM52"/>
      <c r="VEN52"/>
      <c r="VEO52"/>
      <c r="VEP52"/>
      <c r="VEQ52"/>
      <c r="VER52"/>
      <c r="VES52"/>
      <c r="VET52"/>
      <c r="VEU52"/>
      <c r="VEV52"/>
      <c r="VEW52"/>
      <c r="VEX52"/>
      <c r="VEY52"/>
      <c r="VEZ52"/>
      <c r="VFA52"/>
      <c r="VFB52"/>
      <c r="VFC52"/>
      <c r="VFD52"/>
      <c r="VFE52"/>
      <c r="VFF52"/>
      <c r="VFG52"/>
      <c r="VFH52"/>
      <c r="VFI52"/>
      <c r="VFJ52"/>
      <c r="VFK52"/>
      <c r="VFL52"/>
      <c r="VFM52"/>
      <c r="VFN52"/>
      <c r="VFO52"/>
      <c r="VFP52"/>
      <c r="VFQ52"/>
      <c r="VFR52"/>
      <c r="VFS52"/>
      <c r="VFT52"/>
      <c r="VFU52"/>
      <c r="VFV52"/>
      <c r="VFW52"/>
      <c r="VFX52"/>
      <c r="VFY52"/>
      <c r="VFZ52"/>
      <c r="VGA52"/>
      <c r="VGB52"/>
      <c r="VGC52"/>
      <c r="VGD52"/>
      <c r="VGE52"/>
      <c r="VGF52"/>
      <c r="VGG52"/>
      <c r="VGH52"/>
      <c r="VGI52"/>
      <c r="VGJ52"/>
      <c r="VGK52"/>
      <c r="VGL52"/>
      <c r="VGM52"/>
      <c r="VGN52"/>
      <c r="VGO52"/>
      <c r="VGP52"/>
      <c r="VGQ52"/>
      <c r="VGR52"/>
      <c r="VGS52"/>
      <c r="VGT52"/>
      <c r="VGU52"/>
      <c r="VGV52"/>
      <c r="VGW52"/>
      <c r="VGX52"/>
      <c r="VGY52"/>
      <c r="VGZ52"/>
      <c r="VHA52"/>
      <c r="VHB52"/>
      <c r="VHC52"/>
      <c r="VHD52"/>
      <c r="VHE52"/>
      <c r="VHF52"/>
      <c r="VHG52"/>
      <c r="VHH52"/>
      <c r="VHI52"/>
      <c r="VHJ52"/>
      <c r="VHK52"/>
      <c r="VHL52"/>
      <c r="VHM52"/>
      <c r="VHN52"/>
      <c r="VHO52"/>
      <c r="VHP52"/>
      <c r="VHQ52"/>
      <c r="VHR52"/>
      <c r="VHS52"/>
      <c r="VHT52"/>
      <c r="VHU52"/>
      <c r="VHV52"/>
      <c r="VHW52"/>
      <c r="VHX52"/>
      <c r="VHY52"/>
      <c r="VHZ52"/>
      <c r="VIA52"/>
      <c r="VIB52"/>
      <c r="VIC52"/>
      <c r="VID52"/>
      <c r="VIE52"/>
      <c r="VIF52"/>
      <c r="VIG52"/>
      <c r="VIH52"/>
      <c r="VII52"/>
      <c r="VIJ52"/>
      <c r="VIK52"/>
      <c r="VIL52"/>
      <c r="VIM52"/>
      <c r="VIN52"/>
      <c r="VIO52"/>
      <c r="VIP52"/>
      <c r="VIQ52"/>
      <c r="VIR52"/>
      <c r="VIS52"/>
      <c r="VIT52"/>
      <c r="VIU52"/>
      <c r="VIV52"/>
      <c r="VIW52"/>
      <c r="VIX52"/>
      <c r="VIY52"/>
      <c r="VIZ52"/>
      <c r="VJA52"/>
      <c r="VJB52"/>
      <c r="VJC52"/>
      <c r="VJD52"/>
      <c r="VJE52"/>
      <c r="VJF52"/>
      <c r="VJG52"/>
      <c r="VJH52"/>
      <c r="VJI52"/>
      <c r="VJJ52"/>
      <c r="VJK52"/>
      <c r="VJL52"/>
      <c r="VJM52"/>
      <c r="VJN52"/>
      <c r="VJO52"/>
      <c r="VJP52"/>
      <c r="VJQ52"/>
      <c r="VJR52"/>
      <c r="VJS52"/>
      <c r="VJT52"/>
      <c r="VJU52"/>
      <c r="VJV52"/>
      <c r="VJW52"/>
      <c r="VJX52"/>
      <c r="VJY52"/>
      <c r="VJZ52"/>
      <c r="VKA52"/>
      <c r="VKB52"/>
      <c r="VKC52"/>
      <c r="VKD52"/>
      <c r="VKE52"/>
      <c r="VKF52"/>
      <c r="VKG52"/>
      <c r="VKH52"/>
      <c r="VKI52"/>
      <c r="VKJ52"/>
      <c r="VKK52"/>
      <c r="VKL52"/>
      <c r="VKM52"/>
      <c r="VKN52"/>
      <c r="VKO52"/>
      <c r="VKP52"/>
      <c r="VKQ52"/>
      <c r="VKR52"/>
      <c r="VKS52"/>
      <c r="VKT52"/>
      <c r="VKU52"/>
      <c r="VKV52"/>
      <c r="VKW52"/>
      <c r="VKX52"/>
      <c r="VKY52"/>
      <c r="VKZ52"/>
      <c r="VLA52"/>
      <c r="VLB52"/>
      <c r="VLC52"/>
      <c r="VLD52"/>
      <c r="VLE52"/>
      <c r="VLF52"/>
      <c r="VLG52"/>
      <c r="VLH52"/>
      <c r="VLI52"/>
      <c r="VLJ52"/>
      <c r="VLK52"/>
      <c r="VLL52"/>
      <c r="VLM52"/>
      <c r="VLN52"/>
      <c r="VLO52"/>
      <c r="VLP52"/>
      <c r="VLQ52"/>
      <c r="VLR52"/>
      <c r="VLS52"/>
      <c r="VLT52"/>
      <c r="VLU52"/>
      <c r="VLV52"/>
      <c r="VLW52"/>
      <c r="VLX52"/>
      <c r="VLY52"/>
      <c r="VLZ52"/>
      <c r="VMA52"/>
      <c r="VMB52"/>
      <c r="VMC52"/>
      <c r="VMD52"/>
      <c r="VME52"/>
      <c r="VMF52"/>
      <c r="VMG52"/>
      <c r="VMH52"/>
      <c r="VMI52"/>
      <c r="VMJ52"/>
      <c r="VMK52"/>
      <c r="VML52"/>
      <c r="VMM52"/>
      <c r="VMN52"/>
      <c r="VMO52"/>
      <c r="VMP52"/>
      <c r="VMQ52"/>
      <c r="VMR52"/>
      <c r="VMS52"/>
      <c r="VMT52"/>
      <c r="VMU52"/>
      <c r="VMV52"/>
      <c r="VMW52"/>
      <c r="VMX52"/>
      <c r="VMY52"/>
      <c r="VMZ52"/>
      <c r="VNA52"/>
      <c r="VNB52"/>
      <c r="VNC52"/>
      <c r="VND52"/>
      <c r="VNE52"/>
      <c r="VNF52"/>
      <c r="VNG52"/>
      <c r="VNH52"/>
      <c r="VNI52"/>
      <c r="VNJ52"/>
      <c r="VNK52"/>
      <c r="VNL52"/>
      <c r="VNM52"/>
      <c r="VNN52"/>
      <c r="VNO52"/>
      <c r="VNP52"/>
      <c r="VNQ52"/>
      <c r="VNR52"/>
      <c r="VNS52"/>
      <c r="VNT52"/>
      <c r="VNU52"/>
      <c r="VNV52"/>
      <c r="VNW52"/>
      <c r="VNX52"/>
      <c r="VNY52"/>
      <c r="VNZ52"/>
      <c r="VOA52"/>
      <c r="VOB52"/>
      <c r="VOC52"/>
      <c r="VOD52"/>
      <c r="VOE52"/>
      <c r="VOF52"/>
      <c r="VOG52"/>
      <c r="VOH52"/>
      <c r="VOI52"/>
      <c r="VOJ52"/>
      <c r="VOK52"/>
      <c r="VOL52"/>
      <c r="VOM52"/>
      <c r="VON52"/>
      <c r="VOO52"/>
      <c r="VOP52"/>
      <c r="VOQ52"/>
      <c r="VOR52"/>
      <c r="VOS52"/>
      <c r="VOT52"/>
      <c r="VOU52"/>
      <c r="VOV52"/>
      <c r="VOW52"/>
      <c r="VOX52"/>
      <c r="VOY52"/>
      <c r="VOZ52"/>
      <c r="VPA52"/>
      <c r="VPB52"/>
      <c r="VPC52"/>
      <c r="VPD52"/>
      <c r="VPE52"/>
      <c r="VPF52"/>
      <c r="VPG52"/>
      <c r="VPH52"/>
      <c r="VPI52"/>
      <c r="VPJ52"/>
      <c r="VPK52"/>
      <c r="VPL52"/>
      <c r="VPM52"/>
      <c r="VPN52"/>
      <c r="VPO52"/>
      <c r="VPP52"/>
      <c r="VPQ52"/>
      <c r="VPR52"/>
      <c r="VPS52"/>
      <c r="VPT52"/>
      <c r="VPU52"/>
      <c r="VPV52"/>
      <c r="VPW52"/>
      <c r="VPX52"/>
      <c r="VPY52"/>
      <c r="VPZ52"/>
      <c r="VQA52"/>
      <c r="VQB52"/>
      <c r="VQC52"/>
      <c r="VQD52"/>
      <c r="VQE52"/>
      <c r="VQF52"/>
      <c r="VQG52"/>
      <c r="VQH52"/>
      <c r="VQI52"/>
      <c r="VQJ52"/>
      <c r="VQK52"/>
      <c r="VQL52"/>
      <c r="VQM52"/>
      <c r="VQN52"/>
      <c r="VQO52"/>
      <c r="VQP52"/>
      <c r="VQQ52"/>
      <c r="VQR52"/>
      <c r="VQS52"/>
      <c r="VQT52"/>
      <c r="VQU52"/>
      <c r="VQV52"/>
      <c r="VQW52"/>
      <c r="VQX52"/>
      <c r="VQY52"/>
      <c r="VQZ52"/>
      <c r="VRA52"/>
      <c r="VRB52"/>
      <c r="VRC52"/>
      <c r="VRD52"/>
      <c r="VRE52"/>
      <c r="VRF52"/>
      <c r="VRG52"/>
      <c r="VRH52"/>
      <c r="VRI52"/>
      <c r="VRJ52"/>
      <c r="VRK52"/>
      <c r="VRL52"/>
      <c r="VRM52"/>
      <c r="VRN52"/>
      <c r="VRO52"/>
      <c r="VRP52"/>
      <c r="VRQ52"/>
      <c r="VRR52"/>
      <c r="VRS52"/>
      <c r="VRT52"/>
      <c r="VRU52"/>
      <c r="VRV52"/>
      <c r="VRW52"/>
      <c r="VRX52"/>
      <c r="VRY52"/>
      <c r="VRZ52"/>
      <c r="VSA52"/>
      <c r="VSB52"/>
      <c r="VSC52"/>
      <c r="VSD52"/>
      <c r="VSE52"/>
      <c r="VSF52"/>
      <c r="VSG52"/>
      <c r="VSH52"/>
      <c r="VSI52"/>
      <c r="VSJ52"/>
      <c r="VSK52"/>
      <c r="VSL52"/>
      <c r="VSM52"/>
      <c r="VSN52"/>
      <c r="VSO52"/>
      <c r="VSP52"/>
      <c r="VSQ52"/>
      <c r="VSR52"/>
      <c r="VSS52"/>
      <c r="VST52"/>
      <c r="VSU52"/>
      <c r="VSV52"/>
      <c r="VSW52"/>
      <c r="VSX52"/>
      <c r="VSY52"/>
      <c r="VSZ52"/>
      <c r="VTA52"/>
      <c r="VTB52"/>
      <c r="VTC52"/>
      <c r="VTD52"/>
      <c r="VTE52"/>
      <c r="VTF52"/>
      <c r="VTG52"/>
      <c r="VTH52"/>
      <c r="VTI52"/>
      <c r="VTJ52"/>
      <c r="VTK52"/>
      <c r="VTL52"/>
      <c r="VTM52"/>
      <c r="VTN52"/>
      <c r="VTO52"/>
      <c r="VTP52"/>
      <c r="VTQ52"/>
      <c r="VTR52"/>
      <c r="VTS52"/>
      <c r="VTT52"/>
      <c r="VTU52"/>
      <c r="VTV52"/>
      <c r="VTW52"/>
      <c r="VTX52"/>
      <c r="VTY52"/>
      <c r="VTZ52"/>
      <c r="VUA52"/>
      <c r="VUB52"/>
      <c r="VUC52"/>
      <c r="VUD52"/>
      <c r="VUE52"/>
      <c r="VUF52"/>
      <c r="VUG52"/>
      <c r="VUH52"/>
      <c r="VUI52"/>
      <c r="VUJ52"/>
      <c r="VUK52"/>
      <c r="VUL52"/>
      <c r="VUM52"/>
      <c r="VUN52"/>
      <c r="VUO52"/>
      <c r="VUP52"/>
      <c r="VUQ52"/>
      <c r="VUR52"/>
      <c r="VUS52"/>
      <c r="VUT52"/>
      <c r="VUU52"/>
      <c r="VUV52"/>
      <c r="VUW52"/>
      <c r="VUX52"/>
      <c r="VUY52"/>
      <c r="VUZ52"/>
      <c r="VVA52"/>
      <c r="VVB52"/>
      <c r="VVC52"/>
      <c r="VVD52"/>
      <c r="VVE52"/>
      <c r="VVF52"/>
      <c r="VVG52"/>
      <c r="VVH52"/>
      <c r="VVI52"/>
      <c r="VVJ52"/>
      <c r="VVK52"/>
      <c r="VVL52"/>
      <c r="VVM52"/>
      <c r="VVN52"/>
      <c r="VVO52"/>
      <c r="VVP52"/>
      <c r="VVQ52"/>
      <c r="VVR52"/>
      <c r="VVS52"/>
      <c r="VVT52"/>
      <c r="VVU52"/>
      <c r="VVV52"/>
      <c r="VVW52"/>
      <c r="VVX52"/>
      <c r="VVY52"/>
      <c r="VVZ52"/>
      <c r="VWA52"/>
      <c r="VWB52"/>
      <c r="VWC52"/>
      <c r="VWD52"/>
      <c r="VWE52"/>
      <c r="VWF52"/>
      <c r="VWG52"/>
      <c r="VWH52"/>
      <c r="VWI52"/>
      <c r="VWJ52"/>
      <c r="VWK52"/>
      <c r="VWL52"/>
      <c r="VWM52"/>
      <c r="VWN52"/>
      <c r="VWO52"/>
      <c r="VWP52"/>
      <c r="VWQ52"/>
      <c r="VWR52"/>
      <c r="VWS52"/>
      <c r="VWT52"/>
      <c r="VWU52"/>
      <c r="VWV52"/>
      <c r="VWW52"/>
      <c r="VWX52"/>
      <c r="VWY52"/>
      <c r="VWZ52"/>
      <c r="VXA52"/>
      <c r="VXB52"/>
      <c r="VXC52"/>
      <c r="VXD52"/>
      <c r="VXE52"/>
      <c r="VXF52"/>
      <c r="VXG52"/>
      <c r="VXH52"/>
      <c r="VXI52"/>
      <c r="VXJ52"/>
      <c r="VXK52"/>
      <c r="VXL52"/>
      <c r="VXM52"/>
      <c r="VXN52"/>
      <c r="VXO52"/>
      <c r="VXP52"/>
      <c r="VXQ52"/>
      <c r="VXR52"/>
      <c r="VXS52"/>
      <c r="VXT52"/>
      <c r="VXU52"/>
      <c r="VXV52"/>
      <c r="VXW52"/>
      <c r="VXX52"/>
      <c r="VXY52"/>
      <c r="VXZ52"/>
      <c r="VYA52"/>
      <c r="VYB52"/>
      <c r="VYC52"/>
      <c r="VYD52"/>
      <c r="VYE52"/>
      <c r="VYF52"/>
      <c r="VYG52"/>
      <c r="VYH52"/>
      <c r="VYI52"/>
      <c r="VYJ52"/>
      <c r="VYK52"/>
      <c r="VYL52"/>
      <c r="VYM52"/>
      <c r="VYN52"/>
      <c r="VYO52"/>
      <c r="VYP52"/>
      <c r="VYQ52"/>
      <c r="VYR52"/>
      <c r="VYS52"/>
      <c r="VYT52"/>
      <c r="VYU52"/>
      <c r="VYV52"/>
      <c r="VYW52"/>
      <c r="VYX52"/>
      <c r="VYY52"/>
      <c r="VYZ52"/>
      <c r="VZA52"/>
      <c r="VZB52"/>
      <c r="VZC52"/>
      <c r="VZD52"/>
      <c r="VZE52"/>
      <c r="VZF52"/>
      <c r="VZG52"/>
      <c r="VZH52"/>
      <c r="VZI52"/>
      <c r="VZJ52"/>
      <c r="VZK52"/>
      <c r="VZL52"/>
      <c r="VZM52"/>
      <c r="VZN52"/>
      <c r="VZO52"/>
      <c r="VZP52"/>
      <c r="VZQ52"/>
      <c r="VZR52"/>
      <c r="VZS52"/>
      <c r="VZT52"/>
      <c r="VZU52"/>
      <c r="VZV52"/>
      <c r="VZW52"/>
      <c r="VZX52"/>
      <c r="VZY52"/>
      <c r="VZZ52"/>
      <c r="WAA52"/>
      <c r="WAB52"/>
      <c r="WAC52"/>
      <c r="WAD52"/>
      <c r="WAE52"/>
      <c r="WAF52"/>
      <c r="WAG52"/>
      <c r="WAH52"/>
      <c r="WAI52"/>
      <c r="WAJ52"/>
      <c r="WAK52"/>
      <c r="WAL52"/>
      <c r="WAM52"/>
      <c r="WAN52"/>
      <c r="WAO52"/>
      <c r="WAP52"/>
      <c r="WAQ52"/>
      <c r="WAR52"/>
      <c r="WAS52"/>
      <c r="WAT52"/>
      <c r="WAU52"/>
      <c r="WAV52"/>
      <c r="WAW52"/>
      <c r="WAX52"/>
      <c r="WAY52"/>
      <c r="WAZ52"/>
      <c r="WBA52"/>
      <c r="WBB52"/>
      <c r="WBC52"/>
      <c r="WBD52"/>
      <c r="WBE52"/>
      <c r="WBF52"/>
      <c r="WBG52"/>
      <c r="WBH52"/>
      <c r="WBI52"/>
      <c r="WBJ52"/>
      <c r="WBK52"/>
      <c r="WBL52"/>
      <c r="WBM52"/>
      <c r="WBN52"/>
      <c r="WBO52"/>
      <c r="WBP52"/>
      <c r="WBQ52"/>
      <c r="WBR52"/>
      <c r="WBS52"/>
      <c r="WBT52"/>
      <c r="WBU52"/>
      <c r="WBV52"/>
      <c r="WBW52"/>
      <c r="WBX52"/>
      <c r="WBY52"/>
      <c r="WBZ52"/>
      <c r="WCA52"/>
      <c r="WCB52"/>
      <c r="WCC52"/>
      <c r="WCD52"/>
      <c r="WCE52"/>
      <c r="WCF52"/>
      <c r="WCG52"/>
      <c r="WCH52"/>
      <c r="WCI52"/>
      <c r="WCJ52"/>
      <c r="WCK52"/>
      <c r="WCL52"/>
      <c r="WCM52"/>
      <c r="WCN52"/>
      <c r="WCO52"/>
      <c r="WCP52"/>
      <c r="WCQ52"/>
      <c r="WCR52"/>
      <c r="WCS52"/>
      <c r="WCT52"/>
      <c r="WCU52"/>
      <c r="WCV52"/>
      <c r="WCW52"/>
      <c r="WCX52"/>
      <c r="WCY52"/>
      <c r="WCZ52"/>
      <c r="WDA52"/>
      <c r="WDB52"/>
      <c r="WDC52"/>
      <c r="WDD52"/>
      <c r="WDE52"/>
      <c r="WDF52"/>
      <c r="WDG52"/>
      <c r="WDH52"/>
      <c r="WDI52"/>
      <c r="WDJ52"/>
      <c r="WDK52"/>
      <c r="WDL52"/>
      <c r="WDM52"/>
      <c r="WDN52"/>
      <c r="WDO52"/>
      <c r="WDP52"/>
      <c r="WDQ52"/>
      <c r="WDR52"/>
      <c r="WDS52"/>
      <c r="WDT52"/>
      <c r="WDU52"/>
      <c r="WDV52"/>
      <c r="WDW52"/>
      <c r="WDX52"/>
      <c r="WDY52"/>
      <c r="WDZ52"/>
      <c r="WEA52"/>
      <c r="WEB52"/>
      <c r="WEC52"/>
      <c r="WED52"/>
      <c r="WEE52"/>
      <c r="WEF52"/>
      <c r="WEG52"/>
      <c r="WEH52"/>
      <c r="WEI52"/>
      <c r="WEJ52"/>
      <c r="WEK52"/>
      <c r="WEL52"/>
      <c r="WEM52"/>
      <c r="WEN52"/>
      <c r="WEO52"/>
      <c r="WEP52"/>
      <c r="WEQ52"/>
      <c r="WER52"/>
      <c r="WES52"/>
      <c r="WET52"/>
      <c r="WEU52"/>
      <c r="WEV52"/>
      <c r="WEW52"/>
      <c r="WEX52"/>
      <c r="WEY52"/>
      <c r="WEZ52"/>
      <c r="WFA52"/>
      <c r="WFB52"/>
      <c r="WFC52"/>
      <c r="WFD52"/>
      <c r="WFE52"/>
      <c r="WFF52"/>
      <c r="WFG52"/>
      <c r="WFH52"/>
      <c r="WFI52"/>
      <c r="WFJ52"/>
      <c r="WFK52"/>
      <c r="WFL52"/>
      <c r="WFM52"/>
      <c r="WFN52"/>
      <c r="WFO52"/>
      <c r="WFP52"/>
      <c r="WFQ52"/>
      <c r="WFR52"/>
      <c r="WFS52"/>
      <c r="WFT52"/>
      <c r="WFU52"/>
      <c r="WFV52"/>
      <c r="WFW52"/>
      <c r="WFX52"/>
      <c r="WFY52"/>
      <c r="WFZ52"/>
      <c r="WGA52"/>
      <c r="WGB52"/>
      <c r="WGC52"/>
      <c r="WGD52"/>
      <c r="WGE52"/>
      <c r="WGF52"/>
      <c r="WGG52"/>
      <c r="WGH52"/>
      <c r="WGI52"/>
      <c r="WGJ52"/>
      <c r="WGK52"/>
      <c r="WGL52"/>
      <c r="WGM52"/>
      <c r="WGN52"/>
      <c r="WGO52"/>
      <c r="WGP52"/>
      <c r="WGQ52"/>
      <c r="WGR52"/>
      <c r="WGS52"/>
      <c r="WGT52"/>
      <c r="WGU52"/>
      <c r="WGV52"/>
      <c r="WGW52"/>
      <c r="WGX52"/>
      <c r="WGY52"/>
      <c r="WGZ52"/>
      <c r="WHA52"/>
      <c r="WHB52"/>
      <c r="WHC52"/>
      <c r="WHD52"/>
      <c r="WHE52"/>
      <c r="WHF52"/>
      <c r="WHG52"/>
      <c r="WHH52"/>
      <c r="WHI52"/>
      <c r="WHJ52"/>
      <c r="WHK52"/>
      <c r="WHL52"/>
      <c r="WHM52"/>
      <c r="WHN52"/>
      <c r="WHO52"/>
      <c r="WHP52"/>
      <c r="WHQ52"/>
      <c r="WHR52"/>
      <c r="WHS52"/>
      <c r="WHT52"/>
      <c r="WHU52"/>
      <c r="WHV52"/>
      <c r="WHW52"/>
      <c r="WHX52"/>
      <c r="WHY52"/>
      <c r="WHZ52"/>
      <c r="WIA52"/>
      <c r="WIB52"/>
      <c r="WIC52"/>
      <c r="WID52"/>
      <c r="WIE52"/>
      <c r="WIF52"/>
      <c r="WIG52"/>
      <c r="WIH52"/>
      <c r="WII52"/>
      <c r="WIJ52"/>
      <c r="WIK52"/>
      <c r="WIL52"/>
      <c r="WIM52"/>
      <c r="WIN52"/>
      <c r="WIO52"/>
      <c r="WIP52"/>
      <c r="WIQ52"/>
      <c r="WIR52"/>
      <c r="WIS52"/>
      <c r="WIT52"/>
      <c r="WIU52"/>
      <c r="WIV52"/>
      <c r="WIW52"/>
      <c r="WIX52"/>
      <c r="WIY52"/>
      <c r="WIZ52"/>
      <c r="WJA52"/>
      <c r="WJB52"/>
      <c r="WJC52"/>
      <c r="WJD52"/>
      <c r="WJE52"/>
      <c r="WJF52"/>
      <c r="WJG52"/>
      <c r="WJH52"/>
      <c r="WJI52"/>
      <c r="WJJ52"/>
      <c r="WJK52"/>
      <c r="WJL52"/>
      <c r="WJM52"/>
      <c r="WJN52"/>
      <c r="WJO52"/>
      <c r="WJP52"/>
      <c r="WJQ52"/>
      <c r="WJR52"/>
      <c r="WJS52"/>
      <c r="WJT52"/>
      <c r="WJU52"/>
      <c r="WJV52"/>
      <c r="WJW52"/>
      <c r="WJX52"/>
      <c r="WJY52"/>
      <c r="WJZ52"/>
      <c r="WKA52"/>
      <c r="WKB52"/>
      <c r="WKC52"/>
      <c r="WKD52"/>
      <c r="WKE52"/>
      <c r="WKF52"/>
      <c r="WKG52"/>
      <c r="WKH52"/>
      <c r="WKI52"/>
      <c r="WKJ52"/>
      <c r="WKK52"/>
      <c r="WKL52"/>
      <c r="WKM52"/>
      <c r="WKN52"/>
      <c r="WKO52"/>
      <c r="WKP52"/>
      <c r="WKQ52"/>
      <c r="WKR52"/>
      <c r="WKS52"/>
      <c r="WKT52"/>
      <c r="WKU52"/>
      <c r="WKV52"/>
      <c r="WKW52"/>
      <c r="WKX52"/>
      <c r="WKY52"/>
      <c r="WKZ52"/>
      <c r="WLA52"/>
      <c r="WLB52"/>
      <c r="WLC52"/>
      <c r="WLD52"/>
      <c r="WLE52"/>
      <c r="WLF52"/>
      <c r="WLG52"/>
      <c r="WLH52"/>
      <c r="WLI52"/>
      <c r="WLJ52"/>
      <c r="WLK52"/>
      <c r="WLL52"/>
      <c r="WLM52"/>
      <c r="WLN52"/>
      <c r="WLO52"/>
      <c r="WLP52"/>
      <c r="WLQ52"/>
      <c r="WLR52"/>
      <c r="WLS52"/>
      <c r="WLT52"/>
      <c r="WLU52"/>
      <c r="WLV52"/>
      <c r="WLW52"/>
      <c r="WLX52"/>
      <c r="WLY52"/>
      <c r="WLZ52"/>
      <c r="WMA52"/>
      <c r="WMB52"/>
      <c r="WMC52"/>
      <c r="WMD52"/>
      <c r="WME52"/>
      <c r="WMF52"/>
      <c r="WMG52"/>
      <c r="WMH52"/>
      <c r="WMI52"/>
      <c r="WMJ52"/>
      <c r="WMK52"/>
      <c r="WML52"/>
      <c r="WMM52"/>
      <c r="WMN52"/>
      <c r="WMO52"/>
      <c r="WMP52"/>
      <c r="WMQ52"/>
      <c r="WMR52"/>
      <c r="WMS52"/>
      <c r="WMT52"/>
      <c r="WMU52"/>
      <c r="WMV52"/>
      <c r="WMW52"/>
      <c r="WMX52"/>
      <c r="WMY52"/>
      <c r="WMZ52"/>
      <c r="WNA52"/>
      <c r="WNB52"/>
      <c r="WNC52"/>
      <c r="WND52"/>
      <c r="WNE52"/>
      <c r="WNF52"/>
      <c r="WNG52"/>
      <c r="WNH52"/>
      <c r="WNI52"/>
      <c r="WNJ52"/>
      <c r="WNK52"/>
      <c r="WNL52"/>
      <c r="WNM52"/>
      <c r="WNN52"/>
      <c r="WNO52"/>
      <c r="WNP52"/>
      <c r="WNQ52"/>
      <c r="WNR52"/>
      <c r="WNS52"/>
      <c r="WNT52"/>
      <c r="WNU52"/>
      <c r="WNV52"/>
      <c r="WNW52"/>
      <c r="WNX52"/>
      <c r="WNY52"/>
      <c r="WNZ52"/>
      <c r="WOA52"/>
      <c r="WOB52"/>
      <c r="WOC52"/>
      <c r="WOD52"/>
      <c r="WOE52"/>
      <c r="WOF52"/>
      <c r="WOG52"/>
      <c r="WOH52"/>
      <c r="WOI52"/>
      <c r="WOJ52"/>
      <c r="WOK52"/>
      <c r="WOL52"/>
      <c r="WOM52"/>
      <c r="WON52"/>
      <c r="WOO52"/>
      <c r="WOP52"/>
      <c r="WOQ52"/>
      <c r="WOR52"/>
      <c r="WOS52"/>
      <c r="WOT52"/>
      <c r="WOU52"/>
      <c r="WOV52"/>
      <c r="WOW52"/>
      <c r="WOX52"/>
      <c r="WOY52"/>
      <c r="WOZ52"/>
      <c r="WPA52"/>
      <c r="WPB52"/>
      <c r="WPC52"/>
      <c r="WPD52"/>
      <c r="WPE52"/>
      <c r="WPF52"/>
      <c r="WPG52"/>
      <c r="WPH52"/>
      <c r="WPI52"/>
      <c r="WPJ52"/>
      <c r="WPK52"/>
      <c r="WPL52"/>
      <c r="WPM52"/>
      <c r="WPN52"/>
      <c r="WPO52"/>
      <c r="WPP52"/>
      <c r="WPQ52"/>
      <c r="WPR52"/>
      <c r="WPS52"/>
      <c r="WPT52"/>
      <c r="WPU52"/>
      <c r="WPV52"/>
      <c r="WPW52"/>
      <c r="WPX52"/>
      <c r="WPY52"/>
      <c r="WPZ52"/>
      <c r="WQA52"/>
      <c r="WQB52"/>
      <c r="WQC52"/>
      <c r="WQD52"/>
      <c r="WQE52"/>
      <c r="WQF52"/>
      <c r="WQG52"/>
      <c r="WQH52"/>
      <c r="WQI52"/>
      <c r="WQJ52"/>
      <c r="WQK52"/>
      <c r="WQL52"/>
      <c r="WQM52"/>
      <c r="WQN52"/>
      <c r="WQO52"/>
      <c r="WQP52"/>
      <c r="WQQ52"/>
      <c r="WQR52"/>
      <c r="WQS52"/>
      <c r="WQT52"/>
      <c r="WQU52"/>
      <c r="WQV52"/>
      <c r="WQW52"/>
      <c r="WQX52"/>
      <c r="WQY52"/>
      <c r="WQZ52"/>
      <c r="WRA52"/>
      <c r="WRB52"/>
      <c r="WRC52"/>
      <c r="WRD52"/>
      <c r="WRE52"/>
      <c r="WRF52"/>
      <c r="WRG52"/>
      <c r="WRH52"/>
      <c r="WRI52"/>
      <c r="WRJ52"/>
      <c r="WRK52"/>
      <c r="WRL52"/>
      <c r="WRM52"/>
      <c r="WRN52"/>
      <c r="WRO52"/>
      <c r="WRP52"/>
      <c r="WRQ52"/>
      <c r="WRR52"/>
      <c r="WRS52"/>
      <c r="WRT52"/>
      <c r="WRU52"/>
      <c r="WRV52"/>
      <c r="WRW52"/>
      <c r="WRX52"/>
      <c r="WRY52"/>
      <c r="WRZ52"/>
      <c r="WSA52"/>
      <c r="WSB52"/>
      <c r="WSC52"/>
      <c r="WSD52"/>
      <c r="WSE52"/>
      <c r="WSF52"/>
      <c r="WSG52"/>
      <c r="WSH52"/>
      <c r="WSI52"/>
      <c r="WSJ52"/>
      <c r="WSK52"/>
      <c r="WSL52"/>
      <c r="WSM52"/>
      <c r="WSN52"/>
      <c r="WSO52"/>
      <c r="WSP52"/>
      <c r="WSQ52"/>
      <c r="WSR52"/>
      <c r="WSS52"/>
      <c r="WST52"/>
      <c r="WSU52"/>
      <c r="WSV52"/>
      <c r="WSW52"/>
      <c r="WSX52"/>
      <c r="WSY52"/>
      <c r="WSZ52"/>
      <c r="WTA52"/>
      <c r="WTB52"/>
      <c r="WTC52"/>
      <c r="WTD52"/>
      <c r="WTE52"/>
      <c r="WTF52"/>
      <c r="WTG52"/>
      <c r="WTH52"/>
      <c r="WTI52"/>
      <c r="WTJ52"/>
      <c r="WTK52"/>
      <c r="WTL52"/>
      <c r="WTM52"/>
      <c r="WTN52"/>
      <c r="WTO52"/>
      <c r="WTP52"/>
      <c r="WTQ52"/>
      <c r="WTR52"/>
      <c r="WTS52"/>
      <c r="WTT52"/>
      <c r="WTU52"/>
      <c r="WTV52"/>
      <c r="WTW52"/>
      <c r="WTX52"/>
      <c r="WTY52"/>
      <c r="WTZ52"/>
      <c r="WUA52"/>
      <c r="WUB52"/>
      <c r="WUC52"/>
      <c r="WUD52"/>
      <c r="WUE52"/>
      <c r="WUF52"/>
      <c r="WUG52"/>
      <c r="WUH52"/>
      <c r="WUI52"/>
      <c r="WUJ52"/>
      <c r="WUK52"/>
      <c r="WUL52"/>
      <c r="WUM52"/>
      <c r="WUN52"/>
      <c r="WUO52"/>
      <c r="WUP52"/>
      <c r="WUQ52"/>
      <c r="WUR52"/>
      <c r="WUS52"/>
      <c r="WUT52"/>
      <c r="WUU52"/>
      <c r="WUV52"/>
      <c r="WUW52"/>
      <c r="WUX52"/>
      <c r="WUY52"/>
      <c r="WUZ52"/>
      <c r="WVA52"/>
      <c r="WVB52"/>
      <c r="WVC52"/>
      <c r="WVD52"/>
      <c r="WVE52"/>
      <c r="WVF52"/>
      <c r="WVG52"/>
      <c r="WVH52"/>
      <c r="WVI52"/>
      <c r="WVJ52"/>
      <c r="WVK52"/>
      <c r="WVL52"/>
      <c r="WVM52"/>
      <c r="WVN52"/>
      <c r="WVO52"/>
      <c r="WVP52"/>
      <c r="WVQ52"/>
      <c r="WVR52"/>
      <c r="WVS52"/>
      <c r="WVT52"/>
      <c r="WVU52"/>
      <c r="WVV52"/>
      <c r="WVW52"/>
      <c r="WVX52"/>
      <c r="WVY52"/>
      <c r="WVZ52"/>
      <c r="WWA52"/>
      <c r="WWB52"/>
      <c r="WWC52"/>
      <c r="WWD52"/>
      <c r="WWE52"/>
      <c r="WWF52"/>
      <c r="WWG52"/>
      <c r="WWH52"/>
      <c r="WWI52"/>
      <c r="WWJ52"/>
      <c r="WWK52"/>
      <c r="WWL52"/>
      <c r="WWM52"/>
      <c r="WWN52"/>
      <c r="WWO52"/>
      <c r="WWP52"/>
      <c r="WWQ52"/>
      <c r="WWR52"/>
      <c r="WWS52"/>
      <c r="WWT52"/>
      <c r="WWU52"/>
      <c r="WWV52"/>
      <c r="WWW52"/>
      <c r="WWX52"/>
      <c r="WWY52"/>
      <c r="WWZ52"/>
      <c r="WXA52"/>
      <c r="WXB52"/>
      <c r="WXC52"/>
      <c r="WXD52"/>
      <c r="WXE52"/>
      <c r="WXF52"/>
      <c r="WXG52"/>
      <c r="WXH52"/>
      <c r="WXI52"/>
      <c r="WXJ52"/>
      <c r="WXK52"/>
      <c r="WXL52"/>
      <c r="WXM52"/>
      <c r="WXN52"/>
      <c r="WXO52"/>
      <c r="WXP52"/>
      <c r="WXQ52"/>
      <c r="WXR52"/>
      <c r="WXS52"/>
      <c r="WXT52"/>
      <c r="WXU52"/>
      <c r="WXV52"/>
      <c r="WXW52"/>
      <c r="WXX52"/>
      <c r="WXY52"/>
      <c r="WXZ52"/>
      <c r="WYA52"/>
      <c r="WYB52"/>
      <c r="WYC52"/>
      <c r="WYD52"/>
      <c r="WYE52"/>
      <c r="WYF52"/>
      <c r="WYG52"/>
      <c r="WYH52"/>
      <c r="WYI52"/>
      <c r="WYJ52"/>
      <c r="WYK52"/>
      <c r="WYL52"/>
      <c r="WYM52"/>
      <c r="WYN52"/>
      <c r="WYO52"/>
      <c r="WYP52"/>
      <c r="WYQ52"/>
      <c r="WYR52"/>
      <c r="WYS52"/>
      <c r="WYT52"/>
      <c r="WYU52"/>
      <c r="WYV52"/>
      <c r="WYW52"/>
      <c r="WYX52"/>
      <c r="WYY52"/>
      <c r="WYZ52"/>
      <c r="WZA52"/>
      <c r="WZB52"/>
      <c r="WZC52"/>
      <c r="WZD52"/>
      <c r="WZE52"/>
      <c r="WZF52"/>
      <c r="WZG52"/>
      <c r="WZH52"/>
      <c r="WZI52"/>
      <c r="WZJ52"/>
      <c r="WZK52"/>
      <c r="WZL52"/>
      <c r="WZM52"/>
      <c r="WZN52"/>
      <c r="WZO52"/>
      <c r="WZP52"/>
      <c r="WZQ52"/>
      <c r="WZR52"/>
      <c r="WZS52"/>
      <c r="WZT52"/>
      <c r="WZU52"/>
      <c r="WZV52"/>
      <c r="WZW52"/>
      <c r="WZX52"/>
      <c r="WZY52"/>
      <c r="WZZ52"/>
      <c r="XAA52"/>
      <c r="XAB52"/>
      <c r="XAC52"/>
      <c r="XAD52"/>
      <c r="XAE52"/>
      <c r="XAF52"/>
      <c r="XAG52"/>
      <c r="XAH52"/>
      <c r="XAI52"/>
      <c r="XAJ52"/>
      <c r="XAK52"/>
      <c r="XAL52"/>
      <c r="XAM52"/>
      <c r="XAN52"/>
      <c r="XAO52"/>
      <c r="XAP52"/>
      <c r="XAQ52"/>
      <c r="XAR52"/>
      <c r="XAS52"/>
      <c r="XAT52"/>
      <c r="XAU52"/>
      <c r="XAV52"/>
      <c r="XAW52"/>
      <c r="XAX52"/>
      <c r="XAY52"/>
      <c r="XAZ52"/>
      <c r="XBA52"/>
      <c r="XBB52"/>
      <c r="XBC52"/>
      <c r="XBD52"/>
      <c r="XBE52"/>
      <c r="XBF52"/>
      <c r="XBG52"/>
      <c r="XBH52"/>
      <c r="XBI52"/>
      <c r="XBJ52"/>
      <c r="XBK52"/>
      <c r="XBL52"/>
      <c r="XBM52"/>
      <c r="XBN52"/>
      <c r="XBO52"/>
      <c r="XBP52"/>
      <c r="XBQ52"/>
      <c r="XBR52"/>
      <c r="XBS52"/>
      <c r="XBT52"/>
      <c r="XBU52"/>
      <c r="XBV52"/>
      <c r="XBW52"/>
      <c r="XBX52"/>
      <c r="XBY52"/>
      <c r="XBZ52"/>
      <c r="XCA52"/>
      <c r="XCB52"/>
      <c r="XCC52"/>
      <c r="XCD52"/>
      <c r="XCE52"/>
      <c r="XCF52"/>
      <c r="XCG52"/>
      <c r="XCH52"/>
      <c r="XCI52"/>
      <c r="XCJ52"/>
      <c r="XCK52"/>
      <c r="XCL52"/>
      <c r="XCM52"/>
      <c r="XCN52"/>
      <c r="XCO52"/>
      <c r="XCP52"/>
      <c r="XCQ52"/>
      <c r="XCR52"/>
      <c r="XCS52"/>
      <c r="XCT52"/>
      <c r="XCU52"/>
      <c r="XCV52"/>
      <c r="XCW52"/>
      <c r="XCX52"/>
      <c r="XCY52"/>
      <c r="XCZ52"/>
      <c r="XDA52"/>
      <c r="XDB52"/>
      <c r="XDC52"/>
      <c r="XDD52"/>
      <c r="XDE52"/>
      <c r="XDF52"/>
      <c r="XDG52"/>
      <c r="XDH52"/>
      <c r="XDI52"/>
      <c r="XDJ52"/>
      <c r="XDK52"/>
      <c r="XDL52"/>
      <c r="XDM52"/>
      <c r="XDN52"/>
      <c r="XDO52"/>
      <c r="XDP52"/>
      <c r="XDQ52"/>
      <c r="XDR52"/>
      <c r="XDS52"/>
      <c r="XDT52"/>
      <c r="XDU52"/>
      <c r="XDV52"/>
      <c r="XDW52"/>
      <c r="XDX52"/>
      <c r="XDY52"/>
      <c r="XDZ52"/>
      <c r="XEA52"/>
      <c r="XEB52"/>
      <c r="XEC52"/>
      <c r="XED52"/>
      <c r="XEE52"/>
      <c r="XEF52"/>
      <c r="XEG52"/>
      <c r="XEH52"/>
      <c r="XEI52"/>
    </row>
    <row r="53" spans="1:16363" ht="16" thickTop="1" x14ac:dyDescent="0.2">
      <c r="A53" s="218">
        <f t="shared" si="12"/>
        <v>45091.999305555553</v>
      </c>
      <c r="B53" s="25">
        <f t="shared" si="0"/>
        <v>5</v>
      </c>
      <c r="C53" s="6">
        <f>Penman!Z48</f>
        <v>0.14475525716902626</v>
      </c>
      <c r="D53" s="7">
        <f t="shared" si="23"/>
        <v>0.74333333333333329</v>
      </c>
      <c r="E53" s="7">
        <f t="shared" si="13"/>
        <v>0.10760140782897619</v>
      </c>
      <c r="F53" s="131">
        <f>IF(L52&gt;0.3,E53/'Irrigation Rate'!$B$17,0)</f>
        <v>2.3579839762521742</v>
      </c>
      <c r="G53" s="7">
        <f t="shared" si="1"/>
        <v>0.10760140782897619</v>
      </c>
      <c r="H53" s="11">
        <f>'Table (Dly)'!C47</f>
        <v>0</v>
      </c>
      <c r="I53" s="16"/>
      <c r="K53" s="11">
        <f t="shared" si="16"/>
        <v>2.4187495292095162</v>
      </c>
      <c r="L53" s="8">
        <f t="shared" si="17"/>
        <v>0.55439576635450627</v>
      </c>
      <c r="N53" s="11">
        <f t="shared" si="20"/>
        <v>0</v>
      </c>
      <c r="O53" s="15">
        <f t="shared" si="2"/>
        <v>19.714285714285705</v>
      </c>
      <c r="P53" s="11">
        <f t="shared" si="24"/>
        <v>4.3628571428571412</v>
      </c>
      <c r="Q53" s="11">
        <f t="shared" si="25"/>
        <v>3.3721427985824333</v>
      </c>
      <c r="R53" s="11">
        <f t="shared" si="25"/>
        <v>2.9900000000000007</v>
      </c>
      <c r="S53" s="11">
        <f t="shared" si="18"/>
        <v>0</v>
      </c>
      <c r="T53" s="11">
        <f t="shared" si="19"/>
        <v>1.8142923820183607</v>
      </c>
      <c r="V53">
        <v>1.2</v>
      </c>
      <c r="W53" s="210">
        <v>0.19533333333333336</v>
      </c>
      <c r="X53" s="210">
        <v>0.29366666666666669</v>
      </c>
      <c r="Y53" s="210">
        <v>0.36633333333333334</v>
      </c>
      <c r="Z53" s="210">
        <v>0.39733333333333332</v>
      </c>
      <c r="AA53">
        <f t="shared" si="3"/>
        <v>7.516</v>
      </c>
      <c r="AB53" s="25" cm="1">
        <f t="array" ref="AB53">IF(AA53&gt;0,(AA53-θr)/(θs-θr),-999)</f>
        <v>0.14871323529411765</v>
      </c>
      <c r="AC53" s="73">
        <f t="shared" si="21"/>
        <v>0.89999999999999991</v>
      </c>
      <c r="AD53" s="25">
        <f t="shared" si="22"/>
        <v>0.58684108282781589</v>
      </c>
      <c r="AE53" s="25">
        <f>IF(V53&lt;Ds,'Rainfed corn'!E53,IF(V53&gt;Dd,0,'Rainfed corn'!E53*AD53))</f>
        <v>6.3144926684153807E-2</v>
      </c>
      <c r="AG53" s="25"/>
      <c r="AH53" s="25"/>
      <c r="AI53" s="25"/>
      <c r="AJ53" s="25"/>
      <c r="AK53" s="25"/>
      <c r="AL53" s="25"/>
      <c r="AM53" s="25"/>
      <c r="AN53" s="25"/>
      <c r="AO53" s="25"/>
      <c r="AP53" s="25"/>
      <c r="AQ53" s="25"/>
      <c r="AR53" s="25"/>
    </row>
    <row r="54" spans="1:16363" ht="15" x14ac:dyDescent="0.2">
      <c r="A54" s="218">
        <f t="shared" si="12"/>
        <v>45092.999305555553</v>
      </c>
      <c r="B54" s="25">
        <f t="shared" si="0"/>
        <v>5</v>
      </c>
      <c r="C54" s="6">
        <f>Penman!Z49</f>
        <v>0.16060478127553976</v>
      </c>
      <c r="D54" s="7">
        <f t="shared" si="23"/>
        <v>0.74333333333333329</v>
      </c>
      <c r="E54" s="7">
        <f t="shared" si="13"/>
        <v>0.11938288741481788</v>
      </c>
      <c r="F54" s="131">
        <f>IF(L53&gt;0.3,E54/'Irrigation Rate'!$B$17,0)</f>
        <v>2.6161640562387829</v>
      </c>
      <c r="G54" s="7">
        <f t="shared" si="1"/>
        <v>0.11938288741481788</v>
      </c>
      <c r="H54" s="11">
        <f>'Table (Dly)'!C48</f>
        <v>0</v>
      </c>
      <c r="I54" s="16"/>
      <c r="K54" s="11">
        <f t="shared" si="16"/>
        <v>2.5381324166243342</v>
      </c>
      <c r="L54" s="8">
        <f t="shared" si="17"/>
        <v>0.5693311338294279</v>
      </c>
      <c r="N54" s="11">
        <f t="shared" si="20"/>
        <v>0</v>
      </c>
      <c r="O54" s="15">
        <f t="shared" si="2"/>
        <v>20.190476190476179</v>
      </c>
      <c r="P54" s="11">
        <f t="shared" si="24"/>
        <v>4.4580952380952361</v>
      </c>
      <c r="Q54" s="11">
        <f t="shared" si="25"/>
        <v>3.4915256859972512</v>
      </c>
      <c r="R54" s="11">
        <f t="shared" si="25"/>
        <v>2.9900000000000007</v>
      </c>
      <c r="S54" s="11">
        <f t="shared" si="18"/>
        <v>0</v>
      </c>
      <c r="T54" s="11">
        <f t="shared" si="19"/>
        <v>1.8142923820183607</v>
      </c>
      <c r="V54">
        <v>1.2</v>
      </c>
      <c r="W54" s="210">
        <v>0.19533333333333336</v>
      </c>
      <c r="X54" s="210">
        <v>0.29366666666666669</v>
      </c>
      <c r="Y54" s="210">
        <v>0.36633333333333334</v>
      </c>
      <c r="Z54" s="210">
        <v>0.39733333333333332</v>
      </c>
      <c r="AA54">
        <f t="shared" si="3"/>
        <v>7.516</v>
      </c>
      <c r="AB54" s="25" cm="1">
        <f t="array" ref="AB54">IF(AA54&gt;0,(AA54-θr)/(θs-θr),-999)</f>
        <v>0.14871323529411765</v>
      </c>
      <c r="AC54" s="73">
        <f t="shared" si="21"/>
        <v>0.89999999999999991</v>
      </c>
      <c r="AD54" s="25">
        <f t="shared" si="22"/>
        <v>0.58684108282781589</v>
      </c>
      <c r="AE54" s="25">
        <f>IF(V54&lt;Ds,'Rainfed corn'!E54,IF(V54&gt;Dd,0,'Rainfed corn'!E54*AD54))</f>
        <v>7.0058782921622959E-2</v>
      </c>
      <c r="AG54" s="25"/>
      <c r="AH54" s="25"/>
      <c r="AI54" s="25"/>
      <c r="AJ54" s="25"/>
      <c r="AK54" s="25"/>
      <c r="AL54" s="25"/>
      <c r="AM54" s="25"/>
      <c r="AN54" s="25"/>
      <c r="AO54" s="25"/>
      <c r="AP54" s="25"/>
      <c r="AQ54" s="25"/>
      <c r="AR54" s="25"/>
    </row>
    <row r="55" spans="1:16363" ht="15" x14ac:dyDescent="0.2">
      <c r="A55" s="218">
        <f t="shared" si="12"/>
        <v>45093.999305555553</v>
      </c>
      <c r="B55" s="25">
        <f t="shared" si="0"/>
        <v>5</v>
      </c>
      <c r="C55" s="6">
        <f>Penman!Z50</f>
        <v>0.1130341469009396</v>
      </c>
      <c r="D55" s="7">
        <f t="shared" si="23"/>
        <v>0.74333333333333329</v>
      </c>
      <c r="E55" s="7">
        <f t="shared" si="13"/>
        <v>8.4022049196365106E-2</v>
      </c>
      <c r="F55" s="131">
        <f>IF(L54&gt;0.3,E55/'Irrigation Rate'!$B$17,0)</f>
        <v>1.84126443746722</v>
      </c>
      <c r="G55" s="7">
        <f t="shared" si="1"/>
        <v>8.4022049196365106E-2</v>
      </c>
      <c r="H55" s="11">
        <f>'Table (Dly)'!C49</f>
        <v>0</v>
      </c>
      <c r="I55" s="16"/>
      <c r="K55" s="11">
        <f t="shared" si="16"/>
        <v>1.7757999999999992</v>
      </c>
      <c r="L55" s="8">
        <f t="shared" si="17"/>
        <v>0.39</v>
      </c>
      <c r="M55">
        <v>0.39</v>
      </c>
      <c r="N55" s="11">
        <f t="shared" si="20"/>
        <v>0</v>
      </c>
      <c r="O55" s="15">
        <f t="shared" si="2"/>
        <v>20.666666666666654</v>
      </c>
      <c r="P55" s="11">
        <f t="shared" si="24"/>
        <v>4.553333333333331</v>
      </c>
      <c r="Q55" s="11">
        <f t="shared" si="25"/>
        <v>3.5755477351936165</v>
      </c>
      <c r="R55" s="11">
        <f t="shared" si="25"/>
        <v>2.9900000000000007</v>
      </c>
      <c r="S55" s="11">
        <f t="shared" si="18"/>
        <v>0</v>
      </c>
      <c r="T55" s="11">
        <f t="shared" si="19"/>
        <v>1.8142923820183607</v>
      </c>
      <c r="V55">
        <v>1.2</v>
      </c>
      <c r="W55" s="210">
        <v>0.19533333333333336</v>
      </c>
      <c r="X55" s="210">
        <v>0.29366666666666669</v>
      </c>
      <c r="Y55" s="210">
        <v>0.36633333333333334</v>
      </c>
      <c r="Z55" s="210">
        <v>0.39733333333333332</v>
      </c>
      <c r="AA55">
        <f t="shared" si="3"/>
        <v>7.516</v>
      </c>
      <c r="AB55" s="25" cm="1">
        <f t="array" ref="AB55">IF(AA55&gt;0,(AA55-θr)/(θs-θr),-999)</f>
        <v>0.14871323529411765</v>
      </c>
      <c r="AC55" s="73">
        <f t="shared" si="21"/>
        <v>0.89999999999999991</v>
      </c>
      <c r="AD55" s="25">
        <f t="shared" si="22"/>
        <v>0.58684108282781589</v>
      </c>
      <c r="AE55" s="25">
        <f>IF(V55&lt;Ds,'Rainfed corn'!E55,IF(V55&gt;Dd,0,'Rainfed corn'!E55*AD55))</f>
        <v>4.9307590331806914E-2</v>
      </c>
      <c r="AG55" s="25"/>
      <c r="AH55" s="25"/>
      <c r="AI55" s="25"/>
      <c r="AJ55" s="25"/>
      <c r="AK55" s="25"/>
      <c r="AL55" s="25"/>
      <c r="AM55" s="25"/>
      <c r="AN55" s="25"/>
      <c r="AO55" s="25"/>
      <c r="AP55" s="25"/>
      <c r="AQ55" s="25"/>
      <c r="AR55" s="25"/>
    </row>
    <row r="56" spans="1:16363" ht="15" x14ac:dyDescent="0.2">
      <c r="A56" s="218">
        <f t="shared" si="12"/>
        <v>45094.999305555553</v>
      </c>
      <c r="B56" s="25">
        <f t="shared" si="0"/>
        <v>6</v>
      </c>
      <c r="C56" s="6">
        <f>Penman!Z51</f>
        <v>0.16851507296485349</v>
      </c>
      <c r="D56" s="7">
        <f t="shared" si="23"/>
        <v>0.86555555555555552</v>
      </c>
      <c r="E56" s="7">
        <f t="shared" si="13"/>
        <v>0.14585915759957874</v>
      </c>
      <c r="F56" s="131">
        <f>IF(L55&gt;0.3,E56/'Irrigation Rate'!$B$17,0)</f>
        <v>3.1963666958345192</v>
      </c>
      <c r="G56" s="7">
        <f t="shared" si="1"/>
        <v>0.14585915759957874</v>
      </c>
      <c r="H56" s="11">
        <f>'Table (Dly)'!C50</f>
        <v>0</v>
      </c>
      <c r="I56" s="16"/>
      <c r="K56" s="11">
        <f t="shared" si="16"/>
        <v>1.9216591575995778</v>
      </c>
      <c r="L56" s="8">
        <f t="shared" si="17"/>
        <v>0.41338703451742631</v>
      </c>
      <c r="N56" s="11">
        <f t="shared" si="20"/>
        <v>0</v>
      </c>
      <c r="O56" s="15">
        <f t="shared" si="2"/>
        <v>21.142857142857128</v>
      </c>
      <c r="P56" s="11">
        <f t="shared" si="24"/>
        <v>4.6485714285714259</v>
      </c>
      <c r="Q56" s="11">
        <f t="shared" si="25"/>
        <v>3.7214068927931954</v>
      </c>
      <c r="R56" s="11">
        <f t="shared" si="25"/>
        <v>2.9900000000000007</v>
      </c>
      <c r="S56" s="11">
        <f t="shared" si="18"/>
        <v>0</v>
      </c>
      <c r="T56" s="11">
        <f t="shared" si="19"/>
        <v>1.8142923820183607</v>
      </c>
      <c r="V56">
        <v>1.2</v>
      </c>
      <c r="W56" s="210">
        <v>0.19533333333333336</v>
      </c>
      <c r="X56" s="210">
        <v>0.29366666666666669</v>
      </c>
      <c r="Y56" s="210">
        <v>0.36633333333333334</v>
      </c>
      <c r="Z56" s="210">
        <v>0.39733333333333332</v>
      </c>
      <c r="AA56">
        <f t="shared" si="3"/>
        <v>7.516</v>
      </c>
      <c r="AB56" s="25" cm="1">
        <f t="array" ref="AB56">IF(AA56&gt;0,(AA56-θr)/(θs-θr),-999)</f>
        <v>0.14871323529411765</v>
      </c>
      <c r="AC56" s="73">
        <f t="shared" si="21"/>
        <v>0.89999999999999991</v>
      </c>
      <c r="AD56" s="25">
        <f t="shared" si="22"/>
        <v>0.58684108282781589</v>
      </c>
      <c r="AE56" s="25">
        <f>IF(V56&lt;Ds,'Rainfed corn'!E56,IF(V56&gt;Dd,0,'Rainfed corn'!E56*AD56))</f>
        <v>8.5596145986089833E-2</v>
      </c>
      <c r="AG56" s="25"/>
      <c r="AH56" s="25"/>
      <c r="AI56" s="25"/>
      <c r="AJ56" s="25"/>
      <c r="AK56" s="25"/>
      <c r="AL56" s="25"/>
      <c r="AM56" s="25"/>
      <c r="AN56" s="25"/>
      <c r="AO56" s="25"/>
      <c r="AP56" s="25"/>
      <c r="AQ56" s="25"/>
      <c r="AR56" s="25"/>
    </row>
    <row r="57" spans="1:16363" ht="15" x14ac:dyDescent="0.2">
      <c r="A57" s="218">
        <f t="shared" si="12"/>
        <v>45095.999305555553</v>
      </c>
      <c r="B57" s="25">
        <f t="shared" si="0"/>
        <v>6</v>
      </c>
      <c r="C57" s="6">
        <f>Penman!Z52</f>
        <v>0.19358565486919749</v>
      </c>
      <c r="D57" s="7">
        <f t="shared" si="23"/>
        <v>0.86555555555555552</v>
      </c>
      <c r="E57" s="7">
        <f t="shared" si="13"/>
        <v>0.16755913904789427</v>
      </c>
      <c r="F57" s="131">
        <f>IF(L56&gt;0.3,E57/'Irrigation Rate'!$B$17,0)</f>
        <v>3.6719014455417462</v>
      </c>
      <c r="G57" s="7">
        <f t="shared" si="1"/>
        <v>0.16755913904789427</v>
      </c>
      <c r="H57" s="11">
        <f>'Table (Dly)'!C51</f>
        <v>0</v>
      </c>
      <c r="I57" s="16"/>
      <c r="K57" s="11">
        <f t="shared" si="16"/>
        <v>2.0892182966474722</v>
      </c>
      <c r="L57" s="8">
        <f t="shared" si="17"/>
        <v>0.44040939800840134</v>
      </c>
      <c r="N57" s="11">
        <f t="shared" si="20"/>
        <v>0</v>
      </c>
      <c r="O57" s="15">
        <f t="shared" si="2"/>
        <v>21.619047619047603</v>
      </c>
      <c r="P57" s="11">
        <f t="shared" si="24"/>
        <v>4.7438095238095208</v>
      </c>
      <c r="Q57" s="11">
        <f t="shared" si="25"/>
        <v>3.8889660318410897</v>
      </c>
      <c r="R57" s="11">
        <f t="shared" si="25"/>
        <v>2.9900000000000007</v>
      </c>
      <c r="S57" s="11">
        <f t="shared" si="18"/>
        <v>0</v>
      </c>
      <c r="T57" s="11">
        <f t="shared" si="19"/>
        <v>1.8142923820183607</v>
      </c>
      <c r="V57">
        <v>1.2</v>
      </c>
      <c r="W57" s="210">
        <v>0.19533333333333336</v>
      </c>
      <c r="X57" s="210">
        <v>0.29366666666666669</v>
      </c>
      <c r="Y57" s="210">
        <v>0.36633333333333334</v>
      </c>
      <c r="Z57" s="210">
        <v>0.39733333333333332</v>
      </c>
      <c r="AA57">
        <f t="shared" si="3"/>
        <v>7.516</v>
      </c>
      <c r="AB57" s="25" cm="1">
        <f t="array" ref="AB57">IF(AA57&gt;0,(AA57-θr)/(θs-θr),-999)</f>
        <v>0.14871323529411765</v>
      </c>
      <c r="AC57" s="73">
        <f t="shared" si="21"/>
        <v>0.89999999999999991</v>
      </c>
      <c r="AD57" s="25">
        <f t="shared" si="22"/>
        <v>0.58684108282781589</v>
      </c>
      <c r="AE57" s="25">
        <f>IF(V57&lt;Ds,'Rainfed corn'!E57,IF(V57&gt;Dd,0,'Rainfed corn'!E57*AD57))</f>
        <v>9.8330586596562838E-2</v>
      </c>
      <c r="AG57" s="25"/>
      <c r="AH57" s="25"/>
      <c r="AI57" s="25"/>
      <c r="AJ57" s="25"/>
      <c r="AK57" s="25"/>
      <c r="AL57" s="25"/>
      <c r="AM57" s="25"/>
      <c r="AN57" s="25"/>
      <c r="AO57" s="25"/>
      <c r="AP57" s="25"/>
      <c r="AQ57" s="25"/>
      <c r="AR57" s="25"/>
      <c r="AS57" s="25"/>
      <c r="AT57" s="25"/>
    </row>
    <row r="58" spans="1:16363" ht="15" x14ac:dyDescent="0.2">
      <c r="A58" s="218">
        <f t="shared" si="12"/>
        <v>45096.999305555553</v>
      </c>
      <c r="B58" s="25">
        <f t="shared" si="0"/>
        <v>6</v>
      </c>
      <c r="C58" s="6">
        <f>Penman!Z53</f>
        <v>0.22756407730230158</v>
      </c>
      <c r="D58" s="7">
        <f t="shared" si="23"/>
        <v>0.86555555555555552</v>
      </c>
      <c r="E58" s="7">
        <f t="shared" si="13"/>
        <v>0.19696935135388102</v>
      </c>
      <c r="F58" s="131">
        <f>IF(L57&gt;0.3,E58/'Irrigation Rate'!$B$17,0)</f>
        <v>4.3163986761534092</v>
      </c>
      <c r="G58" s="7">
        <f t="shared" si="1"/>
        <v>0.19696935135388102</v>
      </c>
      <c r="H58" s="11">
        <f>'Table (Dly)'!C52</f>
        <v>0</v>
      </c>
      <c r="I58" s="16"/>
      <c r="K58" s="11">
        <f t="shared" si="16"/>
        <v>2.286187648001353</v>
      </c>
      <c r="L58" s="8">
        <f t="shared" si="17"/>
        <v>0.47244578437343482</v>
      </c>
      <c r="N58" s="11">
        <f t="shared" si="20"/>
        <v>0</v>
      </c>
      <c r="O58" s="15">
        <f t="shared" si="2"/>
        <v>22.095238095238077</v>
      </c>
      <c r="P58" s="11">
        <f t="shared" si="24"/>
        <v>4.8390476190476157</v>
      </c>
      <c r="Q58" s="11">
        <f t="shared" si="25"/>
        <v>4.085935383194971</v>
      </c>
      <c r="R58" s="11">
        <f t="shared" si="25"/>
        <v>2.9900000000000007</v>
      </c>
      <c r="S58" s="11">
        <f t="shared" si="18"/>
        <v>0</v>
      </c>
      <c r="T58" s="11">
        <f t="shared" si="19"/>
        <v>1.8142923820183607</v>
      </c>
      <c r="V58">
        <v>1.2</v>
      </c>
      <c r="W58" s="210">
        <v>0.19533333333333336</v>
      </c>
      <c r="X58" s="210">
        <v>0.29366666666666669</v>
      </c>
      <c r="Y58" s="210">
        <v>0.36633333333333334</v>
      </c>
      <c r="Z58" s="210">
        <v>0.39733333333333332</v>
      </c>
      <c r="AA58">
        <f t="shared" si="3"/>
        <v>7.516</v>
      </c>
      <c r="AB58" s="25" cm="1">
        <f t="array" ref="AB58">IF(AA58&gt;0,(AA58-θr)/(θs-θr),-999)</f>
        <v>0.14871323529411765</v>
      </c>
      <c r="AC58" s="73">
        <f t="shared" si="21"/>
        <v>0.89999999999999991</v>
      </c>
      <c r="AD58" s="25">
        <f t="shared" si="22"/>
        <v>0.58684108282781589</v>
      </c>
      <c r="AE58" s="25">
        <f>IF(V58&lt;Ds,'Rainfed corn'!E58,IF(V58&gt;Dd,0,'Rainfed corn'!E58*AD58))</f>
        <v>0.11558970743240406</v>
      </c>
      <c r="AG58" s="25"/>
      <c r="AH58" s="25"/>
      <c r="AI58" s="25"/>
      <c r="AJ58" s="25"/>
      <c r="AK58" s="25"/>
      <c r="AL58" s="25"/>
      <c r="AM58" s="25"/>
      <c r="AN58" s="25"/>
      <c r="AO58" s="25"/>
      <c r="AP58" s="25"/>
      <c r="AQ58" s="25"/>
      <c r="AR58" s="25"/>
      <c r="AS58" s="25"/>
      <c r="AT58" s="25"/>
    </row>
    <row r="59" spans="1:16363" ht="15" x14ac:dyDescent="0.2">
      <c r="A59" s="218">
        <f t="shared" si="12"/>
        <v>45097.999305555553</v>
      </c>
      <c r="B59" s="25">
        <f t="shared" si="0"/>
        <v>6</v>
      </c>
      <c r="C59" s="6">
        <f>Penman!Z54</f>
        <v>0.24411375987253647</v>
      </c>
      <c r="D59" s="7">
        <f t="shared" si="23"/>
        <v>0.86555555555555552</v>
      </c>
      <c r="E59" s="7">
        <f t="shared" si="13"/>
        <v>0.21129402104522879</v>
      </c>
      <c r="F59" s="131">
        <f>IF(L58&gt;0.3,E59/'Irrigation Rate'!$B$17,0)</f>
        <v>4.6303103830614596</v>
      </c>
      <c r="G59" s="7">
        <f t="shared" si="1"/>
        <v>0.21129402104522879</v>
      </c>
      <c r="H59" s="11">
        <f>'Table (Dly)'!C53</f>
        <v>0</v>
      </c>
      <c r="I59" s="16"/>
      <c r="K59" s="11">
        <f t="shared" si="16"/>
        <v>2.4974816690465818</v>
      </c>
      <c r="L59" s="8">
        <f t="shared" si="17"/>
        <v>0.50614857218662668</v>
      </c>
      <c r="N59" s="11">
        <f t="shared" si="20"/>
        <v>0</v>
      </c>
      <c r="O59" s="15">
        <f t="shared" si="2"/>
        <v>22.571428571428552</v>
      </c>
      <c r="P59" s="11">
        <f t="shared" si="24"/>
        <v>4.9342857142857106</v>
      </c>
      <c r="Q59" s="11">
        <f t="shared" si="25"/>
        <v>4.2972294042402002</v>
      </c>
      <c r="R59" s="11">
        <f t="shared" si="25"/>
        <v>2.9900000000000007</v>
      </c>
      <c r="S59" s="11">
        <f t="shared" si="18"/>
        <v>0</v>
      </c>
      <c r="T59" s="11">
        <f t="shared" si="19"/>
        <v>1.8142923820183607</v>
      </c>
      <c r="V59">
        <v>1.2</v>
      </c>
      <c r="W59" s="210">
        <v>0.19533333333333336</v>
      </c>
      <c r="X59" s="210">
        <v>0.29366666666666669</v>
      </c>
      <c r="Y59" s="210">
        <v>0.36633333333333334</v>
      </c>
      <c r="Z59" s="210">
        <v>0.39733333333333332</v>
      </c>
      <c r="AA59">
        <f t="shared" si="3"/>
        <v>7.516</v>
      </c>
      <c r="AB59" s="25" cm="1">
        <f t="array" ref="AB59">IF(AA59&gt;0,(AA59-θr)/(θs-θr),-999)</f>
        <v>0.14871323529411765</v>
      </c>
      <c r="AC59" s="73">
        <f t="shared" si="21"/>
        <v>0.89999999999999991</v>
      </c>
      <c r="AD59" s="25">
        <f t="shared" si="22"/>
        <v>0.58684108282781589</v>
      </c>
      <c r="AE59" s="25">
        <f>IF(V59&lt;Ds,'Rainfed corn'!E59,IF(V59&gt;Dd,0,'Rainfed corn'!E59*AD59))</f>
        <v>0.12399601210522539</v>
      </c>
      <c r="AG59" s="25"/>
      <c r="AH59" s="25"/>
      <c r="AI59" s="25"/>
      <c r="AJ59" s="25"/>
      <c r="AK59" s="25"/>
      <c r="AL59" s="25"/>
      <c r="AM59" s="25"/>
      <c r="AN59" s="25"/>
      <c r="AO59" s="25"/>
      <c r="AP59" s="25"/>
      <c r="AQ59" s="25"/>
      <c r="AR59" s="25"/>
    </row>
    <row r="60" spans="1:16363" ht="15" x14ac:dyDescent="0.2">
      <c r="A60" s="218">
        <f t="shared" si="12"/>
        <v>45098.999305555553</v>
      </c>
      <c r="B60" s="25">
        <f t="shared" si="0"/>
        <v>6</v>
      </c>
      <c r="C60" s="6">
        <f>Penman!Z55</f>
        <v>0.25521501689523313</v>
      </c>
      <c r="D60" s="7">
        <f t="shared" si="23"/>
        <v>0.86555555555555552</v>
      </c>
      <c r="E60" s="7">
        <f t="shared" si="13"/>
        <v>0.22090277573487399</v>
      </c>
      <c r="F60" s="131">
        <f>IF(L59&gt;0.3,E60/'Irrigation Rate'!$B$17,0)</f>
        <v>4.8408772338775128</v>
      </c>
      <c r="G60" s="7">
        <f t="shared" si="1"/>
        <v>0.22090277573487399</v>
      </c>
      <c r="H60" s="11">
        <f>'Table (Dly)'!C54</f>
        <v>0</v>
      </c>
      <c r="I60" s="16"/>
      <c r="J60">
        <f>0.045*4.5</f>
        <v>0.20249999999999999</v>
      </c>
      <c r="K60" s="11">
        <f t="shared" si="16"/>
        <v>2.5158844447814555</v>
      </c>
      <c r="L60" s="8">
        <f t="shared" si="17"/>
        <v>0.50022319011939598</v>
      </c>
      <c r="N60" s="11">
        <f t="shared" si="20"/>
        <v>0</v>
      </c>
      <c r="O60" s="15">
        <f t="shared" si="2"/>
        <v>23.047619047619026</v>
      </c>
      <c r="P60" s="11">
        <f t="shared" si="24"/>
        <v>5.0295238095238055</v>
      </c>
      <c r="Q60" s="11">
        <f t="shared" si="25"/>
        <v>4.5181321799750744</v>
      </c>
      <c r="R60" s="11">
        <f t="shared" si="25"/>
        <v>2.9900000000000007</v>
      </c>
      <c r="S60" s="11">
        <f t="shared" si="18"/>
        <v>0.20249999999999999</v>
      </c>
      <c r="T60" s="11">
        <f t="shared" si="19"/>
        <v>1.8142923820183607</v>
      </c>
      <c r="V60">
        <v>1.2</v>
      </c>
      <c r="W60" s="210">
        <v>0.19533333333333336</v>
      </c>
      <c r="X60" s="210">
        <v>0.29366666666666669</v>
      </c>
      <c r="Y60" s="210">
        <v>0.36633333333333334</v>
      </c>
      <c r="Z60" s="210">
        <v>0.39733333333333332</v>
      </c>
      <c r="AA60">
        <f t="shared" si="3"/>
        <v>7.516</v>
      </c>
      <c r="AB60" s="25" cm="1">
        <f t="array" ref="AB60">IF(AA60&gt;0,(AA60-θr)/(θs-θr),-999)</f>
        <v>0.14871323529411765</v>
      </c>
      <c r="AC60" s="73">
        <f t="shared" si="21"/>
        <v>0.89999999999999991</v>
      </c>
      <c r="AD60" s="25">
        <f t="shared" si="22"/>
        <v>0.58684108282781589</v>
      </c>
      <c r="AE60" s="25">
        <f>IF(V60&lt;Ds,'Rainfed corn'!E60,IF(V60&gt;Dd,0,'Rainfed corn'!E60*AD60))</f>
        <v>0.12963482411192362</v>
      </c>
      <c r="AG60" s="25"/>
      <c r="AH60" s="25"/>
      <c r="AI60" s="25"/>
      <c r="AJ60" s="25"/>
      <c r="AK60" s="25"/>
      <c r="AL60" s="25"/>
      <c r="AM60" s="25"/>
      <c r="AN60" s="25"/>
      <c r="AO60" s="25"/>
      <c r="AP60" s="25"/>
      <c r="AQ60" s="25"/>
      <c r="AR60" s="25"/>
      <c r="AS60" s="25"/>
      <c r="AT60" s="25"/>
    </row>
    <row r="61" spans="1:16363" ht="15" x14ac:dyDescent="0.2">
      <c r="A61" s="218">
        <f t="shared" si="12"/>
        <v>45099.999305555553</v>
      </c>
      <c r="B61" s="25">
        <f t="shared" si="0"/>
        <v>6</v>
      </c>
      <c r="C61" s="6">
        <f>Penman!Z56</f>
        <v>0.17973010811137108</v>
      </c>
      <c r="D61" s="7">
        <f t="shared" si="23"/>
        <v>0.86555555555555552</v>
      </c>
      <c r="E61" s="7">
        <f t="shared" si="13"/>
        <v>0.15556639357639784</v>
      </c>
      <c r="F61" s="131">
        <f>IF(L60&gt;0.3,E61/'Irrigation Rate'!$B$17,0)</f>
        <v>3.4090916717327815</v>
      </c>
      <c r="G61" s="7">
        <f t="shared" si="1"/>
        <v>0.15556639357639784</v>
      </c>
      <c r="H61" s="11">
        <f>'Table (Dly)'!C55</f>
        <v>0</v>
      </c>
      <c r="I61" s="16"/>
      <c r="K61" s="11">
        <f t="shared" si="16"/>
        <v>2.6714508383578535</v>
      </c>
      <c r="L61" s="8">
        <f t="shared" si="17"/>
        <v>0.52128291772453972</v>
      </c>
      <c r="N61" s="11">
        <f t="shared" si="20"/>
        <v>0</v>
      </c>
      <c r="O61" s="15">
        <f t="shared" si="2"/>
        <v>23.523809523809501</v>
      </c>
      <c r="P61" s="11">
        <f t="shared" si="24"/>
        <v>5.1247619047619004</v>
      </c>
      <c r="Q61" s="11">
        <f t="shared" si="25"/>
        <v>4.673698573551472</v>
      </c>
      <c r="R61" s="11">
        <f t="shared" si="25"/>
        <v>2.9900000000000007</v>
      </c>
      <c r="S61" s="11">
        <f t="shared" si="18"/>
        <v>0.20249999999999999</v>
      </c>
      <c r="T61" s="11">
        <f t="shared" si="19"/>
        <v>1.8142923820183607</v>
      </c>
      <c r="V61">
        <v>1.2</v>
      </c>
      <c r="W61" s="210">
        <v>0.19533333333333336</v>
      </c>
      <c r="X61" s="210">
        <v>0.29366666666666669</v>
      </c>
      <c r="Y61" s="210">
        <v>0.36633333333333334</v>
      </c>
      <c r="Z61" s="210">
        <v>0.39733333333333332</v>
      </c>
      <c r="AA61">
        <f t="shared" si="3"/>
        <v>7.516</v>
      </c>
      <c r="AB61" s="25" cm="1">
        <f t="array" ref="AB61">IF(AA61&gt;0,(AA61-θr)/(θs-θr),-999)</f>
        <v>0.14871323529411765</v>
      </c>
      <c r="AC61" s="73">
        <f t="shared" si="21"/>
        <v>0.89999999999999991</v>
      </c>
      <c r="AD61" s="25">
        <f t="shared" si="22"/>
        <v>0.58684108282781589</v>
      </c>
      <c r="AE61" s="25">
        <f>IF(V61&lt;Ds,'Rainfed corn'!E61,IF(V61&gt;Dd,0,'Rainfed corn'!E61*AD61))</f>
        <v>9.1292750857991489E-2</v>
      </c>
      <c r="AG61" s="25"/>
      <c r="AH61" s="25"/>
      <c r="AI61" s="25"/>
      <c r="AJ61" s="25"/>
      <c r="AK61" s="25"/>
      <c r="AL61" s="25"/>
      <c r="AM61" s="25"/>
      <c r="AN61" s="25"/>
      <c r="AO61" s="25"/>
      <c r="AP61" s="25"/>
      <c r="AQ61" s="25"/>
      <c r="AR61" s="25"/>
    </row>
    <row r="62" spans="1:16363" ht="12.75" customHeight="1" x14ac:dyDescent="0.2">
      <c r="A62" s="218">
        <f t="shared" si="12"/>
        <v>45100.999305555553</v>
      </c>
      <c r="B62" s="25">
        <f t="shared" si="0"/>
        <v>6</v>
      </c>
      <c r="C62" s="6">
        <f>Penman!Z57</f>
        <v>0.12902624895701276</v>
      </c>
      <c r="D62" s="7">
        <f t="shared" si="23"/>
        <v>0.86555555555555552</v>
      </c>
      <c r="E62" s="7">
        <f t="shared" si="13"/>
        <v>0.1116793865972366</v>
      </c>
      <c r="F62" s="131">
        <f>IF(L61&gt;0.3,E62/'Irrigation Rate'!$B$17,0)</f>
        <v>2.4473490578535055</v>
      </c>
      <c r="G62" s="7">
        <f t="shared" si="1"/>
        <v>0.1116793865972366</v>
      </c>
      <c r="H62" s="11">
        <f>'Table (Dly)'!C56</f>
        <v>0</v>
      </c>
      <c r="I62" s="16"/>
      <c r="J62">
        <f>0.045*4.5</f>
        <v>0.20249999999999999</v>
      </c>
      <c r="K62" s="11">
        <f t="shared" si="16"/>
        <v>2.5806302249550899</v>
      </c>
      <c r="L62" s="8">
        <f t="shared" si="17"/>
        <v>0.49437360631323607</v>
      </c>
      <c r="N62" s="11">
        <f t="shared" si="20"/>
        <v>0</v>
      </c>
      <c r="O62" s="15">
        <f t="shared" si="2"/>
        <v>23.999999999999975</v>
      </c>
      <c r="P62" s="11">
        <f t="shared" si="24"/>
        <v>5.2199999999999953</v>
      </c>
      <c r="Q62" s="11">
        <f t="shared" si="25"/>
        <v>4.7853779601487085</v>
      </c>
      <c r="R62" s="11">
        <f t="shared" si="25"/>
        <v>2.9900000000000007</v>
      </c>
      <c r="S62" s="11">
        <f t="shared" si="18"/>
        <v>0.40499999999999997</v>
      </c>
      <c r="T62" s="11">
        <f t="shared" si="19"/>
        <v>1.8142923820183607</v>
      </c>
      <c r="V62">
        <v>1.2</v>
      </c>
      <c r="W62" s="210">
        <v>0.19533333333333336</v>
      </c>
      <c r="X62" s="210">
        <v>0.29366666666666669</v>
      </c>
      <c r="Y62" s="210">
        <v>0.36633333333333334</v>
      </c>
      <c r="Z62" s="210">
        <v>0.39733333333333332</v>
      </c>
      <c r="AA62">
        <f t="shared" si="3"/>
        <v>7.516</v>
      </c>
      <c r="AB62" s="25" cm="1">
        <f t="array" ref="AB62">IF(AA62&gt;0,(AA62-θr)/(θs-θr),-999)</f>
        <v>0.14871323529411765</v>
      </c>
      <c r="AC62" s="73">
        <f t="shared" si="21"/>
        <v>0.89999999999999991</v>
      </c>
      <c r="AD62" s="25">
        <f t="shared" si="22"/>
        <v>0.58684108282781589</v>
      </c>
      <c r="AE62" s="25">
        <f>IF(V62&lt;Ds,'Rainfed corn'!E62,IF(V62&gt;Dd,0,'Rainfed corn'!E62*AD62))</f>
        <v>6.5538052160268589E-2</v>
      </c>
      <c r="AG62" s="25"/>
      <c r="AH62" s="25"/>
      <c r="AI62" s="25"/>
      <c r="AJ62" s="25"/>
      <c r="AK62" s="25"/>
      <c r="AL62" s="25"/>
      <c r="AM62" s="25"/>
      <c r="AN62" s="25"/>
      <c r="AO62" s="25"/>
      <c r="AP62" s="25"/>
      <c r="AQ62" s="25"/>
      <c r="AR62" s="25"/>
    </row>
    <row r="63" spans="1:16363" ht="15" x14ac:dyDescent="0.2">
      <c r="A63" s="218">
        <f t="shared" si="12"/>
        <v>45101.999305555553</v>
      </c>
      <c r="B63" s="25">
        <f t="shared" si="0"/>
        <v>7</v>
      </c>
      <c r="C63" s="6">
        <f>Penman!Z58</f>
        <v>0.20318232530470035</v>
      </c>
      <c r="D63" s="7">
        <f t="shared" si="23"/>
        <v>0.93888888888888899</v>
      </c>
      <c r="E63" s="7">
        <f t="shared" si="13"/>
        <v>0.19076562764719091</v>
      </c>
      <c r="F63" s="131">
        <f>IF(L62&gt;0.3,E63/'Irrigation Rate'!$B$17,0)</f>
        <v>4.1804498871122702</v>
      </c>
      <c r="G63" s="7">
        <f t="shared" si="1"/>
        <v>0.19076562764719091</v>
      </c>
      <c r="H63" s="11">
        <f>'Table (Dly)'!C57</f>
        <v>0</v>
      </c>
      <c r="I63" s="16"/>
      <c r="K63" s="11">
        <f t="shared" si="16"/>
        <v>2.7713958526022808</v>
      </c>
      <c r="L63" s="8">
        <f t="shared" si="17"/>
        <v>0.53091874570924913</v>
      </c>
      <c r="N63" s="11">
        <f t="shared" si="20"/>
        <v>0</v>
      </c>
      <c r="O63" s="15">
        <f t="shared" si="2"/>
        <v>24</v>
      </c>
      <c r="P63" s="11">
        <f t="shared" si="24"/>
        <v>5.2200000000000006</v>
      </c>
      <c r="Q63" s="11">
        <f t="shared" si="25"/>
        <v>4.9761435877958995</v>
      </c>
      <c r="R63" s="11">
        <f t="shared" si="25"/>
        <v>2.9900000000000007</v>
      </c>
      <c r="S63" s="11">
        <f t="shared" si="18"/>
        <v>0.40499999999999997</v>
      </c>
      <c r="T63" s="11">
        <f t="shared" si="19"/>
        <v>1.8142923820183607</v>
      </c>
      <c r="V63">
        <v>1.2</v>
      </c>
      <c r="W63" s="210">
        <v>0.19533333333333336</v>
      </c>
      <c r="X63" s="210">
        <v>0.29366666666666669</v>
      </c>
      <c r="Y63" s="210">
        <v>0.36633333333333334</v>
      </c>
      <c r="Z63" s="210">
        <v>0.39733333333333332</v>
      </c>
      <c r="AA63">
        <f t="shared" si="3"/>
        <v>7.516</v>
      </c>
      <c r="AB63" s="25" cm="1">
        <f t="array" ref="AB63">IF(AA63&gt;0,(AA63-θr)/(θs-θr),-999)</f>
        <v>0.14871323529411765</v>
      </c>
      <c r="AC63" s="73">
        <f t="shared" si="21"/>
        <v>0.89999999999999991</v>
      </c>
      <c r="AD63" s="25">
        <f t="shared" si="22"/>
        <v>0.58684108282781589</v>
      </c>
      <c r="AE63" s="25">
        <f>IF(V63&lt;Ds,'Rainfed corn'!E63,IF(V63&gt;Dd,0,'Rainfed corn'!E63*AD63))</f>
        <v>0.11194910749480544</v>
      </c>
      <c r="AG63" s="25"/>
      <c r="AH63" s="25"/>
      <c r="AI63" s="25"/>
      <c r="AJ63" s="25"/>
      <c r="AK63" s="25"/>
      <c r="AL63" s="25"/>
      <c r="AM63" s="25"/>
      <c r="AN63" s="25"/>
      <c r="AO63" s="25"/>
      <c r="AP63" s="25"/>
      <c r="AQ63" s="25"/>
      <c r="AR63" s="25"/>
    </row>
    <row r="64" spans="1:16363" ht="15" x14ac:dyDescent="0.2">
      <c r="A64" s="218">
        <f t="shared" si="12"/>
        <v>45102.999305555553</v>
      </c>
      <c r="B64" s="25">
        <f t="shared" si="0"/>
        <v>7</v>
      </c>
      <c r="C64" s="6">
        <f>Penman!Z59</f>
        <v>0.25229202601672679</v>
      </c>
      <c r="D64" s="7">
        <f t="shared" si="23"/>
        <v>0.93888888888888899</v>
      </c>
      <c r="E64" s="7">
        <f t="shared" si="13"/>
        <v>0.23687417998237129</v>
      </c>
      <c r="F64" s="131">
        <f>IF(L63&gt;0.3,E64/'Irrigation Rate'!$B$17,0)</f>
        <v>5.1908755847699339</v>
      </c>
      <c r="G64" s="7">
        <f t="shared" si="1"/>
        <v>0.23687417998237129</v>
      </c>
      <c r="H64" s="11">
        <f>'Table (Dly)'!C58</f>
        <v>0.32992125984251974</v>
      </c>
      <c r="I64" s="16"/>
      <c r="K64" s="11">
        <f t="shared" si="16"/>
        <v>2.6783487727421327</v>
      </c>
      <c r="L64" s="261">
        <f t="shared" si="17"/>
        <v>0.51309363462492952</v>
      </c>
      <c r="N64" s="11">
        <f t="shared" si="20"/>
        <v>0</v>
      </c>
      <c r="O64" s="15">
        <f t="shared" si="2"/>
        <v>24</v>
      </c>
      <c r="P64" s="11">
        <f t="shared" si="24"/>
        <v>5.2200000000000006</v>
      </c>
      <c r="Q64" s="11">
        <f t="shared" si="25"/>
        <v>5.213017767778271</v>
      </c>
      <c r="R64" s="11">
        <f t="shared" si="25"/>
        <v>3.3199212598425203</v>
      </c>
      <c r="S64" s="11">
        <f t="shared" si="18"/>
        <v>0.40499999999999997</v>
      </c>
      <c r="T64" s="11">
        <f t="shared" si="19"/>
        <v>1.8142923820183607</v>
      </c>
      <c r="V64">
        <v>1.2</v>
      </c>
      <c r="W64" s="210">
        <v>0.19533333333333336</v>
      </c>
      <c r="X64" s="210">
        <v>0.29366666666666669</v>
      </c>
      <c r="Y64" s="210">
        <v>0.36633333333333334</v>
      </c>
      <c r="Z64" s="210">
        <v>0.39733333333333332</v>
      </c>
      <c r="AA64">
        <f t="shared" si="3"/>
        <v>7.516</v>
      </c>
      <c r="AB64" s="25" cm="1">
        <f t="array" ref="AB64">IF(AA64&gt;0,(AA64-θr)/(θs-θr),-999)</f>
        <v>0.14871323529411765</v>
      </c>
      <c r="AC64" s="73">
        <f t="shared" si="21"/>
        <v>0.89999999999999991</v>
      </c>
      <c r="AD64" s="25">
        <f t="shared" si="22"/>
        <v>0.58684108282781589</v>
      </c>
      <c r="AE64" s="25">
        <f>IF(V64&lt;Ds,'Rainfed corn'!E64,IF(V64&gt;Dd,0,'Rainfed corn'!E64*AD64))</f>
        <v>0.13900750027480571</v>
      </c>
      <c r="AG64" s="25"/>
      <c r="AH64" s="25"/>
      <c r="AI64" s="25"/>
      <c r="AJ64" s="25"/>
      <c r="AK64" s="25"/>
      <c r="AL64" s="25"/>
      <c r="AM64" s="25"/>
      <c r="AN64" s="25"/>
      <c r="AO64" s="25"/>
      <c r="AP64" s="25"/>
      <c r="AQ64" s="25"/>
      <c r="AR64" s="25"/>
    </row>
    <row r="65" spans="1:46" ht="15" x14ac:dyDescent="0.2">
      <c r="A65" s="218">
        <f t="shared" si="12"/>
        <v>45103.999305555553</v>
      </c>
      <c r="B65" s="25">
        <f t="shared" si="0"/>
        <v>7</v>
      </c>
      <c r="C65" s="6">
        <f>Penman!Z60</f>
        <v>0.14278000028639762</v>
      </c>
      <c r="D65" s="7">
        <f t="shared" si="23"/>
        <v>0.93888888888888899</v>
      </c>
      <c r="E65" s="7">
        <f t="shared" si="13"/>
        <v>0.13405455582445111</v>
      </c>
      <c r="F65" s="131">
        <f>IF(L64&gt;0.3,E65/'Irrigation Rate'!$B$17,0)</f>
        <v>2.9376799147467612</v>
      </c>
      <c r="G65" s="7">
        <f t="shared" si="1"/>
        <v>0.13405455582445111</v>
      </c>
      <c r="H65" s="11">
        <f>'Table (Dly)'!C59</f>
        <v>0.01</v>
      </c>
      <c r="I65" s="16"/>
      <c r="K65" s="11">
        <f t="shared" si="16"/>
        <v>2.8024033285665841</v>
      </c>
      <c r="L65" s="261">
        <f t="shared" si="17"/>
        <v>0.5368588752043264</v>
      </c>
      <c r="N65" s="11">
        <f t="shared" si="20"/>
        <v>0</v>
      </c>
      <c r="O65" s="15">
        <f t="shared" si="2"/>
        <v>24</v>
      </c>
      <c r="P65" s="11">
        <f t="shared" si="24"/>
        <v>5.2200000000000006</v>
      </c>
      <c r="Q65" s="11">
        <f t="shared" si="25"/>
        <v>5.3470723236027222</v>
      </c>
      <c r="R65" s="11">
        <f t="shared" si="25"/>
        <v>3.3299212598425201</v>
      </c>
      <c r="S65" s="11">
        <f t="shared" si="18"/>
        <v>0.40499999999999997</v>
      </c>
      <c r="T65" s="11">
        <f t="shared" si="19"/>
        <v>1.8142923820183607</v>
      </c>
      <c r="V65">
        <v>1.2</v>
      </c>
      <c r="W65" s="210">
        <v>0.19533333333333336</v>
      </c>
      <c r="X65" s="210">
        <v>0.29366666666666669</v>
      </c>
      <c r="Y65" s="210">
        <v>0.36633333333333334</v>
      </c>
      <c r="Z65" s="210">
        <v>0.39733333333333332</v>
      </c>
      <c r="AA65">
        <f t="shared" si="3"/>
        <v>7.516</v>
      </c>
      <c r="AB65" s="25" cm="1">
        <f t="array" ref="AB65">IF(AA65&gt;0,(AA65-θr)/(θs-θr),-999)</f>
        <v>0.14871323529411765</v>
      </c>
      <c r="AC65" s="73">
        <f t="shared" si="21"/>
        <v>0.89999999999999991</v>
      </c>
      <c r="AD65" s="25">
        <f t="shared" si="22"/>
        <v>0.58684108282781589</v>
      </c>
      <c r="AE65" s="25">
        <f>IF(V65&lt;Ds,'Rainfed corn'!E65,IF(V65&gt;Dd,0,'Rainfed corn'!E65*AD65))</f>
        <v>7.8668720698022776E-2</v>
      </c>
      <c r="AG65" s="25"/>
      <c r="AH65" s="25"/>
      <c r="AI65" s="25"/>
      <c r="AJ65" s="25"/>
      <c r="AK65" s="25"/>
      <c r="AL65" s="25"/>
      <c r="AM65" s="25"/>
      <c r="AN65" s="25"/>
      <c r="AO65" s="25"/>
      <c r="AP65" s="25"/>
      <c r="AQ65" s="25"/>
      <c r="AR65" s="25"/>
    </row>
    <row r="66" spans="1:46" ht="15" x14ac:dyDescent="0.2">
      <c r="A66" s="218">
        <f t="shared" si="12"/>
        <v>45104.999305555553</v>
      </c>
      <c r="B66" s="25">
        <f t="shared" si="0"/>
        <v>7</v>
      </c>
      <c r="C66" s="6">
        <f>Penman!Z61</f>
        <v>0.10961822077550817</v>
      </c>
      <c r="D66" s="7">
        <f t="shared" si="23"/>
        <v>0.93888888888888899</v>
      </c>
      <c r="E66" s="7">
        <f t="shared" si="13"/>
        <v>0.1029193295058938</v>
      </c>
      <c r="F66" s="131">
        <f>IF(L65&gt;0.3,E66/'Irrigation Rate'!$B$17,0)</f>
        <v>2.2553806192502512</v>
      </c>
      <c r="G66" s="7">
        <f t="shared" si="1"/>
        <v>0.1029193295058938</v>
      </c>
      <c r="H66" s="11">
        <f>'Table (Dly)'!C60</f>
        <v>0</v>
      </c>
      <c r="I66" s="16"/>
      <c r="J66">
        <v>0.22</v>
      </c>
      <c r="K66" s="11">
        <f t="shared" si="16"/>
        <v>2.6853226580724776</v>
      </c>
      <c r="L66" s="261">
        <f t="shared" si="17"/>
        <v>0.51442962798323322</v>
      </c>
      <c r="N66" s="11">
        <f t="shared" si="20"/>
        <v>0</v>
      </c>
      <c r="O66" s="15">
        <f t="shared" si="2"/>
        <v>24</v>
      </c>
      <c r="P66" s="11">
        <f t="shared" si="24"/>
        <v>5.2200000000000006</v>
      </c>
      <c r="Q66" s="11">
        <f t="shared" si="25"/>
        <v>5.4499916531086159</v>
      </c>
      <c r="R66" s="11">
        <f t="shared" si="25"/>
        <v>3.3299212598425201</v>
      </c>
      <c r="S66" s="11">
        <f t="shared" si="18"/>
        <v>0.625</v>
      </c>
      <c r="T66" s="11">
        <f t="shared" si="19"/>
        <v>1.8142923820183607</v>
      </c>
      <c r="V66">
        <v>1.2</v>
      </c>
      <c r="W66" s="210">
        <v>0.19533333333333336</v>
      </c>
      <c r="X66" s="210">
        <v>0.29366666666666669</v>
      </c>
      <c r="Y66" s="210">
        <v>0.36633333333333334</v>
      </c>
      <c r="Z66" s="210">
        <v>0.39733333333333332</v>
      </c>
      <c r="AA66">
        <f>W66*6+X66*6+Y66*6+Z66*6</f>
        <v>7.516</v>
      </c>
      <c r="AB66" s="25" cm="1">
        <f t="array" ref="AB66">IF(AA66&gt;0,(AA66-θr)/(θs-θr),-999)</f>
        <v>0.14871323529411765</v>
      </c>
      <c r="AC66" s="73">
        <f t="shared" si="21"/>
        <v>0.89999999999999991</v>
      </c>
      <c r="AD66" s="25">
        <f t="shared" si="22"/>
        <v>0.58684108282781589</v>
      </c>
      <c r="AE66" s="25">
        <f>IF(V66&lt;Ds,'Rainfed corn'!E66,IF(V66&gt;Dd,0,'Rainfed corn'!E66*AD66))</f>
        <v>6.0397290771151503E-2</v>
      </c>
      <c r="AG66" s="25"/>
      <c r="AH66" s="25"/>
      <c r="AI66" s="25"/>
      <c r="AJ66" s="25"/>
      <c r="AK66" s="25"/>
      <c r="AL66" s="25"/>
      <c r="AM66" s="25"/>
      <c r="AN66" s="25"/>
      <c r="AO66" s="25"/>
      <c r="AP66" s="25"/>
      <c r="AQ66" s="25"/>
      <c r="AR66" s="25"/>
    </row>
    <row r="67" spans="1:46" x14ac:dyDescent="0.15">
      <c r="A67" s="218">
        <f t="shared" si="12"/>
        <v>45105.999305555553</v>
      </c>
      <c r="B67" s="25">
        <f t="shared" si="0"/>
        <v>7</v>
      </c>
      <c r="C67" s="6">
        <f>Penman!Z62</f>
        <v>0.13774269290381383</v>
      </c>
      <c r="D67" s="7">
        <f t="shared" si="23"/>
        <v>0.93888888888888899</v>
      </c>
      <c r="E67" s="7">
        <f t="shared" si="13"/>
        <v>0.12932508389302522</v>
      </c>
      <c r="F67" s="131">
        <f>IF(L66&gt;0.3,E67/'Irrigation Rate'!$B$17,0)</f>
        <v>2.8340379712494985</v>
      </c>
      <c r="G67" s="7">
        <f t="shared" si="1"/>
        <v>0.12932508389302522</v>
      </c>
      <c r="H67" s="11">
        <f>'Table (Dly)'!C61</f>
        <v>0</v>
      </c>
      <c r="I67" s="16"/>
      <c r="J67">
        <v>0.13</v>
      </c>
      <c r="K67" s="11">
        <f t="shared" ref="K67:K74" si="26">IF(M67&lt;&gt;"",M67*P67,K66+G67+N67-H67-I67-J67)</f>
        <v>2.6846477419655028</v>
      </c>
      <c r="L67" s="261">
        <f t="shared" ref="L67:L74" si="27">K67/P67</f>
        <v>0.51430033370986639</v>
      </c>
      <c r="N67" s="11">
        <f t="shared" ref="N67:N74" si="28">IF((K66+G67-H67-I67-J67)&lt;0,-K66-G67+H67+I67+J67,0)</f>
        <v>0</v>
      </c>
      <c r="O67" s="15">
        <f t="shared" ref="O67:O74" si="29">IF(VLOOKUP(Crop,CropInfo,4,FALSE)=1,VLOOKUP(Crop,CropInfo,3,FALSE),IF(A67&lt;=Emergence,RZinitial,IF(A67&gt;Harvest,RZinitial,IF(AND(A67&gt;Emergence,B67&lt;VLOOKUP(Crop,CropInfo,4,FALSE)),O66+(VLOOKUP(Crop,CropInfo,3,FALSE)-RZinitial)/((VLOOKUP(Crop,CropInfo,4,FALSE)-1)*7),VLOOKUP(Crop,CropInfo,3,FALSE)))))</f>
        <v>24</v>
      </c>
      <c r="P67" s="11">
        <f t="shared" si="24"/>
        <v>5.2200000000000006</v>
      </c>
      <c r="Q67" s="11">
        <f t="shared" ref="Q67:R74" si="30">Q66+G67</f>
        <v>5.5793167370016414</v>
      </c>
      <c r="R67" s="11">
        <f t="shared" si="30"/>
        <v>3.3299212598425201</v>
      </c>
      <c r="S67" s="11">
        <f t="shared" ref="S67:S74" si="31">S66+J67</f>
        <v>0.755</v>
      </c>
      <c r="T67" s="11">
        <f t="shared" ref="T67:T74" si="32">T66+N67</f>
        <v>1.8142923820183607</v>
      </c>
      <c r="AB67" s="25"/>
      <c r="AC67" s="73"/>
      <c r="AD67" s="25"/>
      <c r="AE67" s="25">
        <f>AE66</f>
        <v>6.0397290771151503E-2</v>
      </c>
      <c r="AG67" s="25"/>
      <c r="AH67" s="25"/>
      <c r="AI67" s="25"/>
      <c r="AJ67" s="25"/>
      <c r="AK67" s="25"/>
      <c r="AL67" s="25"/>
      <c r="AM67" s="25"/>
      <c r="AN67" s="25"/>
      <c r="AO67" s="25"/>
      <c r="AP67" s="25"/>
      <c r="AQ67" s="25"/>
      <c r="AR67" s="25"/>
      <c r="AS67" s="25"/>
      <c r="AT67" s="25"/>
    </row>
    <row r="68" spans="1:46" ht="15" x14ac:dyDescent="0.2">
      <c r="A68" s="218">
        <f t="shared" si="12"/>
        <v>45106.999305555553</v>
      </c>
      <c r="B68" s="25">
        <f t="shared" si="0"/>
        <v>7</v>
      </c>
      <c r="C68" s="6">
        <f>Penman!Z63</f>
        <v>0.1146635660401969</v>
      </c>
      <c r="D68" s="7">
        <f t="shared" si="23"/>
        <v>0.93888888888888899</v>
      </c>
      <c r="E68" s="7">
        <f t="shared" si="13"/>
        <v>0.10765634811551821</v>
      </c>
      <c r="F68" s="131">
        <f>IF(L67&gt;0.3,E68/'Irrigation Rate'!$B$17,0)</f>
        <v>2.3591879411252235</v>
      </c>
      <c r="G68" s="7">
        <f t="shared" si="1"/>
        <v>0.10765634811551821</v>
      </c>
      <c r="H68" s="11">
        <f>'Table (Dly)'!C62</f>
        <v>0.42007874015748031</v>
      </c>
      <c r="I68" s="16"/>
      <c r="J68">
        <f>3.6*0.045</f>
        <v>0.16200000000000001</v>
      </c>
      <c r="K68" s="11">
        <f t="shared" si="26"/>
        <v>2.2102253499235407</v>
      </c>
      <c r="L68" s="261">
        <f t="shared" si="27"/>
        <v>0.42341481799301539</v>
      </c>
      <c r="N68" s="11">
        <f t="shared" si="28"/>
        <v>0</v>
      </c>
      <c r="O68" s="15">
        <f t="shared" si="29"/>
        <v>24</v>
      </c>
      <c r="P68" s="11">
        <f t="shared" si="24"/>
        <v>5.2200000000000006</v>
      </c>
      <c r="Q68" s="11">
        <f t="shared" si="30"/>
        <v>5.6869730851171596</v>
      </c>
      <c r="R68" s="11">
        <f t="shared" si="30"/>
        <v>3.7500000000000004</v>
      </c>
      <c r="S68" s="11">
        <f t="shared" si="31"/>
        <v>0.91700000000000004</v>
      </c>
      <c r="T68" s="11">
        <f t="shared" si="32"/>
        <v>1.8142923820183607</v>
      </c>
      <c r="V68">
        <v>1.2</v>
      </c>
      <c r="W68" s="210">
        <v>0.20698333333333335</v>
      </c>
      <c r="X68" s="210">
        <v>0.28783333333333333</v>
      </c>
      <c r="Y68" s="210">
        <v>0.3686666666666667</v>
      </c>
      <c r="Z68" s="210">
        <v>0.40656666666666669</v>
      </c>
      <c r="AA68">
        <f>W68*6+X68*6+Y68*6+Z68*6</f>
        <v>7.6203000000000003</v>
      </c>
      <c r="AB68" s="25" cm="1">
        <f t="array" ref="AB68">IF(AA68&gt;0,(AA68-θr)/(θs-θr),-999)</f>
        <v>0.15350643382352944</v>
      </c>
      <c r="AC68" s="73">
        <f>(Ds-V68)/(Ds-Dd)</f>
        <v>0.89999999999999991</v>
      </c>
      <c r="AD68" s="25">
        <f>IF(AB68&gt;0,POWER((1-AC68),k*SIN(AB68*(PI()/2))),POWER((1-AC68),k*SIN(1*(PI()/2))))</f>
        <v>0.5770354495387483</v>
      </c>
      <c r="AE68" s="25">
        <f>IF(V68&lt;Ds,'Rainfed corn'!E68,IF(V68&gt;Dd,0,'Rainfed corn'!E68*AD68))</f>
        <v>6.2121529230538028E-2</v>
      </c>
      <c r="AG68" s="25"/>
      <c r="AH68" s="25"/>
      <c r="AI68" s="25"/>
      <c r="AJ68" s="25"/>
      <c r="AK68" s="25"/>
      <c r="AL68" s="25"/>
      <c r="AM68" s="25"/>
      <c r="AN68" s="25"/>
      <c r="AO68" s="25"/>
      <c r="AP68" s="25"/>
      <c r="AQ68" s="25"/>
      <c r="AR68" s="25"/>
    </row>
    <row r="69" spans="1:46" ht="12.75" customHeight="1" x14ac:dyDescent="0.2">
      <c r="A69" s="218">
        <f t="shared" si="12"/>
        <v>45107.999305555553</v>
      </c>
      <c r="B69" s="25">
        <f t="shared" si="0"/>
        <v>7</v>
      </c>
      <c r="C69" s="6">
        <f>Penman!Z64</f>
        <v>0.13919198533774929</v>
      </c>
      <c r="D69" s="7">
        <f t="shared" si="23"/>
        <v>0.93888888888888899</v>
      </c>
      <c r="E69" s="7">
        <f t="shared" si="13"/>
        <v>0.13068580845599795</v>
      </c>
      <c r="F69" s="131">
        <f>IF(L68&gt;0.3,E69/'Irrigation Rate'!$B$17,0)</f>
        <v>2.863856974367768</v>
      </c>
      <c r="G69" s="7">
        <f t="shared" si="1"/>
        <v>0.13068580845599795</v>
      </c>
      <c r="H69" s="11">
        <f>'Table (Dly)'!C63</f>
        <v>0</v>
      </c>
      <c r="I69" s="16"/>
      <c r="K69" s="11">
        <f t="shared" si="26"/>
        <v>2.3409111583795386</v>
      </c>
      <c r="L69" s="8">
        <f t="shared" si="27"/>
        <v>0.44845041348267017</v>
      </c>
      <c r="N69" s="11">
        <f t="shared" si="28"/>
        <v>0</v>
      </c>
      <c r="O69" s="15">
        <f t="shared" si="29"/>
        <v>24</v>
      </c>
      <c r="P69" s="11">
        <f t="shared" si="24"/>
        <v>5.2200000000000006</v>
      </c>
      <c r="Q69" s="11">
        <f t="shared" si="30"/>
        <v>5.8176588935731575</v>
      </c>
      <c r="R69" s="11">
        <f t="shared" si="30"/>
        <v>3.7500000000000004</v>
      </c>
      <c r="S69" s="11">
        <f t="shared" si="31"/>
        <v>0.91700000000000004</v>
      </c>
      <c r="T69" s="11">
        <f t="shared" si="32"/>
        <v>1.8142923820183607</v>
      </c>
      <c r="V69">
        <v>1.2</v>
      </c>
      <c r="W69" s="210">
        <v>0.27933333333333332</v>
      </c>
      <c r="X69" s="210">
        <v>0.32633333333333331</v>
      </c>
      <c r="Y69" s="210">
        <v>0.38966666666666666</v>
      </c>
      <c r="Z69" s="210">
        <v>0.434</v>
      </c>
      <c r="AA69">
        <f>W69*6+X69*6+Y69*6+Z69*6</f>
        <v>8.5760000000000005</v>
      </c>
      <c r="AB69" s="25" cm="1">
        <f t="array" ref="AB69">IF(AA69&gt;0,(AA69-θr)/(θs-θr),-999)</f>
        <v>0.19742647058823531</v>
      </c>
      <c r="AC69" s="73">
        <f>(Ds-V69)/(Ds-Dd)</f>
        <v>0.89999999999999991</v>
      </c>
      <c r="AD69" s="25">
        <f>IF(AB69&gt;0,POWER((1-AC69),k*SIN(AB69*(PI()/2))),POWER((1-AC69),k*SIN(1*(PI()/2))))</f>
        <v>0.49525646910948767</v>
      </c>
      <c r="AE69" s="25">
        <f>IF(V69&lt;Ds,'Rainfed corn'!E69,IF(V69&gt;Dd,0,'Rainfed corn'!E69*AD69))</f>
        <v>6.4722992058636367E-2</v>
      </c>
      <c r="AG69" s="25"/>
      <c r="AH69" s="25"/>
      <c r="AI69" s="25"/>
      <c r="AJ69" s="25"/>
      <c r="AK69" s="25"/>
      <c r="AL69" s="25"/>
      <c r="AM69" s="25"/>
      <c r="AN69" s="25"/>
      <c r="AO69" s="25"/>
      <c r="AP69" s="25"/>
      <c r="AQ69" s="25"/>
      <c r="AR69" s="25"/>
    </row>
    <row r="70" spans="1:46" s="67" customFormat="1" ht="15" x14ac:dyDescent="0.2">
      <c r="A70" s="218">
        <f t="shared" si="12"/>
        <v>45108.999305555553</v>
      </c>
      <c r="B70" s="73">
        <f t="shared" si="0"/>
        <v>8</v>
      </c>
      <c r="C70" s="6">
        <f>Penman!Z65</f>
        <v>0.1276973874468062</v>
      </c>
      <c r="D70" s="7">
        <f t="shared" si="23"/>
        <v>1</v>
      </c>
      <c r="E70" s="7">
        <f t="shared" si="13"/>
        <v>0.1276973874468062</v>
      </c>
      <c r="F70" s="131">
        <f>IF(L69&gt;0.3,E70/'Irrigation Rate'!$B$17,0)</f>
        <v>2.798368529596027</v>
      </c>
      <c r="G70" s="7">
        <f t="shared" si="1"/>
        <v>0.1276973874468062</v>
      </c>
      <c r="H70" s="11">
        <f>'Table (Dly)'!C64</f>
        <v>0.65000000000000013</v>
      </c>
      <c r="I70" s="16"/>
      <c r="K70" s="96">
        <f t="shared" si="26"/>
        <v>0.26100000000000007</v>
      </c>
      <c r="L70" s="208">
        <f t="shared" si="27"/>
        <v>5.000000000000001E-2</v>
      </c>
      <c r="M70" s="67">
        <v>0.05</v>
      </c>
      <c r="N70" s="96">
        <f t="shared" si="28"/>
        <v>0</v>
      </c>
      <c r="O70" s="120">
        <f t="shared" si="29"/>
        <v>24</v>
      </c>
      <c r="P70" s="96">
        <f t="shared" si="24"/>
        <v>5.2200000000000006</v>
      </c>
      <c r="Q70" s="96">
        <f t="shared" si="30"/>
        <v>5.9453562810199641</v>
      </c>
      <c r="R70" s="96">
        <f t="shared" si="30"/>
        <v>4.4000000000000004</v>
      </c>
      <c r="S70" s="96">
        <f t="shared" si="31"/>
        <v>0.91700000000000004</v>
      </c>
      <c r="T70" s="96">
        <f t="shared" si="32"/>
        <v>1.8142923820183607</v>
      </c>
      <c r="V70">
        <v>1.2</v>
      </c>
      <c r="W70" s="210">
        <v>0.32400000000000001</v>
      </c>
      <c r="X70" s="210">
        <v>0.35633333333333334</v>
      </c>
      <c r="Y70" s="210">
        <v>0.42399999999999999</v>
      </c>
      <c r="Z70" s="210">
        <v>0.46100000000000002</v>
      </c>
      <c r="AA70">
        <f>W70*6+X70*6+Y70*6+Z70*6</f>
        <v>9.3919999999999995</v>
      </c>
      <c r="AB70" s="25" cm="1">
        <f t="array" ref="AB70">IF(AA70&gt;0,(AA70-θr)/(θs-θr),-999)</f>
        <v>0.23492647058823529</v>
      </c>
      <c r="AC70" s="73">
        <f>(Ds-V70)/(Ds-Dd)</f>
        <v>0.89999999999999991</v>
      </c>
      <c r="AD70" s="25">
        <f>IF(AB70&gt;0,POWER((1-AC70),k*SIN(AB70*(PI()/2))),POWER((1-AC70),k*SIN(1*(PI()/2))))</f>
        <v>0.43580970319217283</v>
      </c>
      <c r="AE70" s="25">
        <f>IF(V70&lt;Ds,'Rainfed corn'!E70,IF(V70&gt;Dd,0,'Rainfed corn'!E70*AD70))</f>
        <v>5.5651760521608508E-2</v>
      </c>
      <c r="AG70" s="73"/>
      <c r="AH70" s="73"/>
      <c r="AI70" s="73"/>
      <c r="AJ70" s="73"/>
      <c r="AK70" s="73"/>
      <c r="AL70" s="73"/>
      <c r="AM70" s="73"/>
      <c r="AN70" s="73"/>
      <c r="AO70" s="73"/>
      <c r="AP70" s="73"/>
      <c r="AQ70" s="73"/>
      <c r="AR70" s="73"/>
    </row>
    <row r="71" spans="1:46" ht="15" x14ac:dyDescent="0.2">
      <c r="A71" s="218">
        <f t="shared" si="12"/>
        <v>45109.999305555553</v>
      </c>
      <c r="B71" s="73">
        <f t="shared" si="0"/>
        <v>8</v>
      </c>
      <c r="C71" s="6">
        <f>Penman!Z66</f>
        <v>0.13193880201496833</v>
      </c>
      <c r="D71" s="7">
        <f t="shared" si="23"/>
        <v>1</v>
      </c>
      <c r="E71" s="7">
        <f t="shared" si="13"/>
        <v>0.13193880201496833</v>
      </c>
      <c r="F71" s="131">
        <f>IF(L70&gt;0.3,E71/'Irrigation Rate'!$B$17,0)</f>
        <v>0</v>
      </c>
      <c r="G71" s="7">
        <f t="shared" si="1"/>
        <v>0.13193880201496833</v>
      </c>
      <c r="H71" s="11">
        <f>'Table (Dly)'!C65</f>
        <v>0.42007874015748031</v>
      </c>
      <c r="I71" s="16"/>
      <c r="J71" s="67"/>
      <c r="K71" s="96">
        <f t="shared" si="26"/>
        <v>0</v>
      </c>
      <c r="L71" s="228">
        <f t="shared" si="27"/>
        <v>0</v>
      </c>
      <c r="M71" s="67"/>
      <c r="N71" s="96">
        <f t="shared" si="28"/>
        <v>2.7139938142511921E-2</v>
      </c>
      <c r="O71" s="120">
        <f t="shared" si="29"/>
        <v>24</v>
      </c>
      <c r="P71" s="96">
        <f t="shared" si="24"/>
        <v>5.2200000000000006</v>
      </c>
      <c r="Q71" s="96">
        <f t="shared" si="30"/>
        <v>6.0772950830349322</v>
      </c>
      <c r="R71" s="96">
        <f t="shared" si="30"/>
        <v>4.8200787401574807</v>
      </c>
      <c r="S71" s="96">
        <f t="shared" si="31"/>
        <v>0.91700000000000004</v>
      </c>
      <c r="T71" s="96">
        <f t="shared" si="32"/>
        <v>1.8414323201608727</v>
      </c>
      <c r="V71">
        <v>1.3</v>
      </c>
      <c r="W71" s="210">
        <v>0.29966666666666669</v>
      </c>
      <c r="X71" s="210">
        <v>0.35166666666666663</v>
      </c>
      <c r="Y71" s="210">
        <v>0.40433333333333332</v>
      </c>
      <c r="Z71" s="210">
        <v>0.45899999999999996</v>
      </c>
      <c r="AA71">
        <f>W71*6+X71*6+Y71*6+Z71*6</f>
        <v>9.0879999999999992</v>
      </c>
      <c r="AB71" s="25" cm="1">
        <f t="array" ref="AB71">IF(AA71&gt;0,(AA71-θr)/(θs-θr),-999)</f>
        <v>0.22095588235294114</v>
      </c>
      <c r="AC71" s="73">
        <f>(Ds-V71)/(Ds-Dd)</f>
        <v>1</v>
      </c>
      <c r="AD71" s="25">
        <f>IF(AB71&gt;0,POWER((1-AC71),k*SIN(AB71*(PI()/2))),POWER((1-AC71),k*SIN(1*(PI()/2))))</f>
        <v>0</v>
      </c>
      <c r="AE71" s="25">
        <f>IF(V71&lt;Ds,'Rainfed corn'!E71,IF(V71&gt;Dd,0,'Rainfed corn'!E71*AD71))</f>
        <v>0</v>
      </c>
      <c r="AG71" s="25"/>
      <c r="AH71" s="25"/>
      <c r="AI71" s="25"/>
      <c r="AJ71" s="25"/>
      <c r="AK71" s="25"/>
      <c r="AL71" s="25"/>
      <c r="AM71" s="25"/>
      <c r="AN71" s="25"/>
      <c r="AO71" s="25"/>
      <c r="AP71" s="25"/>
      <c r="AQ71" s="25"/>
      <c r="AR71" s="25"/>
      <c r="AS71" s="25"/>
      <c r="AT71" s="25"/>
    </row>
    <row r="72" spans="1:46" x14ac:dyDescent="0.15">
      <c r="A72" s="218">
        <f t="shared" si="12"/>
        <v>45110.999305555553</v>
      </c>
      <c r="B72" s="73">
        <f t="shared" si="0"/>
        <v>8</v>
      </c>
      <c r="C72" s="6">
        <f>Penman!Z67</f>
        <v>0.1947744789065019</v>
      </c>
      <c r="D72" s="7">
        <f t="shared" si="23"/>
        <v>1</v>
      </c>
      <c r="E72" s="7">
        <f t="shared" si="13"/>
        <v>0.1947744789065019</v>
      </c>
      <c r="F72" s="131">
        <f>IF(L71&gt;0.3,E72/'Irrigation Rate'!$B$17,0)</f>
        <v>0</v>
      </c>
      <c r="G72" s="7">
        <f t="shared" si="1"/>
        <v>0.1947744789065019</v>
      </c>
      <c r="H72" s="11">
        <f>'Table (Dly)'!C66</f>
        <v>0.01</v>
      </c>
      <c r="I72" s="16"/>
      <c r="J72" s="67"/>
      <c r="K72" s="96">
        <f t="shared" si="26"/>
        <v>0.18477447890650189</v>
      </c>
      <c r="L72" s="208">
        <f t="shared" si="27"/>
        <v>3.5397409752203422E-2</v>
      </c>
      <c r="M72" s="67"/>
      <c r="N72" s="96">
        <f t="shared" si="28"/>
        <v>0</v>
      </c>
      <c r="O72" s="120">
        <f t="shared" si="29"/>
        <v>24</v>
      </c>
      <c r="P72" s="96">
        <f t="shared" si="24"/>
        <v>5.2200000000000006</v>
      </c>
      <c r="Q72" s="96">
        <f t="shared" si="30"/>
        <v>6.2720695619414339</v>
      </c>
      <c r="R72" s="96">
        <f t="shared" si="30"/>
        <v>4.8300787401574805</v>
      </c>
      <c r="S72" s="96">
        <f t="shared" si="31"/>
        <v>0.91700000000000004</v>
      </c>
      <c r="T72" s="96">
        <f t="shared" si="32"/>
        <v>1.8414323201608727</v>
      </c>
      <c r="V72">
        <v>1.2</v>
      </c>
      <c r="AB72" s="25"/>
      <c r="AC72" s="73"/>
      <c r="AD72" s="25"/>
      <c r="AE72" s="25">
        <f>AE71</f>
        <v>0</v>
      </c>
      <c r="AG72" s="25"/>
      <c r="AH72" s="25"/>
      <c r="AI72" s="25"/>
      <c r="AJ72" s="25"/>
      <c r="AK72" s="25"/>
      <c r="AL72" s="25"/>
      <c r="AM72" s="25"/>
      <c r="AN72" s="25"/>
      <c r="AO72" s="25"/>
      <c r="AP72" s="25"/>
      <c r="AQ72" s="25"/>
      <c r="AR72" s="25"/>
    </row>
    <row r="73" spans="1:46" ht="12.75" customHeight="1" x14ac:dyDescent="0.15">
      <c r="A73" s="218">
        <f t="shared" si="12"/>
        <v>45111.999305555553</v>
      </c>
      <c r="B73" s="73">
        <f t="shared" ref="B73:B136" si="33">IF(A73&lt;Emergence,0,IF(A73&gt;Harvest,0,INT((A73-Emergence)/7)+1))</f>
        <v>8</v>
      </c>
      <c r="C73" s="6">
        <f>Penman!Z68</f>
        <v>0.20806907995681806</v>
      </c>
      <c r="D73" s="7">
        <f t="shared" si="23"/>
        <v>1</v>
      </c>
      <c r="E73" s="7">
        <f t="shared" si="13"/>
        <v>0.20806907995681806</v>
      </c>
      <c r="F73" s="131">
        <f>IF(L72&gt;0.3,E73/'Irrigation Rate'!$B$17,0)</f>
        <v>0</v>
      </c>
      <c r="G73" s="7">
        <f t="shared" ref="G73:G136" si="34">D73*C73</f>
        <v>0.20806907995681806</v>
      </c>
      <c r="H73" s="11">
        <f>'Table (Dly)'!C67</f>
        <v>0</v>
      </c>
      <c r="I73" s="16"/>
      <c r="J73" s="67"/>
      <c r="K73" s="96">
        <f t="shared" si="26"/>
        <v>0.39284355886331995</v>
      </c>
      <c r="L73" s="228">
        <f t="shared" si="27"/>
        <v>7.5257386755425273E-2</v>
      </c>
      <c r="M73" s="67"/>
      <c r="N73" s="96">
        <f t="shared" si="28"/>
        <v>0</v>
      </c>
      <c r="O73" s="120">
        <f t="shared" si="29"/>
        <v>24</v>
      </c>
      <c r="P73" s="96">
        <f t="shared" si="24"/>
        <v>5.2200000000000006</v>
      </c>
      <c r="Q73" s="96">
        <f t="shared" si="30"/>
        <v>6.4801386418982521</v>
      </c>
      <c r="R73" s="96">
        <f t="shared" si="30"/>
        <v>4.8300787401574805</v>
      </c>
      <c r="S73" s="96">
        <f t="shared" si="31"/>
        <v>0.91700000000000004</v>
      </c>
      <c r="T73" s="96">
        <f t="shared" si="32"/>
        <v>1.8414323201608727</v>
      </c>
      <c r="V73">
        <v>1.2</v>
      </c>
      <c r="AB73" s="25"/>
      <c r="AC73" s="73"/>
      <c r="AD73" s="25"/>
      <c r="AE73" s="25">
        <f>AE72</f>
        <v>0</v>
      </c>
      <c r="AG73" s="25"/>
      <c r="AH73" s="25"/>
      <c r="AI73" s="25"/>
      <c r="AJ73" s="25"/>
      <c r="AK73" s="25"/>
      <c r="AL73" s="25"/>
      <c r="AM73" s="25"/>
      <c r="AN73" s="25"/>
      <c r="AO73" s="25"/>
      <c r="AP73" s="25"/>
      <c r="AQ73" s="25"/>
      <c r="AR73" s="25"/>
    </row>
    <row r="74" spans="1:46" ht="15" x14ac:dyDescent="0.2">
      <c r="A74" s="218">
        <f t="shared" si="12"/>
        <v>45112.999305555553</v>
      </c>
      <c r="B74" s="73">
        <f t="shared" si="33"/>
        <v>8</v>
      </c>
      <c r="C74" s="6">
        <f>Penman!Z69</f>
        <v>0.20821886672870241</v>
      </c>
      <c r="D74" s="7">
        <f t="shared" ref="D74:D105" si="35">IF(B74&gt;0,IF(L73&lt;=SWDPcritical,1,((1-L73)/(1-SWDPcritical)))*VLOOKUP(0,$BG$241:$CC$241,B74+1,FALSE),0.2)</f>
        <v>1</v>
      </c>
      <c r="E74" s="7">
        <f t="shared" si="13"/>
        <v>0.20821886672870241</v>
      </c>
      <c r="F74" s="131">
        <f>IF(L73&gt;0.3,E74/'Irrigation Rate'!$B$17,0)</f>
        <v>0</v>
      </c>
      <c r="G74" s="7">
        <f t="shared" si="34"/>
        <v>0.20821886672870241</v>
      </c>
      <c r="H74" s="11">
        <f>'Table (Dly)'!C68</f>
        <v>0.28999999999999998</v>
      </c>
      <c r="I74" s="16"/>
      <c r="J74" s="67"/>
      <c r="K74" s="96">
        <f t="shared" si="26"/>
        <v>0.31106242559202241</v>
      </c>
      <c r="L74" s="228">
        <f t="shared" si="27"/>
        <v>5.9590502986977469E-2</v>
      </c>
      <c r="M74" s="67"/>
      <c r="N74" s="96">
        <f t="shared" si="28"/>
        <v>0</v>
      </c>
      <c r="O74" s="120">
        <f t="shared" si="29"/>
        <v>24</v>
      </c>
      <c r="P74" s="96">
        <f t="shared" si="24"/>
        <v>5.2200000000000006</v>
      </c>
      <c r="Q74" s="96">
        <f t="shared" si="30"/>
        <v>6.6883575086269547</v>
      </c>
      <c r="R74" s="96">
        <f t="shared" si="30"/>
        <v>5.1200787401574805</v>
      </c>
      <c r="S74" s="96">
        <f t="shared" si="31"/>
        <v>0.91700000000000004</v>
      </c>
      <c r="T74" s="96">
        <f t="shared" si="32"/>
        <v>1.8414323201608727</v>
      </c>
      <c r="V74">
        <v>1.3</v>
      </c>
      <c r="W74" s="210">
        <v>0.23533333333333331</v>
      </c>
      <c r="X74" s="210">
        <v>0.27699999999999997</v>
      </c>
      <c r="Y74" s="210">
        <v>0.3116666666666667</v>
      </c>
      <c r="Z74" s="210">
        <v>0.41966666666666669</v>
      </c>
      <c r="AA74">
        <f>W74*6+X74*6+Y74*6+Z74*6</f>
        <v>7.4619999999999997</v>
      </c>
      <c r="AB74" s="25" cm="1">
        <f t="array" ref="AB74">IF(AA74&gt;0,(AA74-θr)/(θs-θr),-999)</f>
        <v>0.1462316176470588</v>
      </c>
      <c r="AC74" s="73">
        <f>(Ds-V74)/(Ds-Dd)</f>
        <v>1</v>
      </c>
      <c r="AD74" s="25">
        <f>IF(AB74&gt;0,POWER((1-AC74),k*SIN(AB74*(PI()/2))),POWER((1-AC74),k*SIN(1*(PI()/2))))</f>
        <v>0</v>
      </c>
      <c r="AE74" s="25">
        <f>IF(V74&lt;Ds,'Rainfed corn'!E74,IF(V74&gt;Dd,0,'Rainfed corn'!E74*AD74))</f>
        <v>0</v>
      </c>
      <c r="AG74" s="25"/>
      <c r="AH74" s="25"/>
      <c r="AI74" s="25"/>
      <c r="AJ74" s="25"/>
      <c r="AK74" s="25"/>
      <c r="AL74" s="25"/>
      <c r="AM74" s="25"/>
      <c r="AN74" s="25"/>
      <c r="AO74" s="25"/>
      <c r="AP74" s="25"/>
      <c r="AQ74" s="25"/>
      <c r="AR74" s="25"/>
    </row>
    <row r="75" spans="1:46" x14ac:dyDescent="0.15">
      <c r="A75" s="218">
        <f t="shared" si="12"/>
        <v>45113.999305555553</v>
      </c>
      <c r="B75" s="73">
        <f t="shared" si="33"/>
        <v>8</v>
      </c>
      <c r="C75" s="6">
        <f>Penman!Z70</f>
        <v>0.1492621044734101</v>
      </c>
      <c r="D75" s="7">
        <f t="shared" si="35"/>
        <v>1</v>
      </c>
      <c r="E75" s="7">
        <f t="shared" ref="E75:E138" si="36">IF(B75&gt;0,VLOOKUP(0,$BG$241:$CC$241,B75+1,FALSE),0.2)*C75</f>
        <v>0.1492621044734101</v>
      </c>
      <c r="F75" s="131">
        <f>IF(L74&gt;0.3,E75/'Irrigation Rate'!$B$17,0)</f>
        <v>0</v>
      </c>
      <c r="G75" s="7">
        <f t="shared" si="34"/>
        <v>0.1492621044734101</v>
      </c>
      <c r="H75" s="11">
        <f>'Table (Dly)'!C69</f>
        <v>0</v>
      </c>
      <c r="I75" s="16"/>
      <c r="K75" s="96">
        <f t="shared" ref="K75:K138" si="37">IF(M75&lt;&gt;"",M75*P75,K74+G75+N75-H75-I75-J75)</f>
        <v>0.4603245300654325</v>
      </c>
      <c r="L75" s="228">
        <f t="shared" ref="L75:L138" si="38">K75/P75</f>
        <v>8.818477587460391E-2</v>
      </c>
      <c r="M75" s="67"/>
      <c r="N75" s="96">
        <f t="shared" ref="N75:N138" si="39">IF((K74+G75-H75-I75-J75)&lt;0,-K74-G75+H75+I75+J75,0)</f>
        <v>0</v>
      </c>
      <c r="O75" s="120">
        <f t="shared" ref="O75:O138" si="40">IF(VLOOKUP(Crop,CropInfo,4,FALSE)=1,VLOOKUP(Crop,CropInfo,3,FALSE),IF(A75&lt;=Emergence,RZinitial,IF(A75&gt;Harvest,RZinitial,IF(AND(A75&gt;Emergence,B75&lt;VLOOKUP(Crop,CropInfo,4,FALSE)),O74+(VLOOKUP(Crop,CropInfo,3,FALSE)-RZinitial)/((VLOOKUP(Crop,CropInfo,4,FALSE)-1)*7),VLOOKUP(Crop,CropInfo,3,FALSE)))))</f>
        <v>24</v>
      </c>
      <c r="P75" s="96">
        <f t="shared" ref="P75:P138" si="41">IF(O75=MAX(Zbj),VLOOKUP(O75,AWHCsite,6),((O75-VLOOKUP((MATCH(O75,Zbj,1)-1),SoilProp,3))/(VLOOKUP(MATCH(O75,Zbj,1),SoilProp,3)-VLOOKUP((MATCH(O75,Zbj,1)-1),SoilProp,3)))*(VLOOKUP(MATCH(O75,Zbj,1),SoilProp,8)-VLOOKUP((MATCH(O75,Zbj,1)-1),SoilProp,8))+VLOOKUP((MATCH(O75,Zbj,1)-1),SoilProp,8))</f>
        <v>5.2200000000000006</v>
      </c>
      <c r="Q75" s="96">
        <f t="shared" ref="Q75:Q138" si="42">Q74+G75</f>
        <v>6.8376196131003644</v>
      </c>
      <c r="R75" s="96">
        <f t="shared" ref="R75:R138" si="43">R74+H75</f>
        <v>5.1200787401574805</v>
      </c>
      <c r="S75" s="96">
        <f t="shared" ref="S75:S138" si="44">S74+J75</f>
        <v>0.91700000000000004</v>
      </c>
      <c r="T75" s="96">
        <f t="shared" ref="T75:T138" si="45">T74+N75</f>
        <v>1.8414323201608727</v>
      </c>
      <c r="AB75" s="25"/>
      <c r="AC75" s="73"/>
      <c r="AD75" s="25"/>
      <c r="AE75" s="25"/>
      <c r="AG75" s="25"/>
      <c r="AH75" s="25"/>
      <c r="AI75" s="25"/>
      <c r="AJ75" s="25"/>
      <c r="AK75" s="25"/>
      <c r="AL75" s="25"/>
      <c r="AM75" s="25"/>
      <c r="AN75" s="25"/>
      <c r="AO75" s="25"/>
      <c r="AP75" s="25"/>
      <c r="AQ75" s="25"/>
      <c r="AR75" s="25"/>
      <c r="AS75" s="25"/>
      <c r="AT75" s="25"/>
    </row>
    <row r="76" spans="1:46" x14ac:dyDescent="0.15">
      <c r="A76" s="218">
        <f t="shared" ref="A76:A139" si="46">A75+1</f>
        <v>45114.999305555553</v>
      </c>
      <c r="B76" s="73">
        <f t="shared" si="33"/>
        <v>8</v>
      </c>
      <c r="C76" s="6">
        <f>IF(ISBLANK(Penman!Z71),'Corn Irr'!C75,Penman!Z71)</f>
        <v>0.18185589584325212</v>
      </c>
      <c r="D76" s="7">
        <f t="shared" si="35"/>
        <v>1</v>
      </c>
      <c r="E76" s="7">
        <f t="shared" si="36"/>
        <v>0.18185589584325212</v>
      </c>
      <c r="F76" s="131">
        <f>IF(L75&gt;0.3,E76/'Irrigation Rate'!$B$17,0)</f>
        <v>0</v>
      </c>
      <c r="G76" s="7">
        <f t="shared" si="34"/>
        <v>0.18185589584325212</v>
      </c>
      <c r="H76" s="11">
        <f>'Table (Dly)'!C70</f>
        <v>0</v>
      </c>
      <c r="I76" s="16"/>
      <c r="J76">
        <v>7.0000000000000007E-2</v>
      </c>
      <c r="K76" s="96">
        <f t="shared" si="37"/>
        <v>0.57218042590868468</v>
      </c>
      <c r="L76" s="208">
        <f t="shared" si="38"/>
        <v>0.1096131084116254</v>
      </c>
      <c r="M76" s="67"/>
      <c r="N76" s="96">
        <f t="shared" si="39"/>
        <v>0</v>
      </c>
      <c r="O76" s="120">
        <f t="shared" si="40"/>
        <v>24</v>
      </c>
      <c r="P76" s="96">
        <f t="shared" si="41"/>
        <v>5.2200000000000006</v>
      </c>
      <c r="Q76" s="96">
        <f t="shared" si="42"/>
        <v>7.019475508943616</v>
      </c>
      <c r="R76" s="96">
        <f t="shared" si="43"/>
        <v>5.1200787401574805</v>
      </c>
      <c r="S76" s="96">
        <f t="shared" si="44"/>
        <v>0.9870000000000001</v>
      </c>
      <c r="T76" s="96">
        <f t="shared" si="45"/>
        <v>1.8414323201608727</v>
      </c>
      <c r="AB76" s="25"/>
      <c r="AC76" s="73"/>
      <c r="AD76" s="25"/>
      <c r="AE76" s="25"/>
      <c r="AG76" s="25"/>
      <c r="AH76" s="25"/>
      <c r="AI76" s="25"/>
      <c r="AJ76" s="25"/>
      <c r="AK76" s="25"/>
      <c r="AL76" s="25"/>
      <c r="AM76" s="25"/>
      <c r="AN76" s="25"/>
      <c r="AO76" s="25"/>
      <c r="AP76" s="25"/>
      <c r="AQ76" s="25"/>
      <c r="AR76" s="25"/>
    </row>
    <row r="77" spans="1:46" ht="12.75" customHeight="1" x14ac:dyDescent="0.15">
      <c r="A77" s="218">
        <f t="shared" si="46"/>
        <v>45115.999305555553</v>
      </c>
      <c r="B77" s="73">
        <f t="shared" si="33"/>
        <v>9</v>
      </c>
      <c r="C77" s="6">
        <f>IF(ISERROR(Penman!Z72),'Corn Irr'!C76,Penman!Z72)</f>
        <v>8.7581821754862205E-2</v>
      </c>
      <c r="D77" s="7">
        <f t="shared" si="35"/>
        <v>1.0111111111111111</v>
      </c>
      <c r="E77" s="7">
        <f t="shared" si="36"/>
        <v>8.8554953107693998E-2</v>
      </c>
      <c r="F77" s="131">
        <f>IF(L76&gt;0.3,E77/'Irrigation Rate'!$B$17,0)</f>
        <v>0</v>
      </c>
      <c r="G77" s="7">
        <f t="shared" si="34"/>
        <v>8.8554953107693998E-2</v>
      </c>
      <c r="H77" s="11">
        <f>'Table (Dly)'!C71</f>
        <v>1.0901574803149607</v>
      </c>
      <c r="I77" s="16"/>
      <c r="K77" s="96">
        <f t="shared" si="37"/>
        <v>0.31581000000000004</v>
      </c>
      <c r="L77" s="228">
        <f t="shared" si="38"/>
        <v>6.0499999999999998E-2</v>
      </c>
      <c r="M77" s="67">
        <v>6.0499999999999998E-2</v>
      </c>
      <c r="N77" s="96">
        <f t="shared" si="39"/>
        <v>0.42942210129858205</v>
      </c>
      <c r="O77" s="120">
        <f t="shared" si="40"/>
        <v>24</v>
      </c>
      <c r="P77" s="96">
        <f t="shared" si="41"/>
        <v>5.2200000000000006</v>
      </c>
      <c r="Q77" s="96">
        <f t="shared" si="42"/>
        <v>7.1080304620513104</v>
      </c>
      <c r="R77" s="96">
        <f t="shared" si="43"/>
        <v>6.2102362204724413</v>
      </c>
      <c r="S77" s="96">
        <f t="shared" si="44"/>
        <v>0.9870000000000001</v>
      </c>
      <c r="T77" s="96">
        <f t="shared" si="45"/>
        <v>2.2708544214594548</v>
      </c>
      <c r="AB77" s="25"/>
      <c r="AC77" s="73"/>
      <c r="AD77" s="25"/>
      <c r="AE77" s="25"/>
      <c r="AG77" s="25"/>
      <c r="AH77" s="25"/>
      <c r="AI77" s="25"/>
      <c r="AJ77" s="25"/>
      <c r="AK77" s="25"/>
      <c r="AL77" s="25"/>
      <c r="AM77" s="25"/>
      <c r="AN77" s="25"/>
      <c r="AO77" s="25"/>
      <c r="AP77" s="25"/>
      <c r="AQ77" s="25"/>
      <c r="AR77" s="25"/>
    </row>
    <row r="78" spans="1:46" x14ac:dyDescent="0.15">
      <c r="A78" s="218">
        <f t="shared" si="46"/>
        <v>45116.999305555553</v>
      </c>
      <c r="B78" s="73">
        <f t="shared" si="33"/>
        <v>9</v>
      </c>
      <c r="C78" s="6">
        <f>IF(ISERROR(Penman!Z73),'Corn Irr'!C77,Penman!Z73)</f>
        <v>0.16708434237201264</v>
      </c>
      <c r="D78" s="7">
        <f t="shared" si="35"/>
        <v>1.0111111111111111</v>
      </c>
      <c r="E78" s="7">
        <f t="shared" si="36"/>
        <v>0.16894083506503499</v>
      </c>
      <c r="F78" s="131">
        <f>IF(L77&gt;0.3,E78/'Irrigation Rate'!$B$17,0)</f>
        <v>0</v>
      </c>
      <c r="G78" s="7">
        <f t="shared" si="34"/>
        <v>0.16894083506503499</v>
      </c>
      <c r="H78" s="11">
        <f>'Table (Dly)'!C72</f>
        <v>0</v>
      </c>
      <c r="I78" s="16"/>
      <c r="K78" s="96">
        <f t="shared" si="37"/>
        <v>0.48475083506503502</v>
      </c>
      <c r="L78" s="228">
        <f t="shared" si="38"/>
        <v>9.2864144648474131E-2</v>
      </c>
      <c r="M78" s="67"/>
      <c r="N78" s="96">
        <f t="shared" si="39"/>
        <v>0</v>
      </c>
      <c r="O78" s="120">
        <f t="shared" si="40"/>
        <v>24</v>
      </c>
      <c r="P78" s="96">
        <f t="shared" si="41"/>
        <v>5.2200000000000006</v>
      </c>
      <c r="Q78" s="96">
        <f t="shared" si="42"/>
        <v>7.2769712971163454</v>
      </c>
      <c r="R78" s="96">
        <f t="shared" si="43"/>
        <v>6.2102362204724413</v>
      </c>
      <c r="S78" s="96">
        <f t="shared" si="44"/>
        <v>0.9870000000000001</v>
      </c>
      <c r="T78" s="96">
        <f t="shared" si="45"/>
        <v>2.2708544214594548</v>
      </c>
      <c r="AB78" s="25"/>
      <c r="AC78" s="73"/>
      <c r="AD78" s="25"/>
      <c r="AE78" s="25"/>
      <c r="AG78" s="25"/>
      <c r="AH78" s="25"/>
      <c r="AI78" s="25"/>
      <c r="AJ78" s="25"/>
      <c r="AK78" s="25"/>
      <c r="AL78" s="25"/>
      <c r="AM78" s="25"/>
      <c r="AN78" s="25"/>
      <c r="AO78" s="25"/>
      <c r="AP78" s="25"/>
      <c r="AQ78" s="25"/>
      <c r="AR78" s="25"/>
    </row>
    <row r="79" spans="1:46" x14ac:dyDescent="0.15">
      <c r="A79" s="218">
        <f t="shared" si="46"/>
        <v>45117.999305555553</v>
      </c>
      <c r="B79" s="73">
        <f t="shared" si="33"/>
        <v>9</v>
      </c>
      <c r="C79" s="6">
        <f>IF(ISERROR(Penman!Z74),'Corn Irr'!C78,Penman!Z74)</f>
        <v>0.18839494531847517</v>
      </c>
      <c r="D79" s="7">
        <f t="shared" si="35"/>
        <v>1.0111111111111111</v>
      </c>
      <c r="E79" s="7">
        <f t="shared" si="36"/>
        <v>0.19048822248868044</v>
      </c>
      <c r="F79" s="131">
        <f>IF(L78&gt;0.3,E79/'Irrigation Rate'!$B$17,0)</f>
        <v>0</v>
      </c>
      <c r="G79" s="7">
        <f t="shared" si="34"/>
        <v>0.19048822248868044</v>
      </c>
      <c r="H79" s="11">
        <f>'Table (Dly)'!C73</f>
        <v>0</v>
      </c>
      <c r="I79" s="16"/>
      <c r="K79" s="96">
        <f t="shared" si="37"/>
        <v>0.67523905755371549</v>
      </c>
      <c r="L79" s="228">
        <f t="shared" si="38"/>
        <v>0.1293561412938152</v>
      </c>
      <c r="M79" s="67"/>
      <c r="N79" s="96">
        <f t="shared" si="39"/>
        <v>0</v>
      </c>
      <c r="O79" s="120">
        <f t="shared" si="40"/>
        <v>24</v>
      </c>
      <c r="P79" s="96">
        <f t="shared" si="41"/>
        <v>5.2200000000000006</v>
      </c>
      <c r="Q79" s="96">
        <f t="shared" si="42"/>
        <v>7.4674595196050255</v>
      </c>
      <c r="R79" s="96">
        <f t="shared" si="43"/>
        <v>6.2102362204724413</v>
      </c>
      <c r="S79" s="96">
        <f t="shared" si="44"/>
        <v>0.9870000000000001</v>
      </c>
      <c r="T79" s="96">
        <f t="shared" si="45"/>
        <v>2.2708544214594548</v>
      </c>
      <c r="AB79" s="25"/>
      <c r="AC79" s="73"/>
      <c r="AD79" s="25"/>
      <c r="AE79" s="25"/>
      <c r="AG79" s="25"/>
      <c r="AH79" s="25"/>
      <c r="AI79" s="25"/>
      <c r="AJ79" s="25"/>
      <c r="AK79" s="25"/>
      <c r="AL79" s="25"/>
      <c r="AM79" s="25"/>
      <c r="AN79" s="25"/>
      <c r="AO79" s="25"/>
      <c r="AP79" s="25"/>
      <c r="AQ79" s="25"/>
      <c r="AR79" s="25"/>
    </row>
    <row r="80" spans="1:46" x14ac:dyDescent="0.15">
      <c r="A80" s="218">
        <f t="shared" si="46"/>
        <v>45118.999305555553</v>
      </c>
      <c r="B80" s="73">
        <f t="shared" si="33"/>
        <v>9</v>
      </c>
      <c r="C80" s="6">
        <f>IF(ISERROR(Penman!Z75),'Corn Irr'!C79,Penman!Z75)</f>
        <v>0.20706886552596768</v>
      </c>
      <c r="D80" s="7">
        <f t="shared" si="35"/>
        <v>1.0111111111111111</v>
      </c>
      <c r="E80" s="7">
        <f t="shared" si="36"/>
        <v>0.20936963069847842</v>
      </c>
      <c r="F80" s="131">
        <f>IF(L79&gt;0.3,E80/'Irrigation Rate'!$B$17,0)</f>
        <v>0</v>
      </c>
      <c r="G80" s="7">
        <f t="shared" si="34"/>
        <v>0.20936963069847842</v>
      </c>
      <c r="H80" s="11">
        <f>'Table (Dly)'!C74</f>
        <v>0</v>
      </c>
      <c r="I80" s="16"/>
      <c r="J80">
        <v>0.12</v>
      </c>
      <c r="K80" s="96">
        <f t="shared" si="37"/>
        <v>0.76460868825219397</v>
      </c>
      <c r="L80" s="228">
        <f t="shared" si="38"/>
        <v>0.14647676020156972</v>
      </c>
      <c r="M80" s="67"/>
      <c r="N80" s="96">
        <f t="shared" si="39"/>
        <v>0</v>
      </c>
      <c r="O80" s="120">
        <f t="shared" si="40"/>
        <v>24</v>
      </c>
      <c r="P80" s="96">
        <f t="shared" si="41"/>
        <v>5.2200000000000006</v>
      </c>
      <c r="Q80" s="96">
        <f t="shared" si="42"/>
        <v>7.6768291503035035</v>
      </c>
      <c r="R80" s="96">
        <f t="shared" si="43"/>
        <v>6.2102362204724413</v>
      </c>
      <c r="S80" s="96">
        <f t="shared" si="44"/>
        <v>1.1070000000000002</v>
      </c>
      <c r="T80" s="96">
        <f t="shared" si="45"/>
        <v>2.2708544214594548</v>
      </c>
      <c r="AB80" s="25"/>
      <c r="AC80" s="73"/>
      <c r="AD80" s="25"/>
      <c r="AE80" s="25"/>
      <c r="AG80" s="25"/>
      <c r="AH80" s="25"/>
      <c r="AI80" s="25"/>
      <c r="AJ80" s="25"/>
      <c r="AK80" s="25"/>
      <c r="AL80" s="25"/>
      <c r="AM80" s="25"/>
      <c r="AN80" s="25"/>
      <c r="AO80" s="25"/>
      <c r="AP80" s="25"/>
      <c r="AQ80" s="25"/>
      <c r="AR80" s="25"/>
    </row>
    <row r="81" spans="1:46" x14ac:dyDescent="0.15">
      <c r="A81" s="218">
        <f t="shared" si="46"/>
        <v>45119.999305555553</v>
      </c>
      <c r="B81" s="73">
        <f t="shared" si="33"/>
        <v>9</v>
      </c>
      <c r="C81" s="6">
        <f>IF(ISERROR(Penman!Z76),'Corn Irr'!C80,Penman!Z76)</f>
        <v>0.15735713725802566</v>
      </c>
      <c r="D81" s="7">
        <f t="shared" si="35"/>
        <v>1.0111111111111111</v>
      </c>
      <c r="E81" s="7">
        <f t="shared" si="36"/>
        <v>0.15910554989422596</v>
      </c>
      <c r="F81" s="131">
        <f>IF(L80&gt;0.3,E81/'Irrigation Rate'!$B$17,0)</f>
        <v>0</v>
      </c>
      <c r="G81" s="7">
        <f t="shared" si="34"/>
        <v>0.15910554989422596</v>
      </c>
      <c r="H81" s="11">
        <f>'Table (Dly)'!C75</f>
        <v>0</v>
      </c>
      <c r="I81" s="16"/>
      <c r="K81" s="96">
        <f t="shared" si="37"/>
        <v>0.92371423814641995</v>
      </c>
      <c r="L81" s="228">
        <f t="shared" si="38"/>
        <v>0.17695675060276242</v>
      </c>
      <c r="M81" s="67"/>
      <c r="N81" s="96">
        <f t="shared" si="39"/>
        <v>0</v>
      </c>
      <c r="O81" s="120">
        <f t="shared" si="40"/>
        <v>24</v>
      </c>
      <c r="P81" s="96">
        <f t="shared" si="41"/>
        <v>5.2200000000000006</v>
      </c>
      <c r="Q81" s="96">
        <f t="shared" si="42"/>
        <v>7.8359347001977291</v>
      </c>
      <c r="R81" s="96">
        <f t="shared" si="43"/>
        <v>6.2102362204724413</v>
      </c>
      <c r="S81" s="96">
        <f t="shared" si="44"/>
        <v>1.1070000000000002</v>
      </c>
      <c r="T81" s="96">
        <f t="shared" si="45"/>
        <v>2.2708544214594548</v>
      </c>
      <c r="AB81" s="25"/>
      <c r="AC81" s="73"/>
      <c r="AD81" s="25"/>
      <c r="AE81" s="25"/>
      <c r="AG81" s="25"/>
      <c r="AH81" s="25"/>
      <c r="AI81" s="25"/>
      <c r="AJ81" s="25"/>
      <c r="AK81" s="25"/>
      <c r="AL81" s="25"/>
      <c r="AM81" s="25"/>
      <c r="AN81" s="25"/>
      <c r="AO81" s="25"/>
      <c r="AP81" s="25"/>
      <c r="AQ81" s="25"/>
      <c r="AR81" s="25"/>
    </row>
    <row r="82" spans="1:46" x14ac:dyDescent="0.15">
      <c r="A82" s="218">
        <f t="shared" si="46"/>
        <v>45120.999305555553</v>
      </c>
      <c r="B82" s="73">
        <f t="shared" si="33"/>
        <v>9</v>
      </c>
      <c r="C82" s="6">
        <f>IF(ISERROR(Penman!Z77),'Corn Irr'!C81,Penman!Z77)</f>
        <v>0.13025376072274025</v>
      </c>
      <c r="D82" s="7">
        <f t="shared" si="35"/>
        <v>1.0111111111111111</v>
      </c>
      <c r="E82" s="7">
        <f t="shared" si="36"/>
        <v>0.13170102473077069</v>
      </c>
      <c r="F82" s="15">
        <f>IF(L81&gt;0.3,E82/'Irrigation Rate'!$B$17,0)</f>
        <v>0</v>
      </c>
      <c r="G82" s="7">
        <f t="shared" si="34"/>
        <v>0.13170102473077069</v>
      </c>
      <c r="H82" s="11">
        <f>'Table (Dly)'!C76</f>
        <v>0.01</v>
      </c>
      <c r="I82" s="16"/>
      <c r="K82" s="96">
        <f t="shared" si="37"/>
        <v>1.0454152628771907</v>
      </c>
      <c r="L82" s="228">
        <f t="shared" si="38"/>
        <v>0.20027112315654991</v>
      </c>
      <c r="M82" s="67"/>
      <c r="N82" s="96">
        <f t="shared" si="39"/>
        <v>0</v>
      </c>
      <c r="O82" s="120">
        <f t="shared" si="40"/>
        <v>24</v>
      </c>
      <c r="P82" s="96">
        <f t="shared" si="41"/>
        <v>5.2200000000000006</v>
      </c>
      <c r="Q82" s="96">
        <f t="shared" si="42"/>
        <v>7.9676357249284999</v>
      </c>
      <c r="R82" s="96">
        <f t="shared" si="43"/>
        <v>6.2202362204724411</v>
      </c>
      <c r="S82" s="96">
        <f t="shared" si="44"/>
        <v>1.1070000000000002</v>
      </c>
      <c r="T82" s="96">
        <f t="shared" si="45"/>
        <v>2.2708544214594548</v>
      </c>
      <c r="AB82" s="25"/>
      <c r="AC82" s="73"/>
      <c r="AD82" s="25"/>
      <c r="AE82" s="25"/>
      <c r="AG82" s="25"/>
      <c r="AH82" s="25"/>
      <c r="AI82" s="25"/>
      <c r="AJ82" s="25"/>
      <c r="AK82" s="25"/>
      <c r="AL82" s="25"/>
      <c r="AM82" s="25"/>
      <c r="AN82" s="25"/>
      <c r="AO82" s="25"/>
      <c r="AP82" s="25"/>
      <c r="AQ82" s="25"/>
      <c r="AR82" s="25"/>
      <c r="AS82" s="25"/>
      <c r="AT82" s="25"/>
    </row>
    <row r="83" spans="1:46" ht="12.75" customHeight="1" x14ac:dyDescent="0.15">
      <c r="A83" s="218">
        <f t="shared" si="46"/>
        <v>45121.999305555553</v>
      </c>
      <c r="B83" s="73">
        <f t="shared" si="33"/>
        <v>9</v>
      </c>
      <c r="C83" s="6">
        <f>IF(ISERROR(Penman!Z78),'Corn Irr'!C82,Penman!Z78)</f>
        <v>0.19917319321896235</v>
      </c>
      <c r="D83" s="7">
        <f t="shared" si="35"/>
        <v>1.0111111111111111</v>
      </c>
      <c r="E83" s="7">
        <f t="shared" si="36"/>
        <v>0.20138622869917303</v>
      </c>
      <c r="F83" s="131">
        <f>IF(L82&gt;0.3,E83/'Irrigation Rate'!$B$17,0)</f>
        <v>0</v>
      </c>
      <c r="G83" s="7">
        <f t="shared" si="34"/>
        <v>0.20138622869917303</v>
      </c>
      <c r="H83" s="11">
        <f>'Table (Dly)'!C77</f>
        <v>0</v>
      </c>
      <c r="I83" s="16"/>
      <c r="J83">
        <v>0.17</v>
      </c>
      <c r="K83" s="96">
        <f t="shared" si="37"/>
        <v>1.0768014915763637</v>
      </c>
      <c r="L83" s="228">
        <f t="shared" si="38"/>
        <v>0.20628381064681295</v>
      </c>
      <c r="M83" s="67"/>
      <c r="N83" s="96">
        <f t="shared" si="39"/>
        <v>0</v>
      </c>
      <c r="O83" s="120">
        <f t="shared" si="40"/>
        <v>24</v>
      </c>
      <c r="P83" s="96">
        <f t="shared" si="41"/>
        <v>5.2200000000000006</v>
      </c>
      <c r="Q83" s="96">
        <f t="shared" si="42"/>
        <v>8.1690219536276736</v>
      </c>
      <c r="R83" s="96">
        <f t="shared" si="43"/>
        <v>6.2202362204724411</v>
      </c>
      <c r="S83" s="96">
        <f t="shared" si="44"/>
        <v>1.2770000000000001</v>
      </c>
      <c r="T83" s="96">
        <f t="shared" si="45"/>
        <v>2.2708544214594548</v>
      </c>
      <c r="AB83" s="25"/>
      <c r="AC83" s="73"/>
      <c r="AD83" s="25"/>
      <c r="AE83" s="25"/>
      <c r="AG83" s="25"/>
      <c r="AH83" s="25"/>
      <c r="AI83" s="25"/>
      <c r="AJ83" s="25"/>
      <c r="AK83" s="25"/>
      <c r="AL83" s="25"/>
      <c r="AM83" s="25"/>
      <c r="AN83" s="25"/>
      <c r="AO83" s="25"/>
      <c r="AP83" s="25"/>
      <c r="AQ83" s="25"/>
      <c r="AR83" s="25"/>
    </row>
    <row r="84" spans="1:46" x14ac:dyDescent="0.15">
      <c r="A84" s="218">
        <f t="shared" si="46"/>
        <v>45122.999305555553</v>
      </c>
      <c r="B84" s="73">
        <f t="shared" si="33"/>
        <v>10</v>
      </c>
      <c r="C84" s="6">
        <f>IF(ISERROR(Penman!Z79),'Corn Irr'!C83,Penman!Z79)</f>
        <v>0.13179794814383061</v>
      </c>
      <c r="D84" s="7">
        <f t="shared" si="35"/>
        <v>1.0177777777777777</v>
      </c>
      <c r="E84" s="7">
        <f t="shared" si="36"/>
        <v>0.1341410227774987</v>
      </c>
      <c r="F84" s="131">
        <f>IF(L83&gt;0.3,E84/'Irrigation Rate'!$B$17,0)</f>
        <v>0</v>
      </c>
      <c r="G84" s="7">
        <f t="shared" si="34"/>
        <v>0.1341410227774987</v>
      </c>
      <c r="H84" s="11">
        <f>'Table (Dly)'!C78</f>
        <v>1.7098425196850395</v>
      </c>
      <c r="I84" s="16"/>
      <c r="K84" s="96">
        <f t="shared" si="37"/>
        <v>0.22759200000000002</v>
      </c>
      <c r="L84" s="228">
        <f t="shared" si="38"/>
        <v>4.36E-2</v>
      </c>
      <c r="M84" s="67">
        <v>4.36E-2</v>
      </c>
      <c r="N84" s="96">
        <f t="shared" si="39"/>
        <v>0.49890000533117718</v>
      </c>
      <c r="O84" s="120">
        <f t="shared" si="40"/>
        <v>24</v>
      </c>
      <c r="P84" s="96">
        <f t="shared" si="41"/>
        <v>5.2200000000000006</v>
      </c>
      <c r="Q84" s="96">
        <f t="shared" si="42"/>
        <v>8.3031629764051722</v>
      </c>
      <c r="R84" s="96">
        <f t="shared" si="43"/>
        <v>7.9300787401574802</v>
      </c>
      <c r="S84" s="96">
        <f t="shared" si="44"/>
        <v>1.2770000000000001</v>
      </c>
      <c r="T84" s="96">
        <f t="shared" si="45"/>
        <v>2.769754426790632</v>
      </c>
      <c r="AB84" s="25"/>
      <c r="AC84" s="73"/>
      <c r="AD84" s="25"/>
      <c r="AE84" s="25"/>
      <c r="AG84" s="25"/>
      <c r="AH84" s="25"/>
      <c r="AI84" s="25"/>
      <c r="AJ84" s="25"/>
      <c r="AK84" s="25"/>
      <c r="AL84" s="25"/>
      <c r="AM84" s="25"/>
      <c r="AN84" s="25"/>
      <c r="AO84" s="25"/>
      <c r="AP84" s="25"/>
      <c r="AQ84" s="25"/>
      <c r="AR84" s="25"/>
    </row>
    <row r="85" spans="1:46" x14ac:dyDescent="0.15">
      <c r="A85" s="218">
        <f t="shared" si="46"/>
        <v>45123.999305555553</v>
      </c>
      <c r="B85" s="73">
        <f t="shared" si="33"/>
        <v>10</v>
      </c>
      <c r="C85" s="6">
        <f>IF(ISERROR(Penman!Z80),'Corn Irr'!C84,Penman!Z80)</f>
        <v>0.14808002588789218</v>
      </c>
      <c r="D85" s="7">
        <f t="shared" si="35"/>
        <v>1.0177777777777777</v>
      </c>
      <c r="E85" s="7">
        <f t="shared" si="36"/>
        <v>0.15071255968145469</v>
      </c>
      <c r="F85" s="131">
        <f>IF(L84&gt;0.3,E85/'Irrigation Rate'!$B$17,0)</f>
        <v>0</v>
      </c>
      <c r="G85" s="7">
        <f t="shared" si="34"/>
        <v>0.15071255968145469</v>
      </c>
      <c r="H85" s="11">
        <f>'Table (Dly)'!C79</f>
        <v>0</v>
      </c>
      <c r="I85" s="16"/>
      <c r="K85" s="96">
        <f t="shared" si="37"/>
        <v>0.37830455968145471</v>
      </c>
      <c r="L85" s="228">
        <f t="shared" si="38"/>
        <v>7.2472137870010472E-2</v>
      </c>
      <c r="M85" s="67"/>
      <c r="N85" s="96">
        <f t="shared" si="39"/>
        <v>0</v>
      </c>
      <c r="O85" s="120">
        <f t="shared" si="40"/>
        <v>24</v>
      </c>
      <c r="P85" s="96">
        <f t="shared" si="41"/>
        <v>5.2200000000000006</v>
      </c>
      <c r="Q85" s="96">
        <f t="shared" si="42"/>
        <v>8.4538755360866276</v>
      </c>
      <c r="R85" s="96">
        <f t="shared" si="43"/>
        <v>7.9300787401574802</v>
      </c>
      <c r="S85" s="96">
        <f t="shared" si="44"/>
        <v>1.2770000000000001</v>
      </c>
      <c r="T85" s="96">
        <f t="shared" si="45"/>
        <v>2.769754426790632</v>
      </c>
      <c r="AB85" s="25"/>
      <c r="AC85" s="73"/>
      <c r="AD85" s="25"/>
      <c r="AE85" s="25"/>
      <c r="AG85" s="25"/>
      <c r="AH85" s="25"/>
      <c r="AI85" s="25"/>
      <c r="AJ85" s="25"/>
      <c r="AK85" s="25"/>
      <c r="AL85" s="25"/>
      <c r="AM85" s="25"/>
      <c r="AN85" s="25"/>
      <c r="AO85" s="25"/>
      <c r="AP85" s="25"/>
      <c r="AQ85" s="25"/>
      <c r="AR85" s="25"/>
    </row>
    <row r="86" spans="1:46" ht="12.75" customHeight="1" x14ac:dyDescent="0.15">
      <c r="A86" s="218">
        <f t="shared" si="46"/>
        <v>45124.999305555553</v>
      </c>
      <c r="B86" s="73">
        <f t="shared" si="33"/>
        <v>10</v>
      </c>
      <c r="C86" s="6">
        <f>IF(ISERROR(Penman!Z81),'Corn Irr'!C85,Penman!Z81)</f>
        <v>0.14085992706875378</v>
      </c>
      <c r="D86" s="7">
        <f t="shared" si="35"/>
        <v>1.0177777777777777</v>
      </c>
      <c r="E86" s="7">
        <f t="shared" si="36"/>
        <v>0.14336410354997606</v>
      </c>
      <c r="F86" s="131">
        <f>IF(L85&gt;0.3,E86/'Irrigation Rate'!$B$17,0)</f>
        <v>0</v>
      </c>
      <c r="G86" s="7">
        <f t="shared" si="34"/>
        <v>0.14336410354997606</v>
      </c>
      <c r="H86" s="11">
        <f>'Table (Dly)'!C80</f>
        <v>0</v>
      </c>
      <c r="I86" s="16"/>
      <c r="K86" s="96">
        <f t="shared" si="37"/>
        <v>0.5216686632314308</v>
      </c>
      <c r="L86" s="228">
        <f t="shared" si="38"/>
        <v>9.9936525523262598E-2</v>
      </c>
      <c r="M86" s="67"/>
      <c r="N86" s="96">
        <f t="shared" si="39"/>
        <v>0</v>
      </c>
      <c r="O86" s="120">
        <f t="shared" si="40"/>
        <v>24</v>
      </c>
      <c r="P86" s="96">
        <f t="shared" si="41"/>
        <v>5.2200000000000006</v>
      </c>
      <c r="Q86" s="96">
        <f t="shared" si="42"/>
        <v>8.5972396396366033</v>
      </c>
      <c r="R86" s="96">
        <f t="shared" si="43"/>
        <v>7.9300787401574802</v>
      </c>
      <c r="S86" s="96">
        <f t="shared" si="44"/>
        <v>1.2770000000000001</v>
      </c>
      <c r="T86" s="96">
        <f t="shared" si="45"/>
        <v>2.769754426790632</v>
      </c>
      <c r="AB86" s="25"/>
      <c r="AC86" s="73"/>
      <c r="AD86" s="25"/>
      <c r="AE86" s="25"/>
      <c r="AG86" s="25"/>
      <c r="AH86" s="25"/>
      <c r="AI86" s="25"/>
      <c r="AJ86" s="25"/>
      <c r="AK86" s="25"/>
      <c r="AL86" s="25"/>
      <c r="AM86" s="25"/>
      <c r="AN86" s="25"/>
      <c r="AO86" s="25"/>
      <c r="AP86" s="25"/>
      <c r="AQ86" s="25"/>
      <c r="AR86" s="25"/>
    </row>
    <row r="87" spans="1:46" x14ac:dyDescent="0.15">
      <c r="A87" s="218">
        <f t="shared" si="46"/>
        <v>45125.999305555553</v>
      </c>
      <c r="B87" s="73">
        <f t="shared" si="33"/>
        <v>10</v>
      </c>
      <c r="C87" s="6">
        <f>IF(ISERROR(Penman!Z82),'Corn Irr'!C86,Penman!Z82)</f>
        <v>0.16547320956152944</v>
      </c>
      <c r="D87" s="7">
        <f t="shared" si="35"/>
        <v>1.0177777777777777</v>
      </c>
      <c r="E87" s="7">
        <f t="shared" si="36"/>
        <v>0.16841495550928995</v>
      </c>
      <c r="F87" s="131">
        <f>IF(L86&gt;0.3,E87/'Irrigation Rate'!$B$17,0)</f>
        <v>0</v>
      </c>
      <c r="G87" s="7">
        <f t="shared" si="34"/>
        <v>0.16841495550928995</v>
      </c>
      <c r="H87" s="11">
        <f>'Table (Dly)'!C81</f>
        <v>3.0000000000000002E-2</v>
      </c>
      <c r="I87" s="16"/>
      <c r="K87" s="96">
        <f t="shared" si="37"/>
        <v>0.66008361874072075</v>
      </c>
      <c r="L87" s="228">
        <f t="shared" si="38"/>
        <v>0.12645280052504226</v>
      </c>
      <c r="M87" s="67"/>
      <c r="N87" s="96">
        <f t="shared" si="39"/>
        <v>0</v>
      </c>
      <c r="O87" s="120">
        <f t="shared" si="40"/>
        <v>24</v>
      </c>
      <c r="P87" s="96">
        <f t="shared" si="41"/>
        <v>5.2200000000000006</v>
      </c>
      <c r="Q87" s="96">
        <f t="shared" si="42"/>
        <v>8.7656545951458931</v>
      </c>
      <c r="R87" s="96">
        <f t="shared" si="43"/>
        <v>7.9600787401574804</v>
      </c>
      <c r="S87" s="96">
        <f t="shared" si="44"/>
        <v>1.2770000000000001</v>
      </c>
      <c r="T87" s="96">
        <f t="shared" si="45"/>
        <v>2.769754426790632</v>
      </c>
      <c r="AB87" s="25"/>
      <c r="AC87" s="73"/>
      <c r="AD87" s="25"/>
      <c r="AE87" s="25"/>
      <c r="AG87" s="25"/>
      <c r="AH87" s="25"/>
      <c r="AI87" s="25"/>
      <c r="AJ87" s="25"/>
      <c r="AK87" s="25"/>
      <c r="AL87" s="25"/>
      <c r="AM87" s="25"/>
      <c r="AN87" s="25"/>
      <c r="AO87" s="25"/>
      <c r="AP87" s="25"/>
      <c r="AQ87" s="25"/>
      <c r="AR87" s="25"/>
    </row>
    <row r="88" spans="1:46" x14ac:dyDescent="0.15">
      <c r="A88" s="218">
        <f t="shared" si="46"/>
        <v>45126.999305555553</v>
      </c>
      <c r="B88" s="73">
        <f t="shared" si="33"/>
        <v>10</v>
      </c>
      <c r="C88" s="6">
        <f>IF(ISERROR(Penman!Z83),'Corn Irr'!C87,Penman!Z83)</f>
        <v>0.17809932994011682</v>
      </c>
      <c r="D88" s="7">
        <f t="shared" si="35"/>
        <v>1.0177777777777777</v>
      </c>
      <c r="E88" s="7">
        <f t="shared" si="36"/>
        <v>0.18126554025016331</v>
      </c>
      <c r="F88" s="131">
        <f>IF(L87&gt;0.3,E88/'Irrigation Rate'!$B$17,0)</f>
        <v>0</v>
      </c>
      <c r="G88" s="7">
        <f t="shared" si="34"/>
        <v>0.18126554025016331</v>
      </c>
      <c r="H88" s="11">
        <f>'Table (Dly)'!C82</f>
        <v>0</v>
      </c>
      <c r="I88" s="16"/>
      <c r="J88">
        <v>0.15</v>
      </c>
      <c r="K88" s="96">
        <f t="shared" si="37"/>
        <v>0.69134915899088401</v>
      </c>
      <c r="L88" s="228">
        <f t="shared" si="38"/>
        <v>0.1324423676227747</v>
      </c>
      <c r="M88" s="67"/>
      <c r="N88" s="96">
        <f t="shared" si="39"/>
        <v>0</v>
      </c>
      <c r="O88" s="120">
        <f t="shared" si="40"/>
        <v>24</v>
      </c>
      <c r="P88" s="96">
        <f t="shared" si="41"/>
        <v>5.2200000000000006</v>
      </c>
      <c r="Q88" s="96">
        <f t="shared" si="42"/>
        <v>8.9469201353960557</v>
      </c>
      <c r="R88" s="96">
        <f t="shared" si="43"/>
        <v>7.9600787401574804</v>
      </c>
      <c r="S88" s="96">
        <f t="shared" si="44"/>
        <v>1.427</v>
      </c>
      <c r="T88" s="96">
        <f t="shared" si="45"/>
        <v>2.769754426790632</v>
      </c>
      <c r="AB88" s="25"/>
      <c r="AC88" s="73"/>
      <c r="AD88" s="25"/>
      <c r="AE88" s="25"/>
      <c r="AG88" s="25"/>
      <c r="AH88" s="25"/>
      <c r="AI88" s="25"/>
      <c r="AJ88" s="25"/>
      <c r="AK88" s="25"/>
      <c r="AL88" s="25"/>
      <c r="AM88" s="25"/>
      <c r="AN88" s="25"/>
      <c r="AO88" s="25"/>
      <c r="AP88" s="25"/>
      <c r="AQ88" s="25"/>
      <c r="AR88" s="25"/>
    </row>
    <row r="89" spans="1:46" x14ac:dyDescent="0.15">
      <c r="A89" s="218">
        <f t="shared" si="46"/>
        <v>45127.999305555553</v>
      </c>
      <c r="B89" s="73">
        <f t="shared" si="33"/>
        <v>10</v>
      </c>
      <c r="C89" s="6">
        <f>IF(ISERROR(Penman!Z84),'Corn Irr'!C88,Penman!Z84)</f>
        <v>0.16231646394348087</v>
      </c>
      <c r="D89" s="7">
        <f t="shared" si="35"/>
        <v>1.0177777777777777</v>
      </c>
      <c r="E89" s="7">
        <f t="shared" si="36"/>
        <v>0.16520208996914273</v>
      </c>
      <c r="F89" s="131">
        <f>IF(L88&gt;0.3,AVERAGE(E87:E89)/'Irrigation Rate'!$B$17,0)</f>
        <v>0</v>
      </c>
      <c r="G89" s="7">
        <f t="shared" si="34"/>
        <v>0.16520208996914273</v>
      </c>
      <c r="H89" s="11">
        <f>'Table (Dly)'!C83</f>
        <v>0</v>
      </c>
      <c r="I89" s="16"/>
      <c r="K89" s="96">
        <f t="shared" si="37"/>
        <v>0.85655124896002677</v>
      </c>
      <c r="L89" s="228">
        <f t="shared" si="38"/>
        <v>0.16409027757854916</v>
      </c>
      <c r="M89" s="67"/>
      <c r="N89" s="96">
        <f t="shared" si="39"/>
        <v>0</v>
      </c>
      <c r="O89" s="120">
        <f t="shared" si="40"/>
        <v>24</v>
      </c>
      <c r="P89" s="96">
        <f t="shared" si="41"/>
        <v>5.2200000000000006</v>
      </c>
      <c r="Q89" s="96">
        <f t="shared" si="42"/>
        <v>9.1121222253651979</v>
      </c>
      <c r="R89" s="96">
        <f t="shared" si="43"/>
        <v>7.9600787401574804</v>
      </c>
      <c r="S89" s="96">
        <f t="shared" si="44"/>
        <v>1.427</v>
      </c>
      <c r="T89" s="96">
        <f t="shared" si="45"/>
        <v>2.769754426790632</v>
      </c>
      <c r="AB89" s="25"/>
      <c r="AC89" s="73"/>
      <c r="AD89" s="25"/>
      <c r="AE89" s="25"/>
      <c r="AG89" s="25"/>
      <c r="AH89" s="25"/>
      <c r="AI89" s="25"/>
      <c r="AJ89" s="25"/>
      <c r="AK89" s="25"/>
      <c r="AL89" s="25"/>
      <c r="AM89" s="25"/>
      <c r="AN89" s="25"/>
      <c r="AO89" s="25"/>
      <c r="AP89" s="25"/>
      <c r="AQ89" s="25"/>
      <c r="AR89" s="25"/>
    </row>
    <row r="90" spans="1:46" x14ac:dyDescent="0.15">
      <c r="A90" s="218">
        <f t="shared" si="46"/>
        <v>45128.999305555553</v>
      </c>
      <c r="B90" s="73">
        <f t="shared" si="33"/>
        <v>10</v>
      </c>
      <c r="C90" s="6">
        <f>IF(ISERROR(Penman!Z85),'Corn Irr'!C89,Penman!Z85)</f>
        <v>0.16383660846419676</v>
      </c>
      <c r="D90" s="7">
        <f t="shared" si="35"/>
        <v>1.0177777777777777</v>
      </c>
      <c r="E90" s="7">
        <f t="shared" si="36"/>
        <v>0.16674925928133802</v>
      </c>
      <c r="F90" s="131">
        <f>IF(L89&gt;0.3,AVERAGE(E88:E90)/'Irrigation Rate'!$B$17,0)</f>
        <v>0</v>
      </c>
      <c r="G90" s="7">
        <f t="shared" si="34"/>
        <v>0.16674925928133802</v>
      </c>
      <c r="H90" s="11">
        <f>'Table (Dly)'!C84</f>
        <v>0</v>
      </c>
      <c r="I90" s="16"/>
      <c r="K90" s="96">
        <f t="shared" si="37"/>
        <v>1.0233005082413649</v>
      </c>
      <c r="L90" s="228">
        <f t="shared" si="38"/>
        <v>0.19603458012286681</v>
      </c>
      <c r="M90" s="67"/>
      <c r="N90" s="96">
        <f t="shared" si="39"/>
        <v>0</v>
      </c>
      <c r="O90" s="120">
        <f t="shared" si="40"/>
        <v>24</v>
      </c>
      <c r="P90" s="96">
        <f t="shared" si="41"/>
        <v>5.2200000000000006</v>
      </c>
      <c r="Q90" s="96">
        <f t="shared" si="42"/>
        <v>9.2788714846465368</v>
      </c>
      <c r="R90" s="96">
        <f t="shared" si="43"/>
        <v>7.9600787401574804</v>
      </c>
      <c r="S90" s="96">
        <f t="shared" si="44"/>
        <v>1.427</v>
      </c>
      <c r="T90" s="96">
        <f t="shared" si="45"/>
        <v>2.769754426790632</v>
      </c>
      <c r="AB90" s="25"/>
      <c r="AC90" s="73"/>
      <c r="AD90" s="25"/>
      <c r="AE90" s="25"/>
      <c r="AG90" s="25"/>
      <c r="AH90" s="25"/>
      <c r="AI90" s="25"/>
      <c r="AJ90" s="25"/>
      <c r="AK90" s="25"/>
      <c r="AL90" s="25"/>
      <c r="AM90" s="25"/>
      <c r="AN90" s="25"/>
      <c r="AO90" s="25"/>
      <c r="AP90" s="25"/>
      <c r="AQ90" s="25"/>
      <c r="AR90" s="25"/>
    </row>
    <row r="91" spans="1:46" x14ac:dyDescent="0.15">
      <c r="A91" s="218">
        <f t="shared" si="46"/>
        <v>45129.999305555553</v>
      </c>
      <c r="B91" s="73">
        <f t="shared" si="33"/>
        <v>11</v>
      </c>
      <c r="C91" s="6">
        <f>IF(ISERROR(Penman!Z86),'Corn Irr'!C90,Penman!Z86)</f>
        <v>0.17734257169666146</v>
      </c>
      <c r="D91" s="7">
        <f t="shared" si="35"/>
        <v>1.0066666666666666</v>
      </c>
      <c r="E91" s="7">
        <f t="shared" si="36"/>
        <v>0.17852485550797251</v>
      </c>
      <c r="F91" s="131">
        <f>IF(L90&gt;0.3,AVERAGE(E89:E91)/'Irrigation Rate'!$B$17,0)</f>
        <v>0</v>
      </c>
      <c r="G91" s="7">
        <f t="shared" si="34"/>
        <v>0.17852485550797251</v>
      </c>
      <c r="H91" s="11">
        <f>'Table (Dly)'!C85</f>
        <v>0</v>
      </c>
      <c r="I91" s="16"/>
      <c r="K91" s="96">
        <f t="shared" si="37"/>
        <v>1.2018253637493375</v>
      </c>
      <c r="L91" s="228">
        <f t="shared" si="38"/>
        <v>0.230234744013283</v>
      </c>
      <c r="M91" s="67"/>
      <c r="N91" s="96">
        <f t="shared" si="39"/>
        <v>0</v>
      </c>
      <c r="O91" s="120">
        <f t="shared" si="40"/>
        <v>24</v>
      </c>
      <c r="P91" s="96">
        <f t="shared" si="41"/>
        <v>5.2200000000000006</v>
      </c>
      <c r="Q91" s="96">
        <f t="shared" si="42"/>
        <v>9.45739634015451</v>
      </c>
      <c r="R91" s="96">
        <f t="shared" si="43"/>
        <v>7.9600787401574804</v>
      </c>
      <c r="S91" s="96">
        <f t="shared" si="44"/>
        <v>1.427</v>
      </c>
      <c r="T91" s="96">
        <f t="shared" si="45"/>
        <v>2.769754426790632</v>
      </c>
      <c r="AB91" s="25"/>
      <c r="AC91" s="73"/>
      <c r="AD91" s="25"/>
      <c r="AE91" s="25"/>
      <c r="AG91" s="25"/>
      <c r="AH91" s="25"/>
      <c r="AI91" s="25"/>
      <c r="AJ91" s="25"/>
      <c r="AK91" s="25"/>
      <c r="AL91" s="25"/>
      <c r="AM91" s="25"/>
      <c r="AN91" s="25"/>
      <c r="AO91" s="25"/>
      <c r="AP91" s="25"/>
      <c r="AQ91" s="25"/>
      <c r="AR91" s="25"/>
    </row>
    <row r="92" spans="1:46" x14ac:dyDescent="0.15">
      <c r="A92" s="218">
        <f t="shared" si="46"/>
        <v>45130.999305555553</v>
      </c>
      <c r="B92" s="73">
        <f t="shared" si="33"/>
        <v>11</v>
      </c>
      <c r="C92" s="6">
        <f>IF(ISERROR(Penman!Z87),'Corn Irr'!C91,Penman!Z87)</f>
        <v>0.16883117116518559</v>
      </c>
      <c r="D92" s="7">
        <f t="shared" si="35"/>
        <v>1.0066666666666666</v>
      </c>
      <c r="E92" s="7">
        <f t="shared" si="36"/>
        <v>0.16995671230628681</v>
      </c>
      <c r="F92" s="131">
        <f>IF(L91&gt;0.3,AVERAGE(E90:E92)/'Irrigation Rate'!$B$17,0)</f>
        <v>0</v>
      </c>
      <c r="G92" s="7">
        <f t="shared" si="34"/>
        <v>0.16995671230628681</v>
      </c>
      <c r="H92" s="11">
        <f>'Table (Dly)'!C86</f>
        <v>0.19</v>
      </c>
      <c r="I92" s="16"/>
      <c r="K92" s="96">
        <f t="shared" si="37"/>
        <v>1.1817820760556244</v>
      </c>
      <c r="L92" s="208">
        <f t="shared" si="38"/>
        <v>0.22639503372713107</v>
      </c>
      <c r="M92" s="67"/>
      <c r="N92" s="96">
        <f t="shared" si="39"/>
        <v>0</v>
      </c>
      <c r="O92" s="120">
        <f t="shared" si="40"/>
        <v>24</v>
      </c>
      <c r="P92" s="96">
        <f t="shared" si="41"/>
        <v>5.2200000000000006</v>
      </c>
      <c r="Q92" s="96">
        <f t="shared" si="42"/>
        <v>9.627353052460796</v>
      </c>
      <c r="R92" s="96">
        <f t="shared" si="43"/>
        <v>8.1500787401574808</v>
      </c>
      <c r="S92" s="96">
        <f t="shared" si="44"/>
        <v>1.427</v>
      </c>
      <c r="T92" s="96">
        <f t="shared" si="45"/>
        <v>2.769754426790632</v>
      </c>
      <c r="AB92" s="25"/>
      <c r="AC92" s="73"/>
      <c r="AD92" s="25"/>
      <c r="AE92" s="25"/>
      <c r="AG92" s="25"/>
      <c r="AH92" s="25"/>
      <c r="AI92" s="25"/>
      <c r="AJ92" s="25"/>
      <c r="AK92" s="25"/>
      <c r="AL92" s="25"/>
      <c r="AM92" s="25"/>
      <c r="AN92" s="25"/>
      <c r="AO92" s="25"/>
      <c r="AP92" s="25"/>
      <c r="AQ92" s="25"/>
      <c r="AR92" s="25"/>
    </row>
    <row r="93" spans="1:46" x14ac:dyDescent="0.15">
      <c r="A93" s="218">
        <f t="shared" si="46"/>
        <v>45131.999305555553</v>
      </c>
      <c r="B93" s="73">
        <f t="shared" si="33"/>
        <v>11</v>
      </c>
      <c r="C93" s="6">
        <f>IF(ISERROR(Penman!Z88),'Corn Irr'!C92,Penman!Z88)</f>
        <v>0.12085672177177097</v>
      </c>
      <c r="D93" s="7">
        <f t="shared" si="35"/>
        <v>1.0066666666666666</v>
      </c>
      <c r="E93" s="7">
        <f t="shared" si="36"/>
        <v>0.12166243325024943</v>
      </c>
      <c r="F93" s="131">
        <f>IF(L92&gt;0.3,AVERAGE(E91:E93)/'Irrigation Rate'!$B$17,0)</f>
        <v>0</v>
      </c>
      <c r="G93" s="7">
        <f t="shared" si="34"/>
        <v>0.12166243325024943</v>
      </c>
      <c r="H93" s="11">
        <f>'Table (Dly)'!C87</f>
        <v>0</v>
      </c>
      <c r="I93" s="16"/>
      <c r="K93" s="96">
        <f t="shared" si="37"/>
        <v>1.3034445093058737</v>
      </c>
      <c r="L93" s="208">
        <f t="shared" si="38"/>
        <v>0.24970201327698727</v>
      </c>
      <c r="M93" s="67"/>
      <c r="N93" s="96">
        <f t="shared" si="39"/>
        <v>0</v>
      </c>
      <c r="O93" s="120">
        <f t="shared" si="40"/>
        <v>24</v>
      </c>
      <c r="P93" s="96">
        <f t="shared" si="41"/>
        <v>5.2200000000000006</v>
      </c>
      <c r="Q93" s="96">
        <f t="shared" si="42"/>
        <v>9.7490154857110447</v>
      </c>
      <c r="R93" s="96">
        <f t="shared" si="43"/>
        <v>8.1500787401574808</v>
      </c>
      <c r="S93" s="96">
        <f t="shared" si="44"/>
        <v>1.427</v>
      </c>
      <c r="T93" s="96">
        <f t="shared" si="45"/>
        <v>2.769754426790632</v>
      </c>
      <c r="AB93" s="25"/>
      <c r="AC93" s="73"/>
      <c r="AD93" s="25"/>
      <c r="AE93" s="25"/>
      <c r="AG93" s="25"/>
      <c r="AH93" s="25"/>
      <c r="AI93" s="25"/>
      <c r="AJ93" s="25"/>
      <c r="AK93" s="25"/>
      <c r="AL93" s="25"/>
      <c r="AM93" s="25"/>
      <c r="AN93" s="25"/>
      <c r="AO93" s="25"/>
      <c r="AP93" s="25"/>
      <c r="AQ93" s="25"/>
      <c r="AR93" s="25"/>
    </row>
    <row r="94" spans="1:46" x14ac:dyDescent="0.15">
      <c r="A94" s="218">
        <f t="shared" si="46"/>
        <v>45132.999305555553</v>
      </c>
      <c r="B94" s="73">
        <f t="shared" si="33"/>
        <v>11</v>
      </c>
      <c r="C94" s="6">
        <f>IF(ISERROR(Penman!Z89),'Corn Irr'!C93,Penman!Z89)</f>
        <v>0.18323401287625007</v>
      </c>
      <c r="D94" s="7">
        <f t="shared" si="35"/>
        <v>1.0066666666666666</v>
      </c>
      <c r="E94" s="7">
        <f t="shared" si="36"/>
        <v>0.18445557296209172</v>
      </c>
      <c r="F94" s="131">
        <f>IF(L93&gt;0.3,AVERAGE(E92:E94)/'Irrigation Rate'!$B$17,0)</f>
        <v>0</v>
      </c>
      <c r="G94" s="7">
        <f t="shared" si="34"/>
        <v>0.18445557296209172</v>
      </c>
      <c r="H94" s="11">
        <f>'Table (Dly)'!C88</f>
        <v>0</v>
      </c>
      <c r="I94" s="16"/>
      <c r="K94" s="96">
        <f t="shared" si="37"/>
        <v>1.4879000822679656</v>
      </c>
      <c r="L94" s="228">
        <f t="shared" si="38"/>
        <v>0.28503832993639183</v>
      </c>
      <c r="M94" s="67"/>
      <c r="N94" s="96">
        <f t="shared" si="39"/>
        <v>0</v>
      </c>
      <c r="O94" s="120">
        <f t="shared" si="40"/>
        <v>24</v>
      </c>
      <c r="P94" s="96">
        <f t="shared" si="41"/>
        <v>5.2200000000000006</v>
      </c>
      <c r="Q94" s="96">
        <f t="shared" si="42"/>
        <v>9.9334710586731365</v>
      </c>
      <c r="R94" s="96">
        <f t="shared" si="43"/>
        <v>8.1500787401574808</v>
      </c>
      <c r="S94" s="96">
        <f t="shared" si="44"/>
        <v>1.427</v>
      </c>
      <c r="T94" s="96">
        <f t="shared" si="45"/>
        <v>2.769754426790632</v>
      </c>
      <c r="AB94" s="25"/>
      <c r="AC94" s="73"/>
      <c r="AD94" s="25"/>
      <c r="AE94" s="25"/>
      <c r="AG94" s="25"/>
      <c r="AH94" s="25"/>
      <c r="AI94" s="25"/>
      <c r="AJ94" s="25"/>
      <c r="AK94" s="25"/>
      <c r="AL94" s="25"/>
      <c r="AM94" s="25"/>
      <c r="AN94" s="25"/>
      <c r="AO94" s="25"/>
      <c r="AP94" s="25"/>
      <c r="AQ94" s="25"/>
      <c r="AR94" s="25"/>
      <c r="AS94" s="25"/>
      <c r="AT94" s="25"/>
    </row>
    <row r="95" spans="1:46" x14ac:dyDescent="0.15">
      <c r="A95" s="218">
        <f t="shared" si="46"/>
        <v>45133.999305555553</v>
      </c>
      <c r="B95" s="73">
        <f t="shared" si="33"/>
        <v>11</v>
      </c>
      <c r="C95" s="6">
        <f>IF(ISERROR(Penman!Z90),'Corn Irr'!C94,Penman!Z90)</f>
        <v>0.17113477041683892</v>
      </c>
      <c r="D95" s="7">
        <f t="shared" si="35"/>
        <v>1.0066666666666666</v>
      </c>
      <c r="E95" s="7">
        <f t="shared" si="36"/>
        <v>0.17227566888628451</v>
      </c>
      <c r="F95" s="131">
        <f>IF(L94&gt;0.3,AVERAGE(E93:E95)/'Irrigation Rate'!$B$17,0)</f>
        <v>0</v>
      </c>
      <c r="G95" s="7">
        <f t="shared" si="34"/>
        <v>0.17227566888628451</v>
      </c>
      <c r="H95" s="11">
        <f>'Table (Dly)'!C89</f>
        <v>0.26</v>
      </c>
      <c r="I95" s="16"/>
      <c r="K95" s="96">
        <f t="shared" si="37"/>
        <v>1.4001757511542501</v>
      </c>
      <c r="L95" s="228">
        <f t="shared" si="38"/>
        <v>0.26823290251997123</v>
      </c>
      <c r="M95" s="67"/>
      <c r="N95" s="96">
        <f t="shared" si="39"/>
        <v>0</v>
      </c>
      <c r="O95" s="120">
        <f t="shared" si="40"/>
        <v>24</v>
      </c>
      <c r="P95" s="96">
        <f t="shared" si="41"/>
        <v>5.2200000000000006</v>
      </c>
      <c r="Q95" s="96">
        <f t="shared" si="42"/>
        <v>10.105746727559421</v>
      </c>
      <c r="R95" s="96">
        <f t="shared" si="43"/>
        <v>8.4100787401574806</v>
      </c>
      <c r="S95" s="96">
        <f t="shared" si="44"/>
        <v>1.427</v>
      </c>
      <c r="T95" s="96">
        <f t="shared" si="45"/>
        <v>2.769754426790632</v>
      </c>
      <c r="AB95" s="25"/>
      <c r="AC95" s="73"/>
      <c r="AD95" s="25"/>
      <c r="AE95" s="25"/>
      <c r="AG95" s="25"/>
      <c r="AH95" s="25"/>
      <c r="AI95" s="25"/>
      <c r="AJ95" s="25"/>
      <c r="AK95" s="25"/>
      <c r="AL95" s="25"/>
      <c r="AM95" s="25"/>
      <c r="AN95" s="25"/>
      <c r="AO95" s="25"/>
      <c r="AP95" s="25"/>
      <c r="AQ95" s="25"/>
      <c r="AR95" s="25"/>
    </row>
    <row r="96" spans="1:46" ht="12.75" customHeight="1" x14ac:dyDescent="0.15">
      <c r="A96" s="218">
        <f t="shared" si="46"/>
        <v>45134.999305555553</v>
      </c>
      <c r="B96" s="73">
        <f t="shared" si="33"/>
        <v>11</v>
      </c>
      <c r="C96" s="6">
        <f>IF(ISERROR(Penman!Z91),'Corn Irr'!C95,Penman!Z91)</f>
        <v>0.2116424310850458</v>
      </c>
      <c r="D96" s="7">
        <f t="shared" si="35"/>
        <v>1.0066666666666666</v>
      </c>
      <c r="E96" s="7">
        <f t="shared" si="36"/>
        <v>0.21305338062561274</v>
      </c>
      <c r="F96" s="131">
        <f>IF(L95&gt;0.3,AVERAGE(E94:E96)/'Irrigation Rate'!$B$17,0)</f>
        <v>0</v>
      </c>
      <c r="G96" s="7">
        <f t="shared" si="34"/>
        <v>0.21305338062561274</v>
      </c>
      <c r="H96" s="11">
        <f>'Table (Dly)'!C90</f>
        <v>0</v>
      </c>
      <c r="I96" s="16"/>
      <c r="J96">
        <f>2.2*0.045</f>
        <v>9.9000000000000005E-2</v>
      </c>
      <c r="K96" s="96">
        <f t="shared" si="37"/>
        <v>1.5142291317798628</v>
      </c>
      <c r="L96" s="228">
        <f t="shared" si="38"/>
        <v>0.29008220915323041</v>
      </c>
      <c r="M96" s="67"/>
      <c r="N96" s="96">
        <f t="shared" si="39"/>
        <v>0</v>
      </c>
      <c r="O96" s="120">
        <f t="shared" si="40"/>
        <v>24</v>
      </c>
      <c r="P96" s="96">
        <f t="shared" si="41"/>
        <v>5.2200000000000006</v>
      </c>
      <c r="Q96" s="96">
        <f t="shared" si="42"/>
        <v>10.318800108185034</v>
      </c>
      <c r="R96" s="96">
        <f t="shared" si="43"/>
        <v>8.4100787401574806</v>
      </c>
      <c r="S96" s="96">
        <f t="shared" si="44"/>
        <v>1.526</v>
      </c>
      <c r="T96" s="96">
        <f t="shared" si="45"/>
        <v>2.769754426790632</v>
      </c>
      <c r="AB96" s="25"/>
      <c r="AC96" s="73"/>
      <c r="AD96" s="25"/>
      <c r="AE96" s="25"/>
      <c r="AG96" s="25"/>
      <c r="AH96" s="25"/>
      <c r="AI96" s="25"/>
      <c r="AJ96" s="25"/>
      <c r="AK96" s="25"/>
      <c r="AL96" s="25"/>
      <c r="AM96" s="25"/>
      <c r="AN96" s="25"/>
      <c r="AO96" s="25"/>
      <c r="AP96" s="25"/>
      <c r="AQ96" s="25"/>
      <c r="AR96" s="25"/>
    </row>
    <row r="97" spans="1:49" x14ac:dyDescent="0.15">
      <c r="A97" s="218">
        <f t="shared" si="46"/>
        <v>45135.999305555553</v>
      </c>
      <c r="B97" s="73">
        <f t="shared" si="33"/>
        <v>11</v>
      </c>
      <c r="C97" s="6">
        <f>IF(ISERROR(Penman!Z92),'Corn Irr'!C96,Penman!Z92)</f>
        <v>0.17677258096764153</v>
      </c>
      <c r="D97" s="7">
        <f t="shared" si="35"/>
        <v>1.0066666666666666</v>
      </c>
      <c r="E97" s="7">
        <f t="shared" si="36"/>
        <v>0.17795106484075912</v>
      </c>
      <c r="F97" s="131">
        <f>IF(L96&gt;0.3,AVERAGE(E95:E97)/'Irrigation Rate'!$B$17,0)</f>
        <v>0</v>
      </c>
      <c r="G97" s="7">
        <f t="shared" si="34"/>
        <v>0.17795106484075912</v>
      </c>
      <c r="H97" s="11">
        <f>'Table (Dly)'!C91</f>
        <v>0.74015748031496065</v>
      </c>
      <c r="I97" s="16"/>
      <c r="K97" s="96">
        <f t="shared" si="37"/>
        <v>0.83520000000000016</v>
      </c>
      <c r="L97" s="228">
        <f t="shared" si="38"/>
        <v>0.16</v>
      </c>
      <c r="M97" s="67">
        <v>0.16</v>
      </c>
      <c r="N97" s="96">
        <f t="shared" si="39"/>
        <v>0</v>
      </c>
      <c r="O97" s="120">
        <f t="shared" si="40"/>
        <v>24</v>
      </c>
      <c r="P97" s="96">
        <f t="shared" si="41"/>
        <v>5.2200000000000006</v>
      </c>
      <c r="Q97" s="96">
        <f t="shared" si="42"/>
        <v>10.496751173025793</v>
      </c>
      <c r="R97" s="96">
        <f t="shared" si="43"/>
        <v>9.1502362204724417</v>
      </c>
      <c r="S97" s="96">
        <f t="shared" si="44"/>
        <v>1.526</v>
      </c>
      <c r="T97" s="96">
        <f t="shared" si="45"/>
        <v>2.769754426790632</v>
      </c>
      <c r="AB97" s="25"/>
      <c r="AC97" s="73"/>
      <c r="AD97" s="25"/>
      <c r="AE97" s="25"/>
      <c r="AG97" s="25"/>
      <c r="AH97" s="25"/>
      <c r="AI97" s="25"/>
      <c r="AJ97" s="25"/>
      <c r="AK97" s="25"/>
      <c r="AL97" s="25"/>
      <c r="AM97" s="25"/>
      <c r="AN97" s="25"/>
      <c r="AO97" s="25"/>
      <c r="AP97" s="25"/>
      <c r="AQ97" s="25"/>
      <c r="AR97" s="25"/>
    </row>
    <row r="98" spans="1:49" x14ac:dyDescent="0.15">
      <c r="A98" s="218">
        <f t="shared" si="46"/>
        <v>45136.999305555553</v>
      </c>
      <c r="B98" s="73">
        <f t="shared" si="33"/>
        <v>12</v>
      </c>
      <c r="C98" s="6">
        <f>IF(ISERROR(Penman!Z93),'Corn Irr'!C97,Penman!Z93)</f>
        <v>0.15172615449329138</v>
      </c>
      <c r="D98" s="7">
        <f t="shared" si="35"/>
        <v>0.98444444444444434</v>
      </c>
      <c r="E98" s="7">
        <f t="shared" si="36"/>
        <v>0.14936596986784018</v>
      </c>
      <c r="F98" s="131">
        <f>IF(L97&gt;0.3,AVERAGE(E96:E98)/'Irrigation Rate'!$B$17,0)</f>
        <v>0</v>
      </c>
      <c r="G98" s="7">
        <f t="shared" si="34"/>
        <v>0.14936596986784018</v>
      </c>
      <c r="H98" s="11">
        <f>'Table (Dly)'!C92</f>
        <v>0.64015748031496078</v>
      </c>
      <c r="I98" s="16"/>
      <c r="K98" s="96">
        <f t="shared" si="37"/>
        <v>0.46980000000000005</v>
      </c>
      <c r="L98" s="228">
        <f t="shared" si="38"/>
        <v>0.09</v>
      </c>
      <c r="M98" s="67">
        <v>0.09</v>
      </c>
      <c r="N98" s="96">
        <f t="shared" si="39"/>
        <v>0</v>
      </c>
      <c r="O98" s="120">
        <f t="shared" si="40"/>
        <v>24</v>
      </c>
      <c r="P98" s="96">
        <f t="shared" si="41"/>
        <v>5.2200000000000006</v>
      </c>
      <c r="Q98" s="96">
        <f t="shared" si="42"/>
        <v>10.646117142893633</v>
      </c>
      <c r="R98" s="96">
        <f t="shared" si="43"/>
        <v>9.7903937007874031</v>
      </c>
      <c r="S98" s="96">
        <f t="shared" si="44"/>
        <v>1.526</v>
      </c>
      <c r="T98" s="96">
        <f t="shared" si="45"/>
        <v>2.769754426790632</v>
      </c>
      <c r="AB98" s="25"/>
      <c r="AC98" s="73"/>
      <c r="AD98" s="25"/>
      <c r="AE98" s="25"/>
      <c r="AG98" s="25"/>
      <c r="AH98" s="25"/>
      <c r="AI98" s="25"/>
      <c r="AJ98" s="25"/>
      <c r="AK98" s="25"/>
      <c r="AL98" s="25"/>
      <c r="AM98" s="25"/>
      <c r="AN98" s="25"/>
      <c r="AO98" s="25"/>
      <c r="AP98" s="25"/>
      <c r="AQ98" s="25"/>
      <c r="AR98" s="25"/>
    </row>
    <row r="99" spans="1:49" x14ac:dyDescent="0.15">
      <c r="A99" s="218">
        <f t="shared" si="46"/>
        <v>45137.999305555553</v>
      </c>
      <c r="B99" s="73">
        <f t="shared" si="33"/>
        <v>12</v>
      </c>
      <c r="C99" s="6">
        <f>IF(ISERROR(Penman!Z94),'Corn Irr'!C98,Penman!Z94)</f>
        <v>0.16646100634276931</v>
      </c>
      <c r="D99" s="7">
        <f t="shared" si="35"/>
        <v>0.98444444444444434</v>
      </c>
      <c r="E99" s="7">
        <f t="shared" si="36"/>
        <v>0.16387161291077065</v>
      </c>
      <c r="F99" s="131">
        <f>IF(L98&gt;0.3,AVERAGE(E97:E99)/'Irrigation Rate'!$B$17,0)</f>
        <v>0</v>
      </c>
      <c r="G99" s="7">
        <f t="shared" si="34"/>
        <v>0.16387161291077065</v>
      </c>
      <c r="H99" s="11">
        <f>'Table (Dly)'!C93</f>
        <v>0</v>
      </c>
      <c r="I99" s="16"/>
      <c r="K99" s="96">
        <f t="shared" si="37"/>
        <v>0.63367161291077068</v>
      </c>
      <c r="L99" s="228">
        <f t="shared" si="38"/>
        <v>0.12139302929325108</v>
      </c>
      <c r="M99" s="67"/>
      <c r="N99" s="96">
        <f t="shared" si="39"/>
        <v>0</v>
      </c>
      <c r="O99" s="120">
        <f t="shared" si="40"/>
        <v>24</v>
      </c>
      <c r="P99" s="96">
        <f t="shared" si="41"/>
        <v>5.2200000000000006</v>
      </c>
      <c r="Q99" s="96">
        <f t="shared" si="42"/>
        <v>10.809988755804405</v>
      </c>
      <c r="R99" s="96">
        <f t="shared" si="43"/>
        <v>9.7903937007874031</v>
      </c>
      <c r="S99" s="96">
        <f t="shared" si="44"/>
        <v>1.526</v>
      </c>
      <c r="T99" s="96">
        <f t="shared" si="45"/>
        <v>2.769754426790632</v>
      </c>
      <c r="AB99" s="25"/>
      <c r="AC99" s="73"/>
      <c r="AD99" s="25"/>
      <c r="AE99" s="25"/>
      <c r="AG99" s="25"/>
      <c r="AH99" s="25"/>
      <c r="AI99" s="25"/>
      <c r="AJ99" s="25"/>
      <c r="AK99" s="25"/>
      <c r="AL99" s="25"/>
      <c r="AM99" s="25"/>
      <c r="AN99" s="25"/>
      <c r="AO99" s="25"/>
      <c r="AP99" s="25"/>
      <c r="AQ99" s="25"/>
      <c r="AR99" s="25"/>
    </row>
    <row r="100" spans="1:49" x14ac:dyDescent="0.15">
      <c r="A100" s="218">
        <f t="shared" si="46"/>
        <v>45138.999305555553</v>
      </c>
      <c r="B100" s="73">
        <f t="shared" si="33"/>
        <v>12</v>
      </c>
      <c r="C100" s="6">
        <f>IF(ISERROR(Penman!Z95),'Corn Irr'!C99,Penman!Z95)</f>
        <v>0.16693316393864788</v>
      </c>
      <c r="D100" s="7">
        <f t="shared" si="35"/>
        <v>0.98444444444444434</v>
      </c>
      <c r="E100" s="7">
        <f t="shared" si="36"/>
        <v>0.16433642583293556</v>
      </c>
      <c r="F100" s="131">
        <f>IF(L99&gt;0.3,AVERAGE(E98:E100)/'Irrigation Rate'!$B$17,0)</f>
        <v>0</v>
      </c>
      <c r="G100" s="7">
        <f t="shared" si="34"/>
        <v>0.16433642583293556</v>
      </c>
      <c r="H100" s="11">
        <f>'Table (Dly)'!C94</f>
        <v>0</v>
      </c>
      <c r="I100" s="16"/>
      <c r="K100" s="96">
        <f t="shared" si="37"/>
        <v>0.79800803874370629</v>
      </c>
      <c r="L100" s="228">
        <f t="shared" si="38"/>
        <v>0.15287510320760656</v>
      </c>
      <c r="M100" s="67"/>
      <c r="N100" s="96">
        <f t="shared" si="39"/>
        <v>0</v>
      </c>
      <c r="O100" s="120">
        <f t="shared" si="40"/>
        <v>24</v>
      </c>
      <c r="P100" s="96">
        <f t="shared" si="41"/>
        <v>5.2200000000000006</v>
      </c>
      <c r="Q100" s="96">
        <f t="shared" si="42"/>
        <v>10.97432518163734</v>
      </c>
      <c r="R100" s="96">
        <f t="shared" si="43"/>
        <v>9.7903937007874031</v>
      </c>
      <c r="S100" s="96">
        <f t="shared" si="44"/>
        <v>1.526</v>
      </c>
      <c r="T100" s="96">
        <f t="shared" si="45"/>
        <v>2.769754426790632</v>
      </c>
      <c r="AB100" s="25"/>
      <c r="AC100" s="73"/>
      <c r="AD100" s="25"/>
      <c r="AE100" s="25"/>
      <c r="AG100" s="25"/>
      <c r="AH100" s="25"/>
      <c r="AI100" s="25"/>
      <c r="AJ100" s="25"/>
      <c r="AK100" s="25"/>
      <c r="AL100" s="25"/>
      <c r="AM100" s="25"/>
      <c r="AN100" s="25"/>
      <c r="AO100" s="25"/>
      <c r="AP100" s="25"/>
      <c r="AQ100" s="25"/>
      <c r="AR100" s="25"/>
    </row>
    <row r="101" spans="1:49" x14ac:dyDescent="0.15">
      <c r="A101" s="218">
        <f t="shared" si="46"/>
        <v>45139.999305555553</v>
      </c>
      <c r="B101" s="73">
        <f t="shared" si="33"/>
        <v>12</v>
      </c>
      <c r="C101" s="6">
        <f>IF(ISERROR(Penman!Z96),'Corn Irr'!C100,Penman!Z96)</f>
        <v>0.16689292207750051</v>
      </c>
      <c r="D101" s="7">
        <f t="shared" si="35"/>
        <v>0.98444444444444434</v>
      </c>
      <c r="E101" s="7">
        <f t="shared" si="36"/>
        <v>0.16429680995629492</v>
      </c>
      <c r="F101" s="131">
        <f>IF(L100&gt;0.3,AVERAGE(E99:E101)/'Irrigation Rate'!$B$17,0)</f>
        <v>0</v>
      </c>
      <c r="G101" s="7">
        <f t="shared" si="34"/>
        <v>0.16429680995629492</v>
      </c>
      <c r="H101" s="11">
        <f>'Table (Dly)'!C95</f>
        <v>0</v>
      </c>
      <c r="I101" s="16"/>
      <c r="K101" s="96">
        <f t="shared" si="37"/>
        <v>0.96230484870000121</v>
      </c>
      <c r="L101" s="228">
        <f t="shared" si="38"/>
        <v>0.18434958787356343</v>
      </c>
      <c r="M101" s="67"/>
      <c r="N101" s="96">
        <f t="shared" si="39"/>
        <v>0</v>
      </c>
      <c r="O101" s="120">
        <f t="shared" si="40"/>
        <v>24</v>
      </c>
      <c r="P101" s="96">
        <f t="shared" si="41"/>
        <v>5.2200000000000006</v>
      </c>
      <c r="Q101" s="96">
        <f t="shared" si="42"/>
        <v>11.138621991593634</v>
      </c>
      <c r="R101" s="96">
        <f t="shared" si="43"/>
        <v>9.7903937007874031</v>
      </c>
      <c r="S101" s="96">
        <f t="shared" si="44"/>
        <v>1.526</v>
      </c>
      <c r="T101" s="96">
        <f t="shared" si="45"/>
        <v>2.769754426790632</v>
      </c>
      <c r="AB101" s="25"/>
      <c r="AC101" s="73"/>
      <c r="AD101" s="25"/>
      <c r="AE101" s="25"/>
      <c r="AG101" s="25"/>
      <c r="AH101" s="25"/>
      <c r="AI101" s="25"/>
      <c r="AJ101" s="25"/>
      <c r="AK101" s="25"/>
      <c r="AL101" s="25"/>
      <c r="AM101" s="25"/>
      <c r="AN101" s="25"/>
      <c r="AO101" s="25"/>
      <c r="AP101" s="25"/>
      <c r="AQ101" s="25"/>
      <c r="AR101" s="25"/>
    </row>
    <row r="102" spans="1:49" x14ac:dyDescent="0.15">
      <c r="A102" s="218">
        <f t="shared" si="46"/>
        <v>45140.999305555553</v>
      </c>
      <c r="B102" s="73">
        <f t="shared" si="33"/>
        <v>12</v>
      </c>
      <c r="C102" s="6">
        <f>IF(ISERROR(Penman!Z97),'Corn Irr'!C101,Penman!Z97)</f>
        <v>2.8368269711382746E-2</v>
      </c>
      <c r="D102" s="7">
        <f t="shared" si="35"/>
        <v>0.98444444444444434</v>
      </c>
      <c r="E102" s="7">
        <f t="shared" si="36"/>
        <v>2.7926985515872346E-2</v>
      </c>
      <c r="F102" s="131">
        <f>IF(L101&gt;0.3,AVERAGE(E100:E102)/'Irrigation Rate'!$B$17,0)</f>
        <v>0</v>
      </c>
      <c r="G102" s="7">
        <f t="shared" si="34"/>
        <v>2.7926985515872346E-2</v>
      </c>
      <c r="H102" s="11">
        <f>'Table (Dly)'!C96</f>
        <v>0</v>
      </c>
      <c r="I102" s="16"/>
      <c r="K102" s="96">
        <f t="shared" si="37"/>
        <v>0.99023183421587357</v>
      </c>
      <c r="L102" s="228">
        <f t="shared" si="38"/>
        <v>0.18969958509882634</v>
      </c>
      <c r="M102" s="67"/>
      <c r="N102" s="96">
        <f t="shared" si="39"/>
        <v>0</v>
      </c>
      <c r="O102" s="120">
        <f t="shared" si="40"/>
        <v>24</v>
      </c>
      <c r="P102" s="96">
        <f t="shared" si="41"/>
        <v>5.2200000000000006</v>
      </c>
      <c r="Q102" s="96">
        <f t="shared" si="42"/>
        <v>11.166548977109507</v>
      </c>
      <c r="R102" s="96">
        <f t="shared" si="43"/>
        <v>9.7903937007874031</v>
      </c>
      <c r="S102" s="96">
        <f t="shared" si="44"/>
        <v>1.526</v>
      </c>
      <c r="T102" s="96">
        <f t="shared" si="45"/>
        <v>2.769754426790632</v>
      </c>
      <c r="AB102" s="25"/>
      <c r="AC102" s="73"/>
      <c r="AD102" s="25"/>
      <c r="AE102" s="25"/>
      <c r="AG102" s="25"/>
      <c r="AH102" s="25"/>
      <c r="AI102" s="25"/>
      <c r="AJ102" s="25"/>
      <c r="AK102" s="25"/>
      <c r="AL102" s="25"/>
      <c r="AM102" s="25"/>
      <c r="AN102" s="25"/>
      <c r="AO102" s="25"/>
      <c r="AP102" s="25"/>
      <c r="AQ102" s="25"/>
      <c r="AR102" s="25"/>
    </row>
    <row r="103" spans="1:49" x14ac:dyDescent="0.15">
      <c r="A103" s="218">
        <f t="shared" si="46"/>
        <v>45141.999305555553</v>
      </c>
      <c r="B103" s="73">
        <f t="shared" si="33"/>
        <v>12</v>
      </c>
      <c r="C103" s="6">
        <f>IF(ISERROR(Penman!Z98),'Corn Irr'!C102,Penman!Z98)</f>
        <v>0.18273047391824374</v>
      </c>
      <c r="D103" s="7">
        <f t="shared" si="35"/>
        <v>0.98444444444444434</v>
      </c>
      <c r="E103" s="7">
        <f t="shared" si="36"/>
        <v>0.17988799987951548</v>
      </c>
      <c r="F103" s="131">
        <f>IF(L102&gt;0.3,AVERAGE(E101:E103)/'Irrigation Rate'!$B$17,0)</f>
        <v>0</v>
      </c>
      <c r="G103" s="7">
        <f t="shared" si="34"/>
        <v>0.17988799987951548</v>
      </c>
      <c r="H103" s="11">
        <f>'Table (Dly)'!C97</f>
        <v>0</v>
      </c>
      <c r="I103" s="16"/>
      <c r="K103" s="96">
        <f t="shared" si="37"/>
        <v>1.1701198340953891</v>
      </c>
      <c r="L103" s="228">
        <f t="shared" si="38"/>
        <v>0.22416088775773735</v>
      </c>
      <c r="M103" s="67"/>
      <c r="N103" s="96">
        <f t="shared" si="39"/>
        <v>0</v>
      </c>
      <c r="O103" s="120">
        <f t="shared" si="40"/>
        <v>24</v>
      </c>
      <c r="P103" s="96">
        <f t="shared" si="41"/>
        <v>5.2200000000000006</v>
      </c>
      <c r="Q103" s="96">
        <f t="shared" si="42"/>
        <v>11.346436976989022</v>
      </c>
      <c r="R103" s="96">
        <f t="shared" si="43"/>
        <v>9.7903937007874031</v>
      </c>
      <c r="S103" s="96">
        <f t="shared" si="44"/>
        <v>1.526</v>
      </c>
      <c r="T103" s="96">
        <f t="shared" si="45"/>
        <v>2.769754426790632</v>
      </c>
      <c r="AB103" s="25"/>
      <c r="AC103" s="73"/>
      <c r="AD103" s="25"/>
      <c r="AE103" s="25"/>
      <c r="AG103" s="25"/>
      <c r="AH103" s="25"/>
      <c r="AI103" s="25"/>
      <c r="AJ103" s="25"/>
      <c r="AK103" s="25"/>
      <c r="AL103" s="25"/>
      <c r="AM103" s="25"/>
      <c r="AN103" s="25"/>
      <c r="AO103" s="25"/>
      <c r="AP103" s="25"/>
      <c r="AQ103" s="25"/>
      <c r="AR103" s="25"/>
      <c r="AS103" s="25"/>
      <c r="AT103" s="25"/>
    </row>
    <row r="104" spans="1:49" x14ac:dyDescent="0.15">
      <c r="A104" s="218">
        <f t="shared" si="46"/>
        <v>45142.999305555553</v>
      </c>
      <c r="B104" s="73">
        <f t="shared" si="33"/>
        <v>12</v>
      </c>
      <c r="C104" s="6">
        <f>IF(ISERROR(Penman!Z99),'Corn Irr'!C103,Penman!Z99)</f>
        <v>0.1807526581025041</v>
      </c>
      <c r="D104" s="7">
        <f t="shared" si="35"/>
        <v>0.98444444444444434</v>
      </c>
      <c r="E104" s="7">
        <f t="shared" si="36"/>
        <v>0.17794095008757624</v>
      </c>
      <c r="F104" s="131">
        <f>IF(L103&gt;0.3,AVERAGE(E102:E104)/'Irrigation Rate'!$B$17,0)</f>
        <v>0</v>
      </c>
      <c r="G104" s="7">
        <f t="shared" si="34"/>
        <v>0.17794095008757624</v>
      </c>
      <c r="H104" s="11">
        <f>'Table (Dly)'!C98</f>
        <v>0</v>
      </c>
      <c r="I104" s="16"/>
      <c r="J104">
        <f>3.7*0.045</f>
        <v>0.16650000000000001</v>
      </c>
      <c r="K104" s="96">
        <f t="shared" si="37"/>
        <v>1.1815607841829652</v>
      </c>
      <c r="L104" s="228">
        <f t="shared" si="38"/>
        <v>0.22635264064807759</v>
      </c>
      <c r="M104" s="67"/>
      <c r="N104" s="96">
        <f t="shared" si="39"/>
        <v>0</v>
      </c>
      <c r="O104" s="120">
        <f t="shared" si="40"/>
        <v>24</v>
      </c>
      <c r="P104" s="96">
        <f t="shared" si="41"/>
        <v>5.2200000000000006</v>
      </c>
      <c r="Q104" s="96">
        <f t="shared" si="42"/>
        <v>11.524377927076598</v>
      </c>
      <c r="R104" s="96">
        <f t="shared" si="43"/>
        <v>9.7903937007874031</v>
      </c>
      <c r="S104" s="96">
        <f t="shared" si="44"/>
        <v>1.6925000000000001</v>
      </c>
      <c r="T104" s="96">
        <f t="shared" si="45"/>
        <v>2.769754426790632</v>
      </c>
      <c r="AB104" s="25"/>
      <c r="AC104" s="73"/>
      <c r="AD104" s="25"/>
      <c r="AE104" s="25"/>
      <c r="AG104" s="25"/>
      <c r="AH104" s="25"/>
      <c r="AI104" s="25"/>
      <c r="AJ104" s="25"/>
      <c r="AK104" s="25"/>
      <c r="AL104" s="25"/>
      <c r="AM104" s="25"/>
      <c r="AN104" s="25"/>
      <c r="AO104" s="25"/>
      <c r="AP104" s="25"/>
      <c r="AQ104" s="25"/>
      <c r="AR104" s="25"/>
      <c r="AS104" s="25"/>
      <c r="AT104" s="25"/>
      <c r="AU104" s="25"/>
      <c r="AV104" s="25"/>
      <c r="AW104" s="25"/>
    </row>
    <row r="105" spans="1:49" x14ac:dyDescent="0.15">
      <c r="A105" s="218">
        <f t="shared" si="46"/>
        <v>45143.999305555553</v>
      </c>
      <c r="B105" s="73">
        <f t="shared" si="33"/>
        <v>13</v>
      </c>
      <c r="C105" s="6">
        <f>IF(ISERROR(Penman!Z100),'Corn Irr'!C104,Penman!Z100)</f>
        <v>7.4706342563816697E-2</v>
      </c>
      <c r="D105" s="7">
        <f t="shared" si="35"/>
        <v>0.94555555555555559</v>
      </c>
      <c r="E105" s="7">
        <f t="shared" si="36"/>
        <v>7.0638997246453353E-2</v>
      </c>
      <c r="F105" s="131">
        <f>IF(L104&gt;0.3,AVERAGE(E103:E105)/'Irrigation Rate'!$B$17,0)</f>
        <v>0</v>
      </c>
      <c r="G105" s="7">
        <f t="shared" si="34"/>
        <v>7.0638997246453353E-2</v>
      </c>
      <c r="H105" s="11">
        <f>'Table (Dly)'!C99</f>
        <v>2.5299212598425198</v>
      </c>
      <c r="I105" s="16"/>
      <c r="K105" s="96">
        <f t="shared" si="37"/>
        <v>0</v>
      </c>
      <c r="L105" s="228">
        <f t="shared" si="38"/>
        <v>0</v>
      </c>
      <c r="M105" s="67">
        <v>0</v>
      </c>
      <c r="N105" s="96">
        <f t="shared" si="39"/>
        <v>1.2777214784131012</v>
      </c>
      <c r="O105" s="120">
        <f t="shared" si="40"/>
        <v>24</v>
      </c>
      <c r="P105" s="96">
        <f t="shared" si="41"/>
        <v>5.2200000000000006</v>
      </c>
      <c r="Q105" s="96">
        <f t="shared" si="42"/>
        <v>11.595016924323051</v>
      </c>
      <c r="R105" s="96">
        <f t="shared" si="43"/>
        <v>12.320314960629922</v>
      </c>
      <c r="S105" s="96">
        <f t="shared" si="44"/>
        <v>1.6925000000000001</v>
      </c>
      <c r="T105" s="96">
        <f t="shared" si="45"/>
        <v>4.0474759052037328</v>
      </c>
      <c r="AB105" s="25"/>
      <c r="AC105" s="73"/>
      <c r="AD105" s="25"/>
      <c r="AE105" s="25"/>
      <c r="AG105" s="25"/>
      <c r="AH105" s="25"/>
      <c r="AI105" s="25"/>
      <c r="AJ105" s="25"/>
      <c r="AK105" s="25"/>
      <c r="AL105" s="25"/>
      <c r="AM105" s="25"/>
      <c r="AN105" s="25"/>
      <c r="AO105" s="25"/>
      <c r="AP105" s="25"/>
      <c r="AQ105" s="25"/>
      <c r="AR105" s="25"/>
      <c r="AS105" s="25"/>
      <c r="AT105" s="25"/>
      <c r="AU105" s="25"/>
      <c r="AV105" s="25"/>
      <c r="AW105" s="25"/>
    </row>
    <row r="106" spans="1:49" x14ac:dyDescent="0.15">
      <c r="A106" s="218">
        <f t="shared" si="46"/>
        <v>45144.999305555553</v>
      </c>
      <c r="B106" s="73">
        <f t="shared" si="33"/>
        <v>13</v>
      </c>
      <c r="C106" s="6">
        <f>IF(ISERROR(Penman!Z101),'Corn Irr'!C105,Penman!Z101)</f>
        <v>7.5985276340347879E-2</v>
      </c>
      <c r="D106" s="7">
        <f t="shared" ref="D106:D137" si="47">IF(B106&gt;0,IF(L105&lt;=SWDPcritical,1,((1-L105)/(1-SWDPcritical)))*VLOOKUP(0,$BG$241:$CC$241,B106+1,FALSE),0.2)</f>
        <v>0.94555555555555559</v>
      </c>
      <c r="E106" s="7">
        <f t="shared" si="36"/>
        <v>7.1848300184040051E-2</v>
      </c>
      <c r="F106" s="131">
        <f>IF(L105&gt;0.3,AVERAGE(E104:E106)/'Irrigation Rate'!$B$17,0)</f>
        <v>0</v>
      </c>
      <c r="G106" s="7">
        <f t="shared" si="34"/>
        <v>7.1848300184040051E-2</v>
      </c>
      <c r="H106" s="11">
        <f>'Table (Dly)'!C100</f>
        <v>0.02</v>
      </c>
      <c r="I106" s="16"/>
      <c r="K106" s="96">
        <f t="shared" si="37"/>
        <v>5.1848300184040047E-2</v>
      </c>
      <c r="L106" s="228">
        <f t="shared" si="38"/>
        <v>9.9326245563295095E-3</v>
      </c>
      <c r="M106" s="67"/>
      <c r="N106" s="96">
        <f t="shared" si="39"/>
        <v>0</v>
      </c>
      <c r="O106" s="120">
        <f t="shared" si="40"/>
        <v>24</v>
      </c>
      <c r="P106" s="96">
        <f t="shared" si="41"/>
        <v>5.2200000000000006</v>
      </c>
      <c r="Q106" s="96">
        <f t="shared" si="42"/>
        <v>11.666865224507092</v>
      </c>
      <c r="R106" s="96">
        <f t="shared" si="43"/>
        <v>12.340314960629922</v>
      </c>
      <c r="S106" s="96">
        <f t="shared" si="44"/>
        <v>1.6925000000000001</v>
      </c>
      <c r="T106" s="96">
        <f t="shared" si="45"/>
        <v>4.0474759052037328</v>
      </c>
      <c r="AB106" s="25"/>
      <c r="AC106" s="73"/>
      <c r="AD106" s="25"/>
      <c r="AE106" s="25"/>
      <c r="AG106" s="25"/>
      <c r="AH106" s="25"/>
      <c r="AI106" s="25"/>
      <c r="AJ106" s="25"/>
      <c r="AK106" s="25"/>
      <c r="AL106" s="25"/>
      <c r="AM106" s="25"/>
      <c r="AN106" s="25"/>
      <c r="AO106" s="25"/>
      <c r="AP106" s="25"/>
      <c r="AQ106" s="25"/>
      <c r="AR106" s="25"/>
      <c r="AS106" s="25"/>
      <c r="AT106" s="25"/>
      <c r="AU106" s="25"/>
      <c r="AV106" s="25"/>
      <c r="AW106" s="25"/>
    </row>
    <row r="107" spans="1:49" x14ac:dyDescent="0.15">
      <c r="A107" s="218">
        <f t="shared" si="46"/>
        <v>45145.999305555553</v>
      </c>
      <c r="B107" s="73">
        <f t="shared" si="33"/>
        <v>13</v>
      </c>
      <c r="C107" s="6">
        <f>IF(ISERROR(Penman!Z102),'Corn Irr'!C106,Penman!Z102)</f>
        <v>0.1057127371517935</v>
      </c>
      <c r="D107" s="7">
        <f t="shared" si="47"/>
        <v>0.94555555555555559</v>
      </c>
      <c r="E107" s="7">
        <f t="shared" si="36"/>
        <v>9.9957265906862519E-2</v>
      </c>
      <c r="F107" s="131">
        <f>IF(L106&gt;0.3,AVERAGE(E105:E107)/'Irrigation Rate'!$B$17,0)</f>
        <v>0</v>
      </c>
      <c r="G107" s="7">
        <f t="shared" si="34"/>
        <v>9.9957265906862519E-2</v>
      </c>
      <c r="H107" s="11">
        <f>'Table (Dly)'!C101</f>
        <v>0.52007874015748035</v>
      </c>
      <c r="I107" s="16"/>
      <c r="K107" s="96">
        <f t="shared" si="37"/>
        <v>0</v>
      </c>
      <c r="L107" s="228">
        <f t="shared" si="38"/>
        <v>0</v>
      </c>
      <c r="M107" s="67">
        <v>0</v>
      </c>
      <c r="N107" s="96">
        <f t="shared" si="39"/>
        <v>0.36827317406657778</v>
      </c>
      <c r="O107" s="120">
        <f t="shared" si="40"/>
        <v>24</v>
      </c>
      <c r="P107" s="96">
        <f t="shared" si="41"/>
        <v>5.2200000000000006</v>
      </c>
      <c r="Q107" s="96">
        <f t="shared" si="42"/>
        <v>11.766822490413954</v>
      </c>
      <c r="R107" s="96">
        <f t="shared" si="43"/>
        <v>12.860393700787402</v>
      </c>
      <c r="S107" s="96">
        <f t="shared" si="44"/>
        <v>1.6925000000000001</v>
      </c>
      <c r="T107" s="96">
        <f t="shared" si="45"/>
        <v>4.4157490792703102</v>
      </c>
      <c r="AB107" s="25"/>
      <c r="AC107" s="73"/>
      <c r="AD107" s="25"/>
      <c r="AE107" s="25"/>
      <c r="AG107" s="25"/>
      <c r="AH107" s="25"/>
      <c r="AI107" s="25"/>
      <c r="AJ107" s="25"/>
      <c r="AK107" s="25"/>
      <c r="AL107" s="25"/>
      <c r="AM107" s="25"/>
      <c r="AN107" s="25"/>
      <c r="AO107" s="25"/>
      <c r="AP107" s="25"/>
      <c r="AQ107" s="25"/>
      <c r="AR107" s="25"/>
      <c r="AS107" s="25"/>
      <c r="AT107" s="25"/>
      <c r="AU107" s="25"/>
      <c r="AV107" s="25"/>
      <c r="AW107" s="25"/>
    </row>
    <row r="108" spans="1:49" x14ac:dyDescent="0.15">
      <c r="A108" s="218">
        <f t="shared" si="46"/>
        <v>45146.999305555553</v>
      </c>
      <c r="B108" s="73">
        <f t="shared" si="33"/>
        <v>13</v>
      </c>
      <c r="C108" s="6">
        <f>IF(ISERROR(Penman!Z103),'Corn Irr'!C107,Penman!Z103)</f>
        <v>0.14340224372782329</v>
      </c>
      <c r="D108" s="7">
        <f t="shared" si="47"/>
        <v>0.94555555555555559</v>
      </c>
      <c r="E108" s="7">
        <f t="shared" si="36"/>
        <v>0.13559478823597512</v>
      </c>
      <c r="F108" s="131">
        <f>IF(L107&gt;0.3,AVERAGE(E106:E108)/'Irrigation Rate'!$B$17,0)</f>
        <v>0</v>
      </c>
      <c r="G108" s="7">
        <f t="shared" si="34"/>
        <v>0.13559478823597512</v>
      </c>
      <c r="H108" s="11">
        <f>'Table (Dly)'!C102</f>
        <v>0.19</v>
      </c>
      <c r="I108" s="16"/>
      <c r="K108" s="96">
        <f t="shared" si="37"/>
        <v>0</v>
      </c>
      <c r="L108" s="228">
        <f t="shared" si="38"/>
        <v>0</v>
      </c>
      <c r="M108" s="67"/>
      <c r="N108" s="96">
        <f t="shared" si="39"/>
        <v>5.440521176402488E-2</v>
      </c>
      <c r="O108" s="120">
        <f t="shared" si="40"/>
        <v>24</v>
      </c>
      <c r="P108" s="96">
        <f t="shared" si="41"/>
        <v>5.2200000000000006</v>
      </c>
      <c r="Q108" s="96">
        <f t="shared" si="42"/>
        <v>11.90241727864993</v>
      </c>
      <c r="R108" s="96">
        <f t="shared" si="43"/>
        <v>13.050393700787401</v>
      </c>
      <c r="S108" s="96">
        <f t="shared" si="44"/>
        <v>1.6925000000000001</v>
      </c>
      <c r="T108" s="96">
        <f t="shared" si="45"/>
        <v>4.4701542910343353</v>
      </c>
      <c r="AB108" s="25"/>
      <c r="AC108" s="73"/>
      <c r="AD108" s="25"/>
      <c r="AE108" s="25"/>
      <c r="AG108" s="25"/>
      <c r="AH108" s="25"/>
      <c r="AI108" s="25"/>
      <c r="AJ108" s="25"/>
      <c r="AK108" s="25"/>
      <c r="AL108" s="25"/>
      <c r="AM108" s="25"/>
      <c r="AN108" s="25"/>
      <c r="AO108" s="25"/>
      <c r="AP108" s="25"/>
      <c r="AQ108" s="25"/>
      <c r="AR108" s="25"/>
      <c r="AS108" s="25"/>
      <c r="AT108" s="25"/>
      <c r="AU108" s="25"/>
      <c r="AV108" s="25"/>
      <c r="AW108" s="25"/>
    </row>
    <row r="109" spans="1:49" x14ac:dyDescent="0.15">
      <c r="A109" s="218">
        <f t="shared" si="46"/>
        <v>45147.999305555553</v>
      </c>
      <c r="B109" s="73">
        <f t="shared" si="33"/>
        <v>13</v>
      </c>
      <c r="C109" s="6">
        <f>IF(ISERROR(Penman!Z104),'Corn Irr'!C108,Penman!Z104)</f>
        <v>9.9197456641924087E-2</v>
      </c>
      <c r="D109" s="7">
        <f t="shared" si="47"/>
        <v>0.94555555555555559</v>
      </c>
      <c r="E109" s="7">
        <f t="shared" si="36"/>
        <v>9.3796706224752668E-2</v>
      </c>
      <c r="F109" s="131">
        <f>IF(L108&gt;0.3,AVERAGE(E107:E109)/'Irrigation Rate'!$B$17,0)</f>
        <v>0</v>
      </c>
      <c r="G109" s="7">
        <f t="shared" si="34"/>
        <v>9.3796706224752668E-2</v>
      </c>
      <c r="H109" s="11">
        <f>'Table (Dly)'!C103</f>
        <v>0.60000000000000009</v>
      </c>
      <c r="I109" s="16"/>
      <c r="K109" s="96">
        <f t="shared" si="37"/>
        <v>0</v>
      </c>
      <c r="L109" s="228">
        <f t="shared" si="38"/>
        <v>0</v>
      </c>
      <c r="M109" s="67">
        <v>0</v>
      </c>
      <c r="N109" s="96">
        <f t="shared" si="39"/>
        <v>0.50620329377524742</v>
      </c>
      <c r="O109" s="120">
        <f t="shared" si="40"/>
        <v>24</v>
      </c>
      <c r="P109" s="96">
        <f t="shared" si="41"/>
        <v>5.2200000000000006</v>
      </c>
      <c r="Q109" s="96">
        <f t="shared" si="42"/>
        <v>11.996213984874682</v>
      </c>
      <c r="R109" s="96">
        <f t="shared" si="43"/>
        <v>13.650393700787401</v>
      </c>
      <c r="S109" s="96">
        <f t="shared" si="44"/>
        <v>1.6925000000000001</v>
      </c>
      <c r="T109" s="96">
        <f t="shared" si="45"/>
        <v>4.9763575848095822</v>
      </c>
      <c r="AB109" s="25"/>
      <c r="AC109" s="73"/>
      <c r="AD109" s="25"/>
      <c r="AE109" s="25"/>
      <c r="AG109" s="25"/>
      <c r="AH109" s="25"/>
      <c r="AI109" s="25"/>
      <c r="AJ109" s="25"/>
      <c r="AK109" s="25"/>
      <c r="AL109" s="25"/>
      <c r="AM109" s="25"/>
      <c r="AN109" s="25"/>
      <c r="AO109" s="25"/>
      <c r="AP109" s="25"/>
      <c r="AQ109" s="25"/>
      <c r="AR109" s="25"/>
      <c r="AS109" s="25"/>
      <c r="AT109" s="25"/>
      <c r="AU109" s="25"/>
      <c r="AV109" s="25"/>
      <c r="AW109" s="25"/>
    </row>
    <row r="110" spans="1:49" ht="12.75" customHeight="1" x14ac:dyDescent="0.15">
      <c r="A110" s="218">
        <f t="shared" si="46"/>
        <v>45148.999305555553</v>
      </c>
      <c r="B110" s="73">
        <f t="shared" si="33"/>
        <v>13</v>
      </c>
      <c r="C110" s="6">
        <f>IF(ISERROR(Penman!Z105),'Corn Irr'!C109,Penman!Z105)</f>
        <v>0.15096317390847214</v>
      </c>
      <c r="D110" s="7">
        <f t="shared" si="47"/>
        <v>0.94555555555555559</v>
      </c>
      <c r="E110" s="7">
        <f t="shared" si="36"/>
        <v>0.14274406777345533</v>
      </c>
      <c r="F110" s="131">
        <f>IF(L109&gt;0.3,AVERAGE(E108:E110)/'Irrigation Rate'!$B$17,0)</f>
        <v>0</v>
      </c>
      <c r="G110" s="7">
        <f t="shared" si="34"/>
        <v>0.14274406777345533</v>
      </c>
      <c r="H110" s="11">
        <f>'Table (Dly)'!C104</f>
        <v>0</v>
      </c>
      <c r="I110" s="16"/>
      <c r="K110" s="96">
        <f t="shared" si="37"/>
        <v>0.14274406777345533</v>
      </c>
      <c r="L110" s="228">
        <f t="shared" si="38"/>
        <v>2.7345606853152359E-2</v>
      </c>
      <c r="M110" s="67"/>
      <c r="N110" s="96">
        <f t="shared" si="39"/>
        <v>0</v>
      </c>
      <c r="O110" s="120">
        <f t="shared" si="40"/>
        <v>24</v>
      </c>
      <c r="P110" s="96">
        <f t="shared" si="41"/>
        <v>5.2200000000000006</v>
      </c>
      <c r="Q110" s="96">
        <f t="shared" si="42"/>
        <v>12.138958052648137</v>
      </c>
      <c r="R110" s="96">
        <f t="shared" si="43"/>
        <v>13.650393700787401</v>
      </c>
      <c r="S110" s="96">
        <f t="shared" si="44"/>
        <v>1.6925000000000001</v>
      </c>
      <c r="T110" s="96">
        <f t="shared" si="45"/>
        <v>4.9763575848095822</v>
      </c>
      <c r="AB110" s="25"/>
      <c r="AC110" s="73"/>
      <c r="AD110" s="25"/>
      <c r="AE110" s="25"/>
      <c r="AG110" s="25"/>
      <c r="AH110" s="25"/>
      <c r="AI110" s="25"/>
      <c r="AJ110" s="25"/>
      <c r="AK110" s="25"/>
      <c r="AL110" s="25"/>
      <c r="AM110" s="25"/>
      <c r="AN110" s="25"/>
      <c r="AO110" s="25"/>
      <c r="AP110" s="25"/>
      <c r="AQ110" s="25"/>
      <c r="AR110" s="25"/>
      <c r="AS110" s="25"/>
      <c r="AT110" s="25"/>
      <c r="AU110" s="25"/>
      <c r="AV110" s="25"/>
      <c r="AW110" s="25"/>
    </row>
    <row r="111" spans="1:49" x14ac:dyDescent="0.15">
      <c r="A111" s="218">
        <f t="shared" si="46"/>
        <v>45149.999305555553</v>
      </c>
      <c r="B111" s="73">
        <f t="shared" si="33"/>
        <v>13</v>
      </c>
      <c r="C111" s="6">
        <f>IF(ISERROR(Penman!Z106),'Corn Irr'!C110,Penman!Z106)</f>
        <v>0.14163227775588216</v>
      </c>
      <c r="D111" s="7">
        <f t="shared" si="47"/>
        <v>0.94555555555555559</v>
      </c>
      <c r="E111" s="7">
        <f t="shared" si="36"/>
        <v>0.13392118707806192</v>
      </c>
      <c r="F111" s="131">
        <f>IF(L110&gt;0.3,AVERAGE(E109:E111)/'Irrigation Rate'!$B$17,0)</f>
        <v>0</v>
      </c>
      <c r="G111" s="7">
        <f t="shared" si="34"/>
        <v>0.13392118707806192</v>
      </c>
      <c r="H111" s="11">
        <f>'Table (Dly)'!C105</f>
        <v>0</v>
      </c>
      <c r="I111" s="16"/>
      <c r="K111" s="96">
        <f t="shared" si="37"/>
        <v>0.27666525485151727</v>
      </c>
      <c r="L111" s="228">
        <f t="shared" si="38"/>
        <v>5.3001006676535872E-2</v>
      </c>
      <c r="M111" s="67"/>
      <c r="N111" s="96">
        <f t="shared" si="39"/>
        <v>0</v>
      </c>
      <c r="O111" s="120">
        <f t="shared" si="40"/>
        <v>24</v>
      </c>
      <c r="P111" s="96">
        <f t="shared" si="41"/>
        <v>5.2200000000000006</v>
      </c>
      <c r="Q111" s="96">
        <f t="shared" si="42"/>
        <v>12.272879239726199</v>
      </c>
      <c r="R111" s="96">
        <f t="shared" si="43"/>
        <v>13.650393700787401</v>
      </c>
      <c r="S111" s="96">
        <f t="shared" si="44"/>
        <v>1.6925000000000001</v>
      </c>
      <c r="T111" s="96">
        <f t="shared" si="45"/>
        <v>4.9763575848095822</v>
      </c>
      <c r="AB111" s="25"/>
      <c r="AC111" s="73"/>
      <c r="AD111" s="25"/>
      <c r="AE111" s="25"/>
      <c r="AG111" s="25"/>
      <c r="AH111" s="25"/>
      <c r="AI111" s="25"/>
      <c r="AJ111" s="25"/>
      <c r="AK111" s="25"/>
      <c r="AL111" s="25"/>
      <c r="AM111" s="25"/>
      <c r="AN111" s="25"/>
      <c r="AO111" s="25"/>
      <c r="AP111" s="25"/>
      <c r="AQ111" s="25"/>
      <c r="AR111" s="25"/>
      <c r="AS111" s="25"/>
      <c r="AT111" s="25"/>
      <c r="AU111" s="25"/>
      <c r="AV111" s="25"/>
      <c r="AW111" s="25"/>
    </row>
    <row r="112" spans="1:49" x14ac:dyDescent="0.15">
      <c r="A112" s="218">
        <f t="shared" si="46"/>
        <v>45150.999305555553</v>
      </c>
      <c r="B112" s="73">
        <f t="shared" si="33"/>
        <v>14</v>
      </c>
      <c r="C112" s="6">
        <f>IF(ISERROR(Penman!Z107),'Corn Irr'!C111,Penman!Z107)</f>
        <v>0.16285229160931794</v>
      </c>
      <c r="D112" s="7">
        <f t="shared" si="47"/>
        <v>0.87666666666666715</v>
      </c>
      <c r="E112" s="7">
        <f t="shared" si="36"/>
        <v>0.1427671756441688</v>
      </c>
      <c r="F112" s="131">
        <f>IF(L111&gt;0.3,AVERAGE(E110:E112)/'Irrigation Rate'!$B$17,0)</f>
        <v>0</v>
      </c>
      <c r="G112" s="7">
        <f t="shared" si="34"/>
        <v>0.1427671756441688</v>
      </c>
      <c r="H112" s="11">
        <f>'Table (Dly)'!C106</f>
        <v>0.14000000000000001</v>
      </c>
      <c r="I112" s="16"/>
      <c r="K112" s="96">
        <f t="shared" si="37"/>
        <v>0.27943243049568606</v>
      </c>
      <c r="L112" s="228">
        <f t="shared" si="38"/>
        <v>5.3531116953196553E-2</v>
      </c>
      <c r="M112" s="67"/>
      <c r="N112" s="96">
        <f t="shared" si="39"/>
        <v>0</v>
      </c>
      <c r="O112" s="120">
        <f t="shared" si="40"/>
        <v>24</v>
      </c>
      <c r="P112" s="96">
        <f t="shared" si="41"/>
        <v>5.2200000000000006</v>
      </c>
      <c r="Q112" s="96">
        <f t="shared" si="42"/>
        <v>12.415646415370368</v>
      </c>
      <c r="R112" s="96">
        <f t="shared" si="43"/>
        <v>13.790393700787401</v>
      </c>
      <c r="S112" s="96">
        <f t="shared" si="44"/>
        <v>1.6925000000000001</v>
      </c>
      <c r="T112" s="96">
        <f t="shared" si="45"/>
        <v>4.9763575848095822</v>
      </c>
      <c r="AB112" s="25"/>
      <c r="AC112" s="73"/>
      <c r="AD112" s="25"/>
      <c r="AE112" s="25"/>
      <c r="AG112" s="25"/>
      <c r="AH112" s="25"/>
      <c r="AI112" s="25"/>
      <c r="AJ112" s="25"/>
      <c r="AK112" s="25"/>
      <c r="AL112" s="25"/>
      <c r="AM112" s="25"/>
      <c r="AN112" s="25"/>
      <c r="AO112" s="25"/>
      <c r="AP112" s="25"/>
      <c r="AQ112" s="25"/>
      <c r="AR112" s="25"/>
      <c r="AS112" s="25"/>
      <c r="AT112" s="25"/>
      <c r="AU112" s="25"/>
      <c r="AV112" s="25"/>
      <c r="AW112" s="25"/>
    </row>
    <row r="113" spans="1:49" x14ac:dyDescent="0.15">
      <c r="A113" s="218">
        <f t="shared" si="46"/>
        <v>45151.999305555553</v>
      </c>
      <c r="B113" s="73">
        <f t="shared" si="33"/>
        <v>14</v>
      </c>
      <c r="C113" s="6">
        <f>IF(ISERROR(Penman!Z108),'Corn Irr'!C112,Penman!Z108)</f>
        <v>0.14630619693926311</v>
      </c>
      <c r="D113" s="7">
        <f t="shared" si="47"/>
        <v>0.87666666666666715</v>
      </c>
      <c r="E113" s="7">
        <f t="shared" si="36"/>
        <v>0.12826176598342073</v>
      </c>
      <c r="F113" s="131">
        <f>IF(L112&gt;0.3,AVERAGE(E111:E113)/'Irrigation Rate'!$B$17,0)</f>
        <v>0</v>
      </c>
      <c r="G113" s="7">
        <f t="shared" si="34"/>
        <v>0.12826176598342073</v>
      </c>
      <c r="H113" s="11">
        <f>'Table (Dly)'!C107</f>
        <v>0</v>
      </c>
      <c r="I113" s="16"/>
      <c r="K113" s="96">
        <f t="shared" si="37"/>
        <v>0.40769419647910676</v>
      </c>
      <c r="L113" s="208">
        <f t="shared" si="38"/>
        <v>7.8102336490250335E-2</v>
      </c>
      <c r="M113" s="67"/>
      <c r="N113" s="96">
        <f t="shared" si="39"/>
        <v>0</v>
      </c>
      <c r="O113" s="120">
        <f t="shared" si="40"/>
        <v>24</v>
      </c>
      <c r="P113" s="96">
        <f t="shared" si="41"/>
        <v>5.2200000000000006</v>
      </c>
      <c r="Q113" s="96">
        <f t="shared" si="42"/>
        <v>12.543908181353789</v>
      </c>
      <c r="R113" s="96">
        <f t="shared" si="43"/>
        <v>13.790393700787401</v>
      </c>
      <c r="S113" s="96">
        <f t="shared" si="44"/>
        <v>1.6925000000000001</v>
      </c>
      <c r="T113" s="96">
        <f t="shared" si="45"/>
        <v>4.9763575848095822</v>
      </c>
      <c r="AB113" s="25"/>
      <c r="AC113" s="73"/>
      <c r="AD113" s="25"/>
      <c r="AE113" s="25"/>
      <c r="AG113" s="25"/>
      <c r="AH113" s="25"/>
      <c r="AI113" s="25"/>
      <c r="AJ113" s="25"/>
      <c r="AK113" s="25"/>
      <c r="AL113" s="25"/>
      <c r="AM113" s="25"/>
      <c r="AN113" s="25"/>
      <c r="AO113" s="25"/>
      <c r="AP113" s="25"/>
      <c r="AQ113" s="25"/>
      <c r="AR113" s="25"/>
      <c r="AS113" s="25"/>
      <c r="AT113" s="25"/>
      <c r="AU113" s="25"/>
      <c r="AV113" s="25"/>
      <c r="AW113" s="25"/>
    </row>
    <row r="114" spans="1:49" x14ac:dyDescent="0.15">
      <c r="A114" s="218">
        <f t="shared" si="46"/>
        <v>45152.999305555553</v>
      </c>
      <c r="B114" s="73">
        <f t="shared" si="33"/>
        <v>14</v>
      </c>
      <c r="C114" s="6">
        <f>IF(ISERROR(Penman!Z109),'Corn Irr'!C113,Penman!Z109)</f>
        <v>8.4506807624094932E-2</v>
      </c>
      <c r="D114" s="7">
        <f t="shared" si="47"/>
        <v>0.87666666666666715</v>
      </c>
      <c r="E114" s="7">
        <f t="shared" si="36"/>
        <v>7.4084301350456599E-2</v>
      </c>
      <c r="F114" s="131">
        <f>IF(L113&gt;0.3,AVERAGE(E112:E114)/'Irrigation Rate'!$B$17,0)</f>
        <v>0</v>
      </c>
      <c r="G114" s="7">
        <f t="shared" si="34"/>
        <v>7.4084301350456599E-2</v>
      </c>
      <c r="H114" s="11">
        <f>'Table (Dly)'!C108</f>
        <v>0.08</v>
      </c>
      <c r="I114" s="16"/>
      <c r="K114" s="96">
        <f t="shared" si="37"/>
        <v>0.40177849782956337</v>
      </c>
      <c r="L114" s="228">
        <f t="shared" si="38"/>
        <v>7.6969060886889526E-2</v>
      </c>
      <c r="M114" s="67"/>
      <c r="N114" s="96">
        <f t="shared" si="39"/>
        <v>0</v>
      </c>
      <c r="O114" s="120">
        <f t="shared" si="40"/>
        <v>24</v>
      </c>
      <c r="P114" s="96">
        <f t="shared" si="41"/>
        <v>5.2200000000000006</v>
      </c>
      <c r="Q114" s="96">
        <f t="shared" si="42"/>
        <v>12.617992482704246</v>
      </c>
      <c r="R114" s="96">
        <f t="shared" si="43"/>
        <v>13.870393700787401</v>
      </c>
      <c r="S114" s="96">
        <f t="shared" si="44"/>
        <v>1.6925000000000001</v>
      </c>
      <c r="T114" s="96">
        <f t="shared" si="45"/>
        <v>4.9763575848095822</v>
      </c>
      <c r="AB114" s="25"/>
      <c r="AC114" s="73"/>
      <c r="AD114" s="25"/>
      <c r="AE114" s="25"/>
      <c r="AG114" s="25"/>
      <c r="AH114" s="25"/>
      <c r="AI114" s="25"/>
      <c r="AJ114" s="25"/>
      <c r="AK114" s="25"/>
      <c r="AL114" s="25"/>
      <c r="AM114" s="25"/>
      <c r="AN114" s="25"/>
      <c r="AO114" s="25"/>
      <c r="AP114" s="25"/>
      <c r="AQ114" s="25"/>
      <c r="AR114" s="25"/>
      <c r="AS114" s="25"/>
      <c r="AT114" s="25"/>
      <c r="AU114" s="25"/>
      <c r="AV114" s="25"/>
      <c r="AW114" s="25"/>
    </row>
    <row r="115" spans="1:49" x14ac:dyDescent="0.15">
      <c r="A115" s="218">
        <f t="shared" si="46"/>
        <v>45153.999305555553</v>
      </c>
      <c r="B115" s="73">
        <f t="shared" si="33"/>
        <v>14</v>
      </c>
      <c r="C115" s="6">
        <f>IF(ISERROR(Penman!Z110),'Corn Irr'!C114,Penman!Z110)</f>
        <v>9.3238226089726511E-2</v>
      </c>
      <c r="D115" s="7">
        <f t="shared" si="47"/>
        <v>0.87666666666666715</v>
      </c>
      <c r="E115" s="7">
        <f t="shared" si="36"/>
        <v>8.1738844871993621E-2</v>
      </c>
      <c r="F115" s="131">
        <f>IF(L114&gt;0.3,AVERAGE(E113:E115)/'Irrigation Rate'!$B$17,0)</f>
        <v>0</v>
      </c>
      <c r="G115" s="7">
        <f t="shared" si="34"/>
        <v>8.1738844871993621E-2</v>
      </c>
      <c r="H115" s="11">
        <f>'Table (Dly)'!C109</f>
        <v>3.0000000000000002E-2</v>
      </c>
      <c r="I115" s="16"/>
      <c r="K115" s="96">
        <f t="shared" si="37"/>
        <v>0.45351734270155697</v>
      </c>
      <c r="L115" s="228">
        <f t="shared" si="38"/>
        <v>8.6880716992635429E-2</v>
      </c>
      <c r="M115" s="67"/>
      <c r="N115" s="96">
        <f t="shared" si="39"/>
        <v>0</v>
      </c>
      <c r="O115" s="120">
        <f t="shared" si="40"/>
        <v>24</v>
      </c>
      <c r="P115" s="96">
        <f t="shared" si="41"/>
        <v>5.2200000000000006</v>
      </c>
      <c r="Q115" s="96">
        <f t="shared" si="42"/>
        <v>12.69973132757624</v>
      </c>
      <c r="R115" s="96">
        <f t="shared" si="43"/>
        <v>13.900393700787401</v>
      </c>
      <c r="S115" s="96">
        <f t="shared" si="44"/>
        <v>1.6925000000000001</v>
      </c>
      <c r="T115" s="96">
        <f t="shared" si="45"/>
        <v>4.9763575848095822</v>
      </c>
      <c r="AB115" s="25"/>
      <c r="AC115" s="73"/>
      <c r="AD115" s="25"/>
      <c r="AE115" s="25"/>
      <c r="AG115" s="25"/>
      <c r="AH115" s="25"/>
      <c r="AI115" s="25"/>
      <c r="AJ115" s="25"/>
      <c r="AK115" s="25"/>
      <c r="AL115" s="25"/>
      <c r="AM115" s="25"/>
      <c r="AN115" s="25"/>
      <c r="AO115" s="25"/>
      <c r="AP115" s="25"/>
      <c r="AQ115" s="25"/>
      <c r="AR115" s="25"/>
      <c r="AS115" s="25"/>
      <c r="AT115" s="25"/>
      <c r="AU115" s="25"/>
      <c r="AV115" s="25"/>
      <c r="AW115" s="25"/>
    </row>
    <row r="116" spans="1:49" x14ac:dyDescent="0.15">
      <c r="A116" s="218">
        <f t="shared" si="46"/>
        <v>45154.999305555553</v>
      </c>
      <c r="B116" s="73">
        <f t="shared" si="33"/>
        <v>14</v>
      </c>
      <c r="C116" s="6">
        <f>IF(ISERROR(Penman!Z111),'Corn Irr'!C115,Penman!Z111)</f>
        <v>0.16084623757563851</v>
      </c>
      <c r="D116" s="7">
        <f t="shared" si="47"/>
        <v>0.87666666666666715</v>
      </c>
      <c r="E116" s="7">
        <f t="shared" si="36"/>
        <v>0.14100853494130983</v>
      </c>
      <c r="F116" s="131">
        <f>IF(L115&gt;0.3,AVERAGE(E114:E116)/'Irrigation Rate'!$B$17,0)</f>
        <v>0</v>
      </c>
      <c r="G116" s="7">
        <f t="shared" si="34"/>
        <v>0.14100853494130983</v>
      </c>
      <c r="H116" s="11">
        <f>'Table (Dly)'!C110</f>
        <v>0</v>
      </c>
      <c r="I116" s="16"/>
      <c r="K116" s="96">
        <f t="shared" si="37"/>
        <v>0.5945258776428668</v>
      </c>
      <c r="L116" s="228">
        <f t="shared" si="38"/>
        <v>0.11389384629173692</v>
      </c>
      <c r="M116" s="67"/>
      <c r="N116" s="96">
        <f t="shared" si="39"/>
        <v>0</v>
      </c>
      <c r="O116" s="120">
        <f t="shared" si="40"/>
        <v>24</v>
      </c>
      <c r="P116" s="96">
        <f t="shared" si="41"/>
        <v>5.2200000000000006</v>
      </c>
      <c r="Q116" s="96">
        <f t="shared" si="42"/>
        <v>12.84073986251755</v>
      </c>
      <c r="R116" s="96">
        <f t="shared" si="43"/>
        <v>13.900393700787401</v>
      </c>
      <c r="S116" s="96">
        <f t="shared" si="44"/>
        <v>1.6925000000000001</v>
      </c>
      <c r="T116" s="96">
        <f t="shared" si="45"/>
        <v>4.9763575848095822</v>
      </c>
      <c r="AB116" s="25"/>
      <c r="AC116" s="73"/>
      <c r="AD116" s="25"/>
      <c r="AE116" s="25"/>
      <c r="AG116" s="25"/>
      <c r="AH116" s="25"/>
      <c r="AI116" s="25"/>
      <c r="AJ116" s="25"/>
      <c r="AK116" s="25"/>
      <c r="AL116" s="25"/>
      <c r="AM116" s="25"/>
      <c r="AN116" s="25"/>
      <c r="AO116" s="25"/>
      <c r="AP116" s="25"/>
      <c r="AQ116" s="25"/>
      <c r="AR116" s="25"/>
      <c r="AS116" s="25"/>
      <c r="AT116" s="25"/>
      <c r="AU116" s="25"/>
      <c r="AV116" s="25"/>
      <c r="AW116" s="25"/>
    </row>
    <row r="117" spans="1:49" x14ac:dyDescent="0.15">
      <c r="A117" s="218">
        <f t="shared" si="46"/>
        <v>45155.999305555553</v>
      </c>
      <c r="B117" s="73">
        <f t="shared" si="33"/>
        <v>14</v>
      </c>
      <c r="C117" s="6">
        <f>IF(ISERROR(Penman!Z112),'Corn Irr'!C116,Penman!Z112)</f>
        <v>0.12313772371467574</v>
      </c>
      <c r="D117" s="7">
        <f t="shared" si="47"/>
        <v>0.87666666666666715</v>
      </c>
      <c r="E117" s="7">
        <f t="shared" si="36"/>
        <v>0.10795073778986579</v>
      </c>
      <c r="F117" s="131">
        <f>IF(L116&gt;0.3,AVERAGE(E115:E117)/'Irrigation Rate'!$B$17,0)</f>
        <v>0</v>
      </c>
      <c r="G117" s="7">
        <f t="shared" si="34"/>
        <v>0.10795073778986579</v>
      </c>
      <c r="H117" s="11">
        <f>'Table (Dly)'!C111</f>
        <v>0.21</v>
      </c>
      <c r="I117" s="16"/>
      <c r="K117" s="96">
        <f t="shared" si="37"/>
        <v>0.39985200000000004</v>
      </c>
      <c r="L117" s="228">
        <f t="shared" si="38"/>
        <v>7.6600000000000001E-2</v>
      </c>
      <c r="M117" s="67">
        <v>7.6600000000000001E-2</v>
      </c>
      <c r="N117" s="96">
        <f t="shared" si="39"/>
        <v>0</v>
      </c>
      <c r="O117" s="120">
        <f t="shared" si="40"/>
        <v>24</v>
      </c>
      <c r="P117" s="96">
        <f t="shared" si="41"/>
        <v>5.2200000000000006</v>
      </c>
      <c r="Q117" s="96">
        <f t="shared" si="42"/>
        <v>12.948690600307415</v>
      </c>
      <c r="R117" s="96">
        <f t="shared" si="43"/>
        <v>14.110393700787402</v>
      </c>
      <c r="S117" s="96">
        <f t="shared" si="44"/>
        <v>1.6925000000000001</v>
      </c>
      <c r="T117" s="96">
        <f t="shared" si="45"/>
        <v>4.9763575848095822</v>
      </c>
      <c r="AB117" s="25"/>
      <c r="AC117" s="73"/>
      <c r="AD117" s="25"/>
      <c r="AE117" s="25"/>
      <c r="AG117" s="25"/>
      <c r="AH117" s="25"/>
      <c r="AI117" s="25"/>
      <c r="AJ117" s="25"/>
      <c r="AK117" s="25"/>
      <c r="AL117" s="25"/>
      <c r="AM117" s="25"/>
      <c r="AN117" s="25"/>
      <c r="AO117" s="25"/>
      <c r="AP117" s="25"/>
      <c r="AQ117" s="25"/>
      <c r="AR117" s="25"/>
      <c r="AS117" s="25"/>
      <c r="AT117" s="25"/>
      <c r="AU117" s="25"/>
      <c r="AV117" s="25"/>
      <c r="AW117" s="25"/>
    </row>
    <row r="118" spans="1:49" x14ac:dyDescent="0.15">
      <c r="A118" s="218">
        <f t="shared" si="46"/>
        <v>45156.999305555553</v>
      </c>
      <c r="B118" s="73">
        <f t="shared" si="33"/>
        <v>14</v>
      </c>
      <c r="C118" s="6">
        <f>IF(ISERROR(Penman!Z113),'Corn Irr'!C117,Penman!Z113)</f>
        <v>0.1399416356601631</v>
      </c>
      <c r="D118" s="7">
        <f t="shared" si="47"/>
        <v>0.87666666666666715</v>
      </c>
      <c r="E118" s="7">
        <f t="shared" si="36"/>
        <v>0.12268216726207638</v>
      </c>
      <c r="F118" s="131">
        <f>IF(L117&gt;0.3,AVERAGE(E116:E118)/'Irrigation Rate'!$B$17,0)</f>
        <v>0</v>
      </c>
      <c r="G118" s="7">
        <f t="shared" si="34"/>
        <v>0.12268216726207638</v>
      </c>
      <c r="H118" s="11">
        <f>'Table (Dly)'!C112</f>
        <v>0</v>
      </c>
      <c r="I118" s="16"/>
      <c r="K118" s="96">
        <f t="shared" si="37"/>
        <v>0.52253416726207647</v>
      </c>
      <c r="L118" s="228">
        <f t="shared" si="38"/>
        <v>0.10010233089311808</v>
      </c>
      <c r="M118" s="67"/>
      <c r="N118" s="96">
        <f t="shared" si="39"/>
        <v>0</v>
      </c>
      <c r="O118" s="120">
        <f t="shared" si="40"/>
        <v>24</v>
      </c>
      <c r="P118" s="96">
        <f t="shared" si="41"/>
        <v>5.2200000000000006</v>
      </c>
      <c r="Q118" s="96">
        <f t="shared" si="42"/>
        <v>13.071372767569493</v>
      </c>
      <c r="R118" s="96">
        <f t="shared" si="43"/>
        <v>14.110393700787402</v>
      </c>
      <c r="S118" s="96">
        <f t="shared" si="44"/>
        <v>1.6925000000000001</v>
      </c>
      <c r="T118" s="96">
        <f t="shared" si="45"/>
        <v>4.9763575848095822</v>
      </c>
      <c r="AB118" s="25"/>
      <c r="AC118" s="73"/>
      <c r="AD118" s="25"/>
      <c r="AE118" s="25"/>
      <c r="AG118" s="25"/>
      <c r="AH118" s="25"/>
      <c r="AI118" s="25"/>
      <c r="AJ118" s="25"/>
      <c r="AK118" s="25"/>
      <c r="AL118" s="25"/>
      <c r="AM118" s="25"/>
      <c r="AN118" s="25"/>
      <c r="AO118" s="25"/>
      <c r="AP118" s="25"/>
      <c r="AQ118" s="25"/>
      <c r="AR118" s="25"/>
      <c r="AS118" s="25"/>
      <c r="AT118" s="25"/>
      <c r="AU118" s="25"/>
      <c r="AV118" s="25"/>
      <c r="AW118" s="25"/>
    </row>
    <row r="119" spans="1:49" x14ac:dyDescent="0.15">
      <c r="A119" s="218">
        <f t="shared" si="46"/>
        <v>45157.999305555553</v>
      </c>
      <c r="B119" s="73">
        <f t="shared" si="33"/>
        <v>15</v>
      </c>
      <c r="C119" s="6">
        <f>IF(ISERROR(Penman!Z114),'Corn Irr'!C118,Penman!Z114)</f>
        <v>0.15274189529455612</v>
      </c>
      <c r="D119" s="7">
        <f t="shared" si="47"/>
        <v>0.78777777777777813</v>
      </c>
      <c r="E119" s="7">
        <f t="shared" si="36"/>
        <v>0.12032667084871149</v>
      </c>
      <c r="F119" s="131">
        <f>IF(L118&gt;0.3,AVERAGE(E117:E119)/'Irrigation Rate'!$B$17,0)</f>
        <v>0</v>
      </c>
      <c r="G119" s="7">
        <f t="shared" si="34"/>
        <v>0.12032667084871149</v>
      </c>
      <c r="H119" s="11">
        <f>'Table (Dly)'!C113</f>
        <v>0</v>
      </c>
      <c r="I119" s="16"/>
      <c r="K119" s="96">
        <f t="shared" si="37"/>
        <v>0.64286083811078798</v>
      </c>
      <c r="L119" s="208">
        <f t="shared" si="38"/>
        <v>0.12315341726260305</v>
      </c>
      <c r="M119" s="67"/>
      <c r="N119" s="96">
        <f t="shared" si="39"/>
        <v>0</v>
      </c>
      <c r="O119" s="120">
        <f t="shared" si="40"/>
        <v>24</v>
      </c>
      <c r="P119" s="96">
        <f t="shared" si="41"/>
        <v>5.2200000000000006</v>
      </c>
      <c r="Q119" s="96">
        <f t="shared" si="42"/>
        <v>13.191699438418205</v>
      </c>
      <c r="R119" s="96">
        <f t="shared" si="43"/>
        <v>14.110393700787402</v>
      </c>
      <c r="S119" s="96">
        <f t="shared" si="44"/>
        <v>1.6925000000000001</v>
      </c>
      <c r="T119" s="96">
        <f t="shared" si="45"/>
        <v>4.9763575848095822</v>
      </c>
      <c r="AB119" s="25"/>
      <c r="AC119" s="73"/>
      <c r="AD119" s="25"/>
      <c r="AE119" s="25"/>
      <c r="AG119" s="25"/>
      <c r="AH119" s="25"/>
      <c r="AI119" s="25"/>
      <c r="AJ119" s="25"/>
      <c r="AK119" s="25"/>
      <c r="AL119" s="25"/>
      <c r="AM119" s="25"/>
      <c r="AN119" s="25"/>
      <c r="AO119" s="25"/>
      <c r="AP119" s="25"/>
      <c r="AQ119" s="25"/>
      <c r="AR119" s="25"/>
      <c r="AS119" s="25"/>
      <c r="AT119" s="25"/>
      <c r="AU119" s="25"/>
      <c r="AV119" s="25"/>
      <c r="AW119" s="25"/>
    </row>
    <row r="120" spans="1:49" x14ac:dyDescent="0.15">
      <c r="A120" s="218">
        <f t="shared" si="46"/>
        <v>45158.999305555553</v>
      </c>
      <c r="B120" s="73">
        <f t="shared" si="33"/>
        <v>15</v>
      </c>
      <c r="C120" s="6">
        <f>IF(ISERROR(Penman!Z115),'Corn Irr'!C119,Penman!Z115)</f>
        <v>0.16750192534280037</v>
      </c>
      <c r="D120" s="7">
        <f t="shared" si="47"/>
        <v>0.78777777777777813</v>
      </c>
      <c r="E120" s="7">
        <f t="shared" si="36"/>
        <v>0.13195429452005056</v>
      </c>
      <c r="F120" s="131">
        <f>IF(L119&gt;0.3,AVERAGE(E118:E120)/'Irrigation Rate'!$B$17,0)</f>
        <v>0</v>
      </c>
      <c r="G120" s="7">
        <f t="shared" si="34"/>
        <v>0.13195429452005056</v>
      </c>
      <c r="H120" s="11">
        <f>'Table (Dly)'!C114</f>
        <v>0</v>
      </c>
      <c r="I120" s="16"/>
      <c r="K120" s="96">
        <f t="shared" si="37"/>
        <v>0.77481513263083857</v>
      </c>
      <c r="L120" s="208">
        <f t="shared" si="38"/>
        <v>0.14843201774537135</v>
      </c>
      <c r="M120" s="67"/>
      <c r="N120" s="96">
        <f t="shared" si="39"/>
        <v>0</v>
      </c>
      <c r="O120" s="120">
        <f t="shared" si="40"/>
        <v>24</v>
      </c>
      <c r="P120" s="96">
        <f t="shared" si="41"/>
        <v>5.2200000000000006</v>
      </c>
      <c r="Q120" s="96">
        <f t="shared" si="42"/>
        <v>13.323653732938256</v>
      </c>
      <c r="R120" s="96">
        <f t="shared" si="43"/>
        <v>14.110393700787402</v>
      </c>
      <c r="S120" s="96">
        <f t="shared" si="44"/>
        <v>1.6925000000000001</v>
      </c>
      <c r="T120" s="96">
        <f t="shared" si="45"/>
        <v>4.9763575848095822</v>
      </c>
      <c r="AB120" s="25"/>
      <c r="AC120" s="73"/>
      <c r="AD120" s="25"/>
      <c r="AE120" s="25"/>
      <c r="AG120" s="25"/>
      <c r="AH120" s="25"/>
      <c r="AI120" s="25"/>
      <c r="AJ120" s="25"/>
      <c r="AK120" s="25"/>
      <c r="AL120" s="25"/>
      <c r="AM120" s="25"/>
      <c r="AN120" s="25"/>
      <c r="AO120" s="25"/>
      <c r="AP120" s="25"/>
      <c r="AQ120" s="25"/>
      <c r="AR120" s="25"/>
      <c r="AS120" s="25"/>
      <c r="AT120" s="25"/>
      <c r="AU120" s="25"/>
      <c r="AV120" s="25"/>
      <c r="AW120" s="25"/>
    </row>
    <row r="121" spans="1:49" x14ac:dyDescent="0.15">
      <c r="A121" s="218">
        <f t="shared" si="46"/>
        <v>45159.999305555553</v>
      </c>
      <c r="B121" s="73">
        <f t="shared" si="33"/>
        <v>15</v>
      </c>
      <c r="C121" s="6">
        <f>IF(ISERROR(Penman!Z116),'Corn Irr'!C120,Penman!Z116)</f>
        <v>0.2156935444592874</v>
      </c>
      <c r="D121" s="7">
        <f t="shared" si="47"/>
        <v>0.78777777777777813</v>
      </c>
      <c r="E121" s="7">
        <f t="shared" si="36"/>
        <v>0.16991858113514982</v>
      </c>
      <c r="F121" s="131">
        <f>IF(L120&gt;0.3,AVERAGE(E119:E121)/'Irrigation Rate'!$B$17,0)</f>
        <v>0</v>
      </c>
      <c r="G121" s="7">
        <f t="shared" si="34"/>
        <v>0.16991858113514982</v>
      </c>
      <c r="H121" s="11">
        <f>'Table (Dly)'!C115</f>
        <v>0</v>
      </c>
      <c r="I121" s="16"/>
      <c r="K121" s="96">
        <f t="shared" si="37"/>
        <v>0.94473371376598836</v>
      </c>
      <c r="L121" s="208">
        <f t="shared" si="38"/>
        <v>0.1809834700701127</v>
      </c>
      <c r="M121" s="67"/>
      <c r="N121" s="96">
        <f t="shared" si="39"/>
        <v>0</v>
      </c>
      <c r="O121" s="120">
        <f t="shared" si="40"/>
        <v>24</v>
      </c>
      <c r="P121" s="96">
        <f t="shared" si="41"/>
        <v>5.2200000000000006</v>
      </c>
      <c r="Q121" s="96">
        <f t="shared" si="42"/>
        <v>13.493572314073406</v>
      </c>
      <c r="R121" s="96">
        <f t="shared" si="43"/>
        <v>14.110393700787402</v>
      </c>
      <c r="S121" s="96">
        <f t="shared" si="44"/>
        <v>1.6925000000000001</v>
      </c>
      <c r="T121" s="96">
        <f t="shared" si="45"/>
        <v>4.9763575848095822</v>
      </c>
      <c r="AB121" s="25"/>
      <c r="AC121" s="73"/>
      <c r="AD121" s="25"/>
      <c r="AE121" s="25"/>
      <c r="AG121" s="25"/>
      <c r="AH121" s="25"/>
      <c r="AI121" s="25"/>
      <c r="AJ121" s="25"/>
      <c r="AK121" s="25"/>
      <c r="AL121" s="25"/>
      <c r="AM121" s="25"/>
      <c r="AN121" s="25"/>
      <c r="AO121" s="25"/>
      <c r="AP121" s="25"/>
      <c r="AQ121" s="25"/>
      <c r="AR121" s="25"/>
      <c r="AS121" s="25"/>
      <c r="AT121" s="25"/>
      <c r="AU121" s="25"/>
      <c r="AV121" s="25"/>
      <c r="AW121" s="25"/>
    </row>
    <row r="122" spans="1:49" x14ac:dyDescent="0.15">
      <c r="A122" s="218">
        <f t="shared" si="46"/>
        <v>45160.999305555553</v>
      </c>
      <c r="B122" s="73">
        <f t="shared" si="33"/>
        <v>15</v>
      </c>
      <c r="C122" s="6">
        <f>IF(ISERROR(Penman!Z117),'Corn Irr'!C121,Penman!Z117)</f>
        <v>0.17663710323534729</v>
      </c>
      <c r="D122" s="7">
        <f t="shared" si="47"/>
        <v>0.78777777777777813</v>
      </c>
      <c r="E122" s="7">
        <f t="shared" si="36"/>
        <v>0.13915078465984587</v>
      </c>
      <c r="F122" s="131">
        <f>IF(L121&gt;0.3,AVERAGE(E120:E122)/'Irrigation Rate'!$B$17,0)</f>
        <v>0</v>
      </c>
      <c r="G122" s="7">
        <f t="shared" si="34"/>
        <v>0.13915078465984587</v>
      </c>
      <c r="H122" s="11">
        <f>'Table (Dly)'!C116</f>
        <v>0</v>
      </c>
      <c r="I122" s="16"/>
      <c r="K122" s="96">
        <f t="shared" si="37"/>
        <v>1.0838844984258342</v>
      </c>
      <c r="L122" s="228">
        <f t="shared" si="38"/>
        <v>0.20764070851069619</v>
      </c>
      <c r="M122" s="67"/>
      <c r="N122" s="96">
        <f t="shared" si="39"/>
        <v>0</v>
      </c>
      <c r="O122" s="120">
        <f t="shared" si="40"/>
        <v>24</v>
      </c>
      <c r="P122" s="96">
        <f t="shared" si="41"/>
        <v>5.2200000000000006</v>
      </c>
      <c r="Q122" s="96">
        <f t="shared" si="42"/>
        <v>13.632723098733251</v>
      </c>
      <c r="R122" s="96">
        <f t="shared" si="43"/>
        <v>14.110393700787402</v>
      </c>
      <c r="S122" s="96">
        <f t="shared" si="44"/>
        <v>1.6925000000000001</v>
      </c>
      <c r="T122" s="96">
        <f t="shared" si="45"/>
        <v>4.9763575848095822</v>
      </c>
      <c r="AB122" s="25"/>
      <c r="AC122" s="73"/>
      <c r="AD122" s="25"/>
      <c r="AE122" s="25"/>
      <c r="AG122" s="25"/>
      <c r="AH122" s="25"/>
      <c r="AI122" s="25"/>
      <c r="AJ122" s="25"/>
      <c r="AK122" s="25"/>
      <c r="AL122" s="25"/>
      <c r="AM122" s="25"/>
      <c r="AN122" s="25"/>
      <c r="AO122" s="25"/>
      <c r="AP122" s="25"/>
      <c r="AQ122" s="25"/>
      <c r="AR122" s="25"/>
      <c r="AS122" s="25"/>
      <c r="AT122" s="25"/>
      <c r="AU122" s="25"/>
      <c r="AV122" s="25"/>
      <c r="AW122" s="25"/>
    </row>
    <row r="123" spans="1:49" x14ac:dyDescent="0.15">
      <c r="A123" s="218">
        <f t="shared" si="46"/>
        <v>45161.999305555553</v>
      </c>
      <c r="B123" s="73">
        <f t="shared" si="33"/>
        <v>15</v>
      </c>
      <c r="C123" s="6">
        <f>IF(ISERROR(Penman!Z118),'Corn Irr'!C122,Penman!Z118)</f>
        <v>0.17134911149409857</v>
      </c>
      <c r="D123" s="7">
        <f t="shared" si="47"/>
        <v>0.78777777777777813</v>
      </c>
      <c r="E123" s="7">
        <f t="shared" si="36"/>
        <v>0.1349850222770177</v>
      </c>
      <c r="F123" s="131">
        <f>IF(L122&gt;0.3,AVERAGE(E121:E123)/'Irrigation Rate'!$B$17,0)</f>
        <v>0</v>
      </c>
      <c r="G123" s="7">
        <f t="shared" si="34"/>
        <v>0.1349850222770177</v>
      </c>
      <c r="H123" s="11">
        <f>'Table (Dly)'!C117</f>
        <v>0</v>
      </c>
      <c r="I123" s="16"/>
      <c r="K123" s="96">
        <f t="shared" si="37"/>
        <v>1.2188695207028519</v>
      </c>
      <c r="L123" s="228">
        <f t="shared" si="38"/>
        <v>0.23349990818062294</v>
      </c>
      <c r="M123" s="67"/>
      <c r="N123" s="96">
        <f t="shared" si="39"/>
        <v>0</v>
      </c>
      <c r="O123" s="120">
        <f t="shared" si="40"/>
        <v>24</v>
      </c>
      <c r="P123" s="96">
        <f t="shared" si="41"/>
        <v>5.2200000000000006</v>
      </c>
      <c r="Q123" s="96">
        <f t="shared" si="42"/>
        <v>13.767708121010269</v>
      </c>
      <c r="R123" s="96">
        <f t="shared" si="43"/>
        <v>14.110393700787402</v>
      </c>
      <c r="S123" s="96">
        <f t="shared" si="44"/>
        <v>1.6925000000000001</v>
      </c>
      <c r="T123" s="96">
        <f t="shared" si="45"/>
        <v>4.9763575848095822</v>
      </c>
      <c r="AB123" s="25"/>
      <c r="AC123" s="73"/>
      <c r="AD123" s="25"/>
      <c r="AE123" s="25"/>
      <c r="AG123" s="25"/>
      <c r="AH123" s="25"/>
      <c r="AI123" s="25"/>
      <c r="AJ123" s="25"/>
      <c r="AK123" s="25"/>
      <c r="AL123" s="25"/>
      <c r="AM123" s="25"/>
      <c r="AN123" s="25"/>
      <c r="AO123" s="25"/>
      <c r="AP123" s="25"/>
      <c r="AQ123" s="25"/>
      <c r="AR123" s="25"/>
      <c r="AS123" s="25"/>
      <c r="AT123" s="25"/>
      <c r="AU123" s="25"/>
      <c r="AV123" s="25"/>
      <c r="AW123" s="25"/>
    </row>
    <row r="124" spans="1:49" x14ac:dyDescent="0.15">
      <c r="A124" s="218">
        <f t="shared" si="46"/>
        <v>45162.999305555553</v>
      </c>
      <c r="B124" s="73">
        <f t="shared" si="33"/>
        <v>15</v>
      </c>
      <c r="C124" s="6">
        <f>IF(ISERROR(Penman!Z119),'Corn Irr'!C123,Penman!Z119)</f>
        <v>0.17208004152621439</v>
      </c>
      <c r="D124" s="7">
        <f t="shared" si="47"/>
        <v>0.78777777777777813</v>
      </c>
      <c r="E124" s="7">
        <f t="shared" si="36"/>
        <v>0.13556083271342895</v>
      </c>
      <c r="F124" s="131">
        <f>IF(L123&gt;0.3,AVERAGE(E122:E124)/'Irrigation Rate'!$B$17,0)</f>
        <v>0</v>
      </c>
      <c r="G124" s="7">
        <f t="shared" si="34"/>
        <v>0.13556083271342895</v>
      </c>
      <c r="H124" s="11">
        <f>'Table (Dly)'!C118</f>
        <v>0.02</v>
      </c>
      <c r="I124" s="16"/>
      <c r="J124">
        <f>3*0.045</f>
        <v>0.13500000000000001</v>
      </c>
      <c r="K124" s="96">
        <f t="shared" si="37"/>
        <v>1.1994303534162809</v>
      </c>
      <c r="L124" s="228">
        <f t="shared" si="38"/>
        <v>0.22977592977323386</v>
      </c>
      <c r="M124" s="67"/>
      <c r="N124" s="96">
        <f t="shared" si="39"/>
        <v>0</v>
      </c>
      <c r="O124" s="120">
        <f t="shared" si="40"/>
        <v>24</v>
      </c>
      <c r="P124" s="96">
        <f t="shared" si="41"/>
        <v>5.2200000000000006</v>
      </c>
      <c r="Q124" s="96">
        <f t="shared" si="42"/>
        <v>13.903268953723698</v>
      </c>
      <c r="R124" s="96">
        <f t="shared" si="43"/>
        <v>14.130393700787401</v>
      </c>
      <c r="S124" s="96">
        <f t="shared" si="44"/>
        <v>1.8275000000000001</v>
      </c>
      <c r="T124" s="96">
        <f t="shared" si="45"/>
        <v>4.9763575848095822</v>
      </c>
      <c r="AB124" s="25"/>
      <c r="AC124" s="73"/>
      <c r="AD124" s="25"/>
      <c r="AE124" s="25"/>
      <c r="AG124" s="25"/>
      <c r="AH124" s="25"/>
      <c r="AI124" s="25"/>
      <c r="AJ124" s="25"/>
      <c r="AK124" s="25"/>
      <c r="AL124" s="25"/>
      <c r="AM124" s="25"/>
      <c r="AN124" s="25"/>
      <c r="AO124" s="25"/>
      <c r="AP124" s="25"/>
      <c r="AQ124" s="25"/>
      <c r="AR124" s="25"/>
      <c r="AS124" s="25"/>
      <c r="AT124" s="25"/>
      <c r="AU124" s="25"/>
      <c r="AV124" s="25"/>
      <c r="AW124" s="25"/>
    </row>
    <row r="125" spans="1:49" x14ac:dyDescent="0.15">
      <c r="A125" s="218">
        <f t="shared" si="46"/>
        <v>45163.999305555553</v>
      </c>
      <c r="B125" s="73">
        <f t="shared" si="33"/>
        <v>15</v>
      </c>
      <c r="C125" s="6">
        <f>IF(ISERROR(Penman!Z120),'Corn Irr'!C124,Penman!Z120)</f>
        <v>0.16537321090049237</v>
      </c>
      <c r="D125" s="7">
        <f t="shared" si="47"/>
        <v>0.78777777777777813</v>
      </c>
      <c r="E125" s="7">
        <f t="shared" si="36"/>
        <v>0.13027734058716572</v>
      </c>
      <c r="F125" s="131">
        <f>IF(L124&gt;0.3,AVERAGE(E123:E125)/'Irrigation Rate'!$B$17,0)</f>
        <v>0</v>
      </c>
      <c r="G125" s="7">
        <f t="shared" si="34"/>
        <v>0.13027734058716572</v>
      </c>
      <c r="H125" s="11">
        <f>'Table (Dly)'!C119</f>
        <v>0</v>
      </c>
      <c r="I125" s="16"/>
      <c r="K125" s="96">
        <f t="shared" si="37"/>
        <v>1.3297076940034467</v>
      </c>
      <c r="L125" s="228">
        <f t="shared" si="38"/>
        <v>0.25473327471330393</v>
      </c>
      <c r="M125" s="67"/>
      <c r="N125" s="96">
        <f t="shared" si="39"/>
        <v>0</v>
      </c>
      <c r="O125" s="120">
        <f t="shared" si="40"/>
        <v>24</v>
      </c>
      <c r="P125" s="96">
        <f t="shared" si="41"/>
        <v>5.2200000000000006</v>
      </c>
      <c r="Q125" s="96">
        <f t="shared" si="42"/>
        <v>14.033546294310863</v>
      </c>
      <c r="R125" s="96">
        <f t="shared" si="43"/>
        <v>14.130393700787401</v>
      </c>
      <c r="S125" s="96">
        <f t="shared" si="44"/>
        <v>1.8275000000000001</v>
      </c>
      <c r="T125" s="96">
        <f t="shared" si="45"/>
        <v>4.9763575848095822</v>
      </c>
      <c r="AB125" s="25"/>
      <c r="AC125" s="73"/>
      <c r="AD125" s="25"/>
      <c r="AE125" s="25"/>
      <c r="AG125" s="25"/>
      <c r="AH125" s="25"/>
      <c r="AI125" s="25"/>
      <c r="AJ125" s="25"/>
      <c r="AK125" s="25"/>
      <c r="AL125" s="25"/>
      <c r="AM125" s="25"/>
      <c r="AN125" s="25"/>
      <c r="AO125" s="25"/>
      <c r="AP125" s="25"/>
      <c r="AQ125" s="25"/>
      <c r="AR125" s="25"/>
      <c r="AS125" s="25"/>
      <c r="AT125" s="25"/>
      <c r="AU125" s="25"/>
      <c r="AV125" s="25"/>
      <c r="AW125" s="25"/>
    </row>
    <row r="126" spans="1:49" x14ac:dyDescent="0.15">
      <c r="A126" s="218">
        <f t="shared" si="46"/>
        <v>45164.999305555553</v>
      </c>
      <c r="B126" s="73">
        <f t="shared" si="33"/>
        <v>16</v>
      </c>
      <c r="C126" s="6">
        <f>IF(ISERROR(Penman!Z121),'Corn Irr'!C125,Penman!Z121)</f>
        <v>0.12023394850311261</v>
      </c>
      <c r="D126" s="7">
        <f t="shared" si="47"/>
        <v>0.65000000000000036</v>
      </c>
      <c r="E126" s="7">
        <f t="shared" si="36"/>
        <v>7.8152066527023237E-2</v>
      </c>
      <c r="F126" s="131">
        <f>IF(L125&gt;0.3,AVERAGE(E124:E126)/'Irrigation Rate'!$B$17,0)</f>
        <v>0</v>
      </c>
      <c r="G126" s="7">
        <f t="shared" si="34"/>
        <v>7.8152066527023237E-2</v>
      </c>
      <c r="H126" s="11">
        <f>'Table (Dly)'!C120</f>
        <v>0</v>
      </c>
      <c r="I126" s="16"/>
      <c r="K126" s="96">
        <f>IF(M126&lt;&gt;"",M126*P126,K125+G126+N126-H126-I126-J126)</f>
        <v>1.4078597605304699</v>
      </c>
      <c r="L126" s="228">
        <f t="shared" si="38"/>
        <v>0.26970493496752296</v>
      </c>
      <c r="M126" s="67"/>
      <c r="N126" s="96">
        <f>IF((K125+G126-H126-I126-J126)&lt;0,-K125-G126+H126+I126+J126,0)</f>
        <v>0</v>
      </c>
      <c r="O126" s="120">
        <f t="shared" si="40"/>
        <v>24</v>
      </c>
      <c r="P126" s="96">
        <f t="shared" si="41"/>
        <v>5.2200000000000006</v>
      </c>
      <c r="Q126" s="96">
        <f t="shared" si="42"/>
        <v>14.111698360837886</v>
      </c>
      <c r="R126" s="96">
        <f t="shared" si="43"/>
        <v>14.130393700787401</v>
      </c>
      <c r="S126" s="96">
        <f>S125+J126</f>
        <v>1.8275000000000001</v>
      </c>
      <c r="T126" s="96">
        <f t="shared" si="45"/>
        <v>4.9763575848095822</v>
      </c>
      <c r="AB126" s="25"/>
      <c r="AC126" s="73"/>
      <c r="AD126" s="25"/>
      <c r="AE126" s="25"/>
      <c r="AG126" s="25"/>
      <c r="AH126" s="25"/>
      <c r="AI126" s="25"/>
      <c r="AJ126" s="25"/>
      <c r="AK126" s="25"/>
      <c r="AL126" s="25"/>
      <c r="AM126" s="25"/>
      <c r="AN126" s="25"/>
      <c r="AO126" s="25"/>
      <c r="AP126" s="25"/>
      <c r="AQ126" s="25"/>
      <c r="AR126" s="25"/>
      <c r="AS126" s="25"/>
      <c r="AT126" s="25"/>
      <c r="AU126" s="25"/>
      <c r="AV126" s="25"/>
      <c r="AW126" s="25"/>
    </row>
    <row r="127" spans="1:49" x14ac:dyDescent="0.15">
      <c r="A127" s="218">
        <f t="shared" si="46"/>
        <v>45165.999305555553</v>
      </c>
      <c r="B127" s="73">
        <f t="shared" si="33"/>
        <v>16</v>
      </c>
      <c r="C127" s="6">
        <f>IF(ISERROR(Penman!Z122),'Corn Irr'!C126,Penman!Z122)</f>
        <v>0.13868127167814648</v>
      </c>
      <c r="D127" s="7">
        <f t="shared" si="47"/>
        <v>0.65000000000000036</v>
      </c>
      <c r="E127" s="7">
        <f t="shared" si="36"/>
        <v>9.0142826590795255E-2</v>
      </c>
      <c r="F127" s="131">
        <f>IF(L126&gt;0.3,AVERAGE(E125:E127)/'Irrigation Rate'!$B$17,0)</f>
        <v>0</v>
      </c>
      <c r="G127" s="7">
        <f t="shared" si="34"/>
        <v>9.0142826590795255E-2</v>
      </c>
      <c r="H127" s="11">
        <f>'Table (Dly)'!C121</f>
        <v>0</v>
      </c>
      <c r="I127" s="16"/>
      <c r="K127" s="96">
        <f t="shared" si="37"/>
        <v>1.4980025871212652</v>
      </c>
      <c r="L127" s="208">
        <f t="shared" si="38"/>
        <v>0.28697367569372895</v>
      </c>
      <c r="M127" s="67"/>
      <c r="N127" s="96">
        <f t="shared" si="39"/>
        <v>0</v>
      </c>
      <c r="O127" s="120">
        <f t="shared" si="40"/>
        <v>24</v>
      </c>
      <c r="P127" s="96">
        <f t="shared" si="41"/>
        <v>5.2200000000000006</v>
      </c>
      <c r="Q127" s="96">
        <f t="shared" si="42"/>
        <v>14.201841187428682</v>
      </c>
      <c r="R127" s="96">
        <f t="shared" si="43"/>
        <v>14.130393700787401</v>
      </c>
      <c r="S127" s="96">
        <f t="shared" si="44"/>
        <v>1.8275000000000001</v>
      </c>
      <c r="T127" s="96">
        <f t="shared" si="45"/>
        <v>4.9763575848095822</v>
      </c>
      <c r="AB127" s="25"/>
      <c r="AC127" s="73"/>
      <c r="AD127" s="25"/>
      <c r="AE127" s="25"/>
      <c r="AG127" s="25"/>
      <c r="AH127" s="25"/>
      <c r="AI127" s="25"/>
      <c r="AJ127" s="25"/>
      <c r="AK127" s="25"/>
      <c r="AL127" s="25"/>
      <c r="AM127" s="25"/>
      <c r="AN127" s="25"/>
      <c r="AO127" s="25"/>
      <c r="AP127" s="25"/>
      <c r="AQ127" s="25"/>
      <c r="AR127" s="25"/>
      <c r="AS127" s="25"/>
      <c r="AT127" s="25"/>
      <c r="AU127" s="25"/>
      <c r="AV127" s="25"/>
      <c r="AW127" s="25"/>
    </row>
    <row r="128" spans="1:49" x14ac:dyDescent="0.15">
      <c r="A128" s="218">
        <f t="shared" si="46"/>
        <v>45166.999305555553</v>
      </c>
      <c r="B128" s="73">
        <f t="shared" si="33"/>
        <v>16</v>
      </c>
      <c r="C128" s="6">
        <f>IF(ISERROR(Penman!Z123),'Corn Irr'!C127,Penman!Z123)</f>
        <v>0.19453659367432213</v>
      </c>
      <c r="D128" s="7">
        <f t="shared" si="47"/>
        <v>0.65000000000000036</v>
      </c>
      <c r="E128" s="7">
        <f t="shared" si="36"/>
        <v>0.12644878588830946</v>
      </c>
      <c r="F128" s="131">
        <f>IF(L127&gt;0.3,AVERAGE(E126:E128)/'Irrigation Rate'!$B$17,0)</f>
        <v>0</v>
      </c>
      <c r="G128" s="7">
        <f t="shared" si="34"/>
        <v>0.12644878588830946</v>
      </c>
      <c r="H128" s="11">
        <f>'Table (Dly)'!C122</f>
        <v>0</v>
      </c>
      <c r="I128" s="16"/>
      <c r="J128">
        <f>4.2*0.045</f>
        <v>0.189</v>
      </c>
      <c r="K128" s="96">
        <f>IF(M128&lt;&gt;"",M128*P128,K127+G128+N128-H128-I128-J128)</f>
        <v>1.4354513730095746</v>
      </c>
      <c r="L128" s="228">
        <f t="shared" si="38"/>
        <v>0.2749906844845928</v>
      </c>
      <c r="M128" s="67"/>
      <c r="N128" s="96">
        <f>IF((K127+G128-H128-I128-J128)&lt;0,-K127-G128+H128+I128+J128,0)</f>
        <v>0</v>
      </c>
      <c r="O128" s="120">
        <f t="shared" si="40"/>
        <v>24</v>
      </c>
      <c r="P128" s="96">
        <f t="shared" si="41"/>
        <v>5.2200000000000006</v>
      </c>
      <c r="Q128" s="96">
        <f t="shared" si="42"/>
        <v>14.328289973316991</v>
      </c>
      <c r="R128" s="96">
        <f t="shared" si="43"/>
        <v>14.130393700787401</v>
      </c>
      <c r="S128" s="96">
        <f>S127+J128</f>
        <v>2.0165000000000002</v>
      </c>
      <c r="T128" s="96">
        <f t="shared" si="45"/>
        <v>4.9763575848095822</v>
      </c>
      <c r="AB128" s="25"/>
      <c r="AC128" s="73"/>
      <c r="AD128" s="25"/>
      <c r="AE128" s="25"/>
      <c r="AG128" s="25"/>
      <c r="AH128" s="25"/>
      <c r="AI128" s="25"/>
      <c r="AJ128" s="25"/>
      <c r="AK128" s="25"/>
      <c r="AL128" s="25"/>
      <c r="AM128" s="25"/>
      <c r="AN128" s="25"/>
      <c r="AO128" s="25"/>
      <c r="AP128" s="25"/>
      <c r="AQ128" s="25"/>
      <c r="AR128" s="25"/>
      <c r="AS128" s="25"/>
      <c r="AT128" s="25"/>
      <c r="AU128" s="25"/>
      <c r="AV128" s="25"/>
      <c r="AW128" s="25"/>
    </row>
    <row r="129" spans="1:49" x14ac:dyDescent="0.15">
      <c r="A129" s="218">
        <f t="shared" si="46"/>
        <v>45167.999305555553</v>
      </c>
      <c r="B129" s="73">
        <f t="shared" si="33"/>
        <v>16</v>
      </c>
      <c r="C129" s="6">
        <f>IF(ISERROR(Penman!Z124),'Corn Irr'!C128,Penman!Z124)</f>
        <v>0.13404658693613605</v>
      </c>
      <c r="D129" s="7">
        <f t="shared" si="47"/>
        <v>0.65000000000000036</v>
      </c>
      <c r="E129" s="7">
        <f t="shared" si="36"/>
        <v>8.7130281508488477E-2</v>
      </c>
      <c r="F129" s="131">
        <f>IF(L128&gt;0.3,AVERAGE(E127:E129)/'Irrigation Rate'!$B$17,0)</f>
        <v>0</v>
      </c>
      <c r="G129" s="7">
        <f t="shared" si="34"/>
        <v>8.7130281508488477E-2</v>
      </c>
      <c r="H129" s="11">
        <f>'Table (Dly)'!C123</f>
        <v>0</v>
      </c>
      <c r="I129" s="16"/>
      <c r="J129">
        <f>3.4*0.045</f>
        <v>0.153</v>
      </c>
      <c r="K129" s="96">
        <f t="shared" si="37"/>
        <v>1.369581654518063</v>
      </c>
      <c r="L129" s="228">
        <f t="shared" si="38"/>
        <v>0.26237196446706185</v>
      </c>
      <c r="M129" s="67"/>
      <c r="N129" s="96">
        <f t="shared" si="39"/>
        <v>0</v>
      </c>
      <c r="O129" s="120">
        <f t="shared" si="40"/>
        <v>24</v>
      </c>
      <c r="P129" s="96">
        <f t="shared" si="41"/>
        <v>5.2200000000000006</v>
      </c>
      <c r="Q129" s="96">
        <f t="shared" si="42"/>
        <v>14.415420254825479</v>
      </c>
      <c r="R129" s="96">
        <f t="shared" si="43"/>
        <v>14.130393700787401</v>
      </c>
      <c r="S129" s="96">
        <f t="shared" si="44"/>
        <v>2.1695000000000002</v>
      </c>
      <c r="T129" s="96">
        <f t="shared" si="45"/>
        <v>4.9763575848095822</v>
      </c>
      <c r="AB129" s="25"/>
      <c r="AC129" s="73"/>
      <c r="AD129" s="25"/>
      <c r="AE129" s="25"/>
      <c r="AG129" s="25"/>
      <c r="AH129" s="25"/>
      <c r="AI129" s="25"/>
      <c r="AJ129" s="25"/>
      <c r="AK129" s="25"/>
      <c r="AL129" s="25"/>
      <c r="AM129" s="25"/>
      <c r="AN129" s="25"/>
      <c r="AO129" s="25"/>
      <c r="AP129" s="25"/>
      <c r="AQ129" s="25"/>
      <c r="AR129" s="25"/>
      <c r="AS129" s="25"/>
      <c r="AT129" s="25"/>
      <c r="AU129" s="25"/>
      <c r="AV129" s="25"/>
      <c r="AW129" s="25"/>
    </row>
    <row r="130" spans="1:49" x14ac:dyDescent="0.15">
      <c r="A130" s="218">
        <f t="shared" si="46"/>
        <v>45168.999305555553</v>
      </c>
      <c r="B130" s="73">
        <f t="shared" si="33"/>
        <v>16</v>
      </c>
      <c r="C130" s="6">
        <f>IF(ISERROR(Penman!Z125),'Corn Irr'!C129,Penman!Z125)</f>
        <v>0.13016560990971102</v>
      </c>
      <c r="D130" s="7">
        <f t="shared" si="47"/>
        <v>0.65000000000000036</v>
      </c>
      <c r="E130" s="7">
        <f t="shared" si="36"/>
        <v>8.4607646441312204E-2</v>
      </c>
      <c r="F130" s="131">
        <f>IF(L129&gt;0.3,AVERAGE(E128:E130)/'Irrigation Rate'!$B$17,0)</f>
        <v>0</v>
      </c>
      <c r="G130" s="7">
        <f t="shared" si="34"/>
        <v>8.4607646441312204E-2</v>
      </c>
      <c r="H130" s="11">
        <f>'Table (Dly)'!C124</f>
        <v>0</v>
      </c>
      <c r="I130" s="16"/>
      <c r="J130">
        <f>3.6*0.045</f>
        <v>0.16200000000000001</v>
      </c>
      <c r="K130" s="96">
        <f t="shared" si="37"/>
        <v>1.2921893009593752</v>
      </c>
      <c r="L130" s="228">
        <f t="shared" si="38"/>
        <v>0.24754584309566571</v>
      </c>
      <c r="M130" s="67"/>
      <c r="N130" s="96">
        <f t="shared" si="39"/>
        <v>0</v>
      </c>
      <c r="O130" s="120">
        <f t="shared" si="40"/>
        <v>24</v>
      </c>
      <c r="P130" s="96">
        <f t="shared" si="41"/>
        <v>5.2200000000000006</v>
      </c>
      <c r="Q130" s="96">
        <f t="shared" si="42"/>
        <v>14.500027901266792</v>
      </c>
      <c r="R130" s="96">
        <f t="shared" si="43"/>
        <v>14.130393700787401</v>
      </c>
      <c r="S130" s="96">
        <f t="shared" si="44"/>
        <v>2.3315000000000001</v>
      </c>
      <c r="T130" s="96">
        <f t="shared" si="45"/>
        <v>4.9763575848095822</v>
      </c>
      <c r="AB130" s="25"/>
      <c r="AC130" s="73"/>
      <c r="AD130" s="25"/>
      <c r="AE130" s="25"/>
      <c r="AG130" s="25"/>
      <c r="AH130" s="25"/>
      <c r="AI130" s="25"/>
      <c r="AJ130" s="25"/>
      <c r="AK130" s="25"/>
      <c r="AL130" s="25"/>
      <c r="AM130" s="25"/>
      <c r="AN130" s="25"/>
      <c r="AO130" s="25"/>
      <c r="AP130" s="25"/>
      <c r="AQ130" s="25"/>
      <c r="AR130" s="25"/>
      <c r="AS130" s="25"/>
      <c r="AT130" s="25"/>
      <c r="AU130" s="25"/>
      <c r="AV130" s="25"/>
      <c r="AW130" s="25"/>
    </row>
    <row r="131" spans="1:49" x14ac:dyDescent="0.15">
      <c r="A131" s="218">
        <f t="shared" si="46"/>
        <v>45169.999305555553</v>
      </c>
      <c r="B131" s="73">
        <f t="shared" si="33"/>
        <v>16</v>
      </c>
      <c r="C131" s="6">
        <f>IF(ISERROR(Penman!Z126),'Corn Irr'!C130,Penman!Z126)</f>
        <v>0.13725304623793205</v>
      </c>
      <c r="D131" s="7">
        <f t="shared" si="47"/>
        <v>0.65000000000000036</v>
      </c>
      <c r="E131" s="7">
        <f t="shared" si="36"/>
        <v>8.921448005465589E-2</v>
      </c>
      <c r="F131" s="131">
        <f>IF(L130&gt;0.3,AVERAGE(E129:E131)/'Irrigation Rate'!$B$17,0)</f>
        <v>0</v>
      </c>
      <c r="G131" s="7">
        <f t="shared" si="34"/>
        <v>8.921448005465589E-2</v>
      </c>
      <c r="H131" s="11">
        <f>'Table (Dly)'!C125</f>
        <v>0</v>
      </c>
      <c r="I131" s="16"/>
      <c r="K131" s="96">
        <f t="shared" si="37"/>
        <v>1.3814037810140312</v>
      </c>
      <c r="L131" s="228">
        <f t="shared" si="38"/>
        <v>0.26463673965786033</v>
      </c>
      <c r="M131" s="67"/>
      <c r="N131" s="96">
        <f t="shared" si="39"/>
        <v>0</v>
      </c>
      <c r="O131" s="120">
        <f t="shared" si="40"/>
        <v>24</v>
      </c>
      <c r="P131" s="96">
        <f t="shared" si="41"/>
        <v>5.2200000000000006</v>
      </c>
      <c r="Q131" s="96">
        <f t="shared" si="42"/>
        <v>14.589242381321448</v>
      </c>
      <c r="R131" s="96">
        <f t="shared" si="43"/>
        <v>14.130393700787401</v>
      </c>
      <c r="S131" s="96">
        <f t="shared" si="44"/>
        <v>2.3315000000000001</v>
      </c>
      <c r="T131" s="96">
        <f t="shared" si="45"/>
        <v>4.9763575848095822</v>
      </c>
      <c r="AB131" s="25"/>
      <c r="AC131" s="73"/>
      <c r="AD131" s="25"/>
      <c r="AE131" s="25"/>
      <c r="AG131" s="25"/>
      <c r="AH131" s="25"/>
      <c r="AI131" s="25"/>
      <c r="AJ131" s="25"/>
      <c r="AK131" s="25"/>
      <c r="AL131" s="25"/>
      <c r="AM131" s="25"/>
      <c r="AN131" s="25"/>
      <c r="AO131" s="25"/>
      <c r="AP131" s="25"/>
      <c r="AQ131" s="25"/>
      <c r="AR131" s="25"/>
      <c r="AS131" s="25"/>
      <c r="AT131" s="25"/>
      <c r="AU131" s="25"/>
      <c r="AV131" s="25"/>
      <c r="AW131" s="25"/>
    </row>
    <row r="132" spans="1:49" ht="16" customHeight="1" x14ac:dyDescent="0.15">
      <c r="A132" s="218">
        <f t="shared" si="46"/>
        <v>45170.999305555553</v>
      </c>
      <c r="B132" s="73">
        <f t="shared" si="33"/>
        <v>16</v>
      </c>
      <c r="C132" s="6">
        <f>IF(ISERROR(Penman!Z127),'Corn Irr'!C131,Penman!Z127)</f>
        <v>0.15340606461294801</v>
      </c>
      <c r="D132" s="7">
        <f t="shared" si="47"/>
        <v>0.65000000000000036</v>
      </c>
      <c r="E132" s="7">
        <f t="shared" si="36"/>
        <v>9.9713941998416253E-2</v>
      </c>
      <c r="F132" s="131">
        <f>IF(L131&gt;0.3,AVERAGE(E130:E132)/'Irrigation Rate'!$B$17,0)</f>
        <v>0</v>
      </c>
      <c r="G132" s="7">
        <f t="shared" si="34"/>
        <v>9.9713941998416253E-2</v>
      </c>
      <c r="H132" s="11">
        <f>'Table (Dly)'!C126</f>
        <v>0</v>
      </c>
      <c r="I132" s="16"/>
      <c r="J132">
        <f>5.1*0.045</f>
        <v>0.22949999999999998</v>
      </c>
      <c r="K132" s="96">
        <f t="shared" si="37"/>
        <v>1.2516177230124474</v>
      </c>
      <c r="L132" s="228">
        <f t="shared" si="38"/>
        <v>0.23977351015564125</v>
      </c>
      <c r="M132" s="67"/>
      <c r="N132" s="96">
        <f t="shared" si="39"/>
        <v>0</v>
      </c>
      <c r="O132" s="120">
        <f t="shared" si="40"/>
        <v>24</v>
      </c>
      <c r="P132" s="96">
        <f t="shared" si="41"/>
        <v>5.2200000000000006</v>
      </c>
      <c r="Q132" s="96">
        <f t="shared" si="42"/>
        <v>14.688956323319864</v>
      </c>
      <c r="R132" s="96">
        <f t="shared" si="43"/>
        <v>14.130393700787401</v>
      </c>
      <c r="S132" s="96">
        <f t="shared" si="44"/>
        <v>2.5609999999999999</v>
      </c>
      <c r="T132" s="96">
        <f t="shared" si="45"/>
        <v>4.9763575848095822</v>
      </c>
      <c r="AB132" s="25"/>
      <c r="AC132" s="73"/>
      <c r="AD132" s="25"/>
      <c r="AE132" s="25"/>
      <c r="AG132" s="25"/>
      <c r="AH132" s="25"/>
      <c r="AI132" s="25"/>
      <c r="AJ132" s="25"/>
      <c r="AK132" s="25"/>
      <c r="AL132" s="25"/>
      <c r="AM132" s="25"/>
      <c r="AN132" s="25"/>
      <c r="AO132" s="25"/>
      <c r="AP132" s="25"/>
      <c r="AQ132" s="25"/>
      <c r="AR132" s="25"/>
      <c r="AS132" s="25"/>
      <c r="AT132" s="25"/>
      <c r="AU132" s="25"/>
      <c r="AV132" s="25"/>
      <c r="AW132" s="25"/>
    </row>
    <row r="133" spans="1:49" x14ac:dyDescent="0.15">
      <c r="A133" s="218">
        <f t="shared" si="46"/>
        <v>45171.999305555553</v>
      </c>
      <c r="B133" s="73">
        <f t="shared" si="33"/>
        <v>17</v>
      </c>
      <c r="C133" s="6">
        <f>IF(ISERROR(Penman!Z128),'Corn Irr'!C132,Penman!Z128)</f>
        <v>0.15644751847560248</v>
      </c>
      <c r="D133" s="7">
        <f t="shared" si="47"/>
        <v>0.50000000000000044</v>
      </c>
      <c r="E133" s="7">
        <f t="shared" si="36"/>
        <v>7.822375923780131E-2</v>
      </c>
      <c r="F133" s="131">
        <f>IF(L132&gt;0.3,AVERAGE(E131:E133)/'Irrigation Rate'!$B$17,0)</f>
        <v>0</v>
      </c>
      <c r="G133" s="7">
        <f t="shared" si="34"/>
        <v>7.822375923780131E-2</v>
      </c>
      <c r="H133" s="11">
        <f>'Table (Dly)'!C127</f>
        <v>0</v>
      </c>
      <c r="I133" s="16"/>
      <c r="K133" s="96">
        <f t="shared" si="37"/>
        <v>1.3298414822502487</v>
      </c>
      <c r="L133" s="228">
        <f t="shared" si="38"/>
        <v>0.25475890464564149</v>
      </c>
      <c r="M133" s="67"/>
      <c r="N133" s="96">
        <f t="shared" si="39"/>
        <v>0</v>
      </c>
      <c r="O133" s="120">
        <f t="shared" si="40"/>
        <v>24</v>
      </c>
      <c r="P133" s="96">
        <f t="shared" si="41"/>
        <v>5.2200000000000006</v>
      </c>
      <c r="Q133" s="96">
        <f t="shared" si="42"/>
        <v>14.767180082557665</v>
      </c>
      <c r="R133" s="96">
        <f t="shared" si="43"/>
        <v>14.130393700787401</v>
      </c>
      <c r="S133" s="96">
        <f t="shared" si="44"/>
        <v>2.5609999999999999</v>
      </c>
      <c r="T133" s="96">
        <f t="shared" si="45"/>
        <v>4.9763575848095822</v>
      </c>
      <c r="AB133" s="25"/>
      <c r="AC133" s="73"/>
      <c r="AD133" s="25"/>
      <c r="AE133" s="25"/>
      <c r="AG133" s="25"/>
      <c r="AH133" s="25"/>
      <c r="AI133" s="25"/>
      <c r="AJ133" s="25"/>
      <c r="AK133" s="25"/>
      <c r="AL133" s="25"/>
      <c r="AM133" s="25"/>
      <c r="AN133" s="25"/>
      <c r="AO133" s="25"/>
      <c r="AP133" s="25"/>
      <c r="AQ133" s="25"/>
      <c r="AR133" s="25"/>
      <c r="AS133" s="25"/>
      <c r="AT133" s="25"/>
      <c r="AU133" s="25"/>
      <c r="AV133" s="25"/>
      <c r="AW133" s="25"/>
    </row>
    <row r="134" spans="1:49" x14ac:dyDescent="0.15">
      <c r="A134" s="218">
        <f t="shared" si="46"/>
        <v>45172.999305555553</v>
      </c>
      <c r="B134" s="73">
        <f t="shared" si="33"/>
        <v>17</v>
      </c>
      <c r="C134" s="6">
        <f>IF(ISERROR(Penman!Z129),'Corn Irr'!C133,Penman!Z129)</f>
        <v>0.17538647001336907</v>
      </c>
      <c r="D134" s="7">
        <f t="shared" si="47"/>
        <v>0.50000000000000044</v>
      </c>
      <c r="E134" s="7">
        <f t="shared" si="36"/>
        <v>8.7693235006684619E-2</v>
      </c>
      <c r="F134" s="131">
        <f>IF(L133&gt;0.3,AVERAGE(E132:E134)/'Irrigation Rate'!$B$17,0)</f>
        <v>0</v>
      </c>
      <c r="G134" s="7">
        <f t="shared" si="34"/>
        <v>8.7693235006684619E-2</v>
      </c>
      <c r="H134" s="11">
        <f>'Table (Dly)'!C128</f>
        <v>0</v>
      </c>
      <c r="I134" s="16"/>
      <c r="J134">
        <v>0.2</v>
      </c>
      <c r="K134" s="96">
        <f t="shared" si="37"/>
        <v>1.2175347172569333</v>
      </c>
      <c r="L134" s="208">
        <f t="shared" si="38"/>
        <v>0.23324419870822474</v>
      </c>
      <c r="M134" s="67"/>
      <c r="N134" s="96">
        <f t="shared" si="39"/>
        <v>0</v>
      </c>
      <c r="O134" s="120">
        <f t="shared" si="40"/>
        <v>24</v>
      </c>
      <c r="P134" s="96">
        <f t="shared" si="41"/>
        <v>5.2200000000000006</v>
      </c>
      <c r="Q134" s="96">
        <f t="shared" si="42"/>
        <v>14.854873317564349</v>
      </c>
      <c r="R134" s="96">
        <f t="shared" si="43"/>
        <v>14.130393700787401</v>
      </c>
      <c r="S134" s="96">
        <f t="shared" si="44"/>
        <v>2.7610000000000001</v>
      </c>
      <c r="T134" s="96">
        <f t="shared" si="45"/>
        <v>4.9763575848095822</v>
      </c>
      <c r="AB134" s="25"/>
      <c r="AC134" s="73"/>
      <c r="AD134" s="25"/>
      <c r="AE134" s="25"/>
      <c r="AG134" s="25"/>
      <c r="AH134" s="25"/>
      <c r="AI134" s="25"/>
      <c r="AJ134" s="25"/>
      <c r="AK134" s="25"/>
      <c r="AL134" s="25"/>
      <c r="AM134" s="25"/>
      <c r="AN134" s="25"/>
      <c r="AO134" s="25"/>
      <c r="AP134" s="25"/>
      <c r="AQ134" s="25"/>
      <c r="AR134" s="25"/>
      <c r="AS134" s="25"/>
      <c r="AT134" s="25"/>
      <c r="AU134" s="25"/>
      <c r="AV134" s="25"/>
      <c r="AW134" s="25"/>
    </row>
    <row r="135" spans="1:49" x14ac:dyDescent="0.15">
      <c r="A135" s="218">
        <f t="shared" si="46"/>
        <v>45173.999305555553</v>
      </c>
      <c r="B135" s="73">
        <f t="shared" si="33"/>
        <v>17</v>
      </c>
      <c r="C135" s="6">
        <f>IF(ISERROR(Penman!Z130),'Corn Irr'!C134,Penman!Z130)</f>
        <v>0.16724998013765921</v>
      </c>
      <c r="D135" s="7">
        <f t="shared" si="47"/>
        <v>0.50000000000000044</v>
      </c>
      <c r="E135" s="7">
        <f t="shared" si="36"/>
        <v>8.3624990068829674E-2</v>
      </c>
      <c r="F135" s="131">
        <f>IF(L134&gt;0.3,AVERAGE(E133:E135)/'Irrigation Rate'!$B$17,0)</f>
        <v>0</v>
      </c>
      <c r="G135" s="7">
        <f t="shared" si="34"/>
        <v>8.3624990068829674E-2</v>
      </c>
      <c r="H135" s="11">
        <f>'Table (Dly)'!C129</f>
        <v>0</v>
      </c>
      <c r="I135" s="16"/>
      <c r="K135" s="96">
        <f t="shared" si="37"/>
        <v>1.301159707325763</v>
      </c>
      <c r="L135" s="208">
        <f t="shared" si="38"/>
        <v>0.24926431174823044</v>
      </c>
      <c r="M135" s="67"/>
      <c r="N135" s="96">
        <f t="shared" si="39"/>
        <v>0</v>
      </c>
      <c r="O135" s="120">
        <f t="shared" si="40"/>
        <v>24</v>
      </c>
      <c r="P135" s="96">
        <f t="shared" si="41"/>
        <v>5.2200000000000006</v>
      </c>
      <c r="Q135" s="96">
        <f t="shared" si="42"/>
        <v>14.938498307633179</v>
      </c>
      <c r="R135" s="96">
        <f t="shared" si="43"/>
        <v>14.130393700787401</v>
      </c>
      <c r="S135" s="96">
        <f t="shared" si="44"/>
        <v>2.7610000000000001</v>
      </c>
      <c r="T135" s="96">
        <f t="shared" si="45"/>
        <v>4.9763575848095822</v>
      </c>
      <c r="AB135" s="25"/>
      <c r="AC135" s="73"/>
      <c r="AD135" s="25"/>
      <c r="AE135" s="25"/>
      <c r="AG135" s="25"/>
      <c r="AH135" s="25"/>
      <c r="AI135" s="25"/>
      <c r="AJ135" s="25"/>
      <c r="AK135" s="25"/>
      <c r="AL135" s="25"/>
      <c r="AM135" s="25"/>
      <c r="AN135" s="25"/>
      <c r="AO135" s="25"/>
      <c r="AP135" s="25"/>
      <c r="AQ135" s="25"/>
      <c r="AR135" s="25"/>
      <c r="AS135" s="25"/>
      <c r="AT135" s="25"/>
      <c r="AU135" s="25"/>
      <c r="AV135" s="25"/>
      <c r="AW135" s="25"/>
    </row>
    <row r="136" spans="1:49" x14ac:dyDescent="0.15">
      <c r="A136" s="218">
        <f t="shared" si="46"/>
        <v>45174.999305555553</v>
      </c>
      <c r="B136" s="73">
        <f t="shared" si="33"/>
        <v>17</v>
      </c>
      <c r="C136" s="6">
        <f>IF(ISERROR(Penman!Z131),'Corn Irr'!C135,Penman!Z131)</f>
        <v>0.18689157524735878</v>
      </c>
      <c r="D136" s="7">
        <f t="shared" si="47"/>
        <v>0.50000000000000044</v>
      </c>
      <c r="E136" s="7">
        <f t="shared" si="36"/>
        <v>9.3445787623679472E-2</v>
      </c>
      <c r="F136" s="131">
        <f>IF(L135&gt;0.3,AVERAGE(E134:E136)/'Irrigation Rate'!$B$17,0)</f>
        <v>0</v>
      </c>
      <c r="G136" s="7">
        <f t="shared" si="34"/>
        <v>9.3445787623679472E-2</v>
      </c>
      <c r="H136" s="11">
        <f>'Table (Dly)'!C130</f>
        <v>0</v>
      </c>
      <c r="I136" s="16"/>
      <c r="J136">
        <f>4.7*0.045</f>
        <v>0.21149999999999999</v>
      </c>
      <c r="K136" s="96">
        <f t="shared" si="37"/>
        <v>1.1831054949494424</v>
      </c>
      <c r="L136" s="208">
        <f t="shared" si="38"/>
        <v>0.226648562250851</v>
      </c>
      <c r="M136" s="67"/>
      <c r="N136" s="96">
        <f t="shared" si="39"/>
        <v>0</v>
      </c>
      <c r="O136" s="120">
        <f t="shared" si="40"/>
        <v>24</v>
      </c>
      <c r="P136" s="96">
        <f t="shared" si="41"/>
        <v>5.2200000000000006</v>
      </c>
      <c r="Q136" s="96">
        <f t="shared" si="42"/>
        <v>15.031944095256858</v>
      </c>
      <c r="R136" s="96">
        <f t="shared" si="43"/>
        <v>14.130393700787401</v>
      </c>
      <c r="S136" s="96">
        <f t="shared" si="44"/>
        <v>2.9725000000000001</v>
      </c>
      <c r="T136" s="96">
        <f t="shared" si="45"/>
        <v>4.9763575848095822</v>
      </c>
      <c r="AB136" s="25"/>
      <c r="AC136" s="73"/>
      <c r="AD136" s="25"/>
      <c r="AE136" s="25"/>
      <c r="AG136" s="25"/>
      <c r="AH136" s="25"/>
      <c r="AI136" s="25"/>
      <c r="AJ136" s="25"/>
      <c r="AK136" s="25"/>
      <c r="AL136" s="25"/>
      <c r="AM136" s="25"/>
      <c r="AN136" s="25"/>
      <c r="AO136" s="25"/>
      <c r="AP136" s="25"/>
      <c r="AQ136" s="25"/>
      <c r="AR136" s="25"/>
      <c r="AS136" s="25"/>
      <c r="AT136" s="25"/>
      <c r="AU136" s="25"/>
      <c r="AV136" s="25"/>
      <c r="AW136" s="25"/>
    </row>
    <row r="137" spans="1:49" x14ac:dyDescent="0.15">
      <c r="A137" s="218">
        <f t="shared" si="46"/>
        <v>45175.999305555553</v>
      </c>
      <c r="B137" s="73">
        <f t="shared" ref="B137:B161" si="48">IF(A137&lt;Emergence,0,IF(A137&gt;Harvest,0,INT((A137-Emergence)/7)+1))</f>
        <v>17</v>
      </c>
      <c r="C137" s="6">
        <f>IF(ISERROR(Penman!Z132),'Corn Irr'!C136,Penman!Z132)</f>
        <v>0.14543583874418087</v>
      </c>
      <c r="D137" s="7">
        <f t="shared" si="47"/>
        <v>0.50000000000000044</v>
      </c>
      <c r="E137" s="7">
        <f t="shared" si="36"/>
        <v>7.2717919372090503E-2</v>
      </c>
      <c r="F137" s="131">
        <f>IF(L136&gt;0.3,AVERAGE(E135:E137)/'Irrigation Rate'!$B$17,0)</f>
        <v>0</v>
      </c>
      <c r="G137" s="7">
        <f t="shared" ref="G137:G161" si="49">D137*C137</f>
        <v>7.2717919372090503E-2</v>
      </c>
      <c r="H137" s="11">
        <f>'Table (Dly)'!C131</f>
        <v>6.0000000000000005E-2</v>
      </c>
      <c r="I137" s="16"/>
      <c r="K137" s="96">
        <f t="shared" si="37"/>
        <v>1.1958234143215329</v>
      </c>
      <c r="L137" s="208">
        <f t="shared" si="38"/>
        <v>0.22908494527232429</v>
      </c>
      <c r="M137" s="67"/>
      <c r="N137" s="96">
        <f t="shared" si="39"/>
        <v>0</v>
      </c>
      <c r="O137" s="120">
        <f t="shared" si="40"/>
        <v>24</v>
      </c>
      <c r="P137" s="96">
        <f t="shared" si="41"/>
        <v>5.2200000000000006</v>
      </c>
      <c r="Q137" s="96">
        <f t="shared" si="42"/>
        <v>15.104662014628948</v>
      </c>
      <c r="R137" s="96">
        <f t="shared" si="43"/>
        <v>14.190393700787402</v>
      </c>
      <c r="S137" s="96">
        <f t="shared" si="44"/>
        <v>2.9725000000000001</v>
      </c>
      <c r="T137" s="96">
        <f t="shared" si="45"/>
        <v>4.9763575848095822</v>
      </c>
      <c r="AB137" s="25"/>
      <c r="AC137" s="73"/>
      <c r="AD137" s="25"/>
      <c r="AE137" s="25"/>
      <c r="AG137" s="25"/>
      <c r="AH137" s="25"/>
      <c r="AI137" s="25"/>
      <c r="AJ137" s="25"/>
      <c r="AK137" s="25"/>
      <c r="AL137" s="25"/>
      <c r="AM137" s="25"/>
      <c r="AN137" s="25"/>
      <c r="AO137" s="25"/>
      <c r="AP137" s="25"/>
      <c r="AQ137" s="25"/>
      <c r="AR137" s="25"/>
      <c r="AS137" s="25"/>
      <c r="AT137" s="25"/>
      <c r="AU137" s="25"/>
      <c r="AV137" s="25"/>
      <c r="AW137" s="25"/>
    </row>
    <row r="138" spans="1:49" x14ac:dyDescent="0.15">
      <c r="A138" s="218">
        <f t="shared" si="46"/>
        <v>45176.999305555553</v>
      </c>
      <c r="B138" s="73">
        <f t="shared" si="48"/>
        <v>17</v>
      </c>
      <c r="C138" s="6">
        <f>IF(ISERROR(Penman!Z133),'Corn Irr'!C137,Penman!Z133)</f>
        <v>8.1329001511147178E-2</v>
      </c>
      <c r="D138" s="7">
        <f t="shared" ref="D138:D161" si="50">IF(B138&gt;0,IF(L137&lt;=SWDPcritical,1,((1-L137)/(1-SWDPcritical)))*VLOOKUP(0,$BG$241:$CC$241,B138+1,FALSE),0.2)</f>
        <v>0.50000000000000044</v>
      </c>
      <c r="E138" s="7">
        <f t="shared" si="36"/>
        <v>4.0664500755573624E-2</v>
      </c>
      <c r="F138" s="131">
        <f>IF(L137&gt;0.3,AVERAGE(E136:E138)/'Irrigation Rate'!$B$17,0)</f>
        <v>0</v>
      </c>
      <c r="G138" s="7">
        <f t="shared" si="49"/>
        <v>4.0664500755573624E-2</v>
      </c>
      <c r="H138" s="11">
        <f>'Table (Dly)'!C132</f>
        <v>0</v>
      </c>
      <c r="I138" s="16"/>
      <c r="J138">
        <f>4*0.045</f>
        <v>0.18</v>
      </c>
      <c r="K138" s="96">
        <f t="shared" si="37"/>
        <v>1.0564879150771067</v>
      </c>
      <c r="L138" s="208">
        <f t="shared" si="38"/>
        <v>0.20239232089599743</v>
      </c>
      <c r="M138" s="67"/>
      <c r="N138" s="96">
        <f t="shared" si="39"/>
        <v>0</v>
      </c>
      <c r="O138" s="120">
        <f t="shared" si="40"/>
        <v>24</v>
      </c>
      <c r="P138" s="96">
        <f t="shared" si="41"/>
        <v>5.2200000000000006</v>
      </c>
      <c r="Q138" s="96">
        <f t="shared" si="42"/>
        <v>15.145326515384522</v>
      </c>
      <c r="R138" s="96">
        <f t="shared" si="43"/>
        <v>14.190393700787402</v>
      </c>
      <c r="S138" s="96">
        <f t="shared" si="44"/>
        <v>3.1525000000000003</v>
      </c>
      <c r="T138" s="96">
        <f t="shared" si="45"/>
        <v>4.9763575848095822</v>
      </c>
      <c r="AB138" s="25"/>
      <c r="AC138" s="73"/>
      <c r="AD138" s="25"/>
      <c r="AE138" s="25"/>
      <c r="AG138" s="25"/>
      <c r="AH138" s="25"/>
      <c r="AI138" s="25"/>
      <c r="AJ138" s="25"/>
      <c r="AK138" s="25"/>
      <c r="AL138" s="25"/>
      <c r="AM138" s="25"/>
      <c r="AN138" s="25"/>
      <c r="AO138" s="25"/>
      <c r="AP138" s="25"/>
      <c r="AQ138" s="25"/>
      <c r="AR138" s="25"/>
      <c r="AS138" s="25"/>
      <c r="AT138" s="25"/>
      <c r="AU138" s="25"/>
      <c r="AV138" s="25"/>
      <c r="AW138" s="25"/>
    </row>
    <row r="139" spans="1:49" x14ac:dyDescent="0.15">
      <c r="A139" s="218">
        <f t="shared" si="46"/>
        <v>45177.999305555553</v>
      </c>
      <c r="B139" s="73">
        <f t="shared" si="48"/>
        <v>17</v>
      </c>
      <c r="C139" s="6">
        <f>IF(ISERROR(Penman!Z134),'Corn Irr'!C138,Penman!Z134)</f>
        <v>8.4419567068073784E-2</v>
      </c>
      <c r="D139" s="7">
        <f t="shared" si="50"/>
        <v>0.50000000000000044</v>
      </c>
      <c r="E139" s="7">
        <f t="shared" ref="E139:E161" si="51">IF(B139&gt;0,VLOOKUP(0,$BG$241:$CC$241,B139+1,FALSE),0.2)*C139</f>
        <v>4.2209783534036927E-2</v>
      </c>
      <c r="F139" s="131">
        <f>IF(L138&gt;0.3,AVERAGE(E137:E139)/'Irrigation Rate'!$B$17,0)</f>
        <v>0</v>
      </c>
      <c r="G139" s="7">
        <f t="shared" si="49"/>
        <v>4.2209783534036927E-2</v>
      </c>
      <c r="H139" s="11">
        <f>'Table (Dly)'!C133</f>
        <v>0</v>
      </c>
      <c r="I139" s="16"/>
      <c r="K139" s="96">
        <f t="shared" ref="K139:K161" si="52">IF(M139&lt;&gt;"",M139*P139,K138+G139+N139-H139-I139-J139)</f>
        <v>1.0986976986111436</v>
      </c>
      <c r="L139" s="228">
        <f t="shared" ref="L139:L161" si="53">K139/P139</f>
        <v>0.21047848632397384</v>
      </c>
      <c r="M139" s="67"/>
      <c r="N139" s="96">
        <f t="shared" ref="N139:N161" si="54">IF((K138+G139-H139-I139-J139)&lt;0,-K138-G139+H139+I139+J139,0)</f>
        <v>0</v>
      </c>
      <c r="O139" s="120">
        <f t="shared" ref="O139:O161" si="55">IF(VLOOKUP(Crop,CropInfo,4,FALSE)=1,VLOOKUP(Crop,CropInfo,3,FALSE),IF(A139&lt;=Emergence,RZinitial,IF(A139&gt;Harvest,RZinitial,IF(AND(A139&gt;Emergence,B139&lt;VLOOKUP(Crop,CropInfo,4,FALSE)),O138+(VLOOKUP(Crop,CropInfo,3,FALSE)-RZinitial)/((VLOOKUP(Crop,CropInfo,4,FALSE)-1)*7),VLOOKUP(Crop,CropInfo,3,FALSE)))))</f>
        <v>24</v>
      </c>
      <c r="P139" s="96">
        <f t="shared" ref="P139:P161" si="56">IF(O139=MAX(Zbj),VLOOKUP(O139,AWHCsite,6),((O139-VLOOKUP((MATCH(O139,Zbj,1)-1),SoilProp,3))/(VLOOKUP(MATCH(O139,Zbj,1),SoilProp,3)-VLOOKUP((MATCH(O139,Zbj,1)-1),SoilProp,3)))*(VLOOKUP(MATCH(O139,Zbj,1),SoilProp,8)-VLOOKUP((MATCH(O139,Zbj,1)-1),SoilProp,8))+VLOOKUP((MATCH(O139,Zbj,1)-1),SoilProp,8))</f>
        <v>5.2200000000000006</v>
      </c>
      <c r="Q139" s="96">
        <f t="shared" ref="Q139:Q161" si="57">Q138+G139</f>
        <v>15.187536298918559</v>
      </c>
      <c r="R139" s="96">
        <f t="shared" ref="R139:R161" si="58">R138+H139</f>
        <v>14.190393700787402</v>
      </c>
      <c r="S139" s="96">
        <f t="shared" ref="S139:S161" si="59">S138+J139</f>
        <v>3.1525000000000003</v>
      </c>
      <c r="T139" s="96">
        <f t="shared" ref="T139:T161" si="60">T138+N139</f>
        <v>4.9763575848095822</v>
      </c>
      <c r="AB139" s="25"/>
      <c r="AC139" s="73"/>
      <c r="AD139" s="25"/>
      <c r="AE139" s="25"/>
      <c r="AG139" s="25"/>
      <c r="AH139" s="25"/>
      <c r="AI139" s="25"/>
      <c r="AJ139" s="25"/>
      <c r="AK139" s="25"/>
      <c r="AL139" s="25"/>
      <c r="AM139" s="25"/>
      <c r="AN139" s="25"/>
      <c r="AO139" s="25"/>
      <c r="AP139" s="25"/>
      <c r="AQ139" s="25"/>
      <c r="AR139" s="25"/>
      <c r="AS139" s="25"/>
      <c r="AT139" s="25"/>
      <c r="AU139" s="25"/>
      <c r="AV139" s="25"/>
      <c r="AW139" s="25"/>
    </row>
    <row r="140" spans="1:49" x14ac:dyDescent="0.15">
      <c r="A140" s="218">
        <f t="shared" ref="A140:A161" si="61">A139+1</f>
        <v>45178.999305555553</v>
      </c>
      <c r="B140" s="73">
        <f t="shared" si="48"/>
        <v>18</v>
      </c>
      <c r="C140" s="6">
        <f>IF(ISERROR(Penman!Z135),'Corn Irr'!C139,Penman!Z135)</f>
        <v>0.10874049773423372</v>
      </c>
      <c r="D140" s="7">
        <f t="shared" si="50"/>
        <v>0.1</v>
      </c>
      <c r="E140" s="7">
        <f t="shared" si="51"/>
        <v>1.0874049773423372E-2</v>
      </c>
      <c r="F140" s="131">
        <f>IF(L139&gt;0.3,AVERAGE(E138:E140)/'Irrigation Rate'!$B$17,0)</f>
        <v>0</v>
      </c>
      <c r="G140" s="7">
        <f t="shared" si="49"/>
        <v>1.0874049773423372E-2</v>
      </c>
      <c r="H140" s="11">
        <f>'Table (Dly)'!C134</f>
        <v>0</v>
      </c>
      <c r="I140" s="16"/>
      <c r="K140" s="96">
        <f t="shared" si="52"/>
        <v>1.1095717483845671</v>
      </c>
      <c r="L140" s="228">
        <f t="shared" si="53"/>
        <v>0.21256163762156455</v>
      </c>
      <c r="M140" s="67"/>
      <c r="N140" s="96">
        <f t="shared" si="54"/>
        <v>0</v>
      </c>
      <c r="O140" s="120">
        <f t="shared" si="55"/>
        <v>24</v>
      </c>
      <c r="P140" s="96">
        <f t="shared" si="56"/>
        <v>5.2200000000000006</v>
      </c>
      <c r="Q140" s="96">
        <f t="shared" si="57"/>
        <v>15.198410348691983</v>
      </c>
      <c r="R140" s="96">
        <f t="shared" si="58"/>
        <v>14.190393700787402</v>
      </c>
      <c r="S140" s="96">
        <f t="shared" si="59"/>
        <v>3.1525000000000003</v>
      </c>
      <c r="T140" s="96">
        <f t="shared" si="60"/>
        <v>4.9763575848095822</v>
      </c>
      <c r="AB140" s="25"/>
      <c r="AC140" s="73"/>
      <c r="AD140" s="25"/>
      <c r="AE140" s="25"/>
      <c r="AG140" s="25"/>
      <c r="AH140" s="25"/>
      <c r="AI140" s="25"/>
      <c r="AJ140" s="25"/>
      <c r="AK140" s="25"/>
      <c r="AL140" s="25"/>
      <c r="AM140" s="25"/>
      <c r="AN140" s="25"/>
      <c r="AO140" s="25"/>
      <c r="AP140" s="25"/>
      <c r="AQ140" s="25"/>
      <c r="AR140" s="25"/>
      <c r="AS140" s="25"/>
      <c r="AT140" s="25"/>
      <c r="AU140" s="25"/>
      <c r="AV140" s="25"/>
      <c r="AW140" s="25"/>
    </row>
    <row r="141" spans="1:49" x14ac:dyDescent="0.15">
      <c r="A141" s="218">
        <f t="shared" si="61"/>
        <v>45179.999305555553</v>
      </c>
      <c r="B141" s="73">
        <f t="shared" si="48"/>
        <v>18</v>
      </c>
      <c r="C141" s="6">
        <f>IF(ISERROR(Penman!Z136),'Corn Irr'!C140,Penman!Z136)</f>
        <v>0.12200500143627543</v>
      </c>
      <c r="D141" s="7">
        <f t="shared" si="50"/>
        <v>0.1</v>
      </c>
      <c r="E141" s="7">
        <f t="shared" si="51"/>
        <v>1.2200500143627543E-2</v>
      </c>
      <c r="F141" s="131">
        <f>IF(L140&gt;0.3,AVERAGE(E139:E141)/'Irrigation Rate'!$B$17,0)</f>
        <v>0</v>
      </c>
      <c r="G141" s="7">
        <f t="shared" si="49"/>
        <v>1.2200500143627543E-2</v>
      </c>
      <c r="H141" s="11">
        <f>'Table (Dly)'!C135</f>
        <v>0</v>
      </c>
      <c r="I141" s="16"/>
      <c r="K141" s="96">
        <f t="shared" si="52"/>
        <v>1.1217722485281947</v>
      </c>
      <c r="L141" s="208">
        <f t="shared" si="53"/>
        <v>0.21489889818547789</v>
      </c>
      <c r="M141" s="67"/>
      <c r="N141" s="96">
        <f t="shared" si="54"/>
        <v>0</v>
      </c>
      <c r="O141" s="120">
        <f t="shared" si="55"/>
        <v>24</v>
      </c>
      <c r="P141" s="96">
        <f t="shared" si="56"/>
        <v>5.2200000000000006</v>
      </c>
      <c r="Q141" s="96">
        <f t="shared" si="57"/>
        <v>15.210610848835611</v>
      </c>
      <c r="R141" s="96">
        <f t="shared" si="58"/>
        <v>14.190393700787402</v>
      </c>
      <c r="S141" s="96">
        <f t="shared" si="59"/>
        <v>3.1525000000000003</v>
      </c>
      <c r="T141" s="96">
        <f t="shared" si="60"/>
        <v>4.9763575848095822</v>
      </c>
      <c r="AB141" s="25"/>
      <c r="AC141" s="73"/>
      <c r="AD141" s="25"/>
      <c r="AE141" s="25"/>
      <c r="AG141" s="25"/>
      <c r="AH141" s="25"/>
      <c r="AI141" s="25"/>
      <c r="AJ141" s="25"/>
      <c r="AK141" s="25"/>
      <c r="AL141" s="25"/>
      <c r="AM141" s="25"/>
      <c r="AN141" s="25"/>
      <c r="AO141" s="25"/>
      <c r="AP141" s="25"/>
      <c r="AQ141" s="25"/>
      <c r="AR141" s="25"/>
      <c r="AS141" s="25"/>
      <c r="AT141" s="25"/>
      <c r="AU141" s="25"/>
      <c r="AV141" s="25"/>
      <c r="AW141" s="25"/>
    </row>
    <row r="142" spans="1:49" x14ac:dyDescent="0.15">
      <c r="A142" s="218">
        <f t="shared" si="61"/>
        <v>45180.999305555553</v>
      </c>
      <c r="B142" s="73">
        <f t="shared" si="48"/>
        <v>18</v>
      </c>
      <c r="C142" s="6">
        <f>IF(ISERROR(Penman!Z137),'Corn Irr'!C141,Penman!Z137)</f>
        <v>9.7497775982358315E-2</v>
      </c>
      <c r="D142" s="7">
        <f t="shared" si="50"/>
        <v>0.1</v>
      </c>
      <c r="E142" s="7">
        <f t="shared" si="51"/>
        <v>9.7497775982358318E-3</v>
      </c>
      <c r="F142" s="131">
        <f>IF(L141&gt;0.3,AVERAGE(E140:E142)/'Irrigation Rate'!$B$17,0)</f>
        <v>0</v>
      </c>
      <c r="G142" s="7">
        <f t="shared" si="49"/>
        <v>9.7497775982358318E-3</v>
      </c>
      <c r="H142" s="11">
        <f>'Table (Dly)'!C136</f>
        <v>0.04</v>
      </c>
      <c r="I142" s="16"/>
      <c r="K142" s="96">
        <f t="shared" si="52"/>
        <v>1.0915220261264305</v>
      </c>
      <c r="L142" s="228">
        <f t="shared" si="53"/>
        <v>0.20910383642268779</v>
      </c>
      <c r="M142" s="67"/>
      <c r="N142" s="96">
        <f t="shared" si="54"/>
        <v>0</v>
      </c>
      <c r="O142" s="120">
        <f t="shared" si="55"/>
        <v>24</v>
      </c>
      <c r="P142" s="96">
        <f t="shared" si="56"/>
        <v>5.2200000000000006</v>
      </c>
      <c r="Q142" s="96">
        <f t="shared" si="57"/>
        <v>15.220360626433846</v>
      </c>
      <c r="R142" s="96">
        <f t="shared" si="58"/>
        <v>14.230393700787401</v>
      </c>
      <c r="S142" s="96">
        <f t="shared" si="59"/>
        <v>3.1525000000000003</v>
      </c>
      <c r="T142" s="96">
        <f t="shared" si="60"/>
        <v>4.9763575848095822</v>
      </c>
      <c r="AB142" s="25"/>
      <c r="AC142" s="73"/>
      <c r="AD142" s="25"/>
      <c r="AE142" s="25"/>
      <c r="AG142" s="25"/>
      <c r="AH142" s="25"/>
      <c r="AI142" s="25"/>
      <c r="AJ142" s="25"/>
      <c r="AK142" s="25"/>
      <c r="AL142" s="25"/>
      <c r="AM142" s="25"/>
      <c r="AN142" s="25"/>
      <c r="AO142" s="25"/>
      <c r="AP142" s="25"/>
      <c r="AQ142" s="25"/>
      <c r="AR142" s="25"/>
      <c r="AS142" s="25"/>
      <c r="AT142" s="25"/>
      <c r="AU142" s="25"/>
      <c r="AV142" s="25"/>
      <c r="AW142" s="25"/>
    </row>
    <row r="143" spans="1:49" x14ac:dyDescent="0.15">
      <c r="A143" s="218">
        <f t="shared" si="61"/>
        <v>45181.999305555553</v>
      </c>
      <c r="B143" s="73">
        <f t="shared" si="48"/>
        <v>18</v>
      </c>
      <c r="C143" s="6">
        <f>IF(ISERROR(Penman!Z138),'Corn Irr'!C142,Penman!Z138)</f>
        <v>0.10786405459940074</v>
      </c>
      <c r="D143" s="7">
        <f t="shared" si="50"/>
        <v>0.1</v>
      </c>
      <c r="E143" s="7">
        <f t="shared" si="51"/>
        <v>1.0786405459940075E-2</v>
      </c>
      <c r="F143" s="131">
        <f>IF(L142&gt;0.3,AVERAGE(E141:E143)/'Irrigation Rate'!$B$17,0)</f>
        <v>0</v>
      </c>
      <c r="G143" s="7">
        <f t="shared" si="49"/>
        <v>1.0786405459940075E-2</v>
      </c>
      <c r="H143" s="11">
        <f>'Table (Dly)'!C137</f>
        <v>0.05</v>
      </c>
      <c r="I143" s="16"/>
      <c r="K143" s="96">
        <f t="shared" si="52"/>
        <v>1.0523084315863704</v>
      </c>
      <c r="L143" s="228">
        <f t="shared" si="53"/>
        <v>0.20159165356060735</v>
      </c>
      <c r="M143" s="67"/>
      <c r="N143" s="96">
        <f t="shared" si="54"/>
        <v>0</v>
      </c>
      <c r="O143" s="120">
        <f t="shared" si="55"/>
        <v>24</v>
      </c>
      <c r="P143" s="96">
        <f t="shared" si="56"/>
        <v>5.2200000000000006</v>
      </c>
      <c r="Q143" s="96">
        <f t="shared" si="57"/>
        <v>15.231147031893787</v>
      </c>
      <c r="R143" s="96">
        <f t="shared" si="58"/>
        <v>14.280393700787402</v>
      </c>
      <c r="S143" s="96">
        <f t="shared" si="59"/>
        <v>3.1525000000000003</v>
      </c>
      <c r="T143" s="96">
        <f t="shared" si="60"/>
        <v>4.9763575848095822</v>
      </c>
      <c r="AB143" s="25"/>
      <c r="AC143" s="73"/>
      <c r="AD143" s="25"/>
      <c r="AE143" s="25"/>
      <c r="AG143" s="25"/>
      <c r="AH143" s="25"/>
      <c r="AI143" s="25"/>
      <c r="AJ143" s="25"/>
      <c r="AK143" s="25"/>
      <c r="AL143" s="25"/>
      <c r="AM143" s="25"/>
      <c r="AN143" s="25"/>
      <c r="AO143" s="25"/>
      <c r="AP143" s="25"/>
      <c r="AQ143" s="25"/>
      <c r="AR143" s="25"/>
      <c r="AS143" s="25"/>
      <c r="AT143" s="25"/>
      <c r="AU143" s="25"/>
      <c r="AV143" s="25"/>
      <c r="AW143" s="25"/>
    </row>
    <row r="144" spans="1:49" x14ac:dyDescent="0.15">
      <c r="A144" s="218">
        <f t="shared" si="61"/>
        <v>45182.999305555553</v>
      </c>
      <c r="B144" s="73">
        <f t="shared" si="48"/>
        <v>18</v>
      </c>
      <c r="C144" s="6">
        <f>IF(ISERROR(Penman!Z139),'Corn Irr'!C143,Penman!Z139)</f>
        <v>0.104165027271612</v>
      </c>
      <c r="D144" s="7">
        <f t="shared" si="50"/>
        <v>0.1</v>
      </c>
      <c r="E144" s="7">
        <f t="shared" si="51"/>
        <v>1.04165027271612E-2</v>
      </c>
      <c r="F144" s="131">
        <f>IF(L143&gt;0.3,AVERAGE(E142:E144)/'Irrigation Rate'!$B$17,0)</f>
        <v>0</v>
      </c>
      <c r="G144" s="7">
        <f t="shared" si="49"/>
        <v>1.04165027271612E-2</v>
      </c>
      <c r="H144" s="11">
        <f>'Table (Dly)'!C138</f>
        <v>0</v>
      </c>
      <c r="I144" s="16"/>
      <c r="K144" s="96">
        <f t="shared" si="52"/>
        <v>1.0627249343135317</v>
      </c>
      <c r="L144" s="228">
        <f t="shared" si="53"/>
        <v>0.20358715216734322</v>
      </c>
      <c r="M144" s="67"/>
      <c r="N144" s="96">
        <f t="shared" si="54"/>
        <v>0</v>
      </c>
      <c r="O144" s="120">
        <f t="shared" si="55"/>
        <v>24</v>
      </c>
      <c r="P144" s="96">
        <f t="shared" si="56"/>
        <v>5.2200000000000006</v>
      </c>
      <c r="Q144" s="96">
        <f t="shared" si="57"/>
        <v>15.241563534620948</v>
      </c>
      <c r="R144" s="96">
        <f t="shared" si="58"/>
        <v>14.280393700787402</v>
      </c>
      <c r="S144" s="96">
        <f t="shared" si="59"/>
        <v>3.1525000000000003</v>
      </c>
      <c r="T144" s="96">
        <f t="shared" si="60"/>
        <v>4.9763575848095822</v>
      </c>
      <c r="AB144" s="25"/>
      <c r="AC144" s="73"/>
      <c r="AD144" s="25"/>
      <c r="AE144" s="25"/>
      <c r="AG144" s="25"/>
      <c r="AH144" s="25"/>
      <c r="AI144" s="25"/>
      <c r="AJ144" s="25"/>
      <c r="AK144" s="25"/>
      <c r="AL144" s="25"/>
      <c r="AM144" s="25"/>
      <c r="AN144" s="25"/>
      <c r="AO144" s="25"/>
      <c r="AP144" s="25"/>
      <c r="AQ144" s="25"/>
      <c r="AR144" s="25"/>
      <c r="AS144" s="25"/>
      <c r="AT144" s="25"/>
      <c r="AU144" s="25"/>
      <c r="AV144" s="25"/>
      <c r="AW144" s="25"/>
    </row>
    <row r="145" spans="1:49" x14ac:dyDescent="0.15">
      <c r="A145" s="218">
        <f t="shared" si="61"/>
        <v>45183.999305555553</v>
      </c>
      <c r="B145" s="73">
        <f t="shared" si="48"/>
        <v>18</v>
      </c>
      <c r="C145" s="6">
        <f>IF(ISERROR(Penman!Z140),'Corn Irr'!C144,Penman!Z140)</f>
        <v>0.11901997602917745</v>
      </c>
      <c r="D145" s="7">
        <f t="shared" si="50"/>
        <v>0.1</v>
      </c>
      <c r="E145" s="7">
        <f t="shared" si="51"/>
        <v>1.1901997602917746E-2</v>
      </c>
      <c r="F145" s="131">
        <f>IF(L144&gt;0.3,AVERAGE(E143:E145)/'Irrigation Rate'!$B$17,0)</f>
        <v>0</v>
      </c>
      <c r="G145" s="7">
        <f t="shared" si="49"/>
        <v>1.1901997602917746E-2</v>
      </c>
      <c r="H145" s="11">
        <f>'Table (Dly)'!C139</f>
        <v>0</v>
      </c>
      <c r="I145" s="16"/>
      <c r="K145" s="96">
        <f t="shared" si="52"/>
        <v>1.0746269319164494</v>
      </c>
      <c r="L145" s="228">
        <f t="shared" si="53"/>
        <v>0.20586722833648455</v>
      </c>
      <c r="M145" s="67"/>
      <c r="N145" s="96">
        <f t="shared" si="54"/>
        <v>0</v>
      </c>
      <c r="O145" s="120">
        <f t="shared" si="55"/>
        <v>24</v>
      </c>
      <c r="P145" s="96">
        <f t="shared" si="56"/>
        <v>5.2200000000000006</v>
      </c>
      <c r="Q145" s="96">
        <f t="shared" si="57"/>
        <v>15.253465532223865</v>
      </c>
      <c r="R145" s="96">
        <f t="shared" si="58"/>
        <v>14.280393700787402</v>
      </c>
      <c r="S145" s="96">
        <f t="shared" si="59"/>
        <v>3.1525000000000003</v>
      </c>
      <c r="T145" s="96">
        <f t="shared" si="60"/>
        <v>4.9763575848095822</v>
      </c>
      <c r="AB145" s="25"/>
      <c r="AC145" s="73"/>
      <c r="AD145" s="25"/>
      <c r="AE145" s="25"/>
      <c r="AG145" s="25"/>
      <c r="AH145" s="25"/>
      <c r="AI145" s="25"/>
      <c r="AJ145" s="25"/>
      <c r="AK145" s="25"/>
      <c r="AL145" s="25"/>
      <c r="AM145" s="25"/>
      <c r="AN145" s="25"/>
      <c r="AO145" s="25"/>
      <c r="AP145" s="25"/>
      <c r="AQ145" s="25"/>
      <c r="AR145" s="25"/>
      <c r="AS145" s="25"/>
      <c r="AT145" s="25"/>
      <c r="AU145" s="25"/>
      <c r="AV145" s="25"/>
      <c r="AW145" s="25"/>
    </row>
    <row r="146" spans="1:49" x14ac:dyDescent="0.15">
      <c r="A146" s="218">
        <f t="shared" si="61"/>
        <v>45184.999305555553</v>
      </c>
      <c r="B146" s="73">
        <f t="shared" si="48"/>
        <v>18</v>
      </c>
      <c r="C146" s="6">
        <f>IF(ISERROR(Penman!Z141),'Corn Irr'!C145,Penman!Z141)</f>
        <v>0.12146472100191867</v>
      </c>
      <c r="D146" s="7">
        <f t="shared" si="50"/>
        <v>0.1</v>
      </c>
      <c r="E146" s="7">
        <f t="shared" si="51"/>
        <v>1.2146472100191867E-2</v>
      </c>
      <c r="F146" s="131">
        <f>IF(L145&gt;0.3,AVERAGE(E144:E146)/'Irrigation Rate'!$B$17,0)</f>
        <v>0</v>
      </c>
      <c r="G146" s="7">
        <f t="shared" si="49"/>
        <v>1.2146472100191867E-2</v>
      </c>
      <c r="H146" s="11">
        <f>'Table (Dly)'!C140</f>
        <v>0</v>
      </c>
      <c r="I146" s="16"/>
      <c r="K146" s="96">
        <f t="shared" si="52"/>
        <v>1.0867734040166412</v>
      </c>
      <c r="L146" s="208">
        <f t="shared" si="53"/>
        <v>0.20819413870050596</v>
      </c>
      <c r="M146" s="67"/>
      <c r="N146" s="96">
        <f t="shared" si="54"/>
        <v>0</v>
      </c>
      <c r="O146" s="120">
        <f t="shared" si="55"/>
        <v>24</v>
      </c>
      <c r="P146" s="96">
        <f t="shared" si="56"/>
        <v>5.2200000000000006</v>
      </c>
      <c r="Q146" s="96">
        <f t="shared" si="57"/>
        <v>15.265612004324057</v>
      </c>
      <c r="R146" s="96">
        <f t="shared" si="58"/>
        <v>14.280393700787402</v>
      </c>
      <c r="S146" s="96">
        <f t="shared" si="59"/>
        <v>3.1525000000000003</v>
      </c>
      <c r="T146" s="96">
        <f t="shared" si="60"/>
        <v>4.9763575848095822</v>
      </c>
      <c r="AB146" s="25"/>
      <c r="AC146" s="73"/>
      <c r="AD146" s="25"/>
      <c r="AE146" s="25"/>
      <c r="AG146" s="25"/>
      <c r="AH146" s="25"/>
      <c r="AI146" s="25"/>
      <c r="AJ146" s="25"/>
      <c r="AK146" s="25"/>
      <c r="AL146" s="25"/>
      <c r="AM146" s="25"/>
      <c r="AN146" s="25"/>
      <c r="AO146" s="25"/>
      <c r="AP146" s="25"/>
      <c r="AQ146" s="25"/>
      <c r="AR146" s="25"/>
      <c r="AS146" s="25"/>
      <c r="AT146" s="25"/>
      <c r="AU146" s="25"/>
      <c r="AV146" s="25"/>
      <c r="AW146" s="25"/>
    </row>
    <row r="147" spans="1:49" x14ac:dyDescent="0.15">
      <c r="A147" s="218">
        <f t="shared" si="61"/>
        <v>45185.999305555553</v>
      </c>
      <c r="B147" s="73">
        <f t="shared" si="48"/>
        <v>19</v>
      </c>
      <c r="C147" s="6">
        <f>IF(ISERROR(Penman!Z142),'Corn Irr'!C146,Penman!Z142)</f>
        <v>9.4828569406806743E-2</v>
      </c>
      <c r="D147" s="7">
        <f t="shared" si="50"/>
        <v>0.1</v>
      </c>
      <c r="E147" s="7">
        <f t="shared" si="51"/>
        <v>9.4828569406806753E-3</v>
      </c>
      <c r="F147" s="131">
        <f>IF(L146&gt;0.3,AVERAGE(E145:E147)/'Irrigation Rate'!$B$17,0)</f>
        <v>0</v>
      </c>
      <c r="G147" s="7">
        <f t="shared" si="49"/>
        <v>9.4828569406806753E-3</v>
      </c>
      <c r="H147" s="11">
        <f>'Table (Dly)'!C141</f>
        <v>0</v>
      </c>
      <c r="I147" s="16"/>
      <c r="K147" s="96">
        <f t="shared" si="52"/>
        <v>1.0962562609573219</v>
      </c>
      <c r="L147" s="208">
        <f t="shared" si="53"/>
        <v>0.21001077796117273</v>
      </c>
      <c r="M147" s="67"/>
      <c r="N147" s="96">
        <f t="shared" si="54"/>
        <v>0</v>
      </c>
      <c r="O147" s="120">
        <f t="shared" si="55"/>
        <v>24</v>
      </c>
      <c r="P147" s="96">
        <f t="shared" si="56"/>
        <v>5.2200000000000006</v>
      </c>
      <c r="Q147" s="96">
        <f t="shared" si="57"/>
        <v>15.275094861264737</v>
      </c>
      <c r="R147" s="96">
        <f t="shared" si="58"/>
        <v>14.280393700787402</v>
      </c>
      <c r="S147" s="96">
        <f t="shared" si="59"/>
        <v>3.1525000000000003</v>
      </c>
      <c r="T147" s="96">
        <f t="shared" si="60"/>
        <v>4.9763575848095822</v>
      </c>
      <c r="AB147" s="25"/>
      <c r="AC147" s="73"/>
      <c r="AD147" s="25"/>
      <c r="AE147" s="25"/>
      <c r="AG147" s="25"/>
      <c r="AH147" s="25"/>
      <c r="AI147" s="25"/>
      <c r="AJ147" s="25"/>
      <c r="AK147" s="25"/>
      <c r="AL147" s="25"/>
      <c r="AM147" s="25"/>
      <c r="AN147" s="25"/>
      <c r="AO147" s="25"/>
      <c r="AP147" s="25"/>
      <c r="AQ147" s="25"/>
      <c r="AR147" s="25"/>
      <c r="AS147" s="25"/>
      <c r="AT147" s="25"/>
      <c r="AU147" s="25"/>
      <c r="AV147" s="25"/>
      <c r="AW147" s="25"/>
    </row>
    <row r="148" spans="1:49" x14ac:dyDescent="0.15">
      <c r="A148" s="218">
        <f t="shared" si="61"/>
        <v>45186.999305555553</v>
      </c>
      <c r="B148" s="73">
        <f t="shared" si="48"/>
        <v>19</v>
      </c>
      <c r="C148" s="6">
        <f>IF(ISERROR(Penman!Z143),'Corn Irr'!C147,Penman!Z143)</f>
        <v>7.2507112223589409E-2</v>
      </c>
      <c r="D148" s="7">
        <f t="shared" si="50"/>
        <v>0.1</v>
      </c>
      <c r="E148" s="7">
        <f t="shared" si="51"/>
        <v>7.2507112223589411E-3</v>
      </c>
      <c r="F148" s="131">
        <f>IF(L147&gt;0.3,AVERAGE(E146:E148)/'Irrigation Rate'!$B$17,0)</f>
        <v>0</v>
      </c>
      <c r="G148" s="7">
        <f t="shared" si="49"/>
        <v>7.2507112223589411E-3</v>
      </c>
      <c r="H148" s="11">
        <f>'Table (Dly)'!C142</f>
        <v>6.0000000000000005E-2</v>
      </c>
      <c r="I148" s="16"/>
      <c r="K148" s="96">
        <f t="shared" si="52"/>
        <v>1.0435069721796808</v>
      </c>
      <c r="L148" s="208">
        <f t="shared" si="53"/>
        <v>0.19990555022599246</v>
      </c>
      <c r="M148" s="67"/>
      <c r="N148" s="96">
        <f t="shared" si="54"/>
        <v>0</v>
      </c>
      <c r="O148" s="120">
        <f t="shared" si="55"/>
        <v>24</v>
      </c>
      <c r="P148" s="96">
        <f t="shared" si="56"/>
        <v>5.2200000000000006</v>
      </c>
      <c r="Q148" s="96">
        <f t="shared" si="57"/>
        <v>15.282345572487095</v>
      </c>
      <c r="R148" s="96">
        <f t="shared" si="58"/>
        <v>14.340393700787402</v>
      </c>
      <c r="S148" s="96">
        <f t="shared" si="59"/>
        <v>3.1525000000000003</v>
      </c>
      <c r="T148" s="96">
        <f t="shared" si="60"/>
        <v>4.9763575848095822</v>
      </c>
      <c r="AB148" s="25"/>
      <c r="AC148" s="73"/>
      <c r="AD148" s="25"/>
      <c r="AE148" s="25"/>
      <c r="AG148" s="25"/>
      <c r="AH148" s="25"/>
      <c r="AI148" s="25"/>
      <c r="AJ148" s="25"/>
      <c r="AK148" s="25"/>
      <c r="AL148" s="25"/>
      <c r="AM148" s="25"/>
      <c r="AN148" s="25"/>
      <c r="AO148" s="25"/>
      <c r="AP148" s="25"/>
      <c r="AQ148" s="25"/>
      <c r="AR148" s="25"/>
      <c r="AS148" s="25"/>
      <c r="AT148" s="25"/>
      <c r="AU148" s="25"/>
      <c r="AV148" s="25"/>
      <c r="AW148" s="25"/>
    </row>
    <row r="149" spans="1:49" x14ac:dyDescent="0.15">
      <c r="A149" s="218">
        <f t="shared" si="61"/>
        <v>45187.999305555553</v>
      </c>
      <c r="B149" s="73">
        <f t="shared" si="48"/>
        <v>19</v>
      </c>
      <c r="C149" s="6">
        <f>IF(ISERROR(Penman!Z144),'Corn Irr'!C148,Penman!Z144)</f>
        <v>0.10702858261514055</v>
      </c>
      <c r="D149" s="7">
        <f t="shared" si="50"/>
        <v>0.1</v>
      </c>
      <c r="E149" s="7">
        <f t="shared" si="51"/>
        <v>1.0702858261514056E-2</v>
      </c>
      <c r="F149" s="131">
        <f>IF(L148&gt;0.3,AVERAGE(E147:E149)/'Irrigation Rate'!$B$17,0)</f>
        <v>0</v>
      </c>
      <c r="G149" s="7">
        <f t="shared" si="49"/>
        <v>1.0702858261514056E-2</v>
      </c>
      <c r="H149" s="11">
        <f>'Table (Dly)'!C143</f>
        <v>0</v>
      </c>
      <c r="I149" s="16"/>
      <c r="K149" s="96">
        <f t="shared" si="52"/>
        <v>1.0542098304411949</v>
      </c>
      <c r="L149" s="228">
        <f t="shared" si="53"/>
        <v>0.20195590621478826</v>
      </c>
      <c r="M149" s="67"/>
      <c r="N149" s="96">
        <f t="shared" si="54"/>
        <v>0</v>
      </c>
      <c r="O149" s="120">
        <f t="shared" si="55"/>
        <v>24</v>
      </c>
      <c r="P149" s="96">
        <f t="shared" si="56"/>
        <v>5.2200000000000006</v>
      </c>
      <c r="Q149" s="96">
        <f t="shared" si="57"/>
        <v>15.293048430748609</v>
      </c>
      <c r="R149" s="96">
        <f t="shared" si="58"/>
        <v>14.340393700787402</v>
      </c>
      <c r="S149" s="96">
        <f t="shared" si="59"/>
        <v>3.1525000000000003</v>
      </c>
      <c r="T149" s="96">
        <f t="shared" si="60"/>
        <v>4.9763575848095822</v>
      </c>
      <c r="AB149" s="25"/>
      <c r="AC149" s="73"/>
      <c r="AD149" s="25"/>
      <c r="AE149" s="25"/>
      <c r="AG149" s="25"/>
      <c r="AH149" s="25"/>
      <c r="AI149" s="25"/>
      <c r="AJ149" s="25"/>
      <c r="AK149" s="25"/>
      <c r="AL149" s="25"/>
      <c r="AM149" s="25"/>
      <c r="AN149" s="25"/>
      <c r="AO149" s="25"/>
      <c r="AP149" s="25"/>
      <c r="AQ149" s="25"/>
      <c r="AR149" s="25"/>
      <c r="AS149" s="25"/>
      <c r="AT149" s="25"/>
      <c r="AU149" s="25"/>
      <c r="AV149" s="25"/>
      <c r="AW149" s="25"/>
    </row>
    <row r="150" spans="1:49" x14ac:dyDescent="0.15">
      <c r="A150" s="218">
        <f t="shared" si="61"/>
        <v>45188.999305555553</v>
      </c>
      <c r="B150" s="73">
        <f t="shared" si="48"/>
        <v>19</v>
      </c>
      <c r="C150" s="6">
        <f>IF(ISERROR(Penman!Z145),'Corn Irr'!C149,Penman!Z145)</f>
        <v>0.10702858261514055</v>
      </c>
      <c r="D150" s="7">
        <f t="shared" si="50"/>
        <v>0.1</v>
      </c>
      <c r="E150" s="7">
        <f t="shared" si="51"/>
        <v>1.0702858261514056E-2</v>
      </c>
      <c r="F150" s="131">
        <f>IF(L149&gt;0.3,AVERAGE(E148:E150)/'Irrigation Rate'!$B$17,0)</f>
        <v>0</v>
      </c>
      <c r="G150" s="7">
        <f t="shared" si="49"/>
        <v>1.0702858261514056E-2</v>
      </c>
      <c r="H150" s="11">
        <f>'Table (Dly)'!C144</f>
        <v>0</v>
      </c>
      <c r="I150" s="16"/>
      <c r="K150" s="96">
        <f t="shared" si="52"/>
        <v>1.0649126887027089</v>
      </c>
      <c r="L150" s="228">
        <f t="shared" si="53"/>
        <v>0.20400626220358406</v>
      </c>
      <c r="M150" s="67"/>
      <c r="N150" s="96">
        <f t="shared" si="54"/>
        <v>0</v>
      </c>
      <c r="O150" s="120">
        <f t="shared" si="55"/>
        <v>24</v>
      </c>
      <c r="P150" s="96">
        <f t="shared" si="56"/>
        <v>5.2200000000000006</v>
      </c>
      <c r="Q150" s="96">
        <f t="shared" si="57"/>
        <v>15.303751289010123</v>
      </c>
      <c r="R150" s="96">
        <f t="shared" si="58"/>
        <v>14.340393700787402</v>
      </c>
      <c r="S150" s="96">
        <f t="shared" si="59"/>
        <v>3.1525000000000003</v>
      </c>
      <c r="T150" s="96">
        <f t="shared" si="60"/>
        <v>4.9763575848095822</v>
      </c>
      <c r="AB150" s="25"/>
      <c r="AC150" s="73"/>
      <c r="AD150" s="25"/>
      <c r="AE150" s="25"/>
      <c r="AG150" s="25"/>
      <c r="AH150" s="25"/>
      <c r="AI150" s="25"/>
      <c r="AJ150" s="25"/>
      <c r="AK150" s="25"/>
      <c r="AL150" s="25"/>
      <c r="AM150" s="25"/>
      <c r="AN150" s="25"/>
      <c r="AO150" s="25"/>
      <c r="AP150" s="25"/>
      <c r="AQ150" s="25"/>
      <c r="AR150" s="25"/>
      <c r="AS150" s="25"/>
      <c r="AT150" s="25"/>
      <c r="AU150" s="25"/>
      <c r="AV150" s="25"/>
      <c r="AW150" s="25"/>
    </row>
    <row r="151" spans="1:49" x14ac:dyDescent="0.15">
      <c r="A151" s="218">
        <f t="shared" si="61"/>
        <v>45189.999305555553</v>
      </c>
      <c r="B151" s="73">
        <f t="shared" si="48"/>
        <v>19</v>
      </c>
      <c r="C151" s="6">
        <f>IF(ISERROR(Penman!Z146),'Corn Irr'!C150,Penman!Z146)</f>
        <v>0.10702858261514055</v>
      </c>
      <c r="D151" s="7">
        <f t="shared" si="50"/>
        <v>0.1</v>
      </c>
      <c r="E151" s="7">
        <f t="shared" si="51"/>
        <v>1.0702858261514056E-2</v>
      </c>
      <c r="F151" s="131">
        <f>IF(L150&gt;0.3,AVERAGE(E149:E151)/'Irrigation Rate'!$B$17,0)</f>
        <v>0</v>
      </c>
      <c r="G151" s="7">
        <f t="shared" si="49"/>
        <v>1.0702858261514056E-2</v>
      </c>
      <c r="H151" s="11">
        <f>'Table (Dly)'!C145</f>
        <v>0</v>
      </c>
      <c r="I151" s="16"/>
      <c r="K151" s="96">
        <f t="shared" si="52"/>
        <v>1.075615546964223</v>
      </c>
      <c r="L151" s="228">
        <f t="shared" si="53"/>
        <v>0.20605661819237986</v>
      </c>
      <c r="M151" s="67"/>
      <c r="N151" s="96">
        <f t="shared" si="54"/>
        <v>0</v>
      </c>
      <c r="O151" s="120">
        <f t="shared" si="55"/>
        <v>24</v>
      </c>
      <c r="P151" s="96">
        <f t="shared" si="56"/>
        <v>5.2200000000000006</v>
      </c>
      <c r="Q151" s="96">
        <f t="shared" si="57"/>
        <v>15.314454147271636</v>
      </c>
      <c r="R151" s="96">
        <f t="shared" si="58"/>
        <v>14.340393700787402</v>
      </c>
      <c r="S151" s="96">
        <f t="shared" si="59"/>
        <v>3.1525000000000003</v>
      </c>
      <c r="T151" s="96">
        <f t="shared" si="60"/>
        <v>4.9763575848095822</v>
      </c>
      <c r="AB151" s="25"/>
      <c r="AC151" s="73"/>
      <c r="AD151" s="25"/>
      <c r="AE151" s="25"/>
      <c r="AG151" s="25"/>
      <c r="AH151" s="25"/>
      <c r="AI151" s="25"/>
      <c r="AJ151" s="25"/>
      <c r="AK151" s="25"/>
      <c r="AL151" s="25"/>
      <c r="AM151" s="25"/>
      <c r="AN151" s="25"/>
      <c r="AO151" s="25"/>
      <c r="AP151" s="25"/>
      <c r="AQ151" s="25"/>
      <c r="AR151" s="25"/>
      <c r="AS151" s="25"/>
      <c r="AT151" s="25"/>
      <c r="AU151" s="25"/>
      <c r="AV151" s="25"/>
      <c r="AW151" s="25"/>
    </row>
    <row r="152" spans="1:49" ht="16" customHeight="1" x14ac:dyDescent="0.15">
      <c r="A152" s="218">
        <f t="shared" si="61"/>
        <v>45190.999305555553</v>
      </c>
      <c r="B152" s="73">
        <f t="shared" si="48"/>
        <v>19</v>
      </c>
      <c r="C152" s="6">
        <f>IF(ISERROR(Penman!Z147),'Corn Irr'!C151,Penman!Z147)</f>
        <v>0.10702858261514055</v>
      </c>
      <c r="D152" s="7">
        <f t="shared" si="50"/>
        <v>0.1</v>
      </c>
      <c r="E152" s="7">
        <f t="shared" si="51"/>
        <v>1.0702858261514056E-2</v>
      </c>
      <c r="F152" s="131">
        <f>IF(L151&gt;0.3,AVERAGE(E150:E152)/'Irrigation Rate'!$B$17,0)</f>
        <v>0</v>
      </c>
      <c r="G152" s="7">
        <f t="shared" si="49"/>
        <v>1.0702858261514056E-2</v>
      </c>
      <c r="H152" s="11">
        <f>'Table (Dly)'!C146</f>
        <v>0</v>
      </c>
      <c r="I152" s="16"/>
      <c r="K152" s="96">
        <f t="shared" si="52"/>
        <v>1.0863184052257371</v>
      </c>
      <c r="L152" s="228">
        <f t="shared" si="53"/>
        <v>0.20810697418117566</v>
      </c>
      <c r="M152" s="67"/>
      <c r="N152" s="96">
        <f t="shared" si="54"/>
        <v>0</v>
      </c>
      <c r="O152" s="120">
        <f t="shared" si="55"/>
        <v>24</v>
      </c>
      <c r="P152" s="96">
        <f t="shared" si="56"/>
        <v>5.2200000000000006</v>
      </c>
      <c r="Q152" s="96">
        <f t="shared" si="57"/>
        <v>15.32515700553315</v>
      </c>
      <c r="R152" s="96">
        <f t="shared" si="58"/>
        <v>14.340393700787402</v>
      </c>
      <c r="S152" s="96">
        <f t="shared" si="59"/>
        <v>3.1525000000000003</v>
      </c>
      <c r="T152" s="96">
        <f t="shared" si="60"/>
        <v>4.9763575848095822</v>
      </c>
      <c r="AB152" s="25"/>
      <c r="AC152" s="73"/>
      <c r="AD152" s="25"/>
      <c r="AE152" s="25"/>
      <c r="AG152" s="25"/>
      <c r="AH152" s="25"/>
      <c r="AI152" s="25"/>
      <c r="AJ152" s="25"/>
      <c r="AK152" s="25"/>
      <c r="AL152" s="25"/>
      <c r="AM152" s="25"/>
      <c r="AN152" s="25"/>
      <c r="AO152" s="25"/>
      <c r="AP152" s="25"/>
      <c r="AQ152" s="25"/>
      <c r="AR152" s="25"/>
      <c r="AS152" s="25"/>
      <c r="AT152" s="25"/>
      <c r="AU152" s="25"/>
      <c r="AV152" s="25"/>
      <c r="AW152" s="25"/>
    </row>
    <row r="153" spans="1:49" x14ac:dyDescent="0.15">
      <c r="A153" s="218">
        <f t="shared" si="61"/>
        <v>45191.999305555553</v>
      </c>
      <c r="B153" s="73">
        <f t="shared" si="48"/>
        <v>19</v>
      </c>
      <c r="C153" s="6">
        <f>IF(ISERROR(Penman!Z148),'Corn Irr'!C152,Penman!Z148)</f>
        <v>0.10702858261514055</v>
      </c>
      <c r="D153" s="7">
        <f t="shared" si="50"/>
        <v>0.1</v>
      </c>
      <c r="E153" s="7">
        <f t="shared" si="51"/>
        <v>1.0702858261514056E-2</v>
      </c>
      <c r="F153" s="131">
        <f>IF(L152&gt;0.3,AVERAGE(E151:E153)/'Irrigation Rate'!$B$17,0)</f>
        <v>0</v>
      </c>
      <c r="G153" s="7">
        <f t="shared" si="49"/>
        <v>1.0702858261514056E-2</v>
      </c>
      <c r="H153" s="11">
        <f>'Table (Dly)'!C147</f>
        <v>0</v>
      </c>
      <c r="I153" s="16"/>
      <c r="K153" s="96">
        <f t="shared" si="52"/>
        <v>1.0970212634872512</v>
      </c>
      <c r="L153" s="228">
        <f t="shared" si="53"/>
        <v>0.21015733016997146</v>
      </c>
      <c r="M153" s="67"/>
      <c r="N153" s="96">
        <f t="shared" si="54"/>
        <v>0</v>
      </c>
      <c r="O153" s="120">
        <f t="shared" si="55"/>
        <v>24</v>
      </c>
      <c r="P153" s="96">
        <f t="shared" si="56"/>
        <v>5.2200000000000006</v>
      </c>
      <c r="Q153" s="96">
        <f t="shared" si="57"/>
        <v>15.335859863794663</v>
      </c>
      <c r="R153" s="96">
        <f t="shared" si="58"/>
        <v>14.340393700787402</v>
      </c>
      <c r="S153" s="96">
        <f t="shared" si="59"/>
        <v>3.1525000000000003</v>
      </c>
      <c r="T153" s="96">
        <f t="shared" si="60"/>
        <v>4.9763575848095822</v>
      </c>
      <c r="AB153" s="25"/>
      <c r="AC153" s="73"/>
      <c r="AD153" s="25"/>
      <c r="AE153" s="25"/>
      <c r="AG153" s="25"/>
      <c r="AH153" s="25"/>
      <c r="AI153" s="25"/>
      <c r="AJ153" s="25"/>
      <c r="AK153" s="25"/>
      <c r="AL153" s="25"/>
      <c r="AM153" s="25"/>
      <c r="AN153" s="25"/>
      <c r="AO153" s="25"/>
      <c r="AP153" s="25"/>
      <c r="AQ153" s="25"/>
      <c r="AR153" s="25"/>
      <c r="AS153" s="25"/>
      <c r="AT153" s="25"/>
      <c r="AU153" s="25"/>
      <c r="AV153" s="25"/>
      <c r="AW153" s="25"/>
    </row>
    <row r="154" spans="1:49" x14ac:dyDescent="0.15">
      <c r="A154" s="218">
        <f t="shared" si="61"/>
        <v>45192.999305555553</v>
      </c>
      <c r="B154" s="73">
        <f t="shared" si="48"/>
        <v>20</v>
      </c>
      <c r="C154" s="6">
        <f>IF(ISERROR(Penman!Z149),'Corn Irr'!C153,Penman!Z149)</f>
        <v>0.10702858261514055</v>
      </c>
      <c r="D154" s="7">
        <f t="shared" si="50"/>
        <v>0.1</v>
      </c>
      <c r="E154" s="7">
        <f t="shared" si="51"/>
        <v>1.0702858261514056E-2</v>
      </c>
      <c r="F154" s="131">
        <f>IF(L153&gt;0.3,AVERAGE(E152:E154)/'Irrigation Rate'!$B$17,0)</f>
        <v>0</v>
      </c>
      <c r="G154" s="7">
        <f t="shared" si="49"/>
        <v>1.0702858261514056E-2</v>
      </c>
      <c r="H154" s="11">
        <f>'Table (Dly)'!C148</f>
        <v>0</v>
      </c>
      <c r="I154" s="16"/>
      <c r="K154" s="96">
        <f t="shared" si="52"/>
        <v>1.1077241217487652</v>
      </c>
      <c r="L154" s="228">
        <f t="shared" si="53"/>
        <v>0.21220768615876726</v>
      </c>
      <c r="M154" s="67"/>
      <c r="N154" s="96">
        <f t="shared" si="54"/>
        <v>0</v>
      </c>
      <c r="O154" s="120">
        <f t="shared" si="55"/>
        <v>24</v>
      </c>
      <c r="P154" s="96">
        <f t="shared" si="56"/>
        <v>5.2200000000000006</v>
      </c>
      <c r="Q154" s="96">
        <f t="shared" si="57"/>
        <v>15.346562722056177</v>
      </c>
      <c r="R154" s="96">
        <f t="shared" si="58"/>
        <v>14.340393700787402</v>
      </c>
      <c r="S154" s="96">
        <f t="shared" si="59"/>
        <v>3.1525000000000003</v>
      </c>
      <c r="T154" s="96">
        <f t="shared" si="60"/>
        <v>4.9763575848095822</v>
      </c>
      <c r="AB154" s="25"/>
      <c r="AC154" s="73"/>
      <c r="AD154" s="25"/>
      <c r="AE154" s="25"/>
      <c r="AG154" s="25"/>
      <c r="AH154" s="25"/>
      <c r="AI154" s="25"/>
      <c r="AJ154" s="25"/>
      <c r="AK154" s="25"/>
      <c r="AL154" s="25"/>
      <c r="AM154" s="25"/>
      <c r="AN154" s="25"/>
      <c r="AO154" s="25"/>
      <c r="AP154" s="25"/>
      <c r="AQ154" s="25"/>
      <c r="AR154" s="25"/>
      <c r="AS154" s="25"/>
      <c r="AT154" s="25"/>
      <c r="AU154" s="25"/>
      <c r="AV154" s="25"/>
      <c r="AW154" s="25"/>
    </row>
    <row r="155" spans="1:49" x14ac:dyDescent="0.15">
      <c r="A155" s="218">
        <f t="shared" si="61"/>
        <v>45193.999305555553</v>
      </c>
      <c r="B155" s="73">
        <f t="shared" si="48"/>
        <v>20</v>
      </c>
      <c r="C155" s="6">
        <f>IF(ISERROR(Penman!Z150),'Corn Irr'!C154,Penman!Z150)</f>
        <v>0.10702858261514055</v>
      </c>
      <c r="D155" s="7">
        <f t="shared" si="50"/>
        <v>0.1</v>
      </c>
      <c r="E155" s="7">
        <f t="shared" si="51"/>
        <v>1.0702858261514056E-2</v>
      </c>
      <c r="F155" s="131">
        <f>IF(L154&gt;0.3,AVERAGE(E153:E155)/'Irrigation Rate'!$B$17,0)</f>
        <v>0</v>
      </c>
      <c r="G155" s="7">
        <f t="shared" si="49"/>
        <v>1.0702858261514056E-2</v>
      </c>
      <c r="H155" s="11">
        <f>'Table (Dly)'!C149</f>
        <v>0</v>
      </c>
      <c r="I155" s="16"/>
      <c r="K155" s="96">
        <f t="shared" si="52"/>
        <v>1.1184269800102793</v>
      </c>
      <c r="L155" s="208">
        <f t="shared" si="53"/>
        <v>0.21425804214756305</v>
      </c>
      <c r="M155" s="67"/>
      <c r="N155" s="96">
        <f t="shared" si="54"/>
        <v>0</v>
      </c>
      <c r="O155" s="120">
        <f t="shared" si="55"/>
        <v>24</v>
      </c>
      <c r="P155" s="96">
        <f t="shared" si="56"/>
        <v>5.2200000000000006</v>
      </c>
      <c r="Q155" s="96">
        <f t="shared" si="57"/>
        <v>15.357265580317691</v>
      </c>
      <c r="R155" s="96">
        <f t="shared" si="58"/>
        <v>14.340393700787402</v>
      </c>
      <c r="S155" s="96">
        <f t="shared" si="59"/>
        <v>3.1525000000000003</v>
      </c>
      <c r="T155" s="96">
        <f t="shared" si="60"/>
        <v>4.9763575848095822</v>
      </c>
      <c r="AB155" s="25"/>
      <c r="AC155" s="73"/>
      <c r="AD155" s="25"/>
      <c r="AE155" s="25"/>
      <c r="AG155" s="25"/>
      <c r="AH155" s="25"/>
      <c r="AI155" s="25"/>
      <c r="AJ155" s="25"/>
      <c r="AK155" s="25"/>
      <c r="AL155" s="25"/>
      <c r="AM155" s="25"/>
      <c r="AN155" s="25"/>
      <c r="AO155" s="25"/>
      <c r="AP155" s="25"/>
      <c r="AQ155" s="25"/>
      <c r="AR155" s="25"/>
      <c r="AS155" s="25"/>
      <c r="AT155" s="25"/>
      <c r="AU155" s="25"/>
      <c r="AV155" s="25"/>
      <c r="AW155" s="25"/>
    </row>
    <row r="156" spans="1:49" x14ac:dyDescent="0.15">
      <c r="A156" s="218">
        <f t="shared" si="61"/>
        <v>45194.999305555553</v>
      </c>
      <c r="B156" s="73">
        <f t="shared" si="48"/>
        <v>20</v>
      </c>
      <c r="C156" s="6">
        <f>IF(ISERROR(Penman!Z151),'Corn Irr'!C155,Penman!Z151)</f>
        <v>0.10702858261514055</v>
      </c>
      <c r="D156" s="7">
        <f t="shared" si="50"/>
        <v>0.1</v>
      </c>
      <c r="E156" s="7">
        <f t="shared" si="51"/>
        <v>1.0702858261514056E-2</v>
      </c>
      <c r="F156" s="131">
        <f>IF(L155&gt;0.3,AVERAGE(E154:E156)/'Irrigation Rate'!$B$17,0)</f>
        <v>0</v>
      </c>
      <c r="G156" s="7">
        <f t="shared" si="49"/>
        <v>1.0702858261514056E-2</v>
      </c>
      <c r="H156" s="11">
        <f>'Table (Dly)'!C150</f>
        <v>0</v>
      </c>
      <c r="I156" s="16"/>
      <c r="K156" s="96">
        <f t="shared" si="52"/>
        <v>1.1291298382717934</v>
      </c>
      <c r="L156" s="208">
        <f t="shared" si="53"/>
        <v>0.21630839813635885</v>
      </c>
      <c r="M156" s="67"/>
      <c r="N156" s="96">
        <f t="shared" si="54"/>
        <v>0</v>
      </c>
      <c r="O156" s="120">
        <f t="shared" si="55"/>
        <v>24</v>
      </c>
      <c r="P156" s="96">
        <f t="shared" si="56"/>
        <v>5.2200000000000006</v>
      </c>
      <c r="Q156" s="96">
        <f t="shared" si="57"/>
        <v>15.367968438579204</v>
      </c>
      <c r="R156" s="96">
        <f t="shared" si="58"/>
        <v>14.340393700787402</v>
      </c>
      <c r="S156" s="96">
        <f t="shared" si="59"/>
        <v>3.1525000000000003</v>
      </c>
      <c r="T156" s="96">
        <f t="shared" si="60"/>
        <v>4.9763575848095822</v>
      </c>
      <c r="AB156" s="25"/>
      <c r="AC156" s="73"/>
      <c r="AD156" s="25"/>
      <c r="AE156" s="25"/>
      <c r="AG156" s="25"/>
      <c r="AH156" s="25"/>
      <c r="AI156" s="25"/>
      <c r="AJ156" s="25"/>
      <c r="AK156" s="25"/>
      <c r="AL156" s="25"/>
      <c r="AM156" s="25"/>
      <c r="AN156" s="25"/>
      <c r="AO156" s="25"/>
      <c r="AP156" s="25"/>
      <c r="AQ156" s="25"/>
      <c r="AR156" s="25"/>
      <c r="AS156" s="25"/>
      <c r="AT156" s="25"/>
      <c r="AU156" s="25"/>
      <c r="AV156" s="25"/>
      <c r="AW156" s="25"/>
    </row>
    <row r="157" spans="1:49" ht="17" customHeight="1" x14ac:dyDescent="0.15">
      <c r="A157" s="218">
        <f t="shared" si="61"/>
        <v>45195.999305555553</v>
      </c>
      <c r="B157" s="73">
        <f t="shared" si="48"/>
        <v>20</v>
      </c>
      <c r="C157" s="6">
        <f>IF(ISERROR(Penman!Z152),'Corn Irr'!C156,Penman!Z152)</f>
        <v>0.10702858261514055</v>
      </c>
      <c r="D157" s="7">
        <f t="shared" si="50"/>
        <v>0.1</v>
      </c>
      <c r="E157" s="7">
        <f t="shared" si="51"/>
        <v>1.0702858261514056E-2</v>
      </c>
      <c r="F157" s="131">
        <f>IF(L156&gt;0.3,AVERAGE(E155:E157)/'Irrigation Rate'!$B$17,0)</f>
        <v>0</v>
      </c>
      <c r="G157" s="7">
        <f t="shared" si="49"/>
        <v>1.0702858261514056E-2</v>
      </c>
      <c r="H157" s="11">
        <f>'Table (Dly)'!C151</f>
        <v>0</v>
      </c>
      <c r="I157" s="16"/>
      <c r="K157" s="96">
        <f t="shared" si="52"/>
        <v>1.1398326965333074</v>
      </c>
      <c r="L157" s="208">
        <f t="shared" si="53"/>
        <v>0.21835875412515465</v>
      </c>
      <c r="M157" s="67"/>
      <c r="N157" s="96">
        <f t="shared" si="54"/>
        <v>0</v>
      </c>
      <c r="O157" s="120">
        <f t="shared" si="55"/>
        <v>24</v>
      </c>
      <c r="P157" s="96">
        <f t="shared" si="56"/>
        <v>5.2200000000000006</v>
      </c>
      <c r="Q157" s="96">
        <f t="shared" si="57"/>
        <v>15.378671296840718</v>
      </c>
      <c r="R157" s="96">
        <f t="shared" si="58"/>
        <v>14.340393700787402</v>
      </c>
      <c r="S157" s="96">
        <f t="shared" si="59"/>
        <v>3.1525000000000003</v>
      </c>
      <c r="T157" s="96">
        <f t="shared" si="60"/>
        <v>4.9763575848095822</v>
      </c>
      <c r="AB157" s="25"/>
      <c r="AC157" s="73"/>
      <c r="AD157" s="25"/>
      <c r="AE157" s="25"/>
      <c r="AG157" s="25"/>
      <c r="AH157" s="25"/>
      <c r="AI157" s="25"/>
      <c r="AJ157" s="25"/>
      <c r="AK157" s="25"/>
      <c r="AL157" s="25"/>
      <c r="AM157" s="25"/>
      <c r="AN157" s="25"/>
      <c r="AO157" s="25"/>
      <c r="AP157" s="25"/>
      <c r="AQ157" s="25"/>
      <c r="AR157" s="25"/>
      <c r="AS157" s="25"/>
      <c r="AT157" s="25"/>
      <c r="AU157" s="25"/>
      <c r="AV157" s="25"/>
      <c r="AW157" s="25"/>
    </row>
    <row r="158" spans="1:49" s="240" customFormat="1" ht="14" customHeight="1" x14ac:dyDescent="0.15">
      <c r="A158" s="263">
        <f t="shared" si="61"/>
        <v>45196.999305555553</v>
      </c>
      <c r="B158" s="233">
        <f t="shared" si="48"/>
        <v>20</v>
      </c>
      <c r="C158" s="234">
        <f>IF(ISERROR(Penman!Z153),'Corn Irr'!C157,Penman!Z153)</f>
        <v>0.10702858261514055</v>
      </c>
      <c r="D158" s="7">
        <f t="shared" si="50"/>
        <v>0.1</v>
      </c>
      <c r="E158" s="7">
        <f t="shared" si="51"/>
        <v>1.0702858261514056E-2</v>
      </c>
      <c r="F158" s="237">
        <f>IF(L157&gt;0.3,AVERAGE(E156:E158)/'Irrigation Rate'!$B$17,0)</f>
        <v>0</v>
      </c>
      <c r="G158" s="236">
        <f t="shared" si="49"/>
        <v>1.0702858261514056E-2</v>
      </c>
      <c r="H158" s="238">
        <f>'Table (Dly)'!C152</f>
        <v>0</v>
      </c>
      <c r="I158" s="239"/>
      <c r="K158" s="230">
        <f t="shared" si="52"/>
        <v>1.1505355547948215</v>
      </c>
      <c r="L158" s="231">
        <f t="shared" si="53"/>
        <v>0.22040911011395045</v>
      </c>
      <c r="M158" s="241"/>
      <c r="N158" s="230">
        <f t="shared" si="54"/>
        <v>0</v>
      </c>
      <c r="O158" s="242">
        <f t="shared" si="55"/>
        <v>24</v>
      </c>
      <c r="P158" s="230">
        <f t="shared" si="56"/>
        <v>5.2200000000000006</v>
      </c>
      <c r="Q158" s="230">
        <f t="shared" si="57"/>
        <v>15.389374155102232</v>
      </c>
      <c r="R158" s="230">
        <f t="shared" si="58"/>
        <v>14.340393700787402</v>
      </c>
      <c r="S158" s="230">
        <f t="shared" si="59"/>
        <v>3.1525000000000003</v>
      </c>
      <c r="T158" s="230">
        <f t="shared" si="60"/>
        <v>4.9763575848095822</v>
      </c>
      <c r="AB158" s="243"/>
      <c r="AC158" s="233"/>
      <c r="AD158" s="243"/>
      <c r="AE158" s="243"/>
      <c r="AG158" s="274" t="s">
        <v>338</v>
      </c>
      <c r="AH158" s="243"/>
      <c r="AJ158" s="243"/>
      <c r="AK158" s="243"/>
      <c r="AL158" s="243"/>
      <c r="AM158" s="243"/>
      <c r="AN158" s="243"/>
      <c r="AO158" s="243"/>
      <c r="AP158" s="243"/>
      <c r="AQ158" s="243"/>
      <c r="AR158" s="243"/>
      <c r="AS158" s="243"/>
      <c r="AT158" s="243"/>
      <c r="AU158" s="243"/>
      <c r="AV158" s="243"/>
      <c r="AW158" s="243"/>
    </row>
    <row r="159" spans="1:49" s="240" customFormat="1" x14ac:dyDescent="0.15">
      <c r="A159" s="263">
        <f t="shared" si="61"/>
        <v>45197.999305555553</v>
      </c>
      <c r="B159" s="233">
        <f t="shared" si="48"/>
        <v>20</v>
      </c>
      <c r="C159" s="234">
        <f>IF(ISERROR(Penman!Z154),'Corn Irr'!C158,Penman!Z154)</f>
        <v>0.10702858261514055</v>
      </c>
      <c r="D159" s="7">
        <f t="shared" si="50"/>
        <v>0.1</v>
      </c>
      <c r="E159" s="7">
        <f t="shared" si="51"/>
        <v>1.0702858261514056E-2</v>
      </c>
      <c r="F159" s="237">
        <f>IF(L158&gt;0.3,AVERAGE(E157:E159)/'Irrigation Rate'!$B$17,0)</f>
        <v>0</v>
      </c>
      <c r="G159" s="236">
        <f t="shared" si="49"/>
        <v>1.0702858261514056E-2</v>
      </c>
      <c r="H159" s="238">
        <f>'Table (Dly)'!C153</f>
        <v>0</v>
      </c>
      <c r="I159" s="239"/>
      <c r="K159" s="230">
        <f t="shared" si="52"/>
        <v>1.1612384130563356</v>
      </c>
      <c r="L159" s="231">
        <f t="shared" si="53"/>
        <v>0.22245946610274625</v>
      </c>
      <c r="M159" s="241"/>
      <c r="N159" s="230">
        <f t="shared" si="54"/>
        <v>0</v>
      </c>
      <c r="O159" s="242">
        <f t="shared" si="55"/>
        <v>24</v>
      </c>
      <c r="P159" s="230">
        <f t="shared" si="56"/>
        <v>5.2200000000000006</v>
      </c>
      <c r="Q159" s="230">
        <f t="shared" si="57"/>
        <v>15.400077013363745</v>
      </c>
      <c r="R159" s="230">
        <f t="shared" si="58"/>
        <v>14.340393700787402</v>
      </c>
      <c r="S159" s="230">
        <f t="shared" si="59"/>
        <v>3.1525000000000003</v>
      </c>
      <c r="T159" s="230">
        <f t="shared" si="60"/>
        <v>4.9763575848095822</v>
      </c>
      <c r="AB159" s="243"/>
      <c r="AC159" s="233"/>
      <c r="AD159" s="243"/>
      <c r="AE159" s="243"/>
      <c r="AG159" s="243"/>
      <c r="AH159" s="243"/>
      <c r="AJ159" s="243"/>
      <c r="AK159" s="243"/>
      <c r="AL159" s="243"/>
      <c r="AM159" s="243"/>
      <c r="AN159" s="243"/>
      <c r="AO159" s="243"/>
      <c r="AP159" s="243"/>
      <c r="AQ159" s="243"/>
      <c r="AR159" s="243"/>
      <c r="AS159" s="243"/>
      <c r="AT159" s="243"/>
      <c r="AU159" s="243"/>
      <c r="AV159" s="243"/>
      <c r="AW159" s="243"/>
    </row>
    <row r="160" spans="1:49" x14ac:dyDescent="0.15">
      <c r="A160" s="218">
        <f t="shared" si="61"/>
        <v>45198.999305555553</v>
      </c>
      <c r="B160" s="73">
        <f t="shared" si="48"/>
        <v>20</v>
      </c>
      <c r="C160" s="6">
        <f>IF(ISERROR(Penman!Z155),'Corn Irr'!C159,Penman!Z155)</f>
        <v>0.10702858261514055</v>
      </c>
      <c r="D160" s="7">
        <f t="shared" si="50"/>
        <v>0.1</v>
      </c>
      <c r="E160" s="7">
        <f t="shared" si="51"/>
        <v>1.0702858261514056E-2</v>
      </c>
      <c r="F160" s="131">
        <f>IF(L159&gt;0.3,AVERAGE(E158:E160)/'Irrigation Rate'!$B$17,0)</f>
        <v>0</v>
      </c>
      <c r="G160" s="7">
        <f t="shared" si="49"/>
        <v>1.0702858261514056E-2</v>
      </c>
      <c r="H160" s="11">
        <f>'Table (Dly)'!C154</f>
        <v>0</v>
      </c>
      <c r="I160" s="16"/>
      <c r="K160" s="96">
        <f t="shared" si="52"/>
        <v>1.1719412713178496</v>
      </c>
      <c r="L160" s="208">
        <f t="shared" si="53"/>
        <v>0.22450982209154205</v>
      </c>
      <c r="M160" s="67"/>
      <c r="N160" s="96">
        <f t="shared" si="54"/>
        <v>0</v>
      </c>
      <c r="O160" s="120">
        <f t="shared" si="55"/>
        <v>24</v>
      </c>
      <c r="P160" s="96">
        <f t="shared" si="56"/>
        <v>5.2200000000000006</v>
      </c>
      <c r="Q160" s="96">
        <f t="shared" si="57"/>
        <v>15.410779871625259</v>
      </c>
      <c r="R160" s="96">
        <f t="shared" si="58"/>
        <v>14.340393700787402</v>
      </c>
      <c r="S160" s="96">
        <f t="shared" si="59"/>
        <v>3.1525000000000003</v>
      </c>
      <c r="T160" s="96">
        <f t="shared" si="60"/>
        <v>4.9763575848095822</v>
      </c>
      <c r="AB160" s="25"/>
      <c r="AC160" s="73"/>
      <c r="AD160" s="25"/>
      <c r="AE160" s="25"/>
      <c r="AG160" s="25"/>
      <c r="AH160" s="25"/>
      <c r="AJ160" s="25"/>
      <c r="AK160" s="25"/>
      <c r="AL160" s="25"/>
      <c r="AM160" s="25"/>
      <c r="AN160" s="25"/>
      <c r="AO160" s="25"/>
      <c r="AP160" s="25"/>
      <c r="AQ160" s="25"/>
      <c r="AR160" s="25"/>
      <c r="AS160" s="25"/>
      <c r="AT160" s="25"/>
      <c r="AU160" s="25"/>
      <c r="AV160" s="25"/>
      <c r="AW160" s="25"/>
    </row>
    <row r="161" spans="1:58" x14ac:dyDescent="0.15">
      <c r="A161" s="218">
        <f t="shared" si="61"/>
        <v>45199.999305555553</v>
      </c>
      <c r="B161" s="73">
        <f t="shared" si="48"/>
        <v>21</v>
      </c>
      <c r="C161" s="6">
        <f>IF(ISERROR(Penman!Z156),'Corn Irr'!C160,Penman!Z156)</f>
        <v>0.10702858261514055</v>
      </c>
      <c r="D161" s="7">
        <f t="shared" si="50"/>
        <v>0.1</v>
      </c>
      <c r="E161" s="7">
        <f t="shared" si="51"/>
        <v>1.0702858261514056E-2</v>
      </c>
      <c r="F161" s="131">
        <f>IF(L160&gt;0.3,AVERAGE(E159:E161)/'Irrigation Rate'!$B$17,0)</f>
        <v>0</v>
      </c>
      <c r="G161" s="7">
        <f t="shared" si="49"/>
        <v>1.0702858261514056E-2</v>
      </c>
      <c r="H161" s="11">
        <f>'Table (Dly)'!C155</f>
        <v>0</v>
      </c>
      <c r="I161" s="16"/>
      <c r="K161" s="96">
        <f t="shared" si="52"/>
        <v>1.1826441295793637</v>
      </c>
      <c r="L161" s="208">
        <f t="shared" si="53"/>
        <v>0.22656017808033785</v>
      </c>
      <c r="M161" s="67"/>
      <c r="N161" s="96">
        <f t="shared" si="54"/>
        <v>0</v>
      </c>
      <c r="O161" s="120">
        <f t="shared" si="55"/>
        <v>24</v>
      </c>
      <c r="P161" s="96">
        <f t="shared" si="56"/>
        <v>5.2200000000000006</v>
      </c>
      <c r="Q161" s="96">
        <f t="shared" si="57"/>
        <v>15.421482729886772</v>
      </c>
      <c r="R161" s="96">
        <f t="shared" si="58"/>
        <v>14.340393700787402</v>
      </c>
      <c r="S161" s="96">
        <f t="shared" si="59"/>
        <v>3.1525000000000003</v>
      </c>
      <c r="T161" s="96">
        <f t="shared" si="60"/>
        <v>4.9763575848095822</v>
      </c>
      <c r="AB161" s="25"/>
      <c r="AC161" s="73"/>
      <c r="AD161" s="25"/>
      <c r="AE161" s="25"/>
      <c r="AG161" s="25"/>
      <c r="AH161" s="25"/>
      <c r="AJ161" s="25"/>
      <c r="AK161" s="25"/>
      <c r="AL161" s="25"/>
      <c r="AM161" s="25"/>
      <c r="AN161" s="25"/>
      <c r="AO161" s="25"/>
      <c r="AP161" s="25"/>
      <c r="AQ161" s="25"/>
      <c r="AR161" s="25"/>
      <c r="AS161" s="25"/>
      <c r="AT161" s="25"/>
      <c r="AU161" s="25"/>
      <c r="AV161" s="25"/>
      <c r="AW161" s="25"/>
    </row>
    <row r="162" spans="1:58" x14ac:dyDescent="0.15">
      <c r="A162" s="170"/>
      <c r="B162" s="25"/>
      <c r="D162" s="7"/>
      <c r="E162" s="7"/>
      <c r="F162" s="7"/>
      <c r="G162" s="7"/>
      <c r="I162"/>
      <c r="K162" s="11"/>
      <c r="L162" s="8"/>
      <c r="N162" s="11"/>
      <c r="O162" s="15"/>
      <c r="P162" s="11"/>
      <c r="Q162" s="11"/>
      <c r="R162" s="11"/>
      <c r="S162" s="11"/>
      <c r="T162" s="11"/>
      <c r="AB162" s="25"/>
      <c r="AC162" s="73"/>
      <c r="AD162" s="25"/>
      <c r="AE162" s="25"/>
      <c r="AG162" s="174" t="s">
        <v>339</v>
      </c>
      <c r="AH162" s="174" t="s">
        <v>340</v>
      </c>
      <c r="AJ162" s="25"/>
      <c r="AK162" s="25"/>
      <c r="AL162" s="25"/>
      <c r="AM162" s="25"/>
      <c r="AN162" s="25"/>
      <c r="AO162" s="25"/>
      <c r="AP162" s="25"/>
      <c r="AQ162" s="25"/>
      <c r="AR162" s="25"/>
      <c r="AS162" s="25"/>
      <c r="AT162" s="25"/>
      <c r="AU162" s="25"/>
      <c r="AV162" s="25"/>
      <c r="AW162" s="25"/>
    </row>
    <row r="163" spans="1:58" x14ac:dyDescent="0.15">
      <c r="A163" s="170"/>
      <c r="B163" s="25"/>
      <c r="C163" s="7"/>
      <c r="D163" s="7"/>
      <c r="E163" s="7"/>
      <c r="F163" s="7"/>
      <c r="G163" s="7"/>
      <c r="H163" s="7"/>
      <c r="I163"/>
      <c r="K163" s="11"/>
      <c r="L163" s="8"/>
      <c r="N163" s="11"/>
      <c r="O163" s="15"/>
      <c r="P163" s="11"/>
      <c r="Q163" s="11"/>
      <c r="R163" s="11"/>
      <c r="S163" s="11"/>
      <c r="T163" s="11"/>
      <c r="AB163" s="25"/>
      <c r="AC163" s="73"/>
      <c r="AD163" s="25"/>
      <c r="AE163" s="25"/>
      <c r="AG163" s="174" t="s">
        <v>341</v>
      </c>
      <c r="AH163" s="174" t="s">
        <v>342</v>
      </c>
      <c r="AJ163" s="25"/>
      <c r="AK163" s="25"/>
      <c r="AL163" s="25"/>
      <c r="AM163" s="25"/>
      <c r="AN163" s="25"/>
      <c r="AO163" s="25"/>
      <c r="AP163" s="25"/>
      <c r="AQ163" s="25"/>
      <c r="AR163" s="25"/>
      <c r="AS163" s="25"/>
      <c r="AT163" s="25"/>
      <c r="AU163" s="25"/>
      <c r="AV163" s="25"/>
      <c r="AW163" s="25"/>
    </row>
    <row r="164" spans="1:58" x14ac:dyDescent="0.15">
      <c r="A164" s="170"/>
      <c r="B164" s="25"/>
      <c r="D164" s="7"/>
      <c r="E164" s="7"/>
      <c r="F164" s="7"/>
      <c r="G164" s="7"/>
      <c r="I164"/>
      <c r="K164" s="11"/>
      <c r="L164" s="8"/>
      <c r="N164" s="11"/>
      <c r="O164" s="15"/>
      <c r="P164" s="11"/>
      <c r="Q164" s="11"/>
      <c r="R164" s="11"/>
      <c r="S164" s="11"/>
      <c r="T164" s="11"/>
      <c r="AB164" s="25"/>
      <c r="AC164" s="73"/>
      <c r="AD164" s="25"/>
      <c r="AE164" s="25"/>
      <c r="AG164" s="174" t="s">
        <v>343</v>
      </c>
      <c r="AH164" s="174">
        <v>0.3</v>
      </c>
      <c r="AJ164" s="25"/>
      <c r="AK164" s="25"/>
      <c r="AL164" s="25"/>
      <c r="AM164" s="25"/>
      <c r="AN164" s="25"/>
      <c r="AO164" s="25"/>
      <c r="AP164" s="25"/>
      <c r="AQ164" s="25"/>
      <c r="AR164" s="25"/>
      <c r="AS164" s="25"/>
      <c r="AT164" s="25"/>
      <c r="AU164" s="25"/>
      <c r="AV164" s="25"/>
      <c r="AW164" s="25"/>
    </row>
    <row r="165" spans="1:58" x14ac:dyDescent="0.15">
      <c r="A165" s="170"/>
      <c r="B165" s="25"/>
      <c r="D165" s="7"/>
      <c r="E165" s="7"/>
      <c r="F165" s="7"/>
      <c r="G165" s="7"/>
      <c r="I165"/>
      <c r="K165" s="11"/>
      <c r="L165" s="8"/>
      <c r="N165" s="11"/>
      <c r="O165" s="15"/>
      <c r="P165" s="11"/>
      <c r="Q165" s="11"/>
      <c r="R165" s="11"/>
      <c r="S165" s="11"/>
      <c r="T165" s="11"/>
      <c r="AB165" s="25"/>
      <c r="AC165" s="73"/>
      <c r="AD165" s="25"/>
      <c r="AE165" s="25"/>
      <c r="AG165" s="174" t="s">
        <v>344</v>
      </c>
      <c r="AH165" s="174">
        <v>1.3</v>
      </c>
      <c r="AJ165" s="25"/>
      <c r="AK165" s="25"/>
      <c r="AL165" s="25"/>
      <c r="AM165" s="25"/>
      <c r="AN165" s="25"/>
      <c r="AO165" s="25"/>
      <c r="AP165" s="25"/>
      <c r="AQ165" s="25"/>
      <c r="AR165" s="25"/>
      <c r="AS165" s="25"/>
      <c r="AT165" s="25"/>
      <c r="AU165" s="25"/>
      <c r="AV165" s="25"/>
      <c r="AW165" s="25"/>
    </row>
    <row r="166" spans="1:58" x14ac:dyDescent="0.15">
      <c r="A166" s="170"/>
      <c r="B166" s="25"/>
      <c r="D166" s="7"/>
      <c r="E166" s="7"/>
      <c r="F166" s="7"/>
      <c r="G166" s="7"/>
      <c r="I166"/>
      <c r="K166" s="11"/>
      <c r="L166" s="8"/>
      <c r="N166" s="11"/>
      <c r="O166" s="15"/>
      <c r="P166" s="11"/>
      <c r="Q166" s="11"/>
      <c r="R166" s="11"/>
      <c r="S166" s="11"/>
      <c r="T166" s="11"/>
      <c r="AB166" s="25"/>
      <c r="AC166" s="73"/>
      <c r="AD166" s="25"/>
      <c r="AE166" s="25"/>
      <c r="AG166" s="174" t="s">
        <v>345</v>
      </c>
      <c r="AH166" s="175">
        <v>1</v>
      </c>
      <c r="AJ166" s="25"/>
      <c r="AK166" s="25"/>
      <c r="AL166" s="25"/>
      <c r="AM166" s="25"/>
      <c r="AN166" s="25"/>
      <c r="AO166" s="25"/>
      <c r="AP166" s="25"/>
      <c r="AQ166" s="25"/>
      <c r="AR166" s="25"/>
      <c r="AS166" s="25"/>
      <c r="AT166" s="25"/>
      <c r="AU166" s="25"/>
      <c r="AV166" s="25"/>
      <c r="AW166" s="25"/>
    </row>
    <row r="167" spans="1:58" ht="14" x14ac:dyDescent="0.15">
      <c r="A167" s="170"/>
      <c r="B167" s="25"/>
      <c r="D167" s="7"/>
      <c r="E167" s="7"/>
      <c r="F167" s="7"/>
      <c r="G167" s="7"/>
      <c r="I167"/>
      <c r="K167" s="11"/>
      <c r="L167" s="8"/>
      <c r="N167" s="11"/>
      <c r="O167" s="15"/>
      <c r="P167" s="11"/>
      <c r="Q167" s="11"/>
      <c r="R167" s="11"/>
      <c r="S167" s="11"/>
      <c r="T167" s="11"/>
      <c r="AB167" s="25"/>
      <c r="AC167" s="73"/>
      <c r="AD167" s="25"/>
      <c r="AE167" s="25"/>
      <c r="AG167" s="174" t="s">
        <v>346</v>
      </c>
      <c r="AH167" s="174" t="s">
        <v>347</v>
      </c>
      <c r="AI167" s="174" t="s">
        <v>348</v>
      </c>
      <c r="AJ167" s="25"/>
      <c r="AK167" s="25"/>
      <c r="AL167" s="25"/>
      <c r="AM167" s="25"/>
      <c r="AN167" s="25"/>
      <c r="AO167" s="25"/>
      <c r="AP167" s="25"/>
      <c r="AQ167" s="25"/>
      <c r="AR167" s="25"/>
      <c r="AS167" s="25"/>
      <c r="AT167" s="25"/>
      <c r="AU167" s="25"/>
      <c r="AV167" s="25"/>
      <c r="AW167" s="25"/>
    </row>
    <row r="168" spans="1:58" ht="14" x14ac:dyDescent="0.15">
      <c r="A168" s="170"/>
      <c r="B168" s="25"/>
      <c r="D168" s="7"/>
      <c r="E168" s="7"/>
      <c r="F168" s="7"/>
      <c r="G168" s="7"/>
      <c r="I168"/>
      <c r="K168" s="11"/>
      <c r="L168" s="8"/>
      <c r="N168" s="11"/>
      <c r="O168" s="15"/>
      <c r="P168" s="11"/>
      <c r="Q168" s="11"/>
      <c r="R168" s="11"/>
      <c r="S168" s="11"/>
      <c r="T168" s="11"/>
      <c r="AB168" s="25"/>
      <c r="AC168" s="73"/>
      <c r="AD168" s="25"/>
      <c r="AE168" s="25"/>
      <c r="AG168" s="176" t="s">
        <v>349</v>
      </c>
      <c r="AH168" s="175">
        <v>4.28</v>
      </c>
      <c r="AI168" s="175">
        <v>6.1</v>
      </c>
      <c r="AJ168" s="25"/>
      <c r="AK168" s="25"/>
      <c r="AL168" s="25"/>
      <c r="AM168" s="25"/>
      <c r="AN168" s="25"/>
      <c r="AO168" s="25"/>
      <c r="AP168" s="25"/>
      <c r="AQ168" s="25"/>
      <c r="AR168" s="25"/>
      <c r="AS168" s="25"/>
      <c r="AT168" s="25"/>
      <c r="AU168" s="25"/>
      <c r="AV168" s="25"/>
      <c r="AW168" s="25"/>
    </row>
    <row r="169" spans="1:58" ht="14" x14ac:dyDescent="0.15">
      <c r="A169" s="170"/>
      <c r="B169" s="25"/>
      <c r="D169" s="7"/>
      <c r="E169" s="7"/>
      <c r="F169" s="7"/>
      <c r="G169" s="7"/>
      <c r="I169"/>
      <c r="K169" s="11"/>
      <c r="L169" s="8"/>
      <c r="N169" s="11"/>
      <c r="O169" s="15"/>
      <c r="P169" s="11"/>
      <c r="Q169" s="11"/>
      <c r="R169" s="11"/>
      <c r="S169" s="11"/>
      <c r="T169" s="11"/>
      <c r="AB169" s="25"/>
      <c r="AC169" s="73"/>
      <c r="AD169" s="25"/>
      <c r="AE169" s="25"/>
      <c r="AG169" s="176" t="s">
        <v>350</v>
      </c>
      <c r="AH169" s="175">
        <v>26.04</v>
      </c>
      <c r="AI169" s="175">
        <v>37.5</v>
      </c>
      <c r="AJ169" s="25"/>
      <c r="AK169" s="25"/>
      <c r="AL169" s="25"/>
      <c r="AM169" s="25"/>
      <c r="AN169" s="25"/>
      <c r="AO169" s="25"/>
      <c r="AP169" s="25"/>
      <c r="AQ169" s="25"/>
      <c r="AR169" s="25"/>
      <c r="AS169" s="25"/>
      <c r="AT169" s="25"/>
      <c r="AU169" s="25"/>
      <c r="AV169" s="25"/>
      <c r="AW169" s="25"/>
    </row>
    <row r="170" spans="1:58" x14ac:dyDescent="0.15">
      <c r="A170" s="170"/>
      <c r="B170" s="25"/>
      <c r="D170" s="7"/>
      <c r="E170" s="7"/>
      <c r="F170" s="7"/>
      <c r="G170" s="7"/>
      <c r="I170"/>
      <c r="K170" s="11"/>
      <c r="L170" s="8"/>
      <c r="N170" s="11"/>
      <c r="O170" s="15"/>
      <c r="P170" s="11"/>
      <c r="Q170" s="11"/>
      <c r="R170" s="11"/>
      <c r="S170" s="11"/>
      <c r="T170" s="11"/>
      <c r="AB170" s="25"/>
      <c r="AC170" s="73"/>
      <c r="AD170" s="25"/>
      <c r="AE170" s="25"/>
      <c r="AG170" s="25"/>
      <c r="AH170" s="25"/>
      <c r="AI170" s="25"/>
      <c r="AJ170" s="25"/>
      <c r="AK170" s="25"/>
      <c r="AL170" s="25"/>
      <c r="AM170" s="25"/>
      <c r="AN170" s="25"/>
      <c r="AO170" s="25"/>
      <c r="AP170" s="25"/>
      <c r="AQ170" s="25"/>
      <c r="AR170" s="25"/>
      <c r="AS170" s="25"/>
      <c r="AT170" s="25"/>
      <c r="AU170" s="25"/>
      <c r="AV170" s="25"/>
      <c r="AW170" s="25"/>
    </row>
    <row r="171" spans="1:58" x14ac:dyDescent="0.15">
      <c r="A171" s="170"/>
      <c r="B171" s="25"/>
      <c r="D171" s="7"/>
      <c r="E171" s="7"/>
      <c r="F171" s="7"/>
      <c r="G171" s="7"/>
      <c r="I171"/>
      <c r="K171" s="11"/>
      <c r="L171" s="8"/>
      <c r="N171" s="11"/>
      <c r="O171" s="15"/>
      <c r="P171" s="11"/>
      <c r="Q171" s="11"/>
      <c r="R171" s="11"/>
      <c r="S171" s="11"/>
      <c r="T171" s="11"/>
      <c r="AB171" s="25"/>
      <c r="AC171" s="73"/>
      <c r="AD171" s="25"/>
      <c r="AE171" s="25"/>
      <c r="AG171" s="25" t="s">
        <v>50</v>
      </c>
      <c r="AH171" s="27" t="str">
        <f ca="1">HYPERLINK("#"&amp;MID(CELL("filename",AI171),FIND("]",CELL("filename",AI171))+1,256)&amp;"!"&amp;ADDRESS(ROW($B$8),COLUMN($B$8),1,TRUE),"Return to Cell B8")</f>
        <v>Return to Cell B8</v>
      </c>
      <c r="AI171" s="25"/>
      <c r="AJ171" s="25"/>
      <c r="AK171" s="25"/>
      <c r="AL171" s="25"/>
      <c r="AM171" s="25"/>
      <c r="AN171" s="25"/>
      <c r="AO171" s="25"/>
      <c r="AP171" s="25"/>
      <c r="AQ171" s="25"/>
      <c r="AR171" s="25"/>
      <c r="AS171" s="25"/>
      <c r="AT171" s="25"/>
      <c r="AU171" s="25"/>
      <c r="AV171" s="25"/>
      <c r="AW171" s="25"/>
    </row>
    <row r="172" spans="1:58" x14ac:dyDescent="0.15">
      <c r="A172" s="170"/>
      <c r="B172" s="25"/>
      <c r="D172" s="7"/>
      <c r="E172" s="7"/>
      <c r="F172" s="7"/>
      <c r="G172" s="7"/>
      <c r="I172"/>
      <c r="K172" s="11"/>
      <c r="L172" s="8"/>
      <c r="N172" s="11"/>
      <c r="O172" s="15"/>
      <c r="P172" s="11"/>
      <c r="Q172" s="11"/>
      <c r="R172" s="11"/>
      <c r="S172" s="11"/>
      <c r="T172" s="11"/>
      <c r="AB172" s="25"/>
      <c r="AC172" s="73"/>
      <c r="AD172" s="25"/>
      <c r="AE172" s="25"/>
      <c r="AG172" s="25"/>
      <c r="AH172" s="25"/>
      <c r="AI172" s="25"/>
      <c r="AJ172" s="25"/>
      <c r="AK172" s="25"/>
      <c r="AL172" s="25"/>
      <c r="AM172" s="25"/>
      <c r="AN172" s="25"/>
      <c r="AO172" s="25"/>
      <c r="AP172" s="25"/>
      <c r="AQ172" s="25"/>
      <c r="AR172" s="25"/>
      <c r="AS172" s="25"/>
      <c r="AT172" s="25"/>
      <c r="AU172" s="25"/>
      <c r="AV172" s="25"/>
      <c r="AW172" s="25"/>
    </row>
    <row r="173" spans="1:58" x14ac:dyDescent="0.15">
      <c r="A173" s="170"/>
      <c r="B173" s="25"/>
      <c r="D173" s="7"/>
      <c r="E173" s="7"/>
      <c r="F173" s="7"/>
      <c r="G173" s="7"/>
      <c r="I173"/>
      <c r="K173" s="11"/>
      <c r="L173" s="8"/>
      <c r="N173" s="11"/>
      <c r="O173" s="15"/>
      <c r="P173" s="11"/>
      <c r="Q173" s="11"/>
      <c r="R173" s="11"/>
      <c r="S173" s="11"/>
      <c r="T173" s="11"/>
      <c r="AB173" s="25"/>
      <c r="AC173" s="73"/>
      <c r="AD173" s="25"/>
      <c r="AE173" s="25"/>
      <c r="AG173" s="66" t="s">
        <v>51</v>
      </c>
      <c r="AJ173" s="27" t="str">
        <f ca="1">HYPERLINK("#"&amp;MID(CELL("filename",AK173),FIND("]",CELL("filename",AK173))+1,256)&amp;"!"&amp;ADDRESS(ROW($B$8),COLUMN($B$8),1,TRUE),"Return to Cell B8")</f>
        <v>Return to Cell B8</v>
      </c>
      <c r="AM173" s="33" t="s">
        <v>52</v>
      </c>
      <c r="AV173" s="13"/>
      <c r="BD173" s="6"/>
      <c r="BE173" s="6"/>
      <c r="BF173" s="12"/>
    </row>
    <row r="174" spans="1:58" ht="17" customHeight="1" x14ac:dyDescent="0.15">
      <c r="A174" s="170"/>
      <c r="B174" s="25"/>
      <c r="D174" s="7"/>
      <c r="E174" s="7"/>
      <c r="F174" s="7"/>
      <c r="G174" s="7"/>
      <c r="I174"/>
      <c r="K174" s="11"/>
      <c r="L174" s="8"/>
      <c r="N174" s="11"/>
      <c r="O174" s="15"/>
      <c r="P174" s="11"/>
      <c r="Q174" s="11"/>
      <c r="R174" s="11"/>
      <c r="S174" s="11"/>
      <c r="T174" s="11"/>
      <c r="AB174" s="25"/>
      <c r="AC174" s="73"/>
      <c r="AD174" s="25"/>
      <c r="AE174" s="25"/>
      <c r="AG174" s="224" t="s">
        <v>53</v>
      </c>
      <c r="AH174" s="223" t="s">
        <v>54</v>
      </c>
      <c r="AI174" s="111" t="s">
        <v>351</v>
      </c>
      <c r="AJ174" s="111" t="s">
        <v>56</v>
      </c>
      <c r="AK174" s="67" t="s">
        <v>57</v>
      </c>
      <c r="AV174" s="13"/>
      <c r="BD174" s="6"/>
      <c r="BE174" s="6"/>
      <c r="BF174" s="12"/>
    </row>
    <row r="175" spans="1:58" x14ac:dyDescent="0.15">
      <c r="A175" s="170"/>
      <c r="B175" s="25"/>
      <c r="D175" s="7"/>
      <c r="E175" s="7"/>
      <c r="F175" s="7"/>
      <c r="G175" s="7"/>
      <c r="I175"/>
      <c r="K175" s="11"/>
      <c r="L175" s="8"/>
      <c r="N175" s="11"/>
      <c r="O175" s="15"/>
      <c r="P175" s="11"/>
      <c r="Q175" s="11"/>
      <c r="R175" s="11"/>
      <c r="S175" s="11"/>
      <c r="T175" s="11"/>
      <c r="AB175" s="25"/>
      <c r="AC175" s="73"/>
      <c r="AD175" s="25"/>
      <c r="AE175" s="25"/>
      <c r="AG175" s="19"/>
      <c r="AH175" s="171" t="s">
        <v>42</v>
      </c>
      <c r="AI175" s="114" t="s">
        <v>284</v>
      </c>
      <c r="AJ175" s="171" t="s">
        <v>42</v>
      </c>
      <c r="AV175" s="13"/>
      <c r="BD175" s="6"/>
      <c r="BE175" s="6"/>
      <c r="BF175" s="12"/>
    </row>
    <row r="176" spans="1:58" ht="12.75" customHeight="1" x14ac:dyDescent="0.15">
      <c r="A176" s="170"/>
      <c r="B176" s="25"/>
      <c r="D176" s="7"/>
      <c r="E176" s="7"/>
      <c r="F176" s="7"/>
      <c r="G176" s="7"/>
      <c r="I176"/>
      <c r="K176" s="11"/>
      <c r="L176" s="8"/>
      <c r="N176" s="11"/>
      <c r="O176" s="15"/>
      <c r="P176" s="11"/>
      <c r="Q176" s="11"/>
      <c r="R176" s="11"/>
      <c r="S176" s="11"/>
      <c r="T176" s="11"/>
      <c r="AB176" s="25"/>
      <c r="AC176" s="73"/>
      <c r="AD176" s="25"/>
      <c r="AE176" s="25"/>
      <c r="AG176" s="50" t="s">
        <v>58</v>
      </c>
      <c r="AH176" s="47">
        <v>1</v>
      </c>
      <c r="AI176" s="56">
        <v>24</v>
      </c>
      <c r="AJ176" s="57">
        <v>1</v>
      </c>
      <c r="AK176" s="373" t="s">
        <v>59</v>
      </c>
      <c r="AL176" s="374"/>
      <c r="AM176" s="374"/>
      <c r="AN176" s="374"/>
      <c r="AV176" s="13"/>
      <c r="BD176" s="6"/>
      <c r="BE176" s="6"/>
      <c r="BF176" s="12"/>
    </row>
    <row r="177" spans="1:58" ht="12.75" customHeight="1" x14ac:dyDescent="0.15">
      <c r="A177" s="170"/>
      <c r="B177" s="25"/>
      <c r="D177" s="7"/>
      <c r="E177" s="7"/>
      <c r="F177" s="7"/>
      <c r="G177" s="7"/>
      <c r="I177"/>
      <c r="K177" s="11"/>
      <c r="L177" s="8"/>
      <c r="N177" s="11"/>
      <c r="O177" s="15"/>
      <c r="P177" s="11"/>
      <c r="Q177" s="11"/>
      <c r="R177" s="11"/>
      <c r="S177" s="11"/>
      <c r="T177" s="11"/>
      <c r="AB177" s="25"/>
      <c r="AC177" s="73"/>
      <c r="AD177" s="25"/>
      <c r="AE177" s="25"/>
      <c r="AG177" s="51" t="s">
        <v>60</v>
      </c>
      <c r="AH177" s="48">
        <v>2</v>
      </c>
      <c r="AI177" s="58">
        <v>36</v>
      </c>
      <c r="AJ177" s="59">
        <v>7</v>
      </c>
      <c r="AK177" s="373"/>
      <c r="AL177" s="374"/>
      <c r="AM177" s="374"/>
      <c r="AN177" s="374"/>
      <c r="AV177" s="13"/>
      <c r="BD177" s="6"/>
      <c r="BE177" s="6"/>
      <c r="BF177" s="12"/>
    </row>
    <row r="178" spans="1:58" ht="12.75" customHeight="1" x14ac:dyDescent="0.15">
      <c r="A178" s="170"/>
      <c r="B178" s="25"/>
      <c r="D178" s="7"/>
      <c r="E178" s="7"/>
      <c r="F178" s="7"/>
      <c r="G178" s="7"/>
      <c r="I178"/>
      <c r="K178" s="11"/>
      <c r="L178" s="8"/>
      <c r="N178" s="11"/>
      <c r="O178" s="15"/>
      <c r="P178" s="11"/>
      <c r="Q178" s="11"/>
      <c r="R178" s="11"/>
      <c r="S178" s="11"/>
      <c r="T178" s="11"/>
      <c r="AB178" s="25"/>
      <c r="AC178" s="73"/>
      <c r="AD178" s="25"/>
      <c r="AE178" s="25"/>
      <c r="AG178" s="51" t="s">
        <v>13</v>
      </c>
      <c r="AH178" s="48">
        <v>3</v>
      </c>
      <c r="AI178" s="58">
        <v>24</v>
      </c>
      <c r="AJ178" s="59">
        <v>7</v>
      </c>
      <c r="AK178" s="373"/>
      <c r="AL178" s="374"/>
      <c r="AM178" s="374"/>
      <c r="AN178" s="374"/>
      <c r="AV178" s="13"/>
      <c r="BD178" s="6"/>
      <c r="BE178" s="6"/>
      <c r="BF178" s="12"/>
    </row>
    <row r="179" spans="1:58" ht="12.75" customHeight="1" x14ac:dyDescent="0.15">
      <c r="A179" s="170"/>
      <c r="B179" s="25"/>
      <c r="D179" s="7"/>
      <c r="E179" s="7"/>
      <c r="F179" s="7"/>
      <c r="G179" s="7"/>
      <c r="I179"/>
      <c r="K179" s="11"/>
      <c r="L179" s="8"/>
      <c r="N179" s="11"/>
      <c r="O179" s="15"/>
      <c r="P179" s="11"/>
      <c r="Q179" s="11"/>
      <c r="R179" s="11"/>
      <c r="S179" s="11"/>
      <c r="T179" s="11"/>
      <c r="AB179" s="25"/>
      <c r="AC179" s="73"/>
      <c r="AD179" s="25"/>
      <c r="AE179" s="25"/>
      <c r="AG179" s="51" t="s">
        <v>61</v>
      </c>
      <c r="AH179" s="48">
        <v>4</v>
      </c>
      <c r="AI179" s="58">
        <v>24</v>
      </c>
      <c r="AJ179" s="59">
        <v>7</v>
      </c>
      <c r="AK179" s="373"/>
      <c r="AL179" s="374"/>
      <c r="AM179" s="374"/>
      <c r="AN179" s="374"/>
      <c r="AV179" s="13"/>
      <c r="BD179" s="6"/>
      <c r="BE179" s="6"/>
      <c r="BF179" s="12"/>
    </row>
    <row r="180" spans="1:58" ht="12.75" customHeight="1" x14ac:dyDescent="0.15">
      <c r="A180" s="170"/>
      <c r="B180" s="25"/>
      <c r="D180" s="7"/>
      <c r="E180" s="7"/>
      <c r="F180" s="7"/>
      <c r="G180" s="7"/>
      <c r="I180"/>
      <c r="K180" s="11"/>
      <c r="L180" s="8"/>
      <c r="N180" s="11"/>
      <c r="O180" s="15"/>
      <c r="P180" s="11"/>
      <c r="Q180" s="11"/>
      <c r="R180" s="11"/>
      <c r="S180" s="11"/>
      <c r="T180" s="11"/>
      <c r="AB180" s="25"/>
      <c r="AC180" s="73"/>
      <c r="AD180" s="25"/>
      <c r="AE180" s="25"/>
      <c r="AG180" s="51" t="s">
        <v>62</v>
      </c>
      <c r="AH180" s="48">
        <v>5</v>
      </c>
      <c r="AI180" s="58">
        <v>24</v>
      </c>
      <c r="AJ180" s="59">
        <v>7</v>
      </c>
      <c r="AK180" s="373"/>
      <c r="AL180" s="374"/>
      <c r="AM180" s="374"/>
      <c r="AN180" s="374"/>
      <c r="AV180" s="13"/>
      <c r="BD180" s="6"/>
      <c r="BE180" s="6"/>
      <c r="BF180" s="12"/>
    </row>
    <row r="181" spans="1:58" ht="12.75" customHeight="1" x14ac:dyDescent="0.15">
      <c r="A181" s="170"/>
      <c r="B181" s="25"/>
      <c r="D181" s="7"/>
      <c r="E181" s="7"/>
      <c r="F181" s="7"/>
      <c r="G181" s="7"/>
      <c r="I181"/>
      <c r="K181" s="11"/>
      <c r="L181" s="8"/>
      <c r="N181" s="11"/>
      <c r="O181" s="15"/>
      <c r="P181" s="11"/>
      <c r="Q181" s="11"/>
      <c r="R181" s="11"/>
      <c r="S181" s="11"/>
      <c r="T181" s="11"/>
      <c r="AB181" s="25"/>
      <c r="AC181" s="73"/>
      <c r="AD181" s="25"/>
      <c r="AE181" s="25"/>
      <c r="AG181" s="51" t="s">
        <v>63</v>
      </c>
      <c r="AH181" s="48">
        <v>6</v>
      </c>
      <c r="AI181" s="58">
        <v>24</v>
      </c>
      <c r="AJ181" s="59">
        <v>7</v>
      </c>
      <c r="AK181" s="373"/>
      <c r="AL181" s="374"/>
      <c r="AM181" s="374"/>
      <c r="AN181" s="374"/>
      <c r="AV181" s="13"/>
      <c r="BD181" s="6"/>
      <c r="BE181" s="6"/>
      <c r="BF181" s="12"/>
    </row>
    <row r="182" spans="1:58" ht="12.75" customHeight="1" x14ac:dyDescent="0.15">
      <c r="A182" s="170"/>
      <c r="B182" s="25"/>
      <c r="D182" s="7"/>
      <c r="E182" s="7"/>
      <c r="F182" s="7"/>
      <c r="G182" s="7"/>
      <c r="I182"/>
      <c r="K182" s="11"/>
      <c r="L182" s="8"/>
      <c r="N182" s="11"/>
      <c r="O182" s="15"/>
      <c r="P182" s="11"/>
      <c r="Q182" s="11"/>
      <c r="R182" s="11"/>
      <c r="S182" s="11"/>
      <c r="T182" s="11"/>
      <c r="AB182" s="25"/>
      <c r="AC182" s="73"/>
      <c r="AD182" s="25"/>
      <c r="AE182" s="25"/>
      <c r="AG182" s="142" t="s">
        <v>64</v>
      </c>
      <c r="AH182" s="48">
        <v>7</v>
      </c>
      <c r="AI182" s="58">
        <v>36</v>
      </c>
      <c r="AJ182" s="59">
        <v>7</v>
      </c>
      <c r="AK182" s="373"/>
      <c r="AL182" s="374"/>
      <c r="AM182" s="374"/>
      <c r="AN182" s="374"/>
      <c r="AV182" s="13"/>
      <c r="BD182" s="6"/>
      <c r="BE182" s="6"/>
      <c r="BF182" s="12"/>
    </row>
    <row r="183" spans="1:58" ht="12.75" customHeight="1" x14ac:dyDescent="0.15">
      <c r="A183" s="170"/>
      <c r="B183" s="25"/>
      <c r="D183" s="7"/>
      <c r="E183" s="7"/>
      <c r="F183" s="7"/>
      <c r="G183" s="7"/>
      <c r="I183"/>
      <c r="K183" s="11"/>
      <c r="L183" s="8"/>
      <c r="N183" s="11"/>
      <c r="O183" s="15"/>
      <c r="P183" s="11"/>
      <c r="Q183" s="11"/>
      <c r="R183" s="11"/>
      <c r="S183" s="11"/>
      <c r="T183" s="11"/>
      <c r="AB183" s="25"/>
      <c r="AC183" s="73"/>
      <c r="AD183" s="25"/>
      <c r="AE183" s="25"/>
      <c r="AG183" s="51" t="s">
        <v>65</v>
      </c>
      <c r="AH183" s="48">
        <v>8</v>
      </c>
      <c r="AI183" s="58">
        <v>36</v>
      </c>
      <c r="AJ183" s="59">
        <v>7</v>
      </c>
      <c r="AK183" s="373"/>
      <c r="AL183" s="374"/>
      <c r="AM183" s="374"/>
      <c r="AN183" s="374"/>
      <c r="AV183" s="13"/>
      <c r="BD183" s="6"/>
      <c r="BE183" s="6"/>
      <c r="BF183" s="12"/>
    </row>
    <row r="184" spans="1:58" ht="12.75" customHeight="1" x14ac:dyDescent="0.15">
      <c r="A184" s="170"/>
      <c r="B184" s="25"/>
      <c r="D184" s="7"/>
      <c r="E184" s="7"/>
      <c r="F184" s="7"/>
      <c r="G184" s="7"/>
      <c r="I184"/>
      <c r="K184" s="11"/>
      <c r="L184" s="8"/>
      <c r="N184" s="11"/>
      <c r="O184" s="15"/>
      <c r="P184" s="11"/>
      <c r="Q184" s="11"/>
      <c r="R184" s="11"/>
      <c r="S184" s="11"/>
      <c r="T184" s="11"/>
      <c r="AB184" s="25"/>
      <c r="AC184" s="73"/>
      <c r="AD184" s="25"/>
      <c r="AE184" s="25"/>
      <c r="AG184" s="52" t="s">
        <v>66</v>
      </c>
      <c r="AH184" s="49">
        <v>9</v>
      </c>
      <c r="AI184" s="60">
        <v>36</v>
      </c>
      <c r="AJ184" s="61">
        <v>7</v>
      </c>
      <c r="AK184" s="373"/>
      <c r="AL184" s="374"/>
      <c r="AM184" s="374"/>
      <c r="AN184" s="374"/>
      <c r="AV184" s="13"/>
      <c r="BD184" s="6"/>
      <c r="BE184" s="6"/>
      <c r="BF184" s="12"/>
    </row>
    <row r="185" spans="1:58" x14ac:dyDescent="0.15">
      <c r="A185" s="170"/>
      <c r="B185" s="25"/>
      <c r="D185" s="7"/>
      <c r="E185" s="7"/>
      <c r="F185" s="7"/>
      <c r="G185" s="7"/>
      <c r="I185"/>
      <c r="K185" s="11"/>
      <c r="L185" s="8"/>
      <c r="N185" s="11"/>
      <c r="O185" s="15"/>
      <c r="P185" s="11"/>
      <c r="Q185" s="11"/>
      <c r="R185" s="11"/>
      <c r="S185" s="11"/>
      <c r="T185" s="11"/>
      <c r="AB185" s="25"/>
      <c r="AC185" s="73"/>
      <c r="AD185" s="25"/>
      <c r="AE185" s="25"/>
      <c r="AG185" s="4"/>
      <c r="AV185" s="13"/>
      <c r="BD185" s="6"/>
      <c r="BE185" s="6"/>
      <c r="BF185" s="12"/>
    </row>
    <row r="186" spans="1:58" x14ac:dyDescent="0.15">
      <c r="A186" s="170"/>
      <c r="B186" s="25"/>
      <c r="D186" s="7"/>
      <c r="E186" s="7"/>
      <c r="F186" s="7"/>
      <c r="G186" s="7"/>
      <c r="I186"/>
      <c r="K186" s="11"/>
      <c r="L186" s="8"/>
      <c r="N186" s="11"/>
      <c r="O186" s="15"/>
      <c r="P186" s="11"/>
      <c r="Q186" s="11"/>
      <c r="R186" s="11"/>
      <c r="S186" s="11"/>
      <c r="T186" s="11"/>
      <c r="AB186" s="25"/>
      <c r="AC186" s="73"/>
      <c r="AD186" s="25"/>
      <c r="AE186" s="25"/>
      <c r="AG186" s="64" t="s">
        <v>67</v>
      </c>
      <c r="AH186" s="64" t="s">
        <v>68</v>
      </c>
      <c r="AK186" s="101" t="s">
        <v>69</v>
      </c>
      <c r="AL186" s="101" t="s">
        <v>70</v>
      </c>
      <c r="AM186" s="102" t="s">
        <v>40</v>
      </c>
      <c r="AV186" s="13"/>
      <c r="BD186" s="6"/>
      <c r="BE186" s="6"/>
      <c r="BF186" s="12"/>
    </row>
    <row r="187" spans="1:58" ht="15" x14ac:dyDescent="0.2">
      <c r="A187" s="170"/>
      <c r="B187" s="25"/>
      <c r="D187" s="7"/>
      <c r="E187" s="7"/>
      <c r="F187" s="7"/>
      <c r="G187" s="7"/>
      <c r="I187"/>
      <c r="K187" s="11"/>
      <c r="L187" s="8"/>
      <c r="N187" s="11"/>
      <c r="O187" s="15"/>
      <c r="P187" s="11"/>
      <c r="Q187" s="11"/>
      <c r="R187" s="11"/>
      <c r="S187" s="11"/>
      <c r="T187" s="11"/>
      <c r="AB187" s="25"/>
      <c r="AC187" s="73"/>
      <c r="AD187" s="25"/>
      <c r="AE187" s="25"/>
      <c r="AG187" s="66" t="s">
        <v>71</v>
      </c>
      <c r="AH187" s="66" t="s">
        <v>72</v>
      </c>
      <c r="AK187" s="54">
        <v>4</v>
      </c>
      <c r="AL187" s="25" t="s">
        <v>352</v>
      </c>
      <c r="AM187" s="25"/>
    </row>
    <row r="188" spans="1:58" ht="15" x14ac:dyDescent="0.2">
      <c r="A188" s="170"/>
      <c r="B188" s="25"/>
      <c r="D188" s="7"/>
      <c r="E188" s="7"/>
      <c r="F188" s="7"/>
      <c r="G188" s="7"/>
      <c r="I188"/>
      <c r="K188" s="11"/>
      <c r="L188" s="8"/>
      <c r="N188" s="11"/>
      <c r="O188" s="15"/>
      <c r="P188" s="11"/>
      <c r="Q188" s="11"/>
      <c r="R188" s="11"/>
      <c r="S188" s="11"/>
      <c r="T188" s="11"/>
      <c r="AB188" s="25"/>
      <c r="AC188" s="73"/>
      <c r="AD188" s="25"/>
      <c r="AE188" s="25"/>
      <c r="AG188" s="66" t="s">
        <v>73</v>
      </c>
      <c r="AH188" s="66" t="s">
        <v>74</v>
      </c>
      <c r="AK188" s="55">
        <v>0.7</v>
      </c>
      <c r="AL188" s="74" t="s">
        <v>42</v>
      </c>
      <c r="AM188" s="73"/>
    </row>
    <row r="189" spans="1:58" ht="15" x14ac:dyDescent="0.2">
      <c r="A189" s="170"/>
      <c r="B189" s="25"/>
      <c r="D189" s="7"/>
      <c r="E189" s="7"/>
      <c r="F189" s="7"/>
      <c r="G189" s="7"/>
      <c r="I189"/>
      <c r="K189" s="11"/>
      <c r="L189" s="8"/>
      <c r="N189" s="11"/>
      <c r="O189" s="15"/>
      <c r="P189" s="11"/>
      <c r="Q189" s="11"/>
      <c r="R189" s="11"/>
      <c r="S189" s="11"/>
      <c r="T189" s="11"/>
      <c r="AB189" s="25"/>
      <c r="AC189" s="73"/>
      <c r="AD189" s="25"/>
      <c r="AE189" s="25"/>
      <c r="AG189" s="66" t="s">
        <v>75</v>
      </c>
      <c r="AH189" s="67" t="s">
        <v>76</v>
      </c>
      <c r="AK189" s="54">
        <v>0.6</v>
      </c>
      <c r="AL189" s="74" t="s">
        <v>42</v>
      </c>
      <c r="AM189" s="73"/>
    </row>
    <row r="190" spans="1:58" ht="15" x14ac:dyDescent="0.2">
      <c r="A190" s="170"/>
      <c r="B190" s="25"/>
      <c r="D190" s="7"/>
      <c r="E190" s="7"/>
      <c r="F190" s="7"/>
      <c r="G190" s="7"/>
      <c r="I190"/>
      <c r="K190" s="11"/>
      <c r="L190" s="8"/>
      <c r="N190" s="11"/>
      <c r="O190" s="15"/>
      <c r="P190" s="11"/>
      <c r="Q190" s="11"/>
      <c r="R190" s="11"/>
      <c r="S190" s="11"/>
      <c r="T190" s="11"/>
      <c r="AB190" s="25"/>
      <c r="AC190" s="73"/>
      <c r="AD190" s="25"/>
      <c r="AE190" s="25"/>
      <c r="AG190" s="66" t="s">
        <v>77</v>
      </c>
      <c r="AH190" s="67" t="s">
        <v>78</v>
      </c>
      <c r="AK190" s="54">
        <v>21</v>
      </c>
      <c r="AL190" s="73" t="s">
        <v>45</v>
      </c>
      <c r="AM190" s="73"/>
    </row>
    <row r="191" spans="1:58" x14ac:dyDescent="0.15">
      <c r="A191" s="170"/>
      <c r="B191" s="25"/>
      <c r="D191" s="7"/>
      <c r="E191" s="7"/>
      <c r="F191" s="7"/>
      <c r="G191" s="7"/>
      <c r="I191"/>
      <c r="K191" s="11"/>
      <c r="L191" s="8"/>
      <c r="M191" s="181"/>
      <c r="N191" s="11"/>
      <c r="O191" s="15"/>
      <c r="P191" s="11"/>
      <c r="Q191" s="11"/>
      <c r="R191" s="11"/>
      <c r="S191" s="11"/>
      <c r="T191" s="11"/>
      <c r="AB191" s="25"/>
      <c r="AC191" s="73"/>
      <c r="AD191" s="25"/>
      <c r="AE191" s="25"/>
      <c r="AG191" s="66" t="s">
        <v>79</v>
      </c>
      <c r="AH191" s="67" t="s">
        <v>80</v>
      </c>
      <c r="AK191" s="55">
        <v>0.3</v>
      </c>
      <c r="AL191" s="74" t="s">
        <v>42</v>
      </c>
      <c r="AM191" s="73"/>
    </row>
    <row r="192" spans="1:58" x14ac:dyDescent="0.15">
      <c r="A192" s="170"/>
      <c r="B192" s="25"/>
      <c r="D192" s="7"/>
      <c r="E192" s="7"/>
      <c r="F192" s="7"/>
      <c r="G192" s="7"/>
      <c r="I192"/>
      <c r="K192" s="11"/>
      <c r="L192" s="8"/>
      <c r="N192" s="11"/>
      <c r="O192" s="15"/>
      <c r="P192" s="11"/>
      <c r="Q192" s="11"/>
      <c r="R192" s="11"/>
      <c r="S192" s="11"/>
      <c r="T192" s="11"/>
      <c r="AB192" s="25"/>
      <c r="AC192" s="73"/>
      <c r="AD192" s="25"/>
      <c r="AE192" s="25"/>
      <c r="AG192" s="66"/>
      <c r="AM192" s="27"/>
    </row>
    <row r="193" spans="1:52" x14ac:dyDescent="0.15">
      <c r="A193" s="170"/>
      <c r="B193" s="25"/>
      <c r="D193" s="7"/>
      <c r="E193" s="7"/>
      <c r="F193" s="7"/>
      <c r="G193" s="7"/>
      <c r="I193"/>
      <c r="K193" s="11"/>
      <c r="L193" s="8"/>
      <c r="N193" s="11"/>
      <c r="O193" s="15"/>
      <c r="P193" s="11"/>
      <c r="Q193" s="11"/>
      <c r="R193" s="11"/>
      <c r="S193" s="11"/>
      <c r="T193" s="11"/>
      <c r="AB193" s="25"/>
      <c r="AC193" s="73"/>
      <c r="AD193" s="25"/>
      <c r="AE193" s="25"/>
      <c r="AG193" s="27" t="str">
        <f ca="1">HYPERLINK("#"&amp;MID(CELL("filename",AH193),FIND("]",CELL("filename",AH193))+1,256)&amp;"!"&amp;ADDRESS(ROW($B$8),COLUMN($B$8),1,TRUE),"Return to Cell B8")</f>
        <v>Return to Cell B8</v>
      </c>
      <c r="AM193" s="27"/>
    </row>
    <row r="194" spans="1:52" x14ac:dyDescent="0.15">
      <c r="A194" s="170"/>
      <c r="B194" s="25"/>
      <c r="D194" s="7"/>
      <c r="E194" s="7"/>
      <c r="F194" s="7"/>
      <c r="G194" s="7"/>
      <c r="I194"/>
      <c r="K194" s="11"/>
      <c r="L194" s="8"/>
      <c r="N194" s="11"/>
      <c r="O194" s="15"/>
      <c r="P194" s="11"/>
      <c r="Q194" s="11"/>
      <c r="R194" s="11"/>
      <c r="S194" s="11"/>
      <c r="T194" s="11"/>
      <c r="AB194" s="25"/>
      <c r="AC194" s="73"/>
      <c r="AD194" s="25"/>
      <c r="AE194" s="25"/>
      <c r="AG194" s="66"/>
      <c r="AM194" s="27"/>
    </row>
    <row r="195" spans="1:52" x14ac:dyDescent="0.15">
      <c r="A195" s="170"/>
      <c r="B195" s="25"/>
      <c r="D195" s="7"/>
      <c r="E195" s="7"/>
      <c r="F195" s="7"/>
      <c r="G195" s="7"/>
      <c r="I195"/>
      <c r="K195" s="11"/>
      <c r="L195" s="8"/>
      <c r="N195" s="11"/>
      <c r="O195" s="15"/>
      <c r="P195" s="11"/>
      <c r="Q195" s="11"/>
      <c r="R195" s="11"/>
      <c r="S195" s="11"/>
      <c r="T195" s="11"/>
      <c r="AB195" s="25"/>
      <c r="AC195" s="73"/>
      <c r="AD195" s="25"/>
      <c r="AE195" s="25"/>
      <c r="AG195" s="67"/>
      <c r="AH195" s="72" t="s">
        <v>87</v>
      </c>
      <c r="AI195" s="73" t="s">
        <v>88</v>
      </c>
      <c r="AJ195" s="74" t="s">
        <v>89</v>
      </c>
      <c r="AK195" s="73" t="s">
        <v>90</v>
      </c>
      <c r="AL195" s="73" t="s">
        <v>91</v>
      </c>
      <c r="AM195" s="73" t="s">
        <v>91</v>
      </c>
      <c r="AN195" s="73" t="s">
        <v>91</v>
      </c>
      <c r="AO195" s="73" t="s">
        <v>353</v>
      </c>
      <c r="AP195" s="73" t="s">
        <v>354</v>
      </c>
      <c r="AR195" s="372" t="s">
        <v>353</v>
      </c>
      <c r="AS195" s="383"/>
      <c r="AU195" s="67" t="s">
        <v>354</v>
      </c>
      <c r="AX195" s="67" t="s">
        <v>91</v>
      </c>
    </row>
    <row r="196" spans="1:52" x14ac:dyDescent="0.15">
      <c r="A196" s="170"/>
      <c r="B196" s="25"/>
      <c r="D196" s="7"/>
      <c r="E196" s="7"/>
      <c r="F196" s="7"/>
      <c r="G196" s="7"/>
      <c r="I196"/>
      <c r="K196" s="11"/>
      <c r="L196" s="8"/>
      <c r="N196" s="11"/>
      <c r="O196" s="15"/>
      <c r="P196" s="11"/>
      <c r="Q196" s="11"/>
      <c r="R196" s="11"/>
      <c r="S196" s="11"/>
      <c r="T196" s="11"/>
      <c r="AB196" s="25"/>
      <c r="AC196" s="73"/>
      <c r="AD196" s="25"/>
      <c r="AE196" s="25"/>
      <c r="AG196" s="67"/>
      <c r="AH196" s="72" t="s">
        <v>308</v>
      </c>
      <c r="AI196" s="73" t="s">
        <v>308</v>
      </c>
      <c r="AJ196" s="74" t="s">
        <v>42</v>
      </c>
      <c r="AK196" s="73" t="s">
        <v>308</v>
      </c>
      <c r="AL196" s="73" t="s">
        <v>355</v>
      </c>
      <c r="AM196" s="73" t="s">
        <v>308</v>
      </c>
      <c r="AN196" s="73" t="s">
        <v>284</v>
      </c>
      <c r="AO196" s="73" t="s">
        <v>355</v>
      </c>
      <c r="AP196" s="73" t="s">
        <v>355</v>
      </c>
      <c r="AR196" s="73" t="s">
        <v>356</v>
      </c>
      <c r="AS196" s="73" t="s">
        <v>357</v>
      </c>
      <c r="AU196" s="73" t="s">
        <v>356</v>
      </c>
      <c r="AV196" s="73" t="s">
        <v>358</v>
      </c>
      <c r="AW196">
        <v>117</v>
      </c>
      <c r="AX196" s="73" t="s">
        <v>356</v>
      </c>
      <c r="AY196" s="73" t="s">
        <v>359</v>
      </c>
    </row>
    <row r="197" spans="1:52" ht="14" thickBot="1" x14ac:dyDescent="0.2">
      <c r="A197" s="170"/>
      <c r="B197" s="25"/>
      <c r="D197" s="7"/>
      <c r="E197" s="7"/>
      <c r="F197" s="7"/>
      <c r="G197" s="7"/>
      <c r="I197"/>
      <c r="K197" s="11"/>
      <c r="L197" s="8"/>
      <c r="N197" s="11"/>
      <c r="O197" s="15"/>
      <c r="P197" s="11"/>
      <c r="Q197" s="11"/>
      <c r="R197" s="11"/>
      <c r="S197" s="11"/>
      <c r="T197" s="11"/>
      <c r="AB197" s="25"/>
      <c r="AC197" s="73"/>
      <c r="AD197" s="25"/>
      <c r="AE197" s="25"/>
      <c r="AG197" s="75" t="s">
        <v>93</v>
      </c>
      <c r="AH197" s="75" t="s">
        <v>94</v>
      </c>
      <c r="AI197" s="74" t="s">
        <v>95</v>
      </c>
      <c r="AJ197" s="74" t="s">
        <v>96</v>
      </c>
      <c r="AK197" s="74" t="s">
        <v>97</v>
      </c>
      <c r="AL197" s="74" t="s">
        <v>98</v>
      </c>
      <c r="AM197" s="74" t="s">
        <v>99</v>
      </c>
      <c r="AN197" s="74" t="s">
        <v>100</v>
      </c>
    </row>
    <row r="198" spans="1:52" x14ac:dyDescent="0.15">
      <c r="A198" s="170"/>
      <c r="B198" s="25"/>
      <c r="D198" s="7"/>
      <c r="E198" s="7"/>
      <c r="F198" s="7"/>
      <c r="G198" s="7"/>
      <c r="I198"/>
      <c r="K198" s="11"/>
      <c r="L198" s="8"/>
      <c r="N198" s="11"/>
      <c r="O198" s="15"/>
      <c r="P198" s="11"/>
      <c r="Q198" s="11"/>
      <c r="R198" s="11"/>
      <c r="S198" s="11"/>
      <c r="T198" s="11"/>
      <c r="AB198" s="25"/>
      <c r="AC198" s="73"/>
      <c r="AD198" s="25"/>
      <c r="AE198" s="25"/>
      <c r="AG198" s="146">
        <v>0</v>
      </c>
      <c r="AH198" s="165">
        <v>0</v>
      </c>
      <c r="AI198" s="161">
        <v>0</v>
      </c>
      <c r="AJ198" s="147" t="s">
        <v>101</v>
      </c>
      <c r="AK198" s="148">
        <f>AI198-AH198</f>
        <v>0</v>
      </c>
      <c r="AL198" s="149">
        <v>0</v>
      </c>
      <c r="AM198" s="150">
        <v>0</v>
      </c>
      <c r="AN198" s="151">
        <v>0</v>
      </c>
      <c r="AO198" s="96">
        <v>0</v>
      </c>
      <c r="AP198" s="96">
        <v>0</v>
      </c>
    </row>
    <row r="199" spans="1:52" x14ac:dyDescent="0.15">
      <c r="A199" s="170"/>
      <c r="B199" s="25"/>
      <c r="D199" s="7"/>
      <c r="E199" s="7"/>
      <c r="F199" s="7"/>
      <c r="G199" s="7"/>
      <c r="I199"/>
      <c r="K199" s="11"/>
      <c r="L199" s="8"/>
      <c r="N199" s="11"/>
      <c r="O199" s="15"/>
      <c r="P199" s="11"/>
      <c r="Q199" s="11"/>
      <c r="R199" s="11"/>
      <c r="S199" s="11"/>
      <c r="T199" s="11"/>
      <c r="AB199" s="25"/>
      <c r="AC199" s="73"/>
      <c r="AD199" s="25"/>
      <c r="AE199" s="25"/>
      <c r="AG199" s="152">
        <v>1</v>
      </c>
      <c r="AH199" s="166">
        <v>0</v>
      </c>
      <c r="AI199" s="159">
        <v>6</v>
      </c>
      <c r="AJ199" s="84" t="s">
        <v>107</v>
      </c>
      <c r="AK199" s="85">
        <f t="shared" ref="AK199:AK205" si="62">AI199-AH199</f>
        <v>6</v>
      </c>
      <c r="AL199" s="96">
        <v>0.23</v>
      </c>
      <c r="AM199" s="86">
        <f t="shared" ref="AM199:AM204" si="63">AK199*AL199</f>
        <v>1.3800000000000001</v>
      </c>
      <c r="AN199" s="153">
        <f t="shared" ref="AN199:AN204" si="64">AN198+AM199</f>
        <v>1.3800000000000001</v>
      </c>
      <c r="AO199" s="25">
        <f>'Soil Moisture'!AS5/100</f>
        <v>0.29350000000000004</v>
      </c>
      <c r="AP199" s="25">
        <v>0.2</v>
      </c>
      <c r="AQ199" s="25">
        <v>0.26700000000000002</v>
      </c>
      <c r="AR199" s="25">
        <v>0.33</v>
      </c>
      <c r="AS199">
        <v>0.28100000000000003</v>
      </c>
      <c r="AU199" s="25">
        <v>0.2</v>
      </c>
      <c r="AV199">
        <f>AS199-AX199</f>
        <v>0.15100000000000002</v>
      </c>
      <c r="AW199">
        <v>0.183</v>
      </c>
      <c r="AX199">
        <v>0.13</v>
      </c>
      <c r="AY199">
        <v>8.1000000000000016E-2</v>
      </c>
      <c r="AZ199">
        <f>AS199-AW199</f>
        <v>9.8000000000000032E-2</v>
      </c>
    </row>
    <row r="200" spans="1:52" x14ac:dyDescent="0.15">
      <c r="A200" s="170"/>
      <c r="B200" s="25"/>
      <c r="D200" s="7"/>
      <c r="E200" s="7"/>
      <c r="F200" s="7"/>
      <c r="G200" s="7"/>
      <c r="I200"/>
      <c r="K200" s="11"/>
      <c r="L200" s="8"/>
      <c r="N200" s="11"/>
      <c r="O200" s="15"/>
      <c r="P200" s="11"/>
      <c r="Q200" s="11"/>
      <c r="R200" s="11"/>
      <c r="S200" s="11"/>
      <c r="T200" s="11"/>
      <c r="AB200" s="25"/>
      <c r="AC200" s="73"/>
      <c r="AD200" s="25"/>
      <c r="AE200" s="25"/>
      <c r="AG200" s="152">
        <v>2</v>
      </c>
      <c r="AH200" s="166">
        <f>AI199</f>
        <v>6</v>
      </c>
      <c r="AI200" s="159">
        <v>12</v>
      </c>
      <c r="AJ200" s="84" t="s">
        <v>107</v>
      </c>
      <c r="AK200" s="85">
        <f t="shared" si="62"/>
        <v>6</v>
      </c>
      <c r="AL200" s="96">
        <v>0.23</v>
      </c>
      <c r="AM200" s="86">
        <f t="shared" si="63"/>
        <v>1.3800000000000001</v>
      </c>
      <c r="AN200" s="153">
        <f t="shared" si="64"/>
        <v>2.7600000000000002</v>
      </c>
      <c r="AO200" s="25">
        <f>'Soil Moisture'!AS6/100</f>
        <v>0.31624999999999998</v>
      </c>
      <c r="AP200" s="25">
        <v>0.21</v>
      </c>
      <c r="AQ200" s="25">
        <v>0.30299999999999999</v>
      </c>
      <c r="AR200" s="25">
        <v>0.32</v>
      </c>
      <c r="AS200">
        <v>0.28799999999999998</v>
      </c>
      <c r="AU200" s="25">
        <v>0.21</v>
      </c>
      <c r="AV200">
        <f>AS200-AX200</f>
        <v>0.17799999999999996</v>
      </c>
      <c r="AW200">
        <v>0.247</v>
      </c>
      <c r="AX200">
        <v>0.11000000000000001</v>
      </c>
      <c r="AY200">
        <v>7.7999999999999986E-2</v>
      </c>
      <c r="AZ200">
        <f>AS200-AW200</f>
        <v>4.0999999999999981E-2</v>
      </c>
    </row>
    <row r="201" spans="1:52" x14ac:dyDescent="0.15">
      <c r="A201" s="170"/>
      <c r="B201" s="25"/>
      <c r="D201" s="7"/>
      <c r="E201" s="7"/>
      <c r="F201" s="7"/>
      <c r="G201" s="7"/>
      <c r="I201"/>
      <c r="K201" s="11"/>
      <c r="L201" s="8"/>
      <c r="N201" s="11"/>
      <c r="O201" s="15"/>
      <c r="P201" s="11"/>
      <c r="Q201" s="11"/>
      <c r="R201" s="11"/>
      <c r="S201" s="11"/>
      <c r="T201" s="11"/>
      <c r="AB201" s="25"/>
      <c r="AC201" s="73"/>
      <c r="AD201" s="25"/>
      <c r="AE201" s="25"/>
      <c r="AG201" s="152">
        <v>3</v>
      </c>
      <c r="AH201" s="166">
        <v>12</v>
      </c>
      <c r="AI201" s="159">
        <v>18</v>
      </c>
      <c r="AJ201" s="84" t="s">
        <v>107</v>
      </c>
      <c r="AK201" s="85">
        <f t="shared" si="62"/>
        <v>6</v>
      </c>
      <c r="AL201" s="96">
        <v>0.21</v>
      </c>
      <c r="AM201" s="86">
        <f t="shared" si="63"/>
        <v>1.26</v>
      </c>
      <c r="AN201" s="153">
        <f t="shared" si="64"/>
        <v>4.0200000000000005</v>
      </c>
      <c r="AO201" s="25">
        <f>'Soil Moisture'!AS7/100</f>
        <v>0.34125</v>
      </c>
      <c r="AP201" s="25">
        <v>0.24</v>
      </c>
      <c r="AQ201" s="25">
        <v>0.35699999999999998</v>
      </c>
      <c r="AR201" s="25">
        <v>0.36</v>
      </c>
      <c r="AS201">
        <v>0.33100000000000002</v>
      </c>
      <c r="AU201" s="25">
        <v>0.24</v>
      </c>
      <c r="AV201">
        <f>AS201-AX201</f>
        <v>0.21100000000000002</v>
      </c>
      <c r="AW201">
        <v>0.27700000000000002</v>
      </c>
      <c r="AX201">
        <v>0.12</v>
      </c>
      <c r="AY201">
        <v>9.1000000000000025E-2</v>
      </c>
      <c r="AZ201">
        <f>AS201-AW201</f>
        <v>5.3999999999999992E-2</v>
      </c>
    </row>
    <row r="202" spans="1:52" x14ac:dyDescent="0.15">
      <c r="A202" s="170"/>
      <c r="B202" s="25"/>
      <c r="D202" s="7"/>
      <c r="E202" s="7"/>
      <c r="F202" s="7"/>
      <c r="G202" s="7"/>
      <c r="I202"/>
      <c r="K202" s="11"/>
      <c r="L202" s="8"/>
      <c r="N202" s="11"/>
      <c r="O202" s="15"/>
      <c r="P202" s="11"/>
      <c r="Q202" s="11"/>
      <c r="R202" s="11"/>
      <c r="S202" s="11"/>
      <c r="T202" s="11"/>
      <c r="AB202" s="25"/>
      <c r="AC202" s="73"/>
      <c r="AD202" s="25"/>
      <c r="AE202" s="25"/>
      <c r="AG202" s="152">
        <v>4</v>
      </c>
      <c r="AH202" s="166">
        <f>AI201</f>
        <v>18</v>
      </c>
      <c r="AI202" s="159">
        <v>24</v>
      </c>
      <c r="AJ202" s="84" t="s">
        <v>107</v>
      </c>
      <c r="AK202" s="85">
        <f t="shared" si="62"/>
        <v>6</v>
      </c>
      <c r="AL202" s="96">
        <v>0.2</v>
      </c>
      <c r="AM202" s="86">
        <f t="shared" si="63"/>
        <v>1.2000000000000002</v>
      </c>
      <c r="AN202" s="153">
        <f t="shared" si="64"/>
        <v>5.2200000000000006</v>
      </c>
      <c r="AO202" s="25">
        <f>'Soil Moisture'!AS8/100</f>
        <v>0.41850000000000004</v>
      </c>
      <c r="AP202" s="25">
        <v>0.33</v>
      </c>
      <c r="AQ202" s="25">
        <v>0.442</v>
      </c>
      <c r="AR202" s="25">
        <v>0.35</v>
      </c>
      <c r="AS202">
        <v>0.41549999999999998</v>
      </c>
      <c r="AU202" s="25">
        <v>0.33</v>
      </c>
      <c r="AV202">
        <f>AS202-AX202</f>
        <v>0.39550000000000002</v>
      </c>
      <c r="AW202">
        <v>0.376</v>
      </c>
      <c r="AX202">
        <v>1.9999999999999962E-2</v>
      </c>
      <c r="AY202">
        <v>8.5499999999999965E-2</v>
      </c>
      <c r="AZ202">
        <f>AS202-AW202</f>
        <v>3.949999999999998E-2</v>
      </c>
    </row>
    <row r="203" spans="1:52" ht="14" thickBot="1" x14ac:dyDescent="0.2">
      <c r="A203" s="170"/>
      <c r="B203" s="25"/>
      <c r="D203" s="7"/>
      <c r="E203" s="7"/>
      <c r="F203" s="7"/>
      <c r="G203" s="7"/>
      <c r="I203"/>
      <c r="K203" s="11"/>
      <c r="L203" s="8"/>
      <c r="N203" s="11"/>
      <c r="O203" s="15"/>
      <c r="P203" s="11"/>
      <c r="Q203" s="11"/>
      <c r="R203" s="11"/>
      <c r="S203" s="11"/>
      <c r="T203" s="11"/>
      <c r="AB203" s="25"/>
      <c r="AC203" s="73"/>
      <c r="AD203" s="25"/>
      <c r="AE203" s="25"/>
      <c r="AG203" s="152">
        <v>5</v>
      </c>
      <c r="AH203" s="166">
        <f>AI202</f>
        <v>24</v>
      </c>
      <c r="AI203" s="159">
        <v>48</v>
      </c>
      <c r="AJ203" s="164" t="s">
        <v>101</v>
      </c>
      <c r="AK203" s="85">
        <v>0</v>
      </c>
      <c r="AL203" s="96">
        <v>0</v>
      </c>
      <c r="AM203" s="86">
        <f t="shared" si="63"/>
        <v>0</v>
      </c>
      <c r="AN203" s="153">
        <f t="shared" si="64"/>
        <v>5.2200000000000006</v>
      </c>
      <c r="AO203" s="96">
        <v>0</v>
      </c>
      <c r="AP203" s="96">
        <v>0</v>
      </c>
    </row>
    <row r="204" spans="1:52" ht="14" thickBot="1" x14ac:dyDescent="0.2">
      <c r="A204" s="170"/>
      <c r="B204" s="25"/>
      <c r="D204" s="7"/>
      <c r="E204" s="7"/>
      <c r="F204" s="7"/>
      <c r="G204" s="7"/>
      <c r="I204"/>
      <c r="K204" s="11"/>
      <c r="L204" s="8"/>
      <c r="N204" s="11"/>
      <c r="O204" s="15"/>
      <c r="P204" s="11"/>
      <c r="Q204" s="11"/>
      <c r="R204" s="11"/>
      <c r="S204" s="11"/>
      <c r="T204" s="11"/>
      <c r="AB204" s="25"/>
      <c r="AC204" s="73"/>
      <c r="AD204" s="25"/>
      <c r="AE204" s="25"/>
      <c r="AG204" s="152">
        <v>6</v>
      </c>
      <c r="AH204" s="167">
        <f>AI203</f>
        <v>48</v>
      </c>
      <c r="AI204" s="160">
        <v>48</v>
      </c>
      <c r="AJ204" s="164" t="s">
        <v>101</v>
      </c>
      <c r="AK204" s="89">
        <f t="shared" si="62"/>
        <v>0</v>
      </c>
      <c r="AL204" s="112">
        <v>0</v>
      </c>
      <c r="AM204" s="90">
        <f t="shared" si="63"/>
        <v>0</v>
      </c>
      <c r="AN204" s="162">
        <f t="shared" si="64"/>
        <v>5.2200000000000006</v>
      </c>
      <c r="AO204" s="96">
        <v>0</v>
      </c>
      <c r="AP204" s="96">
        <v>0</v>
      </c>
      <c r="AR204">
        <f>AVERAGE(AR199:AR202)</f>
        <v>0.33999999999999997</v>
      </c>
      <c r="AS204">
        <f>AVERAGE(AS199:AS202)</f>
        <v>0.32887499999999997</v>
      </c>
      <c r="AU204">
        <f t="shared" ref="AU204:AZ204" si="65">AVERAGE(AU199:AU202)</f>
        <v>0.245</v>
      </c>
      <c r="AV204">
        <f t="shared" si="65"/>
        <v>0.233875</v>
      </c>
      <c r="AW204">
        <f t="shared" si="65"/>
        <v>0.27075000000000005</v>
      </c>
      <c r="AX204">
        <f t="shared" si="65"/>
        <v>9.4999999999999987E-2</v>
      </c>
      <c r="AY204">
        <f t="shared" si="65"/>
        <v>8.3874999999999991E-2</v>
      </c>
      <c r="AZ204">
        <f t="shared" si="65"/>
        <v>5.8124999999999996E-2</v>
      </c>
    </row>
    <row r="205" spans="1:52" ht="14" thickBot="1" x14ac:dyDescent="0.2">
      <c r="A205" s="170"/>
      <c r="B205" s="25"/>
      <c r="D205" s="7"/>
      <c r="E205" s="7"/>
      <c r="F205" s="7"/>
      <c r="G205" s="7"/>
      <c r="I205"/>
      <c r="K205" s="11"/>
      <c r="L205" s="8"/>
      <c r="N205" s="11"/>
      <c r="O205" s="15"/>
      <c r="P205" s="11"/>
      <c r="Q205" s="11"/>
      <c r="R205" s="11"/>
      <c r="S205" s="11"/>
      <c r="T205" s="11"/>
      <c r="AB205" s="25"/>
      <c r="AC205" s="73"/>
      <c r="AD205" s="25"/>
      <c r="AE205" s="25"/>
      <c r="AG205" s="154">
        <v>7</v>
      </c>
      <c r="AH205" s="163">
        <f>AI204</f>
        <v>48</v>
      </c>
      <c r="AI205" s="163">
        <f>AI204</f>
        <v>48</v>
      </c>
      <c r="AJ205" s="164" t="s">
        <v>101</v>
      </c>
      <c r="AK205" s="155">
        <f t="shared" si="62"/>
        <v>0</v>
      </c>
      <c r="AL205" s="156">
        <v>0</v>
      </c>
      <c r="AM205" s="157">
        <v>0</v>
      </c>
      <c r="AN205" s="158">
        <f>AN204</f>
        <v>5.2200000000000006</v>
      </c>
      <c r="AO205" s="96">
        <v>0</v>
      </c>
      <c r="AP205" s="96">
        <v>0</v>
      </c>
      <c r="AS205">
        <f>AS204*0.7</f>
        <v>0.23021249999999996</v>
      </c>
    </row>
    <row r="206" spans="1:52" x14ac:dyDescent="0.15">
      <c r="A206" s="170"/>
      <c r="B206" s="25"/>
      <c r="D206" s="7"/>
      <c r="E206" s="7"/>
      <c r="F206" s="7"/>
      <c r="G206" s="7"/>
      <c r="I206"/>
      <c r="K206" s="11"/>
      <c r="L206" s="8"/>
      <c r="N206" s="11"/>
      <c r="O206" s="15"/>
      <c r="P206" s="11"/>
      <c r="Q206" s="11"/>
      <c r="R206" s="11"/>
      <c r="S206" s="11"/>
      <c r="T206" s="11"/>
      <c r="AB206" s="25"/>
      <c r="AC206" s="73"/>
      <c r="AD206" s="25"/>
      <c r="AE206" s="25"/>
      <c r="AG206" s="67"/>
      <c r="AH206" s="67" t="s">
        <v>86</v>
      </c>
      <c r="AI206" s="67"/>
      <c r="AJ206" s="27" t="str">
        <f ca="1">HYPERLINK("#"&amp;MID(CELL("filename",AK206),FIND("]",CELL("filename",AK206))+1,256)&amp;"!"&amp;ADDRESS(ROW($B$8),COLUMN($B$8),1,TRUE),"Return to Cell B8")</f>
        <v>Return to Cell B8</v>
      </c>
      <c r="AK206" s="67"/>
      <c r="AL206" s="67"/>
      <c r="AM206" s="96"/>
      <c r="AN206" s="96"/>
      <c r="AS206">
        <f>AS205-AS204</f>
        <v>-9.8662500000000014E-2</v>
      </c>
    </row>
    <row r="207" spans="1:52" x14ac:dyDescent="0.15">
      <c r="A207" s="170"/>
      <c r="B207" s="25"/>
      <c r="D207" s="7"/>
      <c r="E207" s="7"/>
      <c r="F207" s="7"/>
      <c r="G207" s="7"/>
      <c r="I207"/>
      <c r="K207" s="11"/>
      <c r="L207" s="8"/>
      <c r="N207" s="11"/>
      <c r="O207" s="15"/>
      <c r="P207" s="11"/>
      <c r="Q207" s="11"/>
      <c r="R207" s="11"/>
      <c r="S207" s="11"/>
      <c r="T207" s="11"/>
      <c r="AB207" s="25"/>
      <c r="AC207" s="73"/>
      <c r="AD207" s="25"/>
      <c r="AE207" s="25"/>
      <c r="AG207" s="67" t="s">
        <v>109</v>
      </c>
      <c r="AH207" s="96">
        <v>0.04</v>
      </c>
      <c r="AJ207" s="96"/>
      <c r="AP207">
        <f>AVERAGE(AP199:AP202)</f>
        <v>0.245</v>
      </c>
    </row>
    <row r="208" spans="1:52" x14ac:dyDescent="0.15">
      <c r="A208" s="170"/>
      <c r="B208" s="25"/>
      <c r="D208" s="7"/>
      <c r="E208" s="7"/>
      <c r="F208" s="7"/>
      <c r="G208" s="7"/>
      <c r="I208"/>
      <c r="K208" s="11"/>
      <c r="L208" s="8"/>
      <c r="N208" s="11"/>
      <c r="O208" s="15"/>
      <c r="P208" s="11"/>
      <c r="Q208" s="11"/>
      <c r="R208" s="11"/>
      <c r="S208" s="11"/>
      <c r="T208" s="11"/>
      <c r="AB208" s="25"/>
      <c r="AC208" s="73"/>
      <c r="AD208" s="25"/>
      <c r="AE208" s="25"/>
      <c r="AG208" s="67" t="s">
        <v>102</v>
      </c>
      <c r="AH208" s="96">
        <v>7.0000000000000007E-2</v>
      </c>
      <c r="AJ208" s="96"/>
      <c r="AW208">
        <f>0.3*0.329/0.095</f>
        <v>1.0389473684210526</v>
      </c>
    </row>
    <row r="209" spans="1:89" x14ac:dyDescent="0.15">
      <c r="A209" s="170"/>
      <c r="B209" s="25"/>
      <c r="D209" s="7"/>
      <c r="E209" s="7"/>
      <c r="F209" s="7"/>
      <c r="G209" s="7"/>
      <c r="I209"/>
      <c r="K209" s="11"/>
      <c r="L209" s="8"/>
      <c r="N209" s="11"/>
      <c r="O209" s="15"/>
      <c r="P209" s="11"/>
      <c r="Q209" s="11"/>
      <c r="R209" s="11"/>
      <c r="S209" s="11"/>
      <c r="T209" s="11"/>
      <c r="AB209" s="25"/>
      <c r="AC209" s="73"/>
      <c r="AD209" s="25"/>
      <c r="AE209" s="25"/>
      <c r="AG209" s="67" t="s">
        <v>103</v>
      </c>
      <c r="AH209" s="96">
        <v>0.09</v>
      </c>
      <c r="AJ209" s="96"/>
      <c r="AK209">
        <v>30.07</v>
      </c>
      <c r="AL209">
        <v>24.6</v>
      </c>
      <c r="AM209">
        <v>19.8</v>
      </c>
      <c r="AN209">
        <v>19.8</v>
      </c>
      <c r="AO209">
        <f>AVERAGE(AK209:AL209)</f>
        <v>27.335000000000001</v>
      </c>
      <c r="AW209" s="67">
        <f>0.7*AX204</f>
        <v>6.649999999999999E-2</v>
      </c>
    </row>
    <row r="210" spans="1:89" x14ac:dyDescent="0.15">
      <c r="A210" s="170"/>
      <c r="B210" s="25"/>
      <c r="D210" s="7"/>
      <c r="E210" s="7"/>
      <c r="F210" s="7"/>
      <c r="G210" s="7"/>
      <c r="I210"/>
      <c r="K210" s="11"/>
      <c r="L210" s="8"/>
      <c r="N210" s="11"/>
      <c r="O210" s="15"/>
      <c r="P210" s="11"/>
      <c r="Q210" s="11"/>
      <c r="R210" s="11"/>
      <c r="S210" s="11"/>
      <c r="T210" s="11"/>
      <c r="AB210" s="25"/>
      <c r="AC210" s="73"/>
      <c r="AD210" s="25"/>
      <c r="AE210" s="25"/>
      <c r="AG210" s="67" t="s">
        <v>104</v>
      </c>
      <c r="AH210" s="96">
        <v>0.13</v>
      </c>
      <c r="AJ210" s="96"/>
      <c r="AK210">
        <v>29.2</v>
      </c>
      <c r="AL210">
        <v>35.1</v>
      </c>
      <c r="AM210">
        <v>39.799999999999997</v>
      </c>
      <c r="AN210">
        <v>33.229999999999997</v>
      </c>
      <c r="AO210">
        <f>AVERAGE(AK210:AN210)</f>
        <v>34.332499999999996</v>
      </c>
      <c r="AW210">
        <f>AS204-AW209</f>
        <v>0.26237499999999997</v>
      </c>
    </row>
    <row r="211" spans="1:89" x14ac:dyDescent="0.15">
      <c r="A211" s="170"/>
      <c r="B211" s="25"/>
      <c r="D211" s="7"/>
      <c r="E211" s="7"/>
      <c r="F211" s="7"/>
      <c r="G211" s="7"/>
      <c r="I211"/>
      <c r="K211" s="11"/>
      <c r="L211" s="8"/>
      <c r="N211" s="11"/>
      <c r="O211" s="15"/>
      <c r="P211" s="11"/>
      <c r="Q211" s="11"/>
      <c r="R211" s="11"/>
      <c r="S211" s="11"/>
      <c r="T211" s="11"/>
      <c r="AB211" s="25"/>
      <c r="AC211" s="73"/>
      <c r="AD211" s="25"/>
      <c r="AE211" s="25"/>
      <c r="AG211" s="67" t="s">
        <v>105</v>
      </c>
      <c r="AH211" s="96">
        <v>0.16</v>
      </c>
      <c r="AJ211" s="96"/>
      <c r="AK211">
        <v>39.1</v>
      </c>
      <c r="AL211">
        <v>32.9</v>
      </c>
      <c r="AM211">
        <v>38</v>
      </c>
      <c r="AN211">
        <v>34.4</v>
      </c>
      <c r="AO211">
        <f>AVERAGE(AK211:AN211)</f>
        <v>36.1</v>
      </c>
      <c r="AW211">
        <f>AW210/AS204</f>
        <v>0.79779551501330292</v>
      </c>
    </row>
    <row r="212" spans="1:89" x14ac:dyDescent="0.15">
      <c r="A212" s="170"/>
      <c r="B212" s="25"/>
      <c r="D212" s="7"/>
      <c r="E212" s="7"/>
      <c r="F212" s="7"/>
      <c r="G212" s="7"/>
      <c r="I212"/>
      <c r="K212" s="11"/>
      <c r="L212" s="8"/>
      <c r="N212" s="11"/>
      <c r="O212" s="15"/>
      <c r="P212" s="11"/>
      <c r="Q212" s="11"/>
      <c r="R212" s="11"/>
      <c r="S212" s="11"/>
      <c r="T212" s="11"/>
      <c r="AB212" s="25"/>
      <c r="AC212" s="73"/>
      <c r="AD212" s="25"/>
      <c r="AE212" s="25"/>
      <c r="AG212" s="67" t="s">
        <v>106</v>
      </c>
      <c r="AH212" s="96">
        <v>0.2</v>
      </c>
      <c r="AJ212" s="96"/>
      <c r="AK212">
        <v>40.799999999999997</v>
      </c>
      <c r="AL212">
        <v>31.5</v>
      </c>
      <c r="AM212">
        <v>30.67</v>
      </c>
      <c r="AN212">
        <v>41.1</v>
      </c>
      <c r="AO212">
        <f>AVERAGE(AK212:AN212)</f>
        <v>36.017499999999998</v>
      </c>
    </row>
    <row r="213" spans="1:89" x14ac:dyDescent="0.15">
      <c r="A213" s="170"/>
      <c r="B213" s="25"/>
      <c r="D213" s="7"/>
      <c r="E213" s="7"/>
      <c r="F213" s="7"/>
      <c r="G213" s="7"/>
      <c r="I213"/>
      <c r="K213" s="11"/>
      <c r="L213" s="8"/>
      <c r="N213" s="11"/>
      <c r="O213" s="15"/>
      <c r="P213" s="11"/>
      <c r="Q213" s="11"/>
      <c r="R213" s="11"/>
      <c r="S213" s="11"/>
      <c r="T213" s="11"/>
      <c r="AB213" s="25"/>
      <c r="AC213" s="73"/>
      <c r="AD213" s="25"/>
      <c r="AE213" s="25"/>
      <c r="AG213" s="67" t="s">
        <v>107</v>
      </c>
      <c r="AH213" s="96">
        <v>0.18</v>
      </c>
      <c r="AJ213" s="96"/>
    </row>
    <row r="214" spans="1:89" x14ac:dyDescent="0.15">
      <c r="A214" s="170"/>
      <c r="B214" s="25"/>
      <c r="D214" s="7"/>
      <c r="E214" s="7"/>
      <c r="F214" s="7"/>
      <c r="G214" s="7"/>
      <c r="I214"/>
      <c r="K214" s="11"/>
      <c r="L214" s="8"/>
      <c r="N214" s="11"/>
      <c r="O214" s="15"/>
      <c r="P214" s="11"/>
      <c r="Q214" s="11"/>
      <c r="R214" s="11"/>
      <c r="S214" s="11"/>
      <c r="T214" s="11"/>
      <c r="AB214" s="25"/>
      <c r="AC214" s="73"/>
      <c r="AD214" s="25"/>
      <c r="AE214" s="25"/>
      <c r="AG214" s="67" t="s">
        <v>108</v>
      </c>
      <c r="AH214" s="96">
        <v>0.16</v>
      </c>
      <c r="AJ214" s="96"/>
    </row>
    <row r="215" spans="1:89" x14ac:dyDescent="0.15">
      <c r="A215" s="170"/>
      <c r="B215" s="25"/>
      <c r="D215" s="7"/>
      <c r="E215" s="7"/>
      <c r="F215" s="7"/>
      <c r="G215" s="7"/>
      <c r="I215"/>
      <c r="K215" s="11"/>
      <c r="L215" s="8"/>
      <c r="N215" s="11"/>
      <c r="O215" s="15"/>
      <c r="P215" s="11"/>
      <c r="Q215" s="11"/>
      <c r="R215" s="11"/>
      <c r="S215" s="11"/>
      <c r="T215" s="11"/>
      <c r="AB215" s="25"/>
      <c r="AC215" s="73"/>
      <c r="AD215" s="25"/>
      <c r="AE215" s="25"/>
      <c r="AG215" s="98" t="s">
        <v>112</v>
      </c>
      <c r="AH215" s="99">
        <v>0</v>
      </c>
      <c r="AJ215" s="96"/>
    </row>
    <row r="216" spans="1:89" x14ac:dyDescent="0.15">
      <c r="A216" s="170"/>
      <c r="B216" s="25"/>
      <c r="D216" s="7"/>
      <c r="E216" s="7"/>
      <c r="F216" s="7"/>
      <c r="G216" s="7"/>
      <c r="I216"/>
      <c r="K216" s="11"/>
      <c r="L216" s="8"/>
      <c r="N216" s="11"/>
      <c r="O216" s="15"/>
      <c r="P216" s="11"/>
      <c r="Q216" s="11"/>
      <c r="R216" s="11"/>
      <c r="S216" s="11"/>
      <c r="T216" s="11"/>
      <c r="AB216" s="25"/>
      <c r="AC216" s="73"/>
      <c r="AD216" s="25"/>
      <c r="AE216" s="25"/>
      <c r="AG216" s="4"/>
    </row>
    <row r="217" spans="1:89" x14ac:dyDescent="0.15">
      <c r="A217" s="170"/>
      <c r="B217" s="25"/>
      <c r="D217" s="7"/>
      <c r="E217" s="7"/>
      <c r="F217" s="7"/>
      <c r="G217" s="7"/>
      <c r="I217"/>
      <c r="K217" s="11"/>
      <c r="L217" s="8"/>
      <c r="N217" s="11"/>
      <c r="O217" s="15"/>
      <c r="P217" s="11"/>
      <c r="Q217" s="11"/>
      <c r="R217" s="11"/>
      <c r="S217" s="11"/>
      <c r="T217" s="11"/>
      <c r="AB217" s="25"/>
      <c r="AC217" s="73"/>
      <c r="AD217" s="25"/>
      <c r="AE217" s="25"/>
      <c r="AG217" s="27" t="str">
        <f ca="1">HYPERLINK("#"&amp;MID(CELL("filename",AH217),FIND("]",CELL("filename",AH217))+1,256)&amp;"!"&amp;ADDRESS(ROW($B$8),COLUMN($B$8),1,TRUE),"Return to Cell B8")</f>
        <v>Return to Cell B8</v>
      </c>
    </row>
    <row r="218" spans="1:89" x14ac:dyDescent="0.15">
      <c r="A218" s="170"/>
      <c r="B218" s="25"/>
      <c r="D218" s="7"/>
      <c r="E218" s="7"/>
      <c r="F218" s="7"/>
      <c r="G218" s="7"/>
      <c r="I218"/>
      <c r="K218" s="11"/>
      <c r="L218" s="8"/>
      <c r="N218" s="11"/>
      <c r="O218" s="15"/>
      <c r="P218" s="11"/>
      <c r="Q218" s="11"/>
      <c r="R218" s="11"/>
      <c r="S218" s="11"/>
      <c r="T218" s="11"/>
      <c r="AB218" s="25"/>
      <c r="AC218" s="73"/>
      <c r="AD218" s="25"/>
      <c r="AE218" s="25"/>
      <c r="AG218" s="4"/>
      <c r="AJ218" s="27"/>
    </row>
    <row r="219" spans="1:89" x14ac:dyDescent="0.15">
      <c r="A219" s="170"/>
      <c r="B219" s="25"/>
      <c r="D219" s="7"/>
      <c r="E219" s="7"/>
      <c r="F219" s="7"/>
      <c r="G219" s="7"/>
      <c r="I219"/>
      <c r="K219" s="11"/>
      <c r="L219" s="8"/>
      <c r="N219" s="11"/>
      <c r="O219" s="15"/>
      <c r="P219" s="11"/>
      <c r="Q219" s="11"/>
      <c r="R219" s="11"/>
      <c r="S219" s="11"/>
      <c r="T219" s="11"/>
      <c r="AB219" s="25"/>
      <c r="AC219" s="73"/>
      <c r="AD219" s="25"/>
      <c r="AE219" s="25"/>
      <c r="AG219" s="4"/>
      <c r="AJ219" s="27"/>
    </row>
    <row r="220" spans="1:89" x14ac:dyDescent="0.15">
      <c r="A220" s="170"/>
      <c r="B220" s="25"/>
      <c r="D220" s="7"/>
      <c r="E220" s="7"/>
      <c r="F220" s="7"/>
      <c r="G220" s="7"/>
      <c r="I220"/>
      <c r="K220" s="11"/>
      <c r="L220" s="8"/>
      <c r="N220" s="11"/>
      <c r="O220" s="15"/>
      <c r="P220" s="11"/>
      <c r="Q220" s="11"/>
      <c r="R220" s="11"/>
      <c r="S220" s="11"/>
      <c r="T220" s="11"/>
      <c r="AB220" s="25"/>
      <c r="AC220" s="73"/>
      <c r="AD220" s="25"/>
      <c r="AE220" s="25"/>
      <c r="AG220" s="4"/>
      <c r="AJ220" s="27"/>
    </row>
    <row r="221" spans="1:89" x14ac:dyDescent="0.15">
      <c r="A221" s="170"/>
      <c r="B221" s="25"/>
      <c r="D221" s="7"/>
      <c r="E221" s="7"/>
      <c r="F221" s="7"/>
      <c r="G221" s="7"/>
      <c r="I221"/>
      <c r="K221" s="11"/>
      <c r="L221" s="8"/>
      <c r="M221" s="181"/>
      <c r="N221" s="11"/>
      <c r="O221" s="15"/>
      <c r="P221" s="11"/>
      <c r="Q221" s="11"/>
      <c r="R221" s="11"/>
      <c r="S221" s="11"/>
      <c r="T221" s="11"/>
      <c r="AB221" s="25"/>
      <c r="AC221" s="73"/>
      <c r="AD221" s="25"/>
      <c r="AE221" s="25"/>
      <c r="AG221" s="4"/>
      <c r="AJ221" s="27"/>
    </row>
    <row r="222" spans="1:89" x14ac:dyDescent="0.15">
      <c r="A222" s="170"/>
      <c r="B222" s="25"/>
      <c r="D222" s="7"/>
      <c r="E222" s="7"/>
      <c r="F222" s="7"/>
      <c r="G222" s="7"/>
      <c r="I222"/>
      <c r="K222" s="11"/>
      <c r="L222" s="8"/>
      <c r="N222" s="11"/>
      <c r="O222" s="15"/>
      <c r="P222" s="11"/>
      <c r="Q222" s="11"/>
      <c r="R222" s="11"/>
      <c r="S222" s="11"/>
      <c r="T222" s="11"/>
      <c r="AB222" s="25"/>
      <c r="AC222" s="73"/>
      <c r="AD222" s="25"/>
      <c r="AE222" s="25"/>
      <c r="AG222" s="4"/>
      <c r="AJ222" s="27"/>
    </row>
    <row r="223" spans="1:89" x14ac:dyDescent="0.15">
      <c r="A223" s="170"/>
      <c r="B223" s="25"/>
      <c r="D223" s="7"/>
      <c r="E223" s="7"/>
      <c r="F223" s="7"/>
      <c r="G223" s="7"/>
      <c r="I223"/>
      <c r="K223" s="11"/>
      <c r="L223" s="8"/>
      <c r="N223" s="11"/>
      <c r="O223" s="15"/>
      <c r="P223" s="11"/>
      <c r="Q223" s="11"/>
      <c r="R223" s="11"/>
      <c r="S223" s="11"/>
      <c r="T223" s="11"/>
      <c r="AB223" s="25"/>
      <c r="AC223" s="73"/>
      <c r="AD223" s="25"/>
      <c r="AE223" s="25"/>
      <c r="AG223" s="4"/>
      <c r="AJ223" s="27"/>
    </row>
    <row r="224" spans="1:89" x14ac:dyDescent="0.15">
      <c r="A224" s="170"/>
      <c r="B224" s="25"/>
      <c r="D224" s="7"/>
      <c r="E224" s="7"/>
      <c r="F224" s="7"/>
      <c r="G224" s="7"/>
      <c r="I224"/>
      <c r="K224" s="11"/>
      <c r="L224" s="8"/>
      <c r="N224" s="11"/>
      <c r="O224" s="15"/>
      <c r="P224" s="11"/>
      <c r="Q224" s="11"/>
      <c r="R224" s="11"/>
      <c r="S224" s="11"/>
      <c r="T224" s="11"/>
      <c r="AB224" s="25"/>
      <c r="AC224" s="73"/>
      <c r="AD224" s="25"/>
      <c r="AE224" s="25"/>
      <c r="AG224" s="4"/>
      <c r="AJ224" s="27"/>
      <c r="CF224" s="67" t="s">
        <v>360</v>
      </c>
      <c r="CK224">
        <v>7</v>
      </c>
    </row>
    <row r="225" spans="1:91" x14ac:dyDescent="0.15">
      <c r="A225" s="170"/>
      <c r="B225" s="25"/>
      <c r="D225" s="7"/>
      <c r="E225" s="7"/>
      <c r="F225" s="7"/>
      <c r="G225" s="7"/>
      <c r="I225"/>
      <c r="K225" s="11"/>
      <c r="L225" s="8"/>
      <c r="N225" s="11"/>
      <c r="O225" s="15"/>
      <c r="P225" s="11"/>
      <c r="Q225" s="11"/>
      <c r="R225" s="11"/>
      <c r="S225" s="11"/>
      <c r="T225" s="11"/>
      <c r="AB225" s="25"/>
      <c r="AC225" s="73"/>
      <c r="AD225" s="25"/>
      <c r="AE225" s="25"/>
      <c r="AG225" s="4"/>
      <c r="AJ225" s="27"/>
      <c r="CF225" s="67" t="s">
        <v>361</v>
      </c>
    </row>
    <row r="226" spans="1:91" x14ac:dyDescent="0.15">
      <c r="A226" s="170"/>
      <c r="B226" s="25"/>
      <c r="D226" s="7"/>
      <c r="E226" s="7"/>
      <c r="F226" s="7"/>
      <c r="G226" s="7"/>
      <c r="I226"/>
      <c r="K226" s="11"/>
      <c r="L226" s="8"/>
      <c r="N226" s="11"/>
      <c r="O226" s="15"/>
      <c r="P226" s="11"/>
      <c r="Q226" s="11"/>
      <c r="R226" s="11"/>
      <c r="S226" s="11"/>
      <c r="T226" s="11"/>
      <c r="AB226" s="25"/>
      <c r="AC226" s="73"/>
      <c r="AD226" s="25"/>
      <c r="AE226" s="25"/>
      <c r="CF226" s="67" t="s">
        <v>362</v>
      </c>
      <c r="CG226" s="67" t="s">
        <v>316</v>
      </c>
      <c r="CH226" s="67" t="s">
        <v>363</v>
      </c>
      <c r="CI226" s="67" t="s">
        <v>364</v>
      </c>
    </row>
    <row r="227" spans="1:91" x14ac:dyDescent="0.15">
      <c r="A227" s="170"/>
      <c r="B227" s="25"/>
      <c r="D227" s="7"/>
      <c r="E227" s="7"/>
      <c r="F227" s="7"/>
      <c r="G227" s="7"/>
      <c r="I227"/>
      <c r="K227" s="11"/>
      <c r="L227" s="8"/>
      <c r="N227" s="11"/>
      <c r="O227" s="15"/>
      <c r="P227" s="11"/>
      <c r="Q227" s="11"/>
      <c r="R227" s="11"/>
      <c r="S227" s="11"/>
      <c r="T227" s="11"/>
      <c r="AB227" s="25"/>
      <c r="AC227" s="73"/>
      <c r="AD227" s="25"/>
      <c r="AE227" s="25"/>
      <c r="CF227">
        <v>0</v>
      </c>
      <c r="CG227">
        <v>0.2</v>
      </c>
      <c r="CH227">
        <f>49*CF227/100</f>
        <v>0</v>
      </c>
      <c r="CI227">
        <f>CH227/7</f>
        <v>0</v>
      </c>
      <c r="CK227">
        <v>0</v>
      </c>
      <c r="CL227">
        <f>CG227</f>
        <v>0.2</v>
      </c>
      <c r="CM227">
        <v>0.2</v>
      </c>
    </row>
    <row r="228" spans="1:91" x14ac:dyDescent="0.15">
      <c r="A228" s="170"/>
      <c r="B228" s="25"/>
      <c r="D228" s="7"/>
      <c r="E228" s="7"/>
      <c r="F228" s="7"/>
      <c r="G228" s="7"/>
      <c r="I228"/>
      <c r="K228" s="11"/>
      <c r="L228" s="8"/>
      <c r="N228" s="11"/>
      <c r="O228" s="15"/>
      <c r="P228" s="11"/>
      <c r="Q228" s="11"/>
      <c r="R228" s="11"/>
      <c r="S228" s="11"/>
      <c r="T228" s="11"/>
      <c r="AB228" s="25"/>
      <c r="AC228" s="73"/>
      <c r="AD228" s="25"/>
      <c r="AE228" s="25"/>
      <c r="CF228" s="96">
        <v>10</v>
      </c>
      <c r="CG228" s="96">
        <v>0.2</v>
      </c>
      <c r="CH228">
        <f t="shared" ref="CH228:CH237" si="66">49*CF228/100</f>
        <v>4.9000000000000004</v>
      </c>
      <c r="CI228">
        <f>CH228/7</f>
        <v>0.70000000000000007</v>
      </c>
      <c r="CK228">
        <v>1</v>
      </c>
      <c r="CL228">
        <v>0.2</v>
      </c>
      <c r="CM228">
        <v>0.2</v>
      </c>
    </row>
    <row r="229" spans="1:91" x14ac:dyDescent="0.15">
      <c r="A229" s="170"/>
      <c r="B229" s="25"/>
      <c r="D229" s="7"/>
      <c r="E229" s="7"/>
      <c r="F229" s="7"/>
      <c r="G229" s="7"/>
      <c r="I229"/>
      <c r="K229" s="11"/>
      <c r="L229" s="8"/>
      <c r="N229" s="11"/>
      <c r="O229" s="15"/>
      <c r="P229" s="11"/>
      <c r="Q229" s="11"/>
      <c r="R229" s="11"/>
      <c r="S229" s="11"/>
      <c r="T229" s="11"/>
      <c r="AB229" s="25"/>
      <c r="AC229" s="73"/>
      <c r="AD229" s="25"/>
      <c r="AE229" s="25"/>
      <c r="CF229" s="96">
        <v>20</v>
      </c>
      <c r="CG229">
        <v>0.2</v>
      </c>
      <c r="CH229">
        <f t="shared" si="66"/>
        <v>9.8000000000000007</v>
      </c>
      <c r="CI229">
        <f t="shared" ref="CI229:CI237" si="67">CH229/7</f>
        <v>1.4000000000000001</v>
      </c>
      <c r="CK229">
        <v>2</v>
      </c>
      <c r="CL229">
        <v>0.2</v>
      </c>
      <c r="CM229">
        <v>0.2</v>
      </c>
    </row>
    <row r="230" spans="1:91" x14ac:dyDescent="0.15">
      <c r="A230" s="170"/>
      <c r="B230" s="25"/>
      <c r="D230" s="7"/>
      <c r="E230" s="7"/>
      <c r="F230" s="7"/>
      <c r="G230" s="7"/>
      <c r="I230"/>
      <c r="K230" s="11"/>
      <c r="L230" s="8"/>
      <c r="N230" s="11"/>
      <c r="O230" s="15"/>
      <c r="P230" s="11"/>
      <c r="Q230" s="11"/>
      <c r="R230" s="11"/>
      <c r="S230" s="11"/>
      <c r="T230" s="11"/>
      <c r="AB230" s="25"/>
      <c r="AC230" s="73"/>
      <c r="AD230" s="25"/>
      <c r="AE230" s="25"/>
      <c r="CF230" s="96">
        <v>30</v>
      </c>
      <c r="CG230">
        <v>0.2</v>
      </c>
      <c r="CH230">
        <f t="shared" si="66"/>
        <v>14.7</v>
      </c>
      <c r="CI230">
        <f t="shared" si="67"/>
        <v>2.1</v>
      </c>
      <c r="CK230">
        <v>3</v>
      </c>
      <c r="CL230">
        <f>CG231+0.2*(CG232-CG231)/(CI232-CI231)</f>
        <v>0.25571428571428573</v>
      </c>
      <c r="CM230">
        <v>0.25571428571428573</v>
      </c>
    </row>
    <row r="231" spans="1:91" x14ac:dyDescent="0.15">
      <c r="A231" s="170"/>
      <c r="B231" s="25"/>
      <c r="D231" s="7"/>
      <c r="E231" s="7"/>
      <c r="F231" s="7"/>
      <c r="G231" s="7"/>
      <c r="I231"/>
      <c r="K231" s="11"/>
      <c r="L231" s="8"/>
      <c r="N231" s="11"/>
      <c r="O231" s="15"/>
      <c r="P231" s="11"/>
      <c r="Q231" s="11"/>
      <c r="R231" s="11"/>
      <c r="S231" s="11"/>
      <c r="T231" s="11"/>
      <c r="AB231" s="25"/>
      <c r="AC231" s="73"/>
      <c r="AD231" s="25"/>
      <c r="AE231" s="25"/>
      <c r="BG231" s="67" t="s">
        <v>113</v>
      </c>
      <c r="BH231" s="67"/>
      <c r="BI231" s="27" t="str">
        <f ca="1">HYPERLINK("#"&amp;MID(CELL("filename",BJ231),FIND("]",CELL("filename",BJ231))+1,256)&amp;"!"&amp;ADDRESS(ROW($B$8),COLUMN($B$8),1,TRUE),"Return to Cell B8")</f>
        <v>Return to Cell B8</v>
      </c>
      <c r="BJ231" s="67"/>
      <c r="BK231" s="67"/>
      <c r="BL231" s="67"/>
      <c r="BM231" s="67"/>
      <c r="BN231" s="67"/>
      <c r="BO231" s="67"/>
      <c r="BP231" s="67"/>
      <c r="BQ231" s="67"/>
      <c r="BR231" s="67"/>
      <c r="BS231" s="67"/>
      <c r="BT231" s="67"/>
      <c r="BU231" s="67"/>
      <c r="BV231" s="67"/>
      <c r="BW231" s="67"/>
      <c r="BX231" s="67"/>
      <c r="BY231" s="67"/>
      <c r="BZ231" s="67"/>
      <c r="CA231" s="67"/>
      <c r="CB231" s="67"/>
      <c r="CC231" s="67"/>
      <c r="CF231" s="96">
        <v>40</v>
      </c>
      <c r="CG231">
        <v>0.23</v>
      </c>
      <c r="CH231">
        <f t="shared" si="66"/>
        <v>19.600000000000001</v>
      </c>
      <c r="CI231">
        <f t="shared" si="67"/>
        <v>2.8000000000000003</v>
      </c>
      <c r="CK231">
        <v>4</v>
      </c>
      <c r="CL231">
        <f>CG232+0.5*(CG233-CG232)/(CI233-CI232)</f>
        <v>0.3914285714285714</v>
      </c>
      <c r="CM231">
        <v>0.3914285714285714</v>
      </c>
    </row>
    <row r="232" spans="1:91" x14ac:dyDescent="0.15">
      <c r="A232" s="170"/>
      <c r="B232" s="25"/>
      <c r="D232" s="7"/>
      <c r="E232" s="7"/>
      <c r="F232" s="7"/>
      <c r="G232" s="7"/>
      <c r="I232"/>
      <c r="K232" s="11"/>
      <c r="L232" s="8"/>
      <c r="N232" s="11"/>
      <c r="O232" s="15"/>
      <c r="P232" s="11"/>
      <c r="Q232" s="11"/>
      <c r="R232" s="11"/>
      <c r="S232" s="11"/>
      <c r="T232" s="11"/>
      <c r="AB232" s="25"/>
      <c r="AC232" s="73"/>
      <c r="AD232" s="25"/>
      <c r="AE232" s="25"/>
      <c r="BG232" s="67"/>
      <c r="BH232" s="67"/>
      <c r="BI232" s="27"/>
      <c r="BJ232" s="67"/>
      <c r="BK232" s="67"/>
      <c r="BL232" s="67"/>
      <c r="BM232" s="67"/>
      <c r="BN232" s="67"/>
      <c r="BO232" s="67"/>
      <c r="BP232" s="67"/>
      <c r="BQ232" s="67"/>
      <c r="BR232" s="67"/>
      <c r="BS232" s="67"/>
      <c r="BT232" s="67"/>
      <c r="BU232" s="67"/>
      <c r="BV232" s="67"/>
      <c r="BW232" s="67"/>
      <c r="BX232" s="67"/>
      <c r="BY232" s="67"/>
      <c r="BZ232" s="67"/>
      <c r="CA232" s="67"/>
      <c r="CB232" s="67"/>
      <c r="CC232" s="67"/>
      <c r="CF232" s="96">
        <v>50</v>
      </c>
      <c r="CG232" s="96">
        <v>0.32</v>
      </c>
      <c r="CH232">
        <f t="shared" si="66"/>
        <v>24.5</v>
      </c>
      <c r="CI232">
        <f t="shared" si="67"/>
        <v>3.5</v>
      </c>
      <c r="CK232">
        <v>5</v>
      </c>
      <c r="CL232">
        <f>CG234+0.1*(CG235-CG234)/(CI235-CI234)</f>
        <v>0.5714285714285714</v>
      </c>
      <c r="CM232">
        <v>0.5714285714285714</v>
      </c>
    </row>
    <row r="233" spans="1:91" x14ac:dyDescent="0.15">
      <c r="A233" s="170"/>
      <c r="B233" s="25"/>
      <c r="D233" s="7"/>
      <c r="E233" s="7"/>
      <c r="F233" s="7"/>
      <c r="G233" s="7"/>
      <c r="I233"/>
      <c r="K233" s="11"/>
      <c r="L233" s="8"/>
      <c r="N233" s="11"/>
      <c r="O233" s="15"/>
      <c r="P233" s="11"/>
      <c r="Q233" s="11"/>
      <c r="R233" s="11"/>
      <c r="S233" s="11"/>
      <c r="T233" s="11"/>
      <c r="AB233" s="25"/>
      <c r="AC233" s="73"/>
      <c r="AD233" s="25"/>
      <c r="AE233" s="25"/>
      <c r="BG233" s="141" t="s">
        <v>114</v>
      </c>
      <c r="BH233" s="67"/>
      <c r="BI233" s="67"/>
      <c r="BJ233" s="67"/>
      <c r="BK233" s="67"/>
      <c r="BL233" s="67"/>
      <c r="BM233" s="67"/>
      <c r="BN233" s="67"/>
      <c r="BO233" s="67"/>
      <c r="BP233" s="67"/>
      <c r="BQ233" s="67"/>
      <c r="BR233" s="67"/>
      <c r="BS233" s="67"/>
      <c r="BT233" s="67"/>
      <c r="BU233" s="67"/>
      <c r="BV233" s="67"/>
      <c r="BW233" s="67"/>
      <c r="BX233" s="67"/>
      <c r="BY233" s="67"/>
      <c r="BZ233" s="67"/>
      <c r="CA233" s="67"/>
      <c r="CB233" s="67"/>
      <c r="CC233" s="67"/>
      <c r="CF233" s="96">
        <v>60</v>
      </c>
      <c r="CG233">
        <v>0.42</v>
      </c>
      <c r="CH233">
        <f t="shared" si="66"/>
        <v>29.4</v>
      </c>
      <c r="CI233">
        <f t="shared" si="67"/>
        <v>4.2</v>
      </c>
      <c r="CK233">
        <v>6</v>
      </c>
      <c r="CL233">
        <f>CG235+0.4*(CG236-CG235)/(CI236-CI235)</f>
        <v>0.78571428571428581</v>
      </c>
      <c r="CM233">
        <v>0.78571428571428581</v>
      </c>
    </row>
    <row r="234" spans="1:91" x14ac:dyDescent="0.15">
      <c r="A234" s="170"/>
      <c r="B234" s="25"/>
      <c r="D234" s="7"/>
      <c r="E234" s="7"/>
      <c r="F234" s="7"/>
      <c r="G234" s="7"/>
      <c r="I234"/>
      <c r="K234" s="11"/>
      <c r="L234" s="8"/>
      <c r="N234" s="11"/>
      <c r="O234" s="15"/>
      <c r="P234" s="11"/>
      <c r="Q234" s="11"/>
      <c r="R234" s="11"/>
      <c r="S234" s="11"/>
      <c r="T234" s="11"/>
      <c r="AB234" s="25"/>
      <c r="AC234" s="73"/>
      <c r="AD234" s="25"/>
      <c r="AE234" s="25"/>
      <c r="BG234" s="67" t="s">
        <v>115</v>
      </c>
      <c r="BH234" s="67"/>
      <c r="BI234" s="67" t="s">
        <v>116</v>
      </c>
      <c r="BJ234" s="67"/>
      <c r="BK234" s="67"/>
      <c r="BL234" s="67"/>
      <c r="BM234" s="67"/>
      <c r="BN234" s="67"/>
      <c r="BO234" s="67"/>
      <c r="BP234" s="67"/>
      <c r="BQ234" s="67"/>
      <c r="BR234" s="67"/>
      <c r="BS234" s="67"/>
      <c r="BT234" s="67"/>
      <c r="BU234" s="67"/>
      <c r="BV234" s="67"/>
      <c r="BW234" s="67"/>
      <c r="BX234" s="67"/>
      <c r="BY234" s="67"/>
      <c r="BZ234" s="67"/>
      <c r="CA234" s="67"/>
      <c r="CB234" s="67"/>
      <c r="CC234" s="67"/>
      <c r="CF234" s="96">
        <v>70</v>
      </c>
      <c r="CG234">
        <v>0.55000000000000004</v>
      </c>
      <c r="CH234">
        <f t="shared" si="66"/>
        <v>34.299999999999997</v>
      </c>
      <c r="CI234">
        <f t="shared" si="67"/>
        <v>4.8999999999999995</v>
      </c>
      <c r="CK234">
        <v>7</v>
      </c>
      <c r="CL234">
        <v>0.95</v>
      </c>
      <c r="CM234">
        <v>0.95</v>
      </c>
    </row>
    <row r="235" spans="1:91" x14ac:dyDescent="0.15">
      <c r="A235" s="170"/>
      <c r="B235" s="25"/>
      <c r="D235" s="7"/>
      <c r="E235" s="7"/>
      <c r="F235" s="7"/>
      <c r="G235" s="7"/>
      <c r="I235"/>
      <c r="K235" s="11"/>
      <c r="L235" s="8"/>
      <c r="N235" s="11"/>
      <c r="O235" s="15"/>
      <c r="P235" s="11"/>
      <c r="Q235" s="11"/>
      <c r="R235" s="11"/>
      <c r="S235" s="11"/>
      <c r="T235" s="11"/>
      <c r="AB235" s="25"/>
      <c r="AC235" s="73"/>
      <c r="AD235" s="25"/>
      <c r="AE235" s="25"/>
      <c r="BG235" s="67" t="s">
        <v>117</v>
      </c>
      <c r="BH235" s="67"/>
      <c r="BI235" s="27" t="s">
        <v>118</v>
      </c>
      <c r="BJ235" s="67"/>
      <c r="BK235" s="67"/>
      <c r="BL235" s="67"/>
      <c r="BM235" s="67"/>
      <c r="BN235" s="67"/>
      <c r="BO235" s="67"/>
      <c r="BP235" s="67"/>
      <c r="BQ235" s="67"/>
      <c r="BR235" s="67"/>
      <c r="BS235" s="67"/>
      <c r="BT235" s="67"/>
      <c r="BU235" s="67"/>
      <c r="BV235" s="67"/>
      <c r="BW235" s="67"/>
      <c r="BX235" s="67"/>
      <c r="BY235" s="67"/>
      <c r="BZ235" s="67"/>
      <c r="CA235" s="67"/>
      <c r="CB235" s="67"/>
      <c r="CC235" s="67"/>
      <c r="CF235" s="96">
        <v>80</v>
      </c>
      <c r="CG235">
        <v>0.7</v>
      </c>
      <c r="CH235">
        <f t="shared" si="66"/>
        <v>39.200000000000003</v>
      </c>
      <c r="CI235">
        <f t="shared" si="67"/>
        <v>5.6000000000000005</v>
      </c>
      <c r="CK235">
        <v>8</v>
      </c>
      <c r="CL235">
        <f>0.95+0.01/2.4</f>
        <v>0.95416666666666661</v>
      </c>
      <c r="CM235">
        <v>0.95416666666666661</v>
      </c>
    </row>
    <row r="236" spans="1:91" x14ac:dyDescent="0.15">
      <c r="A236" s="170"/>
      <c r="B236" s="25"/>
      <c r="D236" s="7"/>
      <c r="E236" s="7"/>
      <c r="F236" s="7"/>
      <c r="G236" s="7"/>
      <c r="I236"/>
      <c r="K236" s="11"/>
      <c r="L236" s="8"/>
      <c r="N236" s="11"/>
      <c r="O236" s="15"/>
      <c r="P236" s="11"/>
      <c r="Q236" s="11"/>
      <c r="R236" s="11"/>
      <c r="S236" s="11"/>
      <c r="T236" s="11"/>
      <c r="AB236" s="25"/>
      <c r="AC236" s="73"/>
      <c r="AD236" s="25"/>
      <c r="AE236" s="25"/>
      <c r="BG236" s="67"/>
      <c r="BH236" s="67"/>
      <c r="BI236" s="67"/>
      <c r="BJ236" s="67"/>
      <c r="BK236" s="67"/>
      <c r="BL236" s="67"/>
      <c r="BM236" s="67"/>
      <c r="BN236" s="67"/>
      <c r="BO236" s="67"/>
      <c r="BP236" s="67"/>
      <c r="BQ236" s="67"/>
      <c r="BR236" s="67"/>
      <c r="BS236" s="67"/>
      <c r="BT236" s="67"/>
      <c r="BU236" s="67"/>
      <c r="BV236" s="67"/>
      <c r="BW236" s="67"/>
      <c r="BX236" s="67"/>
      <c r="BY236" s="67"/>
      <c r="BZ236" s="67"/>
      <c r="CA236" s="67"/>
      <c r="CB236" s="67"/>
      <c r="CC236" s="67"/>
      <c r="CF236" s="96">
        <v>90</v>
      </c>
      <c r="CG236">
        <v>0.85</v>
      </c>
      <c r="CH236">
        <f t="shared" si="66"/>
        <v>44.1</v>
      </c>
      <c r="CI236">
        <f t="shared" si="67"/>
        <v>6.3</v>
      </c>
      <c r="CK236">
        <v>9</v>
      </c>
      <c r="CL236">
        <f>0.95+2*0.01/2.4</f>
        <v>0.95833333333333326</v>
      </c>
      <c r="CM236">
        <v>0.95833333333333326</v>
      </c>
    </row>
    <row r="237" spans="1:91" x14ac:dyDescent="0.15">
      <c r="A237" s="170"/>
      <c r="B237" s="25"/>
      <c r="D237" s="7"/>
      <c r="E237" s="7"/>
      <c r="F237" s="7"/>
      <c r="G237" s="7"/>
      <c r="I237"/>
      <c r="K237" s="11"/>
      <c r="L237" s="8"/>
      <c r="N237" s="11"/>
      <c r="O237" s="15"/>
      <c r="P237" s="11"/>
      <c r="Q237" s="11"/>
      <c r="R237" s="11"/>
      <c r="S237" s="11"/>
      <c r="T237" s="11"/>
      <c r="AB237" s="25"/>
      <c r="AC237" s="73"/>
      <c r="AD237" s="25"/>
      <c r="AE237" s="25"/>
      <c r="BG237" s="67" t="s">
        <v>365</v>
      </c>
      <c r="BH237" s="67"/>
      <c r="BI237" s="67"/>
      <c r="BJ237" s="67"/>
      <c r="BK237" s="67"/>
      <c r="BL237" s="67"/>
      <c r="BM237" s="67"/>
      <c r="BN237" s="67"/>
      <c r="BO237" s="67"/>
      <c r="BP237" s="67"/>
      <c r="BQ237" s="67"/>
      <c r="BR237" s="67"/>
      <c r="BS237" s="67"/>
      <c r="BT237" s="67"/>
      <c r="BU237" s="67"/>
      <c r="BV237" s="67"/>
      <c r="BW237" s="67"/>
      <c r="BX237" s="67"/>
      <c r="BY237" s="67"/>
      <c r="BZ237" s="67"/>
      <c r="CA237" s="67"/>
      <c r="CB237" s="67"/>
      <c r="CC237" s="67"/>
      <c r="CF237" s="96">
        <v>100</v>
      </c>
      <c r="CG237">
        <v>0.95</v>
      </c>
      <c r="CH237">
        <f t="shared" si="66"/>
        <v>49</v>
      </c>
      <c r="CI237">
        <f t="shared" si="67"/>
        <v>7</v>
      </c>
      <c r="CK237">
        <v>10</v>
      </c>
      <c r="CL237">
        <f>CG241+0.6*(CG242-CG241)/(CI242-CI241)</f>
        <v>0.95579999999999998</v>
      </c>
      <c r="CM237">
        <v>0.95579999999999998</v>
      </c>
    </row>
    <row r="238" spans="1:91" x14ac:dyDescent="0.15">
      <c r="A238" s="170"/>
      <c r="B238" s="25"/>
      <c r="D238" s="7"/>
      <c r="E238" s="7"/>
      <c r="F238" s="7"/>
      <c r="G238" s="7"/>
      <c r="I238"/>
      <c r="K238" s="11"/>
      <c r="L238" s="8"/>
      <c r="N238" s="11"/>
      <c r="O238" s="15"/>
      <c r="P238" s="11"/>
      <c r="Q238" s="11"/>
      <c r="R238" s="11"/>
      <c r="S238" s="11"/>
      <c r="T238" s="11"/>
      <c r="AB238" s="25"/>
      <c r="AC238" s="73"/>
      <c r="AD238" s="25"/>
      <c r="AE238" s="25"/>
      <c r="BG238" s="70" t="s">
        <v>120</v>
      </c>
      <c r="BH238" s="375" t="s">
        <v>121</v>
      </c>
      <c r="BI238" s="375"/>
      <c r="BJ238" s="375"/>
      <c r="BK238" s="375"/>
      <c r="BL238" s="375"/>
      <c r="BM238" s="375"/>
      <c r="BN238" s="375"/>
      <c r="BO238" s="375"/>
      <c r="BP238" s="375"/>
      <c r="BQ238" s="375"/>
      <c r="BR238" s="375"/>
      <c r="BS238" s="375"/>
      <c r="BT238" s="375"/>
      <c r="BU238" s="375"/>
      <c r="BV238" s="375"/>
      <c r="BW238" s="375"/>
      <c r="BX238" s="375"/>
      <c r="BY238" s="375"/>
      <c r="BZ238" s="375"/>
      <c r="CA238" s="375"/>
      <c r="CB238" s="375"/>
      <c r="CC238" s="375"/>
      <c r="CK238">
        <v>11</v>
      </c>
      <c r="CL238">
        <f>CG242+0.1*(CG243-CG242)/(CI243-CI242)</f>
        <v>0.94929999999999992</v>
      </c>
      <c r="CM238">
        <v>0.94929999999999992</v>
      </c>
    </row>
    <row r="239" spans="1:91" ht="15" x14ac:dyDescent="0.15">
      <c r="A239" s="170"/>
      <c r="B239" s="25"/>
      <c r="D239" s="7"/>
      <c r="E239" s="7"/>
      <c r="F239" s="7"/>
      <c r="G239" s="7"/>
      <c r="I239"/>
      <c r="K239" s="11"/>
      <c r="L239" s="8"/>
      <c r="N239" s="11"/>
      <c r="O239" s="15"/>
      <c r="P239" s="11"/>
      <c r="Q239" s="11"/>
      <c r="R239" s="11"/>
      <c r="S239" s="11"/>
      <c r="T239" s="11"/>
      <c r="AB239" s="25"/>
      <c r="AC239" s="73"/>
      <c r="AD239" s="25"/>
      <c r="AE239" s="25"/>
      <c r="BG239" s="73" t="s">
        <v>366</v>
      </c>
      <c r="BH239" s="375" t="s">
        <v>123</v>
      </c>
      <c r="BI239" s="375"/>
      <c r="BJ239" s="375"/>
      <c r="BK239" s="375"/>
      <c r="BL239" s="375"/>
      <c r="BM239" s="375"/>
      <c r="BN239" s="375"/>
      <c r="BO239" s="375"/>
      <c r="BP239" s="375"/>
      <c r="BQ239" s="375"/>
      <c r="BR239" s="375"/>
      <c r="BS239" s="375"/>
      <c r="BT239" s="375"/>
      <c r="BU239" s="375"/>
      <c r="BV239" s="375"/>
      <c r="BW239" s="375"/>
      <c r="BX239" s="375"/>
      <c r="BY239" s="375" t="s">
        <v>124</v>
      </c>
      <c r="BZ239" s="375"/>
      <c r="CA239" s="375"/>
      <c r="CB239" s="375"/>
      <c r="CC239" s="375"/>
      <c r="CF239" s="67" t="s">
        <v>367</v>
      </c>
      <c r="CH239" s="67" t="s">
        <v>368</v>
      </c>
      <c r="CK239">
        <v>12</v>
      </c>
      <c r="CL239">
        <f>CG242+1.1*(CG243-CG242)/(CI243-CI242)</f>
        <v>0.94229999999999992</v>
      </c>
      <c r="CM239">
        <v>0.94229999999999992</v>
      </c>
    </row>
    <row r="240" spans="1:91" x14ac:dyDescent="0.15">
      <c r="A240" s="170"/>
      <c r="B240" s="25"/>
      <c r="D240" s="7"/>
      <c r="E240" s="7"/>
      <c r="F240" s="7"/>
      <c r="G240" s="7"/>
      <c r="I240"/>
      <c r="K240" s="11"/>
      <c r="L240" s="8"/>
      <c r="N240" s="11"/>
      <c r="O240" s="15"/>
      <c r="P240" s="11"/>
      <c r="Q240" s="11"/>
      <c r="R240" s="11"/>
      <c r="S240" s="11"/>
      <c r="T240" s="11"/>
      <c r="AB240" s="25"/>
      <c r="AC240" s="73"/>
      <c r="AD240" s="25"/>
      <c r="AE240" s="25"/>
      <c r="BG240" s="114"/>
      <c r="BH240" s="113">
        <v>1</v>
      </c>
      <c r="BI240" s="113">
        <v>2</v>
      </c>
      <c r="BJ240" s="113">
        <v>3</v>
      </c>
      <c r="BK240" s="113">
        <v>4</v>
      </c>
      <c r="BL240" s="113">
        <v>5</v>
      </c>
      <c r="BM240" s="113">
        <v>6</v>
      </c>
      <c r="BN240" s="113">
        <v>7</v>
      </c>
      <c r="BO240" s="113">
        <v>8</v>
      </c>
      <c r="BP240" s="113">
        <v>9</v>
      </c>
      <c r="BQ240" s="113">
        <v>10</v>
      </c>
      <c r="BR240" s="113">
        <v>11</v>
      </c>
      <c r="BS240" s="113">
        <v>12</v>
      </c>
      <c r="BT240" s="113">
        <v>13</v>
      </c>
      <c r="BU240" s="113">
        <v>14</v>
      </c>
      <c r="BV240" s="113">
        <v>15</v>
      </c>
      <c r="BW240" s="113">
        <v>16</v>
      </c>
      <c r="BX240" s="103">
        <v>17</v>
      </c>
      <c r="BY240" s="104">
        <v>18</v>
      </c>
      <c r="BZ240" s="113">
        <v>19</v>
      </c>
      <c r="CA240" s="113">
        <v>20</v>
      </c>
      <c r="CB240" s="113">
        <v>21</v>
      </c>
      <c r="CC240" s="103">
        <v>22</v>
      </c>
      <c r="CF240" s="67" t="s">
        <v>367</v>
      </c>
      <c r="CG240" s="67" t="s">
        <v>316</v>
      </c>
      <c r="CI240" s="67" t="s">
        <v>369</v>
      </c>
      <c r="CK240">
        <v>13</v>
      </c>
      <c r="CL240">
        <f>CG243+0.7*(CG244-CG243)/(CI244-CI243)</f>
        <v>0.9204</v>
      </c>
      <c r="CM240">
        <v>0.9204</v>
      </c>
    </row>
    <row r="241" spans="1:91" ht="16" x14ac:dyDescent="0.2">
      <c r="A241" s="170"/>
      <c r="B241" s="25"/>
      <c r="D241" s="7"/>
      <c r="E241" s="7"/>
      <c r="F241" s="7"/>
      <c r="G241" s="7"/>
      <c r="I241"/>
      <c r="K241" s="11"/>
      <c r="L241" s="8"/>
      <c r="N241" s="11"/>
      <c r="O241" s="15"/>
      <c r="P241" s="11"/>
      <c r="Q241" s="11"/>
      <c r="R241" s="11"/>
      <c r="S241" s="11"/>
      <c r="T241" s="11"/>
      <c r="AB241" s="25"/>
      <c r="AC241" s="73"/>
      <c r="AD241" s="25"/>
      <c r="AE241" s="25"/>
      <c r="BG241" s="105">
        <v>0</v>
      </c>
      <c r="BH241">
        <v>0.32666666666666666</v>
      </c>
      <c r="BI241">
        <v>0.41000000000000003</v>
      </c>
      <c r="BJ241">
        <v>0.50666666666666671</v>
      </c>
      <c r="BK241">
        <v>0.62333333333333341</v>
      </c>
      <c r="BL241">
        <v>0.74333333333333329</v>
      </c>
      <c r="BM241">
        <v>0.86555555555555552</v>
      </c>
      <c r="BN241">
        <v>0.93888888888888899</v>
      </c>
      <c r="BO241">
        <v>1</v>
      </c>
      <c r="BP241">
        <v>1.0111111111111111</v>
      </c>
      <c r="BQ241">
        <v>1.0177777777777777</v>
      </c>
      <c r="BR241">
        <v>1.0066666666666666</v>
      </c>
      <c r="BS241">
        <v>0.98444444444444434</v>
      </c>
      <c r="BT241">
        <v>0.94555555555555559</v>
      </c>
      <c r="BU241">
        <v>0.87666666666666715</v>
      </c>
      <c r="BV241">
        <v>0.78777777777777813</v>
      </c>
      <c r="BW241">
        <v>0.65000000000000036</v>
      </c>
      <c r="BX241">
        <v>0.50000000000000044</v>
      </c>
      <c r="BY241">
        <v>0.1</v>
      </c>
      <c r="BZ241" s="371">
        <v>0.1</v>
      </c>
      <c r="CA241">
        <v>0.1</v>
      </c>
      <c r="CB241">
        <v>0.1</v>
      </c>
      <c r="CC241">
        <v>0.1</v>
      </c>
      <c r="CF241">
        <v>10</v>
      </c>
      <c r="CG241">
        <v>0.96</v>
      </c>
      <c r="CI241" s="180">
        <f t="shared" ref="CI241:CI249" si="68">$CI$298+CF241/7</f>
        <v>9.4285714285714288</v>
      </c>
      <c r="CK241">
        <v>14</v>
      </c>
      <c r="CL241">
        <f>CG244+0.3*(CG245-CG244)/(CI245-CI244)</f>
        <v>0.88949999999999996</v>
      </c>
      <c r="CM241">
        <v>0.88949999999999996</v>
      </c>
    </row>
    <row r="242" spans="1:91" x14ac:dyDescent="0.15">
      <c r="A242" s="170"/>
      <c r="B242" s="25"/>
      <c r="D242" s="7"/>
      <c r="E242" s="7"/>
      <c r="F242" s="7"/>
      <c r="G242" s="7"/>
      <c r="I242"/>
      <c r="K242" s="11"/>
      <c r="L242" s="8"/>
      <c r="N242" s="11"/>
      <c r="O242" s="15"/>
      <c r="P242" s="11"/>
      <c r="Q242" s="11"/>
      <c r="R242" s="11"/>
      <c r="S242" s="11"/>
      <c r="T242" s="11"/>
      <c r="AB242" s="25"/>
      <c r="AC242" s="73"/>
      <c r="AD242" s="25"/>
      <c r="AE242" s="25"/>
      <c r="BG242" s="105">
        <v>50</v>
      </c>
      <c r="BH242">
        <v>0.2</v>
      </c>
      <c r="BI242">
        <v>0.2</v>
      </c>
      <c r="BJ242">
        <v>0.25571428571428573</v>
      </c>
      <c r="BK242">
        <v>0.3914285714285714</v>
      </c>
      <c r="BL242">
        <v>0.5714285714285714</v>
      </c>
      <c r="BM242">
        <v>0.78571428571428581</v>
      </c>
      <c r="BN242">
        <v>0.95</v>
      </c>
      <c r="BO242">
        <v>0.95416666666666661</v>
      </c>
      <c r="BP242">
        <v>0.95833333333333326</v>
      </c>
      <c r="BQ242">
        <v>0.95579999999999998</v>
      </c>
      <c r="BR242">
        <v>0.94929999999999992</v>
      </c>
      <c r="BS242">
        <v>0.94229999999999992</v>
      </c>
      <c r="BT242">
        <v>0.9204</v>
      </c>
      <c r="BU242">
        <v>0.88949999999999996</v>
      </c>
      <c r="BV242">
        <v>0.8</v>
      </c>
      <c r="BW242">
        <v>0.7</v>
      </c>
      <c r="BX242">
        <v>0.6</v>
      </c>
      <c r="BY242">
        <v>0.5</v>
      </c>
      <c r="BZ242">
        <v>0.4</v>
      </c>
      <c r="CA242">
        <v>0.30799999999999994</v>
      </c>
      <c r="CB242">
        <v>0.2</v>
      </c>
      <c r="CC242">
        <v>0.2</v>
      </c>
      <c r="CF242">
        <v>20</v>
      </c>
      <c r="CG242">
        <v>0.95</v>
      </c>
      <c r="CI242" s="180">
        <f t="shared" si="68"/>
        <v>10.857142857142858</v>
      </c>
      <c r="CJ242" s="67"/>
      <c r="CK242">
        <v>15</v>
      </c>
      <c r="CL242">
        <f>CG244+1.3*(CG245-CG244)/(CI245-CI244)</f>
        <v>0.85449999999999993</v>
      </c>
      <c r="CM242">
        <v>0.85449999999999993</v>
      </c>
    </row>
    <row r="243" spans="1:91" x14ac:dyDescent="0.15">
      <c r="A243" s="170"/>
      <c r="B243" s="25"/>
      <c r="D243" s="7"/>
      <c r="E243" s="7"/>
      <c r="F243" s="7"/>
      <c r="G243" s="7"/>
      <c r="I243"/>
      <c r="K243" s="11"/>
      <c r="L243" s="8"/>
      <c r="N243" s="11"/>
      <c r="O243" s="15"/>
      <c r="P243" s="11"/>
      <c r="Q243" s="11"/>
      <c r="R243" s="11"/>
      <c r="S243" s="11"/>
      <c r="T243" s="11"/>
      <c r="AB243" s="25"/>
      <c r="AC243" s="73"/>
      <c r="AD243" s="25"/>
      <c r="AE243" s="25"/>
      <c r="BG243" s="105">
        <v>60</v>
      </c>
      <c r="BH243">
        <v>0.2</v>
      </c>
      <c r="BI243">
        <v>0.2</v>
      </c>
      <c r="BJ243">
        <v>0.25571428571428573</v>
      </c>
      <c r="BK243">
        <v>0.3914285714285714</v>
      </c>
      <c r="BL243">
        <v>0.5714285714285714</v>
      </c>
      <c r="BM243">
        <v>0.78571428571428581</v>
      </c>
      <c r="BN243">
        <v>0.95</v>
      </c>
      <c r="BO243">
        <v>0.95416666666666661</v>
      </c>
      <c r="BP243">
        <v>0.95833333333333326</v>
      </c>
      <c r="BQ243">
        <v>0.95579999999999998</v>
      </c>
      <c r="BR243">
        <v>0.94929999999999992</v>
      </c>
      <c r="BS243">
        <v>0.94229999999999992</v>
      </c>
      <c r="BT243">
        <v>0.9204</v>
      </c>
      <c r="BU243">
        <v>0.88949999999999996</v>
      </c>
      <c r="BV243">
        <v>0.8</v>
      </c>
      <c r="BW243">
        <v>0.7</v>
      </c>
      <c r="BX243">
        <v>0.6</v>
      </c>
      <c r="BY243">
        <v>0.5</v>
      </c>
      <c r="BZ243">
        <v>0.4</v>
      </c>
      <c r="CA243">
        <v>0.30799999999999994</v>
      </c>
      <c r="CB243">
        <v>0.2</v>
      </c>
      <c r="CC243">
        <v>0.2</v>
      </c>
      <c r="CF243">
        <v>30</v>
      </c>
      <c r="CG243">
        <v>0.94</v>
      </c>
      <c r="CI243" s="180">
        <f t="shared" si="68"/>
        <v>12.285714285714285</v>
      </c>
      <c r="CK243">
        <v>16</v>
      </c>
      <c r="CL243">
        <f>CG245+0.9*(CG246-CG245)/(CI246-CI245)</f>
        <v>0.81219999999999992</v>
      </c>
      <c r="CM243">
        <v>0.81219999999999992</v>
      </c>
    </row>
    <row r="244" spans="1:91" x14ac:dyDescent="0.15">
      <c r="A244" s="170"/>
      <c r="B244" s="25"/>
      <c r="D244" s="7"/>
      <c r="E244" s="7"/>
      <c r="F244" s="7"/>
      <c r="G244" s="7"/>
      <c r="I244"/>
      <c r="K244" s="11"/>
      <c r="L244" s="8"/>
      <c r="N244" s="11"/>
      <c r="O244" s="15"/>
      <c r="P244" s="11"/>
      <c r="Q244" s="11"/>
      <c r="R244" s="11"/>
      <c r="S244" s="11"/>
      <c r="T244" s="11"/>
      <c r="AB244" s="25"/>
      <c r="AC244" s="73"/>
      <c r="AD244" s="25"/>
      <c r="AE244" s="25"/>
      <c r="BG244" s="105">
        <v>70</v>
      </c>
      <c r="BH244">
        <v>0.2</v>
      </c>
      <c r="BI244">
        <v>0.2</v>
      </c>
      <c r="BJ244">
        <v>0.25571428571428573</v>
      </c>
      <c r="BK244">
        <v>0.3914285714285714</v>
      </c>
      <c r="BL244">
        <v>0.5714285714285714</v>
      </c>
      <c r="BM244">
        <v>0.78571428571428581</v>
      </c>
      <c r="BN244">
        <v>0.95</v>
      </c>
      <c r="BO244">
        <v>0.95416666666666661</v>
      </c>
      <c r="BP244">
        <v>0.95833333333333326</v>
      </c>
      <c r="BQ244">
        <v>0.95579999999999998</v>
      </c>
      <c r="BR244">
        <v>0.94929999999999992</v>
      </c>
      <c r="BS244">
        <v>0.94229999999999992</v>
      </c>
      <c r="BT244">
        <v>0.9204</v>
      </c>
      <c r="BU244">
        <v>0.88949999999999996</v>
      </c>
      <c r="BV244">
        <v>0.8</v>
      </c>
      <c r="BW244">
        <v>0.7</v>
      </c>
      <c r="BX244">
        <v>0.6</v>
      </c>
      <c r="BY244">
        <v>0.5</v>
      </c>
      <c r="BZ244">
        <v>0.4</v>
      </c>
      <c r="CA244">
        <v>0.30799999999999994</v>
      </c>
      <c r="CB244">
        <v>0.2</v>
      </c>
      <c r="CC244">
        <v>0.2</v>
      </c>
      <c r="CF244" s="73">
        <v>40</v>
      </c>
      <c r="CG244" s="73">
        <v>0.9</v>
      </c>
      <c r="CI244" s="180">
        <f t="shared" si="68"/>
        <v>13.714285714285715</v>
      </c>
      <c r="CK244">
        <v>17</v>
      </c>
      <c r="CL244">
        <f>CG246+0.4*(CG247-CG246)/(CI247-CI246)</f>
        <v>0.77600000000000002</v>
      </c>
      <c r="CM244">
        <v>0.77600000000000002</v>
      </c>
    </row>
    <row r="245" spans="1:91" x14ac:dyDescent="0.15">
      <c r="A245" s="170"/>
      <c r="B245" s="25"/>
      <c r="D245" s="7"/>
      <c r="E245" s="7"/>
      <c r="F245" s="7"/>
      <c r="G245" s="7"/>
      <c r="I245"/>
      <c r="K245" s="11"/>
      <c r="L245" s="8"/>
      <c r="N245" s="11"/>
      <c r="O245" s="15"/>
      <c r="P245" s="11"/>
      <c r="Q245" s="11"/>
      <c r="R245" s="11"/>
      <c r="S245" s="11"/>
      <c r="T245" s="11"/>
      <c r="AB245" s="25"/>
      <c r="AC245" s="73"/>
      <c r="AD245" s="25"/>
      <c r="AE245" s="25"/>
      <c r="BG245" s="105">
        <v>80</v>
      </c>
      <c r="BH245">
        <v>0.2</v>
      </c>
      <c r="BI245">
        <v>0.2</v>
      </c>
      <c r="BJ245">
        <v>0.25571428571428573</v>
      </c>
      <c r="BK245">
        <v>0.3914285714285714</v>
      </c>
      <c r="BL245">
        <v>0.5714285714285714</v>
      </c>
      <c r="BM245">
        <v>0.78571428571428581</v>
      </c>
      <c r="BN245">
        <v>0.95</v>
      </c>
      <c r="BO245">
        <v>0.95416666666666661</v>
      </c>
      <c r="BP245">
        <v>0.95833333333333326</v>
      </c>
      <c r="BQ245">
        <v>0.95579999999999998</v>
      </c>
      <c r="BR245">
        <v>0.94929999999999992</v>
      </c>
      <c r="BS245">
        <v>0.94229999999999992</v>
      </c>
      <c r="BT245">
        <v>0.9204</v>
      </c>
      <c r="BU245">
        <v>0.88949999999999996</v>
      </c>
      <c r="BV245">
        <v>0.8</v>
      </c>
      <c r="BW245">
        <v>0.7</v>
      </c>
      <c r="BX245">
        <v>0.6</v>
      </c>
      <c r="BY245">
        <v>0.5</v>
      </c>
      <c r="BZ245">
        <v>0.4</v>
      </c>
      <c r="CA245">
        <v>0.30799999999999994</v>
      </c>
      <c r="CB245">
        <v>0.2</v>
      </c>
      <c r="CC245">
        <v>0.2</v>
      </c>
      <c r="CF245" s="96">
        <v>50</v>
      </c>
      <c r="CG245" s="96">
        <v>0.85</v>
      </c>
      <c r="CI245" s="180">
        <f t="shared" si="68"/>
        <v>15.142857142857142</v>
      </c>
      <c r="CK245">
        <v>18</v>
      </c>
      <c r="CL245">
        <v>0.74</v>
      </c>
      <c r="CM245">
        <v>0.74</v>
      </c>
    </row>
    <row r="246" spans="1:91" x14ac:dyDescent="0.15">
      <c r="A246" s="170"/>
      <c r="B246" s="25"/>
      <c r="D246" s="7"/>
      <c r="E246" s="7"/>
      <c r="F246" s="7"/>
      <c r="G246" s="7"/>
      <c r="I246"/>
      <c r="K246" s="11"/>
      <c r="L246" s="8"/>
      <c r="N246" s="11"/>
      <c r="O246" s="15"/>
      <c r="P246" s="11"/>
      <c r="Q246" s="11"/>
      <c r="R246" s="11"/>
      <c r="S246" s="11"/>
      <c r="T246" s="11"/>
      <c r="AB246" s="25"/>
      <c r="AC246" s="73"/>
      <c r="AD246" s="25"/>
      <c r="AE246" s="25"/>
      <c r="BG246" s="106">
        <v>90</v>
      </c>
      <c r="BH246">
        <v>0.2</v>
      </c>
      <c r="BI246">
        <v>0.2</v>
      </c>
      <c r="BJ246">
        <v>0.25571428571428573</v>
      </c>
      <c r="BK246">
        <v>0.3914285714285714</v>
      </c>
      <c r="BL246">
        <v>0.5714285714285714</v>
      </c>
      <c r="BM246">
        <v>0.78571428571428581</v>
      </c>
      <c r="BN246">
        <v>0.95</v>
      </c>
      <c r="BO246">
        <v>0.95416666666666661</v>
      </c>
      <c r="BP246">
        <v>0.95833333333333326</v>
      </c>
      <c r="BQ246">
        <v>0.95579999999999998</v>
      </c>
      <c r="BR246">
        <v>0.94929999999999992</v>
      </c>
      <c r="BS246">
        <v>0.94229999999999992</v>
      </c>
      <c r="BT246">
        <v>0.9204</v>
      </c>
      <c r="BU246">
        <v>0.88949999999999996</v>
      </c>
      <c r="BV246">
        <v>0.8</v>
      </c>
      <c r="BW246">
        <v>0.7</v>
      </c>
      <c r="BX246">
        <v>0.6</v>
      </c>
      <c r="BY246">
        <v>0.5</v>
      </c>
      <c r="BZ246">
        <v>0.4</v>
      </c>
      <c r="CA246">
        <v>0.30799999999999994</v>
      </c>
      <c r="CB246">
        <v>0.2</v>
      </c>
      <c r="CC246">
        <v>0.2</v>
      </c>
      <c r="CF246" s="96">
        <v>60</v>
      </c>
      <c r="CG246" s="96">
        <v>0.79</v>
      </c>
      <c r="CI246" s="180">
        <f t="shared" si="68"/>
        <v>16.571428571428569</v>
      </c>
      <c r="CK246">
        <v>19</v>
      </c>
      <c r="CL246">
        <f>CG247+(CG248-CG247)/(CI248-CI247)</f>
        <v>0.46700000000000036</v>
      </c>
      <c r="CM246">
        <v>0.46700000000000036</v>
      </c>
    </row>
    <row r="247" spans="1:91" x14ac:dyDescent="0.15">
      <c r="A247" s="170"/>
      <c r="B247" s="25"/>
      <c r="D247" s="7"/>
      <c r="E247" s="7"/>
      <c r="F247" s="7"/>
      <c r="G247" s="7"/>
      <c r="I247"/>
      <c r="K247" s="11"/>
      <c r="L247" s="8"/>
      <c r="N247" s="11"/>
      <c r="O247" s="15"/>
      <c r="P247" s="11"/>
      <c r="Q247" s="11"/>
      <c r="R247" s="11"/>
      <c r="S247" s="11"/>
      <c r="T247" s="11"/>
      <c r="AB247" s="25"/>
      <c r="AC247" s="73"/>
      <c r="AD247" s="25"/>
      <c r="AE247" s="25"/>
      <c r="BG247" s="67"/>
      <c r="BH247" s="67"/>
      <c r="BI247" s="73" t="s">
        <v>125</v>
      </c>
      <c r="BJ247" s="67"/>
      <c r="BK247" s="67"/>
      <c r="BL247" s="67"/>
      <c r="BM247" s="73" t="s">
        <v>125</v>
      </c>
      <c r="BN247" s="73" t="s">
        <v>125</v>
      </c>
      <c r="BO247" s="73" t="s">
        <v>125</v>
      </c>
      <c r="BP247" s="73" t="s">
        <v>125</v>
      </c>
      <c r="BQ247" s="67"/>
      <c r="BR247" s="73" t="s">
        <v>125</v>
      </c>
      <c r="BS247" s="67"/>
      <c r="BT247" s="73" t="s">
        <v>125</v>
      </c>
      <c r="BU247" s="73" t="s">
        <v>125</v>
      </c>
      <c r="BW247" s="67"/>
      <c r="BX247" s="73" t="s">
        <v>125</v>
      </c>
      <c r="BY247" s="67"/>
      <c r="BZ247" s="67"/>
      <c r="CA247" s="67"/>
      <c r="CB247" s="67"/>
      <c r="CC247" s="67"/>
      <c r="CF247" s="96">
        <v>70</v>
      </c>
      <c r="CG247" s="96">
        <v>0.74</v>
      </c>
      <c r="CI247" s="180">
        <f t="shared" si="68"/>
        <v>18</v>
      </c>
      <c r="CK247">
        <v>20</v>
      </c>
      <c r="CL247">
        <f>CG248+0.6*(CG249-CG248)/(CI249-CI248)</f>
        <v>0.30799999999999994</v>
      </c>
      <c r="CM247">
        <v>0.30799999999999994</v>
      </c>
    </row>
    <row r="248" spans="1:91" x14ac:dyDescent="0.15">
      <c r="A248" s="170"/>
      <c r="B248" s="25"/>
      <c r="D248" s="7"/>
      <c r="E248" s="7"/>
      <c r="F248" s="7"/>
      <c r="G248" s="7"/>
      <c r="I248"/>
      <c r="K248" s="11"/>
      <c r="L248" s="8"/>
      <c r="N248" s="11"/>
      <c r="O248" s="15"/>
      <c r="P248" s="11"/>
      <c r="Q248" s="11"/>
      <c r="R248" s="11"/>
      <c r="S248" s="11"/>
      <c r="T248" s="11"/>
      <c r="AB248" s="25"/>
      <c r="AC248" s="73"/>
      <c r="AD248" s="25"/>
      <c r="AE248" s="25"/>
      <c r="BG248" s="67"/>
      <c r="BH248" s="67"/>
      <c r="BI248" s="73" t="s">
        <v>126</v>
      </c>
      <c r="BJ248" s="67"/>
      <c r="BK248" s="67"/>
      <c r="BL248" s="67"/>
      <c r="BM248" s="73" t="s">
        <v>127</v>
      </c>
      <c r="BN248" s="73" t="s">
        <v>125</v>
      </c>
      <c r="BO248" s="73" t="s">
        <v>128</v>
      </c>
      <c r="BP248" s="73" t="s">
        <v>125</v>
      </c>
      <c r="BQ248" s="67"/>
      <c r="BR248" s="73" t="s">
        <v>129</v>
      </c>
      <c r="BS248" s="67"/>
      <c r="BT248" s="73" t="s">
        <v>130</v>
      </c>
      <c r="BU248" s="73" t="s">
        <v>125</v>
      </c>
      <c r="BW248" s="67"/>
      <c r="BX248" s="73" t="s">
        <v>131</v>
      </c>
      <c r="BY248" s="67"/>
      <c r="BZ248" s="67"/>
      <c r="CA248" s="67"/>
      <c r="CB248" s="67"/>
      <c r="CC248" s="67"/>
      <c r="CF248" s="96">
        <v>80</v>
      </c>
      <c r="CG248" s="96">
        <v>0.35</v>
      </c>
      <c r="CI248" s="180">
        <f t="shared" si="68"/>
        <v>19.428571428571431</v>
      </c>
      <c r="CK248">
        <v>21</v>
      </c>
      <c r="CL248">
        <v>0.25</v>
      </c>
      <c r="CM248">
        <v>0.25</v>
      </c>
    </row>
    <row r="249" spans="1:91" x14ac:dyDescent="0.15">
      <c r="A249" s="170"/>
      <c r="B249" s="25"/>
      <c r="D249" s="7"/>
      <c r="E249" s="7"/>
      <c r="F249" s="7"/>
      <c r="G249" s="7"/>
      <c r="I249"/>
      <c r="K249" s="11"/>
      <c r="L249" s="8"/>
      <c r="N249" s="11"/>
      <c r="O249" s="15"/>
      <c r="P249" s="11"/>
      <c r="Q249" s="11"/>
      <c r="R249" s="11"/>
      <c r="S249" s="11"/>
      <c r="T249" s="11"/>
      <c r="AB249" s="25"/>
      <c r="AC249" s="73"/>
      <c r="AD249" s="25"/>
      <c r="AE249" s="25"/>
      <c r="BG249" s="67"/>
      <c r="BH249" s="67"/>
      <c r="BI249" s="73" t="s">
        <v>132</v>
      </c>
      <c r="BJ249" s="67"/>
      <c r="BK249" s="67"/>
      <c r="BL249" s="67"/>
      <c r="BM249" s="73" t="s">
        <v>132</v>
      </c>
      <c r="BN249" s="73" t="s">
        <v>125</v>
      </c>
      <c r="BO249" s="67"/>
      <c r="BP249" s="73" t="s">
        <v>125</v>
      </c>
      <c r="BQ249" s="67"/>
      <c r="BR249" s="73" t="s">
        <v>133</v>
      </c>
      <c r="BS249" s="67"/>
      <c r="BT249" s="73" t="s">
        <v>134</v>
      </c>
      <c r="BU249" s="73" t="s">
        <v>125</v>
      </c>
      <c r="BW249" s="67"/>
      <c r="BX249" s="73" t="s">
        <v>135</v>
      </c>
      <c r="BY249" s="67"/>
      <c r="BZ249" s="67"/>
      <c r="CA249" s="67"/>
      <c r="CB249" s="67"/>
      <c r="CC249" s="67"/>
      <c r="CF249" s="96">
        <v>90</v>
      </c>
      <c r="CG249" s="96">
        <v>0.25</v>
      </c>
      <c r="CI249" s="180">
        <f t="shared" si="68"/>
        <v>20.857142857142858</v>
      </c>
      <c r="CL249">
        <v>0.2</v>
      </c>
      <c r="CM249">
        <v>0.2</v>
      </c>
    </row>
    <row r="250" spans="1:91" x14ac:dyDescent="0.15">
      <c r="A250" s="170"/>
      <c r="B250" s="25"/>
      <c r="D250" s="7"/>
      <c r="E250" s="7"/>
      <c r="F250" s="7"/>
      <c r="G250" s="7"/>
      <c r="I250"/>
      <c r="K250" s="11"/>
      <c r="L250" s="8"/>
      <c r="N250" s="11"/>
      <c r="O250" s="15"/>
      <c r="P250" s="11"/>
      <c r="Q250" s="11"/>
      <c r="R250" s="11"/>
      <c r="S250" s="11"/>
      <c r="T250" s="11"/>
      <c r="AB250" s="25"/>
      <c r="AC250" s="73"/>
      <c r="AD250" s="25"/>
      <c r="AE250" s="25"/>
      <c r="AG250" s="11"/>
      <c r="AH250" s="11"/>
      <c r="AI250" s="11"/>
      <c r="AJ250" s="11"/>
      <c r="AK250" s="11"/>
      <c r="AL250" s="11"/>
      <c r="AM250" s="11"/>
      <c r="AN250" s="11"/>
      <c r="BG250" s="67"/>
      <c r="BH250" s="67"/>
      <c r="BI250" s="67"/>
      <c r="BJ250" s="67"/>
      <c r="BK250" s="67"/>
      <c r="BL250" s="67"/>
      <c r="BM250" s="67"/>
      <c r="BN250" s="73" t="s">
        <v>136</v>
      </c>
      <c r="BO250" s="67"/>
      <c r="BP250" s="73" t="s">
        <v>137</v>
      </c>
      <c r="BQ250" s="67"/>
      <c r="BR250" s="67"/>
      <c r="BS250" s="67"/>
      <c r="BT250" s="67"/>
      <c r="BU250" s="73" t="s">
        <v>134</v>
      </c>
      <c r="BW250" s="67"/>
      <c r="BX250" s="67"/>
      <c r="BY250" s="67"/>
      <c r="BZ250" s="67"/>
      <c r="CA250" s="67"/>
      <c r="CB250" s="67"/>
      <c r="CC250" s="67"/>
    </row>
    <row r="251" spans="1:91" x14ac:dyDescent="0.15">
      <c r="A251" s="170"/>
      <c r="B251" s="25"/>
      <c r="D251" s="7"/>
      <c r="E251" s="7"/>
      <c r="F251" s="7"/>
      <c r="G251" s="7"/>
      <c r="I251"/>
      <c r="K251" s="11"/>
      <c r="L251" s="8"/>
      <c r="N251" s="11"/>
      <c r="O251" s="15"/>
      <c r="P251" s="11"/>
      <c r="Q251" s="11"/>
      <c r="R251" s="11"/>
      <c r="S251" s="11"/>
      <c r="T251" s="11"/>
      <c r="AB251" s="25"/>
      <c r="AC251" s="73"/>
      <c r="AD251" s="25"/>
      <c r="AE251" s="25"/>
      <c r="AG251" s="11"/>
      <c r="AH251" s="11"/>
      <c r="AI251" s="11"/>
      <c r="AJ251" s="11"/>
      <c r="AK251" s="11"/>
      <c r="AL251" s="11"/>
      <c r="AM251" s="11"/>
      <c r="AN251" s="11"/>
      <c r="BG251" s="66"/>
      <c r="BH251" s="67"/>
      <c r="BI251" s="67"/>
      <c r="BJ251" s="67"/>
      <c r="BK251" s="67"/>
      <c r="BL251" s="67"/>
      <c r="BM251" s="67"/>
      <c r="BN251" s="67"/>
      <c r="BO251" s="67"/>
      <c r="BP251" s="67"/>
      <c r="BQ251" s="67"/>
      <c r="BR251" s="67"/>
      <c r="BS251" s="67"/>
      <c r="BT251" s="67"/>
      <c r="BU251" s="67"/>
      <c r="BV251" s="67"/>
      <c r="BW251" s="67"/>
      <c r="BX251" s="67"/>
      <c r="BY251" s="67"/>
      <c r="BZ251" s="67"/>
      <c r="CA251" s="67"/>
      <c r="CB251" s="67"/>
      <c r="CC251" s="67"/>
    </row>
    <row r="252" spans="1:91" x14ac:dyDescent="0.15">
      <c r="A252" s="170"/>
      <c r="B252" s="25"/>
      <c r="D252" s="7"/>
      <c r="E252" s="7"/>
      <c r="F252" s="7"/>
      <c r="G252" s="7"/>
      <c r="I252"/>
      <c r="K252" s="11"/>
      <c r="L252" s="8"/>
      <c r="M252" s="181"/>
      <c r="N252" s="11"/>
      <c r="O252" s="15"/>
      <c r="P252" s="11"/>
      <c r="Q252" s="11"/>
      <c r="R252" s="11"/>
      <c r="S252" s="11"/>
      <c r="T252" s="11"/>
      <c r="AB252" s="25"/>
      <c r="AC252" s="73"/>
      <c r="AD252" s="25"/>
      <c r="AE252" s="25"/>
      <c r="AG252" s="11"/>
      <c r="AH252" s="11"/>
      <c r="AI252" s="11"/>
      <c r="AJ252" s="11"/>
      <c r="AK252" s="11"/>
      <c r="AL252" s="11"/>
      <c r="AM252" s="11"/>
      <c r="AN252" s="11"/>
      <c r="BG252" s="67" t="s">
        <v>370</v>
      </c>
      <c r="BH252" s="67"/>
      <c r="BI252" s="67"/>
      <c r="BJ252" s="67"/>
      <c r="BK252" s="67"/>
      <c r="BL252" s="67"/>
      <c r="BM252" s="67"/>
      <c r="BN252" s="67"/>
      <c r="BO252" s="67"/>
      <c r="BP252" s="67"/>
      <c r="BQ252" s="67"/>
      <c r="BR252" s="67"/>
      <c r="BS252" s="67"/>
      <c r="BT252" s="67"/>
      <c r="BU252" s="67"/>
      <c r="BV252" s="67"/>
      <c r="BW252" s="67"/>
      <c r="BX252" s="67"/>
      <c r="BY252" s="67"/>
      <c r="BZ252" s="67"/>
      <c r="CA252" s="67"/>
      <c r="CB252" s="67"/>
      <c r="CC252" s="67"/>
    </row>
    <row r="253" spans="1:91" x14ac:dyDescent="0.15">
      <c r="A253" s="170"/>
      <c r="B253" s="25"/>
      <c r="D253" s="7"/>
      <c r="E253" s="7"/>
      <c r="F253" s="7"/>
      <c r="G253" s="7"/>
      <c r="I253"/>
      <c r="K253" s="11"/>
      <c r="L253" s="8"/>
      <c r="N253" s="11"/>
      <c r="O253" s="15"/>
      <c r="P253" s="11"/>
      <c r="Q253" s="11"/>
      <c r="R253" s="11"/>
      <c r="S253" s="11"/>
      <c r="T253" s="11"/>
      <c r="AB253" s="25"/>
      <c r="AC253" s="73"/>
      <c r="AD253" s="25"/>
      <c r="AE253" s="25"/>
      <c r="AG253" s="11"/>
      <c r="AH253" s="11"/>
      <c r="AI253" s="11"/>
      <c r="AJ253" s="11"/>
      <c r="AK253" s="11"/>
      <c r="AL253" s="11"/>
      <c r="AM253" s="11"/>
      <c r="AN253" s="11"/>
      <c r="BG253" s="70" t="s">
        <v>120</v>
      </c>
      <c r="BH253" s="375" t="s">
        <v>121</v>
      </c>
      <c r="BI253" s="375"/>
      <c r="BJ253" s="375"/>
      <c r="BK253" s="375"/>
      <c r="BL253" s="375"/>
      <c r="BM253" s="375"/>
      <c r="BN253" s="375"/>
      <c r="BO253" s="375"/>
      <c r="BP253" s="375"/>
      <c r="BQ253" s="375"/>
      <c r="BR253" s="375"/>
      <c r="BS253" s="375"/>
      <c r="BT253" s="375"/>
      <c r="BU253" s="375"/>
      <c r="BV253" s="375"/>
      <c r="BW253" s="375"/>
      <c r="BX253" s="375"/>
      <c r="BY253" s="375"/>
      <c r="BZ253" s="375"/>
      <c r="CA253" s="375"/>
      <c r="CB253" s="375"/>
      <c r="CC253" s="375"/>
    </row>
    <row r="254" spans="1:91" ht="15" x14ac:dyDescent="0.15">
      <c r="A254" s="170"/>
      <c r="B254" s="25"/>
      <c r="D254" s="7"/>
      <c r="E254" s="7"/>
      <c r="F254" s="7"/>
      <c r="G254" s="7"/>
      <c r="I254"/>
      <c r="K254" s="11"/>
      <c r="L254" s="8"/>
      <c r="N254" s="11"/>
      <c r="O254" s="15"/>
      <c r="P254" s="11"/>
      <c r="Q254" s="11"/>
      <c r="R254" s="11"/>
      <c r="S254" s="11"/>
      <c r="T254" s="11"/>
      <c r="AB254" s="25"/>
      <c r="AC254" s="73"/>
      <c r="AD254" s="25"/>
      <c r="AE254" s="25"/>
      <c r="AG254" s="11"/>
      <c r="AH254" s="11"/>
      <c r="AI254" s="11"/>
      <c r="AJ254" s="11"/>
      <c r="AK254" s="11"/>
      <c r="AL254" s="11"/>
      <c r="AM254" s="11"/>
      <c r="AN254" s="11"/>
      <c r="BG254" s="73" t="s">
        <v>366</v>
      </c>
      <c r="BH254" s="375" t="s">
        <v>123</v>
      </c>
      <c r="BI254" s="375"/>
      <c r="BJ254" s="375"/>
      <c r="BK254" s="375"/>
      <c r="BL254" s="375"/>
      <c r="BM254" s="375"/>
      <c r="BN254" s="375"/>
      <c r="BO254" s="375"/>
      <c r="BP254" s="375"/>
      <c r="BQ254" s="375"/>
      <c r="BR254" s="375"/>
      <c r="BS254" s="375"/>
      <c r="BT254" s="375"/>
      <c r="BU254" s="375"/>
      <c r="BV254" s="375"/>
      <c r="BW254" s="375"/>
      <c r="BX254" s="375" t="s">
        <v>124</v>
      </c>
      <c r="BY254" s="375"/>
      <c r="BZ254" s="375"/>
      <c r="CA254" s="375"/>
      <c r="CB254" s="375"/>
      <c r="CC254" s="375"/>
    </row>
    <row r="255" spans="1:91" x14ac:dyDescent="0.15">
      <c r="A255" s="170"/>
      <c r="B255" s="25"/>
      <c r="D255" s="7"/>
      <c r="E255" s="7"/>
      <c r="F255" s="7"/>
      <c r="G255" s="7"/>
      <c r="I255"/>
      <c r="K255" s="11"/>
      <c r="L255" s="8"/>
      <c r="N255" s="11"/>
      <c r="O255" s="15"/>
      <c r="P255" s="11"/>
      <c r="Q255" s="11"/>
      <c r="R255" s="11"/>
      <c r="S255" s="11"/>
      <c r="T255" s="11"/>
      <c r="AB255" s="25"/>
      <c r="AC255" s="73"/>
      <c r="AD255" s="25"/>
      <c r="AE255" s="25"/>
      <c r="BG255" s="114"/>
      <c r="BH255" s="113">
        <v>1</v>
      </c>
      <c r="BI255" s="113">
        <v>2</v>
      </c>
      <c r="BJ255" s="113">
        <v>3</v>
      </c>
      <c r="BK255" s="113">
        <v>4</v>
      </c>
      <c r="BL255" s="113">
        <v>5</v>
      </c>
      <c r="BM255" s="113">
        <v>6</v>
      </c>
      <c r="BN255" s="113">
        <v>7</v>
      </c>
      <c r="BO255" s="113">
        <v>8</v>
      </c>
      <c r="BP255" s="113">
        <v>9</v>
      </c>
      <c r="BQ255" s="113">
        <v>10</v>
      </c>
      <c r="BR255" s="113">
        <v>11</v>
      </c>
      <c r="BS255" s="113">
        <v>12</v>
      </c>
      <c r="BT255" s="113">
        <v>13</v>
      </c>
      <c r="BU255" s="113">
        <v>14</v>
      </c>
      <c r="BV255" s="113">
        <v>15</v>
      </c>
      <c r="BW255" s="103">
        <v>16</v>
      </c>
      <c r="BX255" s="104">
        <v>17</v>
      </c>
      <c r="BY255" s="113">
        <v>18</v>
      </c>
      <c r="BZ255" s="113">
        <v>19</v>
      </c>
      <c r="CA255" s="113">
        <v>20</v>
      </c>
      <c r="CB255" s="113">
        <v>21</v>
      </c>
      <c r="CC255" s="103">
        <v>22</v>
      </c>
    </row>
    <row r="256" spans="1:91" x14ac:dyDescent="0.15">
      <c r="A256" s="170"/>
      <c r="B256" s="25"/>
      <c r="D256" s="7"/>
      <c r="E256" s="7"/>
      <c r="F256" s="7"/>
      <c r="G256" s="7"/>
      <c r="I256"/>
      <c r="K256" s="11"/>
      <c r="L256" s="8"/>
      <c r="N256" s="11"/>
      <c r="O256" s="15"/>
      <c r="P256" s="11"/>
      <c r="Q256" s="11"/>
      <c r="R256" s="11"/>
      <c r="S256" s="11"/>
      <c r="T256" s="11"/>
      <c r="AB256" s="25"/>
      <c r="AC256" s="73"/>
      <c r="AD256" s="25"/>
      <c r="AE256" s="25"/>
      <c r="BG256" s="105">
        <v>1</v>
      </c>
      <c r="BH256">
        <v>0.2</v>
      </c>
      <c r="BI256">
        <v>0.23</v>
      </c>
      <c r="BJ256">
        <v>0.32749999999999996</v>
      </c>
      <c r="BK256">
        <v>0.45</v>
      </c>
      <c r="BL256">
        <v>0.57750000000000001</v>
      </c>
      <c r="BM256">
        <v>0.73</v>
      </c>
      <c r="BN256">
        <v>0.875</v>
      </c>
      <c r="BO256">
        <v>0.95</v>
      </c>
      <c r="BP256">
        <v>0.95</v>
      </c>
      <c r="BQ256">
        <v>0.92899999999999994</v>
      </c>
      <c r="BR256">
        <v>0.88390000000000002</v>
      </c>
      <c r="BS256">
        <v>0.72289999999999988</v>
      </c>
      <c r="BT256">
        <v>0.50340000000000029</v>
      </c>
      <c r="BU256">
        <v>0.29219999999999996</v>
      </c>
      <c r="BV256">
        <v>0.16619999999999982</v>
      </c>
      <c r="BW256">
        <v>0.11849999999999997</v>
      </c>
      <c r="BX256">
        <v>0.1</v>
      </c>
      <c r="BY256">
        <v>0.1</v>
      </c>
      <c r="BZ256">
        <v>0.1</v>
      </c>
      <c r="CA256">
        <v>0.1</v>
      </c>
      <c r="CB256">
        <v>0.1</v>
      </c>
      <c r="CC256">
        <v>0.1</v>
      </c>
    </row>
    <row r="257" spans="1:82" x14ac:dyDescent="0.15">
      <c r="A257" s="170"/>
      <c r="B257" s="25"/>
      <c r="D257" s="7"/>
      <c r="E257" s="7"/>
      <c r="F257" s="7"/>
      <c r="G257" s="7"/>
      <c r="I257"/>
      <c r="K257" s="11"/>
      <c r="L257" s="8"/>
      <c r="N257" s="11"/>
      <c r="O257" s="15"/>
      <c r="P257" s="11"/>
      <c r="Q257" s="11"/>
      <c r="R257" s="11"/>
      <c r="S257" s="11"/>
      <c r="T257" s="11"/>
      <c r="AB257" s="25"/>
      <c r="AC257" s="73"/>
      <c r="AD257" s="25"/>
      <c r="AE257" s="25"/>
      <c r="BG257" s="105">
        <v>1</v>
      </c>
      <c r="BH257">
        <v>0.2</v>
      </c>
      <c r="BI257">
        <v>0.23</v>
      </c>
      <c r="BJ257">
        <v>0.32749999999999996</v>
      </c>
      <c r="BK257">
        <v>0.45</v>
      </c>
      <c r="BL257">
        <v>0.57750000000000001</v>
      </c>
      <c r="BM257">
        <v>0.73</v>
      </c>
      <c r="BN257">
        <v>0.875</v>
      </c>
      <c r="BO257">
        <v>0.95</v>
      </c>
      <c r="BP257">
        <v>0.95</v>
      </c>
      <c r="BQ257">
        <v>0.92899999999999994</v>
      </c>
      <c r="BR257">
        <v>0.88390000000000002</v>
      </c>
      <c r="BS257">
        <v>0.72289999999999988</v>
      </c>
      <c r="BT257">
        <v>0.50340000000000029</v>
      </c>
      <c r="BU257">
        <v>0.29219999999999996</v>
      </c>
      <c r="BV257">
        <v>0.16619999999999982</v>
      </c>
      <c r="BW257">
        <v>0.11849999999999997</v>
      </c>
      <c r="BX257">
        <v>0.1</v>
      </c>
      <c r="BY257">
        <v>0.1</v>
      </c>
      <c r="BZ257">
        <v>0.1</v>
      </c>
      <c r="CA257">
        <v>0.1</v>
      </c>
      <c r="CB257">
        <v>0.1</v>
      </c>
      <c r="CC257">
        <v>0.1</v>
      </c>
    </row>
    <row r="258" spans="1:82" x14ac:dyDescent="0.15">
      <c r="A258" s="170"/>
      <c r="B258" s="25"/>
      <c r="D258" s="7"/>
      <c r="E258" s="7"/>
      <c r="F258" s="7"/>
      <c r="G258" s="7"/>
      <c r="I258"/>
      <c r="K258" s="11"/>
      <c r="L258" s="8"/>
      <c r="N258" s="11"/>
      <c r="O258" s="15"/>
      <c r="P258" s="11"/>
      <c r="Q258" s="11"/>
      <c r="R258" s="11"/>
      <c r="S258" s="11"/>
      <c r="T258" s="11"/>
      <c r="AB258" s="25"/>
      <c r="AC258" s="73"/>
      <c r="AD258" s="25"/>
      <c r="AE258" s="25"/>
      <c r="AO258" s="11"/>
      <c r="AP258" s="11"/>
      <c r="AQ258" s="11"/>
      <c r="AR258" s="11"/>
      <c r="AS258" s="11"/>
      <c r="AT258" s="11"/>
      <c r="AU258" s="11"/>
      <c r="AV258" s="11"/>
      <c r="AW258" s="11"/>
      <c r="AX258" s="11"/>
      <c r="AY258" s="11"/>
      <c r="AZ258" s="11"/>
      <c r="BA258" s="11"/>
      <c r="BB258" s="11"/>
      <c r="BG258" s="105">
        <v>1</v>
      </c>
      <c r="BH258">
        <v>0.2</v>
      </c>
      <c r="BI258">
        <v>0.23</v>
      </c>
      <c r="BJ258">
        <v>0.32749999999999996</v>
      </c>
      <c r="BK258">
        <v>0.45</v>
      </c>
      <c r="BL258">
        <v>0.57750000000000001</v>
      </c>
      <c r="BM258">
        <v>0.73</v>
      </c>
      <c r="BN258">
        <v>0.875</v>
      </c>
      <c r="BO258">
        <v>0.95</v>
      </c>
      <c r="BP258">
        <v>0.95</v>
      </c>
      <c r="BQ258">
        <v>0.92899999999999994</v>
      </c>
      <c r="BR258">
        <v>0.88390000000000002</v>
      </c>
      <c r="BS258">
        <v>0.72289999999999988</v>
      </c>
      <c r="BT258">
        <v>0.50340000000000029</v>
      </c>
      <c r="BU258">
        <v>0.29219999999999996</v>
      </c>
      <c r="BV258">
        <v>0.16619999999999982</v>
      </c>
      <c r="BW258">
        <v>0.11849999999999997</v>
      </c>
      <c r="BX258">
        <v>0.1</v>
      </c>
      <c r="BY258">
        <v>0.1</v>
      </c>
      <c r="BZ258">
        <v>0.1</v>
      </c>
      <c r="CA258">
        <v>0.1</v>
      </c>
      <c r="CB258">
        <v>0.1</v>
      </c>
      <c r="CC258">
        <v>0.1</v>
      </c>
    </row>
    <row r="259" spans="1:82" x14ac:dyDescent="0.15">
      <c r="A259" s="170"/>
      <c r="B259" s="25"/>
      <c r="D259" s="7"/>
      <c r="E259" s="7"/>
      <c r="F259" s="7"/>
      <c r="G259" s="7"/>
      <c r="I259"/>
      <c r="K259" s="11"/>
      <c r="L259" s="8"/>
      <c r="N259" s="11"/>
      <c r="O259" s="15"/>
      <c r="P259" s="11"/>
      <c r="Q259" s="11"/>
      <c r="R259" s="11"/>
      <c r="S259" s="11"/>
      <c r="T259" s="11"/>
      <c r="AB259" s="25"/>
      <c r="AC259" s="73"/>
      <c r="AD259" s="25"/>
      <c r="AE259" s="25"/>
      <c r="AO259" s="11"/>
      <c r="AP259" s="11"/>
      <c r="AQ259" s="11"/>
      <c r="AR259" s="11"/>
      <c r="AS259" s="11"/>
      <c r="AT259" s="11"/>
      <c r="AU259" s="11"/>
      <c r="AV259" s="11"/>
      <c r="AW259" s="11"/>
      <c r="AX259" s="11"/>
      <c r="AY259" s="11"/>
      <c r="AZ259" s="11"/>
      <c r="BA259" s="11"/>
      <c r="BB259" s="11"/>
      <c r="BG259" s="105">
        <v>1</v>
      </c>
      <c r="BH259">
        <v>0.2</v>
      </c>
      <c r="BI259">
        <v>0.23</v>
      </c>
      <c r="BJ259">
        <v>0.32749999999999996</v>
      </c>
      <c r="BK259">
        <v>0.45</v>
      </c>
      <c r="BL259">
        <v>0.57750000000000001</v>
      </c>
      <c r="BM259">
        <v>0.73</v>
      </c>
      <c r="BN259">
        <v>0.875</v>
      </c>
      <c r="BO259">
        <v>0.95</v>
      </c>
      <c r="BP259">
        <v>0.95</v>
      </c>
      <c r="BQ259">
        <v>0.92899999999999994</v>
      </c>
      <c r="BR259">
        <v>0.88390000000000002</v>
      </c>
      <c r="BS259">
        <v>0.72289999999999988</v>
      </c>
      <c r="BT259">
        <v>0.50340000000000029</v>
      </c>
      <c r="BU259">
        <v>0.29219999999999996</v>
      </c>
      <c r="BV259">
        <v>0.16619999999999982</v>
      </c>
      <c r="BW259">
        <v>0.11849999999999997</v>
      </c>
      <c r="BX259">
        <v>0.1</v>
      </c>
      <c r="BY259">
        <v>0.1</v>
      </c>
      <c r="BZ259">
        <v>0.1</v>
      </c>
      <c r="CA259">
        <v>0.1</v>
      </c>
      <c r="CB259">
        <v>0.1</v>
      </c>
      <c r="CC259">
        <v>0.1</v>
      </c>
    </row>
    <row r="260" spans="1:82" x14ac:dyDescent="0.15">
      <c r="A260" s="170"/>
      <c r="B260" s="25"/>
      <c r="D260" s="7"/>
      <c r="E260" s="7"/>
      <c r="F260" s="7"/>
      <c r="G260" s="7"/>
      <c r="I260"/>
      <c r="K260" s="11"/>
      <c r="L260" s="8"/>
      <c r="N260" s="11"/>
      <c r="O260" s="15"/>
      <c r="P260" s="11"/>
      <c r="Q260" s="11"/>
      <c r="R260" s="11"/>
      <c r="S260" s="11"/>
      <c r="T260" s="11"/>
      <c r="AB260" s="25"/>
      <c r="AC260" s="73"/>
      <c r="AD260" s="25"/>
      <c r="AE260" s="25"/>
      <c r="AO260" s="11"/>
      <c r="AP260" s="11"/>
      <c r="AQ260" s="11"/>
      <c r="AR260" s="11"/>
      <c r="AS260" s="11"/>
      <c r="AT260" s="11"/>
      <c r="AU260" s="11"/>
      <c r="AV260" s="11"/>
      <c r="AW260" s="11"/>
      <c r="AX260" s="11"/>
      <c r="AY260" s="11"/>
      <c r="AZ260" s="11"/>
      <c r="BA260" s="11"/>
      <c r="BB260" s="11"/>
      <c r="BG260" s="105">
        <v>1</v>
      </c>
      <c r="BH260">
        <v>0.2</v>
      </c>
      <c r="BI260">
        <v>0.23</v>
      </c>
      <c r="BJ260">
        <v>0.32749999999999996</v>
      </c>
      <c r="BK260">
        <v>0.45</v>
      </c>
      <c r="BL260">
        <v>0.57750000000000001</v>
      </c>
      <c r="BM260">
        <v>0.73</v>
      </c>
      <c r="BN260">
        <v>0.875</v>
      </c>
      <c r="BO260">
        <v>0.95</v>
      </c>
      <c r="BP260">
        <v>0.95</v>
      </c>
      <c r="BQ260">
        <v>0.92899999999999994</v>
      </c>
      <c r="BR260">
        <v>0.88390000000000002</v>
      </c>
      <c r="BS260">
        <v>0.72289999999999988</v>
      </c>
      <c r="BT260">
        <v>0.50340000000000029</v>
      </c>
      <c r="BU260">
        <v>0.29219999999999996</v>
      </c>
      <c r="BV260">
        <v>0.16619999999999982</v>
      </c>
      <c r="BW260">
        <v>0.11849999999999997</v>
      </c>
      <c r="BX260">
        <v>0.1</v>
      </c>
      <c r="BY260">
        <v>0.1</v>
      </c>
      <c r="BZ260">
        <v>0.1</v>
      </c>
      <c r="CA260">
        <v>0.1</v>
      </c>
      <c r="CB260">
        <v>0.1</v>
      </c>
      <c r="CC260">
        <v>0.1</v>
      </c>
    </row>
    <row r="261" spans="1:82" x14ac:dyDescent="0.15">
      <c r="A261" s="170"/>
      <c r="B261" s="25"/>
      <c r="D261" s="7"/>
      <c r="E261" s="7"/>
      <c r="F261" s="7"/>
      <c r="G261" s="7"/>
      <c r="I261"/>
      <c r="K261" s="11"/>
      <c r="L261" s="8"/>
      <c r="N261" s="11"/>
      <c r="O261" s="15"/>
      <c r="P261" s="11"/>
      <c r="Q261" s="11"/>
      <c r="R261" s="11"/>
      <c r="S261" s="11"/>
      <c r="T261" s="11"/>
      <c r="AB261" s="25"/>
      <c r="AC261" s="73"/>
      <c r="AD261" s="25"/>
      <c r="AE261" s="25"/>
      <c r="AO261" s="11"/>
      <c r="AP261" s="11"/>
      <c r="AQ261" s="11"/>
      <c r="AR261" s="11"/>
      <c r="AS261" s="11"/>
      <c r="AT261" s="11"/>
      <c r="AU261" s="11"/>
      <c r="AV261" s="11"/>
      <c r="AW261" s="11"/>
      <c r="AX261" s="11"/>
      <c r="AY261" s="11"/>
      <c r="AZ261" s="11"/>
      <c r="BA261" s="11"/>
      <c r="BB261" s="11"/>
      <c r="BG261" s="106">
        <v>1</v>
      </c>
      <c r="BH261">
        <v>0.2</v>
      </c>
      <c r="BI261">
        <v>0.23</v>
      </c>
      <c r="BJ261">
        <v>0.32749999999999996</v>
      </c>
      <c r="BK261">
        <v>0.45</v>
      </c>
      <c r="BL261">
        <v>0.57750000000000001</v>
      </c>
      <c r="BM261">
        <v>0.73</v>
      </c>
      <c r="BN261">
        <v>0.875</v>
      </c>
      <c r="BO261">
        <v>0.95</v>
      </c>
      <c r="BP261">
        <v>0.95</v>
      </c>
      <c r="BQ261">
        <v>0.92899999999999994</v>
      </c>
      <c r="BR261">
        <v>0.88390000000000002</v>
      </c>
      <c r="BS261">
        <v>0.72289999999999988</v>
      </c>
      <c r="BT261">
        <v>0.50340000000000029</v>
      </c>
      <c r="BU261">
        <v>0.29219999999999996</v>
      </c>
      <c r="BV261">
        <v>0.16619999999999982</v>
      </c>
      <c r="BW261">
        <v>0.11849999999999997</v>
      </c>
      <c r="BX261">
        <v>0.1</v>
      </c>
      <c r="BY261">
        <v>0.1</v>
      </c>
      <c r="BZ261">
        <v>0.1</v>
      </c>
      <c r="CA261">
        <v>0.1</v>
      </c>
      <c r="CB261">
        <v>0.1</v>
      </c>
      <c r="CC261">
        <v>0.1</v>
      </c>
    </row>
    <row r="262" spans="1:82" x14ac:dyDescent="0.15">
      <c r="A262" s="170"/>
      <c r="B262" s="25"/>
      <c r="D262" s="7"/>
      <c r="E262" s="7"/>
      <c r="F262" s="7"/>
      <c r="G262" s="7"/>
      <c r="I262"/>
      <c r="K262" s="11"/>
      <c r="L262" s="8"/>
      <c r="N262" s="11"/>
      <c r="O262" s="15"/>
      <c r="P262" s="11"/>
      <c r="Q262" s="11"/>
      <c r="R262" s="11"/>
      <c r="S262" s="11"/>
      <c r="T262" s="11"/>
      <c r="AB262" s="25"/>
      <c r="AC262" s="73"/>
      <c r="AD262" s="25"/>
      <c r="AE262" s="25"/>
      <c r="AO262" s="11"/>
      <c r="AP262" s="11"/>
      <c r="AQ262" s="11"/>
      <c r="AR262" s="11"/>
      <c r="AS262" s="11"/>
      <c r="AT262" s="11"/>
      <c r="AU262" s="11"/>
      <c r="AV262" s="11"/>
      <c r="AW262" s="11"/>
      <c r="AX262" s="11"/>
      <c r="AY262" s="11"/>
      <c r="AZ262" s="11"/>
      <c r="BA262" s="11"/>
      <c r="BB262" s="11"/>
      <c r="BG262" s="67"/>
      <c r="BH262" s="67"/>
      <c r="BI262" s="73"/>
      <c r="BJ262" s="67"/>
      <c r="BK262" s="73" t="s">
        <v>125</v>
      </c>
      <c r="BL262" s="67"/>
      <c r="BM262" s="73"/>
      <c r="BN262" s="73"/>
      <c r="BO262" s="73" t="s">
        <v>125</v>
      </c>
      <c r="BP262" s="73"/>
      <c r="BQ262" s="67"/>
      <c r="BR262" s="73"/>
      <c r="BS262" s="73" t="s">
        <v>125</v>
      </c>
      <c r="BT262" s="67"/>
      <c r="BU262" s="73"/>
      <c r="BV262" s="73" t="s">
        <v>125</v>
      </c>
      <c r="BW262" s="67"/>
      <c r="BX262" s="67"/>
      <c r="BY262" s="67"/>
      <c r="BZ262" s="67"/>
      <c r="CA262" s="67"/>
      <c r="CB262" s="67"/>
      <c r="CC262" s="67"/>
    </row>
    <row r="263" spans="1:82" x14ac:dyDescent="0.15">
      <c r="A263" s="170"/>
      <c r="B263" s="25"/>
      <c r="D263" s="7"/>
      <c r="E263" s="7"/>
      <c r="F263" s="7"/>
      <c r="G263" s="7"/>
      <c r="I263"/>
      <c r="K263" s="11"/>
      <c r="L263" s="8"/>
      <c r="N263" s="11"/>
      <c r="O263" s="15"/>
      <c r="P263" s="11"/>
      <c r="Q263" s="11"/>
      <c r="R263" s="11"/>
      <c r="S263" s="11"/>
      <c r="T263" s="11"/>
      <c r="AB263" s="25"/>
      <c r="AC263" s="73"/>
      <c r="AD263" s="25"/>
      <c r="AE263" s="25"/>
      <c r="BG263" s="67"/>
      <c r="BH263" s="67"/>
      <c r="BI263" s="73"/>
      <c r="BJ263" s="67"/>
      <c r="BK263" s="107" t="s">
        <v>160</v>
      </c>
      <c r="BL263" s="67"/>
      <c r="BM263" s="73"/>
      <c r="BN263" s="73"/>
      <c r="BO263" s="73" t="s">
        <v>147</v>
      </c>
      <c r="BP263" s="73"/>
      <c r="BQ263" s="67"/>
      <c r="BR263" s="73"/>
      <c r="BS263" s="73" t="s">
        <v>161</v>
      </c>
      <c r="BT263" s="67"/>
      <c r="BU263" s="73"/>
      <c r="BV263" s="73" t="s">
        <v>132</v>
      </c>
      <c r="BW263" s="67"/>
      <c r="BX263" s="67"/>
      <c r="BY263" s="67"/>
      <c r="BZ263" s="67"/>
      <c r="CA263" s="67"/>
      <c r="CB263" s="67"/>
      <c r="CC263" s="67"/>
    </row>
    <row r="264" spans="1:82" x14ac:dyDescent="0.15">
      <c r="A264" s="170"/>
      <c r="B264" s="25"/>
      <c r="D264" s="7"/>
      <c r="E264" s="7"/>
      <c r="F264" s="7"/>
      <c r="G264" s="7"/>
      <c r="I264"/>
      <c r="K264" s="11"/>
      <c r="L264" s="8"/>
      <c r="N264" s="11"/>
      <c r="O264" s="15"/>
      <c r="P264" s="11"/>
      <c r="Q264" s="11"/>
      <c r="R264" s="11"/>
      <c r="S264" s="11"/>
      <c r="T264" s="11"/>
      <c r="AB264" s="25"/>
      <c r="AC264" s="73"/>
      <c r="AD264" s="25"/>
      <c r="AE264" s="25"/>
      <c r="BG264" s="67"/>
      <c r="BH264" s="67"/>
      <c r="BI264" s="73"/>
      <c r="BJ264" s="67"/>
      <c r="BK264" s="73" t="s">
        <v>163</v>
      </c>
      <c r="BL264" s="67"/>
      <c r="BM264" s="73"/>
      <c r="BN264" s="73"/>
      <c r="BO264" s="67"/>
      <c r="BP264" s="73"/>
      <c r="BQ264" s="67"/>
      <c r="BR264" s="73"/>
      <c r="BS264" s="73" t="s">
        <v>164</v>
      </c>
      <c r="BT264" s="67"/>
      <c r="BU264" s="73"/>
      <c r="BV264" s="73" t="s">
        <v>165</v>
      </c>
      <c r="BW264" s="67"/>
      <c r="BX264" s="67"/>
      <c r="BY264" s="67"/>
      <c r="BZ264" s="67"/>
      <c r="CA264" s="67"/>
      <c r="CB264" s="67"/>
      <c r="CC264" s="67"/>
    </row>
    <row r="265" spans="1:82" x14ac:dyDescent="0.15">
      <c r="A265" s="170"/>
      <c r="B265" s="25"/>
      <c r="D265" s="7"/>
      <c r="E265" s="7"/>
      <c r="F265" s="7"/>
      <c r="G265" s="7"/>
      <c r="I265"/>
      <c r="K265" s="11"/>
      <c r="L265" s="8"/>
      <c r="N265" s="11"/>
      <c r="O265" s="15"/>
      <c r="P265" s="11"/>
      <c r="Q265" s="11"/>
      <c r="R265" s="11"/>
      <c r="S265" s="11"/>
      <c r="T265" s="11"/>
      <c r="AB265" s="25"/>
      <c r="AC265" s="73"/>
      <c r="AD265" s="25"/>
      <c r="AE265" s="25"/>
      <c r="BG265" s="182"/>
      <c r="BH265" s="67"/>
      <c r="BI265" s="73"/>
      <c r="BJ265" s="67"/>
      <c r="BK265" s="73"/>
      <c r="BL265" s="67"/>
      <c r="BM265" s="73"/>
      <c r="BN265" s="73"/>
      <c r="BO265" s="67"/>
      <c r="BP265" s="73"/>
      <c r="BQ265" s="67"/>
      <c r="BR265" s="73"/>
      <c r="BS265" s="73"/>
      <c r="BT265" s="67"/>
      <c r="BU265" s="73"/>
      <c r="BV265" s="73"/>
      <c r="BW265" s="67"/>
      <c r="BX265" s="67"/>
      <c r="BY265" s="67"/>
      <c r="BZ265" s="67"/>
      <c r="CA265" s="67"/>
      <c r="CB265" s="67"/>
      <c r="CC265" s="67"/>
    </row>
    <row r="266" spans="1:82" x14ac:dyDescent="0.15">
      <c r="A266" s="170"/>
      <c r="B266" s="25"/>
      <c r="D266" s="7"/>
      <c r="E266" s="7"/>
      <c r="F266" s="7"/>
      <c r="G266" s="7"/>
      <c r="I266"/>
      <c r="K266" s="11"/>
      <c r="L266" s="8"/>
      <c r="N266" s="11"/>
      <c r="O266" s="15"/>
      <c r="P266" s="11"/>
      <c r="Q266" s="11"/>
      <c r="R266" s="11"/>
      <c r="S266" s="11"/>
      <c r="T266" s="11"/>
      <c r="AB266" s="25"/>
      <c r="AC266" s="73"/>
      <c r="AD266" s="25"/>
      <c r="AE266" s="25"/>
      <c r="AG266" s="11"/>
      <c r="AH266" s="11"/>
      <c r="AI266" s="11"/>
      <c r="AJ266" s="11"/>
      <c r="AK266" s="11"/>
      <c r="AL266" s="11"/>
      <c r="AM266" s="11"/>
      <c r="AN266" s="11"/>
      <c r="BG266" s="67"/>
      <c r="BH266" s="67"/>
      <c r="BI266" s="67"/>
      <c r="BJ266" s="67"/>
      <c r="BK266" s="67"/>
      <c r="BL266" s="67"/>
      <c r="BM266" s="67"/>
      <c r="BN266" s="73"/>
      <c r="BO266" s="67"/>
      <c r="BP266" s="73"/>
      <c r="BQ266" s="67"/>
      <c r="BR266" s="67"/>
      <c r="BS266" s="67"/>
      <c r="BT266" s="67"/>
      <c r="BU266" s="67"/>
      <c r="BV266" s="73"/>
      <c r="BW266" s="67"/>
      <c r="BX266" s="67"/>
      <c r="BY266" s="67"/>
      <c r="BZ266" s="67"/>
      <c r="CA266" s="67"/>
      <c r="CB266" s="67"/>
      <c r="CC266" s="67"/>
    </row>
    <row r="267" spans="1:82" x14ac:dyDescent="0.15">
      <c r="A267" s="170"/>
      <c r="B267" s="25"/>
      <c r="D267" s="7"/>
      <c r="E267" s="7"/>
      <c r="F267" s="7"/>
      <c r="G267" s="7"/>
      <c r="I267"/>
      <c r="K267" s="11"/>
      <c r="L267" s="8"/>
      <c r="N267" s="11"/>
      <c r="O267" s="15"/>
      <c r="P267" s="11"/>
      <c r="Q267" s="11"/>
      <c r="R267" s="11"/>
      <c r="S267" s="11"/>
      <c r="T267" s="11"/>
      <c r="AB267" s="25"/>
      <c r="AC267" s="73"/>
      <c r="AD267" s="25"/>
      <c r="AE267" s="25"/>
      <c r="AG267" s="11"/>
      <c r="AH267" s="11"/>
      <c r="AI267" s="11"/>
      <c r="AJ267" s="11"/>
      <c r="AK267" s="11"/>
      <c r="AL267" s="11"/>
      <c r="AM267" s="11"/>
      <c r="AN267" s="11"/>
      <c r="BG267" s="67"/>
      <c r="BH267" s="67"/>
      <c r="BI267" s="67"/>
      <c r="BJ267" s="67"/>
      <c r="BK267" s="67"/>
      <c r="BL267" s="67"/>
      <c r="BM267" s="67"/>
      <c r="BN267" s="67"/>
      <c r="BO267" s="67"/>
      <c r="BP267" s="67"/>
      <c r="BQ267" s="67"/>
      <c r="BR267" s="67"/>
      <c r="BS267" s="67"/>
      <c r="BT267" s="67"/>
      <c r="BU267" s="67"/>
      <c r="BV267" s="67"/>
      <c r="BW267" s="67"/>
      <c r="BX267" s="67"/>
      <c r="BY267" s="67"/>
      <c r="BZ267" s="67"/>
      <c r="CA267" s="67"/>
      <c r="CB267" s="67"/>
      <c r="CC267" s="67"/>
    </row>
    <row r="268" spans="1:82" x14ac:dyDescent="0.15">
      <c r="A268" s="170"/>
      <c r="B268" s="25"/>
      <c r="D268" s="7"/>
      <c r="E268" s="7"/>
      <c r="F268" s="7"/>
      <c r="G268" s="7"/>
      <c r="I268"/>
      <c r="K268" s="11"/>
      <c r="L268" s="8"/>
      <c r="N268" s="11"/>
      <c r="O268" s="15"/>
      <c r="P268" s="11"/>
      <c r="Q268" s="11"/>
      <c r="R268" s="11"/>
      <c r="S268" s="11"/>
      <c r="T268" s="11"/>
      <c r="AB268" s="25"/>
      <c r="AC268" s="73"/>
      <c r="AD268" s="25"/>
      <c r="AE268" s="25"/>
      <c r="AG268" s="11"/>
      <c r="AH268" s="11"/>
      <c r="AI268" s="11"/>
      <c r="AJ268" s="11"/>
      <c r="AK268" s="11"/>
      <c r="AL268" s="11"/>
      <c r="AM268" s="11"/>
      <c r="AN268" s="11"/>
      <c r="BG268" s="73"/>
      <c r="BH268" s="372"/>
      <c r="BI268" s="372"/>
      <c r="BJ268" s="372"/>
      <c r="BK268" s="372"/>
      <c r="BL268" s="372"/>
      <c r="BM268" s="372"/>
      <c r="BN268" s="372"/>
      <c r="BO268" s="372"/>
      <c r="BP268" s="372"/>
      <c r="BQ268" s="372"/>
      <c r="BR268" s="372"/>
      <c r="BS268" s="372"/>
      <c r="BT268" s="372"/>
      <c r="BU268" s="372"/>
      <c r="BV268" s="372"/>
      <c r="BW268" s="372"/>
      <c r="BX268" s="372"/>
      <c r="BY268" s="372"/>
      <c r="BZ268" s="372"/>
      <c r="CA268" s="372"/>
      <c r="CB268" s="372"/>
      <c r="CC268" s="372"/>
    </row>
    <row r="269" spans="1:82" x14ac:dyDescent="0.15">
      <c r="A269" s="170"/>
      <c r="B269" s="25"/>
      <c r="D269" s="7"/>
      <c r="E269" s="7"/>
      <c r="F269" s="7"/>
      <c r="G269" s="7"/>
      <c r="I269"/>
      <c r="K269" s="11"/>
      <c r="L269" s="8"/>
      <c r="N269" s="11"/>
      <c r="O269" s="15"/>
      <c r="P269" s="11"/>
      <c r="Q269" s="11"/>
      <c r="R269" s="11"/>
      <c r="S269" s="11"/>
      <c r="T269" s="11"/>
      <c r="AB269" s="25"/>
      <c r="AC269" s="73"/>
      <c r="AD269" s="25"/>
      <c r="AE269" s="25"/>
      <c r="AG269" s="11"/>
      <c r="AH269" s="11"/>
      <c r="AI269" s="11"/>
      <c r="AJ269" s="11"/>
      <c r="AK269" s="11"/>
      <c r="AL269" s="11"/>
      <c r="AM269" s="11"/>
      <c r="AN269" s="11"/>
      <c r="BG269" s="73"/>
      <c r="BH269" s="372"/>
      <c r="BI269" s="372"/>
      <c r="BJ269" s="372"/>
      <c r="BK269" s="372"/>
      <c r="BL269" s="372"/>
      <c r="BM269" s="372"/>
      <c r="BN269" s="372"/>
      <c r="BO269" s="372"/>
      <c r="BP269" s="372"/>
      <c r="BQ269" s="372"/>
      <c r="BR269" s="372"/>
      <c r="BS269" s="372"/>
      <c r="BT269" s="372"/>
      <c r="BU269" s="372"/>
      <c r="BV269" s="372"/>
      <c r="BW269" s="372"/>
      <c r="BX269" s="372"/>
      <c r="BY269" s="372"/>
      <c r="BZ269" s="372"/>
      <c r="CA269" s="372"/>
      <c r="CB269" s="372"/>
      <c r="CC269" s="372"/>
    </row>
    <row r="270" spans="1:82" ht="16" x14ac:dyDescent="0.2">
      <c r="A270" s="170"/>
      <c r="B270" s="25"/>
      <c r="D270" s="7"/>
      <c r="E270" s="7"/>
      <c r="F270" s="7"/>
      <c r="G270" s="7"/>
      <c r="I270"/>
      <c r="K270" s="11"/>
      <c r="L270" s="8"/>
      <c r="N270" s="11"/>
      <c r="O270" s="15"/>
      <c r="P270" s="11"/>
      <c r="Q270" s="11"/>
      <c r="R270" s="11"/>
      <c r="S270" s="11"/>
      <c r="T270" s="11"/>
      <c r="AB270" s="25"/>
      <c r="AC270" s="73"/>
      <c r="AD270" s="25"/>
      <c r="AE270" s="25"/>
      <c r="AG270" s="11"/>
      <c r="AH270" s="11"/>
      <c r="AI270" s="11"/>
      <c r="AJ270" s="11"/>
      <c r="AK270" s="11"/>
      <c r="AL270" s="11"/>
      <c r="AM270" s="11"/>
      <c r="AN270" s="11"/>
      <c r="BG270" s="73"/>
      <c r="BH270">
        <f>AVERAGE(BG270,BI270)</f>
        <v>0.31</v>
      </c>
      <c r="BI270">
        <v>0.31</v>
      </c>
      <c r="BJ270">
        <f>AVERAGE(BI270,BK270)</f>
        <v>0.38500000000000001</v>
      </c>
      <c r="BK270">
        <v>0.46</v>
      </c>
      <c r="BL270">
        <f>AVERAGE(BK270,BM270)</f>
        <v>0.56500000000000006</v>
      </c>
      <c r="BM270">
        <v>0.67</v>
      </c>
      <c r="BN270">
        <f>AVERAGE(BM270,BO270)</f>
        <v>0.78</v>
      </c>
      <c r="BO270">
        <v>0.89</v>
      </c>
      <c r="BP270">
        <f>AVERAGE(BO270,BQ270)</f>
        <v>0.94500000000000006</v>
      </c>
      <c r="BQ270">
        <v>1</v>
      </c>
      <c r="BR270">
        <f>AVERAGE(BQ270,BS270)</f>
        <v>1.01</v>
      </c>
      <c r="BS270">
        <v>1.02</v>
      </c>
      <c r="BT270">
        <f>AVERAGE(BS270,BU270)</f>
        <v>1.01</v>
      </c>
      <c r="BU270">
        <v>1</v>
      </c>
      <c r="BV270">
        <f>AVERAGE(BU270,BW270)</f>
        <v>0.96500000000000008</v>
      </c>
      <c r="BW270">
        <v>0.93</v>
      </c>
      <c r="BX270">
        <f>AVERAGE(BW270,BY270)</f>
        <v>0.85000000000000009</v>
      </c>
      <c r="BY270">
        <v>0.77</v>
      </c>
      <c r="BZ270" s="371">
        <v>0.56499999999999995</v>
      </c>
      <c r="CA270">
        <v>0.5</v>
      </c>
      <c r="CB270">
        <v>0.1</v>
      </c>
      <c r="CC270">
        <v>0.1</v>
      </c>
    </row>
    <row r="271" spans="1:82" ht="16" x14ac:dyDescent="0.2">
      <c r="A271" s="170"/>
      <c r="B271" s="25"/>
      <c r="D271" s="7"/>
      <c r="E271" s="7"/>
      <c r="F271" s="7"/>
      <c r="G271" s="7"/>
      <c r="I271"/>
      <c r="K271" s="11"/>
      <c r="L271" s="8"/>
      <c r="N271" s="11"/>
      <c r="O271" s="15"/>
      <c r="P271" s="11"/>
      <c r="Q271" s="11"/>
      <c r="R271" s="11"/>
      <c r="S271" s="11"/>
      <c r="T271" s="11"/>
      <c r="AB271" s="25"/>
      <c r="AC271" s="73"/>
      <c r="AD271" s="25"/>
      <c r="AE271" s="25"/>
      <c r="BG271" s="73"/>
      <c r="BH271">
        <v>0.27444444444444449</v>
      </c>
      <c r="BI271">
        <v>0.32666666666666666</v>
      </c>
      <c r="BJ271">
        <v>0.41000000000000003</v>
      </c>
      <c r="BK271">
        <v>0.50666666666666671</v>
      </c>
      <c r="BL271">
        <v>0.62333333333333341</v>
      </c>
      <c r="BM271">
        <v>0.74333333333333329</v>
      </c>
      <c r="BN271">
        <v>0.86555555555555552</v>
      </c>
      <c r="BO271">
        <v>0.93888888888888899</v>
      </c>
      <c r="BP271">
        <v>1</v>
      </c>
      <c r="BQ271">
        <v>1.0111111111111111</v>
      </c>
      <c r="BR271">
        <v>1.0177777777777777</v>
      </c>
      <c r="BS271">
        <v>1.0066666666666666</v>
      </c>
      <c r="BT271">
        <v>0.98444444444444434</v>
      </c>
      <c r="BU271">
        <v>0.94555555555555559</v>
      </c>
      <c r="BV271">
        <v>0.87666666666666715</v>
      </c>
      <c r="BW271">
        <v>0.78777777777777813</v>
      </c>
      <c r="BX271">
        <v>0.65000000000000036</v>
      </c>
      <c r="BY271">
        <v>0.50000000000000044</v>
      </c>
      <c r="BZ271">
        <v>0.1</v>
      </c>
      <c r="CA271" s="371">
        <v>0.1</v>
      </c>
      <c r="CB271">
        <v>0.1</v>
      </c>
      <c r="CC271">
        <v>0.1</v>
      </c>
      <c r="CD271">
        <v>0.1</v>
      </c>
    </row>
    <row r="272" spans="1:82" x14ac:dyDescent="0.15">
      <c r="A272" s="170"/>
      <c r="B272" s="25"/>
      <c r="D272" s="7"/>
      <c r="E272" s="7"/>
      <c r="F272" s="7"/>
      <c r="G272" s="7"/>
      <c r="I272"/>
      <c r="K272" s="11"/>
      <c r="L272" s="8"/>
      <c r="N272" s="11"/>
      <c r="O272" s="15"/>
      <c r="P272" s="11"/>
      <c r="Q272" s="11"/>
      <c r="R272" s="11"/>
      <c r="S272" s="11"/>
      <c r="T272" s="11"/>
      <c r="AB272" s="25"/>
      <c r="AC272" s="73"/>
      <c r="AD272" s="25"/>
      <c r="AE272" s="25"/>
      <c r="BG272" s="73"/>
      <c r="BH272" s="96"/>
      <c r="BI272" s="96"/>
      <c r="BJ272" s="96"/>
      <c r="BK272" s="96"/>
      <c r="BL272" s="96"/>
      <c r="BM272" s="96"/>
      <c r="BN272" s="96"/>
      <c r="BO272" s="96"/>
      <c r="BP272" s="96"/>
      <c r="BQ272" s="96"/>
      <c r="BR272" s="96"/>
      <c r="BS272" s="96"/>
      <c r="BT272" s="96"/>
      <c r="BU272" s="96"/>
      <c r="BV272" s="96"/>
      <c r="BW272" s="96"/>
      <c r="BX272" s="96"/>
      <c r="BY272" s="96"/>
      <c r="BZ272" s="96"/>
      <c r="CA272" s="96"/>
      <c r="CB272" s="96"/>
      <c r="CC272" s="96"/>
    </row>
    <row r="273" spans="1:91" x14ac:dyDescent="0.15">
      <c r="A273" s="170"/>
      <c r="B273" s="25"/>
      <c r="D273" s="7"/>
      <c r="E273" s="7"/>
      <c r="F273" s="7"/>
      <c r="G273" s="7"/>
      <c r="I273"/>
      <c r="K273" s="11"/>
      <c r="L273" s="8"/>
      <c r="N273" s="11"/>
      <c r="O273" s="15"/>
      <c r="P273" s="11"/>
      <c r="Q273" s="11"/>
      <c r="R273" s="11"/>
      <c r="S273" s="11"/>
      <c r="T273" s="11"/>
      <c r="AB273" s="25"/>
      <c r="AC273" s="73"/>
      <c r="AD273" s="25"/>
      <c r="AE273" s="25"/>
      <c r="BG273" s="73"/>
      <c r="BH273" s="96"/>
      <c r="BI273" s="96"/>
      <c r="BJ273" s="96"/>
      <c r="BK273" s="96"/>
      <c r="BL273" s="96"/>
      <c r="BM273" s="96"/>
      <c r="BN273" s="96"/>
      <c r="BO273" s="96"/>
      <c r="BP273" s="96"/>
      <c r="BQ273" s="96"/>
      <c r="BR273" s="96"/>
      <c r="BS273" s="96"/>
      <c r="BT273" s="96"/>
      <c r="BU273" s="96"/>
      <c r="BV273" s="96"/>
      <c r="BW273" s="96"/>
      <c r="BX273" s="96"/>
      <c r="BY273" s="96"/>
      <c r="BZ273" s="96"/>
      <c r="CA273" s="96"/>
      <c r="CB273" s="96"/>
      <c r="CC273" s="96"/>
    </row>
    <row r="274" spans="1:91" x14ac:dyDescent="0.15">
      <c r="A274" s="170"/>
      <c r="B274" s="25"/>
      <c r="D274" s="7"/>
      <c r="E274" s="7"/>
      <c r="F274" s="7"/>
      <c r="G274" s="7"/>
      <c r="I274"/>
      <c r="K274" s="11"/>
      <c r="L274" s="8"/>
      <c r="N274" s="11"/>
      <c r="O274" s="15"/>
      <c r="P274" s="11"/>
      <c r="Q274" s="11"/>
      <c r="R274" s="11"/>
      <c r="S274" s="11"/>
      <c r="T274" s="11"/>
      <c r="AB274" s="25"/>
      <c r="AC274" s="73"/>
      <c r="AD274" s="25"/>
      <c r="AE274" s="25"/>
      <c r="AO274" s="11"/>
      <c r="AP274" s="11"/>
      <c r="AQ274" s="11"/>
      <c r="AR274" s="11"/>
      <c r="AS274" s="11"/>
      <c r="AT274" s="11"/>
      <c r="AU274" s="11"/>
      <c r="AV274" s="11"/>
      <c r="AW274" s="11"/>
      <c r="AX274" s="11"/>
      <c r="AY274" s="11"/>
      <c r="AZ274" s="11"/>
      <c r="BA274" s="11"/>
      <c r="BB274" s="11"/>
      <c r="BG274" s="73"/>
      <c r="BH274" s="96"/>
      <c r="BI274" s="96"/>
      <c r="BJ274" s="96"/>
      <c r="BK274" s="96"/>
      <c r="BL274" s="96"/>
      <c r="BM274" s="96"/>
      <c r="BN274" s="96"/>
      <c r="BO274" s="96"/>
      <c r="BP274" s="96"/>
      <c r="BQ274" s="96"/>
      <c r="BR274" s="96"/>
      <c r="BS274" s="96"/>
      <c r="BT274" s="96"/>
      <c r="BU274" s="96"/>
      <c r="BV274" s="96"/>
      <c r="BW274" s="96"/>
      <c r="BX274" s="96"/>
      <c r="BY274" s="96"/>
      <c r="BZ274" s="96"/>
      <c r="CA274" s="96"/>
      <c r="CB274" s="96"/>
      <c r="CC274" s="96"/>
    </row>
    <row r="275" spans="1:91" x14ac:dyDescent="0.15">
      <c r="A275" s="170"/>
      <c r="B275" s="25"/>
      <c r="D275" s="7"/>
      <c r="E275" s="7"/>
      <c r="F275" s="7"/>
      <c r="G275" s="7"/>
      <c r="I275"/>
      <c r="K275" s="11"/>
      <c r="L275" s="8"/>
      <c r="N275" s="11"/>
      <c r="O275" s="15"/>
      <c r="P275" s="11"/>
      <c r="Q275" s="11"/>
      <c r="R275" s="11"/>
      <c r="S275" s="11"/>
      <c r="T275" s="11"/>
      <c r="AB275" s="25"/>
      <c r="AC275" s="73"/>
      <c r="AD275" s="25"/>
      <c r="AE275" s="25"/>
      <c r="AO275" s="11"/>
      <c r="AP275" s="11"/>
      <c r="AQ275" s="11"/>
      <c r="AR275" s="11"/>
      <c r="AS275" s="11"/>
      <c r="AT275" s="11"/>
      <c r="AU275" s="11"/>
      <c r="AV275" s="11"/>
      <c r="AW275" s="11"/>
      <c r="AX275" s="11"/>
      <c r="AY275" s="11"/>
      <c r="AZ275" s="11"/>
      <c r="BA275" s="11"/>
      <c r="BB275" s="11"/>
      <c r="BG275" s="73"/>
      <c r="BH275" s="96"/>
      <c r="BI275" s="96"/>
      <c r="BJ275" s="96"/>
      <c r="BK275" s="96"/>
      <c r="BL275" s="96"/>
      <c r="BM275" s="96"/>
      <c r="BN275" s="96"/>
      <c r="BO275" s="96"/>
      <c r="BP275" s="96"/>
      <c r="BQ275" s="96"/>
      <c r="BR275" s="96"/>
      <c r="BS275" s="96"/>
      <c r="BT275" s="96"/>
      <c r="BU275" s="96"/>
      <c r="BV275" s="96"/>
      <c r="BW275" s="96"/>
      <c r="BX275" s="96"/>
      <c r="BY275" s="96"/>
      <c r="BZ275" s="96"/>
      <c r="CA275" s="96"/>
      <c r="CB275" s="96"/>
      <c r="CC275" s="96"/>
    </row>
    <row r="276" spans="1:91" x14ac:dyDescent="0.15">
      <c r="A276" s="170"/>
      <c r="B276" s="25"/>
      <c r="D276" s="7"/>
      <c r="E276" s="7"/>
      <c r="F276" s="7"/>
      <c r="G276" s="7"/>
      <c r="I276"/>
      <c r="K276" s="11"/>
      <c r="L276" s="8"/>
      <c r="N276" s="11"/>
      <c r="O276" s="15"/>
      <c r="P276" s="11"/>
      <c r="Q276" s="11"/>
      <c r="R276" s="11"/>
      <c r="S276" s="11"/>
      <c r="T276" s="11"/>
      <c r="AB276" s="25"/>
      <c r="AC276" s="73"/>
      <c r="AD276" s="25"/>
      <c r="AE276" s="25"/>
      <c r="AO276" s="11"/>
      <c r="AP276" s="11"/>
      <c r="AQ276" s="11"/>
      <c r="AR276" s="11"/>
      <c r="AS276" s="11"/>
      <c r="AT276" s="11"/>
      <c r="AU276" s="11"/>
      <c r="AV276" s="11"/>
      <c r="AW276" s="11"/>
      <c r="AX276" s="11"/>
      <c r="AY276" s="11"/>
      <c r="AZ276" s="11"/>
      <c r="BA276" s="11"/>
      <c r="BB276" s="11"/>
      <c r="BG276" s="73"/>
      <c r="BH276" s="96"/>
      <c r="BI276" s="96"/>
      <c r="BJ276" s="96"/>
      <c r="BK276" s="96"/>
      <c r="BL276" s="96"/>
      <c r="BM276" s="96"/>
      <c r="BN276" s="96"/>
      <c r="BO276" s="96"/>
      <c r="BP276" s="96"/>
      <c r="BQ276" s="96"/>
      <c r="BR276" s="96"/>
      <c r="BS276" s="96"/>
      <c r="BT276" s="96"/>
      <c r="BU276" s="96"/>
      <c r="BV276" s="96"/>
      <c r="BW276" s="96"/>
      <c r="BX276" s="96"/>
      <c r="BY276" s="96"/>
      <c r="BZ276" s="96"/>
      <c r="CA276" s="96"/>
      <c r="CB276" s="96"/>
      <c r="CC276" s="96"/>
    </row>
    <row r="277" spans="1:91" x14ac:dyDescent="0.15">
      <c r="A277" s="170"/>
      <c r="B277" s="25"/>
      <c r="D277" s="7"/>
      <c r="E277" s="7"/>
      <c r="F277" s="7"/>
      <c r="G277" s="7"/>
      <c r="I277"/>
      <c r="K277" s="11"/>
      <c r="L277" s="8"/>
      <c r="N277" s="11"/>
      <c r="O277" s="15"/>
      <c r="P277" s="11"/>
      <c r="Q277" s="11"/>
      <c r="R277" s="11"/>
      <c r="S277" s="11"/>
      <c r="T277" s="11"/>
      <c r="AB277" s="25"/>
      <c r="AC277" s="73"/>
      <c r="AD277" s="25"/>
      <c r="AE277" s="25"/>
      <c r="AO277" s="11"/>
      <c r="AP277" s="11"/>
      <c r="AQ277" s="11"/>
      <c r="AR277" s="11"/>
      <c r="AS277" s="11"/>
      <c r="AT277" s="11"/>
      <c r="AU277" s="11"/>
      <c r="AV277" s="11"/>
      <c r="AW277" s="11"/>
      <c r="AX277" s="11"/>
      <c r="AY277" s="11"/>
      <c r="AZ277" s="11"/>
      <c r="BA277" s="11"/>
      <c r="BB277" s="11"/>
      <c r="BG277" s="67"/>
      <c r="BH277" s="67"/>
      <c r="BI277" s="67"/>
      <c r="BJ277" s="67"/>
      <c r="BK277" s="67"/>
      <c r="BL277" s="372"/>
      <c r="BM277" s="372"/>
      <c r="BN277" s="372"/>
      <c r="BO277" s="372"/>
      <c r="BP277" s="73"/>
      <c r="BQ277" s="73"/>
      <c r="BR277" s="73"/>
      <c r="BS277" s="73"/>
      <c r="BT277" s="67"/>
      <c r="BU277" s="67"/>
      <c r="BV277" s="73"/>
      <c r="BW277" s="67"/>
      <c r="BX277" s="67"/>
      <c r="BY277" s="67"/>
      <c r="BZ277" s="67"/>
      <c r="CA277" s="67"/>
      <c r="CB277" s="67"/>
      <c r="CC277" s="67"/>
    </row>
    <row r="278" spans="1:91" x14ac:dyDescent="0.15">
      <c r="A278" s="170"/>
      <c r="B278" s="25"/>
      <c r="D278" s="7"/>
      <c r="E278" s="7"/>
      <c r="F278" s="7"/>
      <c r="G278" s="7"/>
      <c r="I278"/>
      <c r="K278" s="11"/>
      <c r="L278" s="8"/>
      <c r="N278" s="11"/>
      <c r="O278" s="15"/>
      <c r="P278" s="11"/>
      <c r="Q278" s="11"/>
      <c r="R278" s="11"/>
      <c r="S278" s="11"/>
      <c r="T278" s="11"/>
      <c r="AB278" s="25"/>
      <c r="AC278" s="73"/>
      <c r="AD278" s="25"/>
      <c r="AE278" s="25"/>
      <c r="AO278" s="11"/>
      <c r="AP278" s="11"/>
      <c r="AQ278" s="11"/>
      <c r="AR278" s="11"/>
      <c r="AS278" s="11"/>
      <c r="AT278" s="11"/>
      <c r="AU278" s="11"/>
      <c r="AV278" s="11"/>
      <c r="AW278" s="11"/>
      <c r="AX278" s="11"/>
      <c r="AY278" s="11"/>
      <c r="AZ278" s="11"/>
      <c r="BA278" s="11"/>
      <c r="BB278" s="11"/>
      <c r="BG278" s="67"/>
      <c r="BH278" s="67"/>
      <c r="BI278" s="73"/>
      <c r="BJ278" s="67"/>
      <c r="BK278" s="67"/>
      <c r="BL278" s="372"/>
      <c r="BM278" s="372"/>
      <c r="BN278" s="372"/>
      <c r="BO278" s="372"/>
      <c r="BP278" s="73"/>
      <c r="BQ278" s="108"/>
      <c r="BR278" s="73"/>
      <c r="BS278" s="73"/>
      <c r="BT278" s="67"/>
      <c r="BU278" s="67"/>
      <c r="BV278" s="73"/>
      <c r="BW278" s="67"/>
      <c r="BX278" s="67"/>
      <c r="BY278" s="67"/>
      <c r="BZ278" s="67"/>
      <c r="CA278" s="67"/>
      <c r="CB278" s="67"/>
      <c r="CC278" s="67"/>
    </row>
    <row r="279" spans="1:91" x14ac:dyDescent="0.15">
      <c r="A279" s="170"/>
      <c r="B279" s="25"/>
      <c r="D279" s="7"/>
      <c r="E279" s="7"/>
      <c r="F279" s="7"/>
      <c r="G279" s="7"/>
      <c r="I279"/>
      <c r="K279" s="11"/>
      <c r="L279" s="8"/>
      <c r="N279" s="11"/>
      <c r="O279" s="15"/>
      <c r="P279" s="11"/>
      <c r="Q279" s="11"/>
      <c r="R279" s="11"/>
      <c r="S279" s="11"/>
      <c r="T279" s="11"/>
      <c r="AB279" s="25"/>
      <c r="AC279" s="73"/>
      <c r="AD279" s="25"/>
      <c r="AE279" s="25"/>
      <c r="BG279" s="67"/>
      <c r="BH279" s="67"/>
      <c r="BI279" s="73"/>
      <c r="BJ279" s="67"/>
      <c r="BK279" s="67"/>
      <c r="BL279" s="67"/>
      <c r="BM279" s="73"/>
      <c r="BN279" s="372"/>
      <c r="BO279" s="372"/>
      <c r="BP279" s="73"/>
      <c r="BQ279" s="73"/>
      <c r="BR279" s="73"/>
      <c r="BS279" s="73"/>
      <c r="BT279" s="67"/>
      <c r="BU279" s="67"/>
      <c r="BV279" s="67"/>
      <c r="BW279" s="67"/>
      <c r="BX279" s="67"/>
      <c r="BY279" s="67"/>
      <c r="BZ279" s="67"/>
      <c r="CA279" s="67"/>
      <c r="CB279" s="67"/>
      <c r="CC279" s="67"/>
    </row>
    <row r="280" spans="1:91" x14ac:dyDescent="0.15">
      <c r="A280" s="170"/>
      <c r="B280" s="25"/>
      <c r="D280" s="7"/>
      <c r="E280" s="7"/>
      <c r="F280" s="7"/>
      <c r="G280" s="7"/>
      <c r="I280"/>
      <c r="K280" s="11"/>
      <c r="L280" s="8"/>
      <c r="N280" s="11"/>
      <c r="O280" s="15"/>
      <c r="P280" s="11"/>
      <c r="Q280" s="11"/>
      <c r="R280" s="11"/>
      <c r="S280" s="11"/>
      <c r="T280" s="11"/>
      <c r="AB280" s="25"/>
      <c r="AC280" s="73"/>
      <c r="AD280" s="25"/>
      <c r="AE280" s="25"/>
      <c r="BG280" s="67"/>
      <c r="BH280" s="67"/>
      <c r="BI280" s="67"/>
      <c r="BJ280" s="67"/>
      <c r="BK280" s="67"/>
      <c r="BL280" s="67"/>
      <c r="BM280" s="67"/>
      <c r="BN280" s="73"/>
      <c r="BO280" s="67"/>
      <c r="BP280" s="73"/>
      <c r="BQ280" s="67"/>
      <c r="BR280" s="67"/>
      <c r="BS280" s="73"/>
      <c r="BT280" s="67"/>
      <c r="BU280" s="67"/>
      <c r="BV280" s="67"/>
      <c r="BW280" s="67"/>
      <c r="BX280" s="67"/>
      <c r="BY280" s="67"/>
      <c r="BZ280" s="67"/>
      <c r="CA280" s="67"/>
      <c r="CB280" s="67"/>
      <c r="CC280" s="67"/>
    </row>
    <row r="281" spans="1:91" x14ac:dyDescent="0.15">
      <c r="A281" s="170"/>
      <c r="B281" s="25"/>
      <c r="D281" s="7"/>
      <c r="E281" s="7"/>
      <c r="F281" s="7"/>
      <c r="G281" s="7"/>
      <c r="I281"/>
      <c r="K281" s="11"/>
      <c r="L281" s="8"/>
      <c r="N281" s="11"/>
      <c r="O281" s="15"/>
      <c r="P281" s="11"/>
      <c r="Q281" s="11"/>
      <c r="R281" s="11"/>
      <c r="S281" s="11"/>
      <c r="T281" s="11"/>
      <c r="AB281" s="25"/>
      <c r="AC281" s="73"/>
      <c r="AD281" s="25"/>
      <c r="AE281" s="25"/>
      <c r="AG281" s="11"/>
      <c r="AH281" s="11"/>
      <c r="AI281" s="11"/>
      <c r="AJ281" s="11"/>
      <c r="AK281" s="11"/>
      <c r="AL281" s="11"/>
      <c r="AM281" s="11"/>
      <c r="AN281" s="11"/>
      <c r="BG281" s="182"/>
      <c r="BH281" s="67"/>
      <c r="BI281" s="67"/>
      <c r="BJ281" s="67"/>
      <c r="BK281" s="67"/>
      <c r="BL281" s="67"/>
      <c r="BM281" s="67"/>
      <c r="BN281" s="73"/>
      <c r="BO281" s="67"/>
      <c r="BP281" s="73"/>
      <c r="BQ281" s="67"/>
      <c r="BR281" s="67"/>
      <c r="BS281" s="73"/>
      <c r="BT281" s="67"/>
      <c r="BU281" s="67"/>
      <c r="BV281" s="67"/>
      <c r="BW281" s="67"/>
      <c r="BX281" s="67"/>
      <c r="BY281" s="67"/>
      <c r="BZ281" s="67"/>
      <c r="CA281" s="67"/>
      <c r="CB281" s="67"/>
      <c r="CC281" s="67"/>
    </row>
    <row r="282" spans="1:91" x14ac:dyDescent="0.15">
      <c r="A282" s="170"/>
      <c r="B282" s="25"/>
      <c r="D282" s="7"/>
      <c r="E282" s="7"/>
      <c r="F282" s="7"/>
      <c r="G282" s="7"/>
      <c r="I282"/>
      <c r="K282" s="11"/>
      <c r="L282" s="8"/>
      <c r="M282" s="181"/>
      <c r="N282" s="11"/>
      <c r="O282" s="15"/>
      <c r="P282" s="11"/>
      <c r="Q282" s="11"/>
      <c r="R282" s="11"/>
      <c r="S282" s="11"/>
      <c r="T282" s="11"/>
      <c r="AB282" s="25"/>
      <c r="AC282" s="73"/>
      <c r="AD282" s="25"/>
      <c r="AE282" s="25"/>
      <c r="AG282" s="11"/>
      <c r="AH282" s="11"/>
      <c r="AI282" s="11"/>
      <c r="AJ282" s="11"/>
      <c r="AK282" s="11"/>
      <c r="AL282" s="11"/>
      <c r="AM282" s="11"/>
      <c r="AN282" s="11"/>
      <c r="BG282" s="67"/>
      <c r="BH282" s="67"/>
      <c r="BI282" s="67"/>
      <c r="BJ282" s="67"/>
      <c r="BK282" s="67"/>
      <c r="BL282" s="67"/>
      <c r="BM282" s="67"/>
      <c r="BN282" s="67"/>
      <c r="BO282" s="67"/>
      <c r="BP282" s="67"/>
      <c r="BQ282" s="67"/>
      <c r="BR282" s="67"/>
      <c r="BS282" s="67"/>
      <c r="BT282" s="67"/>
      <c r="BU282" s="67"/>
      <c r="BV282" s="67"/>
      <c r="BW282" s="67"/>
      <c r="BX282" s="67"/>
      <c r="BY282" s="67"/>
      <c r="BZ282" s="67"/>
      <c r="CA282" s="67"/>
      <c r="CB282" s="67"/>
      <c r="CC282" s="67"/>
    </row>
    <row r="283" spans="1:91" x14ac:dyDescent="0.15">
      <c r="A283" s="170"/>
      <c r="B283" s="25"/>
      <c r="D283" s="7"/>
      <c r="E283" s="7"/>
      <c r="F283" s="7"/>
      <c r="G283" s="7"/>
      <c r="I283"/>
      <c r="K283" s="11"/>
      <c r="L283" s="8"/>
      <c r="N283" s="11"/>
      <c r="O283" s="15"/>
      <c r="P283" s="11"/>
      <c r="Q283" s="11"/>
      <c r="R283" s="11"/>
      <c r="S283" s="11"/>
      <c r="T283" s="11"/>
      <c r="AB283" s="25"/>
      <c r="AC283" s="73"/>
      <c r="AD283" s="25"/>
      <c r="AE283" s="25"/>
      <c r="AG283" s="11"/>
      <c r="AH283" s="11"/>
      <c r="AI283" s="11"/>
      <c r="AJ283" s="11"/>
      <c r="AK283" s="11"/>
      <c r="AL283" s="11"/>
      <c r="AM283" s="11"/>
      <c r="AN283" s="11"/>
      <c r="BG283" s="67"/>
      <c r="BH283" s="67"/>
      <c r="BI283" s="67"/>
      <c r="BJ283" s="67"/>
      <c r="BK283" s="67"/>
      <c r="BL283" s="67"/>
      <c r="BM283" s="67"/>
      <c r="BN283" s="67"/>
      <c r="BO283" s="67"/>
      <c r="BP283" s="67"/>
      <c r="BQ283" s="67"/>
      <c r="BR283" s="67"/>
      <c r="BS283" s="67"/>
      <c r="BT283" s="67"/>
      <c r="BU283" s="67"/>
      <c r="BV283" s="67"/>
      <c r="BW283" s="67"/>
      <c r="BX283" s="67"/>
      <c r="BY283" s="67"/>
      <c r="BZ283" s="67"/>
      <c r="CA283" s="67"/>
      <c r="CB283" s="67"/>
      <c r="CC283" s="67"/>
    </row>
    <row r="284" spans="1:91" x14ac:dyDescent="0.15">
      <c r="A284" s="170"/>
      <c r="B284" s="25"/>
      <c r="D284" s="7"/>
      <c r="E284" s="7"/>
      <c r="F284" s="7"/>
      <c r="G284" s="7"/>
      <c r="I284"/>
      <c r="K284" s="11"/>
      <c r="L284" s="8"/>
      <c r="N284" s="11"/>
      <c r="O284" s="15"/>
      <c r="P284" s="11"/>
      <c r="Q284" s="11"/>
      <c r="R284" s="11"/>
      <c r="S284" s="11"/>
      <c r="T284" s="11"/>
      <c r="AB284" s="25"/>
      <c r="AC284" s="73"/>
      <c r="AD284" s="25"/>
      <c r="AE284" s="25"/>
      <c r="AG284" s="11"/>
      <c r="AH284" s="11"/>
      <c r="AI284" s="11"/>
      <c r="AJ284" s="11"/>
      <c r="AK284" s="11"/>
      <c r="AL284" s="11"/>
      <c r="AM284" s="11"/>
      <c r="AN284" s="11"/>
      <c r="BG284" s="73"/>
      <c r="BH284" s="372"/>
      <c r="BI284" s="372"/>
      <c r="BJ284" s="372"/>
      <c r="BK284" s="372"/>
      <c r="BL284" s="372"/>
      <c r="BM284" s="372"/>
      <c r="BN284" s="372"/>
      <c r="BO284" s="372"/>
      <c r="BP284" s="372"/>
      <c r="BQ284" s="372"/>
      <c r="BR284" s="372"/>
      <c r="BS284" s="372"/>
      <c r="BT284" s="372"/>
      <c r="BU284" s="372"/>
      <c r="BV284" s="372"/>
      <c r="BW284" s="372"/>
      <c r="BX284" s="372"/>
      <c r="BY284" s="372"/>
      <c r="BZ284" s="372"/>
      <c r="CA284" s="372"/>
      <c r="CB284" s="372"/>
      <c r="CC284" s="372"/>
    </row>
    <row r="285" spans="1:91" x14ac:dyDescent="0.15">
      <c r="A285" s="170"/>
      <c r="B285" s="25"/>
      <c r="D285" s="7"/>
      <c r="E285" s="7"/>
      <c r="F285" s="7"/>
      <c r="G285" s="7"/>
      <c r="I285"/>
      <c r="K285" s="11"/>
      <c r="L285" s="8"/>
      <c r="N285" s="11"/>
      <c r="O285" s="15"/>
      <c r="P285" s="11"/>
      <c r="Q285" s="11"/>
      <c r="R285" s="11"/>
      <c r="S285" s="11"/>
      <c r="T285" s="11"/>
      <c r="AB285" s="25"/>
      <c r="AC285" s="73"/>
      <c r="AD285" s="25"/>
      <c r="AE285" s="25"/>
      <c r="AG285" s="11"/>
      <c r="AH285" s="11"/>
      <c r="AI285" s="11"/>
      <c r="AJ285" s="11"/>
      <c r="AK285" s="11"/>
      <c r="AL285" s="11"/>
      <c r="AM285" s="11"/>
      <c r="AN285" s="11"/>
      <c r="BG285" s="73"/>
      <c r="BH285" s="372"/>
      <c r="BI285" s="372"/>
      <c r="BJ285" s="372"/>
      <c r="BK285" s="372"/>
      <c r="BL285" s="372"/>
      <c r="BM285" s="372"/>
      <c r="BN285" s="372"/>
      <c r="BO285" s="372"/>
      <c r="BP285" s="372"/>
      <c r="BQ285" s="372"/>
      <c r="BR285" s="372"/>
      <c r="BS285" s="372"/>
      <c r="BT285" s="372"/>
      <c r="BU285" s="372"/>
      <c r="BV285" s="372"/>
      <c r="BW285" s="372"/>
      <c r="BX285" s="372"/>
      <c r="BY285" s="372"/>
      <c r="BZ285" s="372"/>
      <c r="CA285" s="372"/>
      <c r="CB285" s="372"/>
      <c r="CC285" s="372"/>
      <c r="CF285" s="67" t="s">
        <v>371</v>
      </c>
    </row>
    <row r="286" spans="1:91" x14ac:dyDescent="0.15">
      <c r="A286" s="170"/>
      <c r="B286" s="25"/>
      <c r="D286" s="7"/>
      <c r="E286" s="7"/>
      <c r="F286" s="7"/>
      <c r="G286" s="7"/>
      <c r="I286"/>
      <c r="K286" s="11"/>
      <c r="L286" s="8"/>
      <c r="N286" s="11"/>
      <c r="O286" s="15"/>
      <c r="P286" s="11"/>
      <c r="Q286" s="11"/>
      <c r="R286" s="11"/>
      <c r="S286" s="11"/>
      <c r="T286" s="11"/>
      <c r="AB286" s="25"/>
      <c r="AC286" s="73"/>
      <c r="AD286" s="25"/>
      <c r="AE286" s="25"/>
      <c r="BG286" s="73"/>
      <c r="BH286" s="73"/>
      <c r="BI286" s="73"/>
      <c r="BJ286" s="73"/>
      <c r="BK286" s="73"/>
      <c r="BL286" s="73"/>
      <c r="BM286" s="73"/>
      <c r="BN286" s="73"/>
      <c r="BO286" s="73"/>
      <c r="BP286" s="73"/>
      <c r="BQ286" s="73"/>
      <c r="BR286" s="73"/>
      <c r="BS286" s="73"/>
      <c r="BT286" s="73"/>
      <c r="BU286" s="73"/>
      <c r="BV286" s="73"/>
      <c r="BW286" s="73"/>
      <c r="BX286" s="73"/>
      <c r="BY286" s="73"/>
      <c r="BZ286" s="73"/>
      <c r="CA286" s="73"/>
      <c r="CB286" s="73"/>
      <c r="CC286" s="73"/>
      <c r="CF286" s="67" t="s">
        <v>361</v>
      </c>
    </row>
    <row r="287" spans="1:91" x14ac:dyDescent="0.15">
      <c r="A287" s="170"/>
      <c r="B287" s="25"/>
      <c r="D287" s="7"/>
      <c r="E287" s="7"/>
      <c r="F287" s="7"/>
      <c r="G287" s="7"/>
      <c r="I287"/>
      <c r="K287" s="11"/>
      <c r="L287" s="8"/>
      <c r="N287" s="11"/>
      <c r="O287" s="15"/>
      <c r="P287" s="11"/>
      <c r="Q287" s="11"/>
      <c r="R287" s="11"/>
      <c r="S287" s="11"/>
      <c r="T287" s="11"/>
      <c r="AB287" s="25"/>
      <c r="AC287" s="73"/>
      <c r="AD287" s="25"/>
      <c r="AE287" s="25"/>
      <c r="BG287" s="73"/>
      <c r="BH287" s="96"/>
      <c r="BI287" s="96"/>
      <c r="BJ287" s="96"/>
      <c r="BK287" s="96"/>
      <c r="BL287" s="96"/>
      <c r="BM287" s="96"/>
      <c r="BN287" s="96"/>
      <c r="BO287" s="96"/>
      <c r="BP287" s="96"/>
      <c r="BQ287" s="96"/>
      <c r="BR287" s="96"/>
      <c r="BS287" s="96"/>
      <c r="BT287" s="96"/>
      <c r="BU287" s="96"/>
      <c r="BV287" s="96"/>
      <c r="BW287" s="96"/>
      <c r="BX287" s="96"/>
      <c r="BY287" s="96"/>
      <c r="BZ287" s="96"/>
      <c r="CA287" s="96"/>
      <c r="CB287" s="96"/>
      <c r="CC287" s="96"/>
      <c r="CF287" s="67" t="s">
        <v>362</v>
      </c>
      <c r="CG287" s="67" t="s">
        <v>316</v>
      </c>
      <c r="CH287" s="67" t="s">
        <v>363</v>
      </c>
      <c r="CI287" s="67" t="s">
        <v>364</v>
      </c>
    </row>
    <row r="288" spans="1:91" x14ac:dyDescent="0.15">
      <c r="A288" s="170"/>
      <c r="B288" s="25"/>
      <c r="D288" s="7"/>
      <c r="E288" s="7"/>
      <c r="F288" s="7"/>
      <c r="G288" s="7"/>
      <c r="I288"/>
      <c r="K288" s="11"/>
      <c r="L288" s="8"/>
      <c r="N288" s="11"/>
      <c r="O288" s="15"/>
      <c r="P288" s="11"/>
      <c r="Q288" s="11"/>
      <c r="R288" s="11"/>
      <c r="S288" s="11"/>
      <c r="T288" s="11"/>
      <c r="AB288" s="25"/>
      <c r="AC288" s="73"/>
      <c r="AD288" s="25"/>
      <c r="AE288" s="25"/>
      <c r="BG288" s="73"/>
      <c r="BH288" s="96"/>
      <c r="BI288" s="96"/>
      <c r="BJ288" s="96"/>
      <c r="BK288" s="96"/>
      <c r="BL288" s="96"/>
      <c r="BM288" s="96"/>
      <c r="BN288" s="96"/>
      <c r="BO288" s="96"/>
      <c r="BP288" s="96"/>
      <c r="BQ288" s="96"/>
      <c r="BR288" s="96"/>
      <c r="BS288" s="96"/>
      <c r="BT288" s="96"/>
      <c r="BU288" s="96"/>
      <c r="BV288" s="96"/>
      <c r="BW288" s="96"/>
      <c r="BX288" s="96"/>
      <c r="BY288" s="96"/>
      <c r="BZ288" s="96"/>
      <c r="CA288" s="96"/>
      <c r="CB288" s="96"/>
      <c r="CC288" s="96"/>
      <c r="CF288">
        <v>0</v>
      </c>
      <c r="CG288">
        <v>0.2</v>
      </c>
      <c r="CH288">
        <f>56*CF288/100</f>
        <v>0</v>
      </c>
      <c r="CI288">
        <f>CH288/7</f>
        <v>0</v>
      </c>
      <c r="CK288">
        <v>0</v>
      </c>
      <c r="CL288" s="13">
        <f>CG288</f>
        <v>0.2</v>
      </c>
      <c r="CM288">
        <v>0.2</v>
      </c>
    </row>
    <row r="289" spans="1:91" x14ac:dyDescent="0.15">
      <c r="A289" s="170"/>
      <c r="B289" s="25"/>
      <c r="D289" s="7"/>
      <c r="E289" s="7"/>
      <c r="F289" s="7"/>
      <c r="G289" s="7"/>
      <c r="I289"/>
      <c r="K289" s="11"/>
      <c r="L289" s="8"/>
      <c r="N289" s="11"/>
      <c r="O289" s="15"/>
      <c r="P289" s="11"/>
      <c r="Q289" s="11"/>
      <c r="R289" s="11"/>
      <c r="S289" s="11"/>
      <c r="T289" s="11"/>
      <c r="AB289" s="25"/>
      <c r="AC289" s="73"/>
      <c r="AD289" s="25"/>
      <c r="AE289" s="25"/>
      <c r="AO289" s="11"/>
      <c r="AP289" s="11"/>
      <c r="AQ289" s="11"/>
      <c r="AR289" s="11"/>
      <c r="AS289" s="11"/>
      <c r="AT289" s="11"/>
      <c r="AU289" s="11"/>
      <c r="AV289" s="11"/>
      <c r="AW289" s="11"/>
      <c r="AX289" s="11"/>
      <c r="AY289" s="11"/>
      <c r="AZ289" s="11"/>
      <c r="BA289" s="11"/>
      <c r="BB289" s="11"/>
      <c r="BG289" s="73"/>
      <c r="BH289" s="96"/>
      <c r="BI289" s="96"/>
      <c r="BJ289" s="96"/>
      <c r="BK289" s="96"/>
      <c r="BL289" s="96"/>
      <c r="BM289" s="96"/>
      <c r="BN289" s="96"/>
      <c r="BO289" s="96"/>
      <c r="BP289" s="96"/>
      <c r="BQ289" s="96"/>
      <c r="BR289" s="96"/>
      <c r="BS289" s="96"/>
      <c r="BT289" s="96"/>
      <c r="BU289" s="96"/>
      <c r="BV289" s="96"/>
      <c r="BW289" s="96"/>
      <c r="BX289" s="96"/>
      <c r="BY289" s="96"/>
      <c r="BZ289" s="96"/>
      <c r="CA289" s="96"/>
      <c r="CB289" s="96"/>
      <c r="CC289" s="96"/>
      <c r="CF289" s="96">
        <v>10</v>
      </c>
      <c r="CG289" s="96">
        <v>0.2</v>
      </c>
      <c r="CH289">
        <f t="shared" ref="CH289:CH298" si="69">56*CF289/100</f>
        <v>5.6</v>
      </c>
      <c r="CI289">
        <f t="shared" ref="CI289:CI298" si="70">CH289/7</f>
        <v>0.79999999999999993</v>
      </c>
      <c r="CK289">
        <v>1</v>
      </c>
      <c r="CL289" s="13">
        <v>0.2</v>
      </c>
      <c r="CM289">
        <v>0.2</v>
      </c>
    </row>
    <row r="290" spans="1:91" x14ac:dyDescent="0.15">
      <c r="A290" s="170"/>
      <c r="B290" s="25"/>
      <c r="D290" s="7"/>
      <c r="E290" s="7"/>
      <c r="F290" s="7"/>
      <c r="G290" s="7"/>
      <c r="I290"/>
      <c r="K290" s="11"/>
      <c r="L290" s="8"/>
      <c r="N290" s="11"/>
      <c r="O290" s="15"/>
      <c r="P290" s="11"/>
      <c r="Q290" s="11"/>
      <c r="R290" s="11"/>
      <c r="S290" s="11"/>
      <c r="T290" s="11"/>
      <c r="AB290" s="25"/>
      <c r="AC290" s="73"/>
      <c r="AD290" s="25"/>
      <c r="AE290" s="25"/>
      <c r="AO290" s="11"/>
      <c r="AP290" s="11"/>
      <c r="AQ290" s="11"/>
      <c r="AR290" s="11"/>
      <c r="AS290" s="11"/>
      <c r="AT290" s="11"/>
      <c r="AU290" s="11"/>
      <c r="AV290" s="11"/>
      <c r="AW290" s="11"/>
      <c r="AX290" s="11"/>
      <c r="AY290" s="11"/>
      <c r="AZ290" s="11"/>
      <c r="BA290" s="11"/>
      <c r="BB290" s="11"/>
      <c r="BG290" s="73"/>
      <c r="BH290" s="96"/>
      <c r="BI290" s="96"/>
      <c r="BJ290" s="96"/>
      <c r="BK290" s="96"/>
      <c r="BL290" s="96"/>
      <c r="BM290" s="96"/>
      <c r="BN290" s="96"/>
      <c r="BO290" s="96"/>
      <c r="BP290" s="96"/>
      <c r="BQ290" s="96"/>
      <c r="BR290" s="96"/>
      <c r="BS290" s="96"/>
      <c r="BT290" s="96"/>
      <c r="BU290" s="96"/>
      <c r="BV290" s="96"/>
      <c r="BW290" s="96"/>
      <c r="BX290" s="96"/>
      <c r="BY290" s="96"/>
      <c r="BZ290" s="96"/>
      <c r="CA290" s="96"/>
      <c r="CB290" s="96"/>
      <c r="CC290" s="96"/>
      <c r="CF290" s="96">
        <v>20</v>
      </c>
      <c r="CG290">
        <v>0.2</v>
      </c>
      <c r="CH290">
        <f t="shared" si="69"/>
        <v>11.2</v>
      </c>
      <c r="CI290">
        <f t="shared" si="70"/>
        <v>1.5999999999999999</v>
      </c>
      <c r="CK290">
        <v>2</v>
      </c>
      <c r="CL290" s="13">
        <v>0.23</v>
      </c>
      <c r="CM290">
        <v>0.23</v>
      </c>
    </row>
    <row r="291" spans="1:91" x14ac:dyDescent="0.15">
      <c r="A291" s="170"/>
      <c r="B291" s="25"/>
      <c r="D291" s="7"/>
      <c r="E291" s="7"/>
      <c r="F291" s="7"/>
      <c r="G291" s="7"/>
      <c r="I291"/>
      <c r="K291" s="11"/>
      <c r="L291" s="8"/>
      <c r="N291" s="11"/>
      <c r="O291" s="15"/>
      <c r="P291" s="11"/>
      <c r="Q291" s="11"/>
      <c r="R291" s="11"/>
      <c r="S291" s="11"/>
      <c r="T291" s="11"/>
      <c r="AB291" s="25"/>
      <c r="AC291" s="73"/>
      <c r="AD291" s="25"/>
      <c r="AE291" s="25"/>
      <c r="AO291" s="11"/>
      <c r="AP291" s="11"/>
      <c r="AQ291" s="11"/>
      <c r="AR291" s="11"/>
      <c r="AS291" s="11"/>
      <c r="AT291" s="11"/>
      <c r="AU291" s="11"/>
      <c r="AV291" s="11"/>
      <c r="AW291" s="11"/>
      <c r="AX291" s="11"/>
      <c r="AY291" s="11"/>
      <c r="AZ291" s="11"/>
      <c r="BA291" s="11"/>
      <c r="BB291" s="11"/>
      <c r="BG291" s="73"/>
      <c r="BH291" s="96"/>
      <c r="BI291" s="96"/>
      <c r="BJ291" s="96"/>
      <c r="BK291" s="96"/>
      <c r="BL291" s="96"/>
      <c r="BM291" s="96"/>
      <c r="BN291" s="96"/>
      <c r="BO291" s="96"/>
      <c r="BP291" s="96"/>
      <c r="BQ291" s="96"/>
      <c r="BR291" s="96"/>
      <c r="BS291" s="96"/>
      <c r="BT291" s="96"/>
      <c r="BU291" s="96"/>
      <c r="BV291" s="96"/>
      <c r="BW291" s="96"/>
      <c r="BX291" s="96"/>
      <c r="BY291" s="96"/>
      <c r="BZ291" s="96"/>
      <c r="CA291" s="96"/>
      <c r="CB291" s="96"/>
      <c r="CC291" s="96"/>
      <c r="CF291" s="96">
        <v>30</v>
      </c>
      <c r="CG291">
        <v>0.26</v>
      </c>
      <c r="CH291">
        <f t="shared" si="69"/>
        <v>16.8</v>
      </c>
      <c r="CI291">
        <f t="shared" si="70"/>
        <v>2.4</v>
      </c>
      <c r="CK291">
        <v>3</v>
      </c>
      <c r="CL291" s="13">
        <f>CG291+ (0.35-0.26)/(3.2-2.4)*0.6</f>
        <v>0.32749999999999996</v>
      </c>
      <c r="CM291">
        <v>0.32749999999999996</v>
      </c>
    </row>
    <row r="292" spans="1:91" x14ac:dyDescent="0.15">
      <c r="A292" s="170"/>
      <c r="B292" s="25"/>
      <c r="D292" s="7"/>
      <c r="E292" s="7"/>
      <c r="F292" s="7"/>
      <c r="G292" s="7"/>
      <c r="I292"/>
      <c r="K292" s="11"/>
      <c r="L292" s="8"/>
      <c r="N292" s="11"/>
      <c r="O292" s="15"/>
      <c r="P292" s="11"/>
      <c r="Q292" s="11"/>
      <c r="R292" s="11"/>
      <c r="S292" s="11"/>
      <c r="T292" s="11"/>
      <c r="AB292" s="25"/>
      <c r="AC292" s="73"/>
      <c r="AD292" s="25"/>
      <c r="AE292" s="25"/>
      <c r="AO292" s="11"/>
      <c r="AP292" s="11"/>
      <c r="AQ292" s="11"/>
      <c r="AR292" s="11"/>
      <c r="AS292" s="11"/>
      <c r="AT292" s="11"/>
      <c r="AU292" s="11"/>
      <c r="AV292" s="11"/>
      <c r="AW292" s="11"/>
      <c r="AX292" s="11"/>
      <c r="AY292" s="11"/>
      <c r="AZ292" s="11"/>
      <c r="BA292" s="11"/>
      <c r="BB292" s="11"/>
      <c r="BG292" s="73"/>
      <c r="BH292" s="96"/>
      <c r="BI292" s="96"/>
      <c r="BJ292" s="96"/>
      <c r="BK292" s="96"/>
      <c r="BL292" s="96"/>
      <c r="BM292" s="96"/>
      <c r="BN292" s="96"/>
      <c r="BO292" s="96"/>
      <c r="BP292" s="96"/>
      <c r="BQ292" s="96"/>
      <c r="BR292" s="96"/>
      <c r="BS292" s="96"/>
      <c r="BT292" s="96"/>
      <c r="BU292" s="96"/>
      <c r="BV292" s="96"/>
      <c r="BW292" s="96"/>
      <c r="BX292" s="96"/>
      <c r="BY292" s="96"/>
      <c r="BZ292" s="96"/>
      <c r="CA292" s="96"/>
      <c r="CB292" s="96"/>
      <c r="CC292" s="96"/>
      <c r="CF292" s="96">
        <v>40</v>
      </c>
      <c r="CG292">
        <v>0.35</v>
      </c>
      <c r="CH292">
        <f t="shared" si="69"/>
        <v>22.4</v>
      </c>
      <c r="CI292">
        <f t="shared" si="70"/>
        <v>3.1999999999999997</v>
      </c>
      <c r="CK292">
        <v>4</v>
      </c>
      <c r="CL292" s="13">
        <v>0.45</v>
      </c>
      <c r="CM292">
        <v>0.45</v>
      </c>
    </row>
    <row r="293" spans="1:91" x14ac:dyDescent="0.15">
      <c r="A293" s="170"/>
      <c r="B293" s="25"/>
      <c r="D293" s="7"/>
      <c r="E293" s="7"/>
      <c r="F293" s="7"/>
      <c r="G293" s="7"/>
      <c r="I293"/>
      <c r="K293" s="11"/>
      <c r="L293" s="8"/>
      <c r="N293" s="11"/>
      <c r="O293" s="15"/>
      <c r="P293" s="11"/>
      <c r="Q293" s="11"/>
      <c r="R293" s="11"/>
      <c r="S293" s="11"/>
      <c r="T293" s="11"/>
      <c r="AB293" s="25"/>
      <c r="AC293" s="73"/>
      <c r="AD293" s="25"/>
      <c r="AE293" s="25"/>
      <c r="AO293" s="11"/>
      <c r="AP293" s="11"/>
      <c r="AQ293" s="11"/>
      <c r="AR293" s="11"/>
      <c r="AS293" s="11"/>
      <c r="AT293" s="11"/>
      <c r="AU293" s="11"/>
      <c r="AV293" s="11"/>
      <c r="AW293" s="11"/>
      <c r="AX293" s="11"/>
      <c r="AY293" s="11"/>
      <c r="AZ293" s="11"/>
      <c r="BA293" s="11"/>
      <c r="BB293" s="11"/>
      <c r="BG293" s="67"/>
      <c r="BH293" s="67"/>
      <c r="BI293" s="372"/>
      <c r="BJ293" s="372"/>
      <c r="BK293" s="73"/>
      <c r="BL293" s="67"/>
      <c r="BM293" s="73"/>
      <c r="BN293" s="73"/>
      <c r="BO293" s="73"/>
      <c r="BP293" s="73"/>
      <c r="BQ293" s="67"/>
      <c r="BR293" s="73"/>
      <c r="BS293" s="67"/>
      <c r="BT293" s="67"/>
      <c r="BU293" s="73"/>
      <c r="BV293" s="73"/>
      <c r="BW293" s="67"/>
      <c r="BX293" s="73"/>
      <c r="BY293" s="67"/>
      <c r="BZ293" s="67"/>
      <c r="CA293" s="67"/>
      <c r="CB293" s="67"/>
      <c r="CC293" s="67"/>
      <c r="CF293" s="96">
        <v>50</v>
      </c>
      <c r="CG293" s="96">
        <v>0.45</v>
      </c>
      <c r="CH293">
        <f t="shared" si="69"/>
        <v>28</v>
      </c>
      <c r="CI293">
        <f t="shared" si="70"/>
        <v>4</v>
      </c>
      <c r="CK293">
        <v>5</v>
      </c>
      <c r="CL293" s="13">
        <f>CG294+(CG295-CG294)/(0.8)*0.2</f>
        <v>0.57750000000000001</v>
      </c>
      <c r="CM293">
        <v>0.57750000000000001</v>
      </c>
    </row>
    <row r="294" spans="1:91" x14ac:dyDescent="0.15">
      <c r="A294" s="170"/>
      <c r="B294" s="25"/>
      <c r="D294" s="7"/>
      <c r="E294" s="7"/>
      <c r="F294" s="7"/>
      <c r="G294" s="7"/>
      <c r="I294"/>
      <c r="K294" s="11"/>
      <c r="L294" s="8"/>
      <c r="N294" s="11"/>
      <c r="O294" s="15"/>
      <c r="P294" s="11"/>
      <c r="Q294" s="11"/>
      <c r="R294" s="11"/>
      <c r="S294" s="11"/>
      <c r="T294" s="11"/>
      <c r="AB294" s="25"/>
      <c r="AC294" s="73"/>
      <c r="AD294" s="25"/>
      <c r="AE294" s="25"/>
      <c r="BG294" s="67"/>
      <c r="BH294" s="67"/>
      <c r="BI294" s="372"/>
      <c r="BJ294" s="372"/>
      <c r="BK294" s="73"/>
      <c r="BL294" s="67"/>
      <c r="BM294" s="73"/>
      <c r="BN294" s="73"/>
      <c r="BO294" s="73"/>
      <c r="BP294" s="73"/>
      <c r="BQ294" s="67"/>
      <c r="BR294" s="73"/>
      <c r="BS294" s="67"/>
      <c r="BT294" s="67"/>
      <c r="BU294" s="73"/>
      <c r="BV294" s="73"/>
      <c r="BW294" s="67"/>
      <c r="BX294" s="73"/>
      <c r="BY294" s="67"/>
      <c r="BZ294" s="67"/>
      <c r="CA294" s="67"/>
      <c r="CB294" s="67"/>
      <c r="CC294" s="67"/>
      <c r="CF294" s="96">
        <v>60</v>
      </c>
      <c r="CG294">
        <v>0.55000000000000004</v>
      </c>
      <c r="CH294">
        <f t="shared" si="69"/>
        <v>33.6</v>
      </c>
      <c r="CI294">
        <f t="shared" si="70"/>
        <v>4.8</v>
      </c>
      <c r="CK294">
        <v>6</v>
      </c>
      <c r="CL294" s="13">
        <f>CG295+0.4*(CG296-CG295)/0.8</f>
        <v>0.73</v>
      </c>
      <c r="CM294">
        <v>0.73</v>
      </c>
    </row>
    <row r="295" spans="1:91" x14ac:dyDescent="0.15">
      <c r="A295" s="170"/>
      <c r="B295" s="25"/>
      <c r="D295" s="7"/>
      <c r="E295" s="7"/>
      <c r="F295" s="7"/>
      <c r="G295" s="7"/>
      <c r="I295"/>
      <c r="K295" s="11"/>
      <c r="L295" s="8"/>
      <c r="N295" s="11"/>
      <c r="O295" s="15"/>
      <c r="P295" s="11"/>
      <c r="Q295" s="11"/>
      <c r="R295" s="11"/>
      <c r="S295" s="11"/>
      <c r="T295" s="11"/>
      <c r="AB295" s="25"/>
      <c r="AC295" s="73"/>
      <c r="AD295" s="25"/>
      <c r="AE295" s="25"/>
      <c r="BG295" s="67"/>
      <c r="BH295" s="67"/>
      <c r="BI295" s="73"/>
      <c r="BJ295" s="67"/>
      <c r="BK295" s="67"/>
      <c r="BL295" s="67"/>
      <c r="BM295" s="73"/>
      <c r="BN295" s="73"/>
      <c r="BO295" s="67"/>
      <c r="BP295" s="73"/>
      <c r="BQ295" s="67"/>
      <c r="BR295" s="73"/>
      <c r="BS295" s="67"/>
      <c r="BT295" s="67"/>
      <c r="BU295" s="73"/>
      <c r="BV295" s="73"/>
      <c r="BW295" s="67"/>
      <c r="BX295" s="73"/>
      <c r="BY295" s="67"/>
      <c r="BZ295" s="67"/>
      <c r="CA295" s="67"/>
      <c r="CB295" s="67"/>
      <c r="CC295" s="67"/>
      <c r="CF295" s="96">
        <v>70</v>
      </c>
      <c r="CG295">
        <v>0.66</v>
      </c>
      <c r="CH295">
        <f t="shared" si="69"/>
        <v>39.200000000000003</v>
      </c>
      <c r="CI295">
        <f t="shared" si="70"/>
        <v>5.6000000000000005</v>
      </c>
      <c r="CK295">
        <v>7</v>
      </c>
      <c r="CL295" s="13">
        <f>0.8+0.6*(0.9-0.8)/0.8</f>
        <v>0.875</v>
      </c>
      <c r="CM295">
        <v>0.875</v>
      </c>
    </row>
    <row r="296" spans="1:91" x14ac:dyDescent="0.15">
      <c r="A296" s="170"/>
      <c r="B296" s="25"/>
      <c r="D296" s="7"/>
      <c r="E296" s="7"/>
      <c r="F296" s="7"/>
      <c r="G296" s="7"/>
      <c r="I296"/>
      <c r="K296" s="11"/>
      <c r="L296" s="8"/>
      <c r="N296" s="11"/>
      <c r="O296" s="15"/>
      <c r="P296" s="11"/>
      <c r="Q296" s="11"/>
      <c r="R296" s="11"/>
      <c r="S296" s="11"/>
      <c r="T296" s="11"/>
      <c r="AB296" s="25"/>
      <c r="AC296" s="73"/>
      <c r="AD296" s="25"/>
      <c r="AE296" s="25"/>
      <c r="AG296" s="11"/>
      <c r="AH296" s="11"/>
      <c r="AI296" s="11"/>
      <c r="AJ296" s="11"/>
      <c r="AK296" s="11"/>
      <c r="AL296" s="11"/>
      <c r="AM296" s="11"/>
      <c r="AN296" s="11"/>
      <c r="BG296" s="182"/>
      <c r="BH296" s="67"/>
      <c r="BI296" s="73"/>
      <c r="BJ296" s="67"/>
      <c r="BK296" s="67"/>
      <c r="BL296" s="67"/>
      <c r="BM296" s="73"/>
      <c r="BN296" s="73"/>
      <c r="BO296" s="67"/>
      <c r="BP296" s="73"/>
      <c r="BQ296" s="67"/>
      <c r="BR296" s="73"/>
      <c r="BS296" s="67"/>
      <c r="BT296" s="67"/>
      <c r="BU296" s="73"/>
      <c r="BV296" s="73"/>
      <c r="BW296" s="67"/>
      <c r="BX296" s="73"/>
      <c r="BY296" s="67"/>
      <c r="BZ296" s="67"/>
      <c r="CA296" s="67"/>
      <c r="CB296" s="67"/>
      <c r="CC296" s="67"/>
      <c r="CF296" s="96">
        <v>80</v>
      </c>
      <c r="CG296">
        <v>0.8</v>
      </c>
      <c r="CH296">
        <f t="shared" si="69"/>
        <v>44.8</v>
      </c>
      <c r="CI296">
        <f t="shared" si="70"/>
        <v>6.3999999999999995</v>
      </c>
      <c r="CK296">
        <v>8</v>
      </c>
      <c r="CL296" s="13">
        <v>0.95</v>
      </c>
      <c r="CM296">
        <v>0.95</v>
      </c>
    </row>
    <row r="297" spans="1:91" x14ac:dyDescent="0.15">
      <c r="A297" s="170"/>
      <c r="B297" s="25"/>
      <c r="D297" s="7"/>
      <c r="E297" s="7"/>
      <c r="F297" s="7"/>
      <c r="G297" s="7"/>
      <c r="I297"/>
      <c r="K297" s="11"/>
      <c r="L297" s="8"/>
      <c r="N297" s="11"/>
      <c r="O297" s="15"/>
      <c r="P297" s="11"/>
      <c r="Q297" s="11"/>
      <c r="R297" s="11"/>
      <c r="S297" s="11"/>
      <c r="T297" s="11"/>
      <c r="AB297" s="25"/>
      <c r="AC297" s="73"/>
      <c r="AD297" s="25"/>
      <c r="AE297" s="25"/>
      <c r="AG297" s="11"/>
      <c r="AH297" s="11"/>
      <c r="AI297" s="11"/>
      <c r="AJ297" s="11"/>
      <c r="AK297" s="11"/>
      <c r="AL297" s="11"/>
      <c r="AM297" s="11"/>
      <c r="AN297" s="11"/>
      <c r="BG297" s="67"/>
      <c r="BH297" s="67"/>
      <c r="BI297" s="67"/>
      <c r="BJ297" s="67"/>
      <c r="BK297" s="67"/>
      <c r="BL297" s="67"/>
      <c r="BM297" s="67"/>
      <c r="BN297" s="67"/>
      <c r="BO297" s="67"/>
      <c r="BP297" s="67"/>
      <c r="BQ297" s="67"/>
      <c r="BR297" s="67"/>
      <c r="BS297" s="67"/>
      <c r="BT297" s="67"/>
      <c r="BU297" s="67"/>
      <c r="BV297" s="67"/>
      <c r="BW297" s="67"/>
      <c r="BX297" s="67"/>
      <c r="BY297" s="67"/>
      <c r="BZ297" s="67"/>
      <c r="CA297" s="67"/>
      <c r="CB297" s="67"/>
      <c r="CC297" s="67"/>
      <c r="CF297" s="96">
        <v>90</v>
      </c>
      <c r="CG297">
        <v>0.9</v>
      </c>
      <c r="CH297">
        <f t="shared" si="69"/>
        <v>50.4</v>
      </c>
      <c r="CI297">
        <f t="shared" si="70"/>
        <v>7.2</v>
      </c>
      <c r="CK297">
        <v>9</v>
      </c>
      <c r="CL297" s="13">
        <v>0.95</v>
      </c>
      <c r="CM297">
        <v>0.95</v>
      </c>
    </row>
    <row r="298" spans="1:91" x14ac:dyDescent="0.15">
      <c r="A298" s="170"/>
      <c r="B298" s="25"/>
      <c r="D298" s="7"/>
      <c r="E298" s="7"/>
      <c r="F298" s="7"/>
      <c r="G298" s="7"/>
      <c r="I298"/>
      <c r="K298" s="11"/>
      <c r="L298" s="8"/>
      <c r="N298" s="11"/>
      <c r="O298" s="15"/>
      <c r="P298" s="11"/>
      <c r="Q298" s="11"/>
      <c r="R298" s="11"/>
      <c r="S298" s="11"/>
      <c r="T298" s="11"/>
      <c r="AB298" s="25"/>
      <c r="AC298" s="73"/>
      <c r="AD298" s="25"/>
      <c r="AE298" s="25"/>
      <c r="AG298" s="11"/>
      <c r="AH298" s="11"/>
      <c r="AI298" s="11"/>
      <c r="AJ298" s="11"/>
      <c r="AK298" s="11"/>
      <c r="AL298" s="11"/>
      <c r="AM298" s="11"/>
      <c r="AN298" s="11"/>
      <c r="BG298" s="67"/>
      <c r="BH298" s="67"/>
      <c r="BI298" s="67"/>
      <c r="BJ298" s="67"/>
      <c r="BK298" s="67"/>
      <c r="BL298" s="67"/>
      <c r="BM298" s="67"/>
      <c r="BN298" s="67"/>
      <c r="BO298" s="67"/>
      <c r="BP298" s="67"/>
      <c r="BQ298" s="67"/>
      <c r="BR298" s="67"/>
      <c r="BS298" s="67"/>
      <c r="BT298" s="67"/>
      <c r="BU298" s="67"/>
      <c r="BV298" s="67"/>
      <c r="BW298" s="67"/>
      <c r="BX298" s="67"/>
      <c r="BY298" s="67"/>
      <c r="BZ298" s="67"/>
      <c r="CA298" s="67"/>
      <c r="CB298" s="67"/>
      <c r="CC298" s="67"/>
      <c r="CF298" s="96">
        <v>100</v>
      </c>
      <c r="CG298">
        <v>0.95</v>
      </c>
      <c r="CH298">
        <f t="shared" si="69"/>
        <v>56</v>
      </c>
      <c r="CI298">
        <f t="shared" si="70"/>
        <v>8</v>
      </c>
      <c r="CK298">
        <v>10</v>
      </c>
      <c r="CL298" s="13">
        <f>CG302+0.6*(CG303-CG302)/(CI303-CI302)</f>
        <v>0.92899999999999994</v>
      </c>
      <c r="CM298">
        <v>0.92899999999999994</v>
      </c>
    </row>
    <row r="299" spans="1:91" x14ac:dyDescent="0.15">
      <c r="A299" s="170"/>
      <c r="B299" s="25"/>
      <c r="D299" s="7"/>
      <c r="E299" s="7"/>
      <c r="F299" s="7"/>
      <c r="G299" s="7"/>
      <c r="I299"/>
      <c r="K299" s="11"/>
      <c r="L299" s="8"/>
      <c r="N299" s="11"/>
      <c r="O299" s="15"/>
      <c r="P299" s="11"/>
      <c r="Q299" s="11"/>
      <c r="R299" s="11"/>
      <c r="S299" s="11"/>
      <c r="T299" s="11"/>
      <c r="AB299" s="25"/>
      <c r="AC299" s="73"/>
      <c r="AD299" s="25"/>
      <c r="AE299" s="25"/>
      <c r="AG299" s="11"/>
      <c r="AH299" s="11"/>
      <c r="AI299" s="11"/>
      <c r="AJ299" s="11"/>
      <c r="AK299" s="11"/>
      <c r="AL299" s="11"/>
      <c r="AM299" s="11"/>
      <c r="AN299" s="11"/>
      <c r="BG299" s="73"/>
      <c r="BH299" s="372"/>
      <c r="BI299" s="372"/>
      <c r="BJ299" s="372"/>
      <c r="BK299" s="372"/>
      <c r="BL299" s="372"/>
      <c r="BM299" s="372"/>
      <c r="BN299" s="372"/>
      <c r="BO299" s="372"/>
      <c r="BP299" s="372"/>
      <c r="BQ299" s="372"/>
      <c r="BR299" s="372"/>
      <c r="BS299" s="372"/>
      <c r="BT299" s="372"/>
      <c r="BU299" s="372"/>
      <c r="BV299" s="372"/>
      <c r="BW299" s="372"/>
      <c r="BX299" s="372"/>
      <c r="BY299" s="372"/>
      <c r="BZ299" s="372"/>
      <c r="CA299" s="372"/>
      <c r="CB299" s="372"/>
      <c r="CC299" s="372"/>
      <c r="CK299">
        <v>11</v>
      </c>
      <c r="CL299" s="13">
        <f>CG303+0.1*(CG304-CG303)/(CI304-CI303)</f>
        <v>0.88390000000000002</v>
      </c>
      <c r="CM299">
        <v>0.88390000000000002</v>
      </c>
    </row>
    <row r="300" spans="1:91" x14ac:dyDescent="0.15">
      <c r="A300" s="170"/>
      <c r="B300" s="25"/>
      <c r="D300" s="7"/>
      <c r="E300" s="7"/>
      <c r="F300" s="7"/>
      <c r="G300" s="7"/>
      <c r="I300"/>
      <c r="K300" s="11"/>
      <c r="L300" s="8"/>
      <c r="N300" s="11"/>
      <c r="O300" s="15"/>
      <c r="P300" s="11"/>
      <c r="Q300" s="11"/>
      <c r="R300" s="11"/>
      <c r="S300" s="11"/>
      <c r="T300" s="11"/>
      <c r="AB300" s="25"/>
      <c r="AC300" s="73"/>
      <c r="AD300" s="25"/>
      <c r="AE300" s="25"/>
      <c r="AG300" s="11"/>
      <c r="AH300" s="11"/>
      <c r="AI300" s="11"/>
      <c r="AJ300" s="11"/>
      <c r="AK300" s="11"/>
      <c r="AL300" s="11"/>
      <c r="AM300" s="11"/>
      <c r="AN300" s="11"/>
      <c r="BG300" s="73"/>
      <c r="BH300" s="372"/>
      <c r="BI300" s="372"/>
      <c r="BJ300" s="372"/>
      <c r="BK300" s="372"/>
      <c r="BL300" s="372"/>
      <c r="BM300" s="372"/>
      <c r="BN300" s="372"/>
      <c r="BO300" s="372"/>
      <c r="BP300" s="372"/>
      <c r="BQ300" s="372"/>
      <c r="BR300" s="372"/>
      <c r="BS300" s="372"/>
      <c r="BT300" s="372"/>
      <c r="BU300" s="372"/>
      <c r="BV300" s="372"/>
      <c r="BW300" s="372"/>
      <c r="BX300" s="372"/>
      <c r="BY300" s="372"/>
      <c r="BZ300" s="372"/>
      <c r="CA300" s="372"/>
      <c r="CB300" s="372"/>
      <c r="CC300" s="372"/>
      <c r="CF300" s="67" t="s">
        <v>367</v>
      </c>
      <c r="CH300" s="67" t="s">
        <v>368</v>
      </c>
      <c r="CK300">
        <v>12</v>
      </c>
      <c r="CL300" s="13">
        <f>CG303+1.1*(CG304-CG303)/(CI304-CI303)</f>
        <v>0.72289999999999988</v>
      </c>
      <c r="CM300">
        <v>0.72289999999999988</v>
      </c>
    </row>
    <row r="301" spans="1:91" x14ac:dyDescent="0.15">
      <c r="A301" s="170"/>
      <c r="B301" s="25"/>
      <c r="D301" s="7"/>
      <c r="E301" s="7"/>
      <c r="F301" s="7"/>
      <c r="G301" s="7"/>
      <c r="I301"/>
      <c r="K301" s="11"/>
      <c r="L301" s="8"/>
      <c r="N301" s="11"/>
      <c r="O301" s="15"/>
      <c r="P301" s="11"/>
      <c r="Q301" s="11"/>
      <c r="R301" s="11"/>
      <c r="S301" s="11"/>
      <c r="T301" s="11"/>
      <c r="AB301" s="25"/>
      <c r="AC301" s="73"/>
      <c r="AD301" s="25"/>
      <c r="AE301" s="25"/>
      <c r="BG301" s="73"/>
      <c r="BH301" s="73"/>
      <c r="BI301" s="73"/>
      <c r="BJ301" s="73"/>
      <c r="BK301" s="73"/>
      <c r="BL301" s="73"/>
      <c r="BM301" s="73"/>
      <c r="BN301" s="73"/>
      <c r="BO301" s="73"/>
      <c r="BP301" s="73"/>
      <c r="BQ301" s="73"/>
      <c r="BR301" s="73"/>
      <c r="BS301" s="73"/>
      <c r="BT301" s="73"/>
      <c r="BU301" s="73"/>
      <c r="BV301" s="73"/>
      <c r="BW301" s="73"/>
      <c r="BX301" s="73"/>
      <c r="BY301" s="73"/>
      <c r="BZ301" s="73"/>
      <c r="CA301" s="73"/>
      <c r="CB301" s="73"/>
      <c r="CC301" s="73"/>
      <c r="CF301" s="67" t="s">
        <v>367</v>
      </c>
      <c r="CG301" s="67" t="s">
        <v>316</v>
      </c>
      <c r="CI301" s="67" t="s">
        <v>369</v>
      </c>
      <c r="CK301">
        <v>13</v>
      </c>
      <c r="CL301" s="13">
        <f>CG304+0.7*(CG305-CG304)/(CI305-CI304)</f>
        <v>0.50340000000000029</v>
      </c>
      <c r="CM301">
        <v>0.50340000000000029</v>
      </c>
    </row>
    <row r="302" spans="1:91" x14ac:dyDescent="0.15">
      <c r="A302" s="170"/>
      <c r="B302" s="25"/>
      <c r="D302" s="7"/>
      <c r="E302" s="7"/>
      <c r="F302" s="7"/>
      <c r="G302" s="7"/>
      <c r="I302"/>
      <c r="K302" s="11"/>
      <c r="L302" s="8"/>
      <c r="N302" s="11"/>
      <c r="O302" s="15"/>
      <c r="P302" s="11"/>
      <c r="Q302" s="11"/>
      <c r="R302" s="11"/>
      <c r="S302" s="11"/>
      <c r="T302" s="11"/>
      <c r="AB302" s="25"/>
      <c r="AC302" s="73"/>
      <c r="AD302" s="25"/>
      <c r="AE302" s="25"/>
      <c r="BG302" s="73"/>
      <c r="BH302" s="96"/>
      <c r="BI302" s="96"/>
      <c r="BJ302" s="96"/>
      <c r="BK302" s="96"/>
      <c r="BL302" s="96"/>
      <c r="BM302" s="96"/>
      <c r="BN302" s="96"/>
      <c r="BO302" s="96"/>
      <c r="BP302" s="96"/>
      <c r="BQ302" s="96"/>
      <c r="BR302" s="96"/>
      <c r="BS302" s="96"/>
      <c r="BT302" s="96"/>
      <c r="BU302" s="96"/>
      <c r="BV302" s="96"/>
      <c r="BW302" s="96"/>
      <c r="BX302" s="96"/>
      <c r="BY302" s="96"/>
      <c r="BZ302" s="96"/>
      <c r="CA302" s="96"/>
      <c r="CB302" s="96"/>
      <c r="CC302" s="96"/>
      <c r="CF302">
        <v>10</v>
      </c>
      <c r="CG302">
        <v>0.95</v>
      </c>
      <c r="CI302" s="180">
        <f t="shared" ref="CI302:CI308" si="71">$CI$298+CF302/7</f>
        <v>9.4285714285714288</v>
      </c>
      <c r="CK302">
        <v>14</v>
      </c>
      <c r="CL302" s="13">
        <f>CG305+0.3*(CG306-CG305)/(CI306-CI305)</f>
        <v>0.29219999999999996</v>
      </c>
      <c r="CM302">
        <v>0.29219999999999996</v>
      </c>
    </row>
    <row r="303" spans="1:91" x14ac:dyDescent="0.15">
      <c r="A303" s="170"/>
      <c r="B303" s="25"/>
      <c r="D303" s="7"/>
      <c r="E303" s="7"/>
      <c r="F303" s="7"/>
      <c r="G303" s="7"/>
      <c r="I303"/>
      <c r="K303" s="11"/>
      <c r="L303" s="8"/>
      <c r="N303" s="11"/>
      <c r="O303" s="15"/>
      <c r="P303" s="11"/>
      <c r="Q303" s="11"/>
      <c r="R303" s="11"/>
      <c r="S303" s="11"/>
      <c r="T303" s="11"/>
      <c r="AB303" s="25"/>
      <c r="AC303" s="73"/>
      <c r="AD303" s="25"/>
      <c r="AE303" s="25"/>
      <c r="BG303" s="73"/>
      <c r="BH303" s="96"/>
      <c r="BI303" s="96"/>
      <c r="BJ303" s="96"/>
      <c r="BK303" s="96"/>
      <c r="BL303" s="96"/>
      <c r="BM303" s="96"/>
      <c r="BN303" s="96"/>
      <c r="BO303" s="96"/>
      <c r="BP303" s="96"/>
      <c r="BQ303" s="96"/>
      <c r="BR303" s="96"/>
      <c r="BS303" s="96"/>
      <c r="BT303" s="96"/>
      <c r="BU303" s="96"/>
      <c r="BV303" s="96"/>
      <c r="BW303" s="96"/>
      <c r="BX303" s="96"/>
      <c r="BY303" s="96"/>
      <c r="BZ303" s="96"/>
      <c r="CA303" s="96"/>
      <c r="CB303" s="96"/>
      <c r="CC303" s="96"/>
      <c r="CF303">
        <v>20</v>
      </c>
      <c r="CG303">
        <v>0.9</v>
      </c>
      <c r="CI303" s="180">
        <f t="shared" si="71"/>
        <v>10.857142857142858</v>
      </c>
      <c r="CJ303" s="67"/>
      <c r="CK303">
        <v>15</v>
      </c>
      <c r="CL303" s="13">
        <f>CG305+1.3*(CG306-CG305)/(CI306-CI305)</f>
        <v>0.16619999999999982</v>
      </c>
      <c r="CM303">
        <v>0.16619999999999982</v>
      </c>
    </row>
    <row r="304" spans="1:91" x14ac:dyDescent="0.15">
      <c r="A304" s="170"/>
      <c r="B304" s="25"/>
      <c r="D304" s="7"/>
      <c r="E304" s="7"/>
      <c r="F304" s="7"/>
      <c r="G304" s="7"/>
      <c r="I304"/>
      <c r="K304" s="11"/>
      <c r="L304" s="8"/>
      <c r="N304" s="11"/>
      <c r="O304" s="15"/>
      <c r="P304" s="11"/>
      <c r="Q304" s="11"/>
      <c r="R304" s="11"/>
      <c r="S304" s="11"/>
      <c r="T304" s="11"/>
      <c r="AB304" s="25"/>
      <c r="AC304" s="73"/>
      <c r="AD304" s="25"/>
      <c r="AE304" s="25"/>
      <c r="AO304" s="11"/>
      <c r="AP304" s="11"/>
      <c r="AQ304" s="11"/>
      <c r="AR304" s="11"/>
      <c r="AS304" s="11"/>
      <c r="AT304" s="11"/>
      <c r="AU304" s="11"/>
      <c r="AV304" s="11"/>
      <c r="AW304" s="11"/>
      <c r="AX304" s="11"/>
      <c r="AY304" s="11"/>
      <c r="AZ304" s="11"/>
      <c r="BA304" s="11"/>
      <c r="BB304" s="11"/>
      <c r="BG304" s="73"/>
      <c r="BH304" s="96"/>
      <c r="BI304" s="96"/>
      <c r="BJ304" s="96"/>
      <c r="BK304" s="96"/>
      <c r="BL304" s="96"/>
      <c r="BM304" s="96"/>
      <c r="BN304" s="96"/>
      <c r="BO304" s="96"/>
      <c r="BP304" s="96"/>
      <c r="BQ304" s="96"/>
      <c r="BR304" s="96"/>
      <c r="BS304" s="96"/>
      <c r="BT304" s="96"/>
      <c r="BU304" s="96"/>
      <c r="BV304" s="96"/>
      <c r="BW304" s="96"/>
      <c r="BX304" s="96"/>
      <c r="BY304" s="96"/>
      <c r="BZ304" s="96"/>
      <c r="CA304" s="96"/>
      <c r="CB304" s="96"/>
      <c r="CC304" s="96"/>
      <c r="CF304">
        <v>30</v>
      </c>
      <c r="CG304">
        <v>0.67</v>
      </c>
      <c r="CI304" s="180">
        <f t="shared" si="71"/>
        <v>12.285714285714285</v>
      </c>
      <c r="CK304">
        <v>16</v>
      </c>
      <c r="CL304" s="13">
        <f>CG306+0.9*(CG307-CG306)/(CI307-CI306)</f>
        <v>0.11849999999999997</v>
      </c>
      <c r="CM304">
        <v>0.11849999999999997</v>
      </c>
    </row>
    <row r="305" spans="1:91" x14ac:dyDescent="0.15">
      <c r="A305" s="170"/>
      <c r="B305" s="25"/>
      <c r="D305" s="7"/>
      <c r="E305" s="7"/>
      <c r="F305" s="7"/>
      <c r="G305" s="7"/>
      <c r="I305"/>
      <c r="K305" s="11"/>
      <c r="L305" s="8"/>
      <c r="N305" s="11"/>
      <c r="O305" s="15"/>
      <c r="P305" s="11"/>
      <c r="Q305" s="11"/>
      <c r="R305" s="11"/>
      <c r="S305" s="11"/>
      <c r="T305" s="11"/>
      <c r="AB305" s="25"/>
      <c r="AC305" s="73"/>
      <c r="AD305" s="25"/>
      <c r="AE305" s="25"/>
      <c r="AO305" s="11"/>
      <c r="AP305" s="11"/>
      <c r="AQ305" s="11"/>
      <c r="AR305" s="11"/>
      <c r="AS305" s="11"/>
      <c r="AT305" s="11"/>
      <c r="AU305" s="11"/>
      <c r="AV305" s="11"/>
      <c r="AW305" s="11"/>
      <c r="AX305" s="11"/>
      <c r="AY305" s="11"/>
      <c r="AZ305" s="11"/>
      <c r="BA305" s="11"/>
      <c r="BB305" s="11"/>
      <c r="BG305" s="73"/>
      <c r="BH305" s="96"/>
      <c r="BI305" s="96"/>
      <c r="BJ305" s="96"/>
      <c r="BK305" s="96"/>
      <c r="BL305" s="96"/>
      <c r="BM305" s="96"/>
      <c r="BN305" s="96"/>
      <c r="BO305" s="96"/>
      <c r="BP305" s="96"/>
      <c r="BQ305" s="96"/>
      <c r="BR305" s="96"/>
      <c r="BS305" s="96"/>
      <c r="BT305" s="96"/>
      <c r="BU305" s="96"/>
      <c r="BV305" s="96"/>
      <c r="BW305" s="96"/>
      <c r="BX305" s="96"/>
      <c r="BY305" s="96"/>
      <c r="BZ305" s="96"/>
      <c r="CA305" s="96"/>
      <c r="CB305" s="96"/>
      <c r="CC305" s="96"/>
      <c r="CF305" s="73">
        <v>40</v>
      </c>
      <c r="CG305" s="73">
        <v>0.33</v>
      </c>
      <c r="CI305" s="180">
        <f t="shared" si="71"/>
        <v>13.714285714285715</v>
      </c>
      <c r="CK305">
        <v>17</v>
      </c>
      <c r="CL305" s="13">
        <f>CG307+0.4*(CG308-CG307)/(CI308-CI307)</f>
        <v>8.6000000000000021E-2</v>
      </c>
      <c r="CM305">
        <v>8.6000000000000021E-2</v>
      </c>
    </row>
    <row r="306" spans="1:91" x14ac:dyDescent="0.15">
      <c r="A306" s="170"/>
      <c r="B306" s="25"/>
      <c r="D306" s="7"/>
      <c r="E306" s="7"/>
      <c r="F306" s="7"/>
      <c r="G306" s="7"/>
      <c r="I306"/>
      <c r="K306" s="11"/>
      <c r="L306" s="8"/>
      <c r="N306" s="11"/>
      <c r="O306" s="15"/>
      <c r="P306" s="11"/>
      <c r="Q306" s="11"/>
      <c r="R306" s="11"/>
      <c r="S306" s="11"/>
      <c r="T306" s="11"/>
      <c r="AB306" s="25"/>
      <c r="AC306" s="73"/>
      <c r="AD306" s="25"/>
      <c r="AE306" s="25"/>
      <c r="AO306" s="11"/>
      <c r="AP306" s="11"/>
      <c r="AQ306" s="11"/>
      <c r="AR306" s="11"/>
      <c r="AS306" s="11"/>
      <c r="AT306" s="11"/>
      <c r="AU306" s="11"/>
      <c r="AV306" s="11"/>
      <c r="AW306" s="11"/>
      <c r="AX306" s="11"/>
      <c r="AY306" s="11"/>
      <c r="AZ306" s="11"/>
      <c r="BA306" s="11"/>
      <c r="BB306" s="11"/>
      <c r="BG306" s="73"/>
      <c r="BH306" s="96"/>
      <c r="BI306" s="96"/>
      <c r="BJ306" s="96"/>
      <c r="BK306" s="96"/>
      <c r="BL306" s="96"/>
      <c r="BM306" s="96"/>
      <c r="BN306" s="96"/>
      <c r="BO306" s="96"/>
      <c r="BP306" s="96"/>
      <c r="BQ306" s="96"/>
      <c r="BR306" s="96"/>
      <c r="BS306" s="96"/>
      <c r="BT306" s="96"/>
      <c r="BU306" s="96"/>
      <c r="BV306" s="96"/>
      <c r="BW306" s="96"/>
      <c r="BX306" s="96"/>
      <c r="BY306" s="96"/>
      <c r="BZ306" s="96"/>
      <c r="CA306" s="96"/>
      <c r="CB306" s="96"/>
      <c r="CC306" s="96"/>
      <c r="CF306" s="96">
        <v>50</v>
      </c>
      <c r="CG306" s="96">
        <v>0.15</v>
      </c>
      <c r="CI306" s="180">
        <f t="shared" si="71"/>
        <v>15.142857142857142</v>
      </c>
      <c r="CK306">
        <v>18</v>
      </c>
      <c r="CL306" s="13">
        <v>0.05</v>
      </c>
      <c r="CM306">
        <v>0.05</v>
      </c>
    </row>
    <row r="307" spans="1:91" x14ac:dyDescent="0.15">
      <c r="A307" s="170"/>
      <c r="B307" s="25"/>
      <c r="D307" s="7"/>
      <c r="E307" s="7"/>
      <c r="F307" s="7"/>
      <c r="G307" s="7"/>
      <c r="I307"/>
      <c r="K307" s="11"/>
      <c r="L307" s="8"/>
      <c r="N307" s="11"/>
      <c r="O307" s="15"/>
      <c r="P307" s="11"/>
      <c r="Q307" s="11"/>
      <c r="R307" s="11"/>
      <c r="S307" s="11"/>
      <c r="T307" s="11"/>
      <c r="AB307" s="25"/>
      <c r="AC307" s="73"/>
      <c r="AD307" s="25"/>
      <c r="AE307" s="25"/>
      <c r="AO307" s="11"/>
      <c r="AP307" s="11"/>
      <c r="AQ307" s="11"/>
      <c r="AR307" s="11"/>
      <c r="AS307" s="11"/>
      <c r="AT307" s="11"/>
      <c r="AU307" s="11"/>
      <c r="AV307" s="11"/>
      <c r="AW307" s="11"/>
      <c r="AX307" s="11"/>
      <c r="AY307" s="11"/>
      <c r="AZ307" s="11"/>
      <c r="BA307" s="11"/>
      <c r="BB307" s="11"/>
      <c r="BG307" s="73"/>
      <c r="BH307" s="96"/>
      <c r="BI307" s="96"/>
      <c r="BJ307" s="96"/>
      <c r="BK307" s="96"/>
      <c r="BL307" s="96"/>
      <c r="BM307" s="96"/>
      <c r="BN307" s="96"/>
      <c r="BO307" s="96"/>
      <c r="BP307" s="96"/>
      <c r="BQ307" s="96"/>
      <c r="BR307" s="96"/>
      <c r="BS307" s="96"/>
      <c r="BT307" s="96"/>
      <c r="BU307" s="96"/>
      <c r="BV307" s="96"/>
      <c r="BW307" s="96"/>
      <c r="BX307" s="96"/>
      <c r="BY307" s="96"/>
      <c r="BZ307" s="96"/>
      <c r="CA307" s="96"/>
      <c r="CB307" s="96"/>
      <c r="CC307" s="96"/>
      <c r="CF307" s="96">
        <v>60</v>
      </c>
      <c r="CG307" s="96">
        <v>0.1</v>
      </c>
      <c r="CI307" s="180">
        <f t="shared" si="71"/>
        <v>16.571428571428569</v>
      </c>
    </row>
    <row r="308" spans="1:91" x14ac:dyDescent="0.15">
      <c r="A308" s="170"/>
      <c r="B308" s="25"/>
      <c r="D308" s="7"/>
      <c r="E308" s="7"/>
      <c r="F308" s="7"/>
      <c r="G308" s="7"/>
      <c r="I308"/>
      <c r="K308" s="11"/>
      <c r="L308" s="8"/>
      <c r="N308" s="11"/>
      <c r="O308" s="15"/>
      <c r="P308" s="11"/>
      <c r="Q308" s="11"/>
      <c r="R308" s="11"/>
      <c r="S308" s="11"/>
      <c r="T308" s="11"/>
      <c r="AB308" s="25"/>
      <c r="AC308" s="73"/>
      <c r="AD308" s="25"/>
      <c r="AE308" s="25"/>
      <c r="AO308" s="11"/>
      <c r="AP308" s="11"/>
      <c r="AQ308" s="11"/>
      <c r="AR308" s="11"/>
      <c r="AS308" s="11"/>
      <c r="AT308" s="11"/>
      <c r="AU308" s="11"/>
      <c r="AV308" s="11"/>
      <c r="AW308" s="11"/>
      <c r="AX308" s="11"/>
      <c r="AY308" s="11"/>
      <c r="AZ308" s="11"/>
      <c r="BA308" s="11"/>
      <c r="BB308" s="11"/>
      <c r="BG308" s="67"/>
      <c r="BH308" s="67"/>
      <c r="BI308" s="67"/>
      <c r="BJ308" s="67"/>
      <c r="BK308" s="73"/>
      <c r="BL308" s="73"/>
      <c r="BM308" s="73"/>
      <c r="BN308" s="67"/>
      <c r="BO308" s="73"/>
      <c r="BP308" s="73"/>
      <c r="BQ308" s="73"/>
      <c r="BR308" s="372"/>
      <c r="BS308" s="372"/>
      <c r="BT308" s="372"/>
      <c r="BU308" s="372"/>
      <c r="BV308" s="67"/>
      <c r="BW308" s="67"/>
      <c r="BX308" s="67"/>
      <c r="BY308" s="67"/>
      <c r="BZ308" s="67"/>
      <c r="CA308" s="67"/>
      <c r="CB308" s="67"/>
      <c r="CC308" s="67"/>
      <c r="CF308" s="96">
        <v>70</v>
      </c>
      <c r="CG308" s="96">
        <v>0.05</v>
      </c>
      <c r="CI308" s="180">
        <f t="shared" si="71"/>
        <v>18</v>
      </c>
    </row>
    <row r="309" spans="1:91" x14ac:dyDescent="0.15">
      <c r="A309" s="170"/>
      <c r="B309" s="25"/>
      <c r="D309" s="7"/>
      <c r="E309" s="7"/>
      <c r="F309" s="7"/>
      <c r="G309" s="7"/>
      <c r="I309"/>
      <c r="K309" s="11"/>
      <c r="L309" s="8"/>
      <c r="N309" s="11"/>
      <c r="O309" s="15"/>
      <c r="P309" s="11"/>
      <c r="Q309" s="11"/>
      <c r="R309" s="11"/>
      <c r="S309" s="11"/>
      <c r="T309" s="11"/>
      <c r="AB309" s="25"/>
      <c r="AC309" s="73"/>
      <c r="AD309" s="25"/>
      <c r="AE309" s="25"/>
      <c r="BG309" s="67"/>
      <c r="BH309" s="67"/>
      <c r="BI309" s="67"/>
      <c r="BJ309" s="67"/>
      <c r="BK309" s="73"/>
      <c r="BL309" s="73"/>
      <c r="BM309" s="73"/>
      <c r="BN309" s="67"/>
      <c r="BO309" s="73"/>
      <c r="BP309" s="73"/>
      <c r="BQ309" s="73"/>
      <c r="BR309" s="372"/>
      <c r="BS309" s="372"/>
      <c r="BT309" s="372"/>
      <c r="BU309" s="372"/>
      <c r="BV309" s="73"/>
      <c r="BW309" s="67"/>
      <c r="BX309" s="67"/>
      <c r="BY309" s="67"/>
      <c r="BZ309" s="67"/>
      <c r="CA309" s="67"/>
      <c r="CB309" s="67"/>
      <c r="CC309" s="67"/>
      <c r="CH309" s="96"/>
      <c r="CI309" s="96"/>
    </row>
    <row r="310" spans="1:91" x14ac:dyDescent="0.15">
      <c r="A310" s="170"/>
      <c r="B310" s="25"/>
      <c r="D310" s="7"/>
      <c r="E310" s="7"/>
      <c r="F310" s="7"/>
      <c r="G310" s="7"/>
      <c r="I310"/>
      <c r="K310" s="11"/>
      <c r="L310" s="8"/>
      <c r="N310" s="11"/>
      <c r="O310" s="15"/>
      <c r="P310" s="11"/>
      <c r="Q310" s="11"/>
      <c r="R310" s="11"/>
      <c r="S310" s="11"/>
      <c r="T310" s="11"/>
      <c r="AB310" s="25"/>
      <c r="AC310" s="73"/>
      <c r="AD310" s="25"/>
      <c r="AE310" s="25"/>
      <c r="BG310" s="67"/>
      <c r="BH310" s="67"/>
      <c r="BI310" s="67"/>
      <c r="BJ310" s="67"/>
      <c r="BK310" s="73"/>
      <c r="BL310" s="73"/>
      <c r="BM310" s="73"/>
      <c r="BN310" s="67"/>
      <c r="BO310" s="67"/>
      <c r="BP310" s="73"/>
      <c r="BQ310" s="73"/>
      <c r="BR310" s="372"/>
      <c r="BS310" s="372"/>
      <c r="BT310" s="67"/>
      <c r="BU310" s="73"/>
      <c r="BV310" s="73"/>
      <c r="BW310" s="67"/>
      <c r="BX310" s="67"/>
      <c r="BY310" s="67"/>
      <c r="BZ310" s="67"/>
      <c r="CA310" s="67"/>
      <c r="CB310" s="67"/>
      <c r="CC310" s="67"/>
    </row>
    <row r="311" spans="1:91" x14ac:dyDescent="0.15">
      <c r="A311" s="170"/>
      <c r="B311" s="25"/>
      <c r="D311" s="7"/>
      <c r="E311" s="7"/>
      <c r="F311" s="7"/>
      <c r="G311" s="7"/>
      <c r="I311"/>
      <c r="K311" s="11"/>
      <c r="L311" s="8"/>
      <c r="N311" s="11"/>
      <c r="O311" s="15"/>
      <c r="P311" s="11"/>
      <c r="Q311" s="11"/>
      <c r="R311" s="11"/>
      <c r="S311" s="11"/>
      <c r="T311" s="11"/>
      <c r="AB311" s="25"/>
      <c r="AC311" s="73"/>
      <c r="AD311" s="25"/>
      <c r="AE311" s="25"/>
      <c r="BG311" s="67"/>
      <c r="BH311" s="67"/>
      <c r="BI311" s="67"/>
      <c r="BJ311" s="67"/>
      <c r="BK311" s="67"/>
      <c r="BL311" s="73"/>
      <c r="BM311" s="67"/>
      <c r="BN311" s="67"/>
      <c r="BO311" s="67"/>
      <c r="BP311" s="73"/>
      <c r="BQ311" s="67"/>
      <c r="BR311" s="67"/>
      <c r="BS311" s="67"/>
      <c r="BT311" s="67"/>
      <c r="BU311" s="67"/>
      <c r="BV311" s="73"/>
      <c r="BW311" s="67"/>
      <c r="BX311" s="67"/>
      <c r="BY311" s="67"/>
      <c r="BZ311" s="67"/>
      <c r="CA311" s="67"/>
      <c r="CB311" s="67"/>
      <c r="CC311" s="67"/>
    </row>
    <row r="312" spans="1:91" x14ac:dyDescent="0.15">
      <c r="A312" s="170"/>
      <c r="B312" s="25"/>
      <c r="D312" s="7"/>
      <c r="E312" s="7"/>
      <c r="F312" s="7"/>
      <c r="G312" s="7"/>
      <c r="I312"/>
      <c r="K312" s="11"/>
      <c r="L312" s="8"/>
      <c r="N312" s="11"/>
      <c r="O312" s="15"/>
      <c r="P312" s="11"/>
      <c r="Q312" s="11"/>
      <c r="R312" s="11"/>
      <c r="S312" s="11"/>
      <c r="T312" s="11"/>
      <c r="AB312" s="25"/>
      <c r="AC312" s="73"/>
      <c r="AD312" s="25"/>
      <c r="AE312" s="25"/>
      <c r="AG312" s="11"/>
      <c r="AH312" s="11"/>
      <c r="AI312" s="11"/>
      <c r="AJ312" s="11"/>
      <c r="AK312" s="11"/>
      <c r="AL312" s="11"/>
      <c r="AM312" s="11"/>
      <c r="AN312" s="11"/>
      <c r="BG312" s="67"/>
      <c r="BH312" s="67"/>
      <c r="BI312" s="67"/>
      <c r="BJ312" s="67"/>
      <c r="BK312" s="67"/>
      <c r="BL312" s="73"/>
      <c r="BM312" s="67"/>
      <c r="BN312" s="67"/>
      <c r="BO312" s="67"/>
      <c r="BP312" s="73"/>
      <c r="BQ312" s="67"/>
      <c r="BR312" s="67"/>
      <c r="BS312" s="67"/>
      <c r="BT312" s="67"/>
      <c r="BU312" s="67"/>
      <c r="BV312" s="73"/>
      <c r="BW312" s="67"/>
      <c r="BX312" s="67"/>
      <c r="BY312" s="67"/>
      <c r="BZ312" s="67"/>
      <c r="CA312" s="67"/>
      <c r="CB312" s="67"/>
      <c r="CC312" s="67"/>
    </row>
    <row r="313" spans="1:91" x14ac:dyDescent="0.15">
      <c r="A313" s="170"/>
      <c r="B313" s="25"/>
      <c r="D313" s="7"/>
      <c r="E313" s="7"/>
      <c r="F313" s="7"/>
      <c r="G313" s="7"/>
      <c r="I313"/>
      <c r="K313" s="11"/>
      <c r="L313" s="8"/>
      <c r="M313" s="181"/>
      <c r="N313" s="11"/>
      <c r="O313" s="15"/>
      <c r="P313" s="11"/>
      <c r="Q313" s="11"/>
      <c r="R313" s="11"/>
      <c r="S313" s="11"/>
      <c r="T313" s="11"/>
      <c r="AB313" s="25"/>
      <c r="AC313" s="73"/>
      <c r="AD313" s="25"/>
      <c r="AE313" s="25"/>
      <c r="AG313" s="11"/>
      <c r="AH313" s="11"/>
      <c r="AI313" s="11"/>
      <c r="AJ313" s="11"/>
      <c r="AK313" s="11"/>
      <c r="AL313" s="11"/>
      <c r="AM313" s="11"/>
      <c r="AN313" s="11"/>
      <c r="BG313" s="182"/>
      <c r="BH313" s="67"/>
      <c r="BI313" s="67"/>
      <c r="BJ313" s="67"/>
      <c r="BK313" s="67"/>
      <c r="BL313" s="73"/>
      <c r="BM313" s="67"/>
      <c r="BN313" s="67"/>
      <c r="BO313" s="67"/>
      <c r="BP313" s="73"/>
      <c r="BQ313" s="67"/>
      <c r="BR313" s="67"/>
      <c r="BS313" s="67"/>
      <c r="BT313" s="67"/>
      <c r="BU313" s="67"/>
      <c r="BV313" s="73"/>
      <c r="BW313" s="67"/>
      <c r="BX313" s="67"/>
      <c r="BY313" s="67"/>
      <c r="BZ313" s="67"/>
      <c r="CA313" s="67"/>
      <c r="CB313" s="67"/>
      <c r="CC313" s="67"/>
    </row>
    <row r="314" spans="1:91" x14ac:dyDescent="0.15">
      <c r="A314" s="170"/>
      <c r="B314" s="25"/>
      <c r="D314" s="7"/>
      <c r="E314" s="7"/>
      <c r="F314" s="7"/>
      <c r="G314" s="7"/>
      <c r="I314"/>
      <c r="K314" s="11"/>
      <c r="L314" s="8"/>
      <c r="N314" s="11"/>
      <c r="O314" s="15"/>
      <c r="P314" s="11"/>
      <c r="Q314" s="11"/>
      <c r="R314" s="11"/>
      <c r="S314" s="11"/>
      <c r="T314" s="11"/>
      <c r="AB314" s="25"/>
      <c r="AC314" s="73"/>
      <c r="AD314" s="25"/>
      <c r="AE314" s="25"/>
      <c r="AG314" s="11"/>
      <c r="AH314" s="11"/>
      <c r="AI314" s="11"/>
      <c r="AJ314" s="11"/>
      <c r="AK314" s="11"/>
      <c r="AL314" s="11"/>
      <c r="AM314" s="11"/>
      <c r="AN314" s="11"/>
      <c r="BG314" s="67"/>
      <c r="BH314" s="67"/>
      <c r="BI314" s="67"/>
      <c r="BJ314" s="67"/>
      <c r="BK314" s="67"/>
      <c r="BL314" s="67"/>
      <c r="BM314" s="67"/>
      <c r="BN314" s="67"/>
      <c r="BO314" s="67"/>
      <c r="BP314" s="67"/>
      <c r="BQ314" s="67"/>
      <c r="BR314" s="67"/>
      <c r="BS314" s="67"/>
      <c r="BT314" s="67"/>
      <c r="BU314" s="67"/>
      <c r="BV314" s="67"/>
      <c r="BW314" s="67"/>
      <c r="BX314" s="67"/>
      <c r="BY314" s="67"/>
      <c r="BZ314" s="67"/>
      <c r="CA314" s="67"/>
      <c r="CB314" s="67"/>
      <c r="CC314" s="67"/>
    </row>
    <row r="315" spans="1:91" x14ac:dyDescent="0.15">
      <c r="A315" s="170"/>
      <c r="B315" s="25"/>
      <c r="D315" s="7"/>
      <c r="E315" s="7"/>
      <c r="F315" s="7"/>
      <c r="G315" s="7"/>
      <c r="I315"/>
      <c r="K315" s="11"/>
      <c r="L315" s="8"/>
      <c r="N315" s="11"/>
      <c r="O315" s="15"/>
      <c r="P315" s="11"/>
      <c r="Q315" s="11"/>
      <c r="R315" s="11"/>
      <c r="S315" s="11"/>
      <c r="T315" s="11"/>
      <c r="AB315" s="25"/>
      <c r="AC315" s="73"/>
      <c r="AD315" s="25"/>
      <c r="AE315" s="25"/>
      <c r="AG315" s="11"/>
      <c r="AH315" s="11"/>
      <c r="AI315" s="11"/>
      <c r="AJ315" s="11"/>
      <c r="AK315" s="11"/>
      <c r="AL315" s="11"/>
      <c r="AM315" s="11"/>
      <c r="AN315" s="11"/>
      <c r="BG315" s="67"/>
      <c r="BH315" s="67"/>
      <c r="BI315" s="67"/>
      <c r="BJ315" s="67"/>
      <c r="BK315" s="67"/>
      <c r="BL315" s="67"/>
      <c r="BM315" s="67"/>
      <c r="BN315" s="67"/>
      <c r="BO315" s="67"/>
      <c r="BP315" s="67"/>
      <c r="BQ315" s="67"/>
      <c r="BR315" s="67"/>
      <c r="BS315" s="67"/>
      <c r="BT315" s="67"/>
      <c r="BU315" s="67"/>
      <c r="BV315" s="67"/>
      <c r="BW315" s="67"/>
      <c r="BX315" s="67"/>
      <c r="BY315" s="67"/>
      <c r="BZ315" s="67"/>
      <c r="CA315" s="67"/>
      <c r="CB315" s="67"/>
      <c r="CC315" s="67"/>
    </row>
    <row r="316" spans="1:91" x14ac:dyDescent="0.15">
      <c r="A316" s="170"/>
      <c r="B316" s="25"/>
      <c r="D316" s="7"/>
      <c r="E316" s="7"/>
      <c r="F316" s="7"/>
      <c r="G316" s="7"/>
      <c r="I316"/>
      <c r="K316" s="11"/>
      <c r="L316" s="8"/>
      <c r="N316" s="11"/>
      <c r="O316" s="15"/>
      <c r="P316" s="11"/>
      <c r="Q316" s="11"/>
      <c r="R316" s="11"/>
      <c r="S316" s="11"/>
      <c r="T316" s="11"/>
      <c r="AB316" s="25"/>
      <c r="AC316" s="73"/>
      <c r="AD316" s="25"/>
      <c r="AE316" s="25"/>
      <c r="AG316" s="11"/>
      <c r="AH316" s="11"/>
      <c r="AI316" s="11"/>
      <c r="AJ316" s="11"/>
      <c r="AK316" s="11"/>
      <c r="AL316" s="11"/>
      <c r="AM316" s="11"/>
      <c r="AN316" s="11"/>
      <c r="BG316" s="73"/>
      <c r="BH316" s="372"/>
      <c r="BI316" s="372"/>
      <c r="BJ316" s="372"/>
      <c r="BK316" s="372"/>
      <c r="BL316" s="372"/>
      <c r="BM316" s="372"/>
      <c r="BN316" s="372"/>
      <c r="BO316" s="372"/>
      <c r="BP316" s="372"/>
      <c r="BQ316" s="372"/>
      <c r="BR316" s="372"/>
      <c r="BS316" s="372"/>
      <c r="BT316" s="372"/>
      <c r="BU316" s="372"/>
      <c r="BV316" s="372"/>
      <c r="BW316" s="372"/>
      <c r="BX316" s="372"/>
      <c r="BY316" s="372"/>
      <c r="BZ316" s="372"/>
      <c r="CA316" s="372"/>
      <c r="CB316" s="372"/>
      <c r="CC316" s="372"/>
    </row>
    <row r="317" spans="1:91" x14ac:dyDescent="0.15">
      <c r="A317" s="170"/>
      <c r="B317" s="25"/>
      <c r="D317" s="7"/>
      <c r="E317" s="7"/>
      <c r="F317" s="7"/>
      <c r="G317" s="7"/>
      <c r="I317"/>
      <c r="K317" s="11"/>
      <c r="L317" s="8"/>
      <c r="N317" s="11"/>
      <c r="O317" s="15"/>
      <c r="P317" s="11"/>
      <c r="Q317" s="11"/>
      <c r="R317" s="11"/>
      <c r="S317" s="11"/>
      <c r="T317" s="11"/>
      <c r="AB317" s="25"/>
      <c r="AC317" s="73"/>
      <c r="AD317" s="25"/>
      <c r="AE317" s="25"/>
      <c r="BG317" s="73"/>
      <c r="BH317" s="372"/>
      <c r="BI317" s="372"/>
      <c r="BJ317" s="372"/>
      <c r="BK317" s="372"/>
      <c r="BL317" s="372"/>
      <c r="BM317" s="372"/>
      <c r="BN317" s="372"/>
      <c r="BO317" s="372"/>
      <c r="BP317" s="372"/>
      <c r="BQ317" s="372"/>
      <c r="BR317" s="372"/>
      <c r="BS317" s="372"/>
      <c r="BT317" s="372"/>
      <c r="BU317" s="372"/>
      <c r="BV317" s="372"/>
      <c r="BW317" s="372"/>
      <c r="BX317" s="372"/>
      <c r="BY317" s="372"/>
      <c r="BZ317" s="372"/>
      <c r="CA317" s="372"/>
      <c r="CB317" s="372"/>
      <c r="CC317" s="372"/>
    </row>
    <row r="318" spans="1:91" x14ac:dyDescent="0.15">
      <c r="A318" s="170"/>
      <c r="B318" s="25"/>
      <c r="D318" s="7"/>
      <c r="E318" s="7"/>
      <c r="F318" s="7"/>
      <c r="G318" s="7"/>
      <c r="I318"/>
      <c r="K318" s="11"/>
      <c r="L318" s="8"/>
      <c r="N318" s="11"/>
      <c r="O318" s="15"/>
      <c r="P318" s="11"/>
      <c r="Q318" s="11"/>
      <c r="R318" s="11"/>
      <c r="S318" s="11"/>
      <c r="T318" s="11"/>
      <c r="AB318" s="25"/>
      <c r="AC318" s="73"/>
      <c r="AD318" s="25"/>
      <c r="AE318" s="25"/>
      <c r="BG318" s="73"/>
      <c r="BH318" s="73"/>
      <c r="BI318" s="73"/>
      <c r="BJ318" s="73"/>
      <c r="BK318" s="73"/>
      <c r="BL318" s="73"/>
      <c r="BM318" s="73"/>
      <c r="BN318" s="73"/>
      <c r="BO318" s="73"/>
      <c r="BP318" s="73"/>
      <c r="BQ318" s="73"/>
      <c r="BR318" s="73"/>
      <c r="BS318" s="73"/>
      <c r="BT318" s="73"/>
      <c r="BU318" s="73"/>
      <c r="BV318" s="73"/>
      <c r="BW318" s="73"/>
      <c r="BX318" s="73"/>
      <c r="BY318" s="73"/>
      <c r="BZ318" s="73"/>
      <c r="CA318" s="73"/>
      <c r="CB318" s="73"/>
      <c r="CC318" s="73"/>
    </row>
    <row r="319" spans="1:91" x14ac:dyDescent="0.15">
      <c r="A319" s="170"/>
      <c r="B319" s="25"/>
      <c r="D319" s="7"/>
      <c r="E319" s="7"/>
      <c r="F319" s="7"/>
      <c r="G319" s="7"/>
      <c r="I319"/>
      <c r="K319" s="11"/>
      <c r="L319" s="8"/>
      <c r="N319" s="11"/>
      <c r="O319" s="15"/>
      <c r="P319" s="11"/>
      <c r="Q319" s="11"/>
      <c r="R319" s="11"/>
      <c r="S319" s="11"/>
      <c r="T319" s="11"/>
      <c r="AB319" s="25"/>
      <c r="AC319" s="73"/>
      <c r="AD319" s="25"/>
      <c r="AE319" s="25"/>
      <c r="BG319" s="73"/>
      <c r="BH319" s="96"/>
      <c r="BI319" s="96"/>
      <c r="BJ319" s="96"/>
      <c r="BK319" s="96"/>
      <c r="BL319" s="96"/>
      <c r="BM319" s="96"/>
      <c r="BN319" s="96"/>
      <c r="BO319" s="96"/>
      <c r="BP319" s="96"/>
      <c r="BQ319" s="96"/>
      <c r="BR319" s="96"/>
      <c r="BS319" s="96"/>
      <c r="BT319" s="96"/>
      <c r="BU319" s="96"/>
      <c r="BV319" s="96"/>
      <c r="BW319" s="96"/>
      <c r="BX319" s="96"/>
      <c r="BY319" s="96"/>
      <c r="BZ319" s="96"/>
      <c r="CA319" s="96"/>
      <c r="CB319" s="96"/>
      <c r="CC319" s="96"/>
    </row>
    <row r="320" spans="1:91" x14ac:dyDescent="0.15">
      <c r="A320" s="170"/>
      <c r="B320" s="25"/>
      <c r="D320" s="7"/>
      <c r="E320" s="7"/>
      <c r="F320" s="7"/>
      <c r="G320" s="7"/>
      <c r="I320"/>
      <c r="K320" s="11"/>
      <c r="L320" s="8"/>
      <c r="N320" s="11"/>
      <c r="O320" s="15"/>
      <c r="P320" s="11"/>
      <c r="Q320" s="11"/>
      <c r="R320" s="11"/>
      <c r="S320" s="11"/>
      <c r="T320" s="11"/>
      <c r="AB320" s="25"/>
      <c r="AC320" s="73"/>
      <c r="AD320" s="25"/>
      <c r="AE320" s="25"/>
      <c r="AO320" s="11"/>
      <c r="AP320" s="11"/>
      <c r="AQ320" s="11"/>
      <c r="AR320" s="11"/>
      <c r="AS320" s="11"/>
      <c r="AT320" s="11"/>
      <c r="AU320" s="11"/>
      <c r="AV320" s="11"/>
      <c r="AW320" s="11"/>
      <c r="AX320" s="11"/>
      <c r="AY320" s="11"/>
      <c r="AZ320" s="11"/>
      <c r="BA320" s="11"/>
      <c r="BB320" s="11"/>
      <c r="BG320" s="73"/>
      <c r="BH320" s="96"/>
      <c r="BI320" s="96"/>
      <c r="BJ320" s="96"/>
      <c r="BK320" s="96"/>
      <c r="BL320" s="96"/>
      <c r="BM320" s="96"/>
      <c r="BN320" s="96"/>
      <c r="BO320" s="96"/>
      <c r="BP320" s="96"/>
      <c r="BQ320" s="96"/>
      <c r="BR320" s="96"/>
      <c r="BS320" s="96"/>
      <c r="BT320" s="96"/>
      <c r="BU320" s="96"/>
      <c r="BV320" s="96"/>
      <c r="BW320" s="96"/>
      <c r="BX320" s="96"/>
      <c r="BY320" s="96"/>
      <c r="BZ320" s="96"/>
      <c r="CA320" s="96"/>
      <c r="CB320" s="96"/>
      <c r="CC320" s="96"/>
    </row>
    <row r="321" spans="1:81" x14ac:dyDescent="0.15">
      <c r="A321" s="170"/>
      <c r="B321" s="25"/>
      <c r="D321" s="7"/>
      <c r="E321" s="7"/>
      <c r="F321" s="7"/>
      <c r="G321" s="7"/>
      <c r="I321"/>
      <c r="K321" s="11"/>
      <c r="L321" s="8"/>
      <c r="N321" s="11"/>
      <c r="O321" s="15"/>
      <c r="P321" s="11"/>
      <c r="Q321" s="11"/>
      <c r="R321" s="11"/>
      <c r="S321" s="11"/>
      <c r="T321" s="11"/>
      <c r="AB321" s="25"/>
      <c r="AC321" s="73"/>
      <c r="AD321" s="25"/>
      <c r="AE321" s="25"/>
      <c r="AO321" s="11"/>
      <c r="AP321" s="11"/>
      <c r="AQ321" s="11"/>
      <c r="AR321" s="11"/>
      <c r="AS321" s="11"/>
      <c r="AT321" s="11"/>
      <c r="AU321" s="11"/>
      <c r="AV321" s="11"/>
      <c r="AW321" s="11"/>
      <c r="AX321" s="11"/>
      <c r="AY321" s="11"/>
      <c r="AZ321" s="11"/>
      <c r="BA321" s="11"/>
      <c r="BB321" s="11"/>
      <c r="BG321" s="73"/>
      <c r="BH321" s="96"/>
      <c r="BI321" s="96"/>
      <c r="BJ321" s="96"/>
      <c r="BK321" s="96"/>
      <c r="BL321" s="96"/>
      <c r="BM321" s="96"/>
      <c r="BN321" s="96"/>
      <c r="BO321" s="96"/>
      <c r="BP321" s="96"/>
      <c r="BQ321" s="96"/>
      <c r="BR321" s="96"/>
      <c r="BS321" s="96"/>
      <c r="BT321" s="96"/>
      <c r="BU321" s="96"/>
      <c r="BV321" s="96"/>
      <c r="BW321" s="96"/>
      <c r="BX321" s="96"/>
      <c r="BY321" s="96"/>
      <c r="BZ321" s="96"/>
      <c r="CA321" s="96"/>
      <c r="CB321" s="96"/>
      <c r="CC321" s="96"/>
    </row>
    <row r="322" spans="1:81" x14ac:dyDescent="0.15">
      <c r="A322" s="170"/>
      <c r="B322" s="25"/>
      <c r="D322" s="7"/>
      <c r="E322" s="7"/>
      <c r="F322" s="7"/>
      <c r="G322" s="7"/>
      <c r="I322"/>
      <c r="K322" s="11"/>
      <c r="L322" s="8"/>
      <c r="N322" s="11"/>
      <c r="O322" s="15"/>
      <c r="P322" s="11"/>
      <c r="Q322" s="11"/>
      <c r="R322" s="11"/>
      <c r="S322" s="11"/>
      <c r="T322" s="11"/>
      <c r="AB322" s="25"/>
      <c r="AC322" s="73"/>
      <c r="AD322" s="25"/>
      <c r="AE322" s="25"/>
      <c r="AO322" s="11"/>
      <c r="AP322" s="11"/>
      <c r="AQ322" s="11"/>
      <c r="AR322" s="11"/>
      <c r="AS322" s="11"/>
      <c r="AT322" s="11"/>
      <c r="AU322" s="11"/>
      <c r="AV322" s="11"/>
      <c r="AW322" s="11"/>
      <c r="AX322" s="11"/>
      <c r="AY322" s="11"/>
      <c r="AZ322" s="11"/>
      <c r="BA322" s="11"/>
      <c r="BB322" s="11"/>
      <c r="BG322" s="73"/>
      <c r="BH322" s="96"/>
      <c r="BI322" s="96"/>
      <c r="BJ322" s="96"/>
      <c r="BK322" s="96"/>
      <c r="BL322" s="96"/>
      <c r="BM322" s="96"/>
      <c r="BN322" s="96"/>
      <c r="BO322" s="96"/>
      <c r="BP322" s="96"/>
      <c r="BQ322" s="96"/>
      <c r="BR322" s="96"/>
      <c r="BS322" s="96"/>
      <c r="BT322" s="96"/>
      <c r="BU322" s="96"/>
      <c r="BV322" s="96"/>
      <c r="BW322" s="96"/>
      <c r="BX322" s="96"/>
      <c r="BY322" s="96"/>
      <c r="BZ322" s="96"/>
      <c r="CA322" s="96"/>
      <c r="CB322" s="96"/>
      <c r="CC322" s="96"/>
    </row>
    <row r="323" spans="1:81" x14ac:dyDescent="0.15">
      <c r="A323" s="170"/>
      <c r="B323" s="25"/>
      <c r="D323" s="7"/>
      <c r="E323" s="7"/>
      <c r="F323" s="7"/>
      <c r="G323" s="7"/>
      <c r="I323"/>
      <c r="K323" s="11"/>
      <c r="L323" s="8"/>
      <c r="N323" s="11"/>
      <c r="O323" s="15"/>
      <c r="P323" s="11"/>
      <c r="Q323" s="11"/>
      <c r="R323" s="11"/>
      <c r="S323" s="11"/>
      <c r="T323" s="11"/>
      <c r="AB323" s="25"/>
      <c r="AC323" s="73"/>
      <c r="AD323" s="25"/>
      <c r="AE323" s="25"/>
      <c r="AO323" s="11"/>
      <c r="AP323" s="11"/>
      <c r="AQ323" s="11"/>
      <c r="AR323" s="11"/>
      <c r="AS323" s="11"/>
      <c r="AT323" s="11"/>
      <c r="AU323" s="11"/>
      <c r="AV323" s="11"/>
      <c r="AW323" s="11"/>
      <c r="AX323" s="11"/>
      <c r="AY323" s="11"/>
      <c r="AZ323" s="11"/>
      <c r="BA323" s="11"/>
      <c r="BB323" s="11"/>
      <c r="BG323" s="73"/>
      <c r="BH323" s="96"/>
      <c r="BI323" s="96"/>
      <c r="BJ323" s="96"/>
      <c r="BK323" s="96"/>
      <c r="BL323" s="96"/>
      <c r="BM323" s="96"/>
      <c r="BN323" s="96"/>
      <c r="BO323" s="96"/>
      <c r="BP323" s="96"/>
      <c r="BQ323" s="96"/>
      <c r="BR323" s="96"/>
      <c r="BS323" s="96"/>
      <c r="BT323" s="96"/>
      <c r="BU323" s="96"/>
      <c r="BV323" s="96"/>
      <c r="BW323" s="96"/>
      <c r="BX323" s="96"/>
      <c r="BY323" s="96"/>
      <c r="BZ323" s="96"/>
      <c r="CA323" s="96"/>
      <c r="CB323" s="96"/>
      <c r="CC323" s="96"/>
    </row>
    <row r="324" spans="1:81" x14ac:dyDescent="0.15">
      <c r="A324" s="170"/>
      <c r="B324" s="25"/>
      <c r="D324" s="7"/>
      <c r="E324" s="7"/>
      <c r="F324" s="7"/>
      <c r="G324" s="7"/>
      <c r="I324"/>
      <c r="K324" s="11"/>
      <c r="L324" s="8"/>
      <c r="N324" s="11"/>
      <c r="O324" s="15"/>
      <c r="P324" s="11"/>
      <c r="Q324" s="11"/>
      <c r="R324" s="11"/>
      <c r="S324" s="11"/>
      <c r="T324" s="11"/>
      <c r="AB324" s="25"/>
      <c r="AC324" s="73"/>
      <c r="AD324" s="25"/>
      <c r="AE324" s="25"/>
      <c r="AO324" s="11"/>
      <c r="AP324" s="11"/>
      <c r="AQ324" s="11"/>
      <c r="AR324" s="11"/>
      <c r="AS324" s="11"/>
      <c r="AT324" s="11"/>
      <c r="AU324" s="11"/>
      <c r="AV324" s="11"/>
      <c r="AW324" s="11"/>
      <c r="AX324" s="11"/>
      <c r="AY324" s="11"/>
      <c r="AZ324" s="11"/>
      <c r="BA324" s="11"/>
      <c r="BB324" s="11"/>
      <c r="BG324" s="73"/>
      <c r="BH324" s="96"/>
      <c r="BI324" s="96"/>
      <c r="BJ324" s="96"/>
      <c r="BK324" s="96"/>
      <c r="BL324" s="96"/>
      <c r="BM324" s="96"/>
      <c r="BN324" s="96"/>
      <c r="BO324" s="96"/>
      <c r="BP324" s="96"/>
      <c r="BQ324" s="96"/>
      <c r="BR324" s="96"/>
      <c r="BS324" s="96"/>
      <c r="BT324" s="96"/>
      <c r="BU324" s="96"/>
      <c r="BV324" s="96"/>
      <c r="BW324" s="96"/>
      <c r="BX324" s="96"/>
      <c r="BY324" s="96"/>
      <c r="BZ324" s="96"/>
      <c r="CA324" s="96"/>
      <c r="CB324" s="96"/>
      <c r="CC324" s="96"/>
    </row>
    <row r="325" spans="1:81" x14ac:dyDescent="0.15">
      <c r="A325" s="170"/>
      <c r="B325" s="25"/>
      <c r="D325" s="7"/>
      <c r="E325" s="7"/>
      <c r="F325" s="7"/>
      <c r="G325" s="7"/>
      <c r="I325"/>
      <c r="K325" s="11"/>
      <c r="L325" s="8"/>
      <c r="N325" s="11"/>
      <c r="O325" s="15"/>
      <c r="P325" s="11"/>
      <c r="Q325" s="11"/>
      <c r="R325" s="11"/>
      <c r="S325" s="11"/>
      <c r="T325" s="11"/>
      <c r="AB325" s="25"/>
      <c r="AC325" s="73"/>
      <c r="AD325" s="25"/>
      <c r="AE325" s="25"/>
      <c r="BG325" s="67"/>
      <c r="BH325" s="67"/>
      <c r="BI325" s="73"/>
      <c r="BJ325" s="67"/>
      <c r="BK325" s="372"/>
      <c r="BL325" s="372"/>
      <c r="BM325" s="372"/>
      <c r="BN325" s="372"/>
      <c r="BO325" s="73"/>
      <c r="BP325" s="73"/>
      <c r="BQ325" s="73"/>
      <c r="BR325" s="67"/>
      <c r="BS325" s="67"/>
      <c r="BT325" s="67"/>
      <c r="BU325" s="73"/>
      <c r="BV325" s="73"/>
      <c r="BW325" s="67"/>
      <c r="BX325" s="73"/>
      <c r="BY325" s="67"/>
      <c r="BZ325" s="67"/>
      <c r="CA325" s="67"/>
      <c r="CB325" s="67"/>
      <c r="CC325" s="67"/>
    </row>
    <row r="326" spans="1:81" x14ac:dyDescent="0.15">
      <c r="A326" s="170"/>
      <c r="B326" s="25"/>
      <c r="D326" s="7"/>
      <c r="E326" s="7"/>
      <c r="F326" s="7"/>
      <c r="G326" s="7"/>
      <c r="I326"/>
      <c r="K326" s="11"/>
      <c r="L326" s="8"/>
      <c r="N326" s="11"/>
      <c r="O326" s="15"/>
      <c r="P326" s="11"/>
      <c r="Q326" s="11"/>
      <c r="R326" s="11"/>
      <c r="S326" s="11"/>
      <c r="T326" s="11"/>
      <c r="AB326" s="25"/>
      <c r="AC326" s="73"/>
      <c r="AD326" s="25"/>
      <c r="AE326" s="25"/>
      <c r="BG326" s="67"/>
      <c r="BH326" s="67"/>
      <c r="BI326" s="73"/>
      <c r="BJ326" s="67"/>
      <c r="BK326" s="378"/>
      <c r="BL326" s="378"/>
      <c r="BM326" s="378"/>
      <c r="BN326" s="378"/>
      <c r="BO326" s="73"/>
      <c r="BP326" s="73"/>
      <c r="BQ326" s="73"/>
      <c r="BR326" s="67"/>
      <c r="BS326" s="67"/>
      <c r="BT326" s="67"/>
      <c r="BU326" s="73"/>
      <c r="BV326" s="73"/>
      <c r="BW326" s="67"/>
      <c r="BX326" s="73"/>
      <c r="BY326" s="67"/>
      <c r="BZ326" s="67"/>
      <c r="CA326" s="67"/>
      <c r="CB326" s="67"/>
      <c r="CC326" s="67"/>
    </row>
    <row r="327" spans="1:81" x14ac:dyDescent="0.15">
      <c r="A327" s="170"/>
      <c r="B327" s="25"/>
      <c r="D327" s="7"/>
      <c r="E327" s="7"/>
      <c r="F327" s="7"/>
      <c r="G327" s="7"/>
      <c r="I327"/>
      <c r="K327" s="11"/>
      <c r="L327" s="8"/>
      <c r="N327" s="11"/>
      <c r="O327" s="15"/>
      <c r="P327" s="11"/>
      <c r="Q327" s="11"/>
      <c r="R327" s="11"/>
      <c r="S327" s="11"/>
      <c r="T327" s="11"/>
      <c r="AB327" s="25"/>
      <c r="AC327" s="73"/>
      <c r="AD327" s="25"/>
      <c r="AE327" s="25"/>
      <c r="AG327" s="11"/>
      <c r="AH327" s="11"/>
      <c r="AI327" s="11"/>
      <c r="AJ327" s="11"/>
      <c r="AK327" s="11"/>
      <c r="AL327" s="11"/>
      <c r="AM327" s="11"/>
      <c r="AN327" s="11"/>
      <c r="BG327" s="67"/>
      <c r="BH327" s="67"/>
      <c r="BI327" s="73"/>
      <c r="BJ327" s="67"/>
      <c r="BK327" s="372"/>
      <c r="BL327" s="372"/>
      <c r="BM327" s="372"/>
      <c r="BN327" s="372"/>
      <c r="BO327" s="67"/>
      <c r="BP327" s="73"/>
      <c r="BQ327" s="73"/>
      <c r="BR327" s="67"/>
      <c r="BS327" s="67"/>
      <c r="BT327" s="67"/>
      <c r="BU327" s="73"/>
      <c r="BV327" s="73"/>
      <c r="BW327" s="67"/>
      <c r="BX327" s="73"/>
      <c r="BY327" s="67"/>
      <c r="BZ327" s="67"/>
      <c r="CA327" s="67"/>
      <c r="CB327" s="67"/>
      <c r="CC327" s="67"/>
    </row>
    <row r="328" spans="1:81" x14ac:dyDescent="0.15">
      <c r="A328" s="170"/>
      <c r="B328" s="25"/>
      <c r="D328" s="7"/>
      <c r="E328" s="7"/>
      <c r="F328" s="7"/>
      <c r="G328" s="7"/>
      <c r="I328"/>
      <c r="K328" s="11"/>
      <c r="L328" s="8"/>
      <c r="N328" s="11"/>
      <c r="O328" s="15"/>
      <c r="P328" s="11"/>
      <c r="Q328" s="11"/>
      <c r="R328" s="11"/>
      <c r="S328" s="11"/>
      <c r="T328" s="11"/>
      <c r="AB328" s="25"/>
      <c r="AC328" s="73"/>
      <c r="AD328" s="25"/>
      <c r="AE328" s="25"/>
      <c r="AG328" s="11"/>
      <c r="AH328" s="11"/>
      <c r="AI328" s="11"/>
      <c r="AJ328" s="11"/>
      <c r="AK328" s="11"/>
      <c r="AL328" s="11"/>
      <c r="AM328" s="11"/>
      <c r="AN328" s="11"/>
      <c r="BG328" s="182"/>
      <c r="BH328" s="67"/>
      <c r="BI328" s="73"/>
      <c r="BJ328" s="67"/>
      <c r="BK328" s="73"/>
      <c r="BL328" s="73"/>
      <c r="BM328" s="73"/>
      <c r="BN328" s="73"/>
      <c r="BO328" s="67"/>
      <c r="BP328" s="73"/>
      <c r="BQ328" s="73"/>
      <c r="BR328" s="67"/>
      <c r="BS328" s="67"/>
      <c r="BT328" s="67"/>
      <c r="BU328" s="73"/>
      <c r="BV328" s="73"/>
      <c r="BW328" s="67"/>
      <c r="BX328" s="73"/>
      <c r="BY328" s="67"/>
      <c r="BZ328" s="67"/>
      <c r="CA328" s="67"/>
      <c r="CB328" s="67"/>
      <c r="CC328" s="67"/>
    </row>
    <row r="329" spans="1:81" x14ac:dyDescent="0.15">
      <c r="A329" s="170"/>
      <c r="B329" s="25"/>
      <c r="D329" s="7"/>
      <c r="E329" s="7"/>
      <c r="F329" s="7"/>
      <c r="G329" s="7"/>
      <c r="I329"/>
      <c r="K329" s="11"/>
      <c r="L329" s="8"/>
      <c r="N329" s="11"/>
      <c r="O329" s="15"/>
      <c r="P329" s="11"/>
      <c r="Q329" s="11"/>
      <c r="R329" s="11"/>
      <c r="S329" s="11"/>
      <c r="T329" s="11"/>
      <c r="AB329" s="25"/>
      <c r="AC329" s="73"/>
      <c r="AD329" s="25"/>
      <c r="AE329" s="25"/>
      <c r="AG329" s="11"/>
      <c r="AH329" s="11"/>
      <c r="AI329" s="11"/>
      <c r="AJ329" s="11"/>
      <c r="AK329" s="11"/>
      <c r="AL329" s="11"/>
      <c r="AM329" s="11"/>
      <c r="AN329" s="11"/>
      <c r="BG329" s="67"/>
      <c r="BH329" s="67"/>
      <c r="BI329" s="67"/>
      <c r="BJ329" s="67"/>
      <c r="BK329" s="67"/>
      <c r="BL329" s="67"/>
      <c r="BM329" s="67"/>
      <c r="BN329" s="67"/>
      <c r="BO329" s="67"/>
      <c r="BP329" s="67"/>
      <c r="BQ329" s="67"/>
      <c r="BR329" s="67"/>
      <c r="BS329" s="67"/>
      <c r="BT329" s="67"/>
      <c r="BU329" s="67"/>
      <c r="BV329" s="67"/>
      <c r="BW329" s="67"/>
      <c r="BX329" s="67"/>
      <c r="BY329" s="67"/>
      <c r="BZ329" s="67"/>
      <c r="CA329" s="67"/>
      <c r="CB329" s="67"/>
      <c r="CC329" s="67"/>
    </row>
    <row r="330" spans="1:81" x14ac:dyDescent="0.15">
      <c r="A330" s="170"/>
      <c r="B330" s="25"/>
      <c r="D330" s="7"/>
      <c r="E330" s="7"/>
      <c r="F330" s="7"/>
      <c r="G330" s="7"/>
      <c r="I330"/>
      <c r="K330" s="11"/>
      <c r="L330" s="8"/>
      <c r="N330" s="11"/>
      <c r="O330" s="15"/>
      <c r="P330" s="11"/>
      <c r="Q330" s="11"/>
      <c r="R330" s="11"/>
      <c r="S330" s="11"/>
      <c r="T330" s="11"/>
      <c r="AB330" s="25"/>
      <c r="AC330" s="73"/>
      <c r="AD330" s="25"/>
      <c r="AE330" s="25"/>
      <c r="AG330" s="11"/>
      <c r="AH330" s="11"/>
      <c r="AI330" s="11"/>
      <c r="AJ330" s="11"/>
      <c r="AK330" s="11"/>
      <c r="AL330" s="11"/>
      <c r="AM330" s="11"/>
      <c r="AN330" s="11"/>
      <c r="BG330" s="67"/>
      <c r="BH330" s="67"/>
      <c r="BI330" s="67"/>
      <c r="BJ330" s="67"/>
      <c r="BK330" s="67"/>
      <c r="BL330" s="67"/>
      <c r="BM330" s="67"/>
      <c r="BN330" s="67"/>
      <c r="BO330" s="67"/>
      <c r="BP330" s="67"/>
      <c r="BQ330" s="67"/>
      <c r="BR330" s="67"/>
      <c r="BS330" s="67"/>
      <c r="BT330" s="67"/>
      <c r="BU330" s="67"/>
      <c r="BV330" s="67"/>
      <c r="BW330" s="67"/>
      <c r="BX330" s="67"/>
      <c r="BY330" s="67"/>
      <c r="BZ330" s="67"/>
      <c r="CA330" s="67"/>
      <c r="CB330" s="67"/>
      <c r="CC330" s="67"/>
    </row>
    <row r="331" spans="1:81" x14ac:dyDescent="0.15">
      <c r="A331" s="170"/>
      <c r="B331" s="25"/>
      <c r="D331" s="7"/>
      <c r="E331" s="7"/>
      <c r="F331" s="7"/>
      <c r="G331" s="7"/>
      <c r="I331"/>
      <c r="K331" s="11"/>
      <c r="L331" s="8"/>
      <c r="N331" s="11"/>
      <c r="O331" s="15"/>
      <c r="P331" s="11"/>
      <c r="Q331" s="11"/>
      <c r="R331" s="11"/>
      <c r="S331" s="11"/>
      <c r="T331" s="11"/>
      <c r="AB331" s="25"/>
      <c r="AC331" s="73"/>
      <c r="AD331" s="25"/>
      <c r="AE331" s="25"/>
      <c r="AG331" s="11"/>
      <c r="AH331" s="11"/>
      <c r="AI331" s="11"/>
      <c r="AJ331" s="11"/>
      <c r="AK331" s="11"/>
      <c r="AL331" s="11"/>
      <c r="AM331" s="11"/>
      <c r="AN331" s="11"/>
      <c r="BG331" s="73"/>
      <c r="BH331" s="372"/>
      <c r="BI331" s="372"/>
      <c r="BJ331" s="372"/>
      <c r="BK331" s="372"/>
      <c r="BL331" s="372"/>
      <c r="BM331" s="372"/>
      <c r="BN331" s="372"/>
      <c r="BO331" s="372"/>
      <c r="BP331" s="372"/>
      <c r="BQ331" s="372"/>
      <c r="BR331" s="372"/>
      <c r="BS331" s="372"/>
      <c r="BT331" s="372"/>
      <c r="BU331" s="372"/>
      <c r="BV331" s="372"/>
      <c r="BW331" s="372"/>
      <c r="BX331" s="372"/>
      <c r="BY331" s="372"/>
      <c r="BZ331" s="372"/>
      <c r="CA331" s="372"/>
      <c r="CB331" s="372"/>
      <c r="CC331" s="372"/>
    </row>
    <row r="332" spans="1:81" x14ac:dyDescent="0.15">
      <c r="A332" s="170"/>
      <c r="B332" s="25"/>
      <c r="D332" s="7"/>
      <c r="E332" s="7"/>
      <c r="F332" s="7"/>
      <c r="G332" s="7"/>
      <c r="I332"/>
      <c r="K332" s="11"/>
      <c r="L332" s="8"/>
      <c r="N332" s="11"/>
      <c r="O332" s="15"/>
      <c r="P332" s="11"/>
      <c r="Q332" s="11"/>
      <c r="R332" s="11"/>
      <c r="S332" s="11"/>
      <c r="T332" s="11"/>
      <c r="AB332" s="25"/>
      <c r="AC332" s="73"/>
      <c r="AD332" s="25"/>
      <c r="AE332" s="25"/>
      <c r="BG332" s="73"/>
      <c r="BH332" s="372"/>
      <c r="BI332" s="372"/>
      <c r="BJ332" s="372"/>
      <c r="BK332" s="372"/>
      <c r="BL332" s="372"/>
      <c r="BM332" s="372"/>
      <c r="BN332" s="372"/>
      <c r="BO332" s="372"/>
      <c r="BP332" s="372"/>
      <c r="BQ332" s="372"/>
      <c r="BR332" s="372"/>
      <c r="BS332" s="372"/>
      <c r="BT332" s="372"/>
      <c r="BU332" s="372"/>
      <c r="BV332" s="372"/>
      <c r="BW332" s="372"/>
      <c r="BX332" s="372"/>
      <c r="BY332" s="372"/>
      <c r="BZ332" s="372"/>
      <c r="CA332" s="372"/>
      <c r="CB332" s="372"/>
      <c r="CC332" s="372"/>
    </row>
    <row r="333" spans="1:81" x14ac:dyDescent="0.15">
      <c r="A333" s="170"/>
      <c r="B333" s="25"/>
      <c r="D333" s="7"/>
      <c r="E333" s="7"/>
      <c r="F333" s="7"/>
      <c r="G333" s="7"/>
      <c r="I333"/>
      <c r="K333" s="11"/>
      <c r="L333" s="8"/>
      <c r="N333" s="11"/>
      <c r="O333" s="15"/>
      <c r="P333" s="11"/>
      <c r="Q333" s="11"/>
      <c r="R333" s="11"/>
      <c r="S333" s="11"/>
      <c r="T333" s="11"/>
      <c r="AB333" s="25"/>
      <c r="AC333" s="73"/>
      <c r="AD333" s="25"/>
      <c r="AE333" s="25"/>
      <c r="BG333" s="73"/>
      <c r="BH333" s="73"/>
      <c r="BI333" s="73"/>
      <c r="BJ333" s="73"/>
      <c r="BK333" s="73"/>
      <c r="BL333" s="73"/>
      <c r="BM333" s="73"/>
      <c r="BN333" s="73"/>
      <c r="BO333" s="73"/>
      <c r="BP333" s="73"/>
      <c r="BQ333" s="73"/>
      <c r="BR333" s="73"/>
      <c r="BS333" s="73"/>
      <c r="BT333" s="73"/>
      <c r="BU333" s="73"/>
      <c r="BV333" s="73"/>
      <c r="BW333" s="73"/>
      <c r="BX333" s="73"/>
      <c r="BY333" s="73"/>
      <c r="BZ333" s="73"/>
      <c r="CA333" s="73"/>
      <c r="CB333" s="73"/>
      <c r="CC333" s="73"/>
    </row>
    <row r="334" spans="1:81" x14ac:dyDescent="0.15">
      <c r="A334" s="170"/>
      <c r="B334" s="25"/>
      <c r="D334" s="7"/>
      <c r="E334" s="7"/>
      <c r="F334" s="7"/>
      <c r="G334" s="7"/>
      <c r="I334"/>
      <c r="K334" s="11"/>
      <c r="L334" s="8"/>
      <c r="N334" s="11"/>
      <c r="O334" s="15"/>
      <c r="P334" s="11"/>
      <c r="Q334" s="11"/>
      <c r="R334" s="11"/>
      <c r="S334" s="11"/>
      <c r="T334" s="11"/>
      <c r="AB334" s="25"/>
      <c r="AC334" s="73"/>
      <c r="AD334" s="25"/>
      <c r="AE334" s="25"/>
      <c r="BG334" s="73"/>
      <c r="BH334" s="96"/>
      <c r="BI334" s="96"/>
      <c r="BJ334" s="96"/>
      <c r="BK334" s="96"/>
      <c r="BL334" s="96"/>
      <c r="BM334" s="96"/>
      <c r="BN334" s="96"/>
      <c r="BO334" s="96"/>
      <c r="BP334" s="96"/>
      <c r="BQ334" s="96"/>
      <c r="BR334" s="96"/>
      <c r="BS334" s="96"/>
      <c r="BT334" s="96"/>
      <c r="BU334" s="96"/>
      <c r="BV334" s="96"/>
      <c r="BW334" s="96"/>
      <c r="BX334" s="96"/>
      <c r="BY334" s="96"/>
      <c r="BZ334" s="96"/>
      <c r="CA334" s="96"/>
      <c r="CB334" s="96"/>
      <c r="CC334" s="96"/>
    </row>
    <row r="335" spans="1:81" x14ac:dyDescent="0.15">
      <c r="A335" s="170"/>
      <c r="B335" s="25"/>
      <c r="D335" s="7"/>
      <c r="E335" s="7"/>
      <c r="F335" s="7"/>
      <c r="G335" s="7"/>
      <c r="I335"/>
      <c r="K335" s="11"/>
      <c r="L335" s="8"/>
      <c r="N335" s="11"/>
      <c r="O335" s="15"/>
      <c r="P335" s="11"/>
      <c r="Q335" s="11"/>
      <c r="R335" s="11"/>
      <c r="S335" s="11"/>
      <c r="T335" s="11"/>
      <c r="AB335" s="25"/>
      <c r="AC335" s="73"/>
      <c r="AD335" s="25"/>
      <c r="AE335" s="25"/>
      <c r="AO335" s="11"/>
      <c r="AP335" s="11"/>
      <c r="AQ335" s="11"/>
      <c r="AR335" s="11"/>
      <c r="AS335" s="11"/>
      <c r="AT335" s="11"/>
      <c r="AU335" s="11"/>
      <c r="AV335" s="11"/>
      <c r="AW335" s="11"/>
      <c r="AX335" s="11"/>
      <c r="AY335" s="11"/>
      <c r="AZ335" s="11"/>
      <c r="BA335" s="11"/>
      <c r="BB335" s="11"/>
      <c r="BG335" s="73"/>
      <c r="BH335" s="96"/>
      <c r="BI335" s="96"/>
      <c r="BJ335" s="96"/>
      <c r="BK335" s="96"/>
      <c r="BL335" s="96"/>
      <c r="BM335" s="96"/>
      <c r="BN335" s="96"/>
      <c r="BO335" s="96"/>
      <c r="BP335" s="96"/>
      <c r="BQ335" s="96"/>
      <c r="BR335" s="96"/>
      <c r="BS335" s="96"/>
      <c r="BT335" s="96"/>
      <c r="BU335" s="96"/>
      <c r="BV335" s="96"/>
      <c r="BW335" s="96"/>
      <c r="BX335" s="96"/>
      <c r="BY335" s="96"/>
      <c r="BZ335" s="96"/>
      <c r="CA335" s="96"/>
      <c r="CB335" s="96"/>
      <c r="CC335" s="96"/>
    </row>
    <row r="336" spans="1:81" x14ac:dyDescent="0.15">
      <c r="A336" s="170"/>
      <c r="B336" s="25"/>
      <c r="D336" s="7"/>
      <c r="E336" s="7"/>
      <c r="F336" s="7"/>
      <c r="G336" s="7"/>
      <c r="I336"/>
      <c r="K336" s="11"/>
      <c r="L336" s="8"/>
      <c r="N336" s="11"/>
      <c r="O336" s="15"/>
      <c r="P336" s="11"/>
      <c r="Q336" s="11"/>
      <c r="R336" s="11"/>
      <c r="S336" s="11"/>
      <c r="T336" s="11"/>
      <c r="AB336" s="25"/>
      <c r="AC336" s="73"/>
      <c r="AD336" s="25"/>
      <c r="AE336" s="25"/>
      <c r="AO336" s="11"/>
      <c r="AP336" s="11"/>
      <c r="AQ336" s="11"/>
      <c r="AR336" s="11"/>
      <c r="AS336" s="11"/>
      <c r="AT336" s="11"/>
      <c r="AU336" s="11"/>
      <c r="AV336" s="11"/>
      <c r="AW336" s="11"/>
      <c r="AX336" s="11"/>
      <c r="AY336" s="11"/>
      <c r="AZ336" s="11"/>
      <c r="BA336" s="11"/>
      <c r="BB336" s="11"/>
      <c r="BG336" s="73"/>
      <c r="BH336" s="96"/>
      <c r="BI336" s="96"/>
      <c r="BJ336" s="96"/>
      <c r="BK336" s="96"/>
      <c r="BL336" s="96"/>
      <c r="BM336" s="96"/>
      <c r="BN336" s="96"/>
      <c r="BO336" s="96"/>
      <c r="BP336" s="96"/>
      <c r="BQ336" s="96"/>
      <c r="BR336" s="96"/>
      <c r="BS336" s="96"/>
      <c r="BT336" s="96"/>
      <c r="BU336" s="96"/>
      <c r="BV336" s="96"/>
      <c r="BW336" s="96"/>
      <c r="BX336" s="96"/>
      <c r="BY336" s="96"/>
      <c r="BZ336" s="96"/>
      <c r="CA336" s="96"/>
      <c r="CB336" s="96"/>
      <c r="CC336" s="96"/>
    </row>
    <row r="337" spans="1:81" x14ac:dyDescent="0.15">
      <c r="A337" s="170"/>
      <c r="B337" s="25"/>
      <c r="D337" s="7"/>
      <c r="E337" s="7"/>
      <c r="F337" s="7"/>
      <c r="G337" s="7"/>
      <c r="I337"/>
      <c r="K337" s="11"/>
      <c r="L337" s="8"/>
      <c r="N337" s="11"/>
      <c r="O337" s="15"/>
      <c r="P337" s="11"/>
      <c r="Q337" s="11"/>
      <c r="R337" s="11"/>
      <c r="S337" s="11"/>
      <c r="T337" s="11"/>
      <c r="AB337" s="25"/>
      <c r="AC337" s="73"/>
      <c r="AD337" s="25"/>
      <c r="AE337" s="25"/>
      <c r="AO337" s="11"/>
      <c r="AP337" s="11"/>
      <c r="AQ337" s="11"/>
      <c r="AR337" s="11"/>
      <c r="AS337" s="11"/>
      <c r="AT337" s="11"/>
      <c r="AU337" s="11"/>
      <c r="AV337" s="11"/>
      <c r="AW337" s="11"/>
      <c r="AX337" s="11"/>
      <c r="AY337" s="11"/>
      <c r="AZ337" s="11"/>
      <c r="BA337" s="11"/>
      <c r="BB337" s="11"/>
      <c r="BG337" s="73"/>
      <c r="BH337" s="96"/>
      <c r="BI337" s="96"/>
      <c r="BJ337" s="96"/>
      <c r="BK337" s="96"/>
      <c r="BL337" s="96"/>
      <c r="BM337" s="96"/>
      <c r="BN337" s="96"/>
      <c r="BO337" s="96"/>
      <c r="BP337" s="96"/>
      <c r="BQ337" s="96"/>
      <c r="BR337" s="96"/>
      <c r="BS337" s="96"/>
      <c r="BT337" s="96"/>
      <c r="BU337" s="96"/>
      <c r="BV337" s="96"/>
      <c r="BW337" s="96"/>
      <c r="BX337" s="96"/>
      <c r="BY337" s="96"/>
      <c r="BZ337" s="96"/>
      <c r="CA337" s="96"/>
      <c r="CB337" s="96"/>
      <c r="CC337" s="96"/>
    </row>
    <row r="338" spans="1:81" x14ac:dyDescent="0.15">
      <c r="A338" s="170"/>
      <c r="B338" s="25"/>
      <c r="D338" s="7"/>
      <c r="E338" s="7"/>
      <c r="F338" s="7"/>
      <c r="G338" s="7"/>
      <c r="I338"/>
      <c r="K338" s="11"/>
      <c r="L338" s="8"/>
      <c r="M338" s="181"/>
      <c r="N338" s="11"/>
      <c r="O338" s="15"/>
      <c r="P338" s="11"/>
      <c r="Q338" s="11"/>
      <c r="R338" s="11"/>
      <c r="S338" s="11"/>
      <c r="T338" s="11"/>
      <c r="AB338" s="25"/>
      <c r="AC338" s="73"/>
      <c r="AD338" s="25"/>
      <c r="AE338" s="25"/>
      <c r="AO338" s="11"/>
      <c r="AP338" s="11"/>
      <c r="AQ338" s="11"/>
      <c r="AR338" s="11"/>
      <c r="AS338" s="11"/>
      <c r="AT338" s="11"/>
      <c r="AU338" s="11"/>
      <c r="AV338" s="11"/>
      <c r="AW338" s="11"/>
      <c r="AX338" s="11"/>
      <c r="AY338" s="11"/>
      <c r="AZ338" s="11"/>
      <c r="BA338" s="11"/>
      <c r="BB338" s="11"/>
      <c r="BG338" s="73"/>
      <c r="BH338" s="96"/>
      <c r="BI338" s="96"/>
      <c r="BJ338" s="96"/>
      <c r="BK338" s="96"/>
      <c r="BL338" s="96"/>
      <c r="BM338" s="96"/>
      <c r="BN338" s="96"/>
      <c r="BO338" s="96"/>
      <c r="BP338" s="96"/>
      <c r="BQ338" s="96"/>
      <c r="BR338" s="96"/>
      <c r="BS338" s="96"/>
      <c r="BT338" s="96"/>
      <c r="BU338" s="96"/>
      <c r="BV338" s="96"/>
      <c r="BW338" s="96"/>
      <c r="BX338" s="96"/>
      <c r="BY338" s="96"/>
      <c r="BZ338" s="96"/>
      <c r="CA338" s="96"/>
      <c r="CB338" s="96"/>
      <c r="CC338" s="96"/>
    </row>
    <row r="339" spans="1:81" x14ac:dyDescent="0.15">
      <c r="A339" s="170"/>
      <c r="B339" s="25"/>
      <c r="D339" s="7"/>
      <c r="E339" s="7"/>
      <c r="F339" s="7"/>
      <c r="G339" s="7"/>
      <c r="I339"/>
      <c r="K339" s="11"/>
      <c r="L339" s="8"/>
      <c r="N339" s="11"/>
      <c r="O339" s="15"/>
      <c r="P339" s="11"/>
      <c r="Q339" s="11"/>
      <c r="R339" s="11"/>
      <c r="S339" s="11"/>
      <c r="T339" s="11"/>
      <c r="AB339" s="25"/>
      <c r="AC339" s="73"/>
      <c r="AD339" s="25"/>
      <c r="AE339" s="25"/>
      <c r="AO339" s="11"/>
      <c r="AP339" s="11"/>
      <c r="AQ339" s="11"/>
      <c r="AR339" s="11"/>
      <c r="AS339" s="11"/>
      <c r="AT339" s="11"/>
      <c r="AU339" s="11"/>
      <c r="AV339" s="11"/>
      <c r="AW339" s="11"/>
      <c r="AX339" s="11"/>
      <c r="AY339" s="11"/>
      <c r="AZ339" s="11"/>
      <c r="BA339" s="11"/>
      <c r="BB339" s="11"/>
      <c r="BG339" s="73"/>
      <c r="BH339" s="96"/>
      <c r="BI339" s="96"/>
      <c r="BJ339" s="96"/>
      <c r="BK339" s="96"/>
      <c r="BL339" s="96"/>
      <c r="BM339" s="96"/>
      <c r="BN339" s="96"/>
      <c r="BO339" s="96"/>
      <c r="BP339" s="96"/>
      <c r="BQ339" s="96"/>
      <c r="BR339" s="96"/>
      <c r="BS339" s="96"/>
      <c r="BT339" s="96"/>
      <c r="BU339" s="96"/>
      <c r="BV339" s="96"/>
      <c r="BW339" s="96"/>
      <c r="BX339" s="96"/>
      <c r="BY339" s="96"/>
      <c r="BZ339" s="96"/>
      <c r="CA339" s="96"/>
      <c r="CB339" s="96"/>
      <c r="CC339" s="96"/>
    </row>
    <row r="340" spans="1:81" x14ac:dyDescent="0.15">
      <c r="A340" s="170"/>
      <c r="B340" s="25"/>
      <c r="D340" s="7"/>
      <c r="E340" s="7"/>
      <c r="F340" s="7"/>
      <c r="G340" s="7"/>
      <c r="I340"/>
      <c r="K340" s="11"/>
      <c r="L340" s="8"/>
      <c r="N340" s="11"/>
      <c r="O340" s="15"/>
      <c r="P340" s="11"/>
      <c r="Q340" s="11"/>
      <c r="R340" s="11"/>
      <c r="S340" s="11"/>
      <c r="T340" s="11"/>
      <c r="AB340" s="25"/>
      <c r="AC340" s="73"/>
      <c r="AD340" s="25"/>
      <c r="AE340" s="25"/>
      <c r="BG340" s="67"/>
      <c r="BH340" s="67"/>
      <c r="BI340" s="67"/>
      <c r="BJ340" s="67"/>
      <c r="BK340" s="67"/>
      <c r="BL340" s="67"/>
      <c r="BM340" s="67"/>
      <c r="BN340" s="67"/>
      <c r="BO340" s="67"/>
      <c r="BP340" s="67"/>
      <c r="BQ340" s="67"/>
      <c r="BR340" s="67"/>
      <c r="BS340" s="67"/>
      <c r="BT340" s="67"/>
      <c r="BU340" s="67"/>
      <c r="BV340" s="67"/>
      <c r="BW340" s="67"/>
      <c r="BX340" s="67"/>
      <c r="BY340" s="67"/>
      <c r="BZ340" s="67"/>
      <c r="CA340" s="67"/>
      <c r="CB340" s="67"/>
      <c r="CC340" s="67"/>
    </row>
    <row r="341" spans="1:81" x14ac:dyDescent="0.15">
      <c r="A341" s="170"/>
      <c r="B341" s="25"/>
      <c r="D341" s="7"/>
      <c r="E341" s="7"/>
      <c r="F341" s="7"/>
      <c r="G341" s="7"/>
      <c r="I341"/>
      <c r="K341" s="11"/>
      <c r="L341" s="8"/>
      <c r="N341" s="11"/>
      <c r="O341" s="15"/>
      <c r="P341" s="11"/>
      <c r="Q341" s="11"/>
      <c r="R341" s="11"/>
      <c r="S341" s="11"/>
      <c r="T341" s="11"/>
      <c r="AB341" s="25"/>
      <c r="AC341" s="73"/>
      <c r="AD341" s="25"/>
      <c r="AE341" s="25"/>
      <c r="BG341" s="182"/>
      <c r="BH341" s="67"/>
      <c r="BI341" s="67"/>
      <c r="BJ341" s="67"/>
      <c r="BK341" s="67"/>
      <c r="BL341" s="67"/>
      <c r="BM341" s="67"/>
      <c r="BN341" s="67"/>
      <c r="BO341" s="67"/>
      <c r="BP341" s="67"/>
      <c r="BQ341" s="67"/>
      <c r="BR341" s="67"/>
      <c r="BS341" s="67"/>
      <c r="BT341" s="67"/>
      <c r="BU341" s="67"/>
      <c r="BV341" s="67"/>
      <c r="BW341" s="67"/>
      <c r="BX341" s="67"/>
      <c r="BY341" s="67"/>
      <c r="BZ341" s="67"/>
      <c r="CA341" s="67"/>
      <c r="CB341" s="67"/>
      <c r="CC341" s="67"/>
    </row>
    <row r="342" spans="1:81" x14ac:dyDescent="0.15">
      <c r="A342" s="170"/>
      <c r="B342" s="25"/>
      <c r="D342" s="7"/>
      <c r="E342" s="7"/>
      <c r="F342" s="7"/>
      <c r="G342" s="7"/>
      <c r="I342"/>
      <c r="K342" s="11"/>
      <c r="L342" s="8"/>
      <c r="N342" s="11"/>
      <c r="O342" s="15"/>
      <c r="P342" s="11"/>
      <c r="Q342" s="11"/>
      <c r="R342" s="11"/>
      <c r="S342" s="11"/>
      <c r="T342" s="11"/>
      <c r="AB342" s="25"/>
      <c r="AC342" s="73"/>
      <c r="AD342" s="25"/>
      <c r="AE342" s="25"/>
      <c r="BG342" s="67"/>
      <c r="BH342" s="67"/>
      <c r="BI342" s="67"/>
      <c r="BJ342" s="67"/>
      <c r="BK342" s="67"/>
      <c r="BL342" s="67"/>
      <c r="BM342" s="67"/>
      <c r="BN342" s="67"/>
      <c r="BO342" s="67"/>
      <c r="BP342" s="67"/>
      <c r="BQ342" s="67"/>
      <c r="BR342" s="67"/>
      <c r="BS342" s="67"/>
      <c r="BT342" s="67"/>
      <c r="BU342" s="67"/>
      <c r="BV342" s="67"/>
      <c r="BW342" s="67"/>
      <c r="BX342" s="67"/>
      <c r="BY342" s="67"/>
      <c r="BZ342" s="67"/>
      <c r="CA342" s="67"/>
      <c r="CB342" s="67"/>
      <c r="CC342" s="67"/>
    </row>
    <row r="343" spans="1:81" x14ac:dyDescent="0.15">
      <c r="A343" s="170"/>
      <c r="B343" s="25"/>
      <c r="D343" s="7"/>
      <c r="E343" s="7"/>
      <c r="F343" s="7"/>
      <c r="G343" s="7"/>
      <c r="I343"/>
      <c r="K343" s="11"/>
      <c r="L343" s="8"/>
      <c r="N343" s="11"/>
      <c r="O343" s="15"/>
      <c r="P343" s="11"/>
      <c r="Q343" s="11"/>
      <c r="R343" s="11"/>
      <c r="S343" s="11"/>
      <c r="T343" s="11"/>
      <c r="AB343" s="25"/>
      <c r="AC343" s="73"/>
      <c r="AD343" s="25"/>
      <c r="AE343" s="25"/>
      <c r="BG343" s="67"/>
      <c r="BH343" s="67"/>
      <c r="BI343" s="67"/>
      <c r="BJ343" s="67"/>
      <c r="BK343" s="67"/>
      <c r="BL343" s="67"/>
      <c r="BM343" s="67"/>
      <c r="BN343" s="67"/>
      <c r="BO343" s="67"/>
      <c r="BP343" s="67"/>
      <c r="BQ343" s="67"/>
      <c r="BR343" s="67"/>
      <c r="BS343" s="67"/>
      <c r="BT343" s="67"/>
      <c r="BU343" s="67"/>
      <c r="BV343" s="67"/>
      <c r="BW343" s="67"/>
      <c r="BX343" s="67"/>
      <c r="BY343" s="67"/>
      <c r="BZ343" s="67"/>
      <c r="CA343" s="67"/>
      <c r="CB343" s="67"/>
      <c r="CC343" s="67"/>
    </row>
    <row r="344" spans="1:81" x14ac:dyDescent="0.15">
      <c r="A344" s="170"/>
      <c r="B344" s="25"/>
      <c r="D344" s="7"/>
      <c r="E344" s="7"/>
      <c r="F344" s="7"/>
      <c r="G344" s="7"/>
      <c r="I344"/>
      <c r="K344" s="11"/>
      <c r="L344" s="8"/>
      <c r="M344" s="181"/>
      <c r="N344" s="11"/>
      <c r="O344" s="15"/>
      <c r="P344" s="11"/>
      <c r="Q344" s="11"/>
      <c r="R344" s="11"/>
      <c r="S344" s="11"/>
      <c r="T344" s="11"/>
      <c r="AB344" s="25"/>
      <c r="AC344" s="73"/>
      <c r="AD344" s="25"/>
      <c r="AE344" s="25"/>
      <c r="AG344" s="11"/>
      <c r="AH344" s="11"/>
      <c r="AI344" s="11"/>
      <c r="AJ344" s="11"/>
      <c r="AK344" s="11"/>
      <c r="AL344" s="11"/>
      <c r="AM344" s="11"/>
      <c r="AN344" s="11"/>
      <c r="BG344" s="67"/>
      <c r="BH344" s="67"/>
      <c r="BI344" s="67"/>
      <c r="BJ344" s="67"/>
      <c r="BK344" s="67"/>
      <c r="BL344" s="67"/>
      <c r="BM344" s="67"/>
      <c r="BN344" s="67"/>
      <c r="BO344" s="67"/>
      <c r="BP344" s="67"/>
      <c r="BQ344" s="67"/>
      <c r="BR344" s="67"/>
      <c r="BS344" s="67"/>
      <c r="BT344" s="67"/>
      <c r="BU344" s="67"/>
      <c r="BV344" s="67"/>
      <c r="BW344" s="67"/>
      <c r="BX344" s="67"/>
      <c r="BY344" s="67"/>
      <c r="BZ344" s="67"/>
      <c r="CA344" s="67"/>
      <c r="CB344" s="67"/>
      <c r="CC344" s="67"/>
    </row>
    <row r="345" spans="1:81" x14ac:dyDescent="0.15">
      <c r="A345" s="170"/>
      <c r="B345" s="25"/>
      <c r="D345" s="7"/>
      <c r="E345" s="7"/>
      <c r="F345" s="7"/>
      <c r="G345" s="7"/>
      <c r="I345"/>
      <c r="K345" s="11"/>
      <c r="L345" s="8"/>
      <c r="N345" s="11"/>
      <c r="O345" s="15"/>
      <c r="P345" s="11"/>
      <c r="Q345" s="11"/>
      <c r="R345" s="11"/>
      <c r="S345" s="11"/>
      <c r="T345" s="11"/>
      <c r="AB345" s="25"/>
      <c r="AC345" s="73"/>
      <c r="AD345" s="25"/>
      <c r="AE345" s="25"/>
      <c r="AG345" s="11"/>
      <c r="AH345" s="11"/>
      <c r="AI345" s="11"/>
      <c r="AJ345" s="11"/>
      <c r="AK345" s="11"/>
      <c r="AL345" s="11"/>
      <c r="AM345" s="11"/>
      <c r="AN345" s="11"/>
      <c r="BG345" s="67"/>
      <c r="BH345" s="67"/>
      <c r="BI345" s="67"/>
      <c r="BJ345" s="67"/>
      <c r="BK345" s="67"/>
      <c r="BL345" s="67"/>
      <c r="BM345" s="67"/>
      <c r="BN345" s="67"/>
      <c r="BO345" s="67"/>
      <c r="BP345" s="67"/>
      <c r="BQ345" s="67"/>
      <c r="BR345" s="67"/>
      <c r="BS345" s="67"/>
      <c r="BT345" s="67"/>
      <c r="BU345" s="67"/>
      <c r="BV345" s="67"/>
      <c r="BW345" s="67"/>
      <c r="BX345" s="67"/>
      <c r="BY345" s="67"/>
      <c r="BZ345" s="67"/>
      <c r="CA345" s="67"/>
      <c r="CB345" s="67"/>
      <c r="CC345" s="67"/>
    </row>
    <row r="346" spans="1:81" x14ac:dyDescent="0.15">
      <c r="A346" s="170"/>
      <c r="B346" s="25"/>
      <c r="D346" s="7"/>
      <c r="E346" s="7"/>
      <c r="F346" s="7"/>
      <c r="G346" s="7"/>
      <c r="I346"/>
      <c r="K346" s="11"/>
      <c r="L346" s="8"/>
      <c r="N346" s="11"/>
      <c r="O346" s="15"/>
      <c r="P346" s="11"/>
      <c r="Q346" s="11"/>
      <c r="R346" s="11"/>
      <c r="S346" s="11"/>
      <c r="T346" s="11"/>
      <c r="AB346" s="25"/>
      <c r="AC346" s="73"/>
      <c r="AD346" s="25"/>
      <c r="AE346" s="25"/>
      <c r="AG346" s="11"/>
      <c r="AH346" s="11"/>
      <c r="AI346" s="11"/>
      <c r="AJ346" s="11"/>
      <c r="AK346" s="11"/>
      <c r="AL346" s="11"/>
      <c r="AM346" s="11"/>
      <c r="AN346" s="11"/>
      <c r="BG346" s="67"/>
      <c r="BH346" s="67"/>
      <c r="BI346" s="67"/>
      <c r="BJ346" s="67"/>
      <c r="BK346" s="67"/>
      <c r="BL346" s="67"/>
      <c r="BM346" s="67"/>
      <c r="BN346" s="67"/>
      <c r="BO346" s="67"/>
      <c r="BP346" s="67"/>
      <c r="BQ346" s="67"/>
      <c r="BR346" s="67"/>
      <c r="BS346" s="67"/>
      <c r="BT346" s="67"/>
      <c r="BU346" s="67"/>
      <c r="BV346" s="67"/>
      <c r="BW346" s="67"/>
      <c r="BX346" s="67"/>
      <c r="BY346" s="67"/>
      <c r="BZ346" s="67"/>
      <c r="CA346" s="67"/>
      <c r="CB346" s="67"/>
      <c r="CC346" s="67"/>
    </row>
    <row r="347" spans="1:81" x14ac:dyDescent="0.15">
      <c r="A347" s="170"/>
      <c r="B347" s="25"/>
      <c r="D347" s="7"/>
      <c r="E347" s="7"/>
      <c r="F347" s="7"/>
      <c r="G347" s="7"/>
      <c r="I347"/>
      <c r="K347" s="11"/>
      <c r="L347" s="8"/>
      <c r="N347" s="11"/>
      <c r="O347" s="15"/>
      <c r="P347" s="11"/>
      <c r="Q347" s="11"/>
      <c r="R347" s="11"/>
      <c r="S347" s="11"/>
      <c r="T347" s="11"/>
      <c r="AB347" s="25"/>
      <c r="AC347" s="73"/>
      <c r="AD347" s="25"/>
      <c r="AE347" s="25"/>
      <c r="AG347" s="11"/>
      <c r="AH347" s="11"/>
      <c r="AI347" s="11"/>
      <c r="AJ347" s="11"/>
      <c r="AK347" s="11"/>
      <c r="AL347" s="11"/>
      <c r="AM347" s="11"/>
      <c r="AN347" s="11"/>
      <c r="BG347" s="67"/>
      <c r="BH347" s="67"/>
      <c r="BI347" s="67"/>
      <c r="BJ347" s="67"/>
      <c r="BK347" s="67"/>
      <c r="BL347" s="67"/>
      <c r="BM347" s="67"/>
      <c r="BN347" s="67"/>
      <c r="BO347" s="67"/>
      <c r="BP347" s="67"/>
      <c r="BQ347" s="67"/>
      <c r="BR347" s="67"/>
      <c r="BS347" s="67"/>
      <c r="BT347" s="67"/>
      <c r="BU347" s="67"/>
      <c r="BV347" s="67"/>
      <c r="BW347" s="67"/>
      <c r="BX347" s="67"/>
      <c r="BY347" s="67"/>
      <c r="BZ347" s="67"/>
      <c r="CA347" s="67"/>
      <c r="CB347" s="67"/>
      <c r="CC347" s="67"/>
    </row>
    <row r="348" spans="1:81" x14ac:dyDescent="0.15">
      <c r="A348" s="170"/>
      <c r="B348" s="25"/>
      <c r="D348" s="7"/>
      <c r="E348" s="7"/>
      <c r="F348" s="7"/>
      <c r="G348" s="7"/>
      <c r="I348"/>
      <c r="K348" s="11"/>
      <c r="L348" s="8"/>
      <c r="N348" s="11"/>
      <c r="O348" s="15"/>
      <c r="P348" s="11"/>
      <c r="Q348" s="11"/>
      <c r="R348" s="11"/>
      <c r="S348" s="11"/>
      <c r="T348" s="11"/>
      <c r="AB348" s="25"/>
      <c r="AC348" s="73"/>
      <c r="AD348" s="25"/>
      <c r="AE348" s="25"/>
      <c r="AG348" s="11"/>
      <c r="AH348" s="11"/>
      <c r="AI348" s="11"/>
      <c r="AJ348" s="11"/>
      <c r="AK348" s="11"/>
      <c r="AL348" s="11"/>
      <c r="AM348" s="11"/>
      <c r="AN348" s="11"/>
      <c r="BG348" s="67"/>
      <c r="BH348" s="67"/>
      <c r="BI348" s="67"/>
      <c r="BJ348" s="67"/>
      <c r="BK348" s="67"/>
      <c r="BL348" s="67"/>
      <c r="BM348" s="67"/>
      <c r="BN348" s="67"/>
      <c r="BO348" s="67"/>
      <c r="BP348" s="67"/>
      <c r="BQ348" s="67"/>
      <c r="BR348" s="67"/>
      <c r="BS348" s="67"/>
      <c r="BT348" s="67"/>
      <c r="BU348" s="67"/>
      <c r="BV348" s="67"/>
      <c r="BW348" s="67"/>
      <c r="BX348" s="67"/>
      <c r="BY348" s="67"/>
      <c r="BZ348" s="67"/>
      <c r="CA348" s="67"/>
      <c r="CB348" s="67"/>
      <c r="CC348" s="67"/>
    </row>
    <row r="349" spans="1:81" x14ac:dyDescent="0.15">
      <c r="A349" s="170"/>
      <c r="B349" s="25"/>
      <c r="D349" s="7"/>
      <c r="E349" s="7"/>
      <c r="F349" s="7"/>
      <c r="G349" s="7"/>
      <c r="I349"/>
      <c r="K349" s="11"/>
      <c r="L349" s="8"/>
      <c r="N349" s="11"/>
      <c r="O349" s="15"/>
      <c r="P349" s="11"/>
      <c r="Q349" s="11"/>
      <c r="R349" s="11"/>
      <c r="S349" s="11"/>
      <c r="T349" s="11"/>
      <c r="AB349" s="25"/>
      <c r="AC349" s="73"/>
      <c r="AD349" s="25"/>
      <c r="AE349" s="25"/>
      <c r="BG349" s="67"/>
      <c r="BH349" s="67"/>
      <c r="BI349" s="67"/>
      <c r="BJ349" s="67"/>
      <c r="BK349" s="67"/>
      <c r="BL349" s="67"/>
      <c r="BM349" s="67"/>
      <c r="BN349" s="67"/>
      <c r="BO349" s="67"/>
      <c r="BP349" s="67"/>
      <c r="BQ349" s="67"/>
      <c r="BR349" s="67"/>
      <c r="BS349" s="67"/>
      <c r="BT349" s="67"/>
      <c r="BU349" s="67"/>
      <c r="BV349" s="67"/>
      <c r="BW349" s="67"/>
      <c r="BX349" s="67"/>
      <c r="BY349" s="67"/>
      <c r="BZ349" s="67"/>
      <c r="CA349" s="67"/>
      <c r="CB349" s="67"/>
      <c r="CC349" s="67"/>
    </row>
    <row r="350" spans="1:81" x14ac:dyDescent="0.15">
      <c r="A350" s="170"/>
      <c r="B350" s="25"/>
      <c r="D350" s="7"/>
      <c r="E350" s="7"/>
      <c r="F350" s="7"/>
      <c r="G350" s="7"/>
      <c r="I350"/>
      <c r="K350" s="11"/>
      <c r="L350" s="8"/>
      <c r="N350" s="11"/>
      <c r="O350" s="15"/>
      <c r="P350" s="11"/>
      <c r="Q350" s="11"/>
      <c r="R350" s="11"/>
      <c r="S350" s="11"/>
      <c r="T350" s="11"/>
      <c r="AB350" s="25"/>
      <c r="AC350" s="73"/>
      <c r="AD350" s="25"/>
      <c r="AE350" s="25"/>
      <c r="BG350" s="67"/>
      <c r="BH350" s="67"/>
      <c r="BI350" s="67"/>
      <c r="BJ350" s="67"/>
      <c r="BK350" s="67"/>
      <c r="BL350" s="67"/>
      <c r="BM350" s="67"/>
      <c r="BN350" s="67"/>
      <c r="BO350" s="67"/>
      <c r="BP350" s="67"/>
      <c r="BQ350" s="67"/>
      <c r="BR350" s="67"/>
      <c r="BS350" s="67"/>
      <c r="BT350" s="67"/>
      <c r="BU350" s="67"/>
      <c r="BV350" s="67"/>
      <c r="BW350" s="67"/>
      <c r="BX350" s="67"/>
      <c r="BY350" s="67"/>
      <c r="BZ350" s="67"/>
      <c r="CA350" s="67"/>
      <c r="CB350" s="67"/>
      <c r="CC350" s="67"/>
    </row>
    <row r="351" spans="1:81" x14ac:dyDescent="0.15">
      <c r="A351" s="170"/>
      <c r="B351" s="25"/>
      <c r="D351" s="7"/>
      <c r="E351" s="7"/>
      <c r="F351" s="7"/>
      <c r="G351" s="7"/>
      <c r="I351"/>
      <c r="K351" s="11"/>
      <c r="L351" s="8"/>
      <c r="N351" s="11"/>
      <c r="O351" s="15"/>
      <c r="P351" s="11"/>
      <c r="Q351" s="11"/>
      <c r="R351" s="11"/>
      <c r="S351" s="11"/>
      <c r="T351" s="11"/>
      <c r="AB351" s="25"/>
      <c r="AC351" s="73"/>
      <c r="AD351" s="25"/>
      <c r="AE351" s="25"/>
      <c r="BG351" s="67"/>
      <c r="BH351" s="67"/>
      <c r="BI351" s="67"/>
      <c r="BJ351" s="67"/>
      <c r="BK351" s="67"/>
      <c r="BL351" s="67"/>
      <c r="BM351" s="67"/>
      <c r="BN351" s="67"/>
      <c r="BO351" s="67"/>
      <c r="BP351" s="67"/>
      <c r="BQ351" s="67"/>
      <c r="BR351" s="67"/>
      <c r="BS351" s="67"/>
      <c r="BT351" s="67"/>
      <c r="BU351" s="67"/>
      <c r="BV351" s="67"/>
      <c r="BW351" s="67"/>
      <c r="BX351" s="67"/>
      <c r="BY351" s="67"/>
      <c r="BZ351" s="67"/>
      <c r="CA351" s="67"/>
      <c r="CB351" s="67"/>
      <c r="CC351" s="67"/>
    </row>
    <row r="352" spans="1:81" x14ac:dyDescent="0.15">
      <c r="A352" s="170"/>
      <c r="B352" s="25"/>
      <c r="D352" s="7"/>
      <c r="E352" s="7"/>
      <c r="F352" s="7"/>
      <c r="G352" s="7"/>
      <c r="I352"/>
      <c r="K352" s="11"/>
      <c r="L352" s="8"/>
      <c r="N352" s="11"/>
      <c r="O352" s="15"/>
      <c r="P352" s="11"/>
      <c r="Q352" s="11"/>
      <c r="R352" s="11"/>
      <c r="S352" s="11"/>
      <c r="T352" s="11"/>
      <c r="AB352" s="25"/>
      <c r="AC352" s="73"/>
      <c r="AD352" s="25"/>
      <c r="AE352" s="25"/>
      <c r="AO352" s="11"/>
      <c r="AP352" s="11"/>
      <c r="AQ352" s="11"/>
      <c r="AR352" s="11"/>
      <c r="AS352" s="11"/>
      <c r="AT352" s="11"/>
      <c r="AU352" s="11"/>
      <c r="AV352" s="11"/>
      <c r="AW352" s="11"/>
      <c r="AX352" s="11"/>
      <c r="AY352" s="11"/>
      <c r="AZ352" s="11"/>
      <c r="BA352" s="11"/>
      <c r="BB352" s="11"/>
      <c r="BG352" s="67"/>
      <c r="BH352" s="67"/>
      <c r="BI352" s="67"/>
      <c r="BJ352" s="67"/>
      <c r="BK352" s="67"/>
      <c r="BL352" s="67"/>
      <c r="BM352" s="67"/>
      <c r="BN352" s="67"/>
      <c r="BO352" s="67"/>
      <c r="BP352" s="67"/>
      <c r="BQ352" s="67"/>
      <c r="BR352" s="67"/>
      <c r="BS352" s="67"/>
      <c r="BT352" s="67"/>
      <c r="BU352" s="67"/>
      <c r="BV352" s="67"/>
      <c r="BW352" s="67"/>
      <c r="BX352" s="67"/>
      <c r="BY352" s="67"/>
      <c r="BZ352" s="67"/>
      <c r="CA352" s="67"/>
      <c r="CB352" s="67"/>
      <c r="CC352" s="67"/>
    </row>
    <row r="353" spans="1:81" x14ac:dyDescent="0.15">
      <c r="A353" s="170"/>
      <c r="B353" s="25"/>
      <c r="D353" s="7"/>
      <c r="E353" s="7"/>
      <c r="F353" s="7"/>
      <c r="G353" s="7"/>
      <c r="I353"/>
      <c r="K353" s="11"/>
      <c r="L353" s="8"/>
      <c r="N353" s="11"/>
      <c r="O353" s="15"/>
      <c r="P353" s="11"/>
      <c r="Q353" s="11"/>
      <c r="R353" s="11"/>
      <c r="S353" s="11"/>
      <c r="T353" s="11"/>
      <c r="AB353" s="25"/>
      <c r="AC353" s="73"/>
      <c r="AD353" s="25"/>
      <c r="AE353" s="25"/>
      <c r="AO353" s="11"/>
      <c r="AP353" s="11"/>
      <c r="AQ353" s="11"/>
      <c r="AR353" s="11"/>
      <c r="AS353" s="11"/>
      <c r="AT353" s="11"/>
      <c r="AU353" s="11"/>
      <c r="AV353" s="11"/>
      <c r="AW353" s="11"/>
      <c r="AX353" s="11"/>
      <c r="AY353" s="11"/>
      <c r="AZ353" s="11"/>
      <c r="BA353" s="11"/>
      <c r="BB353" s="11"/>
      <c r="BG353" s="67"/>
      <c r="BH353" s="67"/>
      <c r="BI353" s="67"/>
      <c r="BJ353" s="67"/>
      <c r="BK353" s="67"/>
      <c r="BL353" s="67"/>
      <c r="BM353" s="67"/>
      <c r="BN353" s="67"/>
      <c r="BO353" s="67"/>
      <c r="BP353" s="67"/>
      <c r="BQ353" s="67"/>
      <c r="BR353" s="67"/>
      <c r="BS353" s="67"/>
      <c r="BT353" s="67"/>
      <c r="BU353" s="67"/>
      <c r="BV353" s="67"/>
      <c r="BW353" s="67"/>
      <c r="BX353" s="67"/>
      <c r="BY353" s="67"/>
      <c r="BZ353" s="67"/>
      <c r="CA353" s="67"/>
      <c r="CB353" s="67"/>
      <c r="CC353" s="67"/>
    </row>
    <row r="354" spans="1:81" x14ac:dyDescent="0.15">
      <c r="A354" s="170"/>
      <c r="B354" s="25"/>
      <c r="D354" s="7"/>
      <c r="E354" s="7"/>
      <c r="F354" s="7"/>
      <c r="G354" s="7"/>
      <c r="I354"/>
      <c r="K354" s="11"/>
      <c r="L354" s="8"/>
      <c r="N354" s="11"/>
      <c r="O354" s="15"/>
      <c r="P354" s="11"/>
      <c r="Q354" s="11"/>
      <c r="R354" s="11"/>
      <c r="S354" s="11"/>
      <c r="T354" s="11"/>
      <c r="AB354" s="25"/>
      <c r="AC354" s="73"/>
      <c r="AD354" s="25"/>
      <c r="AE354" s="25"/>
      <c r="AO354" s="11"/>
      <c r="AP354" s="11"/>
      <c r="AQ354" s="11"/>
      <c r="AR354" s="11"/>
      <c r="AS354" s="11"/>
      <c r="AT354" s="11"/>
      <c r="AU354" s="11"/>
      <c r="AV354" s="11"/>
      <c r="AW354" s="11"/>
      <c r="AX354" s="11"/>
      <c r="AY354" s="11"/>
      <c r="AZ354" s="11"/>
      <c r="BA354" s="11"/>
      <c r="BB354" s="11"/>
      <c r="BG354" s="67"/>
      <c r="BH354" s="67"/>
      <c r="BI354" s="67"/>
      <c r="BJ354" s="67"/>
      <c r="BK354" s="67"/>
      <c r="BL354" s="67"/>
      <c r="BM354" s="67"/>
      <c r="BN354" s="67"/>
      <c r="BO354" s="67"/>
      <c r="BP354" s="67"/>
      <c r="BQ354" s="67"/>
      <c r="BR354" s="67"/>
      <c r="BS354" s="67"/>
      <c r="BT354" s="67"/>
      <c r="BU354" s="67"/>
      <c r="BV354" s="67"/>
      <c r="BW354" s="67"/>
      <c r="BX354" s="67"/>
      <c r="BY354" s="67"/>
      <c r="BZ354" s="67"/>
      <c r="CA354" s="67"/>
      <c r="CB354" s="67"/>
      <c r="CC354" s="67"/>
    </row>
    <row r="355" spans="1:81" x14ac:dyDescent="0.15">
      <c r="A355" s="170"/>
      <c r="B355" s="25"/>
      <c r="D355" s="7"/>
      <c r="E355" s="7"/>
      <c r="F355" s="7"/>
      <c r="G355" s="7"/>
      <c r="I355"/>
      <c r="K355" s="11"/>
      <c r="L355" s="8"/>
      <c r="N355" s="11"/>
      <c r="O355" s="15"/>
      <c r="P355" s="11"/>
      <c r="Q355" s="11"/>
      <c r="R355" s="11"/>
      <c r="S355" s="11"/>
      <c r="T355" s="11"/>
      <c r="AB355" s="25"/>
      <c r="AC355" s="73"/>
      <c r="AD355" s="25"/>
      <c r="AE355" s="25"/>
      <c r="AO355" s="11"/>
      <c r="AP355" s="11"/>
      <c r="AQ355" s="11"/>
      <c r="AR355" s="11"/>
      <c r="AS355" s="11"/>
      <c r="AT355" s="11"/>
      <c r="AU355" s="11"/>
      <c r="AV355" s="11"/>
      <c r="AW355" s="11"/>
      <c r="AX355" s="11"/>
      <c r="AY355" s="11"/>
      <c r="AZ355" s="11"/>
      <c r="BA355" s="11"/>
      <c r="BB355" s="11"/>
      <c r="BG355" s="67"/>
      <c r="BH355" s="67"/>
      <c r="BI355" s="67"/>
      <c r="BJ355" s="67"/>
      <c r="BK355" s="67"/>
      <c r="BL355" s="67"/>
      <c r="BM355" s="67"/>
      <c r="BN355" s="67"/>
      <c r="BO355" s="67"/>
      <c r="BP355" s="67"/>
      <c r="BQ355" s="67"/>
      <c r="BR355" s="67"/>
      <c r="BS355" s="67"/>
      <c r="BT355" s="67"/>
      <c r="BU355" s="67"/>
      <c r="BV355" s="67"/>
      <c r="BW355" s="67"/>
      <c r="BX355" s="67"/>
      <c r="BY355" s="67"/>
      <c r="BZ355" s="67"/>
      <c r="CA355" s="67"/>
      <c r="CB355" s="67"/>
      <c r="CC355" s="67"/>
    </row>
    <row r="356" spans="1:81" x14ac:dyDescent="0.15">
      <c r="A356" s="170"/>
      <c r="B356" s="25"/>
      <c r="D356" s="7"/>
      <c r="E356" s="7"/>
      <c r="F356" s="7"/>
      <c r="G356" s="7"/>
      <c r="I356"/>
      <c r="K356" s="11"/>
      <c r="L356" s="8"/>
      <c r="N356" s="11"/>
      <c r="O356" s="15"/>
      <c r="P356" s="11"/>
      <c r="Q356" s="11"/>
      <c r="R356" s="11"/>
      <c r="S356" s="11"/>
      <c r="T356" s="11"/>
      <c r="AB356" s="25"/>
      <c r="AC356" s="73"/>
      <c r="AD356" s="25"/>
      <c r="AE356" s="25"/>
      <c r="AO356" s="11"/>
      <c r="AP356" s="11"/>
      <c r="AQ356" s="11"/>
      <c r="AR356" s="11"/>
      <c r="AS356" s="11"/>
      <c r="AT356" s="11"/>
      <c r="AU356" s="11"/>
      <c r="AV356" s="11"/>
      <c r="AW356" s="11"/>
      <c r="AX356" s="11"/>
      <c r="AY356" s="11"/>
      <c r="AZ356" s="11"/>
      <c r="BA356" s="11"/>
      <c r="BB356" s="11"/>
      <c r="BG356" s="67"/>
      <c r="BH356" s="67"/>
      <c r="BI356" s="67"/>
      <c r="BJ356" s="67"/>
      <c r="BK356" s="67"/>
      <c r="BL356" s="67"/>
      <c r="BM356" s="67"/>
      <c r="BN356" s="67"/>
      <c r="BO356" s="67"/>
      <c r="BP356" s="67"/>
      <c r="BQ356" s="67"/>
      <c r="BR356" s="67"/>
      <c r="BS356" s="67"/>
      <c r="BT356" s="67"/>
      <c r="BU356" s="67"/>
      <c r="BV356" s="67"/>
      <c r="BW356" s="67"/>
      <c r="BX356" s="67"/>
      <c r="BY356" s="67"/>
      <c r="BZ356" s="67"/>
      <c r="CA356" s="67"/>
      <c r="CB356" s="67"/>
      <c r="CC356" s="67"/>
    </row>
    <row r="357" spans="1:81" x14ac:dyDescent="0.15">
      <c r="A357" s="170"/>
      <c r="B357" s="25"/>
      <c r="D357" s="7"/>
      <c r="E357" s="7"/>
      <c r="F357" s="7"/>
      <c r="G357" s="7"/>
      <c r="I357"/>
      <c r="K357" s="11"/>
      <c r="L357" s="8"/>
      <c r="N357" s="11"/>
      <c r="O357" s="15"/>
      <c r="P357" s="11"/>
      <c r="Q357" s="11"/>
      <c r="R357" s="11"/>
      <c r="S357" s="11"/>
      <c r="T357" s="11"/>
      <c r="AB357" s="25"/>
      <c r="AC357" s="73"/>
      <c r="AD357" s="25"/>
      <c r="AE357" s="25"/>
      <c r="BG357" s="67"/>
      <c r="BH357" s="67"/>
      <c r="BI357" s="67"/>
      <c r="BJ357" s="67"/>
      <c r="BK357" s="67"/>
      <c r="BL357" s="67"/>
      <c r="BM357" s="67"/>
      <c r="BN357" s="67"/>
      <c r="BO357" s="67"/>
      <c r="BP357" s="67"/>
      <c r="BQ357" s="67"/>
      <c r="BR357" s="67"/>
      <c r="BS357" s="67"/>
      <c r="BT357" s="67"/>
      <c r="BU357" s="67"/>
      <c r="BV357" s="67"/>
      <c r="BW357" s="67"/>
      <c r="BX357" s="67"/>
      <c r="BY357" s="67"/>
      <c r="BZ357" s="67"/>
      <c r="CA357" s="67"/>
      <c r="CB357" s="67"/>
      <c r="CC357" s="67"/>
    </row>
    <row r="358" spans="1:81" x14ac:dyDescent="0.15">
      <c r="A358" s="170"/>
      <c r="B358" s="25"/>
      <c r="D358" s="7"/>
      <c r="E358" s="7"/>
      <c r="F358" s="7"/>
      <c r="G358" s="7"/>
      <c r="I358"/>
      <c r="K358" s="11"/>
      <c r="L358" s="8"/>
      <c r="N358" s="11"/>
      <c r="O358" s="15"/>
      <c r="P358" s="11"/>
      <c r="Q358" s="11"/>
      <c r="R358" s="11"/>
      <c r="S358" s="11"/>
      <c r="T358" s="11"/>
      <c r="AB358" s="25"/>
      <c r="AC358" s="73"/>
      <c r="AD358" s="25"/>
      <c r="AE358" s="25"/>
      <c r="BG358" s="67"/>
      <c r="BH358" s="67"/>
      <c r="BI358" s="67"/>
      <c r="BJ358" s="67"/>
      <c r="BK358" s="67"/>
      <c r="BL358" s="67"/>
      <c r="BM358" s="67"/>
      <c r="BN358" s="67"/>
      <c r="BO358" s="67"/>
      <c r="BP358" s="67"/>
      <c r="BQ358" s="67"/>
      <c r="BR358" s="67"/>
      <c r="BS358" s="67"/>
      <c r="BT358" s="67"/>
      <c r="BU358" s="67"/>
      <c r="BV358" s="67"/>
      <c r="BW358" s="67"/>
      <c r="BX358" s="67"/>
      <c r="BY358" s="67"/>
      <c r="BZ358" s="67"/>
      <c r="CA358" s="67"/>
      <c r="CB358" s="67"/>
      <c r="CC358" s="67"/>
    </row>
    <row r="359" spans="1:81" x14ac:dyDescent="0.15">
      <c r="A359" s="170"/>
      <c r="B359" s="25"/>
      <c r="D359" s="7"/>
      <c r="E359" s="7"/>
      <c r="F359" s="7"/>
      <c r="G359" s="7"/>
      <c r="I359"/>
      <c r="K359" s="11"/>
      <c r="L359" s="8"/>
      <c r="N359" s="11"/>
      <c r="O359" s="15"/>
      <c r="P359" s="11"/>
      <c r="Q359" s="11"/>
      <c r="R359" s="11"/>
      <c r="S359" s="11"/>
      <c r="T359" s="11"/>
      <c r="AB359" s="25"/>
      <c r="AC359" s="73"/>
      <c r="AD359" s="25"/>
      <c r="AE359" s="25"/>
      <c r="AG359" s="11"/>
      <c r="AH359" s="11"/>
      <c r="AI359" s="11"/>
      <c r="AJ359" s="11"/>
      <c r="AK359" s="11"/>
      <c r="AL359" s="11"/>
      <c r="AM359" s="11"/>
      <c r="AN359" s="11"/>
      <c r="BG359" s="67"/>
      <c r="BH359" s="67"/>
      <c r="BI359" s="67"/>
      <c r="BJ359" s="67"/>
      <c r="BK359" s="67"/>
      <c r="BL359" s="67"/>
      <c r="BM359" s="67"/>
      <c r="BO359" s="73"/>
      <c r="BP359" s="73"/>
      <c r="BQ359" s="67"/>
      <c r="BR359" s="67"/>
      <c r="BS359" s="67"/>
      <c r="BT359" s="67"/>
      <c r="BU359" s="67"/>
      <c r="BV359" s="73"/>
      <c r="BW359" s="67"/>
      <c r="BX359" s="67"/>
      <c r="BY359" s="67"/>
      <c r="BZ359" s="67"/>
      <c r="CA359" s="67"/>
      <c r="CB359" s="67"/>
      <c r="CC359" s="67"/>
    </row>
    <row r="360" spans="1:81" x14ac:dyDescent="0.15">
      <c r="A360" s="170"/>
      <c r="B360" s="25"/>
      <c r="D360" s="7"/>
      <c r="E360" s="7"/>
      <c r="F360" s="7"/>
      <c r="G360" s="7"/>
      <c r="I360"/>
      <c r="K360" s="11"/>
      <c r="L360" s="8"/>
      <c r="N360" s="11"/>
      <c r="O360" s="15"/>
      <c r="P360" s="11"/>
      <c r="Q360" s="11"/>
      <c r="R360" s="11"/>
      <c r="S360" s="11"/>
      <c r="T360" s="11"/>
      <c r="AB360" s="25"/>
      <c r="AC360" s="73"/>
      <c r="AD360" s="25"/>
      <c r="AE360" s="25"/>
      <c r="AG360" s="11"/>
      <c r="AH360" s="11"/>
      <c r="AI360" s="11"/>
      <c r="AJ360" s="11"/>
      <c r="AK360" s="11"/>
      <c r="AL360" s="11"/>
      <c r="AM360" s="11"/>
      <c r="AN360" s="11"/>
      <c r="BG360" s="67"/>
      <c r="BH360" s="67"/>
      <c r="BI360" s="67"/>
      <c r="BJ360" s="67"/>
      <c r="BK360" s="67"/>
      <c r="BL360" s="67"/>
      <c r="BM360" s="67"/>
      <c r="BN360" s="67"/>
      <c r="BO360" s="67"/>
      <c r="BP360" s="67"/>
      <c r="BQ360" s="67"/>
      <c r="BR360" s="67"/>
      <c r="BS360" s="67"/>
      <c r="BT360" s="67"/>
      <c r="BU360" s="67"/>
      <c r="BV360" s="67"/>
      <c r="BW360" s="67"/>
      <c r="BX360" s="67"/>
      <c r="BY360" s="67"/>
      <c r="BZ360" s="67"/>
      <c r="CA360" s="67"/>
      <c r="CB360" s="67"/>
      <c r="CC360" s="67"/>
    </row>
    <row r="361" spans="1:81" x14ac:dyDescent="0.15">
      <c r="A361" s="170"/>
      <c r="B361" s="25"/>
      <c r="D361" s="7"/>
      <c r="E361" s="7"/>
      <c r="F361" s="7"/>
      <c r="G361" s="7"/>
      <c r="I361"/>
      <c r="K361" s="11"/>
      <c r="L361" s="8"/>
      <c r="N361" s="11"/>
      <c r="O361" s="15"/>
      <c r="P361" s="11"/>
      <c r="Q361" s="11"/>
      <c r="R361" s="11"/>
      <c r="S361" s="11"/>
      <c r="T361" s="11"/>
      <c r="AB361" s="25"/>
      <c r="AC361" s="73"/>
      <c r="AD361" s="25"/>
      <c r="AE361" s="25"/>
      <c r="AG361" s="11"/>
      <c r="AH361" s="11"/>
      <c r="AI361" s="11"/>
      <c r="AJ361" s="11"/>
      <c r="AK361" s="11"/>
      <c r="AL361" s="11"/>
      <c r="AM361" s="11"/>
      <c r="AN361" s="11"/>
      <c r="BG361" s="27"/>
      <c r="BH361" s="67"/>
      <c r="BI361" s="67"/>
      <c r="BJ361" s="67"/>
      <c r="BK361" s="67"/>
      <c r="BL361" s="67"/>
      <c r="BM361" s="67"/>
      <c r="BN361" s="67"/>
      <c r="BO361" s="67"/>
      <c r="BP361" s="67"/>
      <c r="BQ361" s="67"/>
      <c r="BR361" s="67"/>
      <c r="BS361" s="67"/>
      <c r="BT361" s="67"/>
      <c r="BU361" s="67"/>
      <c r="BV361" s="67"/>
      <c r="BW361" s="67"/>
      <c r="BX361" s="67"/>
      <c r="BY361" s="67"/>
      <c r="BZ361" s="67"/>
      <c r="CA361" s="67"/>
      <c r="CB361" s="67"/>
      <c r="CC361" s="67"/>
    </row>
    <row r="362" spans="1:81" x14ac:dyDescent="0.15">
      <c r="A362" s="170"/>
      <c r="B362" s="25"/>
      <c r="D362" s="7"/>
      <c r="E362" s="7"/>
      <c r="F362" s="7"/>
      <c r="G362" s="7"/>
      <c r="I362"/>
      <c r="K362" s="11"/>
      <c r="L362" s="8"/>
      <c r="N362" s="11"/>
      <c r="O362" s="15"/>
      <c r="P362" s="11"/>
      <c r="Q362" s="11"/>
      <c r="R362" s="11"/>
      <c r="S362" s="11"/>
      <c r="T362" s="11"/>
      <c r="AB362" s="25"/>
      <c r="AC362" s="73"/>
      <c r="AD362" s="25"/>
      <c r="AE362" s="25"/>
      <c r="AG362" s="11"/>
      <c r="AH362" s="11"/>
      <c r="AI362" s="11"/>
      <c r="AJ362" s="11"/>
      <c r="AK362" s="11"/>
      <c r="AL362" s="11"/>
      <c r="AM362" s="11"/>
      <c r="AN362" s="11"/>
      <c r="BG362" s="27"/>
      <c r="BH362" s="67"/>
      <c r="BI362" s="67"/>
      <c r="BJ362" s="67"/>
      <c r="BK362" s="67"/>
      <c r="BL362" s="67"/>
      <c r="BM362" s="67"/>
      <c r="BN362" s="67"/>
      <c r="BO362" s="67"/>
      <c r="BP362" s="67"/>
      <c r="BQ362" s="67"/>
      <c r="BR362" s="67"/>
      <c r="BS362" s="67"/>
      <c r="BT362" s="67"/>
      <c r="BU362" s="67"/>
      <c r="BV362" s="67"/>
      <c r="BW362" s="67"/>
      <c r="BX362" s="67"/>
      <c r="BY362" s="67"/>
      <c r="BZ362" s="67"/>
      <c r="CA362" s="67"/>
      <c r="CB362" s="67"/>
      <c r="CC362" s="67"/>
    </row>
    <row r="363" spans="1:81" x14ac:dyDescent="0.15">
      <c r="A363" s="170"/>
      <c r="B363" s="25"/>
      <c r="D363" s="7"/>
      <c r="E363" s="7"/>
      <c r="F363" s="7"/>
      <c r="G363" s="7"/>
      <c r="I363"/>
      <c r="K363" s="11"/>
      <c r="L363" s="8"/>
      <c r="N363" s="11"/>
      <c r="O363" s="15"/>
      <c r="P363" s="11"/>
      <c r="Q363" s="11"/>
      <c r="R363" s="11"/>
      <c r="S363" s="11"/>
      <c r="T363" s="11"/>
      <c r="AB363" s="25"/>
      <c r="AC363" s="73"/>
      <c r="AD363" s="25"/>
      <c r="AE363" s="25"/>
      <c r="AG363" s="11"/>
      <c r="AH363" s="11"/>
      <c r="AI363" s="11"/>
      <c r="AJ363" s="11"/>
      <c r="AK363" s="11"/>
      <c r="AL363" s="11"/>
      <c r="AM363" s="11"/>
      <c r="AN363" s="11"/>
      <c r="BG363" s="27"/>
      <c r="BH363" s="67"/>
      <c r="BI363" s="67"/>
      <c r="BJ363" s="67"/>
      <c r="BK363" s="67"/>
      <c r="BL363" s="67"/>
      <c r="BM363" s="67"/>
      <c r="BN363" s="67"/>
      <c r="BO363" s="67"/>
      <c r="BP363" s="67"/>
      <c r="BQ363" s="67"/>
      <c r="BR363" s="67"/>
      <c r="BS363" s="67"/>
      <c r="BT363" s="67"/>
      <c r="BU363" s="67"/>
      <c r="BV363" s="67"/>
      <c r="BW363" s="67"/>
      <c r="BX363" s="67"/>
      <c r="BY363" s="67"/>
      <c r="BZ363" s="67"/>
      <c r="CA363" s="67"/>
      <c r="CB363" s="67"/>
      <c r="CC363" s="67"/>
    </row>
    <row r="364" spans="1:81" x14ac:dyDescent="0.15">
      <c r="A364" s="170"/>
      <c r="B364" s="25"/>
      <c r="D364" s="7"/>
      <c r="E364" s="7"/>
      <c r="F364" s="7"/>
      <c r="G364" s="7"/>
      <c r="I364"/>
      <c r="K364" s="11"/>
      <c r="L364" s="8"/>
      <c r="N364" s="11"/>
      <c r="O364" s="15"/>
      <c r="P364" s="11"/>
      <c r="Q364" s="11"/>
      <c r="R364" s="11"/>
      <c r="S364" s="11"/>
      <c r="T364" s="11"/>
      <c r="AB364" s="25"/>
      <c r="AC364" s="73"/>
      <c r="AD364" s="25"/>
      <c r="AE364" s="25"/>
      <c r="BG364" s="27"/>
      <c r="BH364" s="67"/>
      <c r="BI364" s="67"/>
      <c r="BJ364" s="67"/>
      <c r="BK364" s="67"/>
      <c r="BL364" s="67"/>
      <c r="BM364" s="67"/>
      <c r="BN364" s="67"/>
      <c r="BO364" s="67"/>
      <c r="BP364" s="67"/>
      <c r="BQ364" s="67"/>
      <c r="BR364" s="67"/>
      <c r="BS364" s="67"/>
      <c r="BT364" s="67"/>
      <c r="BU364" s="67"/>
      <c r="BV364" s="67"/>
      <c r="BW364" s="67"/>
      <c r="BX364" s="67"/>
      <c r="BY364" s="67"/>
      <c r="BZ364" s="67"/>
      <c r="CA364" s="67"/>
      <c r="CB364" s="67"/>
      <c r="CC364" s="67"/>
    </row>
    <row r="365" spans="1:81" x14ac:dyDescent="0.15">
      <c r="A365" s="170"/>
      <c r="B365" s="25"/>
      <c r="D365" s="7"/>
      <c r="E365" s="7"/>
      <c r="F365" s="7"/>
      <c r="G365" s="7"/>
      <c r="I365"/>
      <c r="K365" s="11"/>
      <c r="L365" s="8"/>
      <c r="N365" s="11"/>
      <c r="O365" s="15"/>
      <c r="P365" s="11"/>
      <c r="Q365" s="11"/>
      <c r="R365" s="11"/>
      <c r="S365" s="11"/>
      <c r="T365" s="11"/>
      <c r="AB365" s="25"/>
      <c r="AC365" s="73"/>
      <c r="AD365" s="25"/>
      <c r="AE365" s="25"/>
      <c r="BG365" s="27"/>
      <c r="BH365" s="67"/>
      <c r="BI365" s="67"/>
      <c r="BJ365" s="67"/>
      <c r="BK365" s="67"/>
      <c r="BL365" s="67"/>
      <c r="BM365" s="67"/>
      <c r="BN365" s="67"/>
      <c r="BO365" s="67"/>
      <c r="BP365" s="67"/>
      <c r="BQ365" s="67"/>
      <c r="BR365" s="67"/>
      <c r="BS365" s="67"/>
      <c r="BT365" s="67"/>
      <c r="BU365" s="67"/>
      <c r="BV365" s="67"/>
      <c r="BW365" s="67"/>
      <c r="BX365" s="67"/>
      <c r="BY365" s="67"/>
      <c r="BZ365" s="67"/>
      <c r="CA365" s="67"/>
      <c r="CB365" s="67"/>
      <c r="CC365" s="67"/>
    </row>
    <row r="366" spans="1:81" x14ac:dyDescent="0.15">
      <c r="A366" s="170"/>
      <c r="B366" s="25"/>
      <c r="D366" s="7"/>
      <c r="E366" s="7"/>
      <c r="F366" s="7"/>
      <c r="G366" s="7"/>
      <c r="I366"/>
      <c r="K366" s="11"/>
      <c r="L366" s="8"/>
      <c r="N366" s="11"/>
      <c r="O366" s="15"/>
      <c r="P366" s="11"/>
      <c r="Q366" s="11"/>
      <c r="R366" s="11"/>
      <c r="S366" s="11"/>
      <c r="T366" s="11"/>
      <c r="AB366" s="25"/>
      <c r="AC366" s="73"/>
      <c r="AD366" s="25"/>
      <c r="AE366" s="25"/>
      <c r="BG366" s="27"/>
      <c r="BH366" s="67"/>
      <c r="BI366" s="67"/>
      <c r="BJ366" s="67"/>
      <c r="BK366" s="67"/>
      <c r="BL366" s="67"/>
      <c r="BM366" s="67"/>
      <c r="BN366" s="67"/>
      <c r="BO366" s="67"/>
      <c r="BP366" s="67"/>
      <c r="BQ366" s="67"/>
      <c r="BR366" s="67"/>
      <c r="BS366" s="67"/>
      <c r="BT366" s="67"/>
      <c r="BU366" s="67"/>
      <c r="BV366" s="67"/>
      <c r="BW366" s="67"/>
      <c r="BX366" s="67"/>
      <c r="BY366" s="67"/>
      <c r="BZ366" s="67"/>
      <c r="CA366" s="67"/>
      <c r="CB366" s="67"/>
      <c r="CC366" s="67"/>
    </row>
    <row r="367" spans="1:81" x14ac:dyDescent="0.15">
      <c r="A367" s="170"/>
      <c r="B367" s="25"/>
      <c r="D367" s="7"/>
      <c r="E367" s="7"/>
      <c r="F367" s="7"/>
      <c r="G367" s="7"/>
      <c r="I367"/>
      <c r="K367" s="11"/>
      <c r="L367" s="8"/>
      <c r="N367" s="11"/>
      <c r="O367" s="15"/>
      <c r="P367" s="11"/>
      <c r="Q367" s="11"/>
      <c r="R367" s="11"/>
      <c r="S367" s="11"/>
      <c r="T367" s="11"/>
      <c r="AB367" s="25"/>
      <c r="AC367" s="73"/>
      <c r="AD367" s="25"/>
      <c r="AE367" s="25"/>
      <c r="AO367" s="11"/>
      <c r="AP367" s="11"/>
      <c r="AQ367" s="11"/>
      <c r="AR367" s="11"/>
      <c r="AS367" s="11"/>
      <c r="AT367" s="11"/>
      <c r="AU367" s="11"/>
      <c r="AV367" s="11"/>
      <c r="AW367" s="11"/>
      <c r="AX367" s="11"/>
      <c r="AY367" s="11"/>
      <c r="AZ367" s="11"/>
      <c r="BA367" s="11"/>
      <c r="BB367" s="11"/>
      <c r="BC367" s="11"/>
      <c r="BD367" s="11"/>
      <c r="BE367" s="11"/>
      <c r="BF367" s="11"/>
      <c r="BG367" s="27"/>
      <c r="BH367" s="67"/>
      <c r="BI367" s="67"/>
      <c r="BJ367" s="67"/>
      <c r="BK367" s="67"/>
      <c r="BL367" s="67"/>
      <c r="BM367" s="67"/>
      <c r="BN367" s="67"/>
      <c r="BO367" s="67"/>
      <c r="BP367" s="67"/>
      <c r="BQ367" s="67"/>
      <c r="BR367" s="67"/>
      <c r="BS367" s="67"/>
      <c r="BT367" s="67"/>
      <c r="BU367" s="67"/>
      <c r="BV367" s="67"/>
      <c r="BW367" s="67"/>
      <c r="BX367" s="67"/>
      <c r="BY367" s="67"/>
      <c r="BZ367" s="67"/>
      <c r="CA367" s="67"/>
      <c r="CB367" s="67"/>
      <c r="CC367" s="67"/>
    </row>
    <row r="368" spans="1:81" x14ac:dyDescent="0.15">
      <c r="A368" s="170"/>
      <c r="B368" s="25"/>
      <c r="D368" s="7"/>
      <c r="E368" s="7"/>
      <c r="F368" s="7"/>
      <c r="G368" s="7"/>
      <c r="I368"/>
      <c r="K368" s="11"/>
      <c r="L368" s="8"/>
      <c r="N368" s="11"/>
      <c r="O368" s="15"/>
      <c r="P368" s="11"/>
      <c r="Q368" s="11"/>
      <c r="R368" s="11"/>
      <c r="S368" s="11"/>
      <c r="T368" s="11"/>
      <c r="AB368" s="25"/>
      <c r="AC368" s="73"/>
      <c r="AD368" s="25"/>
      <c r="AE368" s="25"/>
      <c r="AO368" s="11"/>
      <c r="AP368" s="11"/>
      <c r="AQ368" s="11"/>
      <c r="AR368" s="11"/>
      <c r="AS368" s="11"/>
      <c r="AT368" s="11"/>
      <c r="AU368" s="11"/>
      <c r="AV368" s="11"/>
      <c r="AW368" s="11"/>
      <c r="AX368" s="11"/>
      <c r="AY368" s="11"/>
      <c r="AZ368" s="11"/>
      <c r="BA368" s="11"/>
      <c r="BB368" s="11"/>
      <c r="BC368" s="11"/>
      <c r="BD368" s="11"/>
      <c r="BE368" s="11"/>
      <c r="BF368" s="11"/>
      <c r="BG368" s="27"/>
      <c r="BH368" s="67"/>
      <c r="BI368" s="67"/>
      <c r="BJ368" s="67"/>
      <c r="BK368" s="67"/>
      <c r="BL368" s="67"/>
      <c r="BM368" s="67"/>
      <c r="BN368" s="67"/>
      <c r="BO368" s="67"/>
      <c r="BP368" s="67"/>
      <c r="BQ368" s="67"/>
      <c r="BR368" s="67"/>
      <c r="BS368" s="67"/>
      <c r="BT368" s="67"/>
      <c r="BU368" s="67"/>
      <c r="BV368" s="67"/>
      <c r="BW368" s="67"/>
      <c r="BX368" s="67"/>
      <c r="BY368" s="67"/>
      <c r="BZ368" s="67"/>
      <c r="CA368" s="67"/>
      <c r="CB368" s="67"/>
      <c r="CC368" s="67"/>
    </row>
    <row r="369" spans="1:82" x14ac:dyDescent="0.15">
      <c r="A369" s="170"/>
      <c r="B369" s="25"/>
      <c r="D369" s="7"/>
      <c r="E369" s="7"/>
      <c r="F369" s="7"/>
      <c r="G369" s="7"/>
      <c r="I369"/>
      <c r="K369" s="11"/>
      <c r="L369" s="8"/>
      <c r="N369" s="11"/>
      <c r="O369" s="15"/>
      <c r="P369" s="11"/>
      <c r="Q369" s="11"/>
      <c r="R369" s="11"/>
      <c r="S369" s="11"/>
      <c r="T369" s="11"/>
      <c r="AB369" s="25"/>
      <c r="AC369" s="73"/>
      <c r="AD369" s="25"/>
      <c r="AE369" s="25"/>
      <c r="AO369" s="11"/>
      <c r="AP369" s="11"/>
      <c r="AQ369" s="11"/>
      <c r="AR369" s="11"/>
      <c r="AS369" s="11"/>
      <c r="AT369" s="11"/>
      <c r="AU369" s="11"/>
      <c r="AV369" s="11"/>
      <c r="AW369" s="11"/>
      <c r="AX369" s="11"/>
      <c r="AY369" s="11"/>
      <c r="AZ369" s="11"/>
      <c r="BA369" s="11"/>
      <c r="BB369" s="11"/>
      <c r="BC369" s="11"/>
      <c r="BD369" s="11"/>
      <c r="BE369" s="11"/>
      <c r="BF369" s="11"/>
    </row>
    <row r="370" spans="1:82" x14ac:dyDescent="0.15">
      <c r="A370" s="170"/>
      <c r="B370" s="25"/>
      <c r="D370" s="7"/>
      <c r="E370" s="7"/>
      <c r="F370" s="7"/>
      <c r="G370" s="7"/>
      <c r="I370"/>
      <c r="K370" s="11"/>
      <c r="L370" s="8"/>
      <c r="N370" s="11"/>
      <c r="O370" s="15"/>
      <c r="P370" s="11"/>
      <c r="Q370" s="11"/>
      <c r="R370" s="11"/>
      <c r="S370" s="11"/>
      <c r="T370" s="11"/>
      <c r="AB370" s="25"/>
      <c r="AC370" s="73"/>
      <c r="AD370" s="25"/>
      <c r="AE370" s="25"/>
      <c r="AO370" s="11"/>
      <c r="AP370" s="11"/>
      <c r="AQ370" s="11"/>
      <c r="AR370" s="11"/>
      <c r="AS370" s="11"/>
      <c r="AT370" s="11"/>
      <c r="AU370" s="11"/>
      <c r="AV370" s="11"/>
      <c r="AW370" s="11"/>
      <c r="AX370" s="11"/>
      <c r="AY370" s="11"/>
      <c r="AZ370" s="11"/>
      <c r="BA370" s="11"/>
      <c r="BB370" s="11"/>
      <c r="BC370" s="11"/>
      <c r="BD370" s="11"/>
      <c r="BE370" s="11"/>
      <c r="BF370" s="11"/>
    </row>
    <row r="371" spans="1:82" x14ac:dyDescent="0.15">
      <c r="A371" s="170"/>
      <c r="B371" s="25"/>
      <c r="D371" s="7"/>
      <c r="E371" s="7"/>
      <c r="F371" s="7"/>
      <c r="G371" s="7"/>
      <c r="I371"/>
      <c r="K371" s="11"/>
      <c r="L371" s="8"/>
      <c r="N371" s="11"/>
      <c r="O371" s="15"/>
      <c r="P371" s="11"/>
      <c r="Q371" s="11"/>
      <c r="R371" s="11"/>
      <c r="S371" s="11"/>
      <c r="T371" s="11"/>
      <c r="AB371" s="25"/>
      <c r="AC371" s="73"/>
      <c r="AD371" s="25"/>
      <c r="AE371" s="25"/>
      <c r="AO371" s="11"/>
      <c r="AP371" s="11"/>
      <c r="AQ371" s="11"/>
      <c r="AR371" s="11"/>
      <c r="AS371" s="11"/>
      <c r="AT371" s="11"/>
      <c r="AU371" s="11"/>
      <c r="AV371" s="11"/>
      <c r="AW371" s="11"/>
      <c r="AX371" s="11"/>
      <c r="AY371" s="11"/>
      <c r="AZ371" s="11"/>
      <c r="BA371" s="11"/>
      <c r="BB371" s="11"/>
      <c r="BC371" s="11"/>
      <c r="BD371" s="11"/>
      <c r="BE371" s="11"/>
      <c r="BF371" s="11"/>
    </row>
    <row r="372" spans="1:82" x14ac:dyDescent="0.15">
      <c r="A372" s="170"/>
      <c r="B372" s="25"/>
      <c r="D372" s="7"/>
      <c r="E372" s="7"/>
      <c r="F372" s="7"/>
      <c r="G372" s="7"/>
      <c r="I372"/>
      <c r="K372" s="11"/>
      <c r="L372" s="8"/>
      <c r="N372" s="11"/>
      <c r="O372" s="15"/>
      <c r="P372" s="11"/>
      <c r="Q372" s="11"/>
      <c r="R372" s="11"/>
      <c r="S372" s="11"/>
      <c r="T372" s="11"/>
      <c r="AB372" s="25"/>
      <c r="AC372" s="73"/>
      <c r="AD372" s="25"/>
      <c r="AE372" s="25"/>
    </row>
    <row r="373" spans="1:82" x14ac:dyDescent="0.15">
      <c r="A373" s="170"/>
      <c r="B373" s="25"/>
      <c r="D373" s="7"/>
      <c r="E373" s="7"/>
      <c r="F373" s="7"/>
      <c r="G373" s="7"/>
      <c r="I373"/>
      <c r="K373" s="11"/>
      <c r="L373" s="8"/>
      <c r="N373" s="11"/>
      <c r="O373" s="15"/>
      <c r="P373" s="11"/>
      <c r="Q373" s="11"/>
      <c r="R373" s="11"/>
      <c r="S373" s="11"/>
      <c r="T373" s="11"/>
      <c r="AB373" s="25"/>
      <c r="AC373" s="73"/>
      <c r="AD373" s="25"/>
      <c r="AE373" s="25"/>
    </row>
    <row r="374" spans="1:82" x14ac:dyDescent="0.15">
      <c r="A374" s="170"/>
      <c r="B374" s="25"/>
      <c r="D374" s="7"/>
      <c r="E374" s="7"/>
      <c r="F374" s="7"/>
      <c r="G374" s="7"/>
      <c r="I374"/>
      <c r="K374" s="11"/>
      <c r="L374" s="8"/>
      <c r="N374" s="11"/>
      <c r="O374" s="15"/>
      <c r="P374" s="11"/>
      <c r="Q374" s="11"/>
      <c r="R374" s="11"/>
      <c r="S374" s="11"/>
      <c r="T374" s="11"/>
      <c r="AB374" s="25"/>
      <c r="AC374" s="73"/>
      <c r="AD374" s="25"/>
      <c r="AE374" s="25">
        <f>IF(V374&lt;Ds,'Corn Irr'!G374,IF(V374&gt;Dd,0,'Corn Irr'!G374*AD374))</f>
        <v>0</v>
      </c>
      <c r="CD374" s="67"/>
    </row>
    <row r="375" spans="1:82" x14ac:dyDescent="0.15">
      <c r="A375" s="170"/>
      <c r="B375" s="25"/>
      <c r="D375" s="7"/>
      <c r="E375" s="7"/>
      <c r="F375" s="7"/>
      <c r="G375" s="7"/>
      <c r="I375"/>
      <c r="K375" s="11"/>
      <c r="L375" s="8"/>
      <c r="N375" s="11"/>
      <c r="O375" s="15"/>
      <c r="P375" s="11"/>
      <c r="Q375" s="11"/>
      <c r="R375" s="11"/>
      <c r="S375" s="11"/>
      <c r="T375" s="11"/>
      <c r="AB375" s="25"/>
      <c r="AC375" s="73"/>
      <c r="AD375" s="25"/>
      <c r="AE375" s="25">
        <f>IF(V375&lt;Ds,'Corn Irr'!G375,IF(V375&gt;Dd,0,'Corn Irr'!G375*AD375))</f>
        <v>0</v>
      </c>
      <c r="CD375" s="67"/>
    </row>
    <row r="376" spans="1:82" x14ac:dyDescent="0.15">
      <c r="A376" s="170"/>
      <c r="B376" s="25"/>
      <c r="D376" s="7"/>
      <c r="E376" s="7"/>
      <c r="F376" s="7"/>
      <c r="G376" s="7"/>
      <c r="I376"/>
      <c r="K376" s="11"/>
      <c r="L376" s="8"/>
      <c r="N376" s="11"/>
      <c r="O376" s="15"/>
      <c r="P376" s="11"/>
      <c r="Q376" s="11"/>
      <c r="R376" s="11"/>
      <c r="S376" s="11"/>
      <c r="T376" s="11"/>
      <c r="AB376" s="25"/>
      <c r="AC376" s="73"/>
      <c r="AD376" s="25"/>
      <c r="AE376" s="25">
        <f>IF(V376&lt;Ds,'Corn Irr'!G376,IF(V376&gt;Dd,0,'Corn Irr'!G376*AD376))</f>
        <v>0</v>
      </c>
      <c r="CD376" s="67"/>
    </row>
    <row r="377" spans="1:82" x14ac:dyDescent="0.15">
      <c r="A377" s="170"/>
      <c r="B377" s="25"/>
      <c r="D377" s="7"/>
      <c r="E377" s="7"/>
      <c r="F377" s="7"/>
      <c r="G377" s="7"/>
      <c r="I377"/>
      <c r="K377" s="11"/>
      <c r="L377" s="8"/>
      <c r="N377" s="11"/>
      <c r="O377" s="15"/>
      <c r="P377" s="11"/>
      <c r="Q377" s="11"/>
      <c r="R377" s="11"/>
      <c r="S377" s="11"/>
      <c r="T377" s="11"/>
      <c r="AB377" s="25"/>
      <c r="AC377" s="73"/>
      <c r="AD377" s="25"/>
      <c r="AE377" s="25">
        <f>IF(V377&lt;Ds,'Corn Irr'!G377,IF(V377&gt;Dd,0,'Corn Irr'!G377*AD377))</f>
        <v>0</v>
      </c>
      <c r="CD377" s="67"/>
    </row>
    <row r="378" spans="1:82" x14ac:dyDescent="0.15">
      <c r="A378" s="170"/>
      <c r="B378" s="25"/>
      <c r="D378" s="7"/>
      <c r="E378" s="7"/>
      <c r="F378" s="7"/>
      <c r="G378" s="7"/>
      <c r="I378"/>
      <c r="K378" s="11"/>
      <c r="L378" s="8"/>
      <c r="N378" s="11"/>
      <c r="O378" s="15"/>
      <c r="P378" s="11"/>
      <c r="Q378" s="11"/>
      <c r="R378" s="11"/>
      <c r="S378" s="11"/>
      <c r="T378" s="11"/>
      <c r="AB378" s="25"/>
      <c r="AC378" s="73"/>
      <c r="AD378" s="25"/>
      <c r="AE378" s="25">
        <f>IF(V378&lt;Ds,'Corn Irr'!G378,IF(V378&gt;Dd,0,'Corn Irr'!G378*AD378))</f>
        <v>0</v>
      </c>
      <c r="CD378" s="67"/>
    </row>
    <row r="379" spans="1:82" x14ac:dyDescent="0.15">
      <c r="A379" s="170"/>
      <c r="B379" s="25"/>
      <c r="D379" s="7"/>
      <c r="E379" s="7"/>
      <c r="F379" s="7"/>
      <c r="G379" s="7"/>
      <c r="I379"/>
      <c r="K379" s="11"/>
      <c r="L379" s="8"/>
      <c r="N379" s="11"/>
      <c r="O379" s="15"/>
      <c r="P379" s="11"/>
      <c r="Q379" s="11"/>
      <c r="R379" s="11"/>
      <c r="S379" s="11"/>
      <c r="T379" s="11"/>
      <c r="AB379" s="25"/>
      <c r="AC379" s="73"/>
      <c r="AD379" s="25"/>
      <c r="AE379" s="25">
        <f>IF(V379&lt;Ds,'Corn Irr'!G379,IF(V379&gt;Dd,0,'Corn Irr'!G379*AD379))</f>
        <v>0</v>
      </c>
      <c r="CD379" s="67"/>
    </row>
    <row r="380" spans="1:82" x14ac:dyDescent="0.15">
      <c r="A380" s="170"/>
      <c r="B380" s="25"/>
      <c r="D380" s="7"/>
      <c r="E380" s="7"/>
      <c r="F380" s="7"/>
      <c r="G380" s="7"/>
      <c r="I380"/>
      <c r="K380" s="11"/>
      <c r="L380" s="8"/>
      <c r="N380" s="11"/>
      <c r="O380" s="15"/>
      <c r="P380" s="11"/>
      <c r="Q380" s="11"/>
      <c r="R380" s="11"/>
      <c r="S380" s="11"/>
      <c r="T380" s="11"/>
      <c r="AB380" s="25"/>
      <c r="AC380" s="73"/>
      <c r="AD380" s="25"/>
      <c r="AE380" s="25">
        <f>IF(V380&lt;Ds,'Corn Irr'!G380,IF(V380&gt;Dd,0,'Corn Irr'!G380*AD380))</f>
        <v>0</v>
      </c>
      <c r="CD380" s="67"/>
    </row>
    <row r="381" spans="1:82" x14ac:dyDescent="0.15">
      <c r="A381" s="170"/>
      <c r="B381" s="25"/>
      <c r="D381" s="7"/>
      <c r="E381" s="7"/>
      <c r="F381" s="7"/>
      <c r="G381" s="7"/>
      <c r="I381"/>
      <c r="K381" s="11"/>
      <c r="L381" s="8"/>
      <c r="N381" s="11"/>
      <c r="O381" s="15"/>
      <c r="P381" s="11"/>
      <c r="Q381" s="11"/>
      <c r="R381" s="11"/>
      <c r="S381" s="11"/>
      <c r="T381" s="11"/>
      <c r="AB381" s="25"/>
      <c r="AC381" s="73"/>
      <c r="AD381" s="25"/>
      <c r="AE381" s="25">
        <f>IF(V381&lt;Ds,'Corn Irr'!G381,IF(V381&gt;Dd,0,'Corn Irr'!G381*AD381))</f>
        <v>0</v>
      </c>
      <c r="CD381" s="67"/>
    </row>
    <row r="382" spans="1:82" x14ac:dyDescent="0.15">
      <c r="A382" s="170"/>
      <c r="B382" s="25"/>
      <c r="D382" s="7"/>
      <c r="E382" s="7"/>
      <c r="F382" s="7"/>
      <c r="G382" s="7"/>
      <c r="I382"/>
      <c r="K382" s="11"/>
      <c r="L382" s="8"/>
      <c r="N382" s="11"/>
      <c r="O382" s="15"/>
      <c r="P382" s="11"/>
      <c r="Q382" s="11"/>
      <c r="R382" s="11"/>
      <c r="S382" s="11"/>
      <c r="T382" s="11"/>
      <c r="AB382" s="25"/>
      <c r="AC382" s="73"/>
      <c r="AD382" s="25"/>
      <c r="AE382" s="25">
        <f>IF(V382&lt;Ds,'Corn Irr'!G382,IF(V382&gt;Dd,0,'Corn Irr'!G382*AD382))</f>
        <v>0</v>
      </c>
      <c r="CD382" s="67"/>
    </row>
    <row r="383" spans="1:82" x14ac:dyDescent="0.15">
      <c r="A383" s="170"/>
      <c r="B383" s="25"/>
      <c r="D383" s="7"/>
      <c r="E383" s="7"/>
      <c r="F383" s="7"/>
      <c r="G383" s="7"/>
      <c r="I383"/>
      <c r="K383" s="11"/>
      <c r="L383" s="8"/>
      <c r="N383" s="11"/>
      <c r="O383" s="15"/>
      <c r="P383" s="11"/>
      <c r="Q383" s="11"/>
      <c r="R383" s="11"/>
      <c r="S383" s="11"/>
      <c r="T383" s="11"/>
      <c r="AB383" s="25"/>
      <c r="AC383" s="73"/>
      <c r="AD383" s="25"/>
      <c r="AE383" s="25">
        <f>IF(V383&lt;Ds,'Corn Irr'!G383,IF(V383&gt;Dd,0,'Corn Irr'!G383*AD383))</f>
        <v>0</v>
      </c>
      <c r="CD383" s="67"/>
    </row>
    <row r="384" spans="1:82" x14ac:dyDescent="0.15">
      <c r="A384" s="170"/>
      <c r="B384" s="25"/>
      <c r="D384" s="7"/>
      <c r="E384" s="7"/>
      <c r="F384" s="7"/>
      <c r="G384" s="7"/>
      <c r="I384"/>
      <c r="K384" s="11"/>
      <c r="L384" s="8"/>
      <c r="N384" s="11"/>
      <c r="O384" s="15"/>
      <c r="P384" s="11"/>
      <c r="Q384" s="11"/>
      <c r="R384" s="11"/>
      <c r="S384" s="11"/>
      <c r="T384" s="11"/>
      <c r="AB384" s="25"/>
      <c r="AC384" s="73"/>
      <c r="AD384" s="25"/>
      <c r="AE384" s="25">
        <f>IF(V384&lt;Ds,'Corn Irr'!G384,IF(V384&gt;Dd,0,'Corn Irr'!G384*AD384))</f>
        <v>0</v>
      </c>
      <c r="CD384" s="67"/>
    </row>
    <row r="385" spans="1:82" x14ac:dyDescent="0.15">
      <c r="A385" s="170"/>
      <c r="B385" s="25"/>
      <c r="D385" s="7"/>
      <c r="E385" s="7"/>
      <c r="F385" s="7"/>
      <c r="G385" s="7"/>
      <c r="I385"/>
      <c r="K385" s="11"/>
      <c r="L385" s="8"/>
      <c r="N385" s="11"/>
      <c r="O385" s="15"/>
      <c r="P385" s="11"/>
      <c r="Q385" s="11"/>
      <c r="R385" s="11"/>
      <c r="S385" s="11"/>
      <c r="T385" s="11"/>
      <c r="AB385" s="25"/>
      <c r="AC385" s="73"/>
      <c r="AD385" s="25"/>
      <c r="AE385" s="25">
        <f>IF(V385&lt;Ds,'Corn Irr'!G385,IF(V385&gt;Dd,0,'Corn Irr'!G385*AD385))</f>
        <v>0</v>
      </c>
      <c r="CD385" s="67"/>
    </row>
    <row r="386" spans="1:82" x14ac:dyDescent="0.15">
      <c r="A386" s="170"/>
      <c r="B386" s="25"/>
      <c r="D386" s="7"/>
      <c r="E386" s="7"/>
      <c r="F386" s="7"/>
      <c r="G386" s="7"/>
      <c r="I386"/>
      <c r="K386" s="11"/>
      <c r="L386" s="8"/>
      <c r="N386" s="11"/>
      <c r="O386" s="15"/>
      <c r="P386" s="11"/>
      <c r="Q386" s="11"/>
      <c r="R386" s="11"/>
      <c r="S386" s="11"/>
      <c r="T386" s="11"/>
      <c r="AB386" s="25"/>
      <c r="AC386" s="73"/>
      <c r="AD386" s="25"/>
      <c r="AE386" s="25">
        <f>IF(V386&lt;Ds,'Corn Irr'!G386,IF(V386&gt;Dd,0,'Corn Irr'!G386*AD386))</f>
        <v>0</v>
      </c>
      <c r="CD386" s="67"/>
    </row>
    <row r="387" spans="1:82" x14ac:dyDescent="0.15">
      <c r="A387" s="170"/>
      <c r="B387" s="25"/>
      <c r="D387" s="7"/>
      <c r="E387" s="7"/>
      <c r="F387" s="7"/>
      <c r="G387" s="7"/>
      <c r="I387"/>
      <c r="K387" s="11"/>
      <c r="L387" s="8"/>
      <c r="N387" s="11"/>
      <c r="O387" s="15"/>
      <c r="P387" s="11"/>
      <c r="Q387" s="11"/>
      <c r="R387" s="11"/>
      <c r="S387" s="11"/>
      <c r="T387" s="11"/>
      <c r="AB387" s="25"/>
      <c r="AC387" s="73"/>
      <c r="AD387" s="25"/>
      <c r="AE387" s="25">
        <f>IF(V387&lt;Ds,'Corn Irr'!G387,IF(V387&gt;Dd,0,'Corn Irr'!G387*AD387))</f>
        <v>0</v>
      </c>
      <c r="CD387" s="67"/>
    </row>
    <row r="388" spans="1:82" x14ac:dyDescent="0.15">
      <c r="A388" s="170"/>
      <c r="B388" s="25"/>
      <c r="D388" s="7"/>
      <c r="E388" s="7"/>
      <c r="F388" s="7"/>
      <c r="G388" s="7"/>
      <c r="I388"/>
      <c r="K388" s="11"/>
      <c r="L388" s="8"/>
      <c r="N388" s="11"/>
      <c r="O388" s="15"/>
      <c r="P388" s="11"/>
      <c r="Q388" s="11"/>
      <c r="R388" s="11"/>
      <c r="S388" s="11"/>
      <c r="T388" s="11"/>
      <c r="AB388" s="25"/>
      <c r="AC388" s="73"/>
      <c r="AD388" s="25"/>
      <c r="AE388" s="25">
        <f>IF(V388&lt;Ds,'Corn Irr'!G388,IF(V388&gt;Dd,0,'Corn Irr'!G388*AD388))</f>
        <v>0</v>
      </c>
      <c r="CD388" s="67"/>
    </row>
    <row r="389" spans="1:82" x14ac:dyDescent="0.15">
      <c r="A389" s="170"/>
      <c r="B389" s="25"/>
      <c r="D389" s="7"/>
      <c r="E389" s="7"/>
      <c r="F389" s="7"/>
      <c r="G389" s="7"/>
      <c r="I389"/>
      <c r="K389" s="11"/>
      <c r="L389" s="8"/>
      <c r="N389" s="11"/>
      <c r="O389" s="15"/>
      <c r="P389" s="11"/>
      <c r="Q389" s="11"/>
      <c r="R389" s="11"/>
      <c r="S389" s="11"/>
      <c r="T389" s="11"/>
      <c r="AB389" s="25"/>
      <c r="AC389" s="73"/>
      <c r="AD389" s="25"/>
      <c r="AE389" s="25">
        <f>IF(V389&lt;Ds,'Corn Irr'!G389,IF(V389&gt;Dd,0,'Corn Irr'!G389*AD389))</f>
        <v>0</v>
      </c>
      <c r="CD389" s="67"/>
    </row>
    <row r="390" spans="1:82" x14ac:dyDescent="0.15">
      <c r="A390" s="170"/>
      <c r="B390" s="25"/>
      <c r="D390" s="7"/>
      <c r="E390" s="7"/>
      <c r="F390" s="7"/>
      <c r="G390" s="7"/>
      <c r="I390"/>
      <c r="K390" s="11"/>
      <c r="L390" s="8"/>
      <c r="N390" s="11"/>
      <c r="O390" s="15"/>
      <c r="P390" s="11"/>
      <c r="Q390" s="11"/>
      <c r="R390" s="11"/>
      <c r="S390" s="11"/>
      <c r="T390" s="11"/>
      <c r="AB390" s="25"/>
      <c r="AC390" s="73"/>
      <c r="AD390" s="25"/>
      <c r="AE390" s="25">
        <f>IF(V390&lt;Ds,'Corn Irr'!G390,IF(V390&gt;Dd,0,'Corn Irr'!G390*AD390))</f>
        <v>0</v>
      </c>
      <c r="CD390" s="67"/>
    </row>
    <row r="391" spans="1:82" x14ac:dyDescent="0.15">
      <c r="A391" s="170"/>
      <c r="B391" s="25"/>
      <c r="D391" s="7"/>
      <c r="E391" s="7"/>
      <c r="F391" s="7"/>
      <c r="G391" s="7"/>
      <c r="I391"/>
      <c r="K391" s="11"/>
      <c r="L391" s="8"/>
      <c r="N391" s="11"/>
      <c r="O391" s="15"/>
      <c r="P391" s="11"/>
      <c r="Q391" s="11"/>
      <c r="R391" s="11"/>
      <c r="S391" s="11"/>
      <c r="T391" s="11"/>
      <c r="AB391" s="25"/>
      <c r="AC391" s="73"/>
      <c r="AD391" s="25"/>
      <c r="AE391" s="25">
        <f>IF(V391&lt;Ds,'Corn Irr'!G391,IF(V391&gt;Dd,0,'Corn Irr'!G391*AD391))</f>
        <v>0</v>
      </c>
    </row>
    <row r="392" spans="1:82" x14ac:dyDescent="0.15">
      <c r="A392" s="170"/>
      <c r="B392" s="25"/>
      <c r="D392" s="7"/>
      <c r="E392" s="7"/>
      <c r="F392" s="7"/>
      <c r="G392" s="7"/>
      <c r="I392"/>
      <c r="K392" s="11"/>
      <c r="L392" s="8"/>
      <c r="N392" s="11"/>
      <c r="O392" s="15"/>
      <c r="P392" s="11"/>
      <c r="Q392" s="11"/>
      <c r="R392" s="11"/>
      <c r="S392" s="11"/>
      <c r="T392" s="11"/>
      <c r="AB392" s="25"/>
      <c r="AC392" s="73"/>
      <c r="AD392" s="25"/>
      <c r="AE392" s="25">
        <f>IF(V392&lt;Ds,'Corn Irr'!G392,IF(V392&gt;Dd,0,'Corn Irr'!G392*AD392))</f>
        <v>0</v>
      </c>
    </row>
    <row r="393" spans="1:82" x14ac:dyDescent="0.15">
      <c r="A393" s="170"/>
      <c r="B393" s="25"/>
      <c r="D393" s="7"/>
      <c r="E393" s="7"/>
      <c r="F393" s="7"/>
      <c r="G393" s="7"/>
      <c r="I393"/>
      <c r="K393" s="11"/>
      <c r="L393" s="8"/>
      <c r="N393" s="11"/>
      <c r="O393" s="15"/>
      <c r="P393" s="11"/>
      <c r="Q393" s="11"/>
      <c r="R393" s="11"/>
      <c r="S393" s="11"/>
      <c r="T393" s="11"/>
      <c r="AB393" s="25"/>
      <c r="AC393" s="73"/>
      <c r="AD393" s="25"/>
      <c r="AE393" s="25">
        <f>IF(V393&lt;Ds,'Corn Irr'!G393,IF(V393&gt;Dd,0,'Corn Irr'!G393*AD393))</f>
        <v>0</v>
      </c>
    </row>
    <row r="394" spans="1:82" x14ac:dyDescent="0.15">
      <c r="A394" s="170"/>
      <c r="B394" s="25"/>
      <c r="D394" s="7"/>
      <c r="E394" s="7"/>
      <c r="F394" s="7"/>
      <c r="G394" s="7"/>
      <c r="I394"/>
      <c r="K394" s="11"/>
      <c r="L394" s="8"/>
      <c r="N394" s="11"/>
      <c r="O394" s="15"/>
      <c r="P394" s="11"/>
      <c r="Q394" s="11"/>
      <c r="R394" s="11"/>
      <c r="S394" s="11"/>
      <c r="T394" s="11"/>
      <c r="AB394" s="25"/>
      <c r="AC394" s="73"/>
      <c r="AD394" s="25"/>
      <c r="AE394" s="25">
        <f>IF(V394&lt;Ds,'Corn Irr'!G394,IF(V394&gt;Dd,0,'Corn Irr'!G394*AD394))</f>
        <v>0</v>
      </c>
    </row>
    <row r="395" spans="1:82" x14ac:dyDescent="0.15">
      <c r="A395" s="170"/>
      <c r="B395" s="25"/>
      <c r="D395" s="7"/>
      <c r="E395" s="7"/>
      <c r="F395" s="7"/>
      <c r="G395" s="7"/>
      <c r="I395"/>
      <c r="K395" s="11"/>
      <c r="L395" s="8"/>
      <c r="N395" s="11"/>
      <c r="O395" s="15"/>
      <c r="P395" s="11"/>
      <c r="Q395" s="11"/>
      <c r="R395" s="11"/>
      <c r="S395" s="11"/>
      <c r="T395" s="11"/>
      <c r="AB395" s="25"/>
      <c r="AC395" s="73"/>
      <c r="AD395" s="25"/>
      <c r="AE395" s="25">
        <f>IF(V395&lt;Ds,'Corn Irr'!G395,IF(V395&gt;Dd,0,'Corn Irr'!G395*AD395))</f>
        <v>0</v>
      </c>
    </row>
    <row r="396" spans="1:82" x14ac:dyDescent="0.15">
      <c r="A396" s="170"/>
      <c r="B396" s="25"/>
      <c r="D396" s="7"/>
      <c r="E396" s="7"/>
      <c r="F396" s="7"/>
      <c r="G396" s="7"/>
      <c r="I396"/>
      <c r="K396" s="11"/>
      <c r="L396" s="8"/>
      <c r="N396" s="11"/>
      <c r="O396" s="15"/>
      <c r="P396" s="11"/>
      <c r="Q396" s="11"/>
      <c r="R396" s="11"/>
      <c r="S396" s="11"/>
      <c r="T396" s="11"/>
      <c r="AB396" s="25"/>
      <c r="AC396" s="73"/>
      <c r="AD396" s="25"/>
      <c r="AE396" s="25">
        <f>IF(V396&lt;Ds,'Corn Irr'!G396,IF(V396&gt;Dd,0,'Corn Irr'!G396*AD396))</f>
        <v>0</v>
      </c>
    </row>
    <row r="397" spans="1:82" x14ac:dyDescent="0.15">
      <c r="A397" s="170"/>
      <c r="B397" s="25"/>
      <c r="D397" s="7"/>
      <c r="E397" s="7"/>
      <c r="F397" s="7"/>
      <c r="G397" s="7"/>
      <c r="I397"/>
      <c r="K397" s="11"/>
      <c r="L397" s="8"/>
      <c r="N397" s="11"/>
      <c r="O397" s="15"/>
      <c r="P397" s="11"/>
      <c r="Q397" s="11"/>
      <c r="R397" s="11"/>
      <c r="S397" s="11"/>
      <c r="T397" s="11"/>
      <c r="AB397" s="25"/>
      <c r="AC397" s="73"/>
      <c r="AD397" s="25"/>
      <c r="AE397" s="25">
        <f>IF(V397&lt;Ds,'Corn Irr'!G397,IF(V397&gt;Dd,0,'Corn Irr'!G397*AD397))</f>
        <v>0</v>
      </c>
    </row>
    <row r="398" spans="1:82" x14ac:dyDescent="0.15">
      <c r="A398" s="170"/>
      <c r="B398" s="25"/>
      <c r="D398" s="7"/>
      <c r="E398" s="7"/>
      <c r="F398" s="7"/>
      <c r="G398" s="7"/>
      <c r="I398"/>
      <c r="K398" s="11"/>
      <c r="L398" s="8"/>
      <c r="N398" s="11"/>
      <c r="O398" s="15"/>
      <c r="P398" s="11"/>
      <c r="Q398" s="11"/>
      <c r="R398" s="11"/>
      <c r="S398" s="11"/>
      <c r="T398" s="11"/>
      <c r="AB398" s="25"/>
      <c r="AC398" s="73"/>
      <c r="AD398" s="25"/>
      <c r="AE398" s="25">
        <f>IF(V398&lt;Ds,'Corn Irr'!G398,IF(V398&gt;Dd,0,'Corn Irr'!G398*AD398))</f>
        <v>0</v>
      </c>
    </row>
    <row r="399" spans="1:82" x14ac:dyDescent="0.15">
      <c r="A399" s="170"/>
      <c r="B399" s="25"/>
      <c r="D399" s="7"/>
      <c r="E399" s="7"/>
      <c r="F399" s="7"/>
      <c r="G399" s="7"/>
      <c r="I399"/>
      <c r="K399" s="11"/>
      <c r="L399" s="8"/>
      <c r="N399" s="11"/>
      <c r="O399" s="15"/>
      <c r="P399" s="11"/>
      <c r="Q399" s="11"/>
      <c r="R399" s="11"/>
      <c r="S399" s="11"/>
      <c r="T399" s="11"/>
      <c r="AB399" s="25"/>
      <c r="AC399" s="73"/>
      <c r="AD399" s="25"/>
      <c r="AE399" s="25">
        <f>IF(V399&lt;Ds,'Corn Irr'!G399,IF(V399&gt;Dd,0,'Corn Irr'!G399*AD399))</f>
        <v>0</v>
      </c>
    </row>
    <row r="400" spans="1:82" x14ac:dyDescent="0.15">
      <c r="A400" s="170"/>
      <c r="B400" s="25"/>
      <c r="D400" s="7"/>
      <c r="E400" s="7"/>
      <c r="F400" s="7"/>
      <c r="G400" s="7"/>
      <c r="I400"/>
      <c r="K400" s="11"/>
      <c r="L400" s="8"/>
      <c r="N400" s="11"/>
      <c r="O400" s="15"/>
      <c r="P400" s="11"/>
      <c r="Q400" s="11"/>
      <c r="R400" s="11"/>
      <c r="S400" s="11"/>
      <c r="T400" s="11"/>
      <c r="AB400" s="25"/>
      <c r="AC400" s="73"/>
      <c r="AD400" s="25"/>
      <c r="AE400" s="25">
        <f>IF(V400&lt;Ds,'Corn Irr'!G400,IF(V400&gt;Dd,0,'Corn Irr'!G400*AD400))</f>
        <v>0</v>
      </c>
    </row>
    <row r="401" spans="1:99" x14ac:dyDescent="0.15">
      <c r="A401" s="170"/>
      <c r="B401" s="25"/>
      <c r="D401" s="7"/>
      <c r="E401" s="7"/>
      <c r="F401" s="7"/>
      <c r="G401" s="7"/>
      <c r="I401"/>
      <c r="K401" s="11"/>
      <c r="L401" s="8"/>
      <c r="N401" s="11"/>
      <c r="O401" s="15"/>
      <c r="P401" s="11"/>
      <c r="Q401" s="11"/>
      <c r="R401" s="11"/>
      <c r="S401" s="11"/>
      <c r="T401" s="11"/>
      <c r="AB401" s="25"/>
      <c r="AC401" s="73"/>
      <c r="AD401" s="25"/>
      <c r="AE401" s="25">
        <f>IF(V401&lt;Ds,'Corn Irr'!G401,IF(V401&gt;Dd,0,'Corn Irr'!G401*AD401))</f>
        <v>0</v>
      </c>
      <c r="CG401" s="67"/>
      <c r="CH401" s="27"/>
      <c r="CI401" s="11"/>
      <c r="CJ401" s="11"/>
      <c r="CK401" s="11"/>
      <c r="CL401" s="11"/>
      <c r="CM401" s="11"/>
      <c r="CN401" s="11"/>
      <c r="CO401" s="11"/>
      <c r="CP401" s="11"/>
      <c r="CQ401" s="11"/>
      <c r="CR401" s="11"/>
      <c r="CS401" s="11"/>
      <c r="CT401" s="11"/>
      <c r="CU401" s="11"/>
    </row>
    <row r="402" spans="1:99" x14ac:dyDescent="0.15">
      <c r="A402" s="170"/>
      <c r="B402" s="25"/>
      <c r="D402" s="7"/>
      <c r="E402" s="7"/>
      <c r="F402" s="7"/>
      <c r="G402" s="7"/>
      <c r="I402"/>
      <c r="K402" s="11"/>
      <c r="L402" s="8"/>
      <c r="N402" s="11"/>
      <c r="O402" s="15"/>
      <c r="P402" s="11"/>
      <c r="Q402" s="11"/>
      <c r="R402" s="11"/>
      <c r="S402" s="11"/>
      <c r="T402" s="11"/>
      <c r="AB402" s="25"/>
      <c r="AC402" s="73"/>
      <c r="AD402" s="25"/>
      <c r="AE402" s="25">
        <f>IF(V402&lt;Ds,'Corn Irr'!G402,IF(V402&gt;Dd,0,'Corn Irr'!G402*AD402))</f>
        <v>0</v>
      </c>
      <c r="CH402" s="11"/>
      <c r="CI402" s="11"/>
      <c r="CJ402" s="11"/>
      <c r="CK402" s="11"/>
      <c r="CL402" s="11"/>
      <c r="CM402" s="11"/>
      <c r="CN402" s="11"/>
      <c r="CO402" s="11"/>
      <c r="CP402" s="11"/>
      <c r="CQ402" s="11"/>
      <c r="CR402" s="11"/>
      <c r="CS402" s="11"/>
      <c r="CT402" s="11"/>
      <c r="CU402" s="11"/>
    </row>
    <row r="403" spans="1:99" x14ac:dyDescent="0.15">
      <c r="A403" s="170"/>
      <c r="B403" s="25"/>
      <c r="D403" s="7"/>
      <c r="E403" s="7"/>
      <c r="F403" s="7"/>
      <c r="G403" s="7"/>
      <c r="I403"/>
      <c r="K403" s="11"/>
      <c r="L403" s="8"/>
      <c r="N403" s="11"/>
      <c r="O403" s="15"/>
      <c r="P403" s="11"/>
      <c r="Q403" s="11"/>
      <c r="R403" s="11"/>
      <c r="S403" s="11"/>
      <c r="T403" s="11"/>
      <c r="AB403" s="25"/>
      <c r="AC403" s="73"/>
      <c r="AD403" s="25"/>
      <c r="AE403" s="25">
        <f>IF(V403&lt;Ds,'Corn Irr'!G403,IF(V403&gt;Dd,0,'Corn Irr'!G403*AD403))</f>
        <v>0</v>
      </c>
      <c r="CH403" s="11"/>
      <c r="CI403" s="11"/>
      <c r="CJ403" s="11"/>
      <c r="CK403" s="11"/>
      <c r="CL403" s="11"/>
      <c r="CM403" s="11"/>
      <c r="CN403" s="11"/>
      <c r="CO403" s="11"/>
      <c r="CP403" s="11"/>
      <c r="CQ403" s="11"/>
      <c r="CR403" s="11"/>
      <c r="CS403" s="11"/>
      <c r="CT403" s="11"/>
      <c r="CU403" s="11"/>
    </row>
    <row r="404" spans="1:99" x14ac:dyDescent="0.15">
      <c r="A404" s="170"/>
      <c r="B404" s="25"/>
      <c r="D404" s="7"/>
      <c r="E404" s="7"/>
      <c r="F404" s="7"/>
      <c r="G404" s="7"/>
      <c r="I404"/>
      <c r="K404" s="11"/>
      <c r="L404" s="8"/>
      <c r="N404" s="11"/>
      <c r="O404" s="15"/>
      <c r="P404" s="11"/>
      <c r="Q404" s="11"/>
      <c r="R404" s="11"/>
      <c r="S404" s="11"/>
      <c r="T404" s="11"/>
      <c r="AB404" s="25"/>
      <c r="AC404" s="73"/>
      <c r="AD404" s="25"/>
      <c r="AE404" s="25">
        <f>IF(V404&lt;Ds,'Corn Irr'!G404,IF(V404&gt;Dd,0,'Corn Irr'!G404*AD404))</f>
        <v>0</v>
      </c>
      <c r="CH404" s="11"/>
      <c r="CI404" s="11"/>
      <c r="CJ404" s="11"/>
      <c r="CK404" s="11"/>
      <c r="CL404" s="11"/>
      <c r="CM404" s="11"/>
      <c r="CN404" s="11"/>
      <c r="CO404" s="11"/>
      <c r="CP404" s="11"/>
      <c r="CQ404" s="11"/>
      <c r="CR404" s="11"/>
      <c r="CS404" s="11"/>
      <c r="CT404" s="11"/>
      <c r="CU404" s="11"/>
    </row>
    <row r="405" spans="1:99" x14ac:dyDescent="0.15">
      <c r="A405" s="170"/>
      <c r="B405" s="25"/>
      <c r="D405" s="7"/>
      <c r="E405" s="7"/>
      <c r="F405" s="7"/>
      <c r="G405" s="7"/>
      <c r="I405"/>
      <c r="K405" s="11"/>
      <c r="L405" s="8"/>
      <c r="N405" s="11"/>
      <c r="O405" s="15"/>
      <c r="P405" s="11"/>
      <c r="Q405" s="11"/>
      <c r="R405" s="11"/>
      <c r="S405" s="11"/>
      <c r="T405" s="11"/>
      <c r="AB405" s="25"/>
      <c r="AC405" s="73"/>
      <c r="AD405" s="25"/>
      <c r="AE405" s="25">
        <f>IF(V405&lt;Ds,'Corn Irr'!G405,IF(V405&gt;Dd,0,'Corn Irr'!G405*AD405))</f>
        <v>0</v>
      </c>
      <c r="CH405" s="11"/>
      <c r="CI405" s="11"/>
      <c r="CJ405" s="11"/>
      <c r="CK405" s="11"/>
      <c r="CL405" s="11"/>
      <c r="CM405" s="11"/>
      <c r="CN405" s="11"/>
      <c r="CO405" s="11"/>
      <c r="CP405" s="11"/>
      <c r="CQ405" s="11"/>
      <c r="CR405" s="11"/>
      <c r="CS405" s="11"/>
      <c r="CT405" s="11"/>
      <c r="CU405" s="11"/>
    </row>
    <row r="406" spans="1:99" x14ac:dyDescent="0.15">
      <c r="A406" s="170"/>
      <c r="B406" s="25"/>
      <c r="D406" s="7"/>
      <c r="E406" s="7"/>
      <c r="F406" s="7"/>
      <c r="G406" s="7"/>
      <c r="I406"/>
      <c r="K406" s="11"/>
      <c r="L406" s="8"/>
      <c r="N406" s="11"/>
      <c r="O406" s="15"/>
      <c r="P406" s="11"/>
      <c r="Q406" s="11"/>
      <c r="R406" s="11"/>
      <c r="S406" s="11"/>
      <c r="T406" s="11"/>
      <c r="AB406" s="25"/>
      <c r="AC406" s="73"/>
      <c r="AD406" s="25"/>
      <c r="AE406" s="25">
        <f>IF(V406&lt;Ds,'Corn Irr'!G406,IF(V406&gt;Dd,0,'Corn Irr'!G406*AD406))</f>
        <v>0</v>
      </c>
      <c r="CH406" s="11"/>
      <c r="CI406" s="11"/>
      <c r="CJ406" s="11"/>
      <c r="CK406" s="11"/>
      <c r="CL406" s="11"/>
      <c r="CM406" s="11"/>
      <c r="CN406" s="11"/>
      <c r="CO406" s="11"/>
      <c r="CP406" s="11"/>
      <c r="CQ406" s="11"/>
      <c r="CR406" s="11"/>
      <c r="CS406" s="11"/>
      <c r="CT406" s="11"/>
      <c r="CU406" s="11"/>
    </row>
    <row r="407" spans="1:99" x14ac:dyDescent="0.15">
      <c r="A407" s="170"/>
      <c r="B407" s="25"/>
      <c r="D407" s="7"/>
      <c r="E407" s="7"/>
      <c r="F407" s="7"/>
      <c r="G407" s="7"/>
      <c r="I407"/>
      <c r="K407" s="11"/>
      <c r="L407" s="8"/>
      <c r="N407" s="11"/>
      <c r="O407" s="15"/>
      <c r="P407" s="11"/>
      <c r="Q407" s="11"/>
      <c r="R407" s="11"/>
      <c r="S407" s="11"/>
      <c r="T407" s="11"/>
      <c r="AB407" s="25"/>
      <c r="AC407" s="73"/>
      <c r="AD407" s="25"/>
      <c r="AE407" s="25">
        <f>IF(V407&lt;Ds,'Corn Irr'!G407,IF(V407&gt;Dd,0,'Corn Irr'!G407*AD407))</f>
        <v>0</v>
      </c>
      <c r="CH407" s="11"/>
      <c r="CI407" s="11"/>
      <c r="CJ407" s="11"/>
      <c r="CK407" s="11"/>
      <c r="CL407" s="11"/>
      <c r="CM407" s="11"/>
      <c r="CN407" s="11"/>
      <c r="CO407" s="11"/>
      <c r="CP407" s="11"/>
      <c r="CQ407" s="11"/>
      <c r="CR407" s="11"/>
      <c r="CS407" s="11"/>
      <c r="CT407" s="11"/>
      <c r="CU407" s="11"/>
    </row>
    <row r="408" spans="1:99" x14ac:dyDescent="0.15">
      <c r="A408" s="170"/>
      <c r="B408" s="25"/>
      <c r="D408" s="7"/>
      <c r="E408" s="7"/>
      <c r="F408" s="7"/>
      <c r="G408" s="7"/>
      <c r="I408"/>
      <c r="K408" s="11"/>
      <c r="L408" s="8"/>
      <c r="N408" s="11"/>
      <c r="O408" s="15"/>
      <c r="P408" s="11"/>
      <c r="Q408" s="11"/>
      <c r="R408" s="11"/>
      <c r="S408" s="11"/>
      <c r="T408" s="11"/>
      <c r="AB408" s="25"/>
      <c r="AC408" s="73"/>
      <c r="AD408" s="25"/>
      <c r="AE408" s="25">
        <f>IF(V408&lt;Ds,'Corn Irr'!G408,IF(V408&gt;Dd,0,'Corn Irr'!G408*AD408))</f>
        <v>0</v>
      </c>
      <c r="CH408" s="11"/>
      <c r="CI408" s="11"/>
      <c r="CJ408" s="11"/>
      <c r="CK408" s="11"/>
      <c r="CL408" s="11"/>
      <c r="CM408" s="11"/>
      <c r="CN408" s="11"/>
      <c r="CO408" s="11"/>
      <c r="CP408" s="11"/>
      <c r="CQ408" s="11"/>
      <c r="CR408" s="11"/>
      <c r="CS408" s="11"/>
      <c r="CT408" s="11"/>
      <c r="CU408" s="11"/>
    </row>
    <row r="409" spans="1:99" x14ac:dyDescent="0.15">
      <c r="A409" s="170"/>
      <c r="B409" s="25"/>
      <c r="D409" s="7"/>
      <c r="E409" s="7"/>
      <c r="F409" s="7"/>
      <c r="G409" s="7"/>
      <c r="I409"/>
      <c r="K409" s="11"/>
      <c r="L409" s="8"/>
      <c r="N409" s="11"/>
      <c r="O409" s="15"/>
      <c r="P409" s="11"/>
      <c r="Q409" s="11"/>
      <c r="R409" s="11"/>
      <c r="S409" s="11"/>
      <c r="T409" s="11"/>
      <c r="AB409" s="25"/>
      <c r="AC409" s="73"/>
      <c r="AD409" s="25"/>
      <c r="AE409" s="25">
        <f>IF(V409&lt;Ds,'Corn Irr'!G409,IF(V409&gt;Dd,0,'Corn Irr'!G409*AD409))</f>
        <v>0</v>
      </c>
    </row>
    <row r="410" spans="1:99" x14ac:dyDescent="0.15">
      <c r="A410" s="170"/>
      <c r="B410" s="25"/>
      <c r="D410" s="7"/>
      <c r="E410" s="7"/>
      <c r="F410" s="7"/>
      <c r="G410" s="7"/>
      <c r="I410"/>
      <c r="K410" s="11"/>
      <c r="L410" s="8"/>
      <c r="N410" s="11"/>
      <c r="O410" s="15"/>
      <c r="P410" s="11"/>
      <c r="Q410" s="11"/>
      <c r="R410" s="11"/>
      <c r="S410" s="11"/>
      <c r="T410" s="11"/>
      <c r="AB410" s="25"/>
      <c r="AC410" s="73"/>
      <c r="AD410" s="25"/>
      <c r="AE410" s="25">
        <f>IF(V410&lt;Ds,'Corn Irr'!G410,IF(V410&gt;Dd,0,'Corn Irr'!G410*AD410))</f>
        <v>0</v>
      </c>
    </row>
    <row r="411" spans="1:99" x14ac:dyDescent="0.15">
      <c r="A411" s="170"/>
      <c r="B411" s="25"/>
      <c r="D411" s="7"/>
      <c r="E411" s="7"/>
      <c r="F411" s="7"/>
      <c r="G411" s="7"/>
      <c r="I411"/>
      <c r="K411" s="11"/>
      <c r="L411" s="8"/>
      <c r="N411" s="11"/>
      <c r="O411" s="15"/>
      <c r="P411" s="11"/>
      <c r="Q411" s="11"/>
      <c r="R411" s="11"/>
      <c r="S411" s="11"/>
      <c r="T411" s="11"/>
      <c r="AB411" s="25"/>
      <c r="AC411" s="73"/>
      <c r="AD411" s="25"/>
      <c r="AE411" s="25">
        <f>IF(V411&lt;Ds,'Corn Irr'!G411,IF(V411&gt;Dd,0,'Corn Irr'!G411*AD411))</f>
        <v>0</v>
      </c>
    </row>
    <row r="412" spans="1:99" x14ac:dyDescent="0.15">
      <c r="A412" s="170"/>
      <c r="B412" s="25"/>
      <c r="D412" s="7"/>
      <c r="E412" s="7"/>
      <c r="F412" s="7"/>
      <c r="G412" s="7"/>
      <c r="I412"/>
      <c r="K412" s="11"/>
      <c r="L412" s="8"/>
      <c r="N412" s="11"/>
      <c r="O412" s="15"/>
      <c r="P412" s="11"/>
      <c r="Q412" s="11"/>
      <c r="R412" s="11"/>
      <c r="S412" s="11"/>
      <c r="T412" s="11"/>
      <c r="AB412" s="25"/>
      <c r="AC412" s="73"/>
      <c r="AD412" s="25"/>
      <c r="AE412" s="25">
        <f>IF(V412&lt;Ds,'Corn Irr'!G412,IF(V412&gt;Dd,0,'Corn Irr'!G412*AD412))</f>
        <v>0</v>
      </c>
    </row>
    <row r="413" spans="1:99" x14ac:dyDescent="0.15">
      <c r="A413" s="170"/>
      <c r="B413" s="25"/>
      <c r="D413" s="7"/>
      <c r="E413" s="7"/>
      <c r="F413" s="7"/>
      <c r="G413" s="7"/>
      <c r="I413"/>
      <c r="K413" s="11"/>
      <c r="L413" s="8"/>
      <c r="N413" s="11"/>
      <c r="O413" s="15"/>
      <c r="P413" s="11"/>
      <c r="Q413" s="11"/>
      <c r="R413" s="11"/>
      <c r="S413" s="11"/>
      <c r="T413" s="11"/>
      <c r="AB413" s="25"/>
      <c r="AC413" s="73"/>
      <c r="AD413" s="25"/>
      <c r="AE413" s="25">
        <f>IF(V413&lt;Ds,'Corn Irr'!G413,IF(V413&gt;Dd,0,'Corn Irr'!G413*AD413))</f>
        <v>0</v>
      </c>
    </row>
    <row r="414" spans="1:99" x14ac:dyDescent="0.15">
      <c r="A414" s="170"/>
      <c r="B414" s="25"/>
      <c r="D414" s="7"/>
      <c r="E414" s="7"/>
      <c r="F414" s="7"/>
      <c r="G414" s="7"/>
      <c r="I414"/>
      <c r="K414" s="11"/>
      <c r="L414" s="8"/>
      <c r="N414" s="11"/>
      <c r="O414" s="15"/>
      <c r="P414" s="11"/>
      <c r="Q414" s="11"/>
      <c r="R414" s="11"/>
      <c r="S414" s="11"/>
      <c r="T414" s="11"/>
      <c r="AB414" s="25"/>
      <c r="AC414" s="73"/>
      <c r="AD414" s="25"/>
      <c r="AE414" s="25">
        <f>IF(V414&lt;Ds,'Corn Irr'!G414,IF(V414&gt;Dd,0,'Corn Irr'!G414*AD414))</f>
        <v>0</v>
      </c>
    </row>
    <row r="415" spans="1:99" x14ac:dyDescent="0.15">
      <c r="A415" s="170"/>
      <c r="B415" s="25"/>
      <c r="D415" s="7"/>
      <c r="E415" s="7"/>
      <c r="F415" s="7"/>
      <c r="G415" s="7"/>
      <c r="I415"/>
      <c r="K415" s="11"/>
      <c r="L415" s="8"/>
      <c r="N415" s="11"/>
      <c r="O415" s="15"/>
      <c r="P415" s="11"/>
      <c r="Q415" s="11"/>
      <c r="R415" s="11"/>
      <c r="S415" s="11"/>
      <c r="T415" s="11"/>
      <c r="AB415" s="25"/>
      <c r="AC415" s="73"/>
      <c r="AD415" s="25"/>
      <c r="AE415" s="25">
        <f>IF(V415&lt;Ds,'Corn Irr'!G415,IF(V415&gt;Dd,0,'Corn Irr'!G415*AD415))</f>
        <v>0</v>
      </c>
    </row>
    <row r="416" spans="1:99" x14ac:dyDescent="0.15">
      <c r="A416" s="170"/>
      <c r="B416" s="25"/>
      <c r="D416" s="7"/>
      <c r="E416" s="7"/>
      <c r="F416" s="7"/>
      <c r="G416" s="7"/>
      <c r="I416"/>
      <c r="K416" s="11"/>
      <c r="L416" s="8"/>
      <c r="N416" s="11"/>
      <c r="O416" s="15"/>
      <c r="P416" s="11"/>
      <c r="Q416" s="11"/>
      <c r="R416" s="11"/>
      <c r="S416" s="11"/>
      <c r="T416" s="11"/>
      <c r="AB416" s="25"/>
      <c r="AC416" s="73"/>
      <c r="AD416" s="25"/>
      <c r="AE416" s="25">
        <f>IF(V416&lt;Ds,'Corn Irr'!G416,IF(V416&gt;Dd,0,'Corn Irr'!G416*AD416))</f>
        <v>0</v>
      </c>
    </row>
    <row r="417" spans="1:31" x14ac:dyDescent="0.15">
      <c r="A417" s="170"/>
      <c r="B417" s="25"/>
      <c r="D417" s="7"/>
      <c r="E417" s="7"/>
      <c r="F417" s="7"/>
      <c r="G417" s="7"/>
      <c r="I417"/>
      <c r="K417" s="11"/>
      <c r="L417" s="8"/>
      <c r="N417" s="11"/>
      <c r="O417" s="15"/>
      <c r="P417" s="11"/>
      <c r="Q417" s="11"/>
      <c r="R417" s="11"/>
      <c r="S417" s="11"/>
      <c r="T417" s="11"/>
      <c r="AB417" s="25"/>
      <c r="AC417" s="73"/>
      <c r="AD417" s="25"/>
      <c r="AE417" s="25">
        <f>IF(V417&lt;Ds,'Corn Irr'!G417,IF(V417&gt;Dd,0,'Corn Irr'!G417*AD417))</f>
        <v>0</v>
      </c>
    </row>
    <row r="418" spans="1:31" x14ac:dyDescent="0.15">
      <c r="A418" s="170"/>
      <c r="B418" s="25"/>
      <c r="D418" s="7"/>
      <c r="E418" s="7"/>
      <c r="F418" s="7"/>
      <c r="G418" s="7"/>
      <c r="I418"/>
      <c r="K418" s="11"/>
      <c r="L418" s="8"/>
      <c r="N418" s="11"/>
      <c r="O418" s="15"/>
      <c r="P418" s="11"/>
      <c r="Q418" s="11"/>
      <c r="R418" s="11"/>
      <c r="S418" s="11"/>
      <c r="T418" s="11"/>
      <c r="AB418" s="25"/>
      <c r="AC418" s="73"/>
      <c r="AD418" s="25"/>
      <c r="AE418" s="25">
        <f>IF(V418&lt;Ds,'Corn Irr'!G418,IF(V418&gt;Dd,0,'Corn Irr'!G418*AD418))</f>
        <v>0</v>
      </c>
    </row>
    <row r="419" spans="1:31" x14ac:dyDescent="0.15">
      <c r="A419" s="170"/>
      <c r="B419" s="25"/>
      <c r="D419" s="7"/>
      <c r="E419" s="7"/>
      <c r="F419" s="7"/>
      <c r="G419" s="7"/>
      <c r="I419"/>
      <c r="K419" s="11"/>
      <c r="L419" s="8"/>
      <c r="N419" s="11"/>
      <c r="O419" s="15"/>
      <c r="P419" s="11"/>
      <c r="Q419" s="11"/>
      <c r="R419" s="11"/>
      <c r="S419" s="11"/>
      <c r="T419" s="11"/>
      <c r="AB419" s="25"/>
      <c r="AC419" s="73"/>
      <c r="AD419" s="25"/>
      <c r="AE419" s="25">
        <f>IF(V419&lt;Ds,'Corn Irr'!G419,IF(V419&gt;Dd,0,'Corn Irr'!G419*AD419))</f>
        <v>0</v>
      </c>
    </row>
    <row r="420" spans="1:31" x14ac:dyDescent="0.15">
      <c r="A420" s="170"/>
      <c r="B420" s="25"/>
      <c r="D420" s="7"/>
      <c r="E420" s="7"/>
      <c r="F420" s="7"/>
      <c r="G420" s="7"/>
      <c r="I420"/>
      <c r="K420" s="11"/>
      <c r="L420" s="8"/>
      <c r="N420" s="11"/>
      <c r="O420" s="15"/>
      <c r="P420" s="11"/>
      <c r="Q420" s="11"/>
      <c r="R420" s="11"/>
      <c r="S420" s="11"/>
      <c r="T420" s="11"/>
      <c r="AB420" s="25"/>
      <c r="AC420" s="73"/>
      <c r="AD420" s="25"/>
      <c r="AE420" s="25">
        <f>IF(V420&lt;Ds,'Corn Irr'!G420,IF(V420&gt;Dd,0,'Corn Irr'!G420*AD420))</f>
        <v>0</v>
      </c>
    </row>
    <row r="421" spans="1:31" x14ac:dyDescent="0.15">
      <c r="A421" s="170"/>
      <c r="B421" s="25"/>
      <c r="D421" s="7"/>
      <c r="E421" s="7"/>
      <c r="F421" s="7"/>
      <c r="G421" s="7"/>
      <c r="I421"/>
      <c r="K421" s="11"/>
      <c r="L421" s="8"/>
      <c r="N421" s="11"/>
      <c r="O421" s="15"/>
      <c r="P421" s="11"/>
      <c r="Q421" s="11"/>
      <c r="R421" s="11"/>
      <c r="S421" s="11"/>
      <c r="T421" s="11"/>
      <c r="AB421" s="25"/>
      <c r="AC421" s="73"/>
      <c r="AD421" s="25"/>
      <c r="AE421" s="25">
        <f>IF(V421&lt;Ds,'Corn Irr'!G421,IF(V421&gt;Dd,0,'Corn Irr'!G421*AD421))</f>
        <v>0</v>
      </c>
    </row>
    <row r="422" spans="1:31" x14ac:dyDescent="0.15">
      <c r="A422" s="170"/>
      <c r="B422" s="25"/>
      <c r="D422" s="7"/>
      <c r="E422" s="7"/>
      <c r="F422" s="7"/>
      <c r="G422" s="7"/>
      <c r="I422"/>
      <c r="K422" s="11"/>
      <c r="L422" s="8"/>
      <c r="N422" s="11"/>
      <c r="O422" s="15"/>
      <c r="P422" s="11"/>
      <c r="Q422" s="11"/>
      <c r="R422" s="11"/>
      <c r="S422" s="11"/>
      <c r="T422" s="11"/>
      <c r="AB422" s="25"/>
      <c r="AC422" s="73"/>
      <c r="AD422" s="25"/>
      <c r="AE422" s="25">
        <f>IF(V422&lt;Ds,'Corn Irr'!G422,IF(V422&gt;Dd,0,'Corn Irr'!G422*AD422))</f>
        <v>0</v>
      </c>
    </row>
    <row r="423" spans="1:31" x14ac:dyDescent="0.15">
      <c r="A423" s="170"/>
      <c r="B423" s="25"/>
      <c r="D423" s="7"/>
      <c r="E423" s="7"/>
      <c r="F423" s="7"/>
      <c r="G423" s="7"/>
      <c r="I423"/>
      <c r="K423" s="11"/>
      <c r="L423" s="8"/>
      <c r="N423" s="11"/>
      <c r="O423" s="15"/>
      <c r="P423" s="11"/>
      <c r="Q423" s="11"/>
      <c r="R423" s="11"/>
      <c r="S423" s="11"/>
      <c r="T423" s="11"/>
      <c r="AB423" s="25"/>
      <c r="AC423" s="73"/>
      <c r="AD423" s="25"/>
      <c r="AE423" s="25">
        <f>IF(V423&lt;Ds,'Corn Irr'!G423,IF(V423&gt;Dd,0,'Corn Irr'!G423*AD423))</f>
        <v>0</v>
      </c>
    </row>
    <row r="424" spans="1:31" x14ac:dyDescent="0.15">
      <c r="A424" s="170"/>
      <c r="B424" s="25"/>
      <c r="D424" s="7"/>
      <c r="E424" s="7"/>
      <c r="F424" s="7"/>
      <c r="G424" s="7"/>
      <c r="I424"/>
      <c r="K424" s="11"/>
      <c r="L424" s="8"/>
      <c r="N424" s="11"/>
      <c r="O424" s="15"/>
      <c r="P424" s="11"/>
      <c r="Q424" s="11"/>
      <c r="R424" s="11"/>
      <c r="S424" s="11"/>
      <c r="T424" s="11"/>
      <c r="AB424" s="25"/>
      <c r="AC424" s="73"/>
      <c r="AD424" s="25"/>
      <c r="AE424" s="25">
        <f>IF(V424&lt;Ds,'Corn Irr'!G424,IF(V424&gt;Dd,0,'Corn Irr'!G424*AD424))</f>
        <v>0</v>
      </c>
    </row>
    <row r="425" spans="1:31" x14ac:dyDescent="0.15">
      <c r="A425" s="170"/>
      <c r="B425" s="25"/>
      <c r="D425" s="7"/>
      <c r="E425" s="7"/>
      <c r="F425" s="7"/>
      <c r="G425" s="7"/>
      <c r="I425"/>
      <c r="K425" s="11"/>
      <c r="L425" s="8"/>
      <c r="N425" s="11"/>
      <c r="O425" s="15"/>
      <c r="P425" s="11"/>
      <c r="Q425" s="11"/>
      <c r="R425" s="11"/>
      <c r="S425" s="11"/>
      <c r="T425" s="11"/>
      <c r="AB425" s="25"/>
      <c r="AC425" s="73"/>
      <c r="AD425" s="25"/>
      <c r="AE425" s="25">
        <f>IF(V425&lt;Ds,'Corn Irr'!G425,IF(V425&gt;Dd,0,'Corn Irr'!G425*AD425))</f>
        <v>0</v>
      </c>
    </row>
    <row r="426" spans="1:31" x14ac:dyDescent="0.15">
      <c r="A426" s="170"/>
      <c r="B426" s="25"/>
      <c r="D426" s="7"/>
      <c r="E426" s="7"/>
      <c r="F426" s="7"/>
      <c r="G426" s="7"/>
      <c r="I426"/>
      <c r="K426" s="11"/>
      <c r="L426" s="8"/>
      <c r="N426" s="11"/>
      <c r="O426" s="15"/>
      <c r="P426" s="11"/>
      <c r="Q426" s="11"/>
      <c r="R426" s="11"/>
      <c r="S426" s="11"/>
      <c r="T426" s="11"/>
      <c r="AB426" s="25"/>
      <c r="AC426" s="73"/>
      <c r="AD426" s="25"/>
      <c r="AE426" s="25">
        <f>IF(V426&lt;Ds,'Corn Irr'!G426,IF(V426&gt;Dd,0,'Corn Irr'!G426*AD426))</f>
        <v>0</v>
      </c>
    </row>
    <row r="427" spans="1:31" x14ac:dyDescent="0.15">
      <c r="A427" s="170"/>
      <c r="B427" s="25"/>
      <c r="D427" s="7"/>
      <c r="E427" s="7"/>
      <c r="F427" s="7"/>
      <c r="G427" s="7"/>
      <c r="I427"/>
      <c r="K427" s="11"/>
      <c r="L427" s="8"/>
      <c r="N427" s="11"/>
      <c r="O427" s="15"/>
      <c r="P427" s="11"/>
      <c r="Q427" s="11"/>
      <c r="R427" s="11"/>
      <c r="S427" s="11"/>
      <c r="T427" s="11"/>
      <c r="AB427" s="25"/>
      <c r="AC427" s="73"/>
      <c r="AD427" s="25"/>
      <c r="AE427" s="25">
        <f>IF(V427&lt;Ds,'Corn Irr'!G427,IF(V427&gt;Dd,0,'Corn Irr'!G427*AD427))</f>
        <v>0</v>
      </c>
    </row>
    <row r="428" spans="1:31" x14ac:dyDescent="0.15">
      <c r="A428" s="170"/>
      <c r="B428" s="25"/>
      <c r="D428" s="7"/>
      <c r="E428" s="7"/>
      <c r="F428" s="7"/>
      <c r="G428" s="7"/>
      <c r="I428"/>
      <c r="K428" s="11"/>
      <c r="L428" s="8"/>
      <c r="N428" s="11"/>
      <c r="O428" s="15"/>
      <c r="P428" s="11"/>
      <c r="Q428" s="11"/>
      <c r="R428" s="11"/>
      <c r="S428" s="11"/>
      <c r="T428" s="11"/>
      <c r="AB428" s="25"/>
      <c r="AC428" s="73"/>
      <c r="AD428" s="25"/>
      <c r="AE428" s="25">
        <f>IF(V428&lt;Ds,'Corn Irr'!G428,IF(V428&gt;Dd,0,'Corn Irr'!G428*AD428))</f>
        <v>0</v>
      </c>
    </row>
    <row r="429" spans="1:31" x14ac:dyDescent="0.15">
      <c r="A429" s="170"/>
      <c r="B429" s="25"/>
      <c r="D429" s="7"/>
      <c r="E429" s="7"/>
      <c r="F429" s="7"/>
      <c r="G429" s="7"/>
      <c r="I429"/>
      <c r="K429" s="11"/>
      <c r="L429" s="8"/>
      <c r="N429" s="11"/>
      <c r="O429" s="15"/>
      <c r="P429" s="11"/>
      <c r="Q429" s="11"/>
      <c r="R429" s="11"/>
      <c r="S429" s="11"/>
      <c r="T429" s="11"/>
      <c r="AB429" s="25"/>
      <c r="AC429" s="73"/>
      <c r="AD429" s="25"/>
      <c r="AE429" s="25">
        <f>IF(V429&lt;Ds,'Corn Irr'!G429,IF(V429&gt;Dd,0,'Corn Irr'!G429*AD429))</f>
        <v>0</v>
      </c>
    </row>
    <row r="430" spans="1:31" x14ac:dyDescent="0.15">
      <c r="A430" s="170"/>
      <c r="B430" s="25"/>
      <c r="D430" s="7"/>
      <c r="E430" s="7"/>
      <c r="F430" s="7"/>
      <c r="G430" s="7"/>
      <c r="I430"/>
      <c r="K430" s="11"/>
      <c r="L430" s="8"/>
      <c r="N430" s="11"/>
      <c r="O430" s="15"/>
      <c r="P430" s="11"/>
      <c r="Q430" s="11"/>
      <c r="R430" s="11"/>
      <c r="S430" s="11"/>
      <c r="T430" s="11"/>
      <c r="AB430" s="25"/>
      <c r="AC430" s="73"/>
      <c r="AD430" s="25"/>
      <c r="AE430" s="25">
        <f>IF(V430&lt;Ds,'Corn Irr'!G430,IF(V430&gt;Dd,0,'Corn Irr'!G430*AD430))</f>
        <v>0</v>
      </c>
    </row>
    <row r="431" spans="1:31" x14ac:dyDescent="0.15">
      <c r="A431" s="170"/>
      <c r="B431" s="25"/>
      <c r="D431" s="7"/>
      <c r="E431" s="7"/>
      <c r="F431" s="7"/>
      <c r="G431" s="7"/>
      <c r="I431"/>
      <c r="K431" s="11"/>
      <c r="L431" s="8"/>
      <c r="N431" s="11"/>
      <c r="O431" s="15"/>
      <c r="P431" s="11"/>
      <c r="Q431" s="11"/>
      <c r="R431" s="11"/>
      <c r="S431" s="11"/>
      <c r="T431" s="11"/>
      <c r="AB431" s="25"/>
      <c r="AC431" s="73"/>
      <c r="AD431" s="25"/>
      <c r="AE431" s="25">
        <f>IF(V431&lt;Ds,'Corn Irr'!G431,IF(V431&gt;Dd,0,'Corn Irr'!G431*AD431))</f>
        <v>0</v>
      </c>
    </row>
    <row r="432" spans="1:31" x14ac:dyDescent="0.15">
      <c r="A432" s="170"/>
      <c r="B432" s="25"/>
      <c r="D432" s="7"/>
      <c r="E432" s="7"/>
      <c r="F432" s="7"/>
      <c r="G432" s="7"/>
      <c r="I432"/>
      <c r="K432" s="11"/>
      <c r="L432" s="8"/>
      <c r="N432" s="11"/>
      <c r="O432" s="15"/>
      <c r="P432" s="11"/>
      <c r="Q432" s="11"/>
      <c r="R432" s="11"/>
      <c r="S432" s="11"/>
      <c r="T432" s="11"/>
      <c r="AB432" s="25"/>
      <c r="AC432" s="73"/>
      <c r="AD432" s="25"/>
      <c r="AE432" s="25">
        <f>IF(V432&lt;Ds,'Corn Irr'!G432,IF(V432&gt;Dd,0,'Corn Irr'!G432*AD432))</f>
        <v>0</v>
      </c>
    </row>
    <row r="433" spans="1:85" x14ac:dyDescent="0.15">
      <c r="A433" s="170"/>
      <c r="B433" s="25"/>
      <c r="D433" s="7"/>
      <c r="E433" s="7"/>
      <c r="F433" s="7"/>
      <c r="G433" s="7"/>
      <c r="I433"/>
      <c r="K433" s="11"/>
      <c r="L433" s="8"/>
      <c r="N433" s="11"/>
      <c r="O433" s="15"/>
      <c r="P433" s="11"/>
      <c r="Q433" s="11"/>
      <c r="R433" s="11"/>
      <c r="S433" s="11"/>
      <c r="T433" s="11"/>
      <c r="AB433" s="25"/>
      <c r="AC433" s="73"/>
      <c r="AD433" s="25"/>
      <c r="AE433" s="25">
        <f>IF(V433&lt;Ds,'Corn Irr'!G433,IF(V433&gt;Dd,0,'Corn Irr'!G433*AD433))</f>
        <v>0</v>
      </c>
    </row>
    <row r="434" spans="1:85" x14ac:dyDescent="0.15">
      <c r="A434" s="170"/>
      <c r="B434" s="25"/>
      <c r="D434" s="7"/>
      <c r="E434" s="7"/>
      <c r="F434" s="7"/>
      <c r="G434" s="7"/>
      <c r="I434"/>
      <c r="K434" s="11"/>
      <c r="L434" s="8"/>
      <c r="N434" s="11"/>
      <c r="O434" s="15"/>
      <c r="P434" s="11"/>
      <c r="Q434" s="11"/>
      <c r="R434" s="11"/>
      <c r="S434" s="11"/>
      <c r="T434" s="11"/>
      <c r="AB434" s="25"/>
      <c r="AC434" s="73"/>
      <c r="AD434" s="25"/>
      <c r="AE434" s="25">
        <f>IF(V434&lt;Ds,'Corn Irr'!G434,IF(V434&gt;Dd,0,'Corn Irr'!G434*AD434))</f>
        <v>0</v>
      </c>
    </row>
    <row r="435" spans="1:85" x14ac:dyDescent="0.15">
      <c r="A435" s="170"/>
      <c r="B435" s="25"/>
      <c r="D435" s="7"/>
      <c r="E435" s="7"/>
      <c r="F435" s="7"/>
      <c r="G435" s="7"/>
      <c r="I435"/>
      <c r="K435" s="11"/>
      <c r="L435" s="8"/>
      <c r="N435" s="11"/>
      <c r="O435" s="15"/>
      <c r="P435" s="11"/>
      <c r="Q435" s="11"/>
      <c r="R435" s="11"/>
      <c r="S435" s="11"/>
      <c r="T435" s="11"/>
      <c r="AB435" s="25"/>
      <c r="AC435" s="73"/>
      <c r="AD435" s="25"/>
      <c r="AE435" s="25">
        <f>IF(V435&lt;Ds,'Corn Irr'!G435,IF(V435&gt;Dd,0,'Corn Irr'!G435*AD435))</f>
        <v>0</v>
      </c>
    </row>
    <row r="436" spans="1:85" x14ac:dyDescent="0.15">
      <c r="A436" s="170"/>
      <c r="B436" s="25"/>
      <c r="D436" s="7"/>
      <c r="E436" s="7"/>
      <c r="F436" s="7"/>
      <c r="G436" s="7"/>
      <c r="I436"/>
      <c r="K436" s="11"/>
      <c r="L436" s="8"/>
      <c r="N436" s="11"/>
      <c r="O436" s="15"/>
      <c r="P436" s="11"/>
      <c r="Q436" s="11"/>
      <c r="R436" s="11"/>
      <c r="S436" s="11"/>
      <c r="T436" s="11"/>
      <c r="AB436" s="25"/>
      <c r="AC436" s="73"/>
      <c r="AD436" s="25"/>
      <c r="AE436" s="25">
        <f>IF(V436&lt;Ds,'Corn Irr'!G436,IF(V436&gt;Dd,0,'Corn Irr'!G436*AD436))</f>
        <v>0</v>
      </c>
    </row>
    <row r="437" spans="1:85" x14ac:dyDescent="0.15">
      <c r="A437" s="170"/>
      <c r="B437" s="25"/>
      <c r="D437" s="7"/>
      <c r="E437" s="7"/>
      <c r="F437" s="7"/>
      <c r="G437" s="7"/>
      <c r="I437"/>
      <c r="K437" s="11"/>
      <c r="L437" s="8"/>
      <c r="N437" s="11"/>
      <c r="O437" s="15"/>
      <c r="P437" s="11"/>
      <c r="Q437" s="11"/>
      <c r="R437" s="11"/>
      <c r="S437" s="11"/>
      <c r="T437" s="11"/>
      <c r="AB437" s="25"/>
      <c r="AC437" s="73"/>
      <c r="AD437" s="25"/>
      <c r="AE437" s="25">
        <f>IF(V437&lt;Ds,'Corn Irr'!G437,IF(V437&gt;Dd,0,'Corn Irr'!G437*AD437))</f>
        <v>0</v>
      </c>
    </row>
    <row r="438" spans="1:85" x14ac:dyDescent="0.15">
      <c r="A438" s="170"/>
      <c r="B438" s="25"/>
      <c r="D438" s="7"/>
      <c r="E438" s="7"/>
      <c r="F438" s="7"/>
      <c r="G438" s="7"/>
      <c r="I438"/>
      <c r="K438" s="11"/>
      <c r="L438" s="8"/>
      <c r="N438" s="11"/>
      <c r="O438" s="15"/>
      <c r="P438" s="11"/>
      <c r="Q438" s="11"/>
      <c r="R438" s="11"/>
      <c r="S438" s="11"/>
      <c r="T438" s="11"/>
      <c r="AB438" s="25"/>
      <c r="AC438" s="73"/>
      <c r="AD438" s="25"/>
      <c r="AE438" s="25">
        <f>IF(V438&lt;Ds,'Corn Irr'!G438,IF(V438&gt;Dd,0,'Corn Irr'!G438*AD438))</f>
        <v>0</v>
      </c>
      <c r="CG438" s="27"/>
    </row>
    <row r="439" spans="1:85" x14ac:dyDescent="0.15">
      <c r="A439" s="170"/>
      <c r="B439" s="25"/>
      <c r="D439" s="7"/>
      <c r="E439" s="7"/>
      <c r="F439" s="7"/>
      <c r="G439" s="7"/>
      <c r="I439"/>
      <c r="K439" s="11"/>
      <c r="L439" s="8"/>
      <c r="N439" s="11"/>
      <c r="O439" s="15"/>
      <c r="P439" s="11"/>
      <c r="Q439" s="11"/>
      <c r="R439" s="11"/>
      <c r="S439" s="11"/>
      <c r="T439" s="11"/>
      <c r="AB439" s="25"/>
      <c r="AC439" s="73"/>
      <c r="AD439" s="25"/>
      <c r="AE439" s="25">
        <f>IF(V439&lt;Ds,'Corn Irr'!G439,IF(V439&gt;Dd,0,'Corn Irr'!G439*AD439))</f>
        <v>0</v>
      </c>
    </row>
    <row r="440" spans="1:85" x14ac:dyDescent="0.15">
      <c r="A440" s="170"/>
      <c r="B440" s="25"/>
      <c r="D440" s="7"/>
      <c r="E440" s="7"/>
      <c r="F440" s="7"/>
      <c r="G440" s="7"/>
      <c r="I440"/>
      <c r="K440" s="11"/>
      <c r="L440" s="8"/>
      <c r="N440" s="11"/>
      <c r="O440" s="15"/>
      <c r="P440" s="11"/>
      <c r="Q440" s="11"/>
      <c r="R440" s="11"/>
      <c r="S440" s="11"/>
      <c r="T440" s="11"/>
      <c r="AB440" s="25"/>
      <c r="AC440" s="73"/>
      <c r="AD440" s="25"/>
      <c r="AE440" s="25">
        <f>IF(V440&lt;Ds,'Corn Irr'!G440,IF(V440&gt;Dd,0,'Corn Irr'!G440*AD440))</f>
        <v>0</v>
      </c>
    </row>
    <row r="441" spans="1:85" x14ac:dyDescent="0.15">
      <c r="A441" s="170"/>
      <c r="B441" s="25"/>
      <c r="D441" s="7"/>
      <c r="E441" s="7"/>
      <c r="F441" s="7"/>
      <c r="G441" s="7"/>
      <c r="I441"/>
      <c r="K441" s="11"/>
      <c r="L441" s="8"/>
      <c r="N441" s="11"/>
      <c r="O441" s="15"/>
      <c r="P441" s="11"/>
      <c r="Q441" s="11"/>
      <c r="R441" s="11"/>
      <c r="S441" s="11"/>
      <c r="T441" s="11"/>
      <c r="AB441" s="25"/>
      <c r="AC441" s="73"/>
      <c r="AD441" s="25"/>
      <c r="AE441" s="25">
        <f>IF(V441&lt;Ds,'Corn Irr'!G441,IF(V441&gt;Dd,0,'Corn Irr'!G441*AD441))</f>
        <v>0</v>
      </c>
    </row>
    <row r="442" spans="1:85" x14ac:dyDescent="0.15">
      <c r="A442" s="170"/>
      <c r="B442" s="25"/>
      <c r="D442" s="7"/>
      <c r="E442" s="7"/>
      <c r="F442" s="7"/>
      <c r="G442" s="7"/>
      <c r="I442"/>
      <c r="K442" s="11"/>
      <c r="L442" s="8"/>
      <c r="N442" s="11"/>
      <c r="O442" s="15"/>
      <c r="P442" s="11"/>
      <c r="Q442" s="11"/>
      <c r="R442" s="11"/>
      <c r="S442" s="11"/>
      <c r="T442" s="11"/>
      <c r="AB442" s="25"/>
      <c r="AC442" s="73"/>
      <c r="AD442" s="25"/>
      <c r="AE442" s="25">
        <f>IF(V442&lt;Ds,'Corn Irr'!G442,IF(V442&gt;Dd,0,'Corn Irr'!G442*AD442))</f>
        <v>0</v>
      </c>
    </row>
    <row r="443" spans="1:85" x14ac:dyDescent="0.15">
      <c r="A443" s="170"/>
      <c r="B443" s="25"/>
      <c r="D443" s="7"/>
      <c r="E443" s="7"/>
      <c r="F443" s="7"/>
      <c r="G443" s="7"/>
      <c r="I443"/>
      <c r="K443" s="11"/>
      <c r="L443" s="8"/>
      <c r="N443" s="11"/>
      <c r="O443" s="15"/>
      <c r="P443" s="11"/>
      <c r="Q443" s="11"/>
      <c r="R443" s="11"/>
      <c r="S443" s="11"/>
      <c r="T443" s="11"/>
      <c r="AB443" s="25"/>
      <c r="AC443" s="73"/>
      <c r="AD443" s="25"/>
      <c r="AE443" s="25">
        <f>IF(V443&lt;Ds,'Corn Irr'!G443,IF(V443&gt;Dd,0,'Corn Irr'!G443*AD443))</f>
        <v>0</v>
      </c>
    </row>
    <row r="444" spans="1:85" x14ac:dyDescent="0.15">
      <c r="A444" s="170"/>
      <c r="B444" s="25"/>
      <c r="D444" s="7"/>
      <c r="E444" s="7"/>
      <c r="F444" s="7"/>
      <c r="G444" s="7"/>
      <c r="I444"/>
      <c r="K444" s="11"/>
      <c r="L444" s="8"/>
      <c r="N444" s="11"/>
      <c r="O444" s="15"/>
      <c r="P444" s="11"/>
      <c r="Q444" s="11"/>
      <c r="R444" s="11"/>
      <c r="S444" s="11"/>
      <c r="T444" s="11"/>
      <c r="AB444" s="25"/>
      <c r="AC444" s="73"/>
      <c r="AD444" s="25"/>
      <c r="AE444" s="25">
        <f>IF(V444&lt;Ds,'Corn Irr'!G444,IF(V444&gt;Dd,0,'Corn Irr'!G444*AD444))</f>
        <v>0</v>
      </c>
    </row>
    <row r="445" spans="1:85" x14ac:dyDescent="0.15">
      <c r="A445" s="170"/>
      <c r="B445" s="25"/>
      <c r="D445" s="7"/>
      <c r="E445" s="7"/>
      <c r="F445" s="7"/>
      <c r="G445" s="7"/>
      <c r="I445"/>
      <c r="K445" s="11"/>
      <c r="L445" s="8"/>
      <c r="N445" s="11"/>
      <c r="O445" s="15"/>
      <c r="P445" s="11"/>
      <c r="Q445" s="11"/>
      <c r="R445" s="11"/>
      <c r="S445" s="11"/>
      <c r="T445" s="11"/>
      <c r="AB445" s="25"/>
      <c r="AC445" s="73"/>
      <c r="AD445" s="25"/>
      <c r="AE445" s="25">
        <f>IF(V445&lt;Ds,'Corn Irr'!G445,IF(V445&gt;Dd,0,'Corn Irr'!G445*AD445))</f>
        <v>0</v>
      </c>
    </row>
    <row r="446" spans="1:85" x14ac:dyDescent="0.15">
      <c r="A446" s="170"/>
      <c r="B446" s="25"/>
      <c r="D446" s="7"/>
      <c r="E446" s="7"/>
      <c r="F446" s="7"/>
      <c r="G446" s="7"/>
      <c r="I446"/>
      <c r="K446" s="11"/>
      <c r="L446" s="8"/>
      <c r="N446" s="11"/>
      <c r="O446" s="15"/>
      <c r="P446" s="11"/>
      <c r="Q446" s="11"/>
      <c r="R446" s="11"/>
      <c r="S446" s="11"/>
      <c r="T446" s="11"/>
      <c r="AB446" s="25"/>
      <c r="AC446" s="73"/>
      <c r="AD446" s="25"/>
      <c r="AE446" s="25">
        <f>IF(V446&lt;Ds,'Corn Irr'!G446,IF(V446&gt;Dd,0,'Corn Irr'!G446*AD446))</f>
        <v>0</v>
      </c>
    </row>
    <row r="447" spans="1:85" x14ac:dyDescent="0.15">
      <c r="A447" s="170"/>
      <c r="B447" s="25"/>
      <c r="D447" s="7"/>
      <c r="E447" s="7"/>
      <c r="F447" s="7"/>
      <c r="G447" s="7"/>
      <c r="I447"/>
      <c r="K447" s="11"/>
      <c r="L447" s="8"/>
      <c r="N447" s="11"/>
      <c r="O447" s="15"/>
      <c r="P447" s="11"/>
      <c r="Q447" s="11"/>
      <c r="R447" s="11"/>
      <c r="S447" s="11"/>
      <c r="T447" s="11"/>
      <c r="AB447" s="25"/>
      <c r="AC447" s="73"/>
      <c r="AD447" s="25"/>
      <c r="AE447" s="25">
        <f>IF(V447&lt;Ds,'Corn Irr'!G447,IF(V447&gt;Dd,0,'Corn Irr'!G447*AD447))</f>
        <v>0</v>
      </c>
    </row>
    <row r="448" spans="1:85" x14ac:dyDescent="0.15">
      <c r="A448" s="170"/>
      <c r="B448" s="25"/>
      <c r="D448" s="7"/>
      <c r="E448" s="7"/>
      <c r="F448" s="7"/>
      <c r="G448" s="7"/>
      <c r="I448"/>
      <c r="K448" s="11"/>
      <c r="L448" s="8"/>
      <c r="N448" s="11"/>
      <c r="O448" s="15"/>
      <c r="P448" s="11"/>
      <c r="Q448" s="11"/>
      <c r="R448" s="11"/>
      <c r="S448" s="11"/>
      <c r="T448" s="11"/>
      <c r="AB448" s="25"/>
      <c r="AC448" s="73"/>
      <c r="AD448" s="25"/>
      <c r="AE448" s="25">
        <f>IF(V448&lt;Ds,'Corn Irr'!G448,IF(V448&gt;Dd,0,'Corn Irr'!G448*AD448))</f>
        <v>0</v>
      </c>
    </row>
    <row r="449" spans="1:31" x14ac:dyDescent="0.15">
      <c r="A449" s="170"/>
      <c r="B449" s="25"/>
      <c r="D449" s="7"/>
      <c r="E449" s="7"/>
      <c r="F449" s="7"/>
      <c r="G449" s="7"/>
      <c r="I449"/>
      <c r="K449" s="11"/>
      <c r="L449" s="8"/>
      <c r="N449" s="11"/>
      <c r="O449" s="15"/>
      <c r="P449" s="11"/>
      <c r="Q449" s="11"/>
      <c r="R449" s="11"/>
      <c r="S449" s="11"/>
      <c r="T449" s="11"/>
      <c r="AB449" s="25"/>
      <c r="AC449" s="73"/>
      <c r="AD449" s="25"/>
      <c r="AE449" s="25">
        <f>IF(V449&lt;Ds,'Corn Irr'!G449,IF(V449&gt;Dd,0,'Corn Irr'!G449*AD449))</f>
        <v>0</v>
      </c>
    </row>
    <row r="450" spans="1:31" x14ac:dyDescent="0.15">
      <c r="A450" s="170"/>
      <c r="B450" s="25"/>
      <c r="D450" s="7"/>
      <c r="E450" s="7"/>
      <c r="F450" s="7"/>
      <c r="G450" s="7"/>
      <c r="I450"/>
      <c r="K450" s="11"/>
      <c r="L450" s="8"/>
      <c r="N450" s="11"/>
      <c r="O450" s="15"/>
      <c r="P450" s="11"/>
      <c r="Q450" s="11"/>
      <c r="R450" s="11"/>
      <c r="S450" s="11"/>
      <c r="T450" s="11"/>
      <c r="AB450" s="25"/>
      <c r="AC450" s="73"/>
      <c r="AD450" s="25"/>
      <c r="AE450" s="25">
        <f>IF(V450&lt;Ds,'Corn Irr'!G450,IF(V450&gt;Dd,0,'Corn Irr'!G450*AD450))</f>
        <v>0</v>
      </c>
    </row>
    <row r="451" spans="1:31" x14ac:dyDescent="0.15">
      <c r="A451" s="170"/>
      <c r="B451" s="25"/>
      <c r="D451" s="7"/>
      <c r="E451" s="7"/>
      <c r="F451" s="7"/>
      <c r="G451" s="7"/>
      <c r="I451"/>
      <c r="K451" s="11"/>
      <c r="L451" s="8"/>
      <c r="N451" s="11"/>
      <c r="O451" s="15"/>
      <c r="P451" s="11"/>
      <c r="Q451" s="11"/>
      <c r="R451" s="11"/>
      <c r="S451" s="11"/>
      <c r="T451" s="11"/>
      <c r="AB451" s="25"/>
      <c r="AC451" s="73"/>
      <c r="AD451" s="25"/>
      <c r="AE451" s="25">
        <f>IF(V451&lt;Ds,'Corn Irr'!G451,IF(V451&gt;Dd,0,'Corn Irr'!G451*AD451))</f>
        <v>0</v>
      </c>
    </row>
    <row r="452" spans="1:31" x14ac:dyDescent="0.15">
      <c r="A452" s="170"/>
      <c r="B452" s="25"/>
      <c r="D452" s="7"/>
      <c r="E452" s="7"/>
      <c r="F452" s="7"/>
      <c r="G452" s="7"/>
      <c r="I452"/>
      <c r="K452" s="11"/>
      <c r="L452" s="8"/>
      <c r="N452" s="11"/>
      <c r="O452" s="15"/>
      <c r="P452" s="11"/>
      <c r="Q452" s="11"/>
      <c r="R452" s="11"/>
      <c r="S452" s="11"/>
      <c r="T452" s="11"/>
      <c r="AB452" s="25"/>
      <c r="AC452" s="73"/>
      <c r="AD452" s="25"/>
      <c r="AE452" s="25">
        <f>IF(V452&lt;Ds,'Corn Irr'!G452,IF(V452&gt;Dd,0,'Corn Irr'!G452*AD452))</f>
        <v>0</v>
      </c>
    </row>
    <row r="453" spans="1:31" x14ac:dyDescent="0.15">
      <c r="A453" s="170"/>
      <c r="B453" s="25"/>
      <c r="D453" s="7"/>
      <c r="E453" s="7"/>
      <c r="F453" s="7"/>
      <c r="G453" s="7"/>
      <c r="I453"/>
      <c r="K453" s="11"/>
      <c r="L453" s="8"/>
      <c r="N453" s="11"/>
      <c r="O453" s="15"/>
      <c r="P453" s="11"/>
      <c r="Q453" s="11"/>
      <c r="R453" s="11"/>
      <c r="S453" s="11"/>
      <c r="T453" s="11"/>
      <c r="AB453" s="25"/>
      <c r="AC453" s="73"/>
      <c r="AD453" s="25"/>
      <c r="AE453" s="25">
        <f>IF(V453&lt;Ds,'Corn Irr'!G453,IF(V453&gt;Dd,0,'Corn Irr'!G453*AD453))</f>
        <v>0</v>
      </c>
    </row>
    <row r="454" spans="1:31" x14ac:dyDescent="0.15">
      <c r="A454" s="170"/>
      <c r="B454" s="25"/>
      <c r="D454" s="7"/>
      <c r="E454" s="7"/>
      <c r="F454" s="7"/>
      <c r="G454" s="7"/>
      <c r="I454"/>
      <c r="K454" s="11"/>
      <c r="L454" s="8"/>
      <c r="N454" s="11"/>
      <c r="O454" s="15"/>
      <c r="P454" s="11"/>
      <c r="Q454" s="11"/>
      <c r="R454" s="11"/>
      <c r="S454" s="11"/>
      <c r="T454" s="11"/>
      <c r="AB454" s="25"/>
      <c r="AC454" s="73"/>
      <c r="AD454" s="25"/>
      <c r="AE454" s="25">
        <f>IF(V454&lt;Ds,'Corn Irr'!G454,IF(V454&gt;Dd,0,'Corn Irr'!G454*AD454))</f>
        <v>0</v>
      </c>
    </row>
    <row r="455" spans="1:31" x14ac:dyDescent="0.15">
      <c r="A455" s="170"/>
      <c r="B455" s="25"/>
      <c r="D455" s="7"/>
      <c r="E455" s="7"/>
      <c r="F455" s="7"/>
      <c r="G455" s="7"/>
      <c r="I455"/>
      <c r="K455" s="11"/>
      <c r="L455" s="8"/>
      <c r="N455" s="11"/>
      <c r="O455" s="15"/>
      <c r="P455" s="11"/>
      <c r="Q455" s="11"/>
      <c r="R455" s="11"/>
      <c r="S455" s="11"/>
      <c r="T455" s="11"/>
      <c r="AB455" s="25"/>
      <c r="AC455" s="73"/>
      <c r="AD455" s="25"/>
      <c r="AE455" s="25">
        <f>IF(V455&lt;Ds,'Corn Irr'!G455,IF(V455&gt;Dd,0,'Corn Irr'!G455*AD455))</f>
        <v>0</v>
      </c>
    </row>
    <row r="456" spans="1:31" x14ac:dyDescent="0.15">
      <c r="A456" s="170"/>
      <c r="B456" s="25"/>
      <c r="D456" s="7"/>
      <c r="E456" s="7"/>
      <c r="F456" s="7"/>
      <c r="G456" s="7"/>
      <c r="I456"/>
      <c r="K456" s="11"/>
      <c r="L456" s="8"/>
      <c r="N456" s="11"/>
      <c r="O456" s="15"/>
      <c r="P456" s="11"/>
      <c r="Q456" s="11"/>
      <c r="R456" s="11"/>
      <c r="S456" s="11"/>
      <c r="T456" s="11"/>
      <c r="AB456" s="25"/>
      <c r="AC456" s="73"/>
      <c r="AD456" s="25"/>
      <c r="AE456" s="25">
        <f>IF(V456&lt;Ds,'Corn Irr'!G456,IF(V456&gt;Dd,0,'Corn Irr'!G456*AD456))</f>
        <v>0</v>
      </c>
    </row>
    <row r="457" spans="1:31" x14ac:dyDescent="0.15">
      <c r="A457" s="170"/>
      <c r="B457" s="25"/>
      <c r="D457" s="7"/>
      <c r="E457" s="7"/>
      <c r="F457" s="7"/>
      <c r="G457" s="7"/>
      <c r="I457"/>
      <c r="K457" s="11"/>
      <c r="L457" s="8"/>
      <c r="N457" s="11"/>
      <c r="O457" s="15"/>
      <c r="P457" s="11"/>
      <c r="Q457" s="11"/>
      <c r="R457" s="11"/>
      <c r="S457" s="11"/>
      <c r="T457" s="11"/>
      <c r="AB457" s="25"/>
      <c r="AC457" s="73"/>
      <c r="AD457" s="25"/>
      <c r="AE457" s="25">
        <f>IF(V457&lt;Ds,'Corn Irr'!G457,IF(V457&gt;Dd,0,'Corn Irr'!G457*AD457))</f>
        <v>0</v>
      </c>
    </row>
    <row r="458" spans="1:31" x14ac:dyDescent="0.15">
      <c r="A458" s="170"/>
      <c r="B458" s="25"/>
      <c r="D458" s="7"/>
      <c r="E458" s="7"/>
      <c r="F458" s="7"/>
      <c r="G458" s="7"/>
      <c r="I458"/>
      <c r="K458" s="11"/>
      <c r="L458" s="8"/>
      <c r="N458" s="11"/>
      <c r="O458" s="15"/>
      <c r="P458" s="11"/>
      <c r="Q458" s="11"/>
      <c r="R458" s="11"/>
      <c r="S458" s="11"/>
      <c r="T458" s="11"/>
      <c r="AB458" s="25"/>
      <c r="AC458" s="73"/>
      <c r="AD458" s="25"/>
      <c r="AE458" s="25">
        <f>IF(V458&lt;Ds,'Corn Irr'!G458,IF(V458&gt;Dd,0,'Corn Irr'!G458*AD458))</f>
        <v>0</v>
      </c>
    </row>
    <row r="459" spans="1:31" x14ac:dyDescent="0.15">
      <c r="A459" s="170"/>
      <c r="B459" s="25"/>
      <c r="D459" s="7"/>
      <c r="E459" s="7"/>
      <c r="F459" s="7"/>
      <c r="G459" s="7"/>
      <c r="I459"/>
      <c r="K459" s="11"/>
      <c r="L459" s="8"/>
      <c r="N459" s="11"/>
      <c r="O459" s="15"/>
      <c r="P459" s="11"/>
      <c r="Q459" s="11"/>
      <c r="R459" s="11"/>
      <c r="S459" s="11"/>
      <c r="T459" s="11"/>
      <c r="AB459" s="25"/>
      <c r="AC459" s="73"/>
      <c r="AD459" s="25"/>
      <c r="AE459" s="25">
        <f>IF(V459&lt;Ds,'Corn Irr'!G459,IF(V459&gt;Dd,0,'Corn Irr'!G459*AD459))</f>
        <v>0</v>
      </c>
    </row>
    <row r="460" spans="1:31" x14ac:dyDescent="0.15">
      <c r="A460" s="170"/>
      <c r="B460" s="25"/>
      <c r="D460" s="7"/>
      <c r="E460" s="7"/>
      <c r="F460" s="7"/>
      <c r="G460" s="7"/>
      <c r="I460"/>
      <c r="K460" s="11"/>
      <c r="L460" s="8"/>
      <c r="N460" s="11"/>
      <c r="O460" s="15"/>
      <c r="P460" s="11"/>
      <c r="Q460" s="11"/>
      <c r="R460" s="11"/>
      <c r="S460" s="11"/>
      <c r="T460" s="11"/>
      <c r="AB460" s="25"/>
      <c r="AC460" s="73"/>
      <c r="AD460" s="25"/>
      <c r="AE460" s="25">
        <f>IF(V460&lt;Ds,'Corn Irr'!G460,IF(V460&gt;Dd,0,'Corn Irr'!G460*AD460))</f>
        <v>0</v>
      </c>
    </row>
    <row r="461" spans="1:31" x14ac:dyDescent="0.15">
      <c r="A461" s="170"/>
      <c r="B461" s="25"/>
      <c r="D461" s="7"/>
      <c r="E461" s="7"/>
      <c r="F461" s="7"/>
      <c r="G461" s="7"/>
      <c r="I461"/>
      <c r="K461" s="11"/>
      <c r="L461" s="8"/>
      <c r="N461" s="11"/>
      <c r="O461" s="15"/>
      <c r="P461" s="11"/>
      <c r="Q461" s="11"/>
      <c r="R461" s="11"/>
      <c r="S461" s="11"/>
      <c r="T461" s="11"/>
      <c r="AB461" s="25"/>
      <c r="AC461" s="73"/>
      <c r="AD461" s="25"/>
      <c r="AE461" s="25">
        <f>IF(V461&lt;Ds,'Corn Irr'!G461,IF(V461&gt;Dd,0,'Corn Irr'!G461*AD461))</f>
        <v>0</v>
      </c>
    </row>
    <row r="462" spans="1:31" x14ac:dyDescent="0.15">
      <c r="A462" s="170"/>
      <c r="B462" s="25"/>
      <c r="D462" s="7"/>
      <c r="E462" s="7"/>
      <c r="F462" s="7"/>
      <c r="G462" s="7"/>
      <c r="I462"/>
      <c r="K462" s="11"/>
      <c r="L462" s="8"/>
      <c r="N462" s="11"/>
      <c r="O462" s="15"/>
      <c r="P462" s="11"/>
      <c r="Q462" s="11"/>
      <c r="R462" s="11"/>
      <c r="S462" s="11"/>
      <c r="T462" s="11"/>
      <c r="AB462" s="25"/>
      <c r="AC462" s="73"/>
      <c r="AD462" s="25"/>
      <c r="AE462" s="25">
        <f>IF(V462&lt;Ds,'Corn Irr'!G462,IF(V462&gt;Dd,0,'Corn Irr'!G462*AD462))</f>
        <v>0</v>
      </c>
    </row>
    <row r="463" spans="1:31" x14ac:dyDescent="0.15">
      <c r="A463" s="170"/>
      <c r="B463" s="25"/>
      <c r="D463" s="7"/>
      <c r="E463" s="7"/>
      <c r="F463" s="7"/>
      <c r="G463" s="7"/>
      <c r="I463"/>
      <c r="K463" s="11"/>
      <c r="L463" s="8"/>
      <c r="N463" s="11"/>
      <c r="O463" s="15"/>
      <c r="P463" s="11"/>
      <c r="Q463" s="11"/>
      <c r="R463" s="11"/>
      <c r="S463" s="11"/>
      <c r="T463" s="11"/>
      <c r="AB463" s="25"/>
      <c r="AC463" s="73"/>
      <c r="AD463" s="25"/>
      <c r="AE463" s="25">
        <f>IF(V463&lt;Ds,'Corn Irr'!G463,IF(V463&gt;Dd,0,'Corn Irr'!G463*AD463))</f>
        <v>0</v>
      </c>
    </row>
    <row r="464" spans="1:31" x14ac:dyDescent="0.15">
      <c r="A464" s="170"/>
      <c r="B464" s="25"/>
      <c r="D464" s="7"/>
      <c r="E464" s="7"/>
      <c r="F464" s="7"/>
      <c r="G464" s="7"/>
      <c r="I464"/>
      <c r="K464" s="11"/>
      <c r="L464" s="8"/>
      <c r="N464" s="11"/>
      <c r="O464" s="15"/>
      <c r="P464" s="11"/>
      <c r="Q464" s="11"/>
      <c r="R464" s="11"/>
      <c r="S464" s="11"/>
      <c r="T464" s="11"/>
      <c r="AB464" s="25"/>
      <c r="AC464" s="73"/>
      <c r="AD464" s="25"/>
      <c r="AE464" s="25">
        <f>IF(V464&lt;Ds,'Corn Irr'!G464,IF(V464&gt;Dd,0,'Corn Irr'!G464*AD464))</f>
        <v>0</v>
      </c>
    </row>
    <row r="465" spans="1:94" x14ac:dyDescent="0.15">
      <c r="A465" s="170"/>
      <c r="B465" s="25"/>
      <c r="D465" s="7"/>
      <c r="E465" s="7"/>
      <c r="F465" s="7"/>
      <c r="G465" s="7"/>
      <c r="I465"/>
      <c r="K465" s="11"/>
      <c r="L465" s="8"/>
      <c r="N465" s="11"/>
      <c r="O465" s="15"/>
      <c r="P465" s="11"/>
      <c r="Q465" s="11"/>
      <c r="R465" s="11"/>
      <c r="S465" s="11"/>
      <c r="T465" s="11"/>
      <c r="AB465" s="25"/>
      <c r="AC465" s="73"/>
      <c r="AD465" s="25"/>
      <c r="AE465" s="25">
        <f>IF(V465&lt;Ds,'Corn Irr'!G465,IF(V465&gt;Dd,0,'Corn Irr'!G465*AD465))</f>
        <v>0</v>
      </c>
    </row>
    <row r="466" spans="1:94" x14ac:dyDescent="0.15">
      <c r="A466" s="170"/>
      <c r="B466" s="25"/>
      <c r="D466" s="7"/>
      <c r="E466" s="7"/>
      <c r="F466" s="7"/>
      <c r="G466" s="7"/>
      <c r="I466"/>
      <c r="K466" s="11"/>
      <c r="L466" s="8"/>
      <c r="N466" s="11"/>
      <c r="O466" s="15"/>
      <c r="P466" s="11"/>
      <c r="Q466" s="11"/>
      <c r="R466" s="11"/>
      <c r="S466" s="11"/>
      <c r="T466" s="11"/>
      <c r="AB466" s="25"/>
      <c r="AC466" s="73"/>
      <c r="AD466" s="25"/>
      <c r="AE466" s="25">
        <f>IF(V466&lt;Ds,'Corn Irr'!G466,IF(V466&gt;Dd,0,'Corn Irr'!G466*AD466))</f>
        <v>0</v>
      </c>
    </row>
    <row r="467" spans="1:94" x14ac:dyDescent="0.15">
      <c r="A467" s="170"/>
      <c r="B467" s="25"/>
      <c r="D467" s="7"/>
      <c r="E467" s="7"/>
      <c r="F467" s="7"/>
      <c r="G467" s="7"/>
      <c r="I467"/>
      <c r="K467" s="11"/>
      <c r="L467" s="8"/>
      <c r="N467" s="11"/>
      <c r="O467" s="15"/>
      <c r="P467" s="11"/>
      <c r="Q467" s="11"/>
      <c r="R467" s="11"/>
      <c r="S467" s="11"/>
      <c r="T467" s="11"/>
      <c r="AB467" s="25"/>
      <c r="AC467" s="73"/>
      <c r="AD467" s="25"/>
      <c r="AE467" s="25">
        <f>IF(V467&lt;Ds,'Corn Irr'!G467,IF(V467&gt;Dd,0,'Corn Irr'!G467*AD467))</f>
        <v>0</v>
      </c>
    </row>
    <row r="468" spans="1:94" x14ac:dyDescent="0.15">
      <c r="A468" s="170"/>
      <c r="B468" s="25"/>
      <c r="D468" s="7"/>
      <c r="E468" s="7"/>
      <c r="F468" s="7"/>
      <c r="G468" s="7"/>
      <c r="I468"/>
      <c r="K468" s="11"/>
      <c r="L468" s="8"/>
      <c r="N468" s="11"/>
      <c r="O468" s="15"/>
      <c r="P468" s="11"/>
      <c r="Q468" s="11"/>
      <c r="R468" s="11"/>
      <c r="S468" s="11"/>
      <c r="T468" s="11"/>
      <c r="AB468" s="25"/>
      <c r="AC468" s="73"/>
      <c r="AD468" s="25"/>
      <c r="AE468" s="25">
        <f>IF(V468&lt;Ds,'Corn Irr'!G468,IF(V468&gt;Dd,0,'Corn Irr'!G468*AD468))</f>
        <v>0</v>
      </c>
    </row>
    <row r="469" spans="1:94" x14ac:dyDescent="0.15">
      <c r="A469" s="170"/>
      <c r="B469" s="25"/>
      <c r="D469" s="7"/>
      <c r="E469" s="7"/>
      <c r="F469" s="7"/>
      <c r="G469" s="7"/>
      <c r="I469"/>
      <c r="K469" s="11"/>
      <c r="L469" s="8"/>
      <c r="N469" s="11"/>
      <c r="O469" s="15"/>
      <c r="P469" s="11"/>
      <c r="Q469" s="11"/>
      <c r="R469" s="11"/>
      <c r="S469" s="11"/>
      <c r="T469" s="11"/>
      <c r="AB469" s="25"/>
      <c r="AC469" s="73"/>
      <c r="AD469" s="25"/>
      <c r="AE469" s="25">
        <f>IF(V469&lt;Ds,'Corn Irr'!G469,IF(V469&gt;Dd,0,'Corn Irr'!G469*AD469))</f>
        <v>0</v>
      </c>
    </row>
    <row r="470" spans="1:94" x14ac:dyDescent="0.15">
      <c r="A470" s="170"/>
      <c r="B470" s="25"/>
      <c r="D470" s="7"/>
      <c r="E470" s="7"/>
      <c r="F470" s="7"/>
      <c r="G470" s="7"/>
      <c r="I470"/>
      <c r="K470" s="11"/>
      <c r="L470" s="8"/>
      <c r="N470" s="11"/>
      <c r="O470" s="15"/>
      <c r="P470" s="11"/>
      <c r="Q470" s="11"/>
      <c r="R470" s="11"/>
      <c r="S470" s="11"/>
      <c r="T470" s="11"/>
      <c r="AB470" s="25"/>
      <c r="AC470" s="73"/>
      <c r="AD470" s="25"/>
      <c r="AE470" s="25">
        <f>IF(V470&lt;Ds,'Corn Irr'!G470,IF(V470&gt;Dd,0,'Corn Irr'!G470*AD470))</f>
        <v>0</v>
      </c>
    </row>
    <row r="471" spans="1:94" x14ac:dyDescent="0.15">
      <c r="A471" s="170"/>
      <c r="B471" s="25"/>
      <c r="D471" s="7"/>
      <c r="E471" s="7"/>
      <c r="F471" s="7"/>
      <c r="G471" s="7"/>
      <c r="I471"/>
      <c r="K471" s="11"/>
      <c r="L471" s="8"/>
      <c r="N471" s="11"/>
      <c r="O471" s="15"/>
      <c r="P471" s="11"/>
      <c r="Q471" s="11"/>
      <c r="R471" s="11"/>
      <c r="S471" s="11"/>
      <c r="T471" s="11"/>
      <c r="AB471" s="25"/>
      <c r="AC471" s="73"/>
      <c r="AD471" s="25"/>
      <c r="AE471" s="25">
        <f>IF(V471&lt;Ds,'Corn Irr'!G471,IF(V471&gt;Dd,0,'Corn Irr'!G471*AD471))</f>
        <v>0</v>
      </c>
    </row>
    <row r="472" spans="1:94" x14ac:dyDescent="0.15">
      <c r="A472" s="170"/>
      <c r="B472" s="25"/>
      <c r="D472" s="7"/>
      <c r="E472" s="7"/>
      <c r="F472" s="7"/>
      <c r="G472" s="7"/>
      <c r="I472"/>
      <c r="K472" s="11"/>
      <c r="L472" s="8"/>
      <c r="N472" s="11"/>
      <c r="O472" s="15"/>
      <c r="P472" s="11"/>
      <c r="Q472" s="11"/>
      <c r="R472" s="11"/>
      <c r="S472" s="11"/>
      <c r="T472" s="11"/>
      <c r="AB472" s="25"/>
      <c r="AC472" s="73"/>
      <c r="AD472" s="25"/>
      <c r="AE472" s="25">
        <f>IF(V472&lt;Ds,'Corn Irr'!G472,IF(V472&gt;Dd,0,'Corn Irr'!G472*AD472))</f>
        <v>0</v>
      </c>
    </row>
    <row r="473" spans="1:94" x14ac:dyDescent="0.15">
      <c r="A473" s="170"/>
      <c r="B473" s="25"/>
      <c r="D473" s="7"/>
      <c r="E473" s="7"/>
      <c r="F473" s="7"/>
      <c r="G473" s="7"/>
      <c r="I473"/>
      <c r="K473" s="11"/>
      <c r="L473" s="8"/>
      <c r="N473" s="11"/>
      <c r="O473" s="15"/>
      <c r="P473" s="11"/>
      <c r="Q473" s="11"/>
      <c r="R473" s="11"/>
      <c r="S473" s="11"/>
      <c r="T473" s="11"/>
      <c r="AB473" s="25"/>
      <c r="AC473" s="73"/>
      <c r="AD473" s="25"/>
      <c r="AE473" s="25">
        <f>IF(V473&lt;Ds,'Corn Irr'!G473,IF(V473&gt;Dd,0,'Corn Irr'!G473*AD473))</f>
        <v>0</v>
      </c>
    </row>
    <row r="474" spans="1:94" x14ac:dyDescent="0.15">
      <c r="A474" s="170"/>
      <c r="B474" s="25"/>
      <c r="D474" s="7"/>
      <c r="E474" s="7"/>
      <c r="F474" s="7"/>
      <c r="G474" s="7"/>
      <c r="I474"/>
      <c r="K474" s="11"/>
      <c r="L474" s="8"/>
      <c r="N474" s="11"/>
      <c r="O474" s="15"/>
      <c r="P474" s="11"/>
      <c r="Q474" s="11"/>
      <c r="R474" s="11"/>
      <c r="S474" s="11"/>
      <c r="T474" s="11"/>
      <c r="AB474" s="25"/>
      <c r="AC474" s="73"/>
      <c r="AD474" s="25"/>
      <c r="AE474" s="25">
        <f>IF(V474&lt;Ds,'Corn Irr'!G474,IF(V474&gt;Dd,0,'Corn Irr'!G474*AD474))</f>
        <v>0</v>
      </c>
    </row>
    <row r="475" spans="1:94" x14ac:dyDescent="0.15">
      <c r="A475" s="170"/>
      <c r="B475" s="25"/>
      <c r="D475" s="7"/>
      <c r="E475" s="7"/>
      <c r="F475" s="7"/>
      <c r="G475" s="7"/>
      <c r="I475"/>
      <c r="K475" s="11"/>
      <c r="L475" s="8"/>
      <c r="N475" s="11"/>
      <c r="O475" s="15"/>
      <c r="P475" s="11"/>
      <c r="Q475" s="11"/>
      <c r="R475" s="11"/>
      <c r="S475" s="11"/>
      <c r="T475" s="11"/>
      <c r="AB475" s="25"/>
      <c r="AC475" s="73"/>
      <c r="AD475" s="25"/>
      <c r="AE475" s="25">
        <f>IF(V475&lt;Ds,'Corn Irr'!G475,IF(V475&gt;Dd,0,'Corn Irr'!G475*AD475))</f>
        <v>0</v>
      </c>
      <c r="CG475" s="67"/>
      <c r="CN475" s="67"/>
      <c r="CP475" s="4"/>
    </row>
    <row r="476" spans="1:94" x14ac:dyDescent="0.15">
      <c r="A476" s="170"/>
      <c r="B476" s="25"/>
      <c r="D476" s="7"/>
      <c r="E476" s="7"/>
      <c r="F476" s="7"/>
      <c r="G476" s="7"/>
      <c r="I476"/>
      <c r="K476" s="11"/>
      <c r="L476" s="8"/>
      <c r="N476" s="11"/>
      <c r="O476" s="15"/>
      <c r="P476" s="11"/>
      <c r="Q476" s="11"/>
      <c r="R476" s="11"/>
      <c r="S476" s="11"/>
      <c r="T476" s="11"/>
      <c r="AB476" s="25"/>
      <c r="AC476" s="73"/>
      <c r="AD476" s="25"/>
      <c r="AE476" s="25">
        <f>IF(V476&lt;Ds,'Corn Irr'!G476,IF(V476&gt;Dd,0,'Corn Irr'!G476*AD476))</f>
        <v>0</v>
      </c>
    </row>
    <row r="477" spans="1:94" x14ac:dyDescent="0.15">
      <c r="A477" s="170"/>
      <c r="B477" s="25"/>
      <c r="D477" s="7"/>
      <c r="E477" s="7"/>
      <c r="F477" s="7"/>
      <c r="G477" s="7"/>
      <c r="I477"/>
      <c r="K477" s="11"/>
      <c r="L477" s="8"/>
      <c r="N477" s="11"/>
      <c r="O477" s="15"/>
      <c r="P477" s="11"/>
      <c r="Q477" s="11"/>
      <c r="R477" s="11"/>
      <c r="S477" s="11"/>
      <c r="T477" s="11"/>
      <c r="AB477" s="25"/>
      <c r="AC477" s="73"/>
      <c r="AD477" s="25"/>
      <c r="AE477" s="25">
        <f>IF(V477&lt;Ds,'Corn Irr'!G477,IF(V477&gt;Dd,0,'Corn Irr'!G477*AD477))</f>
        <v>0</v>
      </c>
      <c r="CG477" s="27"/>
    </row>
    <row r="478" spans="1:94" x14ac:dyDescent="0.15">
      <c r="A478" s="170"/>
      <c r="B478" s="25"/>
      <c r="D478" s="7"/>
      <c r="E478" s="7"/>
      <c r="F478" s="7"/>
      <c r="G478" s="7"/>
      <c r="I478"/>
      <c r="K478" s="11"/>
      <c r="L478" s="8"/>
      <c r="N478" s="11"/>
      <c r="O478" s="15"/>
      <c r="P478" s="11"/>
      <c r="Q478" s="11"/>
      <c r="R478" s="11"/>
      <c r="S478" s="11"/>
      <c r="T478" s="11"/>
      <c r="AB478" s="25"/>
      <c r="AC478" s="73"/>
      <c r="AD478" s="25"/>
      <c r="AE478" s="25">
        <f>IF(V478&lt;Ds,'Corn Irr'!G478,IF(V478&gt;Dd,0,'Corn Irr'!G478*AD478))</f>
        <v>0</v>
      </c>
    </row>
    <row r="479" spans="1:94" x14ac:dyDescent="0.15">
      <c r="A479" s="170"/>
      <c r="B479" s="25"/>
      <c r="D479" s="7"/>
      <c r="E479" s="7"/>
      <c r="F479" s="7"/>
      <c r="G479" s="7"/>
      <c r="I479"/>
      <c r="K479" s="11"/>
      <c r="L479" s="8"/>
      <c r="N479" s="11"/>
      <c r="O479" s="15"/>
      <c r="P479" s="11"/>
      <c r="Q479" s="11"/>
      <c r="R479" s="11"/>
      <c r="S479" s="11"/>
      <c r="T479" s="11"/>
      <c r="AB479" s="25"/>
      <c r="AC479" s="73"/>
      <c r="AD479" s="25"/>
      <c r="AE479" s="25">
        <f>IF(V479&lt;Ds,'Corn Irr'!G479,IF(V479&gt;Dd,0,'Corn Irr'!G479*AD479))</f>
        <v>0</v>
      </c>
    </row>
    <row r="480" spans="1:94" x14ac:dyDescent="0.15">
      <c r="A480" s="170"/>
      <c r="B480" s="25"/>
      <c r="D480" s="7"/>
      <c r="E480" s="7"/>
      <c r="F480" s="7"/>
      <c r="G480" s="7"/>
      <c r="I480"/>
      <c r="K480" s="11"/>
      <c r="L480" s="8"/>
      <c r="N480" s="11"/>
      <c r="O480" s="15"/>
      <c r="P480" s="11"/>
      <c r="Q480" s="11"/>
      <c r="R480" s="11"/>
      <c r="S480" s="11"/>
      <c r="T480" s="11"/>
      <c r="AB480" s="25"/>
      <c r="AC480" s="73"/>
      <c r="AD480" s="25"/>
      <c r="AE480" s="25">
        <f>IF(V480&lt;Ds,'Corn Irr'!G480,IF(V480&gt;Dd,0,'Corn Irr'!G480*AD480))</f>
        <v>0</v>
      </c>
    </row>
    <row r="481" spans="1:31" x14ac:dyDescent="0.15">
      <c r="A481" s="170"/>
      <c r="B481" s="25"/>
      <c r="D481" s="7"/>
      <c r="E481" s="7"/>
      <c r="F481" s="7"/>
      <c r="G481" s="7"/>
      <c r="I481"/>
      <c r="K481" s="11"/>
      <c r="L481" s="8"/>
      <c r="N481" s="11"/>
      <c r="O481" s="15"/>
      <c r="P481" s="11"/>
      <c r="Q481" s="11"/>
      <c r="R481" s="11"/>
      <c r="S481" s="11"/>
      <c r="T481" s="11"/>
      <c r="AB481" s="25"/>
      <c r="AC481" s="73"/>
      <c r="AD481" s="25"/>
      <c r="AE481" s="25">
        <f>IF(V481&lt;Ds,'Corn Irr'!G481,IF(V481&gt;Dd,0,'Corn Irr'!G481*AD481))</f>
        <v>0</v>
      </c>
    </row>
    <row r="482" spans="1:31" x14ac:dyDescent="0.15">
      <c r="A482" s="170"/>
      <c r="B482" s="25"/>
      <c r="D482" s="7"/>
      <c r="E482" s="7"/>
      <c r="F482" s="7"/>
      <c r="G482" s="7"/>
      <c r="I482"/>
      <c r="K482" s="11"/>
      <c r="L482" s="8"/>
      <c r="N482" s="11"/>
      <c r="O482" s="15"/>
      <c r="P482" s="11"/>
      <c r="Q482" s="11"/>
      <c r="R482" s="11"/>
      <c r="S482" s="11"/>
      <c r="T482" s="11"/>
      <c r="AB482" s="25"/>
      <c r="AC482" s="73"/>
      <c r="AD482" s="25"/>
      <c r="AE482" s="25">
        <f>IF(V482&lt;Ds,'Corn Irr'!G482,IF(V482&gt;Dd,0,'Corn Irr'!G482*AD482))</f>
        <v>0</v>
      </c>
    </row>
    <row r="483" spans="1:31" x14ac:dyDescent="0.15">
      <c r="A483" s="170"/>
      <c r="B483" s="25"/>
      <c r="D483" s="7"/>
      <c r="E483" s="7"/>
      <c r="F483" s="7"/>
      <c r="G483" s="7"/>
      <c r="I483"/>
      <c r="K483" s="11"/>
      <c r="L483" s="8"/>
      <c r="N483" s="11"/>
      <c r="O483" s="15"/>
      <c r="P483" s="11"/>
      <c r="Q483" s="11"/>
      <c r="R483" s="11"/>
      <c r="S483" s="11"/>
      <c r="T483" s="11"/>
      <c r="AB483" s="25"/>
      <c r="AC483" s="73"/>
      <c r="AD483" s="25"/>
      <c r="AE483" s="25">
        <f>IF(V483&lt;Ds,'Corn Irr'!G483,IF(V483&gt;Dd,0,'Corn Irr'!G483*AD483))</f>
        <v>0</v>
      </c>
    </row>
    <row r="484" spans="1:31" x14ac:dyDescent="0.15">
      <c r="A484" s="170"/>
      <c r="B484" s="25"/>
      <c r="D484" s="7"/>
      <c r="E484" s="7"/>
      <c r="F484" s="7"/>
      <c r="G484" s="7"/>
      <c r="I484"/>
      <c r="K484" s="11"/>
      <c r="L484" s="8"/>
      <c r="N484" s="11"/>
      <c r="O484" s="15"/>
      <c r="P484" s="11"/>
      <c r="Q484" s="11"/>
      <c r="R484" s="11"/>
      <c r="S484" s="11"/>
      <c r="T484" s="11"/>
      <c r="AB484" s="25"/>
      <c r="AC484" s="73"/>
      <c r="AD484" s="25"/>
      <c r="AE484" s="25">
        <f>IF(V484&lt;Ds,'Corn Irr'!G484,IF(V484&gt;Dd,0,'Corn Irr'!G484*AD484))</f>
        <v>0</v>
      </c>
    </row>
    <row r="485" spans="1:31" x14ac:dyDescent="0.15">
      <c r="A485" s="170"/>
      <c r="B485" s="25"/>
      <c r="D485" s="7"/>
      <c r="E485" s="7"/>
      <c r="F485" s="7"/>
      <c r="G485" s="7"/>
      <c r="I485"/>
      <c r="K485" s="11"/>
      <c r="L485" s="8"/>
      <c r="N485" s="11"/>
      <c r="O485" s="15"/>
      <c r="P485" s="11"/>
      <c r="Q485" s="11"/>
      <c r="R485" s="11"/>
      <c r="S485" s="11"/>
      <c r="T485" s="11"/>
      <c r="AB485" s="25"/>
      <c r="AC485" s="73"/>
      <c r="AD485" s="25"/>
      <c r="AE485" s="25">
        <f>IF(V485&lt;Ds,'Corn Irr'!G485,IF(V485&gt;Dd,0,'Corn Irr'!G485*AD485))</f>
        <v>0</v>
      </c>
    </row>
    <row r="486" spans="1:31" x14ac:dyDescent="0.15">
      <c r="A486" s="170"/>
      <c r="B486" s="25"/>
      <c r="D486" s="7"/>
      <c r="E486" s="7"/>
      <c r="F486" s="7"/>
      <c r="G486" s="7"/>
      <c r="I486"/>
      <c r="K486" s="11"/>
      <c r="L486" s="8"/>
      <c r="N486" s="11"/>
      <c r="O486" s="15"/>
      <c r="P486" s="11"/>
      <c r="Q486" s="11"/>
      <c r="R486" s="11"/>
      <c r="S486" s="11"/>
      <c r="T486" s="11"/>
      <c r="AB486" s="25"/>
      <c r="AC486" s="73"/>
      <c r="AD486" s="25"/>
      <c r="AE486" s="25">
        <f>IF(V486&lt;Ds,'Corn Irr'!G486,IF(V486&gt;Dd,0,'Corn Irr'!G486*AD486))</f>
        <v>0</v>
      </c>
    </row>
    <row r="487" spans="1:31" x14ac:dyDescent="0.15">
      <c r="A487" s="170"/>
      <c r="B487" s="25"/>
      <c r="D487" s="7"/>
      <c r="E487" s="7"/>
      <c r="F487" s="7"/>
      <c r="G487" s="7"/>
      <c r="I487"/>
      <c r="K487" s="11"/>
      <c r="L487" s="8"/>
      <c r="N487" s="11"/>
      <c r="O487" s="15"/>
      <c r="P487" s="11"/>
      <c r="Q487" s="11"/>
      <c r="R487" s="11"/>
      <c r="S487" s="11"/>
      <c r="T487" s="11"/>
      <c r="AB487" s="25"/>
      <c r="AC487" s="73"/>
      <c r="AD487" s="25"/>
      <c r="AE487" s="25">
        <f>IF(V487&lt;Ds,'Corn Irr'!G487,IF(V487&gt;Dd,0,'Corn Irr'!G487*AD487))</f>
        <v>0</v>
      </c>
    </row>
    <row r="488" spans="1:31" x14ac:dyDescent="0.15">
      <c r="A488" s="170"/>
      <c r="B488" s="25"/>
      <c r="D488" s="7"/>
      <c r="E488" s="7"/>
      <c r="F488" s="7"/>
      <c r="G488" s="7"/>
      <c r="I488"/>
      <c r="K488" s="11"/>
      <c r="L488" s="8"/>
      <c r="N488" s="11"/>
      <c r="O488" s="15"/>
      <c r="P488" s="11"/>
      <c r="Q488" s="11"/>
      <c r="R488" s="11"/>
      <c r="S488" s="11"/>
      <c r="T488" s="11"/>
      <c r="AB488" s="25"/>
      <c r="AC488" s="73"/>
      <c r="AD488" s="25"/>
      <c r="AE488" s="25">
        <f>IF(V488&lt;Ds,'Corn Irr'!G488,IF(V488&gt;Dd,0,'Corn Irr'!G488*AD488))</f>
        <v>0</v>
      </c>
    </row>
    <row r="489" spans="1:31" x14ac:dyDescent="0.15">
      <c r="A489" s="170"/>
      <c r="B489" s="25"/>
      <c r="D489" s="7"/>
      <c r="E489" s="7"/>
      <c r="F489" s="7"/>
      <c r="G489" s="7"/>
      <c r="I489"/>
      <c r="K489" s="11"/>
      <c r="L489" s="8"/>
      <c r="N489" s="11"/>
      <c r="O489" s="15"/>
      <c r="P489" s="11"/>
      <c r="Q489" s="11"/>
      <c r="R489" s="11"/>
      <c r="S489" s="11"/>
      <c r="T489" s="11"/>
      <c r="AB489" s="25"/>
      <c r="AC489" s="73"/>
      <c r="AD489" s="25"/>
      <c r="AE489" s="25">
        <f>IF(V489&lt;Ds,'Corn Irr'!G489,IF(V489&gt;Dd,0,'Corn Irr'!G489*AD489))</f>
        <v>0</v>
      </c>
    </row>
    <row r="490" spans="1:31" x14ac:dyDescent="0.15">
      <c r="A490" s="170"/>
      <c r="B490" s="25"/>
      <c r="D490" s="7"/>
      <c r="E490" s="7"/>
      <c r="F490" s="7"/>
      <c r="G490" s="7"/>
      <c r="I490"/>
      <c r="K490" s="11"/>
      <c r="L490" s="8"/>
      <c r="N490" s="11"/>
      <c r="O490" s="15"/>
      <c r="P490" s="11"/>
      <c r="Q490" s="11"/>
      <c r="R490" s="11"/>
      <c r="S490" s="11"/>
      <c r="T490" s="11"/>
      <c r="AB490" s="25"/>
      <c r="AC490" s="73"/>
      <c r="AD490" s="25"/>
      <c r="AE490" s="25">
        <f>IF(V490&lt;Ds,'Corn Irr'!G490,IF(V490&gt;Dd,0,'Corn Irr'!G490*AD490))</f>
        <v>0</v>
      </c>
    </row>
    <row r="491" spans="1:31" x14ac:dyDescent="0.15">
      <c r="A491" s="170"/>
      <c r="B491" s="25"/>
      <c r="D491" s="7"/>
      <c r="E491" s="7"/>
      <c r="F491" s="7"/>
      <c r="G491" s="7"/>
      <c r="I491"/>
      <c r="K491" s="11"/>
      <c r="L491" s="8"/>
      <c r="N491" s="11"/>
      <c r="O491" s="15"/>
      <c r="P491" s="11"/>
      <c r="Q491" s="11"/>
      <c r="R491" s="11"/>
      <c r="S491" s="11"/>
      <c r="T491" s="11"/>
      <c r="AB491" s="25"/>
      <c r="AC491" s="73"/>
      <c r="AD491" s="25"/>
      <c r="AE491" s="25">
        <f>IF(V491&lt;Ds,'Corn Irr'!G491,IF(V491&gt;Dd,0,'Corn Irr'!G491*AD491))</f>
        <v>0</v>
      </c>
    </row>
    <row r="492" spans="1:31" x14ac:dyDescent="0.15">
      <c r="A492" s="170"/>
      <c r="B492" s="25"/>
      <c r="D492" s="7"/>
      <c r="E492" s="7"/>
      <c r="F492" s="7"/>
      <c r="G492" s="7"/>
      <c r="I492"/>
      <c r="K492" s="11"/>
      <c r="L492" s="8"/>
      <c r="N492" s="11"/>
      <c r="O492" s="15"/>
      <c r="P492" s="11"/>
      <c r="Q492" s="11"/>
      <c r="R492" s="11"/>
      <c r="S492" s="11"/>
      <c r="T492" s="11"/>
      <c r="AB492" s="25"/>
      <c r="AC492" s="73"/>
      <c r="AD492" s="25"/>
      <c r="AE492" s="25">
        <f>IF(V492&lt;Ds,'Corn Irr'!G492,IF(V492&gt;Dd,0,'Corn Irr'!G492*AD492))</f>
        <v>0</v>
      </c>
    </row>
    <row r="493" spans="1:31" x14ac:dyDescent="0.15">
      <c r="A493" s="170"/>
      <c r="B493" s="25"/>
      <c r="D493" s="7"/>
      <c r="E493" s="7"/>
      <c r="F493" s="7"/>
      <c r="G493" s="7"/>
      <c r="I493"/>
      <c r="K493" s="11"/>
      <c r="L493" s="8"/>
      <c r="N493" s="11"/>
      <c r="O493" s="15"/>
      <c r="P493" s="11"/>
      <c r="Q493" s="11"/>
      <c r="R493" s="11"/>
      <c r="S493" s="11"/>
      <c r="T493" s="11"/>
      <c r="AB493" s="25"/>
      <c r="AC493" s="73"/>
      <c r="AD493" s="25"/>
      <c r="AE493" s="25">
        <f>IF(V493&lt;Ds,'Corn Irr'!G493,IF(V493&gt;Dd,0,'Corn Irr'!G493*AD493))</f>
        <v>0</v>
      </c>
    </row>
    <row r="494" spans="1:31" x14ac:dyDescent="0.15">
      <c r="A494" s="170"/>
      <c r="B494" s="25"/>
      <c r="D494" s="7"/>
      <c r="E494" s="7"/>
      <c r="F494" s="7"/>
      <c r="G494" s="7"/>
      <c r="I494"/>
      <c r="K494" s="11"/>
      <c r="L494" s="8"/>
      <c r="N494" s="11"/>
      <c r="O494" s="15"/>
      <c r="P494" s="11"/>
      <c r="Q494" s="11"/>
      <c r="R494" s="11"/>
      <c r="S494" s="11"/>
      <c r="T494" s="11"/>
      <c r="AB494" s="25"/>
      <c r="AC494" s="73"/>
      <c r="AD494" s="25"/>
      <c r="AE494" s="25">
        <f>IF(V494&lt;Ds,'Corn Irr'!G494,IF(V494&gt;Dd,0,'Corn Irr'!G494*AD494))</f>
        <v>0</v>
      </c>
    </row>
    <row r="495" spans="1:31" x14ac:dyDescent="0.15">
      <c r="A495" s="170"/>
      <c r="B495" s="25"/>
      <c r="D495" s="7"/>
      <c r="E495" s="7"/>
      <c r="F495" s="7"/>
      <c r="G495" s="7"/>
      <c r="I495"/>
      <c r="K495" s="11"/>
      <c r="L495" s="8"/>
      <c r="N495" s="11"/>
      <c r="O495" s="15"/>
      <c r="P495" s="11"/>
      <c r="Q495" s="11"/>
      <c r="R495" s="11"/>
      <c r="S495" s="11"/>
      <c r="T495" s="11"/>
      <c r="AB495" s="25"/>
      <c r="AC495" s="73"/>
      <c r="AD495" s="25"/>
      <c r="AE495" s="25">
        <f>IF(V495&lt;Ds,'Corn Irr'!G495,IF(V495&gt;Dd,0,'Corn Irr'!G495*AD495))</f>
        <v>0</v>
      </c>
    </row>
    <row r="496" spans="1:31" x14ac:dyDescent="0.15">
      <c r="A496" s="170"/>
      <c r="B496" s="25"/>
      <c r="D496" s="7"/>
      <c r="E496" s="7"/>
      <c r="F496" s="7"/>
      <c r="G496" s="7"/>
      <c r="I496"/>
      <c r="K496" s="11"/>
      <c r="L496" s="8"/>
      <c r="N496" s="11"/>
      <c r="O496" s="15"/>
      <c r="P496" s="11"/>
      <c r="Q496" s="11"/>
      <c r="R496" s="11"/>
      <c r="S496" s="11"/>
      <c r="T496" s="11"/>
      <c r="AB496" s="25"/>
      <c r="AC496" s="73"/>
      <c r="AD496" s="25"/>
      <c r="AE496" s="25">
        <f>IF(V496&lt;Ds,'Corn Irr'!G496,IF(V496&gt;Dd,0,'Corn Irr'!G496*AD496))</f>
        <v>0</v>
      </c>
    </row>
    <row r="497" spans="1:31" x14ac:dyDescent="0.15">
      <c r="A497" s="170"/>
      <c r="B497" s="25"/>
      <c r="D497" s="7"/>
      <c r="E497" s="7"/>
      <c r="F497" s="7"/>
      <c r="G497" s="7"/>
      <c r="I497"/>
      <c r="K497" s="11"/>
      <c r="L497" s="8"/>
      <c r="N497" s="11"/>
      <c r="O497" s="15"/>
      <c r="P497" s="11"/>
      <c r="Q497" s="11"/>
      <c r="R497" s="11"/>
      <c r="S497" s="11"/>
      <c r="T497" s="11"/>
      <c r="AB497" s="25"/>
      <c r="AC497" s="73"/>
      <c r="AD497" s="25"/>
      <c r="AE497" s="25">
        <f>IF(V497&lt;Ds,'Corn Irr'!G497,IF(V497&gt;Dd,0,'Corn Irr'!G497*AD497))</f>
        <v>0</v>
      </c>
    </row>
    <row r="498" spans="1:31" x14ac:dyDescent="0.15">
      <c r="A498" s="170"/>
      <c r="B498" s="25"/>
      <c r="D498" s="7"/>
      <c r="E498" s="7"/>
      <c r="F498" s="7"/>
      <c r="G498" s="7"/>
      <c r="I498"/>
      <c r="K498" s="11"/>
      <c r="L498" s="8"/>
      <c r="N498" s="11"/>
      <c r="O498" s="15"/>
      <c r="P498" s="11"/>
      <c r="Q498" s="11"/>
      <c r="R498" s="11"/>
      <c r="S498" s="11"/>
      <c r="T498" s="11"/>
      <c r="AB498" s="25"/>
      <c r="AC498" s="73"/>
      <c r="AD498" s="25"/>
      <c r="AE498" s="25">
        <f>IF(V498&lt;Ds,'Corn Irr'!G498,IF(V498&gt;Dd,0,'Corn Irr'!G498*AD498))</f>
        <v>0</v>
      </c>
    </row>
    <row r="499" spans="1:31" x14ac:dyDescent="0.15">
      <c r="A499" s="170"/>
      <c r="B499" s="25"/>
      <c r="D499" s="7"/>
      <c r="E499" s="7"/>
      <c r="F499" s="7"/>
      <c r="G499" s="7"/>
      <c r="I499"/>
      <c r="K499" s="11"/>
      <c r="L499" s="8"/>
      <c r="N499" s="11"/>
      <c r="O499" s="15"/>
      <c r="P499" s="11"/>
      <c r="Q499" s="11"/>
      <c r="R499" s="11"/>
      <c r="S499" s="11"/>
      <c r="T499" s="11"/>
      <c r="AB499" s="25"/>
      <c r="AC499" s="73"/>
      <c r="AD499" s="25"/>
      <c r="AE499" s="25">
        <f>IF(V499&lt;Ds,'Corn Irr'!G499,IF(V499&gt;Dd,0,'Corn Irr'!G499*AD499))</f>
        <v>0</v>
      </c>
    </row>
    <row r="500" spans="1:31" x14ac:dyDescent="0.15">
      <c r="A500" s="170"/>
      <c r="B500" s="25"/>
      <c r="D500" s="7"/>
      <c r="E500" s="7"/>
      <c r="F500" s="7"/>
      <c r="G500" s="7"/>
      <c r="I500"/>
      <c r="K500" s="11"/>
      <c r="L500" s="8"/>
      <c r="N500" s="11"/>
      <c r="O500" s="15"/>
      <c r="P500" s="11"/>
      <c r="Q500" s="11"/>
      <c r="R500" s="11"/>
      <c r="S500" s="11"/>
      <c r="T500" s="11"/>
      <c r="AB500" s="25"/>
      <c r="AC500" s="73"/>
      <c r="AD500" s="25"/>
      <c r="AE500" s="25">
        <f>IF(V500&lt;Ds,'Corn Irr'!G500,IF(V500&gt;Dd,0,'Corn Irr'!G500*AD500))</f>
        <v>0</v>
      </c>
    </row>
    <row r="501" spans="1:31" x14ac:dyDescent="0.15">
      <c r="A501" s="170"/>
      <c r="B501" s="25"/>
      <c r="D501" s="7"/>
      <c r="E501" s="7"/>
      <c r="F501" s="7"/>
      <c r="G501" s="7"/>
      <c r="I501"/>
      <c r="K501" s="11"/>
      <c r="L501" s="8"/>
      <c r="N501" s="11"/>
      <c r="O501" s="15"/>
      <c r="P501" s="11"/>
      <c r="Q501" s="11"/>
      <c r="R501" s="11"/>
      <c r="S501" s="11"/>
      <c r="T501" s="11"/>
      <c r="AB501" s="25"/>
      <c r="AC501" s="73"/>
      <c r="AD501" s="25"/>
      <c r="AE501" s="25">
        <f>IF(V501&lt;Ds,'Corn Irr'!G501,IF(V501&gt;Dd,0,'Corn Irr'!G501*AD501))</f>
        <v>0</v>
      </c>
    </row>
    <row r="502" spans="1:31" x14ac:dyDescent="0.15">
      <c r="A502" s="170"/>
      <c r="B502" s="25"/>
      <c r="D502" s="7"/>
      <c r="E502" s="7"/>
      <c r="F502" s="7"/>
      <c r="G502" s="7"/>
      <c r="I502"/>
      <c r="K502" s="11"/>
      <c r="L502" s="8"/>
      <c r="N502" s="11"/>
      <c r="O502" s="15"/>
      <c r="P502" s="11"/>
      <c r="Q502" s="11"/>
      <c r="R502" s="11"/>
      <c r="S502" s="11"/>
      <c r="T502" s="11"/>
      <c r="AB502" s="25"/>
      <c r="AC502" s="73"/>
      <c r="AD502" s="25"/>
      <c r="AE502" s="25">
        <f>IF(V502&lt;Ds,'Corn Irr'!G502,IF(V502&gt;Dd,0,'Corn Irr'!G502*AD502))</f>
        <v>0</v>
      </c>
    </row>
    <row r="503" spans="1:31" x14ac:dyDescent="0.15">
      <c r="A503" s="170"/>
      <c r="B503" s="25"/>
      <c r="D503" s="7"/>
      <c r="E503" s="7"/>
      <c r="F503" s="7"/>
      <c r="G503" s="7"/>
      <c r="I503"/>
      <c r="K503" s="11"/>
      <c r="L503" s="8"/>
      <c r="N503" s="11"/>
      <c r="O503" s="15"/>
      <c r="P503" s="11"/>
      <c r="Q503" s="11"/>
      <c r="R503" s="11"/>
      <c r="S503" s="11"/>
      <c r="T503" s="11"/>
      <c r="AB503" s="25"/>
      <c r="AC503" s="73"/>
      <c r="AD503" s="25"/>
      <c r="AE503" s="25">
        <f>IF(V503&lt;Ds,'Corn Irr'!G503,IF(V503&gt;Dd,0,'Corn Irr'!G503*AD503))</f>
        <v>0</v>
      </c>
    </row>
    <row r="504" spans="1:31" x14ac:dyDescent="0.15">
      <c r="A504" s="170"/>
      <c r="B504" s="25"/>
      <c r="D504" s="7"/>
      <c r="E504" s="7"/>
      <c r="F504" s="7"/>
      <c r="G504" s="7"/>
      <c r="I504"/>
      <c r="K504" s="11"/>
      <c r="L504" s="8"/>
      <c r="N504" s="11"/>
      <c r="O504" s="15"/>
      <c r="P504" s="11"/>
      <c r="Q504" s="11"/>
      <c r="R504" s="11"/>
      <c r="S504" s="11"/>
      <c r="T504" s="11"/>
      <c r="AB504" s="25"/>
      <c r="AC504" s="73"/>
      <c r="AD504" s="25"/>
      <c r="AE504" s="25">
        <f>IF(V504&lt;Ds,'Corn Irr'!G504,IF(V504&gt;Dd,0,'Corn Irr'!G504*AD504))</f>
        <v>0</v>
      </c>
    </row>
    <row r="505" spans="1:31" x14ac:dyDescent="0.15">
      <c r="A505" s="170"/>
      <c r="B505" s="25"/>
      <c r="D505" s="7"/>
      <c r="E505" s="7"/>
      <c r="F505" s="7"/>
      <c r="G505" s="7"/>
      <c r="I505"/>
      <c r="K505" s="11"/>
      <c r="L505" s="8"/>
      <c r="N505" s="11"/>
      <c r="O505" s="15"/>
      <c r="P505" s="11"/>
      <c r="Q505" s="11"/>
      <c r="R505" s="11"/>
      <c r="S505" s="11"/>
      <c r="T505" s="11"/>
      <c r="AB505" s="25"/>
      <c r="AC505" s="73"/>
      <c r="AD505" s="25"/>
      <c r="AE505" s="25">
        <f>IF(V505&lt;Ds,'Corn Irr'!G505,IF(V505&gt;Dd,0,'Corn Irr'!G505*AD505))</f>
        <v>0</v>
      </c>
    </row>
    <row r="506" spans="1:31" x14ac:dyDescent="0.15">
      <c r="A506" s="170"/>
      <c r="B506" s="25"/>
      <c r="D506" s="7"/>
      <c r="E506" s="7"/>
      <c r="F506" s="7"/>
      <c r="G506" s="7"/>
      <c r="I506"/>
      <c r="K506" s="11"/>
      <c r="L506" s="8"/>
      <c r="N506" s="11"/>
      <c r="O506" s="15"/>
      <c r="P506" s="11"/>
      <c r="Q506" s="11"/>
      <c r="R506" s="11"/>
      <c r="S506" s="11"/>
      <c r="T506" s="11"/>
      <c r="AB506" s="25"/>
      <c r="AC506" s="73"/>
      <c r="AD506" s="25"/>
      <c r="AE506" s="25">
        <f>IF(V506&lt;Ds,'Corn Irr'!G506,IF(V506&gt;Dd,0,'Corn Irr'!G506*AD506))</f>
        <v>0</v>
      </c>
    </row>
    <row r="507" spans="1:31" x14ac:dyDescent="0.15">
      <c r="A507" s="170"/>
      <c r="B507" s="25"/>
      <c r="D507" s="7"/>
      <c r="E507" s="7"/>
      <c r="F507" s="7"/>
      <c r="G507" s="7"/>
      <c r="I507"/>
      <c r="K507" s="11"/>
      <c r="L507" s="8"/>
      <c r="N507" s="11"/>
      <c r="O507" s="15"/>
      <c r="P507" s="11"/>
      <c r="Q507" s="11"/>
      <c r="R507" s="11"/>
      <c r="S507" s="11"/>
      <c r="T507" s="11"/>
      <c r="AB507" s="25"/>
      <c r="AC507" s="73"/>
      <c r="AD507" s="25"/>
      <c r="AE507" s="25">
        <f>IF(V507&lt;Ds,'Corn Irr'!G507,IF(V507&gt;Dd,0,'Corn Irr'!G507*AD507))</f>
        <v>0</v>
      </c>
    </row>
    <row r="508" spans="1:31" x14ac:dyDescent="0.15">
      <c r="A508" s="170"/>
      <c r="B508" s="25"/>
      <c r="D508" s="7"/>
      <c r="E508" s="7"/>
      <c r="F508" s="7"/>
      <c r="G508" s="7"/>
      <c r="I508"/>
      <c r="K508" s="11"/>
      <c r="L508" s="8"/>
      <c r="N508" s="11"/>
      <c r="O508" s="15"/>
      <c r="P508" s="11"/>
      <c r="Q508" s="11"/>
      <c r="R508" s="11"/>
      <c r="S508" s="11"/>
      <c r="T508" s="11"/>
      <c r="AB508" s="25"/>
      <c r="AC508" s="73"/>
      <c r="AD508" s="25"/>
      <c r="AE508" s="25">
        <f>IF(V508&lt;Ds,'Corn Irr'!G508,IF(V508&gt;Dd,0,'Corn Irr'!G508*AD508))</f>
        <v>0</v>
      </c>
    </row>
    <row r="509" spans="1:31" x14ac:dyDescent="0.15">
      <c r="A509" s="170"/>
      <c r="B509" s="25"/>
      <c r="D509" s="7"/>
      <c r="E509" s="7"/>
      <c r="F509" s="7"/>
      <c r="G509" s="7"/>
      <c r="I509"/>
      <c r="K509" s="11"/>
      <c r="L509" s="8"/>
      <c r="N509" s="11"/>
      <c r="O509" s="15"/>
      <c r="P509" s="11"/>
      <c r="Q509" s="11"/>
      <c r="R509" s="11"/>
      <c r="S509" s="11"/>
      <c r="T509" s="11"/>
      <c r="AB509" s="25"/>
      <c r="AC509" s="73"/>
      <c r="AD509" s="25"/>
      <c r="AE509" s="25">
        <f>IF(V509&lt;Ds,'Corn Irr'!G509,IF(V509&gt;Dd,0,'Corn Irr'!G509*AD509))</f>
        <v>0</v>
      </c>
    </row>
    <row r="510" spans="1:31" x14ac:dyDescent="0.15">
      <c r="A510" s="170"/>
      <c r="B510" s="25"/>
      <c r="D510" s="7"/>
      <c r="E510" s="7"/>
      <c r="F510" s="7"/>
      <c r="G510" s="7"/>
      <c r="I510"/>
      <c r="K510" s="11"/>
      <c r="L510" s="8"/>
      <c r="N510" s="11"/>
      <c r="O510" s="15"/>
      <c r="P510" s="11"/>
      <c r="Q510" s="11"/>
      <c r="R510" s="11"/>
      <c r="S510" s="11"/>
      <c r="T510" s="11"/>
      <c r="AB510" s="25"/>
      <c r="AC510" s="73"/>
      <c r="AD510" s="25"/>
      <c r="AE510" s="25">
        <f>IF(V510&lt;Ds,'Corn Irr'!G510,IF(V510&gt;Dd,0,'Corn Irr'!G510*AD510))</f>
        <v>0</v>
      </c>
    </row>
    <row r="511" spans="1:31" x14ac:dyDescent="0.15">
      <c r="A511" s="170"/>
      <c r="B511" s="25"/>
      <c r="D511" s="7"/>
      <c r="E511" s="7"/>
      <c r="F511" s="7"/>
      <c r="G511" s="7"/>
      <c r="I511"/>
      <c r="K511" s="11"/>
      <c r="L511" s="8"/>
      <c r="N511" s="11"/>
      <c r="O511" s="15"/>
      <c r="P511" s="11"/>
      <c r="Q511" s="11"/>
      <c r="R511" s="11"/>
      <c r="S511" s="11"/>
      <c r="T511" s="11"/>
      <c r="AB511" s="25"/>
      <c r="AC511" s="73"/>
      <c r="AD511" s="25"/>
      <c r="AE511" s="25">
        <f>IF(V511&lt;Ds,'Corn Irr'!G511,IF(V511&gt;Dd,0,'Corn Irr'!G511*AD511))</f>
        <v>0</v>
      </c>
    </row>
    <row r="512" spans="1:31" x14ac:dyDescent="0.15">
      <c r="A512" s="170"/>
      <c r="B512" s="25"/>
      <c r="D512" s="7"/>
      <c r="E512" s="7"/>
      <c r="F512" s="7"/>
      <c r="G512" s="7"/>
      <c r="I512"/>
      <c r="K512" s="11"/>
      <c r="L512" s="8"/>
      <c r="N512" s="11"/>
      <c r="O512" s="15"/>
      <c r="P512" s="11"/>
      <c r="Q512" s="11"/>
      <c r="R512" s="11"/>
      <c r="S512" s="11"/>
      <c r="T512" s="11"/>
      <c r="AB512" s="25"/>
      <c r="AC512" s="73"/>
      <c r="AD512" s="25"/>
      <c r="AE512" s="25">
        <f>IF(V512&lt;Ds,'Corn Irr'!G512,IF(V512&gt;Dd,0,'Corn Irr'!G512*AD512))</f>
        <v>0</v>
      </c>
    </row>
    <row r="513" spans="1:31" x14ac:dyDescent="0.15">
      <c r="A513" s="170"/>
      <c r="B513" s="25"/>
      <c r="D513" s="7"/>
      <c r="E513" s="7"/>
      <c r="F513" s="7"/>
      <c r="G513" s="7"/>
      <c r="I513"/>
      <c r="K513" s="11"/>
      <c r="L513" s="8"/>
      <c r="N513" s="11"/>
      <c r="O513" s="15"/>
      <c r="P513" s="11"/>
      <c r="Q513" s="11"/>
      <c r="R513" s="11"/>
      <c r="S513" s="11"/>
      <c r="T513" s="11"/>
      <c r="AB513" s="25"/>
      <c r="AC513" s="73"/>
      <c r="AD513" s="25"/>
      <c r="AE513" s="25">
        <f>IF(V513&lt;Ds,'Corn Irr'!G513,IF(V513&gt;Dd,0,'Corn Irr'!G513*AD513))</f>
        <v>0</v>
      </c>
    </row>
    <row r="514" spans="1:31" x14ac:dyDescent="0.15">
      <c r="A514" s="170"/>
      <c r="B514" s="25"/>
      <c r="D514" s="7"/>
      <c r="E514" s="7"/>
      <c r="F514" s="7"/>
      <c r="G514" s="7"/>
      <c r="I514"/>
      <c r="K514" s="11"/>
      <c r="L514" s="8"/>
      <c r="N514" s="11"/>
      <c r="O514" s="15"/>
      <c r="P514" s="11"/>
      <c r="Q514" s="11"/>
      <c r="R514" s="11"/>
      <c r="S514" s="11"/>
      <c r="T514" s="11"/>
      <c r="AB514" s="25"/>
      <c r="AC514" s="73"/>
      <c r="AD514" s="25"/>
      <c r="AE514" s="25">
        <f>IF(V514&lt;Ds,'Corn Irr'!G514,IF(V514&gt;Dd,0,'Corn Irr'!G514*AD514))</f>
        <v>0</v>
      </c>
    </row>
    <row r="515" spans="1:31" x14ac:dyDescent="0.15">
      <c r="A515" s="170"/>
      <c r="B515" s="25"/>
      <c r="D515" s="7"/>
      <c r="E515" s="7"/>
      <c r="F515" s="7"/>
      <c r="G515" s="7"/>
      <c r="I515"/>
      <c r="K515" s="11"/>
      <c r="L515" s="8"/>
      <c r="N515" s="11"/>
      <c r="O515" s="15"/>
      <c r="P515" s="11"/>
      <c r="Q515" s="11"/>
      <c r="R515" s="11"/>
      <c r="S515" s="11"/>
      <c r="T515" s="11"/>
      <c r="AB515" s="25"/>
      <c r="AC515" s="73"/>
      <c r="AD515" s="25"/>
      <c r="AE515" s="25">
        <f>IF(V515&lt;Ds,'Corn Irr'!G515,IF(V515&gt;Dd,0,'Corn Irr'!G515*AD515))</f>
        <v>0</v>
      </c>
    </row>
    <row r="516" spans="1:31" x14ac:dyDescent="0.15">
      <c r="A516" s="170"/>
      <c r="B516" s="25"/>
      <c r="D516" s="7"/>
      <c r="E516" s="7"/>
      <c r="F516" s="7"/>
      <c r="G516" s="7"/>
      <c r="I516"/>
      <c r="K516" s="11"/>
      <c r="L516" s="8"/>
      <c r="N516" s="11"/>
      <c r="O516" s="15"/>
      <c r="P516" s="11"/>
      <c r="Q516" s="11"/>
      <c r="R516" s="11"/>
      <c r="S516" s="11"/>
      <c r="T516" s="11"/>
      <c r="AB516" s="25"/>
      <c r="AC516" s="73"/>
      <c r="AD516" s="25"/>
      <c r="AE516" s="25">
        <f>IF(V516&lt;Ds,'Corn Irr'!G516,IF(V516&gt;Dd,0,'Corn Irr'!G516*AD516))</f>
        <v>0</v>
      </c>
    </row>
    <row r="517" spans="1:31" x14ac:dyDescent="0.15">
      <c r="A517" s="170"/>
      <c r="B517" s="25"/>
      <c r="D517" s="7"/>
      <c r="E517" s="7"/>
      <c r="F517" s="7"/>
      <c r="G517" s="7"/>
      <c r="I517"/>
      <c r="K517" s="11"/>
      <c r="L517" s="8"/>
      <c r="N517" s="11"/>
      <c r="O517" s="15"/>
      <c r="P517" s="11"/>
      <c r="Q517" s="11"/>
      <c r="R517" s="11"/>
      <c r="S517" s="11"/>
      <c r="T517" s="11"/>
      <c r="AB517" s="25"/>
      <c r="AC517" s="73"/>
      <c r="AD517" s="25"/>
      <c r="AE517" s="25">
        <f>IF(V517&lt;Ds,'Corn Irr'!G517,IF(V517&gt;Dd,0,'Corn Irr'!G517*AD517))</f>
        <v>0</v>
      </c>
    </row>
    <row r="518" spans="1:31" x14ac:dyDescent="0.15">
      <c r="A518" s="170"/>
      <c r="B518" s="25"/>
      <c r="D518" s="7"/>
      <c r="E518" s="7"/>
      <c r="F518" s="7"/>
      <c r="G518" s="7"/>
      <c r="I518"/>
      <c r="K518" s="11"/>
      <c r="L518" s="8"/>
      <c r="N518" s="11"/>
      <c r="O518" s="15"/>
      <c r="P518" s="11"/>
      <c r="Q518" s="11"/>
      <c r="R518" s="11"/>
      <c r="S518" s="11"/>
      <c r="T518" s="11"/>
      <c r="AB518" s="25"/>
      <c r="AC518" s="73"/>
      <c r="AD518" s="25"/>
      <c r="AE518" s="25">
        <f>IF(V518&lt;Ds,'Corn Irr'!G518,IF(V518&gt;Dd,0,'Corn Irr'!G518*AD518))</f>
        <v>0</v>
      </c>
    </row>
    <row r="519" spans="1:31" x14ac:dyDescent="0.15">
      <c r="A519" s="170"/>
      <c r="B519" s="25"/>
      <c r="D519" s="7"/>
      <c r="E519" s="7"/>
      <c r="F519" s="7"/>
      <c r="G519" s="7"/>
      <c r="I519"/>
      <c r="K519" s="11"/>
      <c r="L519" s="8"/>
      <c r="N519" s="11"/>
      <c r="O519" s="15"/>
      <c r="P519" s="11"/>
      <c r="Q519" s="11"/>
      <c r="R519" s="11"/>
      <c r="S519" s="11"/>
      <c r="T519" s="11"/>
      <c r="AB519" s="25"/>
      <c r="AC519" s="73"/>
      <c r="AD519" s="25"/>
      <c r="AE519" s="25">
        <f>IF(V519&lt;Ds,'Corn Irr'!G519,IF(V519&gt;Dd,0,'Corn Irr'!G519*AD519))</f>
        <v>0</v>
      </c>
    </row>
    <row r="520" spans="1:31" x14ac:dyDescent="0.15">
      <c r="A520" s="170"/>
      <c r="B520" s="25"/>
      <c r="D520" s="7"/>
      <c r="E520" s="7"/>
      <c r="F520" s="7"/>
      <c r="G520" s="7"/>
      <c r="I520"/>
      <c r="K520" s="11"/>
      <c r="L520" s="8"/>
      <c r="N520" s="11"/>
      <c r="O520" s="15"/>
      <c r="P520" s="11"/>
      <c r="Q520" s="11"/>
      <c r="R520" s="11"/>
      <c r="S520" s="11"/>
      <c r="T520" s="11"/>
      <c r="AB520" s="25"/>
      <c r="AC520" s="73"/>
      <c r="AD520" s="25"/>
      <c r="AE520" s="25">
        <f>IF(V520&lt;Ds,'Corn Irr'!G520,IF(V520&gt;Dd,0,'Corn Irr'!G520*AD520))</f>
        <v>0</v>
      </c>
    </row>
    <row r="521" spans="1:31" x14ac:dyDescent="0.15">
      <c r="A521" s="170"/>
      <c r="B521" s="25"/>
      <c r="D521" s="7"/>
      <c r="E521" s="7"/>
      <c r="F521" s="7"/>
      <c r="G521" s="7"/>
      <c r="I521"/>
      <c r="K521" s="11"/>
      <c r="L521" s="8"/>
      <c r="N521" s="11"/>
      <c r="O521" s="15"/>
      <c r="P521" s="11"/>
      <c r="Q521" s="11"/>
      <c r="R521" s="11"/>
      <c r="S521" s="11"/>
      <c r="T521" s="11"/>
      <c r="AB521" s="25"/>
      <c r="AC521" s="73"/>
      <c r="AD521" s="25"/>
      <c r="AE521" s="25">
        <f>IF(V521&lt;Ds,'Corn Irr'!G521,IF(V521&gt;Dd,0,'Corn Irr'!G521*AD521))</f>
        <v>0</v>
      </c>
    </row>
    <row r="522" spans="1:31" x14ac:dyDescent="0.15">
      <c r="A522" s="170"/>
      <c r="B522" s="25"/>
      <c r="D522" s="7"/>
      <c r="E522" s="7"/>
      <c r="F522" s="7"/>
      <c r="G522" s="7"/>
      <c r="I522"/>
      <c r="K522" s="11"/>
      <c r="L522" s="8"/>
      <c r="N522" s="11"/>
      <c r="O522" s="15"/>
      <c r="P522" s="11"/>
      <c r="Q522" s="11"/>
      <c r="R522" s="11"/>
      <c r="S522" s="11"/>
      <c r="T522" s="11"/>
      <c r="AB522" s="25"/>
      <c r="AC522" s="73"/>
      <c r="AD522" s="25"/>
      <c r="AE522" s="25">
        <f>IF(V522&lt;Ds,'Corn Irr'!G522,IF(V522&gt;Dd,0,'Corn Irr'!G522*AD522))</f>
        <v>0</v>
      </c>
    </row>
    <row r="523" spans="1:31" x14ac:dyDescent="0.15">
      <c r="A523" s="170"/>
      <c r="B523" s="25"/>
      <c r="D523" s="7"/>
      <c r="E523" s="7"/>
      <c r="F523" s="7"/>
      <c r="G523" s="7"/>
      <c r="I523"/>
      <c r="K523" s="11"/>
      <c r="L523" s="8"/>
      <c r="N523" s="11"/>
      <c r="O523" s="15"/>
      <c r="P523" s="11"/>
      <c r="Q523" s="11"/>
      <c r="R523" s="11"/>
      <c r="S523" s="11"/>
      <c r="T523" s="11"/>
      <c r="AB523" s="25"/>
      <c r="AC523" s="73"/>
      <c r="AD523" s="25"/>
      <c r="AE523" s="25">
        <f>IF(V523&lt;Ds,'Corn Irr'!G523,IF(V523&gt;Dd,0,'Corn Irr'!G523*AD523))</f>
        <v>0</v>
      </c>
    </row>
    <row r="524" spans="1:31" x14ac:dyDescent="0.15">
      <c r="A524" s="170"/>
      <c r="B524" s="25"/>
      <c r="D524" s="7"/>
      <c r="E524" s="7"/>
      <c r="F524" s="7"/>
      <c r="G524" s="7"/>
      <c r="I524"/>
      <c r="K524" s="11"/>
      <c r="L524" s="8"/>
      <c r="N524" s="11"/>
      <c r="O524" s="15"/>
      <c r="P524" s="11"/>
      <c r="Q524" s="11"/>
      <c r="R524" s="11"/>
      <c r="S524" s="11"/>
      <c r="T524" s="11"/>
      <c r="AB524" s="25"/>
      <c r="AC524" s="73"/>
      <c r="AD524" s="25"/>
      <c r="AE524" s="25">
        <f>IF(V524&lt;Ds,'Corn Irr'!G524,IF(V524&gt;Dd,0,'Corn Irr'!G524*AD524))</f>
        <v>0</v>
      </c>
    </row>
    <row r="525" spans="1:31" x14ac:dyDescent="0.15">
      <c r="A525" s="170"/>
      <c r="B525" s="25"/>
      <c r="D525" s="7"/>
      <c r="E525" s="7"/>
      <c r="F525" s="7"/>
      <c r="G525" s="7"/>
      <c r="I525"/>
      <c r="K525" s="11"/>
      <c r="L525" s="8"/>
      <c r="N525" s="11"/>
      <c r="O525" s="15"/>
      <c r="P525" s="11"/>
      <c r="Q525" s="11"/>
      <c r="R525" s="11"/>
      <c r="S525" s="11"/>
      <c r="T525" s="11"/>
      <c r="AB525" s="25"/>
      <c r="AC525" s="73"/>
      <c r="AD525" s="25"/>
      <c r="AE525" s="25">
        <f>IF(V525&lt;Ds,'Corn Irr'!G525,IF(V525&gt;Dd,0,'Corn Irr'!G525*AD525))</f>
        <v>0</v>
      </c>
    </row>
    <row r="526" spans="1:31" x14ac:dyDescent="0.15">
      <c r="A526" s="170"/>
      <c r="B526" s="25"/>
      <c r="D526" s="7"/>
      <c r="E526" s="7"/>
      <c r="F526" s="7"/>
      <c r="G526" s="7"/>
      <c r="I526"/>
      <c r="K526" s="11"/>
      <c r="L526" s="8"/>
      <c r="N526" s="11"/>
      <c r="O526" s="15"/>
      <c r="P526" s="11"/>
      <c r="Q526" s="11"/>
      <c r="R526" s="11"/>
      <c r="S526" s="11"/>
      <c r="T526" s="11"/>
      <c r="AB526" s="25"/>
      <c r="AC526" s="73"/>
      <c r="AD526" s="25"/>
      <c r="AE526" s="25">
        <f>IF(V526&lt;Ds,'Corn Irr'!G526,IF(V526&gt;Dd,0,'Corn Irr'!G526*AD526))</f>
        <v>0</v>
      </c>
    </row>
    <row r="527" spans="1:31" x14ac:dyDescent="0.15">
      <c r="A527" s="170"/>
      <c r="B527" s="25"/>
      <c r="D527" s="7"/>
      <c r="E527" s="7"/>
      <c r="F527" s="7"/>
      <c r="G527" s="7"/>
      <c r="I527"/>
      <c r="K527" s="11"/>
      <c r="L527" s="8"/>
      <c r="N527" s="11"/>
      <c r="O527" s="15"/>
      <c r="P527" s="11"/>
      <c r="Q527" s="11"/>
      <c r="R527" s="11"/>
      <c r="S527" s="11"/>
      <c r="T527" s="11"/>
      <c r="AB527" s="25"/>
      <c r="AC527" s="73"/>
      <c r="AD527" s="25"/>
      <c r="AE527" s="25">
        <f>IF(V527&lt;Ds,'Corn Irr'!G527,IF(V527&gt;Dd,0,'Corn Irr'!G527*AD527))</f>
        <v>0</v>
      </c>
    </row>
    <row r="528" spans="1:31" x14ac:dyDescent="0.15">
      <c r="A528" s="170"/>
      <c r="B528" s="25"/>
      <c r="D528" s="7"/>
      <c r="E528" s="7"/>
      <c r="F528" s="7"/>
      <c r="G528" s="7"/>
      <c r="I528"/>
      <c r="K528" s="11"/>
      <c r="L528" s="8"/>
      <c r="N528" s="11"/>
      <c r="O528" s="15"/>
      <c r="P528" s="11"/>
      <c r="Q528" s="11"/>
      <c r="R528" s="11"/>
      <c r="S528" s="11"/>
      <c r="T528" s="11"/>
      <c r="AB528" s="25"/>
      <c r="AC528" s="73"/>
      <c r="AD528" s="25"/>
      <c r="AE528" s="25">
        <f>IF(V528&lt;Ds,'Corn Irr'!G528,IF(V528&gt;Dd,0,'Corn Irr'!G528*AD528))</f>
        <v>0</v>
      </c>
    </row>
    <row r="529" spans="1:31" x14ac:dyDescent="0.15">
      <c r="A529" s="170"/>
      <c r="B529" s="25"/>
      <c r="D529" s="7"/>
      <c r="E529" s="7"/>
      <c r="F529" s="7"/>
      <c r="G529" s="7"/>
      <c r="I529"/>
      <c r="K529" s="11"/>
      <c r="L529" s="8"/>
      <c r="N529" s="11"/>
      <c r="O529" s="15"/>
      <c r="P529" s="11"/>
      <c r="Q529" s="11"/>
      <c r="R529" s="11"/>
      <c r="S529" s="11"/>
      <c r="T529" s="11"/>
      <c r="AB529" s="25"/>
      <c r="AC529" s="73"/>
      <c r="AD529" s="25"/>
      <c r="AE529" s="25">
        <f>IF(V529&lt;Ds,'Corn Irr'!G529,IF(V529&gt;Dd,0,'Corn Irr'!G529*AD529))</f>
        <v>0</v>
      </c>
    </row>
    <row r="530" spans="1:31" x14ac:dyDescent="0.15">
      <c r="A530" s="170"/>
      <c r="B530" s="25"/>
      <c r="D530" s="7"/>
      <c r="E530" s="7"/>
      <c r="F530" s="7"/>
      <c r="G530" s="7"/>
      <c r="I530"/>
      <c r="K530" s="11"/>
      <c r="L530" s="8"/>
      <c r="N530" s="11"/>
      <c r="O530" s="15"/>
      <c r="P530" s="11"/>
      <c r="Q530" s="11"/>
      <c r="R530" s="11"/>
      <c r="S530" s="11"/>
      <c r="T530" s="11"/>
      <c r="AB530" s="25"/>
      <c r="AC530" s="73"/>
      <c r="AD530" s="25"/>
      <c r="AE530" s="25">
        <f>IF(V530&lt;Ds,'Corn Irr'!G530,IF(V530&gt;Dd,0,'Corn Irr'!G530*AD530))</f>
        <v>0</v>
      </c>
    </row>
    <row r="531" spans="1:31" x14ac:dyDescent="0.15">
      <c r="A531" s="170"/>
      <c r="B531" s="25"/>
      <c r="D531" s="7"/>
      <c r="E531" s="7"/>
      <c r="F531" s="7"/>
      <c r="G531" s="7"/>
      <c r="I531"/>
      <c r="K531" s="11"/>
      <c r="L531" s="8"/>
      <c r="N531" s="11"/>
      <c r="O531" s="15"/>
      <c r="P531" s="11"/>
      <c r="Q531" s="11"/>
      <c r="R531" s="11"/>
      <c r="S531" s="11"/>
      <c r="T531" s="11"/>
      <c r="AB531" s="25"/>
      <c r="AC531" s="73"/>
      <c r="AD531" s="25"/>
      <c r="AE531" s="25">
        <f>IF(V531&lt;Ds,'Corn Irr'!G531,IF(V531&gt;Dd,0,'Corn Irr'!G531*AD531))</f>
        <v>0</v>
      </c>
    </row>
    <row r="532" spans="1:31" x14ac:dyDescent="0.15">
      <c r="A532" s="170"/>
      <c r="B532" s="25"/>
      <c r="D532" s="7"/>
      <c r="E532" s="7"/>
      <c r="F532" s="7"/>
      <c r="G532" s="7"/>
      <c r="I532"/>
      <c r="K532" s="11"/>
      <c r="L532" s="8"/>
      <c r="N532" s="11"/>
      <c r="O532" s="15"/>
      <c r="P532" s="11"/>
      <c r="Q532" s="11"/>
      <c r="R532" s="11"/>
      <c r="S532" s="11"/>
      <c r="T532" s="11"/>
      <c r="AB532" s="25"/>
      <c r="AC532" s="73"/>
      <c r="AD532" s="25"/>
      <c r="AE532" s="25">
        <f>IF(V532&lt;Ds,'Corn Irr'!G532,IF(V532&gt;Dd,0,'Corn Irr'!G532*AD532))</f>
        <v>0</v>
      </c>
    </row>
    <row r="533" spans="1:31" x14ac:dyDescent="0.15">
      <c r="A533" s="170"/>
      <c r="B533" s="25"/>
      <c r="D533" s="7"/>
      <c r="E533" s="7"/>
      <c r="F533" s="7"/>
      <c r="G533" s="7"/>
      <c r="I533"/>
      <c r="K533" s="11"/>
      <c r="L533" s="8"/>
      <c r="N533" s="11"/>
      <c r="O533" s="15"/>
      <c r="P533" s="11"/>
      <c r="Q533" s="11"/>
      <c r="R533" s="11"/>
      <c r="S533" s="11"/>
      <c r="T533" s="11"/>
      <c r="AB533" s="25"/>
      <c r="AC533" s="73"/>
      <c r="AD533" s="25"/>
      <c r="AE533" s="25">
        <f>IF(V533&lt;Ds,'Corn Irr'!G533,IF(V533&gt;Dd,0,'Corn Irr'!G533*AD533))</f>
        <v>0</v>
      </c>
    </row>
    <row r="534" spans="1:31" x14ac:dyDescent="0.15">
      <c r="A534" s="170"/>
      <c r="B534" s="25"/>
      <c r="D534" s="7"/>
      <c r="E534" s="7"/>
      <c r="F534" s="7"/>
      <c r="G534" s="7"/>
      <c r="I534"/>
      <c r="K534" s="11"/>
      <c r="L534" s="8"/>
      <c r="N534" s="11"/>
      <c r="O534" s="15"/>
      <c r="P534" s="11"/>
      <c r="Q534" s="11"/>
      <c r="R534" s="11"/>
      <c r="S534" s="11"/>
      <c r="T534" s="11"/>
      <c r="AB534" s="25"/>
      <c r="AC534" s="73"/>
      <c r="AD534" s="25"/>
      <c r="AE534" s="25">
        <f>IF(V534&lt;Ds,'Corn Irr'!G534,IF(V534&gt;Dd,0,'Corn Irr'!G534*AD534))</f>
        <v>0</v>
      </c>
    </row>
    <row r="535" spans="1:31" x14ac:dyDescent="0.15">
      <c r="A535" s="170"/>
      <c r="B535" s="25"/>
      <c r="D535" s="7"/>
      <c r="E535" s="7"/>
      <c r="F535" s="7"/>
      <c r="G535" s="7"/>
      <c r="I535"/>
      <c r="K535" s="11"/>
      <c r="L535" s="8"/>
      <c r="N535" s="11"/>
      <c r="O535" s="15"/>
      <c r="P535" s="11"/>
      <c r="Q535" s="11"/>
      <c r="R535" s="11"/>
      <c r="S535" s="11"/>
      <c r="T535" s="11"/>
      <c r="AB535" s="25"/>
      <c r="AC535" s="73"/>
      <c r="AD535" s="25"/>
      <c r="AE535" s="25">
        <f>IF(V535&lt;Ds,'Corn Irr'!G535,IF(V535&gt;Dd,0,'Corn Irr'!G535*AD535))</f>
        <v>0</v>
      </c>
    </row>
    <row r="536" spans="1:31" x14ac:dyDescent="0.15">
      <c r="A536" s="170"/>
      <c r="B536" s="25"/>
      <c r="D536" s="7"/>
      <c r="E536" s="7"/>
      <c r="F536" s="7"/>
      <c r="G536" s="7"/>
      <c r="I536"/>
      <c r="K536" s="11"/>
      <c r="L536" s="8"/>
      <c r="N536" s="11"/>
      <c r="O536" s="15"/>
      <c r="P536" s="11"/>
      <c r="Q536" s="11"/>
      <c r="R536" s="11"/>
      <c r="S536" s="11"/>
      <c r="T536" s="11"/>
      <c r="AB536" s="25"/>
      <c r="AC536" s="73"/>
      <c r="AD536" s="25"/>
      <c r="AE536" s="25">
        <f>IF(V536&lt;Ds,'Corn Irr'!G536,IF(V536&gt;Dd,0,'Corn Irr'!G536*AD536))</f>
        <v>0</v>
      </c>
    </row>
    <row r="537" spans="1:31" x14ac:dyDescent="0.15">
      <c r="A537" s="170"/>
      <c r="B537" s="25"/>
      <c r="D537" s="7"/>
      <c r="E537" s="7"/>
      <c r="F537" s="7"/>
      <c r="G537" s="7"/>
      <c r="I537"/>
      <c r="K537" s="11"/>
      <c r="L537" s="8"/>
      <c r="N537" s="11"/>
      <c r="O537" s="15"/>
      <c r="P537" s="11"/>
      <c r="Q537" s="11"/>
      <c r="R537" s="11"/>
      <c r="S537" s="11"/>
      <c r="T537" s="11"/>
      <c r="AB537" s="25"/>
      <c r="AC537" s="73"/>
      <c r="AD537" s="25"/>
      <c r="AE537" s="25">
        <f>IF(V537&lt;Ds,'Corn Irr'!G537,IF(V537&gt;Dd,0,'Corn Irr'!G537*AD537))</f>
        <v>0</v>
      </c>
    </row>
    <row r="538" spans="1:31" x14ac:dyDescent="0.15">
      <c r="A538" s="170"/>
      <c r="B538" s="25"/>
      <c r="D538" s="7"/>
      <c r="E538" s="7"/>
      <c r="F538" s="7"/>
      <c r="G538" s="7"/>
      <c r="I538"/>
      <c r="K538" s="11"/>
      <c r="L538" s="8"/>
      <c r="N538" s="11"/>
      <c r="O538" s="15"/>
      <c r="P538" s="11"/>
      <c r="Q538" s="11"/>
      <c r="R538" s="11"/>
      <c r="S538" s="11"/>
      <c r="T538" s="11"/>
      <c r="AB538" s="25"/>
      <c r="AC538" s="73"/>
      <c r="AD538" s="25"/>
      <c r="AE538" s="25">
        <f>IF(V538&lt;Ds,'Corn Irr'!G538,IF(V538&gt;Dd,0,'Corn Irr'!G538*AD538))</f>
        <v>0</v>
      </c>
    </row>
    <row r="539" spans="1:31" x14ac:dyDescent="0.15">
      <c r="A539" s="170"/>
      <c r="B539" s="25"/>
      <c r="D539" s="7"/>
      <c r="E539" s="7"/>
      <c r="F539" s="7"/>
      <c r="G539" s="7"/>
      <c r="I539"/>
      <c r="K539" s="11"/>
      <c r="L539" s="8"/>
      <c r="N539" s="11"/>
      <c r="O539" s="15"/>
      <c r="P539" s="11"/>
      <c r="Q539" s="11"/>
      <c r="R539" s="11"/>
      <c r="S539" s="11"/>
      <c r="T539" s="11"/>
      <c r="AB539" s="25"/>
      <c r="AC539" s="73"/>
      <c r="AD539" s="25"/>
      <c r="AE539" s="25">
        <f>IF(V539&lt;Ds,'Corn Irr'!G539,IF(V539&gt;Dd,0,'Corn Irr'!G539*AD539))</f>
        <v>0</v>
      </c>
    </row>
    <row r="540" spans="1:31" x14ac:dyDescent="0.15">
      <c r="A540" s="170"/>
      <c r="B540" s="25"/>
      <c r="D540" s="7"/>
      <c r="E540" s="7"/>
      <c r="F540" s="7"/>
      <c r="G540" s="7"/>
      <c r="I540"/>
      <c r="K540" s="11"/>
      <c r="L540" s="8"/>
      <c r="N540" s="11"/>
      <c r="O540" s="15"/>
      <c r="P540" s="11"/>
      <c r="Q540" s="11"/>
      <c r="R540" s="11"/>
      <c r="S540" s="11"/>
      <c r="T540" s="11"/>
      <c r="AB540" s="25"/>
      <c r="AC540" s="73"/>
      <c r="AD540" s="25"/>
      <c r="AE540" s="25">
        <f>IF(V540&lt;Ds,'Corn Irr'!G540,IF(V540&gt;Dd,0,'Corn Irr'!G540*AD540))</f>
        <v>0</v>
      </c>
    </row>
    <row r="541" spans="1:31" x14ac:dyDescent="0.15">
      <c r="A541" s="170"/>
      <c r="B541" s="25"/>
      <c r="D541" s="7"/>
      <c r="E541" s="7"/>
      <c r="F541" s="7"/>
      <c r="G541" s="7"/>
      <c r="I541"/>
      <c r="K541" s="11"/>
      <c r="L541" s="8"/>
      <c r="N541" s="11"/>
      <c r="O541" s="15"/>
      <c r="P541" s="11"/>
      <c r="Q541" s="11"/>
      <c r="R541" s="11"/>
      <c r="S541" s="11"/>
      <c r="T541" s="11"/>
      <c r="AB541" s="25"/>
      <c r="AC541" s="73"/>
      <c r="AD541" s="25"/>
      <c r="AE541" s="25">
        <f>IF(V541&lt;Ds,'Corn Irr'!G541,IF(V541&gt;Dd,0,'Corn Irr'!G541*AD541))</f>
        <v>0</v>
      </c>
    </row>
    <row r="542" spans="1:31" x14ac:dyDescent="0.15">
      <c r="A542" s="170"/>
      <c r="B542" s="25"/>
      <c r="D542" s="7"/>
      <c r="E542" s="7"/>
      <c r="F542" s="7"/>
      <c r="G542" s="7"/>
      <c r="I542"/>
      <c r="K542" s="11"/>
      <c r="L542" s="8"/>
      <c r="N542" s="11"/>
      <c r="O542" s="15"/>
      <c r="P542" s="11"/>
      <c r="Q542" s="11"/>
      <c r="R542" s="11"/>
      <c r="S542" s="11"/>
      <c r="T542" s="11"/>
      <c r="AB542" s="25"/>
      <c r="AC542" s="73"/>
      <c r="AD542" s="25"/>
      <c r="AE542" s="25">
        <f>IF(V542&lt;Ds,'Corn Irr'!G542,IF(V542&gt;Dd,0,'Corn Irr'!G542*AD542))</f>
        <v>0</v>
      </c>
    </row>
    <row r="543" spans="1:31" x14ac:dyDescent="0.15">
      <c r="A543" s="170"/>
      <c r="B543" s="25"/>
      <c r="D543" s="7"/>
      <c r="E543" s="7"/>
      <c r="F543" s="7"/>
      <c r="G543" s="7"/>
      <c r="I543"/>
      <c r="K543" s="11"/>
      <c r="L543" s="8"/>
      <c r="N543" s="11"/>
      <c r="O543" s="15"/>
      <c r="P543" s="11"/>
      <c r="Q543" s="11"/>
      <c r="R543" s="11"/>
      <c r="S543" s="11"/>
      <c r="T543" s="11"/>
      <c r="AB543" s="25"/>
      <c r="AC543" s="73"/>
      <c r="AD543" s="25"/>
      <c r="AE543" s="25">
        <f>IF(V543&lt;Ds,'Corn Irr'!G543,IF(V543&gt;Dd,0,'Corn Irr'!G543*AD543))</f>
        <v>0</v>
      </c>
    </row>
    <row r="544" spans="1:31" x14ac:dyDescent="0.15">
      <c r="A544" s="170"/>
      <c r="B544" s="25"/>
      <c r="D544" s="7"/>
      <c r="E544" s="7"/>
      <c r="F544" s="7"/>
      <c r="G544" s="7"/>
      <c r="I544"/>
      <c r="K544" s="11"/>
      <c r="L544" s="8"/>
      <c r="N544" s="11"/>
      <c r="O544" s="15"/>
      <c r="P544" s="11"/>
      <c r="Q544" s="11"/>
      <c r="R544" s="11"/>
      <c r="S544" s="11"/>
      <c r="T544" s="11"/>
      <c r="AB544" s="25"/>
      <c r="AC544" s="73"/>
      <c r="AD544" s="25"/>
      <c r="AE544" s="25">
        <f>IF(V544&lt;Ds,'Corn Irr'!G544,IF(V544&gt;Dd,0,'Corn Irr'!G544*AD544))</f>
        <v>0</v>
      </c>
    </row>
    <row r="545" spans="1:31" x14ac:dyDescent="0.15">
      <c r="A545" s="170"/>
      <c r="B545" s="25"/>
      <c r="D545" s="7"/>
      <c r="E545" s="7"/>
      <c r="F545" s="7"/>
      <c r="G545" s="7"/>
      <c r="I545"/>
      <c r="K545" s="11"/>
      <c r="L545" s="8"/>
      <c r="N545" s="11"/>
      <c r="O545" s="15"/>
      <c r="P545" s="11"/>
      <c r="Q545" s="11"/>
      <c r="R545" s="11"/>
      <c r="S545" s="11"/>
      <c r="T545" s="11"/>
      <c r="AB545" s="25"/>
      <c r="AC545" s="73"/>
      <c r="AD545" s="25"/>
      <c r="AE545" s="25">
        <f>IF(V545&lt;Ds,'Corn Irr'!G545,IF(V545&gt;Dd,0,'Corn Irr'!G545*AD545))</f>
        <v>0</v>
      </c>
    </row>
    <row r="546" spans="1:31" x14ac:dyDescent="0.15">
      <c r="A546" s="170"/>
      <c r="B546" s="25"/>
      <c r="D546" s="7"/>
      <c r="E546" s="7"/>
      <c r="F546" s="7"/>
      <c r="G546" s="7"/>
      <c r="I546"/>
      <c r="K546" s="11"/>
      <c r="L546" s="8"/>
      <c r="N546" s="11"/>
      <c r="O546" s="15"/>
      <c r="P546" s="11"/>
      <c r="Q546" s="11"/>
      <c r="R546" s="11"/>
      <c r="S546" s="11"/>
      <c r="T546" s="11"/>
      <c r="AB546" s="25"/>
      <c r="AC546" s="73"/>
      <c r="AD546" s="25"/>
      <c r="AE546" s="25">
        <f>IF(V546&lt;Ds,'Corn Irr'!G546,IF(V546&gt;Dd,0,'Corn Irr'!G546*AD546))</f>
        <v>0</v>
      </c>
    </row>
    <row r="547" spans="1:31" x14ac:dyDescent="0.15">
      <c r="A547" s="170"/>
      <c r="B547" s="25"/>
      <c r="D547" s="7"/>
      <c r="E547" s="7"/>
      <c r="F547" s="7"/>
      <c r="G547" s="7"/>
      <c r="I547"/>
      <c r="K547" s="11"/>
      <c r="L547" s="8"/>
      <c r="N547" s="11"/>
      <c r="O547" s="15"/>
      <c r="P547" s="11"/>
      <c r="Q547" s="11"/>
      <c r="R547" s="11"/>
      <c r="S547" s="11"/>
      <c r="T547" s="11"/>
      <c r="AB547" s="25"/>
      <c r="AC547" s="73"/>
      <c r="AD547" s="25"/>
      <c r="AE547" s="25">
        <f>IF(V547&lt;Ds,'Corn Irr'!G547,IF(V547&gt;Dd,0,'Corn Irr'!G547*AD547))</f>
        <v>0</v>
      </c>
    </row>
    <row r="548" spans="1:31" x14ac:dyDescent="0.15">
      <c r="A548" s="170"/>
      <c r="B548" s="25"/>
      <c r="D548" s="7"/>
      <c r="E548" s="7"/>
      <c r="F548" s="7"/>
      <c r="G548" s="7"/>
      <c r="I548"/>
      <c r="K548" s="11"/>
      <c r="L548" s="8"/>
      <c r="N548" s="11"/>
      <c r="O548" s="15"/>
      <c r="P548" s="11"/>
      <c r="Q548" s="11"/>
      <c r="R548" s="11"/>
      <c r="S548" s="11"/>
      <c r="T548" s="11"/>
      <c r="AB548" s="25"/>
      <c r="AC548" s="73"/>
      <c r="AD548" s="25"/>
      <c r="AE548" s="25">
        <f>IF(V548&lt;Ds,'Corn Irr'!G548,IF(V548&gt;Dd,0,'Corn Irr'!G548*AD548))</f>
        <v>0</v>
      </c>
    </row>
    <row r="549" spans="1:31" x14ac:dyDescent="0.15">
      <c r="A549" s="170"/>
      <c r="B549" s="25"/>
      <c r="D549" s="7"/>
      <c r="E549" s="7"/>
      <c r="F549" s="7"/>
      <c r="G549" s="7"/>
      <c r="I549"/>
      <c r="K549" s="11"/>
      <c r="L549" s="8"/>
      <c r="N549" s="11"/>
      <c r="O549" s="15"/>
      <c r="P549" s="11"/>
      <c r="Q549" s="11"/>
      <c r="R549" s="11"/>
      <c r="S549" s="11"/>
      <c r="T549" s="11"/>
      <c r="AB549" s="25"/>
      <c r="AC549" s="73"/>
      <c r="AD549" s="25"/>
      <c r="AE549" s="25">
        <f>IF(V549&lt;Ds,'Corn Irr'!G549,IF(V549&gt;Dd,0,'Corn Irr'!G549*AD549))</f>
        <v>0</v>
      </c>
    </row>
    <row r="550" spans="1:31" x14ac:dyDescent="0.15">
      <c r="A550" s="170"/>
      <c r="B550" s="25"/>
      <c r="D550" s="7"/>
      <c r="E550" s="7"/>
      <c r="F550" s="7"/>
      <c r="G550" s="7"/>
      <c r="I550"/>
      <c r="K550" s="11"/>
      <c r="L550" s="8"/>
      <c r="N550" s="11"/>
      <c r="O550" s="15"/>
      <c r="P550" s="11"/>
      <c r="Q550" s="11"/>
      <c r="R550" s="11"/>
      <c r="S550" s="11"/>
      <c r="T550" s="11"/>
      <c r="AB550" s="25"/>
      <c r="AC550" s="73"/>
      <c r="AD550" s="25"/>
      <c r="AE550" s="25">
        <f>IF(V550&lt;Ds,'Corn Irr'!G550,IF(V550&gt;Dd,0,'Corn Irr'!G550*AD550))</f>
        <v>0</v>
      </c>
    </row>
    <row r="551" spans="1:31" x14ac:dyDescent="0.15">
      <c r="A551" s="170"/>
      <c r="B551" s="25"/>
      <c r="D551" s="7"/>
      <c r="E551" s="7"/>
      <c r="F551" s="7"/>
      <c r="G551" s="7"/>
      <c r="I551"/>
      <c r="K551" s="11"/>
      <c r="L551" s="8"/>
      <c r="N551" s="11"/>
      <c r="O551" s="15"/>
      <c r="P551" s="11"/>
      <c r="Q551" s="11"/>
      <c r="R551" s="11"/>
      <c r="S551" s="11"/>
      <c r="T551" s="11"/>
      <c r="AB551" s="25"/>
      <c r="AC551" s="73"/>
      <c r="AD551" s="25"/>
      <c r="AE551" s="25">
        <f>IF(V551&lt;Ds,'Corn Irr'!G551,IF(V551&gt;Dd,0,'Corn Irr'!G551*AD551))</f>
        <v>0</v>
      </c>
    </row>
    <row r="552" spans="1:31" x14ac:dyDescent="0.15">
      <c r="A552" s="170"/>
      <c r="B552" s="25"/>
      <c r="D552" s="7"/>
      <c r="E552" s="7"/>
      <c r="F552" s="7"/>
      <c r="G552" s="7"/>
      <c r="I552"/>
      <c r="K552" s="11"/>
      <c r="L552" s="8"/>
      <c r="N552" s="11"/>
      <c r="O552" s="15"/>
      <c r="P552" s="11"/>
      <c r="Q552" s="11"/>
      <c r="R552" s="11"/>
      <c r="S552" s="11"/>
      <c r="T552" s="11"/>
      <c r="AB552" s="25"/>
      <c r="AC552" s="73"/>
      <c r="AD552" s="25"/>
      <c r="AE552" s="25">
        <f>IF(V552&lt;Ds,'Corn Irr'!G552,IF(V552&gt;Dd,0,'Corn Irr'!G552*AD552))</f>
        <v>0</v>
      </c>
    </row>
    <row r="553" spans="1:31" x14ac:dyDescent="0.15">
      <c r="A553" s="170"/>
      <c r="B553" s="25"/>
      <c r="D553" s="7"/>
      <c r="E553" s="7"/>
      <c r="F553" s="7"/>
      <c r="G553" s="7"/>
      <c r="I553"/>
      <c r="K553" s="11"/>
      <c r="L553" s="8"/>
      <c r="N553" s="11"/>
      <c r="O553" s="15"/>
      <c r="P553" s="11"/>
      <c r="Q553" s="11"/>
      <c r="R553" s="11"/>
      <c r="S553" s="11"/>
      <c r="T553" s="11"/>
      <c r="AB553" s="25"/>
      <c r="AC553" s="73"/>
      <c r="AD553" s="25"/>
      <c r="AE553" s="25">
        <f>IF(V553&lt;Ds,'Corn Irr'!G553,IF(V553&gt;Dd,0,'Corn Irr'!G553*AD553))</f>
        <v>0</v>
      </c>
    </row>
    <row r="554" spans="1:31" x14ac:dyDescent="0.15">
      <c r="A554" s="170"/>
      <c r="B554" s="25"/>
      <c r="D554" s="7"/>
      <c r="E554" s="7"/>
      <c r="F554" s="7"/>
      <c r="G554" s="7"/>
      <c r="I554"/>
      <c r="K554" s="11"/>
      <c r="L554" s="8"/>
      <c r="N554" s="11"/>
      <c r="O554" s="15"/>
      <c r="P554" s="11"/>
      <c r="Q554" s="11"/>
      <c r="R554" s="11"/>
      <c r="S554" s="11"/>
      <c r="T554" s="11"/>
      <c r="AB554" s="25"/>
      <c r="AC554" s="73"/>
      <c r="AD554" s="25"/>
      <c r="AE554" s="25">
        <f>IF(V554&lt;Ds,'Corn Irr'!G554,IF(V554&gt;Dd,0,'Corn Irr'!G554*AD554))</f>
        <v>0</v>
      </c>
    </row>
    <row r="555" spans="1:31" x14ac:dyDescent="0.15">
      <c r="A555" s="170"/>
      <c r="B555" s="25"/>
      <c r="D555" s="7"/>
      <c r="E555" s="7"/>
      <c r="F555" s="7"/>
      <c r="G555" s="7"/>
      <c r="I555"/>
      <c r="K555" s="11"/>
      <c r="L555" s="8"/>
      <c r="N555" s="11"/>
      <c r="O555" s="15"/>
      <c r="P555" s="11"/>
      <c r="Q555" s="11"/>
      <c r="R555" s="11"/>
      <c r="S555" s="11"/>
      <c r="T555" s="11"/>
      <c r="AB555" s="25"/>
      <c r="AC555" s="73"/>
      <c r="AD555" s="25"/>
      <c r="AE555" s="25">
        <f>IF(V555&lt;Ds,'Corn Irr'!G555,IF(V555&gt;Dd,0,'Corn Irr'!G555*AD555))</f>
        <v>0</v>
      </c>
    </row>
    <row r="556" spans="1:31" x14ac:dyDescent="0.15">
      <c r="A556" s="170"/>
      <c r="B556" s="25"/>
      <c r="D556" s="7"/>
      <c r="E556" s="7"/>
      <c r="F556" s="7"/>
      <c r="G556" s="7"/>
      <c r="I556"/>
      <c r="K556" s="11"/>
      <c r="L556" s="8"/>
      <c r="N556" s="11"/>
      <c r="O556" s="15"/>
      <c r="P556" s="11"/>
      <c r="Q556" s="11"/>
      <c r="R556" s="11"/>
      <c r="S556" s="11"/>
      <c r="T556" s="11"/>
      <c r="AB556" s="25"/>
      <c r="AC556" s="73"/>
      <c r="AD556" s="25"/>
      <c r="AE556" s="25">
        <f>IF(V556&lt;Ds,'Corn Irr'!G556,IF(V556&gt;Dd,0,'Corn Irr'!G556*AD556))</f>
        <v>0</v>
      </c>
    </row>
    <row r="557" spans="1:31" x14ac:dyDescent="0.15">
      <c r="A557" s="170"/>
      <c r="B557" s="25"/>
      <c r="D557" s="7"/>
      <c r="E557" s="7"/>
      <c r="F557" s="7"/>
      <c r="G557" s="7"/>
      <c r="I557"/>
      <c r="K557" s="11"/>
      <c r="L557" s="8"/>
      <c r="N557" s="11"/>
      <c r="O557" s="15"/>
      <c r="P557" s="11"/>
      <c r="Q557" s="11"/>
      <c r="R557" s="11"/>
      <c r="S557" s="11"/>
      <c r="T557" s="11"/>
      <c r="AB557" s="25"/>
      <c r="AC557" s="73"/>
      <c r="AD557" s="25"/>
      <c r="AE557" s="25">
        <f>IF(V557&lt;Ds,'Corn Irr'!G557,IF(V557&gt;Dd,0,'Corn Irr'!G557*AD557))</f>
        <v>0</v>
      </c>
    </row>
    <row r="558" spans="1:31" x14ac:dyDescent="0.15">
      <c r="A558" s="170"/>
      <c r="B558" s="25"/>
      <c r="D558" s="7"/>
      <c r="E558" s="7"/>
      <c r="F558" s="7"/>
      <c r="G558" s="7"/>
      <c r="I558"/>
      <c r="K558" s="11"/>
      <c r="L558" s="8"/>
      <c r="N558" s="11"/>
      <c r="O558" s="15"/>
      <c r="P558" s="11"/>
      <c r="Q558" s="11"/>
      <c r="R558" s="11"/>
      <c r="S558" s="11"/>
      <c r="T558" s="11"/>
      <c r="AB558" s="25"/>
      <c r="AC558" s="73"/>
      <c r="AD558" s="25"/>
      <c r="AE558" s="25">
        <f>IF(V558&lt;Ds,'Corn Irr'!G558,IF(V558&gt;Dd,0,'Corn Irr'!G558*AD558))</f>
        <v>0</v>
      </c>
    </row>
    <row r="559" spans="1:31" x14ac:dyDescent="0.15">
      <c r="A559" s="170"/>
      <c r="B559" s="25"/>
      <c r="D559" s="7"/>
      <c r="E559" s="7"/>
      <c r="F559" s="7"/>
      <c r="G559" s="7"/>
      <c r="I559"/>
      <c r="K559" s="11"/>
      <c r="L559" s="8"/>
      <c r="N559" s="11"/>
      <c r="O559" s="15"/>
      <c r="P559" s="11"/>
      <c r="Q559" s="11"/>
      <c r="R559" s="11"/>
      <c r="S559" s="11"/>
      <c r="T559" s="11"/>
      <c r="AB559" s="25"/>
      <c r="AC559" s="73"/>
      <c r="AD559" s="25"/>
      <c r="AE559" s="25">
        <f>IF(V559&lt;Ds,'Corn Irr'!G559,IF(V559&gt;Dd,0,'Corn Irr'!G559*AD559))</f>
        <v>0</v>
      </c>
    </row>
    <row r="560" spans="1:31" x14ac:dyDescent="0.15">
      <c r="A560" s="170"/>
      <c r="B560" s="25"/>
      <c r="D560" s="7"/>
      <c r="E560" s="7"/>
      <c r="F560" s="7"/>
      <c r="G560" s="7"/>
      <c r="I560"/>
      <c r="K560" s="11"/>
      <c r="L560" s="8"/>
      <c r="N560" s="11"/>
      <c r="O560" s="15"/>
      <c r="P560" s="11"/>
      <c r="Q560" s="11"/>
      <c r="R560" s="11"/>
      <c r="S560" s="11"/>
      <c r="T560" s="11"/>
      <c r="AB560" s="25"/>
      <c r="AC560" s="73"/>
      <c r="AD560" s="25"/>
      <c r="AE560" s="25">
        <f>IF(V560&lt;Ds,'Corn Irr'!G560,IF(V560&gt;Dd,0,'Corn Irr'!G560*AD560))</f>
        <v>0</v>
      </c>
    </row>
    <row r="561" spans="1:31" x14ac:dyDescent="0.15">
      <c r="A561" s="170"/>
      <c r="B561" s="25"/>
      <c r="D561" s="7"/>
      <c r="E561" s="7"/>
      <c r="F561" s="7"/>
      <c r="G561" s="7"/>
      <c r="I561"/>
      <c r="K561" s="11"/>
      <c r="L561" s="8"/>
      <c r="N561" s="11"/>
      <c r="O561" s="15"/>
      <c r="P561" s="11"/>
      <c r="Q561" s="11"/>
      <c r="R561" s="11"/>
      <c r="S561" s="11"/>
      <c r="T561" s="11"/>
      <c r="AB561" s="25"/>
      <c r="AC561" s="73"/>
      <c r="AD561" s="25"/>
      <c r="AE561" s="25">
        <f>IF(V561&lt;Ds,'Corn Irr'!G561,IF(V561&gt;Dd,0,'Corn Irr'!G561*AD561))</f>
        <v>0</v>
      </c>
    </row>
    <row r="562" spans="1:31" x14ac:dyDescent="0.15">
      <c r="A562" s="170"/>
      <c r="B562" s="25"/>
      <c r="D562" s="7"/>
      <c r="E562" s="7"/>
      <c r="F562" s="7"/>
      <c r="G562" s="7"/>
      <c r="I562"/>
      <c r="K562" s="11"/>
      <c r="L562" s="8"/>
      <c r="N562" s="11"/>
      <c r="O562" s="15"/>
      <c r="P562" s="11"/>
      <c r="Q562" s="11"/>
      <c r="R562" s="11"/>
      <c r="S562" s="11"/>
      <c r="T562" s="11"/>
      <c r="AB562" s="25"/>
      <c r="AC562" s="73"/>
      <c r="AD562" s="25"/>
      <c r="AE562" s="25">
        <f>IF(V562&lt;Ds,'Corn Irr'!G562,IF(V562&gt;Dd,0,'Corn Irr'!G562*AD562))</f>
        <v>0</v>
      </c>
    </row>
    <row r="563" spans="1:31" x14ac:dyDescent="0.15">
      <c r="A563" s="170"/>
      <c r="B563" s="25"/>
      <c r="D563" s="7"/>
      <c r="E563" s="7"/>
      <c r="F563" s="7"/>
      <c r="G563" s="7"/>
      <c r="I563"/>
      <c r="K563" s="11"/>
      <c r="L563" s="8"/>
      <c r="N563" s="11"/>
      <c r="O563" s="15"/>
      <c r="P563" s="11"/>
      <c r="Q563" s="11"/>
      <c r="R563" s="11"/>
      <c r="S563" s="11"/>
      <c r="T563" s="11"/>
      <c r="AB563" s="25"/>
      <c r="AC563" s="73"/>
      <c r="AD563" s="25"/>
      <c r="AE563" s="25">
        <f>IF(V563&lt;Ds,'Corn Irr'!G563,IF(V563&gt;Dd,0,'Corn Irr'!G563*AD563))</f>
        <v>0</v>
      </c>
    </row>
    <row r="564" spans="1:31" x14ac:dyDescent="0.15">
      <c r="A564" s="170"/>
      <c r="B564" s="25"/>
      <c r="D564" s="7"/>
      <c r="E564" s="7"/>
      <c r="F564" s="7"/>
      <c r="G564" s="7"/>
      <c r="I564"/>
      <c r="K564" s="11"/>
      <c r="L564" s="8"/>
      <c r="N564" s="11"/>
      <c r="O564" s="15"/>
      <c r="P564" s="11"/>
      <c r="Q564" s="11"/>
      <c r="R564" s="11"/>
      <c r="S564" s="11"/>
      <c r="T564" s="11"/>
      <c r="AB564" s="25"/>
      <c r="AC564" s="73"/>
      <c r="AD564" s="25"/>
      <c r="AE564" s="25">
        <f>IF(V564&lt;Ds,'Corn Irr'!G564,IF(V564&gt;Dd,0,'Corn Irr'!G564*AD564))</f>
        <v>0</v>
      </c>
    </row>
    <row r="565" spans="1:31" x14ac:dyDescent="0.15">
      <c r="A565" s="170"/>
      <c r="B565" s="25"/>
      <c r="D565" s="7"/>
      <c r="E565" s="7"/>
      <c r="F565" s="7"/>
      <c r="G565" s="7"/>
      <c r="I565"/>
      <c r="K565" s="11"/>
      <c r="L565" s="8"/>
      <c r="N565" s="11"/>
      <c r="O565" s="15"/>
      <c r="P565" s="11"/>
      <c r="Q565" s="11"/>
      <c r="R565" s="11"/>
      <c r="S565" s="11"/>
      <c r="T565" s="11"/>
      <c r="AB565" s="25"/>
      <c r="AC565" s="73"/>
      <c r="AD565" s="25"/>
      <c r="AE565" s="25">
        <f>IF(V565&lt;Ds,'Corn Irr'!G565,IF(V565&gt;Dd,0,'Corn Irr'!G565*AD565))</f>
        <v>0</v>
      </c>
    </row>
    <row r="566" spans="1:31" x14ac:dyDescent="0.15">
      <c r="A566" s="170"/>
      <c r="B566" s="25"/>
      <c r="D566" s="7"/>
      <c r="E566" s="7"/>
      <c r="F566" s="7"/>
      <c r="G566" s="7"/>
      <c r="I566"/>
      <c r="K566" s="11"/>
      <c r="L566" s="8"/>
      <c r="N566" s="11"/>
      <c r="O566" s="15"/>
      <c r="P566" s="11"/>
      <c r="Q566" s="11"/>
      <c r="R566" s="11"/>
      <c r="S566" s="11"/>
      <c r="T566" s="11"/>
      <c r="AB566" s="25"/>
      <c r="AC566" s="73"/>
      <c r="AD566" s="25"/>
      <c r="AE566" s="25">
        <f>IF(V566&lt;Ds,'Corn Irr'!G566,IF(V566&gt;Dd,0,'Corn Irr'!G566*AD566))</f>
        <v>0</v>
      </c>
    </row>
    <row r="567" spans="1:31" x14ac:dyDescent="0.15">
      <c r="A567" s="170"/>
      <c r="B567" s="25"/>
      <c r="D567" s="7"/>
      <c r="E567" s="7"/>
      <c r="F567" s="7"/>
      <c r="G567" s="7"/>
      <c r="I567"/>
      <c r="K567" s="11"/>
      <c r="L567" s="8"/>
      <c r="N567" s="11"/>
      <c r="O567" s="15"/>
      <c r="P567" s="11"/>
      <c r="Q567" s="11"/>
      <c r="R567" s="11"/>
      <c r="S567" s="11"/>
      <c r="T567" s="11"/>
      <c r="AB567" s="25"/>
      <c r="AC567" s="73"/>
      <c r="AD567" s="25"/>
      <c r="AE567" s="25">
        <f>IF(V567&lt;Ds,'Corn Irr'!G567,IF(V567&gt;Dd,0,'Corn Irr'!G567*AD567))</f>
        <v>0</v>
      </c>
    </row>
    <row r="568" spans="1:31" x14ac:dyDescent="0.15">
      <c r="A568" s="170"/>
      <c r="B568" s="25"/>
      <c r="D568" s="7"/>
      <c r="E568" s="7"/>
      <c r="F568" s="7"/>
      <c r="G568" s="7"/>
      <c r="I568"/>
      <c r="K568" s="11"/>
      <c r="L568" s="8"/>
      <c r="N568" s="11"/>
      <c r="O568" s="15"/>
      <c r="P568" s="11"/>
      <c r="Q568" s="11"/>
      <c r="R568" s="11"/>
      <c r="S568" s="11"/>
      <c r="T568" s="11"/>
      <c r="AB568" s="25"/>
      <c r="AC568" s="73"/>
      <c r="AD568" s="25"/>
      <c r="AE568" s="25">
        <f>IF(V568&lt;Ds,'Corn Irr'!G568,IF(V568&gt;Dd,0,'Corn Irr'!G568*AD568))</f>
        <v>0</v>
      </c>
    </row>
    <row r="569" spans="1:31" x14ac:dyDescent="0.15">
      <c r="A569" s="170"/>
      <c r="B569" s="25"/>
      <c r="D569" s="7"/>
      <c r="E569" s="7"/>
      <c r="F569" s="7"/>
      <c r="G569" s="7"/>
      <c r="I569"/>
      <c r="K569" s="11"/>
      <c r="L569" s="8"/>
      <c r="N569" s="11"/>
      <c r="O569" s="15"/>
      <c r="P569" s="11"/>
      <c r="Q569" s="11"/>
      <c r="R569" s="11"/>
      <c r="S569" s="11"/>
      <c r="T569" s="11"/>
      <c r="AB569" s="25"/>
      <c r="AC569" s="73"/>
      <c r="AD569" s="25"/>
      <c r="AE569" s="25">
        <f>IF(V569&lt;Ds,'Corn Irr'!G569,IF(V569&gt;Dd,0,'Corn Irr'!G569*AD569))</f>
        <v>0</v>
      </c>
    </row>
    <row r="570" spans="1:31" x14ac:dyDescent="0.15">
      <c r="A570" s="170"/>
      <c r="B570" s="25"/>
      <c r="D570" s="7"/>
      <c r="E570" s="7"/>
      <c r="F570" s="7"/>
      <c r="G570" s="7"/>
      <c r="I570"/>
      <c r="K570" s="11"/>
      <c r="L570" s="8"/>
      <c r="N570" s="11"/>
      <c r="O570" s="15"/>
      <c r="P570" s="11"/>
      <c r="Q570" s="11"/>
      <c r="R570" s="11"/>
      <c r="S570" s="11"/>
      <c r="T570" s="11"/>
      <c r="AB570" s="25"/>
      <c r="AC570" s="73"/>
      <c r="AD570" s="25"/>
      <c r="AE570" s="25">
        <f>IF(V570&lt;Ds,'Corn Irr'!G570,IF(V570&gt;Dd,0,'Corn Irr'!G570*AD570))</f>
        <v>0</v>
      </c>
    </row>
    <row r="571" spans="1:31" x14ac:dyDescent="0.15">
      <c r="A571" s="170"/>
      <c r="B571" s="25"/>
      <c r="D571" s="7"/>
      <c r="E571" s="7"/>
      <c r="F571" s="7"/>
      <c r="G571" s="7"/>
      <c r="I571"/>
      <c r="K571" s="11"/>
      <c r="L571" s="8"/>
      <c r="N571" s="11"/>
      <c r="O571" s="15"/>
      <c r="P571" s="11"/>
      <c r="Q571" s="11"/>
      <c r="R571" s="11"/>
      <c r="S571" s="11"/>
      <c r="T571" s="11"/>
      <c r="AB571" s="25"/>
      <c r="AC571" s="73"/>
      <c r="AD571" s="25"/>
      <c r="AE571" s="25">
        <f>IF(V571&lt;Ds,'Corn Irr'!G571,IF(V571&gt;Dd,0,'Corn Irr'!G571*AD571))</f>
        <v>0</v>
      </c>
    </row>
    <row r="572" spans="1:31" x14ac:dyDescent="0.15">
      <c r="A572" s="170"/>
      <c r="B572" s="25"/>
      <c r="D572" s="7"/>
      <c r="E572" s="7"/>
      <c r="F572" s="7"/>
      <c r="G572" s="7"/>
      <c r="I572"/>
      <c r="K572" s="11"/>
      <c r="L572" s="8"/>
      <c r="N572" s="11"/>
      <c r="O572" s="15"/>
      <c r="P572" s="11"/>
      <c r="Q572" s="11"/>
      <c r="R572" s="11"/>
      <c r="S572" s="11"/>
      <c r="T572" s="11"/>
      <c r="AB572" s="25"/>
      <c r="AC572" s="73"/>
      <c r="AD572" s="25"/>
      <c r="AE572" s="25">
        <f>IF(V572&lt;Ds,'Corn Irr'!G572,IF(V572&gt;Dd,0,'Corn Irr'!G572*AD572))</f>
        <v>0</v>
      </c>
    </row>
    <row r="573" spans="1:31" x14ac:dyDescent="0.15">
      <c r="A573" s="170"/>
      <c r="B573" s="25"/>
      <c r="D573" s="7"/>
      <c r="E573" s="7"/>
      <c r="F573" s="7"/>
      <c r="G573" s="7"/>
      <c r="I573"/>
      <c r="K573" s="11"/>
      <c r="L573" s="8"/>
      <c r="N573" s="11"/>
      <c r="O573" s="15"/>
      <c r="P573" s="11"/>
      <c r="Q573" s="11"/>
      <c r="R573" s="11"/>
      <c r="S573" s="11"/>
      <c r="T573" s="11"/>
      <c r="AB573" s="25"/>
      <c r="AC573" s="73"/>
      <c r="AD573" s="25"/>
      <c r="AE573" s="25">
        <f>IF(V573&lt;Ds,'Corn Irr'!G573,IF(V573&gt;Dd,0,'Corn Irr'!G573*AD573))</f>
        <v>0</v>
      </c>
    </row>
    <row r="574" spans="1:31" x14ac:dyDescent="0.15">
      <c r="A574" s="170"/>
      <c r="B574" s="25"/>
      <c r="D574" s="7"/>
      <c r="E574" s="7"/>
      <c r="F574" s="7"/>
      <c r="G574" s="7"/>
      <c r="I574"/>
      <c r="K574" s="11"/>
      <c r="L574" s="8"/>
      <c r="N574" s="11"/>
      <c r="O574" s="15"/>
      <c r="P574" s="11"/>
      <c r="Q574" s="11"/>
      <c r="R574" s="11"/>
      <c r="S574" s="11"/>
      <c r="T574" s="11"/>
      <c r="AB574" s="25"/>
      <c r="AC574" s="73"/>
      <c r="AD574" s="25"/>
      <c r="AE574" s="25">
        <f>IF(V574&lt;Ds,'Corn Irr'!G574,IF(V574&gt;Dd,0,'Corn Irr'!G574*AD574))</f>
        <v>0</v>
      </c>
    </row>
    <row r="575" spans="1:31" x14ac:dyDescent="0.15">
      <c r="A575" s="170"/>
      <c r="B575" s="25"/>
      <c r="D575" s="7"/>
      <c r="E575" s="7"/>
      <c r="F575" s="7"/>
      <c r="G575" s="7"/>
      <c r="I575"/>
      <c r="K575" s="11"/>
      <c r="L575" s="8"/>
      <c r="N575" s="11"/>
      <c r="O575" s="15"/>
      <c r="P575" s="11"/>
      <c r="Q575" s="11"/>
      <c r="R575" s="11"/>
      <c r="S575" s="11"/>
      <c r="T575" s="11"/>
      <c r="AB575" s="25"/>
      <c r="AC575" s="73"/>
      <c r="AD575" s="25"/>
      <c r="AE575" s="25">
        <f>IF(V575&lt;Ds,'Corn Irr'!G575,IF(V575&gt;Dd,0,'Corn Irr'!G575*AD575))</f>
        <v>0</v>
      </c>
    </row>
    <row r="576" spans="1:31" x14ac:dyDescent="0.15">
      <c r="A576" s="170"/>
      <c r="B576" s="25"/>
      <c r="D576" s="7"/>
      <c r="E576" s="7"/>
      <c r="F576" s="7"/>
      <c r="G576" s="7"/>
      <c r="I576"/>
      <c r="K576" s="11"/>
      <c r="L576" s="8"/>
      <c r="N576" s="11"/>
      <c r="O576" s="15"/>
      <c r="P576" s="11"/>
      <c r="Q576" s="11"/>
      <c r="R576" s="11"/>
      <c r="S576" s="11"/>
      <c r="T576" s="11"/>
      <c r="AB576" s="25"/>
      <c r="AC576" s="73"/>
      <c r="AD576" s="25"/>
      <c r="AE576" s="25">
        <f>IF(V576&lt;Ds,'Corn Irr'!G576,IF(V576&gt;Dd,0,'Corn Irr'!G576*AD576))</f>
        <v>0</v>
      </c>
    </row>
    <row r="577" spans="1:31" x14ac:dyDescent="0.15">
      <c r="A577" s="170"/>
      <c r="B577" s="25"/>
      <c r="D577" s="7"/>
      <c r="E577" s="7"/>
      <c r="F577" s="7"/>
      <c r="G577" s="7"/>
      <c r="I577"/>
      <c r="K577" s="11"/>
      <c r="L577" s="8"/>
      <c r="N577" s="11"/>
      <c r="O577" s="15"/>
      <c r="P577" s="11"/>
      <c r="Q577" s="11"/>
      <c r="R577" s="11"/>
      <c r="S577" s="11"/>
      <c r="T577" s="11"/>
      <c r="AB577" s="25"/>
      <c r="AC577" s="73"/>
      <c r="AD577" s="25"/>
      <c r="AE577" s="25">
        <f>IF(V577&lt;Ds,'Corn Irr'!G577,IF(V577&gt;Dd,0,'Corn Irr'!G577*AD577))</f>
        <v>0</v>
      </c>
    </row>
    <row r="578" spans="1:31" x14ac:dyDescent="0.15">
      <c r="A578" s="170"/>
      <c r="B578" s="25"/>
      <c r="D578" s="7"/>
      <c r="E578" s="7"/>
      <c r="F578" s="7"/>
      <c r="G578" s="7"/>
      <c r="I578"/>
      <c r="K578" s="11"/>
      <c r="L578" s="8"/>
      <c r="N578" s="11"/>
      <c r="O578" s="15"/>
      <c r="P578" s="11"/>
      <c r="Q578" s="11"/>
      <c r="R578" s="11"/>
      <c r="S578" s="11"/>
      <c r="T578" s="11"/>
      <c r="AB578" s="25"/>
      <c r="AC578" s="73"/>
      <c r="AD578" s="25"/>
      <c r="AE578" s="25">
        <f>IF(V578&lt;Ds,'Corn Irr'!G578,IF(V578&gt;Dd,0,'Corn Irr'!G578*AD578))</f>
        <v>0</v>
      </c>
    </row>
    <row r="579" spans="1:31" x14ac:dyDescent="0.15">
      <c r="A579" s="170"/>
      <c r="B579" s="25"/>
      <c r="D579" s="7"/>
      <c r="E579" s="7"/>
      <c r="F579" s="7"/>
      <c r="G579" s="7"/>
      <c r="I579"/>
      <c r="K579" s="11"/>
      <c r="L579" s="8"/>
      <c r="N579" s="11"/>
      <c r="O579" s="15"/>
      <c r="P579" s="11"/>
      <c r="Q579" s="11"/>
      <c r="R579" s="11"/>
      <c r="S579" s="11"/>
      <c r="T579" s="11"/>
      <c r="AB579" s="25"/>
      <c r="AC579" s="73"/>
      <c r="AD579" s="25"/>
      <c r="AE579" s="25">
        <f>IF(V579&lt;Ds,'Corn Irr'!G579,IF(V579&gt;Dd,0,'Corn Irr'!G579*AD579))</f>
        <v>0</v>
      </c>
    </row>
    <row r="580" spans="1:31" x14ac:dyDescent="0.15">
      <c r="A580" s="170"/>
      <c r="B580" s="25"/>
      <c r="D580" s="7"/>
      <c r="E580" s="7"/>
      <c r="F580" s="7"/>
      <c r="G580" s="7"/>
      <c r="I580"/>
      <c r="K580" s="11"/>
      <c r="L580" s="8"/>
      <c r="N580" s="11"/>
      <c r="O580" s="15"/>
      <c r="P580" s="11"/>
      <c r="Q580" s="11"/>
      <c r="R580" s="11"/>
      <c r="S580" s="11"/>
      <c r="T580" s="11"/>
      <c r="AB580" s="25"/>
      <c r="AC580" s="73"/>
      <c r="AD580" s="25"/>
      <c r="AE580" s="25">
        <f>IF(V580&lt;Ds,'Corn Irr'!G580,IF(V580&gt;Dd,0,'Corn Irr'!G580*AD580))</f>
        <v>0</v>
      </c>
    </row>
    <row r="581" spans="1:31" x14ac:dyDescent="0.15">
      <c r="A581" s="170"/>
      <c r="B581" s="25"/>
      <c r="D581" s="7"/>
      <c r="E581" s="7"/>
      <c r="F581" s="7"/>
      <c r="G581" s="7"/>
      <c r="I581"/>
      <c r="K581" s="11"/>
      <c r="L581" s="8"/>
      <c r="N581" s="11"/>
      <c r="O581" s="15"/>
      <c r="P581" s="11"/>
      <c r="Q581" s="11"/>
      <c r="R581" s="11"/>
      <c r="S581" s="11"/>
      <c r="T581" s="11"/>
      <c r="AB581" s="25"/>
      <c r="AC581" s="73"/>
      <c r="AD581" s="25"/>
      <c r="AE581" s="25">
        <f>IF(V581&lt;Ds,'Corn Irr'!G581,IF(V581&gt;Dd,0,'Corn Irr'!G581*AD581))</f>
        <v>0</v>
      </c>
    </row>
    <row r="582" spans="1:31" x14ac:dyDescent="0.15">
      <c r="A582" s="170"/>
      <c r="B582" s="25"/>
      <c r="D582" s="7"/>
      <c r="E582" s="7"/>
      <c r="F582" s="7"/>
      <c r="G582" s="7"/>
      <c r="I582"/>
      <c r="K582" s="11"/>
      <c r="L582" s="8"/>
      <c r="N582" s="11"/>
      <c r="O582" s="15"/>
      <c r="P582" s="11"/>
      <c r="Q582" s="11"/>
      <c r="R582" s="11"/>
      <c r="S582" s="11"/>
      <c r="T582" s="11"/>
      <c r="AB582" s="25"/>
      <c r="AC582" s="73"/>
      <c r="AD582" s="25"/>
      <c r="AE582" s="25">
        <f>IF(V582&lt;Ds,'Corn Irr'!G582,IF(V582&gt;Dd,0,'Corn Irr'!G582*AD582))</f>
        <v>0</v>
      </c>
    </row>
    <row r="583" spans="1:31" x14ac:dyDescent="0.15">
      <c r="A583" s="170"/>
      <c r="B583" s="25"/>
      <c r="D583" s="7"/>
      <c r="E583" s="7"/>
      <c r="F583" s="7"/>
      <c r="G583" s="7"/>
      <c r="I583"/>
      <c r="K583" s="11"/>
      <c r="L583" s="8"/>
      <c r="N583" s="11"/>
      <c r="O583" s="15"/>
      <c r="P583" s="11"/>
      <c r="Q583" s="11"/>
      <c r="R583" s="11"/>
      <c r="S583" s="11"/>
      <c r="T583" s="11"/>
      <c r="AB583" s="25"/>
      <c r="AC583" s="73"/>
      <c r="AD583" s="25"/>
      <c r="AE583" s="25">
        <f>IF(V583&lt;Ds,'Corn Irr'!G583,IF(V583&gt;Dd,0,'Corn Irr'!G583*AD583))</f>
        <v>0</v>
      </c>
    </row>
    <row r="584" spans="1:31" x14ac:dyDescent="0.15">
      <c r="A584" s="170"/>
      <c r="B584" s="25"/>
      <c r="D584" s="7"/>
      <c r="E584" s="7"/>
      <c r="F584" s="7"/>
      <c r="G584" s="7"/>
      <c r="I584"/>
      <c r="K584" s="11"/>
      <c r="L584" s="8"/>
      <c r="N584" s="11"/>
      <c r="O584" s="15"/>
      <c r="P584" s="11"/>
      <c r="Q584" s="11"/>
      <c r="R584" s="11"/>
      <c r="S584" s="11"/>
      <c r="T584" s="11"/>
      <c r="AB584" s="25"/>
      <c r="AC584" s="73"/>
      <c r="AD584" s="25"/>
      <c r="AE584" s="25">
        <f>IF(V584&lt;Ds,'Corn Irr'!G584,IF(V584&gt;Dd,0,'Corn Irr'!G584*AD584))</f>
        <v>0</v>
      </c>
    </row>
    <row r="585" spans="1:31" x14ac:dyDescent="0.15">
      <c r="A585" s="170"/>
      <c r="B585" s="25"/>
      <c r="D585" s="7"/>
      <c r="E585" s="7"/>
      <c r="F585" s="7"/>
      <c r="G585" s="7"/>
      <c r="I585"/>
      <c r="K585" s="11"/>
      <c r="L585" s="8"/>
      <c r="N585" s="11"/>
      <c r="O585" s="15"/>
      <c r="P585" s="11"/>
      <c r="Q585" s="11"/>
      <c r="R585" s="11"/>
      <c r="S585" s="11"/>
      <c r="T585" s="11"/>
      <c r="AB585" s="25"/>
      <c r="AC585" s="73"/>
      <c r="AD585" s="25"/>
      <c r="AE585" s="25">
        <f>IF(V585&lt;Ds,'Corn Irr'!G585,IF(V585&gt;Dd,0,'Corn Irr'!G585*AD585))</f>
        <v>0</v>
      </c>
    </row>
    <row r="586" spans="1:31" x14ac:dyDescent="0.15">
      <c r="A586" s="170"/>
      <c r="B586" s="25"/>
      <c r="D586" s="7"/>
      <c r="E586" s="7"/>
      <c r="F586" s="7"/>
      <c r="G586" s="7"/>
      <c r="I586"/>
      <c r="K586" s="11"/>
      <c r="L586" s="8"/>
      <c r="N586" s="11"/>
      <c r="O586" s="15"/>
      <c r="P586" s="11"/>
      <c r="Q586" s="11"/>
      <c r="R586" s="11"/>
      <c r="S586" s="11"/>
      <c r="T586" s="11"/>
      <c r="AB586" s="25"/>
      <c r="AC586" s="73"/>
      <c r="AD586" s="25"/>
      <c r="AE586" s="25">
        <f>IF(V586&lt;Ds,'Corn Irr'!G586,IF(V586&gt;Dd,0,'Corn Irr'!G586*AD586))</f>
        <v>0</v>
      </c>
    </row>
    <row r="587" spans="1:31" x14ac:dyDescent="0.15">
      <c r="A587" s="170"/>
      <c r="B587" s="25"/>
      <c r="D587" s="7"/>
      <c r="E587" s="7"/>
      <c r="F587" s="7"/>
      <c r="G587" s="7"/>
      <c r="I587"/>
      <c r="K587" s="11"/>
      <c r="L587" s="8"/>
      <c r="N587" s="11"/>
      <c r="O587" s="15"/>
      <c r="P587" s="11"/>
      <c r="Q587" s="11"/>
      <c r="R587" s="11"/>
      <c r="S587" s="11"/>
      <c r="T587" s="11"/>
      <c r="AB587" s="25"/>
      <c r="AC587" s="73"/>
      <c r="AD587" s="25"/>
      <c r="AE587" s="25">
        <f>IF(V587&lt;Ds,'Corn Irr'!G587,IF(V587&gt;Dd,0,'Corn Irr'!G587*AD587))</f>
        <v>0</v>
      </c>
    </row>
    <row r="588" spans="1:31" x14ac:dyDescent="0.15">
      <c r="A588" s="170"/>
      <c r="B588" s="25"/>
      <c r="D588" s="7"/>
      <c r="E588" s="7"/>
      <c r="F588" s="7"/>
      <c r="G588" s="7"/>
      <c r="I588"/>
      <c r="K588" s="11"/>
      <c r="L588" s="8"/>
      <c r="N588" s="11"/>
      <c r="O588" s="15"/>
      <c r="P588" s="11"/>
      <c r="Q588" s="11"/>
      <c r="R588" s="11"/>
      <c r="S588" s="11"/>
      <c r="T588" s="11"/>
      <c r="AB588" s="25"/>
      <c r="AC588" s="73"/>
      <c r="AD588" s="25"/>
      <c r="AE588" s="25">
        <f>IF(V588&lt;Ds,'Corn Irr'!G588,IF(V588&gt;Dd,0,'Corn Irr'!G588*AD588))</f>
        <v>0</v>
      </c>
    </row>
    <row r="589" spans="1:31" x14ac:dyDescent="0.15">
      <c r="A589" s="170"/>
      <c r="B589" s="25"/>
      <c r="D589" s="7"/>
      <c r="E589" s="7"/>
      <c r="F589" s="7"/>
      <c r="G589" s="7"/>
      <c r="I589"/>
      <c r="K589" s="11"/>
      <c r="L589" s="8"/>
      <c r="N589" s="11"/>
      <c r="O589" s="15"/>
      <c r="P589" s="11"/>
      <c r="Q589" s="11"/>
      <c r="R589" s="11"/>
      <c r="S589" s="11"/>
      <c r="T589" s="11"/>
      <c r="AB589" s="25"/>
      <c r="AC589" s="73"/>
      <c r="AD589" s="25"/>
      <c r="AE589" s="25">
        <f>IF(V589&lt;Ds,'Corn Irr'!G589,IF(V589&gt;Dd,0,'Corn Irr'!G589*AD589))</f>
        <v>0</v>
      </c>
    </row>
    <row r="590" spans="1:31" x14ac:dyDescent="0.15">
      <c r="A590" s="170"/>
      <c r="B590" s="25"/>
      <c r="D590" s="7"/>
      <c r="E590" s="7"/>
      <c r="F590" s="7"/>
      <c r="G590" s="7"/>
      <c r="I590"/>
      <c r="K590" s="11"/>
      <c r="L590" s="8"/>
      <c r="N590" s="11"/>
      <c r="O590" s="15"/>
      <c r="P590" s="11"/>
      <c r="Q590" s="11"/>
      <c r="R590" s="11"/>
      <c r="S590" s="11"/>
      <c r="T590" s="11"/>
      <c r="AB590" s="25"/>
      <c r="AC590" s="73"/>
      <c r="AD590" s="25"/>
      <c r="AE590" s="25">
        <f>IF(V590&lt;Ds,'Corn Irr'!G590,IF(V590&gt;Dd,0,'Corn Irr'!G590*AD590))</f>
        <v>0</v>
      </c>
    </row>
    <row r="591" spans="1:31" x14ac:dyDescent="0.15">
      <c r="A591" s="170"/>
      <c r="B591" s="25"/>
      <c r="D591" s="7"/>
      <c r="E591" s="7"/>
      <c r="F591" s="7"/>
      <c r="G591" s="7"/>
      <c r="I591"/>
      <c r="K591" s="11"/>
      <c r="L591" s="8"/>
      <c r="N591" s="11"/>
      <c r="O591" s="15"/>
      <c r="P591" s="11"/>
      <c r="Q591" s="11"/>
      <c r="R591" s="11"/>
      <c r="S591" s="11"/>
      <c r="T591" s="11"/>
      <c r="AB591" s="25"/>
      <c r="AC591" s="73"/>
      <c r="AD591" s="25"/>
      <c r="AE591" s="25">
        <f>IF(V591&lt;Ds,'Corn Irr'!G591,IF(V591&gt;Dd,0,'Corn Irr'!G591*AD591))</f>
        <v>0</v>
      </c>
    </row>
    <row r="592" spans="1:31" x14ac:dyDescent="0.15">
      <c r="A592" s="170"/>
      <c r="B592" s="25"/>
      <c r="D592" s="7"/>
      <c r="E592" s="7"/>
      <c r="F592" s="7"/>
      <c r="G592" s="7"/>
      <c r="I592"/>
      <c r="K592" s="11"/>
      <c r="L592" s="8"/>
      <c r="N592" s="11"/>
      <c r="O592" s="15"/>
      <c r="P592" s="11"/>
      <c r="Q592" s="11"/>
      <c r="R592" s="11"/>
      <c r="S592" s="11"/>
      <c r="T592" s="11"/>
      <c r="AB592" s="25"/>
      <c r="AC592" s="73"/>
      <c r="AD592" s="25"/>
      <c r="AE592" s="25">
        <f>IF(V592&lt;Ds,'Corn Irr'!G592,IF(V592&gt;Dd,0,'Corn Irr'!G592*AD592))</f>
        <v>0</v>
      </c>
    </row>
    <row r="593" spans="1:31" x14ac:dyDescent="0.15">
      <c r="A593" s="170"/>
      <c r="B593" s="25"/>
      <c r="D593" s="7"/>
      <c r="E593" s="7"/>
      <c r="F593" s="7"/>
      <c r="G593" s="7"/>
      <c r="I593"/>
      <c r="K593" s="11"/>
      <c r="L593" s="8"/>
      <c r="N593" s="11"/>
      <c r="O593" s="15"/>
      <c r="P593" s="11"/>
      <c r="Q593" s="11"/>
      <c r="R593" s="11"/>
      <c r="S593" s="11"/>
      <c r="T593" s="11"/>
      <c r="AB593" s="25"/>
      <c r="AC593" s="73"/>
      <c r="AD593" s="25"/>
      <c r="AE593" s="25">
        <f>IF(V593&lt;Ds,'Corn Irr'!G593,IF(V593&gt;Dd,0,'Corn Irr'!G593*AD593))</f>
        <v>0</v>
      </c>
    </row>
    <row r="594" spans="1:31" x14ac:dyDescent="0.15">
      <c r="A594" s="170"/>
      <c r="B594" s="25"/>
      <c r="D594" s="7"/>
      <c r="E594" s="7"/>
      <c r="F594" s="7"/>
      <c r="G594" s="7"/>
      <c r="I594"/>
      <c r="K594" s="11"/>
      <c r="L594" s="8"/>
      <c r="N594" s="11"/>
      <c r="O594" s="15"/>
      <c r="P594" s="11"/>
      <c r="Q594" s="11"/>
      <c r="R594" s="11"/>
      <c r="S594" s="11"/>
      <c r="T594" s="11"/>
      <c r="AB594" s="25"/>
      <c r="AC594" s="73"/>
      <c r="AD594" s="25"/>
      <c r="AE594" s="25">
        <f>IF(V594&lt;Ds,'Corn Irr'!G594,IF(V594&gt;Dd,0,'Corn Irr'!G594*AD594))</f>
        <v>0</v>
      </c>
    </row>
    <row r="595" spans="1:31" x14ac:dyDescent="0.15">
      <c r="A595" s="170"/>
      <c r="B595" s="25"/>
      <c r="D595" s="7"/>
      <c r="E595" s="7"/>
      <c r="F595" s="7"/>
      <c r="G595" s="7"/>
      <c r="I595"/>
      <c r="K595" s="11"/>
      <c r="L595" s="8"/>
      <c r="N595" s="11"/>
      <c r="O595" s="15"/>
      <c r="P595" s="11"/>
      <c r="Q595" s="11"/>
      <c r="R595" s="11"/>
      <c r="S595" s="11"/>
      <c r="T595" s="11"/>
      <c r="AB595" s="25"/>
      <c r="AC595" s="73"/>
      <c r="AD595" s="25"/>
      <c r="AE595" s="25">
        <f>IF(V595&lt;Ds,'Corn Irr'!G595,IF(V595&gt;Dd,0,'Corn Irr'!G595*AD595))</f>
        <v>0</v>
      </c>
    </row>
    <row r="596" spans="1:31" x14ac:dyDescent="0.15">
      <c r="A596" s="170"/>
      <c r="B596" s="25"/>
      <c r="D596" s="7"/>
      <c r="E596" s="7"/>
      <c r="F596" s="7"/>
      <c r="G596" s="7"/>
      <c r="I596"/>
      <c r="K596" s="11"/>
      <c r="L596" s="8"/>
      <c r="N596" s="11"/>
      <c r="O596" s="15"/>
      <c r="P596" s="11"/>
      <c r="Q596" s="11"/>
      <c r="R596" s="11"/>
      <c r="S596" s="11"/>
      <c r="T596" s="11"/>
      <c r="AB596" s="25"/>
      <c r="AC596" s="73"/>
      <c r="AD596" s="25"/>
      <c r="AE596" s="25">
        <f>IF(V596&lt;Ds,'Corn Irr'!G596,IF(V596&gt;Dd,0,'Corn Irr'!G596*AD596))</f>
        <v>0</v>
      </c>
    </row>
    <row r="597" spans="1:31" x14ac:dyDescent="0.15">
      <c r="A597" s="170"/>
      <c r="B597" s="25"/>
      <c r="D597" s="7"/>
      <c r="E597" s="7"/>
      <c r="F597" s="7"/>
      <c r="G597" s="7"/>
      <c r="I597"/>
      <c r="K597" s="11"/>
      <c r="L597" s="8"/>
      <c r="N597" s="11"/>
      <c r="O597" s="15"/>
      <c r="P597" s="11"/>
      <c r="Q597" s="11"/>
      <c r="R597" s="11"/>
      <c r="S597" s="11"/>
      <c r="T597" s="11"/>
      <c r="AB597" s="25"/>
      <c r="AC597" s="73"/>
      <c r="AD597" s="25"/>
      <c r="AE597" s="25">
        <f>IF(V597&lt;Ds,'Corn Irr'!G597,IF(V597&gt;Dd,0,'Corn Irr'!G597*AD597))</f>
        <v>0</v>
      </c>
    </row>
    <row r="598" spans="1:31" x14ac:dyDescent="0.15">
      <c r="A598" s="170"/>
      <c r="B598" s="25"/>
      <c r="D598" s="7"/>
      <c r="E598" s="7"/>
      <c r="F598" s="7"/>
      <c r="G598" s="7"/>
      <c r="I598"/>
      <c r="K598" s="11"/>
      <c r="L598" s="8"/>
      <c r="N598" s="11"/>
      <c r="O598" s="15"/>
      <c r="P598" s="11"/>
      <c r="Q598" s="11"/>
      <c r="R598" s="11"/>
      <c r="S598" s="11"/>
      <c r="T598" s="11"/>
      <c r="AB598" s="25"/>
      <c r="AC598" s="73"/>
      <c r="AD598" s="25"/>
      <c r="AE598" s="25">
        <f>IF(V598&lt;Ds,'Corn Irr'!G598,IF(V598&gt;Dd,0,'Corn Irr'!G598*AD598))</f>
        <v>0</v>
      </c>
    </row>
    <row r="599" spans="1:31" x14ac:dyDescent="0.15">
      <c r="A599" s="170"/>
      <c r="B599" s="25"/>
      <c r="D599" s="7"/>
      <c r="E599" s="7"/>
      <c r="F599" s="7"/>
      <c r="G599" s="7"/>
      <c r="I599"/>
      <c r="K599" s="11"/>
      <c r="L599" s="8"/>
      <c r="N599" s="11"/>
      <c r="O599" s="15"/>
      <c r="P599" s="11"/>
      <c r="Q599" s="11"/>
      <c r="R599" s="11"/>
      <c r="S599" s="11"/>
      <c r="T599" s="11"/>
      <c r="AB599" s="25"/>
      <c r="AC599" s="73"/>
      <c r="AD599" s="25"/>
      <c r="AE599" s="25">
        <f>IF(V599&lt;Ds,'Corn Irr'!G599,IF(V599&gt;Dd,0,'Corn Irr'!G599*AD599))</f>
        <v>0</v>
      </c>
    </row>
    <row r="600" spans="1:31" x14ac:dyDescent="0.15">
      <c r="A600" s="170"/>
      <c r="B600" s="25"/>
      <c r="D600" s="7"/>
      <c r="E600" s="7"/>
      <c r="F600" s="7"/>
      <c r="G600" s="7"/>
      <c r="I600"/>
      <c r="K600" s="11"/>
      <c r="L600" s="8"/>
      <c r="N600" s="11"/>
      <c r="O600" s="15"/>
      <c r="P600" s="11"/>
      <c r="Q600" s="11"/>
      <c r="R600" s="11"/>
      <c r="S600" s="11"/>
      <c r="T600" s="11"/>
      <c r="AB600" s="25"/>
      <c r="AC600" s="73"/>
      <c r="AD600" s="25"/>
      <c r="AE600" s="25">
        <f>IF(V600&lt;Ds,'Corn Irr'!G600,IF(V600&gt;Dd,0,'Corn Irr'!G600*AD600))</f>
        <v>0</v>
      </c>
    </row>
    <row r="601" spans="1:31" x14ac:dyDescent="0.15">
      <c r="A601" s="170"/>
      <c r="B601" s="25"/>
      <c r="D601" s="7"/>
      <c r="E601" s="7"/>
      <c r="F601" s="7"/>
      <c r="G601" s="7"/>
      <c r="I601"/>
      <c r="K601" s="11"/>
      <c r="L601" s="8"/>
      <c r="N601" s="11"/>
      <c r="O601" s="15"/>
      <c r="P601" s="11"/>
      <c r="Q601" s="11"/>
      <c r="R601" s="11"/>
      <c r="S601" s="11"/>
      <c r="T601" s="11"/>
      <c r="AB601" s="25"/>
      <c r="AC601" s="73"/>
      <c r="AD601" s="25"/>
      <c r="AE601" s="25">
        <f>IF(V601&lt;Ds,'Corn Irr'!G601,IF(V601&gt;Dd,0,'Corn Irr'!G601*AD601))</f>
        <v>0</v>
      </c>
    </row>
    <row r="602" spans="1:31" x14ac:dyDescent="0.15">
      <c r="A602" s="170"/>
      <c r="B602" s="25"/>
      <c r="D602" s="7"/>
      <c r="E602" s="7"/>
      <c r="F602" s="7"/>
      <c r="G602" s="7"/>
      <c r="I602"/>
      <c r="K602" s="11"/>
      <c r="L602" s="8"/>
      <c r="N602" s="11"/>
      <c r="O602" s="15"/>
      <c r="P602" s="11"/>
      <c r="Q602" s="11"/>
      <c r="R602" s="11"/>
      <c r="S602" s="11"/>
      <c r="T602" s="11"/>
      <c r="AB602" s="25"/>
      <c r="AC602" s="73"/>
      <c r="AD602" s="25"/>
      <c r="AE602" s="25">
        <f>IF(V602&lt;Ds,'Corn Irr'!G602,IF(V602&gt;Dd,0,'Corn Irr'!G602*AD602))</f>
        <v>0</v>
      </c>
    </row>
    <row r="603" spans="1:31" x14ac:dyDescent="0.15">
      <c r="A603" s="170"/>
      <c r="B603" s="25"/>
      <c r="D603" s="7"/>
      <c r="E603" s="7"/>
      <c r="F603" s="7"/>
      <c r="G603" s="7"/>
      <c r="I603"/>
      <c r="K603" s="11"/>
      <c r="L603" s="8"/>
      <c r="N603" s="11"/>
      <c r="O603" s="15"/>
      <c r="P603" s="11"/>
      <c r="Q603" s="11"/>
      <c r="R603" s="11"/>
      <c r="S603" s="11"/>
      <c r="T603" s="11"/>
      <c r="AB603" s="25"/>
      <c r="AC603" s="73"/>
      <c r="AD603" s="25"/>
      <c r="AE603" s="25">
        <f>IF(V603&lt;Ds,'Corn Irr'!G603,IF(V603&gt;Dd,0,'Corn Irr'!G603*AD603))</f>
        <v>0</v>
      </c>
    </row>
    <row r="604" spans="1:31" x14ac:dyDescent="0.15">
      <c r="A604" s="170"/>
      <c r="B604" s="25"/>
      <c r="D604" s="7"/>
      <c r="E604" s="7"/>
      <c r="F604" s="7"/>
      <c r="G604" s="7"/>
      <c r="I604"/>
      <c r="K604" s="11"/>
      <c r="L604" s="8"/>
      <c r="N604" s="11"/>
      <c r="O604" s="15"/>
      <c r="P604" s="11"/>
      <c r="Q604" s="11"/>
      <c r="R604" s="11"/>
      <c r="S604" s="11"/>
      <c r="T604" s="11"/>
      <c r="AB604" s="25"/>
      <c r="AC604" s="73"/>
      <c r="AD604" s="25"/>
      <c r="AE604" s="25">
        <f>IF(V604&lt;Ds,'Corn Irr'!G604,IF(V604&gt;Dd,0,'Corn Irr'!G604*AD604))</f>
        <v>0</v>
      </c>
    </row>
    <row r="605" spans="1:31" x14ac:dyDescent="0.15">
      <c r="A605" s="170"/>
      <c r="B605" s="25"/>
      <c r="D605" s="7"/>
      <c r="E605" s="7"/>
      <c r="F605" s="7"/>
      <c r="G605" s="7"/>
      <c r="I605"/>
      <c r="K605" s="11"/>
      <c r="L605" s="8"/>
      <c r="N605" s="11"/>
      <c r="O605" s="15"/>
      <c r="P605" s="11"/>
      <c r="Q605" s="11"/>
      <c r="R605" s="11"/>
      <c r="S605" s="11"/>
      <c r="T605" s="11"/>
      <c r="AB605" s="25"/>
      <c r="AC605" s="73"/>
      <c r="AD605" s="25"/>
      <c r="AE605" s="25">
        <f>IF(V605&lt;Ds,'Corn Irr'!G605,IF(V605&gt;Dd,0,'Corn Irr'!G605*AD605))</f>
        <v>0</v>
      </c>
    </row>
    <row r="606" spans="1:31" x14ac:dyDescent="0.15">
      <c r="A606" s="170"/>
      <c r="B606" s="25"/>
      <c r="D606" s="7"/>
      <c r="E606" s="7"/>
      <c r="F606" s="7"/>
      <c r="G606" s="7"/>
      <c r="I606"/>
      <c r="K606" s="11"/>
      <c r="L606" s="8"/>
      <c r="N606" s="11"/>
      <c r="O606" s="15"/>
      <c r="P606" s="11"/>
      <c r="Q606" s="11"/>
      <c r="R606" s="11"/>
      <c r="S606" s="11"/>
      <c r="T606" s="11"/>
      <c r="AB606" s="25"/>
      <c r="AC606" s="73"/>
      <c r="AD606" s="25"/>
      <c r="AE606" s="25">
        <f>IF(V606&lt;Ds,'Corn Irr'!G606,IF(V606&gt;Dd,0,'Corn Irr'!G606*AD606))</f>
        <v>0</v>
      </c>
    </row>
    <row r="607" spans="1:31" x14ac:dyDescent="0.15">
      <c r="A607" s="170"/>
      <c r="B607" s="25"/>
      <c r="D607" s="7"/>
      <c r="E607" s="7"/>
      <c r="F607" s="7"/>
      <c r="G607" s="7"/>
      <c r="I607"/>
      <c r="K607" s="11"/>
      <c r="L607" s="8"/>
      <c r="N607" s="11"/>
      <c r="O607" s="15"/>
      <c r="P607" s="11"/>
      <c r="Q607" s="11"/>
      <c r="R607" s="11"/>
      <c r="S607" s="11"/>
      <c r="T607" s="11"/>
      <c r="AB607" s="25"/>
      <c r="AC607" s="73"/>
      <c r="AD607" s="25"/>
      <c r="AE607" s="25">
        <f>IF(V607&lt;Ds,'Corn Irr'!G607,IF(V607&gt;Dd,0,'Corn Irr'!G607*AD607))</f>
        <v>0</v>
      </c>
    </row>
    <row r="608" spans="1:31" x14ac:dyDescent="0.15">
      <c r="A608" s="170"/>
      <c r="B608" s="25"/>
      <c r="D608" s="7"/>
      <c r="E608" s="7"/>
      <c r="F608" s="7"/>
      <c r="G608" s="7"/>
      <c r="I608"/>
      <c r="K608" s="11"/>
      <c r="L608" s="8"/>
      <c r="N608" s="11"/>
      <c r="O608" s="15"/>
      <c r="P608" s="11"/>
      <c r="Q608" s="11"/>
      <c r="R608" s="11"/>
      <c r="S608" s="11"/>
      <c r="T608" s="11"/>
      <c r="AB608" s="25"/>
      <c r="AC608" s="73"/>
      <c r="AD608" s="25"/>
      <c r="AE608" s="25">
        <f>IF(V608&lt;Ds,'Corn Irr'!G608,IF(V608&gt;Dd,0,'Corn Irr'!G608*AD608))</f>
        <v>0</v>
      </c>
    </row>
    <row r="609" spans="1:31" x14ac:dyDescent="0.15">
      <c r="A609" s="170"/>
      <c r="B609" s="25"/>
      <c r="D609" s="7"/>
      <c r="E609" s="7"/>
      <c r="F609" s="7"/>
      <c r="G609" s="7"/>
      <c r="I609"/>
      <c r="K609" s="11"/>
      <c r="L609" s="8"/>
      <c r="N609" s="11"/>
      <c r="O609" s="15"/>
      <c r="P609" s="11"/>
      <c r="Q609" s="11"/>
      <c r="R609" s="11"/>
      <c r="S609" s="11"/>
      <c r="T609" s="11"/>
      <c r="AB609" s="25"/>
      <c r="AC609" s="73"/>
      <c r="AD609" s="25"/>
      <c r="AE609" s="25">
        <f>IF(V609&lt;Ds,'Corn Irr'!G609,IF(V609&gt;Dd,0,'Corn Irr'!G609*AD609))</f>
        <v>0</v>
      </c>
    </row>
    <row r="610" spans="1:31" x14ac:dyDescent="0.15">
      <c r="A610" s="170"/>
      <c r="B610" s="25"/>
      <c r="D610" s="7"/>
      <c r="E610" s="7"/>
      <c r="F610" s="7"/>
      <c r="G610" s="7"/>
      <c r="I610"/>
      <c r="K610" s="11"/>
      <c r="L610" s="8"/>
      <c r="N610" s="11"/>
      <c r="O610" s="15"/>
      <c r="P610" s="11"/>
      <c r="Q610" s="11"/>
      <c r="R610" s="11"/>
      <c r="S610" s="11"/>
      <c r="T610" s="11"/>
      <c r="AB610" s="25"/>
      <c r="AC610" s="73"/>
      <c r="AD610" s="25"/>
      <c r="AE610" s="25">
        <f>IF(V610&lt;Ds,'Corn Irr'!G610,IF(V610&gt;Dd,0,'Corn Irr'!G610*AD610))</f>
        <v>0</v>
      </c>
    </row>
    <row r="611" spans="1:31" x14ac:dyDescent="0.15">
      <c r="A611" s="170"/>
      <c r="B611" s="25"/>
      <c r="D611" s="7"/>
      <c r="E611" s="7"/>
      <c r="F611" s="7"/>
      <c r="G611" s="7"/>
      <c r="I611"/>
      <c r="K611" s="11"/>
      <c r="L611" s="8"/>
      <c r="N611" s="11"/>
      <c r="O611" s="15"/>
      <c r="P611" s="11"/>
      <c r="Q611" s="11"/>
      <c r="R611" s="11"/>
      <c r="S611" s="11"/>
      <c r="T611" s="11"/>
      <c r="AB611" s="25"/>
      <c r="AC611" s="73"/>
      <c r="AD611" s="25"/>
      <c r="AE611" s="25">
        <f>IF(V611&lt;Ds,'Corn Irr'!G611,IF(V611&gt;Dd,0,'Corn Irr'!G611*AD611))</f>
        <v>0</v>
      </c>
    </row>
    <row r="612" spans="1:31" x14ac:dyDescent="0.15">
      <c r="A612" s="170"/>
      <c r="B612" s="25"/>
      <c r="D612" s="7"/>
      <c r="E612" s="7"/>
      <c r="F612" s="7"/>
      <c r="G612" s="7"/>
      <c r="I612"/>
      <c r="K612" s="11"/>
      <c r="L612" s="8"/>
      <c r="N612" s="11"/>
      <c r="O612" s="15"/>
      <c r="P612" s="11"/>
      <c r="Q612" s="11"/>
      <c r="R612" s="11"/>
      <c r="S612" s="11"/>
      <c r="T612" s="11"/>
      <c r="AB612" s="25"/>
      <c r="AC612" s="73"/>
      <c r="AD612" s="25"/>
      <c r="AE612" s="25">
        <f>IF(V612&lt;Ds,'Corn Irr'!G612,IF(V612&gt;Dd,0,'Corn Irr'!G612*AD612))</f>
        <v>0</v>
      </c>
    </row>
    <row r="613" spans="1:31" x14ac:dyDescent="0.15">
      <c r="A613" s="170"/>
      <c r="B613" s="25"/>
      <c r="D613" s="7"/>
      <c r="E613" s="7"/>
      <c r="F613" s="7"/>
      <c r="G613" s="7"/>
      <c r="I613"/>
      <c r="K613" s="11"/>
      <c r="L613" s="8"/>
      <c r="N613" s="11"/>
      <c r="O613" s="15"/>
      <c r="P613" s="11"/>
      <c r="Q613" s="11"/>
      <c r="R613" s="11"/>
      <c r="S613" s="11"/>
      <c r="T613" s="11"/>
      <c r="AB613" s="25"/>
      <c r="AC613" s="73"/>
      <c r="AD613" s="25"/>
      <c r="AE613" s="25">
        <f>IF(V613&lt;Ds,'Corn Irr'!G613,IF(V613&gt;Dd,0,'Corn Irr'!G613*AD613))</f>
        <v>0</v>
      </c>
    </row>
    <row r="614" spans="1:31" x14ac:dyDescent="0.15">
      <c r="A614" s="170"/>
      <c r="B614" s="25"/>
      <c r="D614" s="7"/>
      <c r="E614" s="7"/>
      <c r="F614" s="7"/>
      <c r="G614" s="7"/>
      <c r="I614"/>
      <c r="K614" s="11"/>
      <c r="L614" s="8"/>
      <c r="N614" s="11"/>
      <c r="O614" s="15"/>
      <c r="P614" s="11"/>
      <c r="Q614" s="11"/>
      <c r="R614" s="11"/>
      <c r="S614" s="11"/>
      <c r="T614" s="11"/>
      <c r="AB614" s="25"/>
      <c r="AC614" s="73"/>
      <c r="AD614" s="25"/>
      <c r="AE614" s="25">
        <f>IF(V614&lt;Ds,'Corn Irr'!G614,IF(V614&gt;Dd,0,'Corn Irr'!G614*AD614))</f>
        <v>0</v>
      </c>
    </row>
    <row r="615" spans="1:31" x14ac:dyDescent="0.15">
      <c r="A615" s="170"/>
      <c r="B615" s="25"/>
      <c r="D615" s="7"/>
      <c r="E615" s="7"/>
      <c r="F615" s="7"/>
      <c r="G615" s="7"/>
      <c r="I615"/>
      <c r="K615" s="11"/>
      <c r="L615" s="8"/>
      <c r="N615" s="11"/>
      <c r="O615" s="15"/>
      <c r="P615" s="11"/>
      <c r="Q615" s="11"/>
      <c r="R615" s="11"/>
      <c r="S615" s="11"/>
      <c r="T615" s="11"/>
      <c r="AB615" s="25"/>
      <c r="AC615" s="73"/>
      <c r="AD615" s="25"/>
      <c r="AE615" s="25">
        <f>IF(V615&lt;Ds,'Corn Irr'!G615,IF(V615&gt;Dd,0,'Corn Irr'!G615*AD615))</f>
        <v>0</v>
      </c>
    </row>
    <row r="616" spans="1:31" x14ac:dyDescent="0.15">
      <c r="A616" s="170"/>
      <c r="B616" s="25"/>
      <c r="D616" s="7"/>
      <c r="E616" s="7"/>
      <c r="F616" s="7"/>
      <c r="G616" s="7"/>
      <c r="I616"/>
      <c r="K616" s="11"/>
      <c r="L616" s="8"/>
      <c r="N616" s="11"/>
      <c r="O616" s="15"/>
      <c r="P616" s="11"/>
      <c r="Q616" s="11"/>
      <c r="R616" s="11"/>
      <c r="S616" s="11"/>
      <c r="T616" s="11"/>
      <c r="AB616" s="25"/>
      <c r="AC616" s="73"/>
      <c r="AD616" s="25"/>
      <c r="AE616" s="25">
        <f>IF(V616&lt;Ds,'Corn Irr'!G616,IF(V616&gt;Dd,0,'Corn Irr'!G616*AD616))</f>
        <v>0</v>
      </c>
    </row>
    <row r="617" spans="1:31" x14ac:dyDescent="0.15">
      <c r="A617" s="170"/>
      <c r="B617" s="25"/>
      <c r="D617" s="7"/>
      <c r="E617" s="7"/>
      <c r="F617" s="7"/>
      <c r="G617" s="7"/>
      <c r="I617"/>
      <c r="K617" s="11"/>
      <c r="L617" s="8"/>
      <c r="N617" s="11"/>
      <c r="O617" s="15"/>
      <c r="P617" s="11"/>
      <c r="Q617" s="11"/>
      <c r="R617" s="11"/>
      <c r="S617" s="11"/>
      <c r="T617" s="11"/>
      <c r="AB617" s="25"/>
      <c r="AC617" s="73"/>
      <c r="AD617" s="25"/>
      <c r="AE617" s="25">
        <f>IF(V617&lt;Ds,'Corn Irr'!G617,IF(V617&gt;Dd,0,'Corn Irr'!G617*AD617))</f>
        <v>0</v>
      </c>
    </row>
    <row r="618" spans="1:31" x14ac:dyDescent="0.15">
      <c r="A618" s="170"/>
      <c r="B618" s="25"/>
      <c r="D618" s="7"/>
      <c r="E618" s="7"/>
      <c r="F618" s="7"/>
      <c r="G618" s="7"/>
      <c r="I618"/>
      <c r="K618" s="11"/>
      <c r="L618" s="8"/>
      <c r="N618" s="11"/>
      <c r="O618" s="15"/>
      <c r="P618" s="11"/>
      <c r="Q618" s="11"/>
      <c r="R618" s="11"/>
      <c r="S618" s="11"/>
      <c r="T618" s="11"/>
      <c r="AB618" s="25"/>
      <c r="AC618" s="73"/>
      <c r="AD618" s="25"/>
      <c r="AE618" s="25">
        <f>IF(V618&lt;Ds,'Corn Irr'!G618,IF(V618&gt;Dd,0,'Corn Irr'!G618*AD618))</f>
        <v>0</v>
      </c>
    </row>
    <row r="619" spans="1:31" x14ac:dyDescent="0.15">
      <c r="A619" s="170"/>
      <c r="B619" s="25"/>
      <c r="D619" s="7"/>
      <c r="E619" s="7"/>
      <c r="F619" s="7"/>
      <c r="G619" s="7"/>
      <c r="I619"/>
      <c r="K619" s="11"/>
      <c r="L619" s="8"/>
      <c r="N619" s="11"/>
      <c r="O619" s="15"/>
      <c r="P619" s="11"/>
      <c r="Q619" s="11"/>
      <c r="R619" s="11"/>
      <c r="S619" s="11"/>
      <c r="T619" s="11"/>
      <c r="AB619" s="25"/>
      <c r="AC619" s="73"/>
      <c r="AD619" s="25"/>
      <c r="AE619" s="25">
        <f>IF(V619&lt;Ds,'Corn Irr'!G619,IF(V619&gt;Dd,0,'Corn Irr'!G619*AD619))</f>
        <v>0</v>
      </c>
    </row>
    <row r="620" spans="1:31" x14ac:dyDescent="0.15">
      <c r="A620" s="170"/>
      <c r="B620" s="25"/>
      <c r="D620" s="7"/>
      <c r="E620" s="7"/>
      <c r="F620" s="7"/>
      <c r="G620" s="7"/>
      <c r="I620"/>
      <c r="K620" s="11"/>
      <c r="L620" s="8"/>
      <c r="N620" s="11"/>
      <c r="O620" s="15"/>
      <c r="P620" s="11"/>
      <c r="Q620" s="11"/>
      <c r="R620" s="11"/>
      <c r="S620" s="11"/>
      <c r="T620" s="11"/>
      <c r="AB620" s="25"/>
      <c r="AC620" s="73"/>
      <c r="AD620" s="25"/>
      <c r="AE620" s="25">
        <f>IF(V620&lt;Ds,'Corn Irr'!G620,IF(V620&gt;Dd,0,'Corn Irr'!G620*AD620))</f>
        <v>0</v>
      </c>
    </row>
    <row r="621" spans="1:31" x14ac:dyDescent="0.15">
      <c r="A621" s="170"/>
      <c r="B621" s="25"/>
      <c r="D621" s="7"/>
      <c r="E621" s="7"/>
      <c r="F621" s="7"/>
      <c r="G621" s="7"/>
      <c r="I621"/>
      <c r="K621" s="11"/>
      <c r="L621" s="8"/>
      <c r="N621" s="11"/>
      <c r="O621" s="15"/>
      <c r="P621" s="11"/>
      <c r="Q621" s="11"/>
      <c r="R621" s="11"/>
      <c r="S621" s="11"/>
      <c r="T621" s="11"/>
      <c r="AB621" s="25"/>
      <c r="AC621" s="73"/>
      <c r="AD621" s="25"/>
      <c r="AE621" s="25">
        <f>IF(V621&lt;Ds,'Corn Irr'!G621,IF(V621&gt;Dd,0,'Corn Irr'!G621*AD621))</f>
        <v>0</v>
      </c>
    </row>
    <row r="622" spans="1:31" x14ac:dyDescent="0.15">
      <c r="A622" s="170"/>
      <c r="B622" s="25"/>
      <c r="D622" s="7"/>
      <c r="E622" s="7"/>
      <c r="F622" s="7"/>
      <c r="G622" s="7"/>
      <c r="I622"/>
      <c r="K622" s="11"/>
      <c r="L622" s="8"/>
      <c r="N622" s="11"/>
      <c r="O622" s="15"/>
      <c r="P622" s="11"/>
      <c r="Q622" s="11"/>
      <c r="R622" s="11"/>
      <c r="S622" s="11"/>
      <c r="T622" s="11"/>
      <c r="AB622" s="25"/>
      <c r="AC622" s="73"/>
      <c r="AD622" s="25"/>
      <c r="AE622" s="25">
        <f>IF(V622&lt;Ds,'Corn Irr'!G622,IF(V622&gt;Dd,0,'Corn Irr'!G622*AD622))</f>
        <v>0</v>
      </c>
    </row>
    <row r="623" spans="1:31" x14ac:dyDescent="0.15">
      <c r="A623" s="170"/>
      <c r="B623" s="25"/>
      <c r="D623" s="7"/>
      <c r="E623" s="7"/>
      <c r="F623" s="7"/>
      <c r="G623" s="7"/>
      <c r="I623"/>
      <c r="K623" s="11"/>
      <c r="L623" s="8"/>
      <c r="N623" s="11"/>
      <c r="O623" s="15"/>
      <c r="P623" s="11"/>
      <c r="Q623" s="11"/>
      <c r="R623" s="11"/>
      <c r="S623" s="11"/>
      <c r="T623" s="11"/>
      <c r="AB623" s="25"/>
      <c r="AC623" s="73"/>
      <c r="AD623" s="25"/>
      <c r="AE623" s="25">
        <f>IF(V623&lt;Ds,'Corn Irr'!G623,IF(V623&gt;Dd,0,'Corn Irr'!G623*AD623))</f>
        <v>0</v>
      </c>
    </row>
    <row r="624" spans="1:31" x14ac:dyDescent="0.15">
      <c r="A624" s="170"/>
      <c r="B624" s="25"/>
      <c r="D624" s="7"/>
      <c r="E624" s="7"/>
      <c r="F624" s="7"/>
      <c r="G624" s="7"/>
      <c r="I624"/>
      <c r="K624" s="11"/>
      <c r="L624" s="8"/>
      <c r="N624" s="11"/>
      <c r="O624" s="15"/>
      <c r="P624" s="11"/>
      <c r="Q624" s="11"/>
      <c r="R624" s="11"/>
      <c r="S624" s="11"/>
      <c r="T624" s="11"/>
      <c r="AB624" s="25"/>
      <c r="AC624" s="73"/>
      <c r="AD624" s="25"/>
      <c r="AE624" s="25">
        <f>IF(V624&lt;Ds,'Corn Irr'!G624,IF(V624&gt;Dd,0,'Corn Irr'!G624*AD624))</f>
        <v>0</v>
      </c>
    </row>
    <row r="625" spans="1:31" x14ac:dyDescent="0.15">
      <c r="A625" s="170"/>
      <c r="B625" s="25"/>
      <c r="D625" s="7"/>
      <c r="E625" s="7"/>
      <c r="F625" s="7"/>
      <c r="G625" s="7"/>
      <c r="I625"/>
      <c r="K625" s="11"/>
      <c r="L625" s="8"/>
      <c r="N625" s="11"/>
      <c r="O625" s="15"/>
      <c r="P625" s="11"/>
      <c r="Q625" s="11"/>
      <c r="R625" s="11"/>
      <c r="S625" s="11"/>
      <c r="T625" s="11"/>
      <c r="AB625" s="25"/>
      <c r="AC625" s="73"/>
      <c r="AD625" s="25"/>
      <c r="AE625" s="25">
        <f>IF(V625&lt;Ds,'Corn Irr'!G625,IF(V625&gt;Dd,0,'Corn Irr'!G625*AD625))</f>
        <v>0</v>
      </c>
    </row>
    <row r="626" spans="1:31" x14ac:dyDescent="0.15">
      <c r="A626" s="170"/>
      <c r="B626" s="25"/>
      <c r="D626" s="7"/>
      <c r="E626" s="7"/>
      <c r="F626" s="7"/>
      <c r="G626" s="7"/>
      <c r="I626"/>
      <c r="K626" s="11"/>
      <c r="L626" s="8"/>
      <c r="N626" s="11"/>
      <c r="O626" s="15"/>
      <c r="P626" s="11"/>
      <c r="Q626" s="11"/>
      <c r="R626" s="11"/>
      <c r="S626" s="11"/>
      <c r="T626" s="11"/>
      <c r="AB626" s="25"/>
      <c r="AC626" s="73"/>
      <c r="AD626" s="25"/>
      <c r="AE626" s="25">
        <f>IF(V626&lt;Ds,'Corn Irr'!G626,IF(V626&gt;Dd,0,'Corn Irr'!G626*AD626))</f>
        <v>0</v>
      </c>
    </row>
    <row r="627" spans="1:31" x14ac:dyDescent="0.15">
      <c r="A627" s="170"/>
      <c r="B627" s="25"/>
      <c r="D627" s="7"/>
      <c r="E627" s="7"/>
      <c r="F627" s="7"/>
      <c r="G627" s="7"/>
      <c r="I627"/>
      <c r="K627" s="11"/>
      <c r="L627" s="8"/>
      <c r="N627" s="11"/>
      <c r="O627" s="15"/>
      <c r="P627" s="11"/>
      <c r="Q627" s="11"/>
      <c r="R627" s="11"/>
      <c r="S627" s="11"/>
      <c r="T627" s="11"/>
      <c r="AB627" s="25"/>
      <c r="AC627" s="73"/>
      <c r="AD627" s="25"/>
      <c r="AE627" s="25">
        <f>IF(V627&lt;Ds,'Corn Irr'!G627,IF(V627&gt;Dd,0,'Corn Irr'!G627*AD627))</f>
        <v>0</v>
      </c>
    </row>
    <row r="628" spans="1:31" x14ac:dyDescent="0.15">
      <c r="A628" s="170"/>
      <c r="B628" s="25"/>
      <c r="D628" s="7"/>
      <c r="E628" s="7"/>
      <c r="F628" s="7"/>
      <c r="G628" s="7"/>
      <c r="I628"/>
      <c r="K628" s="11"/>
      <c r="L628" s="8"/>
      <c r="N628" s="11"/>
      <c r="O628" s="15"/>
      <c r="P628" s="11"/>
      <c r="Q628" s="11"/>
      <c r="R628" s="11"/>
      <c r="S628" s="11"/>
      <c r="T628" s="11"/>
      <c r="AB628" s="25"/>
      <c r="AC628" s="73"/>
      <c r="AD628" s="25"/>
      <c r="AE628" s="25">
        <f>IF(V628&lt;Ds,'Corn Irr'!G628,IF(V628&gt;Dd,0,'Corn Irr'!G628*AD628))</f>
        <v>0</v>
      </c>
    </row>
    <row r="629" spans="1:31" x14ac:dyDescent="0.15">
      <c r="A629" s="170"/>
      <c r="B629" s="25"/>
      <c r="D629" s="7"/>
      <c r="E629" s="7"/>
      <c r="F629" s="7"/>
      <c r="G629" s="7"/>
      <c r="I629"/>
      <c r="K629" s="11"/>
      <c r="L629" s="8"/>
      <c r="N629" s="11"/>
      <c r="O629" s="15"/>
      <c r="P629" s="11"/>
      <c r="Q629" s="11"/>
      <c r="R629" s="11"/>
      <c r="S629" s="11"/>
      <c r="T629" s="11"/>
      <c r="AB629" s="25"/>
      <c r="AC629" s="73"/>
      <c r="AD629" s="25"/>
      <c r="AE629" s="25">
        <f>IF(V629&lt;Ds,'Corn Irr'!G629,IF(V629&gt;Dd,0,'Corn Irr'!G629*AD629))</f>
        <v>0</v>
      </c>
    </row>
    <row r="630" spans="1:31" x14ac:dyDescent="0.15">
      <c r="A630" s="170"/>
      <c r="B630" s="25"/>
      <c r="D630" s="7"/>
      <c r="E630" s="7"/>
      <c r="F630" s="7"/>
      <c r="G630" s="7"/>
      <c r="I630"/>
      <c r="K630" s="11"/>
      <c r="L630" s="8"/>
      <c r="N630" s="11"/>
      <c r="O630" s="15"/>
      <c r="P630" s="11"/>
      <c r="Q630" s="11"/>
      <c r="R630" s="11"/>
      <c r="S630" s="11"/>
      <c r="T630" s="11"/>
      <c r="AB630" s="25"/>
      <c r="AC630" s="73"/>
      <c r="AD630" s="25"/>
      <c r="AE630" s="25">
        <f>IF(V630&lt;Ds,'Corn Irr'!G630,IF(V630&gt;Dd,0,'Corn Irr'!G630*AD630))</f>
        <v>0</v>
      </c>
    </row>
    <row r="631" spans="1:31" x14ac:dyDescent="0.15">
      <c r="A631" s="170"/>
      <c r="B631" s="25"/>
      <c r="D631" s="7"/>
      <c r="E631" s="7"/>
      <c r="F631" s="7"/>
      <c r="G631" s="7"/>
      <c r="I631"/>
      <c r="K631" s="11"/>
      <c r="L631" s="8"/>
      <c r="N631" s="11"/>
      <c r="O631" s="15"/>
      <c r="P631" s="11"/>
      <c r="Q631" s="11"/>
      <c r="R631" s="11"/>
      <c r="S631" s="11"/>
      <c r="T631" s="11"/>
      <c r="AB631" s="25"/>
      <c r="AC631" s="73"/>
      <c r="AD631" s="25"/>
      <c r="AE631" s="25">
        <f>IF(V631&lt;Ds,'Corn Irr'!G631,IF(V631&gt;Dd,0,'Corn Irr'!G631*AD631))</f>
        <v>0</v>
      </c>
    </row>
    <row r="632" spans="1:31" x14ac:dyDescent="0.15">
      <c r="A632" s="170"/>
      <c r="B632" s="25"/>
      <c r="D632" s="7"/>
      <c r="E632" s="7"/>
      <c r="F632" s="7"/>
      <c r="G632" s="7"/>
      <c r="I632"/>
      <c r="K632" s="11"/>
      <c r="L632" s="8"/>
      <c r="N632" s="11"/>
      <c r="O632" s="15"/>
      <c r="P632" s="11"/>
      <c r="Q632" s="11"/>
      <c r="R632" s="11"/>
      <c r="S632" s="11"/>
      <c r="T632" s="11"/>
      <c r="AB632" s="25"/>
      <c r="AC632" s="73"/>
      <c r="AD632" s="25"/>
      <c r="AE632" s="25">
        <f>IF(V632&lt;Ds,'Corn Irr'!G632,IF(V632&gt;Dd,0,'Corn Irr'!G632*AD632))</f>
        <v>0</v>
      </c>
    </row>
    <row r="633" spans="1:31" x14ac:dyDescent="0.15">
      <c r="A633" s="170"/>
      <c r="B633" s="25"/>
      <c r="D633" s="7"/>
      <c r="E633" s="7"/>
      <c r="F633" s="7"/>
      <c r="G633" s="7"/>
      <c r="I633"/>
      <c r="K633" s="11"/>
      <c r="L633" s="8"/>
      <c r="N633" s="11"/>
      <c r="O633" s="15"/>
      <c r="P633" s="11"/>
      <c r="Q633" s="11"/>
      <c r="R633" s="11"/>
      <c r="S633" s="11"/>
      <c r="T633" s="11"/>
      <c r="AB633" s="25"/>
      <c r="AC633" s="73"/>
      <c r="AD633" s="25"/>
      <c r="AE633" s="25">
        <f>IF(V633&lt;Ds,'Corn Irr'!G633,IF(V633&gt;Dd,0,'Corn Irr'!G633*AD633))</f>
        <v>0</v>
      </c>
    </row>
    <row r="634" spans="1:31" x14ac:dyDescent="0.15">
      <c r="A634" s="170"/>
      <c r="B634" s="25"/>
      <c r="D634" s="7"/>
      <c r="E634" s="7"/>
      <c r="F634" s="7"/>
      <c r="G634" s="7"/>
      <c r="I634"/>
      <c r="K634" s="11"/>
      <c r="L634" s="8"/>
      <c r="N634" s="11"/>
      <c r="O634" s="15"/>
      <c r="P634" s="11"/>
      <c r="Q634" s="11"/>
      <c r="R634" s="11"/>
      <c r="S634" s="11"/>
      <c r="T634" s="11"/>
      <c r="AB634" s="25"/>
      <c r="AC634" s="73"/>
      <c r="AD634" s="25"/>
      <c r="AE634" s="25">
        <f>IF(V634&lt;Ds,'Corn Irr'!G634,IF(V634&gt;Dd,0,'Corn Irr'!G634*AD634))</f>
        <v>0</v>
      </c>
    </row>
    <row r="635" spans="1:31" x14ac:dyDescent="0.15">
      <c r="A635" s="170"/>
      <c r="B635" s="25"/>
      <c r="D635" s="7"/>
      <c r="E635" s="7"/>
      <c r="F635" s="7"/>
      <c r="G635" s="7"/>
      <c r="I635"/>
      <c r="K635" s="11"/>
      <c r="L635" s="8"/>
      <c r="N635" s="11"/>
      <c r="O635" s="15"/>
      <c r="P635" s="11"/>
      <c r="Q635" s="11"/>
      <c r="R635" s="11"/>
      <c r="S635" s="11"/>
      <c r="T635" s="11"/>
      <c r="AB635" s="25"/>
      <c r="AC635" s="73"/>
      <c r="AD635" s="25"/>
      <c r="AE635" s="25">
        <f>IF(V635&lt;Ds,'Corn Irr'!G635,IF(V635&gt;Dd,0,'Corn Irr'!G635*AD635))</f>
        <v>0</v>
      </c>
    </row>
    <row r="636" spans="1:31" x14ac:dyDescent="0.15">
      <c r="A636" s="170"/>
      <c r="B636" s="25"/>
      <c r="D636" s="7"/>
      <c r="E636" s="7"/>
      <c r="F636" s="7"/>
      <c r="G636" s="7"/>
      <c r="I636"/>
      <c r="K636" s="11"/>
      <c r="L636" s="8"/>
      <c r="N636" s="11"/>
      <c r="O636" s="15"/>
      <c r="P636" s="11"/>
      <c r="Q636" s="11"/>
      <c r="R636" s="11"/>
      <c r="S636" s="11"/>
      <c r="T636" s="11"/>
      <c r="AB636" s="25"/>
      <c r="AC636" s="73"/>
      <c r="AD636" s="25"/>
      <c r="AE636" s="25">
        <f>IF(V636&lt;Ds,'Corn Irr'!G636,IF(V636&gt;Dd,0,'Corn Irr'!G636*AD636))</f>
        <v>0</v>
      </c>
    </row>
    <row r="637" spans="1:31" x14ac:dyDescent="0.15">
      <c r="A637" s="170"/>
      <c r="B637" s="25"/>
      <c r="D637" s="7"/>
      <c r="E637" s="7"/>
      <c r="F637" s="7"/>
      <c r="G637" s="7"/>
      <c r="I637"/>
      <c r="K637" s="11"/>
      <c r="L637" s="8"/>
      <c r="N637" s="11"/>
      <c r="O637" s="15"/>
      <c r="P637" s="11"/>
      <c r="Q637" s="11"/>
      <c r="R637" s="11"/>
      <c r="S637" s="11"/>
      <c r="T637" s="11"/>
      <c r="AB637" s="25"/>
      <c r="AC637" s="73"/>
      <c r="AD637" s="25"/>
      <c r="AE637" s="25">
        <f>IF(V637&lt;Ds,'Corn Irr'!G637,IF(V637&gt;Dd,0,'Corn Irr'!G637*AD637))</f>
        <v>0</v>
      </c>
    </row>
    <row r="638" spans="1:31" x14ac:dyDescent="0.15">
      <c r="A638" s="170"/>
      <c r="B638" s="25"/>
      <c r="D638" s="7"/>
      <c r="E638" s="7"/>
      <c r="F638" s="7"/>
      <c r="G638" s="7"/>
      <c r="I638"/>
      <c r="K638" s="11"/>
      <c r="L638" s="8"/>
      <c r="N638" s="11"/>
      <c r="O638" s="15"/>
      <c r="P638" s="11"/>
      <c r="Q638" s="11"/>
      <c r="R638" s="11"/>
      <c r="S638" s="11"/>
      <c r="T638" s="11"/>
      <c r="AB638" s="25"/>
      <c r="AC638" s="73"/>
      <c r="AD638" s="25"/>
      <c r="AE638" s="25">
        <f>IF(V638&lt;Ds,'Corn Irr'!G638,IF(V638&gt;Dd,0,'Corn Irr'!G638*AD638))</f>
        <v>0</v>
      </c>
    </row>
    <row r="639" spans="1:31" x14ac:dyDescent="0.15">
      <c r="A639" s="170"/>
      <c r="B639" s="25"/>
      <c r="D639" s="7"/>
      <c r="E639" s="7"/>
      <c r="F639" s="7"/>
      <c r="G639" s="7"/>
      <c r="I639"/>
      <c r="K639" s="11"/>
      <c r="L639" s="8"/>
      <c r="N639" s="11"/>
      <c r="O639" s="15"/>
      <c r="P639" s="11"/>
      <c r="Q639" s="11"/>
      <c r="R639" s="11"/>
      <c r="S639" s="11"/>
      <c r="T639" s="11"/>
      <c r="AB639" s="25"/>
      <c r="AC639" s="73"/>
      <c r="AD639" s="25"/>
      <c r="AE639" s="25">
        <f>IF(V639&lt;Ds,'Corn Irr'!G639,IF(V639&gt;Dd,0,'Corn Irr'!G639*AD639))</f>
        <v>0</v>
      </c>
    </row>
    <row r="640" spans="1:31" x14ac:dyDescent="0.15">
      <c r="A640" s="170"/>
      <c r="B640" s="25"/>
      <c r="D640" s="7"/>
      <c r="E640" s="7"/>
      <c r="F640" s="7"/>
      <c r="G640" s="7"/>
      <c r="I640"/>
      <c r="K640" s="11"/>
      <c r="L640" s="8"/>
      <c r="N640" s="11"/>
      <c r="O640" s="15"/>
      <c r="P640" s="11"/>
      <c r="Q640" s="11"/>
      <c r="R640" s="11"/>
      <c r="S640" s="11"/>
      <c r="T640" s="11"/>
      <c r="AB640" s="25"/>
      <c r="AC640" s="73"/>
      <c r="AD640" s="25"/>
      <c r="AE640" s="25">
        <f>IF(V640&lt;Ds,'Corn Irr'!G640,IF(V640&gt;Dd,0,'Corn Irr'!G640*AD640))</f>
        <v>0</v>
      </c>
    </row>
    <row r="641" spans="1:31" x14ac:dyDescent="0.15">
      <c r="A641" s="170"/>
      <c r="B641" s="25"/>
      <c r="D641" s="7"/>
      <c r="E641" s="7"/>
      <c r="F641" s="7"/>
      <c r="G641" s="7"/>
      <c r="I641"/>
      <c r="K641" s="11"/>
      <c r="L641" s="8"/>
      <c r="N641" s="11"/>
      <c r="O641" s="15"/>
      <c r="P641" s="11"/>
      <c r="Q641" s="11"/>
      <c r="R641" s="11"/>
      <c r="S641" s="11"/>
      <c r="T641" s="11"/>
      <c r="AB641" s="25"/>
      <c r="AC641" s="73"/>
      <c r="AD641" s="25"/>
      <c r="AE641" s="25">
        <f>IF(V641&lt;Ds,'Corn Irr'!G641,IF(V641&gt;Dd,0,'Corn Irr'!G641*AD641))</f>
        <v>0</v>
      </c>
    </row>
    <row r="642" spans="1:31" x14ac:dyDescent="0.15">
      <c r="A642" s="170"/>
      <c r="B642" s="25"/>
      <c r="D642" s="7"/>
      <c r="E642" s="7"/>
      <c r="F642" s="7"/>
      <c r="G642" s="7"/>
      <c r="I642"/>
      <c r="K642" s="11"/>
      <c r="L642" s="8"/>
      <c r="N642" s="11"/>
      <c r="O642" s="15"/>
      <c r="P642" s="11"/>
      <c r="Q642" s="11"/>
      <c r="R642" s="11"/>
      <c r="S642" s="11"/>
      <c r="T642" s="11"/>
      <c r="AB642" s="25"/>
      <c r="AC642" s="73"/>
      <c r="AD642" s="25"/>
      <c r="AE642" s="25">
        <f>IF(V642&lt;Ds,'Corn Irr'!G642,IF(V642&gt;Dd,0,'Corn Irr'!G642*AD642))</f>
        <v>0</v>
      </c>
    </row>
    <row r="643" spans="1:31" x14ac:dyDescent="0.15">
      <c r="A643" s="170"/>
      <c r="B643" s="25"/>
      <c r="D643" s="7"/>
      <c r="E643" s="7"/>
      <c r="F643" s="7"/>
      <c r="G643" s="7"/>
      <c r="I643"/>
      <c r="K643" s="11"/>
      <c r="L643" s="8"/>
      <c r="N643" s="11"/>
      <c r="O643" s="15"/>
      <c r="P643" s="11"/>
      <c r="Q643" s="11"/>
      <c r="R643" s="11"/>
      <c r="S643" s="11"/>
      <c r="T643" s="11"/>
      <c r="AB643" s="25"/>
      <c r="AC643" s="73"/>
      <c r="AD643" s="25"/>
      <c r="AE643" s="25">
        <f>IF(V643&lt;Ds,'Corn Irr'!G643,IF(V643&gt;Dd,0,'Corn Irr'!G643*AD643))</f>
        <v>0</v>
      </c>
    </row>
    <row r="644" spans="1:31" x14ac:dyDescent="0.15">
      <c r="A644" s="170"/>
      <c r="B644" s="25"/>
      <c r="D644" s="7"/>
      <c r="E644" s="7"/>
      <c r="F644" s="7"/>
      <c r="G644" s="7"/>
      <c r="I644"/>
      <c r="K644" s="11"/>
      <c r="L644" s="8"/>
      <c r="N644" s="11"/>
      <c r="O644" s="15"/>
      <c r="P644" s="11"/>
      <c r="Q644" s="11"/>
      <c r="R644" s="11"/>
      <c r="S644" s="11"/>
      <c r="T644" s="11"/>
      <c r="AB644" s="25"/>
      <c r="AC644" s="73"/>
      <c r="AD644" s="25"/>
      <c r="AE644" s="25">
        <f>IF(V644&lt;Ds,'Corn Irr'!G644,IF(V644&gt;Dd,0,'Corn Irr'!G644*AD644))</f>
        <v>0</v>
      </c>
    </row>
    <row r="645" spans="1:31" x14ac:dyDescent="0.15">
      <c r="A645" s="170"/>
      <c r="B645" s="25"/>
      <c r="D645" s="7"/>
      <c r="E645" s="7"/>
      <c r="F645" s="7"/>
      <c r="G645" s="7"/>
      <c r="I645"/>
      <c r="K645" s="11"/>
      <c r="L645" s="8"/>
      <c r="N645" s="11"/>
      <c r="O645" s="15"/>
      <c r="P645" s="11"/>
      <c r="Q645" s="11"/>
      <c r="R645" s="11"/>
      <c r="S645" s="11"/>
      <c r="T645" s="11"/>
      <c r="AB645" s="25"/>
      <c r="AC645" s="73"/>
      <c r="AD645" s="25"/>
      <c r="AE645" s="25">
        <f>IF(V645&lt;Ds,'Corn Irr'!G645,IF(V645&gt;Dd,0,'Corn Irr'!G645*AD645))</f>
        <v>0</v>
      </c>
    </row>
    <row r="646" spans="1:31" x14ac:dyDescent="0.15">
      <c r="A646" s="170"/>
      <c r="B646" s="25"/>
      <c r="D646" s="7"/>
      <c r="E646" s="7"/>
      <c r="F646" s="7"/>
      <c r="G646" s="7"/>
      <c r="I646"/>
      <c r="K646" s="11"/>
      <c r="L646" s="8"/>
      <c r="N646" s="11"/>
      <c r="O646" s="15"/>
      <c r="P646" s="11"/>
      <c r="Q646" s="11"/>
      <c r="R646" s="11"/>
      <c r="S646" s="11"/>
      <c r="T646" s="11"/>
      <c r="AB646" s="25"/>
      <c r="AC646" s="73"/>
      <c r="AD646" s="25"/>
      <c r="AE646" s="25">
        <f>IF(V646&lt;Ds,'Corn Irr'!G646,IF(V646&gt;Dd,0,'Corn Irr'!G646*AD646))</f>
        <v>0</v>
      </c>
    </row>
    <row r="647" spans="1:31" x14ac:dyDescent="0.15">
      <c r="A647" s="170"/>
      <c r="B647" s="25"/>
      <c r="D647" s="7"/>
      <c r="E647" s="7"/>
      <c r="F647" s="7"/>
      <c r="G647" s="7"/>
      <c r="I647"/>
      <c r="K647" s="11"/>
      <c r="L647" s="8"/>
      <c r="N647" s="11"/>
      <c r="O647" s="15"/>
      <c r="P647" s="11"/>
      <c r="Q647" s="11"/>
      <c r="R647" s="11"/>
      <c r="S647" s="11"/>
      <c r="T647" s="11"/>
      <c r="AB647" s="25"/>
      <c r="AC647" s="73"/>
      <c r="AD647" s="25"/>
      <c r="AE647" s="25">
        <f>IF(V647&lt;Ds,'Corn Irr'!G647,IF(V647&gt;Dd,0,'Corn Irr'!G647*AD647))</f>
        <v>0</v>
      </c>
    </row>
    <row r="648" spans="1:31" x14ac:dyDescent="0.15">
      <c r="A648" s="170"/>
      <c r="B648" s="25"/>
      <c r="D648" s="7"/>
      <c r="E648" s="7"/>
      <c r="F648" s="7"/>
      <c r="G648" s="7"/>
      <c r="I648"/>
      <c r="K648" s="11"/>
      <c r="L648" s="8"/>
      <c r="N648" s="11"/>
      <c r="O648" s="15"/>
      <c r="P648" s="11"/>
      <c r="Q648" s="11"/>
      <c r="R648" s="11"/>
      <c r="S648" s="11"/>
      <c r="T648" s="11"/>
      <c r="AB648" s="25"/>
      <c r="AC648" s="73"/>
      <c r="AD648" s="25"/>
      <c r="AE648" s="25">
        <f>IF(V648&lt;Ds,'Corn Irr'!G648,IF(V648&gt;Dd,0,'Corn Irr'!G648*AD648))</f>
        <v>0</v>
      </c>
    </row>
    <row r="649" spans="1:31" x14ac:dyDescent="0.15">
      <c r="A649" s="170"/>
      <c r="B649" s="25"/>
      <c r="D649" s="7"/>
      <c r="E649" s="7"/>
      <c r="F649" s="7"/>
      <c r="G649" s="7"/>
      <c r="I649"/>
      <c r="K649" s="11"/>
      <c r="L649" s="8"/>
      <c r="N649" s="11"/>
      <c r="O649" s="15"/>
      <c r="P649" s="11"/>
      <c r="Q649" s="11"/>
      <c r="R649" s="11"/>
      <c r="S649" s="11"/>
      <c r="T649" s="11"/>
      <c r="AB649" s="25"/>
      <c r="AC649" s="73"/>
      <c r="AD649" s="25"/>
      <c r="AE649" s="25">
        <f>IF(V649&lt;Ds,'Corn Irr'!G649,IF(V649&gt;Dd,0,'Corn Irr'!G649*AD649))</f>
        <v>0</v>
      </c>
    </row>
    <row r="650" spans="1:31" x14ac:dyDescent="0.15">
      <c r="A650" s="170"/>
      <c r="B650" s="25"/>
      <c r="D650" s="7"/>
      <c r="E650" s="7"/>
      <c r="F650" s="7"/>
      <c r="G650" s="7"/>
      <c r="I650"/>
      <c r="K650" s="11"/>
      <c r="L650" s="8"/>
      <c r="N650" s="11"/>
      <c r="O650" s="15"/>
      <c r="P650" s="11"/>
      <c r="Q650" s="11"/>
      <c r="R650" s="11"/>
      <c r="S650" s="11"/>
      <c r="T650" s="11"/>
      <c r="AB650" s="25"/>
      <c r="AC650" s="73"/>
      <c r="AD650" s="25"/>
      <c r="AE650" s="25">
        <f>IF(V650&lt;Ds,'Corn Irr'!G650,IF(V650&gt;Dd,0,'Corn Irr'!G650*AD650))</f>
        <v>0</v>
      </c>
    </row>
    <row r="651" spans="1:31" x14ac:dyDescent="0.15">
      <c r="A651" s="170"/>
      <c r="B651" s="25"/>
      <c r="D651" s="7"/>
      <c r="E651" s="7"/>
      <c r="F651" s="7"/>
      <c r="G651" s="7"/>
      <c r="I651"/>
      <c r="K651" s="11"/>
      <c r="L651" s="8"/>
      <c r="N651" s="11"/>
      <c r="O651" s="15"/>
      <c r="P651" s="11"/>
      <c r="Q651" s="11"/>
      <c r="R651" s="11"/>
      <c r="S651" s="11"/>
      <c r="T651" s="11"/>
      <c r="AB651" s="25"/>
      <c r="AC651" s="73"/>
      <c r="AD651" s="25"/>
      <c r="AE651" s="25">
        <f>IF(V651&lt;Ds,'Corn Irr'!G651,IF(V651&gt;Dd,0,'Corn Irr'!G651*AD651))</f>
        <v>0</v>
      </c>
    </row>
    <row r="652" spans="1:31" x14ac:dyDescent="0.15">
      <c r="A652" s="170"/>
      <c r="B652" s="25"/>
      <c r="D652" s="7"/>
      <c r="E652" s="7"/>
      <c r="F652" s="7"/>
      <c r="G652" s="7"/>
      <c r="I652"/>
      <c r="K652" s="11"/>
      <c r="L652" s="8"/>
      <c r="N652" s="11"/>
      <c r="O652" s="15"/>
      <c r="P652" s="11"/>
      <c r="Q652" s="11"/>
      <c r="R652" s="11"/>
      <c r="S652" s="11"/>
      <c r="T652" s="11"/>
      <c r="AB652" s="25"/>
      <c r="AC652" s="73"/>
      <c r="AD652" s="25"/>
      <c r="AE652" s="25">
        <f>IF(V652&lt;Ds,'Corn Irr'!G652,IF(V652&gt;Dd,0,'Corn Irr'!G652*AD652))</f>
        <v>0</v>
      </c>
    </row>
    <row r="653" spans="1:31" x14ac:dyDescent="0.15">
      <c r="A653" s="170"/>
      <c r="B653" s="25"/>
      <c r="D653" s="7"/>
      <c r="E653" s="7"/>
      <c r="F653" s="7"/>
      <c r="G653" s="7"/>
      <c r="I653"/>
      <c r="K653" s="11"/>
      <c r="L653" s="8"/>
      <c r="N653" s="11"/>
      <c r="O653" s="15"/>
      <c r="P653" s="11"/>
      <c r="Q653" s="11"/>
      <c r="R653" s="11"/>
      <c r="S653" s="11"/>
      <c r="T653" s="11"/>
      <c r="AB653" s="25"/>
      <c r="AC653" s="73"/>
      <c r="AD653" s="25"/>
      <c r="AE653" s="25">
        <f>IF(V653&lt;Ds,'Corn Irr'!G653,IF(V653&gt;Dd,0,'Corn Irr'!G653*AD653))</f>
        <v>0</v>
      </c>
    </row>
    <row r="654" spans="1:31" x14ac:dyDescent="0.15">
      <c r="A654" s="170"/>
      <c r="B654" s="25"/>
      <c r="D654" s="7"/>
      <c r="E654" s="7"/>
      <c r="F654" s="7"/>
      <c r="G654" s="7"/>
      <c r="I654"/>
      <c r="K654" s="11"/>
      <c r="L654" s="8"/>
      <c r="N654" s="11"/>
      <c r="O654" s="15"/>
      <c r="P654" s="11"/>
      <c r="Q654" s="11"/>
      <c r="R654" s="11"/>
      <c r="S654" s="11"/>
      <c r="T654" s="11"/>
      <c r="AB654" s="25"/>
      <c r="AC654" s="73"/>
      <c r="AD654" s="25"/>
      <c r="AE654" s="25">
        <f>IF(V654&lt;Ds,'Corn Irr'!G654,IF(V654&gt;Dd,0,'Corn Irr'!G654*AD654))</f>
        <v>0</v>
      </c>
    </row>
    <row r="655" spans="1:31" x14ac:dyDescent="0.15">
      <c r="A655" s="170"/>
      <c r="B655" s="25"/>
      <c r="D655" s="7"/>
      <c r="E655" s="7"/>
      <c r="F655" s="7"/>
      <c r="G655" s="7"/>
      <c r="I655"/>
      <c r="K655" s="11"/>
      <c r="L655" s="8"/>
      <c r="N655" s="11"/>
      <c r="O655" s="15"/>
      <c r="P655" s="11"/>
      <c r="Q655" s="11"/>
      <c r="R655" s="11"/>
      <c r="S655" s="11"/>
      <c r="T655" s="11"/>
      <c r="AB655" s="25"/>
      <c r="AC655" s="73"/>
      <c r="AD655" s="25"/>
      <c r="AE655" s="25">
        <f>IF(V655&lt;Ds,'Corn Irr'!G655,IF(V655&gt;Dd,0,'Corn Irr'!G655*AD655))</f>
        <v>0</v>
      </c>
    </row>
    <row r="656" spans="1:31" x14ac:dyDescent="0.15">
      <c r="A656" s="170"/>
      <c r="B656" s="25"/>
      <c r="D656" s="7"/>
      <c r="E656" s="7"/>
      <c r="F656" s="7"/>
      <c r="G656" s="7"/>
      <c r="I656"/>
      <c r="K656" s="11"/>
      <c r="L656" s="8"/>
      <c r="N656" s="11"/>
      <c r="O656" s="15"/>
      <c r="P656" s="11"/>
      <c r="Q656" s="11"/>
      <c r="R656" s="11"/>
      <c r="S656" s="11"/>
      <c r="T656" s="11"/>
      <c r="AB656" s="25"/>
      <c r="AC656" s="73"/>
      <c r="AD656" s="25"/>
      <c r="AE656" s="25">
        <f>IF(V656&lt;Ds,'Corn Irr'!G656,IF(V656&gt;Dd,0,'Corn Irr'!G656*AD656))</f>
        <v>0</v>
      </c>
    </row>
    <row r="657" spans="1:31" x14ac:dyDescent="0.15">
      <c r="A657" s="170"/>
      <c r="B657" s="25"/>
      <c r="D657" s="7"/>
      <c r="E657" s="7"/>
      <c r="F657" s="7"/>
      <c r="G657" s="7"/>
      <c r="I657"/>
      <c r="K657" s="11"/>
      <c r="L657" s="8"/>
      <c r="N657" s="11"/>
      <c r="O657" s="15"/>
      <c r="P657" s="11"/>
      <c r="Q657" s="11"/>
      <c r="R657" s="11"/>
      <c r="S657" s="11"/>
      <c r="T657" s="11"/>
      <c r="AB657" s="25"/>
      <c r="AC657" s="73"/>
      <c r="AD657" s="25"/>
      <c r="AE657" s="25">
        <f>IF(V657&lt;Ds,'Corn Irr'!G657,IF(V657&gt;Dd,0,'Corn Irr'!G657*AD657))</f>
        <v>0</v>
      </c>
    </row>
    <row r="658" spans="1:31" x14ac:dyDescent="0.15">
      <c r="A658" s="170"/>
      <c r="B658" s="25"/>
      <c r="D658" s="7"/>
      <c r="E658" s="7"/>
      <c r="F658" s="7"/>
      <c r="G658" s="7"/>
      <c r="I658"/>
      <c r="K658" s="11"/>
      <c r="L658" s="8"/>
      <c r="N658" s="11"/>
      <c r="O658" s="15"/>
      <c r="P658" s="11"/>
      <c r="Q658" s="11"/>
      <c r="R658" s="11"/>
      <c r="S658" s="11"/>
      <c r="T658" s="11"/>
      <c r="AB658" s="25"/>
      <c r="AC658" s="73"/>
      <c r="AD658" s="25"/>
      <c r="AE658" s="25">
        <f>IF(V658&lt;Ds,'Corn Irr'!G658,IF(V658&gt;Dd,0,'Corn Irr'!G658*AD658))</f>
        <v>0</v>
      </c>
    </row>
    <row r="659" spans="1:31" x14ac:dyDescent="0.15">
      <c r="A659" s="170"/>
      <c r="B659" s="25"/>
      <c r="D659" s="7"/>
      <c r="E659" s="7"/>
      <c r="F659" s="7"/>
      <c r="G659" s="7"/>
      <c r="I659"/>
      <c r="K659" s="11"/>
      <c r="L659" s="8"/>
      <c r="N659" s="11"/>
      <c r="O659" s="15"/>
      <c r="P659" s="11"/>
      <c r="Q659" s="11"/>
      <c r="R659" s="11"/>
      <c r="S659" s="11"/>
      <c r="T659" s="11"/>
      <c r="AB659" s="25"/>
      <c r="AC659" s="73"/>
      <c r="AD659" s="25"/>
      <c r="AE659" s="25">
        <f>IF(V659&lt;Ds,'Corn Irr'!G659,IF(V659&gt;Dd,0,'Corn Irr'!G659*AD659))</f>
        <v>0</v>
      </c>
    </row>
    <row r="660" spans="1:31" x14ac:dyDescent="0.15">
      <c r="A660" s="170"/>
      <c r="B660" s="25"/>
      <c r="D660" s="7"/>
      <c r="E660" s="7"/>
      <c r="F660" s="7"/>
      <c r="G660" s="7"/>
      <c r="I660"/>
      <c r="K660" s="11"/>
      <c r="L660" s="8"/>
      <c r="N660" s="11"/>
      <c r="O660" s="15"/>
      <c r="P660" s="11"/>
      <c r="Q660" s="11"/>
      <c r="R660" s="11"/>
      <c r="S660" s="11"/>
      <c r="T660" s="11"/>
      <c r="AB660" s="25"/>
      <c r="AC660" s="73"/>
      <c r="AD660" s="25"/>
      <c r="AE660" s="25">
        <f>IF(V660&lt;Ds,'Corn Irr'!G660,IF(V660&gt;Dd,0,'Corn Irr'!G660*AD660))</f>
        <v>0</v>
      </c>
    </row>
    <row r="661" spans="1:31" x14ac:dyDescent="0.15">
      <c r="A661" s="170"/>
      <c r="B661" s="25"/>
      <c r="D661" s="7"/>
      <c r="E661" s="7"/>
      <c r="F661" s="7"/>
      <c r="G661" s="7"/>
      <c r="I661"/>
      <c r="K661" s="11"/>
      <c r="L661" s="8"/>
      <c r="N661" s="11"/>
      <c r="O661" s="15"/>
      <c r="P661" s="11"/>
      <c r="Q661" s="11"/>
      <c r="R661" s="11"/>
      <c r="S661" s="11"/>
      <c r="T661" s="11"/>
      <c r="AB661" s="25"/>
      <c r="AC661" s="73"/>
      <c r="AD661" s="25"/>
      <c r="AE661" s="25">
        <f>IF(V661&lt;Ds,'Corn Irr'!G661,IF(V661&gt;Dd,0,'Corn Irr'!G661*AD661))</f>
        <v>0</v>
      </c>
    </row>
    <row r="662" spans="1:31" x14ac:dyDescent="0.15">
      <c r="A662" s="170"/>
      <c r="B662" s="25"/>
      <c r="D662" s="7"/>
      <c r="E662" s="7"/>
      <c r="F662" s="7"/>
      <c r="G662" s="7"/>
      <c r="I662"/>
      <c r="K662" s="11"/>
      <c r="L662" s="8"/>
      <c r="N662" s="11"/>
      <c r="O662" s="15"/>
      <c r="P662" s="11"/>
      <c r="Q662" s="11"/>
      <c r="R662" s="11"/>
      <c r="S662" s="11"/>
      <c r="T662" s="11"/>
      <c r="AB662" s="25"/>
      <c r="AC662" s="73"/>
      <c r="AD662" s="25"/>
      <c r="AE662" s="25">
        <f>IF(V662&lt;Ds,'Corn Irr'!G662,IF(V662&gt;Dd,0,'Corn Irr'!G662*AD662))</f>
        <v>0</v>
      </c>
    </row>
    <row r="663" spans="1:31" x14ac:dyDescent="0.15">
      <c r="A663" s="170"/>
      <c r="B663" s="25"/>
      <c r="D663" s="7"/>
      <c r="E663" s="7"/>
      <c r="F663" s="7"/>
      <c r="G663" s="7"/>
      <c r="I663"/>
      <c r="K663" s="11"/>
      <c r="L663" s="8"/>
      <c r="N663" s="11"/>
      <c r="O663" s="15"/>
      <c r="P663" s="11"/>
      <c r="Q663" s="11"/>
      <c r="R663" s="11"/>
      <c r="S663" s="11"/>
      <c r="T663" s="11"/>
      <c r="AB663" s="25"/>
      <c r="AC663" s="73"/>
      <c r="AD663" s="25"/>
      <c r="AE663" s="25">
        <f>IF(V663&lt;Ds,'Corn Irr'!G663,IF(V663&gt;Dd,0,'Corn Irr'!G663*AD663))</f>
        <v>0</v>
      </c>
    </row>
    <row r="664" spans="1:31" x14ac:dyDescent="0.15">
      <c r="A664" s="170"/>
      <c r="B664" s="25"/>
      <c r="D664" s="7"/>
      <c r="E664" s="7"/>
      <c r="F664" s="7"/>
      <c r="G664" s="7"/>
      <c r="I664"/>
      <c r="K664" s="11"/>
      <c r="L664" s="8"/>
      <c r="N664" s="11"/>
      <c r="O664" s="15"/>
      <c r="P664" s="11"/>
      <c r="Q664" s="11"/>
      <c r="R664" s="11"/>
      <c r="S664" s="11"/>
      <c r="T664" s="11"/>
      <c r="AB664" s="25"/>
      <c r="AC664" s="73"/>
      <c r="AD664" s="25"/>
      <c r="AE664" s="25">
        <f>IF(V664&lt;Ds,'Corn Irr'!G664,IF(V664&gt;Dd,0,'Corn Irr'!G664*AD664))</f>
        <v>0</v>
      </c>
    </row>
    <row r="665" spans="1:31" x14ac:dyDescent="0.15">
      <c r="A665" s="170"/>
      <c r="B665" s="25"/>
      <c r="D665" s="7"/>
      <c r="E665" s="7"/>
      <c r="F665" s="7"/>
      <c r="G665" s="7"/>
      <c r="I665"/>
      <c r="K665" s="11"/>
      <c r="L665" s="8"/>
      <c r="N665" s="11"/>
      <c r="O665" s="15"/>
      <c r="P665" s="11"/>
      <c r="Q665" s="11"/>
      <c r="R665" s="11"/>
      <c r="S665" s="11"/>
      <c r="T665" s="11"/>
      <c r="AB665" s="25"/>
      <c r="AC665" s="73"/>
      <c r="AD665" s="25"/>
      <c r="AE665" s="25">
        <f>IF(V665&lt;Ds,'Corn Irr'!G665,IF(V665&gt;Dd,0,'Corn Irr'!G665*AD665))</f>
        <v>0</v>
      </c>
    </row>
    <row r="666" spans="1:31" x14ac:dyDescent="0.15">
      <c r="A666" s="170"/>
      <c r="B666" s="25"/>
      <c r="D666" s="7"/>
      <c r="E666" s="7"/>
      <c r="F666" s="7"/>
      <c r="G666" s="7"/>
      <c r="I666"/>
      <c r="K666" s="11"/>
      <c r="L666" s="8"/>
      <c r="N666" s="11"/>
      <c r="O666" s="15"/>
      <c r="P666" s="11"/>
      <c r="Q666" s="11"/>
      <c r="R666" s="11"/>
      <c r="S666" s="11"/>
      <c r="T666" s="11"/>
      <c r="AB666" s="25"/>
      <c r="AC666" s="73"/>
      <c r="AD666" s="25"/>
      <c r="AE666" s="25">
        <f>IF(V666&lt;Ds,'Corn Irr'!G666,IF(V666&gt;Dd,0,'Corn Irr'!G666*AD666))</f>
        <v>0</v>
      </c>
    </row>
    <row r="667" spans="1:31" x14ac:dyDescent="0.15">
      <c r="A667" s="170"/>
      <c r="B667" s="25"/>
      <c r="D667" s="7"/>
      <c r="E667" s="7"/>
      <c r="F667" s="7"/>
      <c r="G667" s="7"/>
      <c r="I667"/>
      <c r="K667" s="11"/>
      <c r="L667" s="8"/>
      <c r="N667" s="11"/>
      <c r="O667" s="15"/>
      <c r="P667" s="11"/>
      <c r="Q667" s="11"/>
      <c r="R667" s="11"/>
      <c r="S667" s="11"/>
      <c r="T667" s="11"/>
      <c r="AB667" s="25"/>
      <c r="AC667" s="73"/>
      <c r="AD667" s="25"/>
      <c r="AE667" s="25">
        <f>IF(V667&lt;Ds,'Corn Irr'!G667,IF(V667&gt;Dd,0,'Corn Irr'!G667*AD667))</f>
        <v>0</v>
      </c>
    </row>
    <row r="668" spans="1:31" x14ac:dyDescent="0.15">
      <c r="A668" s="170"/>
      <c r="B668" s="25"/>
      <c r="D668" s="7"/>
      <c r="E668" s="7"/>
      <c r="F668" s="7"/>
      <c r="G668" s="7"/>
      <c r="I668"/>
      <c r="K668" s="11"/>
      <c r="L668" s="8"/>
      <c r="N668" s="11"/>
      <c r="O668" s="15"/>
      <c r="P668" s="11"/>
      <c r="Q668" s="11"/>
      <c r="R668" s="11"/>
      <c r="S668" s="11"/>
      <c r="T668" s="11"/>
      <c r="AB668" s="25"/>
      <c r="AC668" s="73"/>
      <c r="AD668" s="25"/>
      <c r="AE668" s="25">
        <f>IF(V668&lt;Ds,'Corn Irr'!G668,IF(V668&gt;Dd,0,'Corn Irr'!G668*AD668))</f>
        <v>0</v>
      </c>
    </row>
    <row r="669" spans="1:31" x14ac:dyDescent="0.15">
      <c r="A669" s="170"/>
      <c r="B669" s="25"/>
      <c r="D669" s="7"/>
      <c r="E669" s="7"/>
      <c r="F669" s="7"/>
      <c r="G669" s="7"/>
      <c r="I669"/>
      <c r="K669" s="11"/>
      <c r="L669" s="8"/>
      <c r="N669" s="11"/>
      <c r="O669" s="15"/>
      <c r="P669" s="11"/>
      <c r="Q669" s="11"/>
      <c r="R669" s="11"/>
      <c r="S669" s="11"/>
      <c r="T669" s="11"/>
      <c r="AB669" s="25"/>
      <c r="AC669" s="73"/>
      <c r="AD669" s="25"/>
      <c r="AE669" s="25">
        <f>IF(V669&lt;Ds,'Corn Irr'!G669,IF(V669&gt;Dd,0,'Corn Irr'!G669*AD669))</f>
        <v>0</v>
      </c>
    </row>
    <row r="670" spans="1:31" x14ac:dyDescent="0.15">
      <c r="A670" s="170"/>
      <c r="B670" s="25"/>
      <c r="D670" s="7"/>
      <c r="E670" s="7"/>
      <c r="F670" s="7"/>
      <c r="G670" s="7"/>
      <c r="I670"/>
      <c r="K670" s="11"/>
      <c r="L670" s="8"/>
      <c r="N670" s="11"/>
      <c r="O670" s="15"/>
      <c r="P670" s="11"/>
      <c r="Q670" s="11"/>
      <c r="R670" s="11"/>
      <c r="S670" s="11"/>
      <c r="T670" s="11"/>
      <c r="AB670" s="25"/>
      <c r="AC670" s="73"/>
      <c r="AD670" s="25"/>
      <c r="AE670" s="25">
        <f>IF(V670&lt;Ds,'Corn Irr'!G670,IF(V670&gt;Dd,0,'Corn Irr'!G670*AD670))</f>
        <v>0</v>
      </c>
    </row>
    <row r="671" spans="1:31" x14ac:dyDescent="0.15">
      <c r="A671" s="170"/>
      <c r="B671" s="25"/>
      <c r="D671" s="7"/>
      <c r="E671" s="7"/>
      <c r="F671" s="7"/>
      <c r="G671" s="7"/>
      <c r="I671"/>
      <c r="K671" s="11"/>
      <c r="L671" s="8"/>
      <c r="N671" s="11"/>
      <c r="O671" s="15"/>
      <c r="P671" s="11"/>
      <c r="Q671" s="11"/>
      <c r="R671" s="11"/>
      <c r="S671" s="11"/>
      <c r="T671" s="11"/>
      <c r="AB671" s="25"/>
      <c r="AC671" s="73"/>
      <c r="AD671" s="25"/>
      <c r="AE671" s="25">
        <f>IF(V671&lt;Ds,'Corn Irr'!G671,IF(V671&gt;Dd,0,'Corn Irr'!G671*AD671))</f>
        <v>0</v>
      </c>
    </row>
    <row r="672" spans="1:31" x14ac:dyDescent="0.15">
      <c r="A672" s="170"/>
      <c r="B672" s="25"/>
      <c r="D672" s="7"/>
      <c r="E672" s="7"/>
      <c r="F672" s="7"/>
      <c r="G672" s="7"/>
      <c r="I672"/>
      <c r="K672" s="11"/>
      <c r="L672" s="8"/>
      <c r="N672" s="11"/>
      <c r="O672" s="15"/>
      <c r="P672" s="11"/>
      <c r="Q672" s="11"/>
      <c r="R672" s="11"/>
      <c r="S672" s="11"/>
      <c r="T672" s="11"/>
      <c r="AB672" s="25"/>
      <c r="AC672" s="73"/>
      <c r="AD672" s="25"/>
      <c r="AE672" s="25">
        <f>IF(V672&lt;Ds,'Corn Irr'!G672,IF(V672&gt;Dd,0,'Corn Irr'!G672*AD672))</f>
        <v>0</v>
      </c>
    </row>
    <row r="673" spans="1:31" ht="16" x14ac:dyDescent="0.2">
      <c r="A673" s="170"/>
      <c r="B673" s="25"/>
      <c r="D673" s="7"/>
      <c r="E673" s="7"/>
      <c r="F673" s="7"/>
      <c r="G673" s="7"/>
      <c r="I673"/>
      <c r="K673" s="11"/>
      <c r="L673" s="8"/>
      <c r="N673" s="11"/>
      <c r="O673" s="15"/>
      <c r="P673" s="11"/>
      <c r="Q673" s="11"/>
      <c r="R673" s="11"/>
      <c r="S673" s="11"/>
      <c r="T673" s="11"/>
      <c r="X673" s="179"/>
      <c r="AB673" s="25"/>
      <c r="AC673" s="73"/>
      <c r="AD673" s="25"/>
      <c r="AE673" s="25">
        <f>IF(V673&lt;Ds,'Corn Irr'!G673,IF(V673&gt;Dd,0,'Corn Irr'!G673*AD673))</f>
        <v>0</v>
      </c>
    </row>
    <row r="674" spans="1:31" ht="16" x14ac:dyDescent="0.2">
      <c r="A674" s="170"/>
      <c r="B674" s="25"/>
      <c r="D674" s="7"/>
      <c r="E674" s="7"/>
      <c r="F674" s="7"/>
      <c r="G674" s="7"/>
      <c r="I674"/>
      <c r="K674" s="11"/>
      <c r="L674" s="8"/>
      <c r="N674" s="11"/>
      <c r="O674" s="15"/>
      <c r="P674" s="11"/>
      <c r="Q674" s="11"/>
      <c r="R674" s="11"/>
      <c r="S674" s="11"/>
      <c r="T674" s="11"/>
      <c r="X674" s="179"/>
      <c r="AB674" s="25"/>
      <c r="AC674" s="73"/>
      <c r="AD674" s="25"/>
      <c r="AE674" s="25">
        <f>IF(V674&lt;Ds,'Corn Irr'!G674,IF(V674&gt;Dd,0,'Corn Irr'!G674*AD674))</f>
        <v>0</v>
      </c>
    </row>
    <row r="675" spans="1:31" ht="16" x14ac:dyDescent="0.2">
      <c r="A675" s="170"/>
      <c r="B675" s="25"/>
      <c r="D675" s="7"/>
      <c r="E675" s="7"/>
      <c r="F675" s="7"/>
      <c r="G675" s="7"/>
      <c r="I675"/>
      <c r="K675" s="11"/>
      <c r="L675" s="8"/>
      <c r="N675" s="11"/>
      <c r="O675" s="15"/>
      <c r="P675" s="11"/>
      <c r="Q675" s="11"/>
      <c r="R675" s="11"/>
      <c r="S675" s="11"/>
      <c r="T675" s="11"/>
      <c r="X675" s="179"/>
      <c r="AB675" s="25"/>
      <c r="AC675" s="73"/>
      <c r="AD675" s="25"/>
      <c r="AE675" s="25">
        <f>IF(V675&lt;Ds,'Corn Irr'!G675,IF(V675&gt;Dd,0,'Corn Irr'!G675*AD675))</f>
        <v>0</v>
      </c>
    </row>
    <row r="676" spans="1:31" ht="16" x14ac:dyDescent="0.2">
      <c r="A676" s="170"/>
      <c r="B676" s="25"/>
      <c r="D676" s="7"/>
      <c r="E676" s="7"/>
      <c r="F676" s="7"/>
      <c r="G676" s="7"/>
      <c r="I676"/>
      <c r="K676" s="11"/>
      <c r="L676" s="8"/>
      <c r="N676" s="11"/>
      <c r="O676" s="15"/>
      <c r="P676" s="11"/>
      <c r="Q676" s="11"/>
      <c r="R676" s="11"/>
      <c r="S676" s="11"/>
      <c r="T676" s="11"/>
      <c r="X676" s="179"/>
      <c r="AB676" s="25"/>
      <c r="AC676" s="73"/>
      <c r="AD676" s="25"/>
      <c r="AE676" s="25">
        <f>IF(V676&lt;Ds,'Corn Irr'!G676,IF(V676&gt;Dd,0,'Corn Irr'!G676*AD676))</f>
        <v>0</v>
      </c>
    </row>
    <row r="677" spans="1:31" x14ac:dyDescent="0.15">
      <c r="A677" s="170"/>
      <c r="B677" s="25"/>
      <c r="D677" s="7"/>
      <c r="E677" s="7"/>
      <c r="F677" s="7"/>
      <c r="G677" s="7"/>
      <c r="I677"/>
      <c r="K677" s="11"/>
      <c r="L677" s="8"/>
      <c r="N677" s="11"/>
      <c r="O677" s="15"/>
      <c r="P677" s="11"/>
      <c r="Q677" s="11"/>
      <c r="R677" s="11"/>
      <c r="S677" s="11"/>
      <c r="T677" s="11"/>
      <c r="AB677" s="25"/>
      <c r="AC677" s="73"/>
      <c r="AD677" s="25"/>
      <c r="AE677" s="25">
        <f>IF(V677&lt;Ds,'Corn Irr'!G677,IF(V677&gt;Dd,0,'Corn Irr'!G677*AD677))</f>
        <v>0</v>
      </c>
    </row>
    <row r="678" spans="1:31" ht="16" x14ac:dyDescent="0.2">
      <c r="A678" s="170"/>
      <c r="B678" s="25"/>
      <c r="D678" s="7"/>
      <c r="E678" s="7"/>
      <c r="F678" s="7"/>
      <c r="G678" s="7"/>
      <c r="I678"/>
      <c r="K678" s="11"/>
      <c r="L678" s="8"/>
      <c r="N678" s="11"/>
      <c r="O678" s="15"/>
      <c r="P678" s="11"/>
      <c r="Q678" s="11"/>
      <c r="R678" s="11"/>
      <c r="S678" s="11"/>
      <c r="T678" s="11"/>
      <c r="X678" s="179"/>
      <c r="AB678" s="25"/>
      <c r="AC678" s="73"/>
      <c r="AD678" s="25"/>
      <c r="AE678" s="25">
        <f>IF(V678&lt;Ds,'Corn Irr'!G678,IF(V678&gt;Dd,0,'Corn Irr'!G678*AD678))</f>
        <v>0</v>
      </c>
    </row>
    <row r="679" spans="1:31" ht="16" x14ac:dyDescent="0.2">
      <c r="A679" s="170"/>
      <c r="B679" s="25"/>
      <c r="D679" s="7"/>
      <c r="E679" s="7"/>
      <c r="F679" s="7"/>
      <c r="G679" s="7"/>
      <c r="I679"/>
      <c r="K679" s="11"/>
      <c r="L679" s="8"/>
      <c r="N679" s="11"/>
      <c r="O679" s="15"/>
      <c r="P679" s="11"/>
      <c r="Q679" s="11"/>
      <c r="R679" s="11"/>
      <c r="S679" s="11"/>
      <c r="T679" s="11"/>
      <c r="X679" s="179"/>
      <c r="AB679" s="25"/>
      <c r="AC679" s="73"/>
      <c r="AD679" s="25"/>
      <c r="AE679" s="25">
        <f>IF(V679&lt;Ds,'Corn Irr'!G679,IF(V679&gt;Dd,0,'Corn Irr'!G679*AD679))</f>
        <v>0</v>
      </c>
    </row>
    <row r="680" spans="1:31" ht="16" x14ac:dyDescent="0.2">
      <c r="A680" s="170"/>
      <c r="B680" s="25"/>
      <c r="D680" s="7"/>
      <c r="E680" s="7"/>
      <c r="F680" s="7"/>
      <c r="G680" s="7"/>
      <c r="I680"/>
      <c r="K680" s="11"/>
      <c r="L680" s="8"/>
      <c r="N680" s="11"/>
      <c r="O680" s="15"/>
      <c r="P680" s="11"/>
      <c r="Q680" s="11"/>
      <c r="R680" s="11"/>
      <c r="S680" s="11"/>
      <c r="T680" s="11"/>
      <c r="X680" s="179"/>
      <c r="AB680" s="25"/>
      <c r="AC680" s="73"/>
      <c r="AD680" s="25"/>
      <c r="AE680" s="25">
        <f>IF(V680&lt;Ds,'Corn Irr'!G680,IF(V680&gt;Dd,0,'Corn Irr'!G680*AD680))</f>
        <v>0</v>
      </c>
    </row>
    <row r="681" spans="1:31" ht="16" x14ac:dyDescent="0.2">
      <c r="A681" s="170"/>
      <c r="B681" s="25"/>
      <c r="D681" s="7"/>
      <c r="E681" s="7"/>
      <c r="F681" s="7"/>
      <c r="G681" s="7"/>
      <c r="I681"/>
      <c r="K681" s="11"/>
      <c r="L681" s="8"/>
      <c r="N681" s="11"/>
      <c r="O681" s="15"/>
      <c r="P681" s="11"/>
      <c r="Q681" s="11"/>
      <c r="R681" s="11"/>
      <c r="S681" s="11"/>
      <c r="T681" s="11"/>
      <c r="X681" s="179"/>
      <c r="AB681" s="25"/>
      <c r="AC681" s="73"/>
      <c r="AD681" s="25"/>
      <c r="AE681" s="25">
        <f>IF(V681&lt;Ds,'Corn Irr'!G681,IF(V681&gt;Dd,0,'Corn Irr'!G681*AD681))</f>
        <v>0</v>
      </c>
    </row>
    <row r="682" spans="1:31" ht="16" x14ac:dyDescent="0.2">
      <c r="A682" s="170"/>
      <c r="B682" s="25"/>
      <c r="D682" s="7"/>
      <c r="E682" s="7"/>
      <c r="F682" s="7"/>
      <c r="G682" s="7"/>
      <c r="I682"/>
      <c r="K682" s="11"/>
      <c r="L682" s="8"/>
      <c r="N682" s="11"/>
      <c r="O682" s="15"/>
      <c r="P682" s="11"/>
      <c r="Q682" s="11"/>
      <c r="R682" s="11"/>
      <c r="S682" s="11"/>
      <c r="T682" s="11"/>
      <c r="X682" s="179"/>
      <c r="AB682" s="25"/>
      <c r="AC682" s="73"/>
      <c r="AD682" s="25"/>
      <c r="AE682" s="25">
        <f>IF(V682&lt;Ds,'Corn Irr'!G682,IF(V682&gt;Dd,0,'Corn Irr'!G682*AD682))</f>
        <v>0</v>
      </c>
    </row>
    <row r="683" spans="1:31" x14ac:dyDescent="0.15">
      <c r="A683" s="170"/>
      <c r="B683" s="25"/>
      <c r="D683" s="7"/>
      <c r="E683" s="7"/>
      <c r="F683" s="7"/>
      <c r="G683" s="7"/>
      <c r="I683"/>
      <c r="K683" s="11"/>
      <c r="L683" s="8"/>
      <c r="N683" s="11"/>
      <c r="O683" s="15"/>
      <c r="P683" s="11"/>
      <c r="Q683" s="11"/>
      <c r="R683" s="11"/>
      <c r="S683" s="11"/>
      <c r="T683" s="11"/>
      <c r="AB683" s="25"/>
      <c r="AC683" s="73"/>
      <c r="AD683" s="25"/>
      <c r="AE683" s="25">
        <f>IF(V683&lt;Ds,'Corn Irr'!G683,IF(V683&gt;Dd,0,'Corn Irr'!G683*AD683))</f>
        <v>0</v>
      </c>
    </row>
    <row r="684" spans="1:31" x14ac:dyDescent="0.15">
      <c r="A684" s="170"/>
      <c r="B684" s="25"/>
      <c r="D684" s="7"/>
      <c r="E684" s="7"/>
      <c r="F684" s="7"/>
      <c r="G684" s="7"/>
      <c r="I684"/>
      <c r="K684" s="11"/>
      <c r="L684" s="8"/>
      <c r="N684" s="11"/>
      <c r="O684" s="15"/>
      <c r="P684" s="11"/>
      <c r="Q684" s="11"/>
      <c r="R684" s="11"/>
      <c r="S684" s="11"/>
      <c r="T684" s="11"/>
      <c r="AB684" s="25"/>
      <c r="AC684" s="73"/>
      <c r="AD684" s="25"/>
      <c r="AE684" s="25">
        <f>IF(V684&lt;Ds,'Corn Irr'!G684,IF(V684&gt;Dd,0,'Corn Irr'!G684*AD684))</f>
        <v>0</v>
      </c>
    </row>
    <row r="685" spans="1:31" x14ac:dyDescent="0.15">
      <c r="A685" s="170"/>
      <c r="B685" s="25"/>
      <c r="D685" s="7"/>
      <c r="E685" s="7"/>
      <c r="F685" s="7"/>
      <c r="G685" s="7"/>
      <c r="I685"/>
      <c r="K685" s="11"/>
      <c r="L685" s="8"/>
      <c r="N685" s="11"/>
      <c r="O685" s="15"/>
      <c r="P685" s="11"/>
      <c r="Q685" s="11"/>
      <c r="R685" s="11"/>
      <c r="S685" s="11"/>
      <c r="T685" s="11"/>
      <c r="AB685" s="25"/>
      <c r="AC685" s="73"/>
      <c r="AD685" s="25"/>
      <c r="AE685" s="25">
        <f>IF(V685&lt;Ds,'Corn Irr'!G685,IF(V685&gt;Dd,0,'Corn Irr'!G685*AD685))</f>
        <v>0</v>
      </c>
    </row>
    <row r="686" spans="1:31" x14ac:dyDescent="0.15">
      <c r="A686" s="170"/>
      <c r="B686" s="25"/>
      <c r="D686" s="7"/>
      <c r="E686" s="7"/>
      <c r="F686" s="7"/>
      <c r="G686" s="7"/>
      <c r="I686"/>
      <c r="K686" s="11"/>
      <c r="L686" s="8"/>
      <c r="N686" s="11"/>
      <c r="O686" s="15"/>
      <c r="P686" s="11"/>
      <c r="Q686" s="11"/>
      <c r="R686" s="11"/>
      <c r="S686" s="11"/>
      <c r="T686" s="11"/>
      <c r="AB686" s="25"/>
      <c r="AC686" s="73"/>
      <c r="AD686" s="25"/>
      <c r="AE686" s="25">
        <f>IF(V686&lt;Ds,'Corn Irr'!G686,IF(V686&gt;Dd,0,'Corn Irr'!G686*AD686))</f>
        <v>0</v>
      </c>
    </row>
    <row r="687" spans="1:31" x14ac:dyDescent="0.15">
      <c r="A687" s="170"/>
      <c r="B687" s="25"/>
      <c r="D687" s="7"/>
      <c r="E687" s="7"/>
      <c r="F687" s="7"/>
      <c r="G687" s="7"/>
      <c r="I687"/>
      <c r="K687" s="11"/>
      <c r="L687" s="8"/>
      <c r="N687" s="11"/>
      <c r="O687" s="15"/>
      <c r="P687" s="11"/>
      <c r="Q687" s="11"/>
      <c r="R687" s="11"/>
      <c r="S687" s="11"/>
      <c r="T687" s="11"/>
      <c r="AB687" s="25"/>
      <c r="AC687" s="73"/>
      <c r="AD687" s="25"/>
      <c r="AE687" s="25">
        <f>IF(V687&lt;Ds,'Corn Irr'!G687,IF(V687&gt;Dd,0,'Corn Irr'!G687*AD687))</f>
        <v>0</v>
      </c>
    </row>
    <row r="688" spans="1:31" x14ac:dyDescent="0.15">
      <c r="A688" s="170"/>
      <c r="B688" s="25"/>
      <c r="D688" s="7"/>
      <c r="E688" s="7"/>
      <c r="F688" s="7"/>
      <c r="G688" s="7"/>
      <c r="I688"/>
      <c r="K688" s="11"/>
      <c r="L688" s="8"/>
      <c r="N688" s="11"/>
      <c r="O688" s="15"/>
      <c r="P688" s="11"/>
      <c r="Q688" s="11"/>
      <c r="R688" s="11"/>
      <c r="S688" s="11"/>
      <c r="T688" s="11"/>
      <c r="AB688" s="25"/>
      <c r="AC688" s="73"/>
      <c r="AD688" s="25"/>
      <c r="AE688" s="25">
        <f>IF(V688&lt;Ds,'Corn Irr'!G688,IF(V688&gt;Dd,0,'Corn Irr'!G688*AD688))</f>
        <v>0</v>
      </c>
    </row>
    <row r="689" spans="1:31" x14ac:dyDescent="0.15">
      <c r="A689" s="170"/>
      <c r="B689" s="25"/>
      <c r="D689" s="7"/>
      <c r="E689" s="7"/>
      <c r="F689" s="7"/>
      <c r="G689" s="7"/>
      <c r="I689"/>
      <c r="K689" s="11"/>
      <c r="L689" s="8"/>
      <c r="N689" s="11"/>
      <c r="O689" s="15"/>
      <c r="P689" s="11"/>
      <c r="Q689" s="11"/>
      <c r="R689" s="11"/>
      <c r="S689" s="11"/>
      <c r="T689" s="11"/>
      <c r="AB689" s="25"/>
      <c r="AC689" s="73"/>
      <c r="AD689" s="25"/>
      <c r="AE689" s="25">
        <f>IF(V689&lt;Ds,'Corn Irr'!G689,IF(V689&gt;Dd,0,'Corn Irr'!G689*AD689))</f>
        <v>0</v>
      </c>
    </row>
    <row r="690" spans="1:31" x14ac:dyDescent="0.15">
      <c r="A690" s="170"/>
      <c r="B690" s="25"/>
      <c r="D690" s="7"/>
      <c r="E690" s="7"/>
      <c r="F690" s="7"/>
      <c r="G690" s="7"/>
      <c r="I690"/>
      <c r="K690" s="11"/>
      <c r="L690" s="8"/>
      <c r="N690" s="11"/>
      <c r="O690" s="15"/>
      <c r="P690" s="11"/>
      <c r="Q690" s="11"/>
      <c r="R690" s="11"/>
      <c r="S690" s="11"/>
      <c r="T690" s="11"/>
      <c r="AB690" s="25"/>
      <c r="AC690" s="73"/>
      <c r="AD690" s="25"/>
      <c r="AE690" s="25">
        <f>IF(V690&lt;Ds,'Corn Irr'!G690,IF(V690&gt;Dd,0,'Corn Irr'!G690*AD690))</f>
        <v>0</v>
      </c>
    </row>
    <row r="691" spans="1:31" x14ac:dyDescent="0.15">
      <c r="A691" s="170"/>
      <c r="B691" s="25"/>
      <c r="D691" s="7"/>
      <c r="E691" s="7"/>
      <c r="F691" s="7"/>
      <c r="G691" s="7"/>
      <c r="I691"/>
      <c r="K691" s="11"/>
      <c r="L691" s="8"/>
      <c r="N691" s="11"/>
      <c r="O691" s="15"/>
      <c r="P691" s="11"/>
      <c r="Q691" s="11"/>
      <c r="R691" s="11"/>
      <c r="S691" s="11"/>
      <c r="T691" s="11"/>
      <c r="AB691" s="25"/>
      <c r="AC691" s="73"/>
      <c r="AD691" s="25"/>
      <c r="AE691" s="25">
        <f>IF(V691&lt;Ds,'Corn Irr'!G691,IF(V691&gt;Dd,0,'Corn Irr'!G691*AD691))</f>
        <v>0</v>
      </c>
    </row>
    <row r="692" spans="1:31" x14ac:dyDescent="0.15">
      <c r="A692" s="170"/>
      <c r="B692" s="25"/>
      <c r="D692" s="7"/>
      <c r="E692" s="7"/>
      <c r="F692" s="7"/>
      <c r="G692" s="7"/>
      <c r="I692"/>
      <c r="K692" s="11"/>
      <c r="L692" s="8"/>
      <c r="N692" s="11"/>
      <c r="O692" s="15"/>
      <c r="P692" s="11"/>
      <c r="Q692" s="11"/>
      <c r="R692" s="11"/>
      <c r="S692" s="11"/>
      <c r="T692" s="11"/>
      <c r="AB692" s="25"/>
      <c r="AC692" s="73"/>
      <c r="AD692" s="25"/>
      <c r="AE692" s="25">
        <f>IF(V692&lt;Ds,'Corn Irr'!G692,IF(V692&gt;Dd,0,'Corn Irr'!G692*AD692))</f>
        <v>0</v>
      </c>
    </row>
    <row r="693" spans="1:31" x14ac:dyDescent="0.15">
      <c r="A693" s="170"/>
      <c r="B693" s="25"/>
      <c r="D693" s="7"/>
      <c r="E693" s="7"/>
      <c r="F693" s="7"/>
      <c r="G693" s="7"/>
      <c r="I693"/>
      <c r="K693" s="11"/>
      <c r="L693" s="8"/>
      <c r="N693" s="11"/>
      <c r="O693" s="15"/>
      <c r="P693" s="11"/>
      <c r="Q693" s="11"/>
      <c r="R693" s="11"/>
      <c r="S693" s="11"/>
      <c r="T693" s="11"/>
      <c r="AB693" s="25"/>
      <c r="AC693" s="73"/>
      <c r="AD693" s="25"/>
      <c r="AE693" s="25">
        <f>IF(V693&lt;Ds,'Corn Irr'!G693,IF(V693&gt;Dd,0,'Corn Irr'!G693*AD693))</f>
        <v>0</v>
      </c>
    </row>
    <row r="694" spans="1:31" x14ac:dyDescent="0.15">
      <c r="A694" s="170"/>
      <c r="B694" s="25"/>
      <c r="D694" s="7"/>
      <c r="E694" s="7"/>
      <c r="F694" s="7"/>
      <c r="G694" s="7"/>
      <c r="I694"/>
      <c r="K694" s="11"/>
      <c r="L694" s="8"/>
      <c r="N694" s="11"/>
      <c r="O694" s="15"/>
      <c r="P694" s="11"/>
      <c r="Q694" s="11"/>
      <c r="R694" s="11"/>
      <c r="S694" s="11"/>
      <c r="T694" s="11"/>
      <c r="AB694" s="25"/>
      <c r="AC694" s="73"/>
      <c r="AD694" s="25"/>
      <c r="AE694" s="25">
        <f>IF(V694&lt;Ds,'Corn Irr'!G694,IF(V694&gt;Dd,0,'Corn Irr'!G694*AD694))</f>
        <v>0</v>
      </c>
    </row>
    <row r="695" spans="1:31" x14ac:dyDescent="0.15">
      <c r="A695" s="170"/>
      <c r="B695" s="25"/>
      <c r="D695" s="7"/>
      <c r="E695" s="7"/>
      <c r="F695" s="7"/>
      <c r="G695" s="7"/>
      <c r="I695"/>
      <c r="K695" s="11"/>
      <c r="L695" s="8"/>
      <c r="N695" s="11"/>
      <c r="O695" s="15"/>
      <c r="P695" s="11"/>
      <c r="Q695" s="11"/>
      <c r="R695" s="11"/>
      <c r="S695" s="11"/>
      <c r="T695" s="11"/>
      <c r="AB695" s="25"/>
      <c r="AC695" s="73"/>
      <c r="AD695" s="25"/>
      <c r="AE695" s="25">
        <f>IF(V695&lt;Ds,'Corn Irr'!G695,IF(V695&gt;Dd,0,'Corn Irr'!G695*AD695))</f>
        <v>0</v>
      </c>
    </row>
    <row r="696" spans="1:31" x14ac:dyDescent="0.15">
      <c r="A696" s="170"/>
      <c r="B696" s="25"/>
      <c r="D696" s="7"/>
      <c r="E696" s="7"/>
      <c r="F696" s="7"/>
      <c r="G696" s="7"/>
      <c r="I696"/>
      <c r="K696" s="11"/>
      <c r="L696" s="8"/>
      <c r="N696" s="11"/>
      <c r="O696" s="15"/>
      <c r="P696" s="11"/>
      <c r="Q696" s="11"/>
      <c r="R696" s="11"/>
      <c r="S696" s="11"/>
      <c r="T696" s="11"/>
      <c r="AB696" s="25"/>
      <c r="AC696" s="73"/>
      <c r="AD696" s="25"/>
      <c r="AE696" s="25">
        <f>IF(V696&lt;Ds,'Corn Irr'!G696,IF(V696&gt;Dd,0,'Corn Irr'!G696*AD696))</f>
        <v>0</v>
      </c>
    </row>
    <row r="697" spans="1:31" x14ac:dyDescent="0.15">
      <c r="A697" s="170"/>
      <c r="B697" s="25"/>
      <c r="D697" s="7"/>
      <c r="E697" s="7"/>
      <c r="F697" s="7"/>
      <c r="G697" s="7"/>
      <c r="I697"/>
      <c r="K697" s="11"/>
      <c r="L697" s="8"/>
      <c r="N697" s="11"/>
      <c r="O697" s="15"/>
      <c r="P697" s="11"/>
      <c r="Q697" s="11"/>
      <c r="R697" s="11"/>
      <c r="S697" s="11"/>
      <c r="T697" s="11"/>
      <c r="AB697" s="25"/>
      <c r="AC697" s="73"/>
      <c r="AD697" s="25"/>
      <c r="AE697" s="25">
        <f>IF(V697&lt;Ds,'Corn Irr'!G697,IF(V697&gt;Dd,0,'Corn Irr'!G697*AD697))</f>
        <v>0</v>
      </c>
    </row>
    <row r="698" spans="1:31" x14ac:dyDescent="0.15">
      <c r="A698" s="170"/>
      <c r="B698" s="25"/>
      <c r="D698" s="7"/>
      <c r="E698" s="7"/>
      <c r="F698" s="7"/>
      <c r="G698" s="7"/>
      <c r="I698"/>
      <c r="K698" s="11"/>
      <c r="L698" s="8"/>
      <c r="N698" s="11"/>
      <c r="O698" s="15"/>
      <c r="P698" s="11"/>
      <c r="Q698" s="11"/>
      <c r="R698" s="11"/>
      <c r="S698" s="11"/>
      <c r="T698" s="11"/>
      <c r="AB698" s="25"/>
      <c r="AC698" s="73"/>
      <c r="AD698" s="25"/>
      <c r="AE698" s="25">
        <f>IF(V698&lt;Ds,'Corn Irr'!G698,IF(V698&gt;Dd,0,'Corn Irr'!G698*AD698))</f>
        <v>0</v>
      </c>
    </row>
    <row r="699" spans="1:31" x14ac:dyDescent="0.15">
      <c r="A699" s="170"/>
      <c r="B699" s="25"/>
      <c r="D699" s="7"/>
      <c r="E699" s="7"/>
      <c r="F699" s="7"/>
      <c r="G699" s="7"/>
      <c r="I699"/>
      <c r="K699" s="11"/>
      <c r="L699" s="8"/>
      <c r="N699" s="11"/>
      <c r="O699" s="15"/>
      <c r="P699" s="11"/>
      <c r="Q699" s="11"/>
      <c r="R699" s="11"/>
      <c r="S699" s="11"/>
      <c r="T699" s="11"/>
      <c r="AB699" s="25"/>
      <c r="AC699" s="73"/>
      <c r="AD699" s="25"/>
      <c r="AE699" s="25">
        <f>IF(V699&lt;Ds,'Corn Irr'!G699,IF(V699&gt;Dd,0,'Corn Irr'!G699*AD699))</f>
        <v>0</v>
      </c>
    </row>
    <row r="700" spans="1:31" x14ac:dyDescent="0.15">
      <c r="A700" s="170"/>
      <c r="B700" s="25"/>
      <c r="D700" s="7"/>
      <c r="E700" s="7"/>
      <c r="F700" s="7"/>
      <c r="G700" s="7"/>
      <c r="I700"/>
      <c r="K700" s="11"/>
      <c r="L700" s="8"/>
      <c r="N700" s="11"/>
      <c r="O700" s="15"/>
      <c r="P700" s="11"/>
      <c r="Q700" s="11"/>
      <c r="R700" s="11"/>
      <c r="S700" s="11"/>
      <c r="T700" s="11"/>
      <c r="AB700" s="25"/>
      <c r="AC700" s="73"/>
      <c r="AD700" s="25"/>
      <c r="AE700" s="25">
        <f>IF(V700&lt;Ds,'Corn Irr'!G700,IF(V700&gt;Dd,0,'Corn Irr'!G700*AD700))</f>
        <v>0</v>
      </c>
    </row>
    <row r="701" spans="1:31" x14ac:dyDescent="0.15">
      <c r="A701" s="170"/>
      <c r="B701" s="25"/>
      <c r="D701" s="7"/>
      <c r="E701" s="7"/>
      <c r="F701" s="7"/>
      <c r="G701" s="7"/>
      <c r="I701"/>
      <c r="K701" s="11"/>
      <c r="L701" s="8"/>
      <c r="N701" s="11"/>
      <c r="O701" s="15"/>
      <c r="P701" s="11"/>
      <c r="Q701" s="11"/>
      <c r="R701" s="11"/>
      <c r="S701" s="11"/>
      <c r="T701" s="11"/>
      <c r="AB701" s="25"/>
      <c r="AC701" s="73"/>
      <c r="AD701" s="25"/>
      <c r="AE701" s="25">
        <f>IF(V701&lt;Ds,'Corn Irr'!G701,IF(V701&gt;Dd,0,'Corn Irr'!G701*AD701))</f>
        <v>0</v>
      </c>
    </row>
    <row r="702" spans="1:31" x14ac:dyDescent="0.15">
      <c r="A702" s="170"/>
      <c r="B702" s="25"/>
      <c r="D702" s="7"/>
      <c r="E702" s="7"/>
      <c r="F702" s="7"/>
      <c r="G702" s="7"/>
      <c r="I702"/>
      <c r="K702" s="11"/>
      <c r="L702" s="8"/>
      <c r="N702" s="11"/>
      <c r="O702" s="15"/>
      <c r="P702" s="11"/>
      <c r="Q702" s="11"/>
      <c r="R702" s="11"/>
      <c r="S702" s="11"/>
      <c r="T702" s="11"/>
      <c r="AB702" s="25"/>
      <c r="AC702" s="73"/>
      <c r="AD702" s="25"/>
      <c r="AE702" s="25">
        <f>IF(V702&lt;Ds,'Corn Irr'!G702,IF(V702&gt;Dd,0,'Corn Irr'!G702*AD702))</f>
        <v>0</v>
      </c>
    </row>
    <row r="703" spans="1:31" x14ac:dyDescent="0.15">
      <c r="A703" s="170"/>
      <c r="B703" s="25"/>
      <c r="D703" s="7"/>
      <c r="E703" s="7"/>
      <c r="F703" s="7"/>
      <c r="G703" s="7"/>
      <c r="I703"/>
      <c r="K703" s="11"/>
      <c r="L703" s="8"/>
      <c r="N703" s="11"/>
      <c r="O703" s="15"/>
      <c r="P703" s="11"/>
      <c r="Q703" s="11"/>
      <c r="R703" s="11"/>
      <c r="S703" s="11"/>
      <c r="T703" s="11"/>
      <c r="AB703" s="25"/>
      <c r="AC703" s="73"/>
      <c r="AD703" s="25"/>
      <c r="AE703" s="25">
        <f>IF(V703&lt;Ds,'Corn Irr'!G703,IF(V703&gt;Dd,0,'Corn Irr'!G703*AD703))</f>
        <v>0</v>
      </c>
    </row>
    <row r="704" spans="1:31" x14ac:dyDescent="0.15">
      <c r="A704" s="170"/>
      <c r="B704" s="25"/>
      <c r="D704" s="7"/>
      <c r="E704" s="7"/>
      <c r="F704" s="7"/>
      <c r="G704" s="7"/>
      <c r="I704"/>
      <c r="K704" s="11"/>
      <c r="L704" s="8"/>
      <c r="N704" s="11"/>
      <c r="O704" s="15"/>
      <c r="P704" s="11"/>
      <c r="Q704" s="11"/>
      <c r="R704" s="11"/>
      <c r="S704" s="11"/>
      <c r="T704" s="11"/>
      <c r="AB704" s="25"/>
      <c r="AC704" s="73"/>
      <c r="AD704" s="25"/>
      <c r="AE704" s="25">
        <f>IF(V704&lt;Ds,'Corn Irr'!G704,IF(V704&gt;Dd,0,'Corn Irr'!G704*AD704))</f>
        <v>0</v>
      </c>
    </row>
    <row r="705" spans="1:31" x14ac:dyDescent="0.15">
      <c r="A705" s="170"/>
      <c r="B705" s="25"/>
      <c r="D705" s="7"/>
      <c r="E705" s="7"/>
      <c r="F705" s="7"/>
      <c r="G705" s="7"/>
      <c r="I705"/>
      <c r="K705" s="11"/>
      <c r="L705" s="8"/>
      <c r="N705" s="11"/>
      <c r="O705" s="15"/>
      <c r="P705" s="11"/>
      <c r="Q705" s="11"/>
      <c r="R705" s="11"/>
      <c r="S705" s="11"/>
      <c r="T705" s="11"/>
      <c r="AB705" s="25"/>
      <c r="AC705" s="73"/>
      <c r="AD705" s="25"/>
      <c r="AE705" s="25">
        <f>IF(V705&lt;Ds,'Corn Irr'!G705,IF(V705&gt;Dd,0,'Corn Irr'!G705*AD705))</f>
        <v>0</v>
      </c>
    </row>
    <row r="706" spans="1:31" x14ac:dyDescent="0.15">
      <c r="A706" s="170"/>
      <c r="B706" s="25"/>
      <c r="D706" s="7"/>
      <c r="E706" s="7"/>
      <c r="F706" s="7"/>
      <c r="G706" s="7"/>
      <c r="I706"/>
      <c r="K706" s="11"/>
      <c r="L706" s="8"/>
      <c r="N706" s="11"/>
      <c r="O706" s="15"/>
      <c r="P706" s="11"/>
      <c r="Q706" s="11"/>
      <c r="R706" s="11"/>
      <c r="S706" s="11"/>
      <c r="T706" s="11"/>
      <c r="AB706" s="25"/>
      <c r="AC706" s="73"/>
      <c r="AD706" s="25"/>
      <c r="AE706" s="25">
        <f>IF(V706&lt;Ds,'Corn Irr'!G706,IF(V706&gt;Dd,0,'Corn Irr'!G706*AD706))</f>
        <v>0</v>
      </c>
    </row>
    <row r="707" spans="1:31" x14ac:dyDescent="0.15">
      <c r="A707" s="170"/>
      <c r="B707" s="25"/>
      <c r="D707" s="7"/>
      <c r="E707" s="7"/>
      <c r="F707" s="7"/>
      <c r="G707" s="7"/>
      <c r="I707"/>
      <c r="K707" s="11"/>
      <c r="L707" s="8"/>
      <c r="N707" s="11"/>
      <c r="O707" s="15"/>
      <c r="P707" s="11"/>
      <c r="Q707" s="11"/>
      <c r="R707" s="11"/>
      <c r="S707" s="11"/>
      <c r="T707" s="11"/>
      <c r="AB707" s="25"/>
      <c r="AC707" s="73"/>
      <c r="AD707" s="25"/>
      <c r="AE707" s="25">
        <f>IF(V707&lt;Ds,'Corn Irr'!G707,IF(V707&gt;Dd,0,'Corn Irr'!G707*AD707))</f>
        <v>0</v>
      </c>
    </row>
    <row r="708" spans="1:31" x14ac:dyDescent="0.15">
      <c r="A708" s="170"/>
      <c r="B708" s="25"/>
      <c r="D708" s="7"/>
      <c r="E708" s="7"/>
      <c r="F708" s="7"/>
      <c r="G708" s="7"/>
      <c r="I708"/>
      <c r="K708" s="11"/>
      <c r="L708" s="8"/>
      <c r="N708" s="11"/>
      <c r="O708" s="15"/>
      <c r="P708" s="11"/>
      <c r="Q708" s="11"/>
      <c r="R708" s="11"/>
      <c r="S708" s="11"/>
      <c r="T708" s="11"/>
      <c r="AB708" s="25"/>
      <c r="AC708" s="73"/>
      <c r="AD708" s="25"/>
      <c r="AE708" s="25">
        <f>IF(V708&lt;Ds,'Corn Irr'!G708,IF(V708&gt;Dd,0,'Corn Irr'!G708*AD708))</f>
        <v>0</v>
      </c>
    </row>
    <row r="709" spans="1:31" x14ac:dyDescent="0.15">
      <c r="A709" s="170"/>
      <c r="B709" s="25"/>
      <c r="D709" s="7"/>
      <c r="E709" s="7"/>
      <c r="F709" s="7"/>
      <c r="G709" s="7"/>
      <c r="I709"/>
      <c r="K709" s="11"/>
      <c r="L709" s="8"/>
      <c r="N709" s="11"/>
      <c r="O709" s="15"/>
      <c r="P709" s="11"/>
      <c r="Q709" s="11"/>
      <c r="R709" s="11"/>
      <c r="S709" s="11"/>
      <c r="T709" s="11"/>
      <c r="AB709" s="25"/>
      <c r="AC709" s="73"/>
      <c r="AD709" s="25"/>
      <c r="AE709" s="25">
        <f>IF(V709&lt;Ds,'Corn Irr'!G709,IF(V709&gt;Dd,0,'Corn Irr'!G709*AD709))</f>
        <v>0</v>
      </c>
    </row>
    <row r="710" spans="1:31" x14ac:dyDescent="0.15">
      <c r="A710" s="170"/>
      <c r="B710" s="25"/>
      <c r="D710" s="7"/>
      <c r="E710" s="7"/>
      <c r="F710" s="7"/>
      <c r="G710" s="7"/>
      <c r="I710"/>
      <c r="K710" s="11"/>
      <c r="L710" s="8"/>
      <c r="N710" s="11"/>
      <c r="O710" s="15"/>
      <c r="P710" s="11"/>
      <c r="Q710" s="11"/>
      <c r="R710" s="11"/>
      <c r="S710" s="11"/>
      <c r="T710" s="11"/>
      <c r="AB710" s="25"/>
      <c r="AC710" s="73"/>
      <c r="AD710" s="25"/>
      <c r="AE710" s="25">
        <f>IF(V710&lt;Ds,'Corn Irr'!G710,IF(V710&gt;Dd,0,'Corn Irr'!G710*AD710))</f>
        <v>0</v>
      </c>
    </row>
    <row r="711" spans="1:31" x14ac:dyDescent="0.15">
      <c r="A711" s="170"/>
      <c r="B711" s="25"/>
      <c r="D711" s="7"/>
      <c r="E711" s="7"/>
      <c r="F711" s="7"/>
      <c r="G711" s="7"/>
      <c r="I711"/>
      <c r="K711" s="11"/>
      <c r="L711" s="8"/>
      <c r="N711" s="11"/>
      <c r="O711" s="15"/>
      <c r="P711" s="11"/>
      <c r="Q711" s="11"/>
      <c r="R711" s="11"/>
      <c r="S711" s="11"/>
      <c r="T711" s="11"/>
      <c r="AB711" s="25"/>
      <c r="AC711" s="73"/>
      <c r="AD711" s="25"/>
      <c r="AE711" s="25">
        <f>IF(V711&lt;Ds,'Corn Irr'!G711,IF(V711&gt;Dd,0,'Corn Irr'!G711*AD711))</f>
        <v>0</v>
      </c>
    </row>
    <row r="712" spans="1:31" x14ac:dyDescent="0.15">
      <c r="A712" s="170"/>
      <c r="B712" s="25"/>
      <c r="D712" s="7"/>
      <c r="E712" s="7"/>
      <c r="F712" s="7"/>
      <c r="G712" s="7"/>
      <c r="I712"/>
      <c r="K712" s="11"/>
      <c r="L712" s="8"/>
      <c r="N712" s="11"/>
      <c r="O712" s="15"/>
      <c r="P712" s="11"/>
      <c r="Q712" s="11"/>
      <c r="R712" s="11"/>
      <c r="S712" s="11"/>
      <c r="T712" s="11"/>
      <c r="AB712" s="25"/>
      <c r="AC712" s="73"/>
      <c r="AD712" s="25"/>
      <c r="AE712" s="25">
        <f>IF(V712&lt;Ds,'Corn Irr'!G712,IF(V712&gt;Dd,0,'Corn Irr'!G712*AD712))</f>
        <v>0</v>
      </c>
    </row>
    <row r="713" spans="1:31" x14ac:dyDescent="0.15">
      <c r="A713" s="170"/>
      <c r="B713" s="25"/>
      <c r="D713" s="7"/>
      <c r="E713" s="7"/>
      <c r="F713" s="7"/>
      <c r="G713" s="7"/>
      <c r="I713"/>
      <c r="K713" s="11"/>
      <c r="L713" s="8"/>
      <c r="N713" s="11"/>
      <c r="O713" s="15"/>
      <c r="P713" s="11"/>
      <c r="Q713" s="11"/>
      <c r="R713" s="11"/>
      <c r="S713" s="11"/>
      <c r="T713" s="11"/>
      <c r="AB713" s="25"/>
      <c r="AC713" s="73"/>
      <c r="AD713" s="25"/>
      <c r="AE713" s="25">
        <f>IF(V713&lt;Ds,'Corn Irr'!G713,IF(V713&gt;Dd,0,'Corn Irr'!G713*AD713))</f>
        <v>0</v>
      </c>
    </row>
    <row r="714" spans="1:31" x14ac:dyDescent="0.15">
      <c r="A714" s="170"/>
      <c r="B714" s="25"/>
      <c r="D714" s="7"/>
      <c r="E714" s="7"/>
      <c r="F714" s="7"/>
      <c r="G714" s="7"/>
      <c r="I714"/>
      <c r="K714" s="11"/>
      <c r="L714" s="8"/>
      <c r="N714" s="11"/>
      <c r="O714" s="15"/>
      <c r="P714" s="11"/>
      <c r="Q714" s="11"/>
      <c r="R714" s="11"/>
      <c r="S714" s="11"/>
      <c r="T714" s="11"/>
      <c r="AB714" s="25"/>
      <c r="AC714" s="73"/>
      <c r="AD714" s="25"/>
      <c r="AE714" s="25">
        <f>IF(V714&lt;Ds,'Corn Irr'!G714,IF(V714&gt;Dd,0,'Corn Irr'!G714*AD714))</f>
        <v>0</v>
      </c>
    </row>
    <row r="715" spans="1:31" x14ac:dyDescent="0.15">
      <c r="A715" s="170"/>
      <c r="B715" s="25"/>
      <c r="D715" s="7"/>
      <c r="E715" s="7"/>
      <c r="F715" s="7"/>
      <c r="G715" s="7"/>
      <c r="I715"/>
      <c r="K715" s="11"/>
      <c r="L715" s="8"/>
      <c r="N715" s="11"/>
      <c r="O715" s="15"/>
      <c r="P715" s="11"/>
      <c r="Q715" s="11"/>
      <c r="R715" s="11"/>
      <c r="S715" s="11"/>
      <c r="T715" s="11"/>
      <c r="AB715" s="25"/>
      <c r="AC715" s="73"/>
      <c r="AD715" s="25"/>
      <c r="AE715" s="25">
        <f>IF(V715&lt;Ds,'Corn Irr'!G715,IF(V715&gt;Dd,0,'Corn Irr'!G715*AD715))</f>
        <v>0</v>
      </c>
    </row>
    <row r="716" spans="1:31" x14ac:dyDescent="0.15">
      <c r="A716" s="170"/>
      <c r="B716" s="25"/>
      <c r="D716" s="7"/>
      <c r="E716" s="7"/>
      <c r="F716" s="7"/>
      <c r="G716" s="7"/>
      <c r="I716"/>
      <c r="K716" s="11"/>
      <c r="L716" s="8"/>
      <c r="N716" s="11"/>
      <c r="O716" s="15"/>
      <c r="P716" s="11"/>
      <c r="Q716" s="11"/>
      <c r="R716" s="11"/>
      <c r="S716" s="11"/>
      <c r="T716" s="11"/>
      <c r="AB716" s="25"/>
      <c r="AC716" s="73"/>
      <c r="AD716" s="25"/>
      <c r="AE716" s="25">
        <f>IF(V716&lt;Ds,'Corn Irr'!G716,IF(V716&gt;Dd,0,'Corn Irr'!G716*AD716))</f>
        <v>0</v>
      </c>
    </row>
    <row r="717" spans="1:31" x14ac:dyDescent="0.15">
      <c r="A717" s="170"/>
      <c r="B717" s="25"/>
      <c r="D717" s="7"/>
      <c r="E717" s="7"/>
      <c r="F717" s="7"/>
      <c r="G717" s="7"/>
      <c r="I717"/>
      <c r="K717" s="11"/>
      <c r="L717" s="8"/>
      <c r="N717" s="11"/>
      <c r="O717" s="15"/>
      <c r="P717" s="11"/>
      <c r="Q717" s="11"/>
      <c r="R717" s="11"/>
      <c r="S717" s="11"/>
      <c r="T717" s="11"/>
      <c r="AB717" s="25"/>
      <c r="AC717" s="73"/>
      <c r="AD717" s="25"/>
      <c r="AE717" s="25">
        <f>IF(V717&lt;Ds,'Corn Irr'!G717,IF(V717&gt;Dd,0,'Corn Irr'!G717*AD717))</f>
        <v>0</v>
      </c>
    </row>
    <row r="718" spans="1:31" x14ac:dyDescent="0.15">
      <c r="A718" s="170"/>
      <c r="B718" s="25"/>
      <c r="D718" s="7"/>
      <c r="E718" s="7"/>
      <c r="F718" s="7"/>
      <c r="G718" s="7"/>
      <c r="I718"/>
      <c r="K718" s="11"/>
      <c r="L718" s="8"/>
      <c r="N718" s="11"/>
      <c r="O718" s="15"/>
      <c r="P718" s="11"/>
      <c r="Q718" s="11"/>
      <c r="R718" s="11"/>
      <c r="S718" s="11"/>
      <c r="T718" s="11"/>
      <c r="AB718" s="25"/>
      <c r="AC718" s="73"/>
      <c r="AD718" s="25"/>
      <c r="AE718" s="25">
        <f>IF(V718&lt;Ds,'Corn Irr'!G718,IF(V718&gt;Dd,0,'Corn Irr'!G718*AD718))</f>
        <v>0</v>
      </c>
    </row>
    <row r="719" spans="1:31" x14ac:dyDescent="0.15">
      <c r="A719" s="170"/>
      <c r="B719" s="25"/>
      <c r="D719" s="7"/>
      <c r="E719" s="7"/>
      <c r="F719" s="7"/>
      <c r="G719" s="7"/>
      <c r="I719"/>
      <c r="K719" s="11"/>
      <c r="L719" s="8"/>
      <c r="N719" s="11"/>
      <c r="O719" s="15"/>
      <c r="P719" s="11"/>
      <c r="Q719" s="11"/>
      <c r="R719" s="11"/>
      <c r="S719" s="11"/>
      <c r="T719" s="11"/>
      <c r="AB719" s="25"/>
      <c r="AC719" s="73"/>
      <c r="AD719" s="25"/>
      <c r="AE719" s="25">
        <f>IF(V719&lt;Ds,'Corn Irr'!G719,IF(V719&gt;Dd,0,'Corn Irr'!G719*AD719))</f>
        <v>0</v>
      </c>
    </row>
    <row r="720" spans="1:31" x14ac:dyDescent="0.15">
      <c r="A720" s="170"/>
      <c r="B720" s="25"/>
      <c r="D720" s="7"/>
      <c r="E720" s="7"/>
      <c r="F720" s="7"/>
      <c r="G720" s="7"/>
      <c r="I720"/>
      <c r="K720" s="11"/>
      <c r="L720" s="8"/>
      <c r="N720" s="11"/>
      <c r="O720" s="15"/>
      <c r="P720" s="11"/>
      <c r="Q720" s="11"/>
      <c r="R720" s="11"/>
      <c r="S720" s="11"/>
      <c r="T720" s="11"/>
      <c r="AB720" s="25"/>
      <c r="AC720" s="73"/>
      <c r="AD720" s="25"/>
      <c r="AE720" s="25">
        <f>IF(V720&lt;Ds,'Corn Irr'!G720,IF(V720&gt;Dd,0,'Corn Irr'!G720*AD720))</f>
        <v>0</v>
      </c>
    </row>
    <row r="721" spans="1:31" x14ac:dyDescent="0.15">
      <c r="A721" s="170"/>
      <c r="B721" s="25"/>
      <c r="D721" s="7"/>
      <c r="E721" s="7"/>
      <c r="F721" s="7"/>
      <c r="G721" s="7"/>
      <c r="I721"/>
      <c r="K721" s="11"/>
      <c r="L721" s="8"/>
      <c r="N721" s="11"/>
      <c r="O721" s="15"/>
      <c r="P721" s="11"/>
      <c r="Q721" s="11"/>
      <c r="R721" s="11"/>
      <c r="S721" s="11"/>
      <c r="T721" s="11"/>
      <c r="AB721" s="25"/>
      <c r="AC721" s="73"/>
      <c r="AD721" s="25"/>
      <c r="AE721" s="25">
        <f>IF(V721&lt;Ds,'Corn Irr'!G721,IF(V721&gt;Dd,0,'Corn Irr'!G721*AD721))</f>
        <v>0</v>
      </c>
    </row>
    <row r="722" spans="1:31" x14ac:dyDescent="0.15">
      <c r="A722" s="170"/>
      <c r="B722" s="25"/>
      <c r="D722" s="7"/>
      <c r="E722" s="7"/>
      <c r="F722" s="7"/>
      <c r="G722" s="7"/>
      <c r="I722"/>
      <c r="K722" s="11"/>
      <c r="L722" s="8"/>
      <c r="N722" s="11"/>
      <c r="O722" s="15"/>
      <c r="P722" s="11"/>
      <c r="Q722" s="11"/>
      <c r="R722" s="11"/>
      <c r="S722" s="11"/>
      <c r="T722" s="11"/>
      <c r="AB722" s="25"/>
      <c r="AC722" s="73"/>
      <c r="AD722" s="25"/>
      <c r="AE722" s="25">
        <f>IF(V722&lt;Ds,'Corn Irr'!G722,IF(V722&gt;Dd,0,'Corn Irr'!G722*AD722))</f>
        <v>0</v>
      </c>
    </row>
    <row r="723" spans="1:31" x14ac:dyDescent="0.15">
      <c r="A723" s="170"/>
      <c r="B723" s="25"/>
      <c r="D723" s="7"/>
      <c r="E723" s="7"/>
      <c r="F723" s="7"/>
      <c r="G723" s="7"/>
      <c r="I723"/>
      <c r="K723" s="11"/>
      <c r="L723" s="8"/>
      <c r="N723" s="11"/>
      <c r="O723" s="15"/>
      <c r="P723" s="11"/>
      <c r="Q723" s="11"/>
      <c r="R723" s="11"/>
      <c r="S723" s="11"/>
      <c r="T723" s="11"/>
      <c r="AB723" s="25"/>
      <c r="AC723" s="73"/>
      <c r="AD723" s="25"/>
      <c r="AE723" s="25">
        <f>IF(V723&lt;Ds,'Corn Irr'!G723,IF(V723&gt;Dd,0,'Corn Irr'!G723*AD723))</f>
        <v>0</v>
      </c>
    </row>
    <row r="724" spans="1:31" x14ac:dyDescent="0.15">
      <c r="A724" s="170"/>
      <c r="B724" s="25"/>
      <c r="D724" s="7"/>
      <c r="E724" s="7"/>
      <c r="F724" s="7"/>
      <c r="G724" s="7"/>
      <c r="I724"/>
      <c r="K724" s="11"/>
      <c r="L724" s="8"/>
      <c r="N724" s="11"/>
      <c r="O724" s="15"/>
      <c r="P724" s="11"/>
      <c r="Q724" s="11"/>
      <c r="R724" s="11"/>
      <c r="S724" s="11"/>
      <c r="T724" s="11"/>
      <c r="AB724" s="25"/>
      <c r="AC724" s="73"/>
      <c r="AD724" s="25"/>
      <c r="AE724" s="25">
        <f>IF(V724&lt;Ds,'Corn Irr'!G724,IF(V724&gt;Dd,0,'Corn Irr'!G724*AD724))</f>
        <v>0</v>
      </c>
    </row>
    <row r="725" spans="1:31" x14ac:dyDescent="0.15">
      <c r="A725" s="170"/>
      <c r="B725" s="25"/>
      <c r="D725" s="7"/>
      <c r="E725" s="7"/>
      <c r="F725" s="7"/>
      <c r="G725" s="7"/>
      <c r="I725"/>
      <c r="K725" s="11"/>
      <c r="L725" s="8"/>
      <c r="N725" s="11"/>
      <c r="O725" s="15"/>
      <c r="P725" s="11"/>
      <c r="Q725" s="11"/>
      <c r="R725" s="11"/>
      <c r="S725" s="11"/>
      <c r="T725" s="11"/>
      <c r="AB725" s="25"/>
      <c r="AC725" s="73"/>
      <c r="AD725" s="25"/>
      <c r="AE725" s="25">
        <f>IF(V725&lt;Ds,'Corn Irr'!G725,IF(V725&gt;Dd,0,'Corn Irr'!G725*AD725))</f>
        <v>0</v>
      </c>
    </row>
    <row r="726" spans="1:31" x14ac:dyDescent="0.15">
      <c r="A726" s="170"/>
      <c r="B726" s="25"/>
      <c r="D726" s="7"/>
      <c r="E726" s="7"/>
      <c r="F726" s="7"/>
      <c r="G726" s="7"/>
      <c r="I726"/>
      <c r="K726" s="11"/>
      <c r="L726" s="8"/>
      <c r="N726" s="11"/>
      <c r="O726" s="15"/>
      <c r="P726" s="11"/>
      <c r="Q726" s="11"/>
      <c r="R726" s="11"/>
      <c r="S726" s="11"/>
      <c r="T726" s="11"/>
      <c r="AB726" s="25"/>
      <c r="AC726" s="73"/>
      <c r="AD726" s="25"/>
      <c r="AE726" s="25">
        <f>IF(V726&lt;Ds,'Corn Irr'!G726,IF(V726&gt;Dd,0,'Corn Irr'!G726*AD726))</f>
        <v>0</v>
      </c>
    </row>
    <row r="727" spans="1:31" x14ac:dyDescent="0.15">
      <c r="A727" s="170"/>
      <c r="B727" s="25"/>
      <c r="D727" s="7"/>
      <c r="E727" s="7"/>
      <c r="F727" s="7"/>
      <c r="G727" s="7"/>
      <c r="I727"/>
      <c r="K727" s="11"/>
      <c r="L727" s="8"/>
      <c r="N727" s="11"/>
      <c r="O727" s="15"/>
      <c r="P727" s="11"/>
      <c r="Q727" s="11"/>
      <c r="R727" s="11"/>
      <c r="S727" s="11"/>
      <c r="T727" s="11"/>
      <c r="AB727" s="25"/>
      <c r="AC727" s="73"/>
      <c r="AD727" s="25"/>
      <c r="AE727" s="25">
        <f>IF(V727&lt;Ds,'Corn Irr'!G727,IF(V727&gt;Dd,0,'Corn Irr'!G727*AD727))</f>
        <v>0</v>
      </c>
    </row>
    <row r="728" spans="1:31" x14ac:dyDescent="0.15">
      <c r="A728" s="170"/>
      <c r="B728" s="25"/>
      <c r="D728" s="7"/>
      <c r="E728" s="7"/>
      <c r="F728" s="7"/>
      <c r="G728" s="7"/>
      <c r="I728"/>
      <c r="K728" s="11"/>
      <c r="L728" s="8"/>
      <c r="N728" s="11"/>
      <c r="O728" s="15"/>
      <c r="P728" s="11"/>
      <c r="Q728" s="11"/>
      <c r="R728" s="11"/>
      <c r="S728" s="11"/>
      <c r="T728" s="11"/>
      <c r="AB728" s="25"/>
      <c r="AC728" s="73"/>
      <c r="AD728" s="25"/>
      <c r="AE728" s="25">
        <f>IF(V728&lt;Ds,'Corn Irr'!G728,IF(V728&gt;Dd,0,'Corn Irr'!G728*AD728))</f>
        <v>0</v>
      </c>
    </row>
    <row r="729" spans="1:31" x14ac:dyDescent="0.15">
      <c r="A729" s="170"/>
      <c r="B729" s="25"/>
      <c r="D729" s="7"/>
      <c r="E729" s="7"/>
      <c r="F729" s="7"/>
      <c r="G729" s="7"/>
      <c r="I729"/>
      <c r="K729" s="11"/>
      <c r="L729" s="8"/>
      <c r="N729" s="11"/>
      <c r="O729" s="15"/>
      <c r="P729" s="11"/>
      <c r="Q729" s="11"/>
      <c r="R729" s="11"/>
      <c r="S729" s="11"/>
      <c r="T729" s="11"/>
      <c r="AB729" s="25"/>
      <c r="AC729" s="73"/>
      <c r="AD729" s="25"/>
      <c r="AE729" s="25">
        <f>IF(V729&lt;Ds,'Corn Irr'!G729,IF(V729&gt;Dd,0,'Corn Irr'!G729*AD729))</f>
        <v>0</v>
      </c>
    </row>
    <row r="730" spans="1:31" x14ac:dyDescent="0.15">
      <c r="A730" s="170"/>
      <c r="B730" s="25"/>
      <c r="D730" s="7"/>
      <c r="E730" s="7"/>
      <c r="F730" s="7"/>
      <c r="G730" s="7"/>
      <c r="I730"/>
      <c r="K730" s="11"/>
      <c r="L730" s="8"/>
      <c r="N730" s="11"/>
      <c r="O730" s="15"/>
      <c r="P730" s="11"/>
      <c r="Q730" s="11"/>
      <c r="R730" s="11"/>
      <c r="S730" s="11"/>
      <c r="T730" s="11"/>
      <c r="AB730" s="25"/>
      <c r="AC730" s="73"/>
      <c r="AD730" s="25"/>
      <c r="AE730" s="25">
        <f>IF(V730&lt;Ds,'Corn Irr'!G730,IF(V730&gt;Dd,0,'Corn Irr'!G730*AD730))</f>
        <v>0</v>
      </c>
    </row>
    <row r="731" spans="1:31" x14ac:dyDescent="0.15">
      <c r="A731" s="170"/>
      <c r="B731" s="25"/>
      <c r="D731" s="7"/>
      <c r="E731" s="7"/>
      <c r="F731" s="7"/>
      <c r="G731" s="7"/>
      <c r="I731"/>
      <c r="K731" s="11"/>
      <c r="L731" s="8"/>
      <c r="N731" s="11"/>
      <c r="O731" s="15"/>
      <c r="P731" s="11"/>
      <c r="Q731" s="11"/>
      <c r="R731" s="11"/>
      <c r="S731" s="11"/>
      <c r="T731" s="11"/>
      <c r="AB731" s="25"/>
      <c r="AC731" s="73"/>
      <c r="AD731" s="25"/>
      <c r="AE731" s="25">
        <f>IF(V731&lt;Ds,'Corn Irr'!G731,IF(V731&gt;Dd,0,'Corn Irr'!G731*AD731))</f>
        <v>0</v>
      </c>
    </row>
    <row r="732" spans="1:31" x14ac:dyDescent="0.15">
      <c r="A732" s="170"/>
      <c r="B732" s="25"/>
      <c r="D732" s="7"/>
      <c r="E732" s="7"/>
      <c r="F732" s="7"/>
      <c r="G732" s="7"/>
      <c r="I732"/>
      <c r="K732" s="11"/>
      <c r="L732" s="8"/>
      <c r="N732" s="11"/>
      <c r="O732" s="15"/>
      <c r="P732" s="11"/>
      <c r="Q732" s="11"/>
      <c r="R732" s="11"/>
      <c r="S732" s="11"/>
      <c r="T732" s="11"/>
      <c r="AB732" s="25"/>
      <c r="AC732" s="73"/>
      <c r="AD732" s="25"/>
      <c r="AE732" s="25">
        <f>IF(V732&lt;Ds,'Corn Irr'!G732,IF(V732&gt;Dd,0,'Corn Irr'!G732*AD732))</f>
        <v>0</v>
      </c>
    </row>
    <row r="733" spans="1:31" x14ac:dyDescent="0.15">
      <c r="A733" s="170"/>
      <c r="B733" s="25"/>
      <c r="D733" s="7"/>
      <c r="E733" s="7"/>
      <c r="F733" s="7"/>
      <c r="G733" s="7"/>
      <c r="I733"/>
      <c r="K733" s="11"/>
      <c r="L733" s="8"/>
      <c r="N733" s="11"/>
      <c r="O733" s="15"/>
      <c r="P733" s="11"/>
      <c r="Q733" s="11"/>
      <c r="R733" s="11"/>
      <c r="S733" s="11"/>
      <c r="T733" s="11"/>
      <c r="AB733" s="25"/>
      <c r="AC733" s="73"/>
      <c r="AD733" s="25"/>
      <c r="AE733" s="25">
        <f>IF(V733&lt;Ds,'Corn Irr'!G733,IF(V733&gt;Dd,0,'Corn Irr'!G733*AD733))</f>
        <v>0</v>
      </c>
    </row>
    <row r="734" spans="1:31" x14ac:dyDescent="0.15">
      <c r="A734" s="170"/>
      <c r="B734" s="25"/>
      <c r="D734" s="7"/>
      <c r="E734" s="7"/>
      <c r="F734" s="7"/>
      <c r="G734" s="7"/>
      <c r="I734"/>
      <c r="K734" s="11"/>
      <c r="L734" s="8"/>
      <c r="N734" s="11"/>
      <c r="O734" s="15"/>
      <c r="P734" s="11"/>
      <c r="Q734" s="11"/>
      <c r="R734" s="11"/>
      <c r="S734" s="11"/>
      <c r="T734" s="11"/>
      <c r="AB734" s="25"/>
      <c r="AC734" s="73"/>
      <c r="AD734" s="25"/>
      <c r="AE734" s="25">
        <f>IF(V734&lt;Ds,'Corn Irr'!G734,IF(V734&gt;Dd,0,'Corn Irr'!G734*AD734))</f>
        <v>0</v>
      </c>
    </row>
    <row r="735" spans="1:31" x14ac:dyDescent="0.15">
      <c r="A735" s="170"/>
      <c r="B735" s="25"/>
      <c r="D735" s="7"/>
      <c r="E735" s="7"/>
      <c r="F735" s="7"/>
      <c r="G735" s="7"/>
      <c r="I735"/>
      <c r="K735" s="11"/>
      <c r="L735" s="8"/>
      <c r="N735" s="11"/>
      <c r="O735" s="15"/>
      <c r="P735" s="11"/>
      <c r="Q735" s="11"/>
      <c r="R735" s="11"/>
      <c r="S735" s="11"/>
      <c r="T735" s="11"/>
      <c r="AB735" s="25"/>
      <c r="AC735" s="73"/>
      <c r="AD735" s="25"/>
      <c r="AE735" s="25">
        <f>IF(V735&lt;Ds,'Corn Irr'!G735,IF(V735&gt;Dd,0,'Corn Irr'!G735*AD735))</f>
        <v>0</v>
      </c>
    </row>
    <row r="736" spans="1:31" x14ac:dyDescent="0.15">
      <c r="A736" s="170"/>
      <c r="B736" s="25"/>
      <c r="D736" s="7"/>
      <c r="E736" s="7"/>
      <c r="F736" s="7"/>
      <c r="G736" s="7"/>
      <c r="I736"/>
      <c r="K736" s="11"/>
      <c r="L736" s="8"/>
      <c r="N736" s="11"/>
      <c r="O736" s="15"/>
      <c r="P736" s="11"/>
      <c r="Q736" s="11"/>
      <c r="R736" s="11"/>
      <c r="S736" s="11"/>
      <c r="T736" s="11"/>
      <c r="AB736" s="25"/>
      <c r="AC736" s="73"/>
      <c r="AD736" s="25"/>
      <c r="AE736" s="25">
        <f>IF(V736&lt;Ds,'Corn Irr'!G736,IF(V736&gt;Dd,0,'Corn Irr'!G736*AD736))</f>
        <v>0</v>
      </c>
    </row>
    <row r="737" spans="1:31" x14ac:dyDescent="0.15">
      <c r="A737" s="170"/>
      <c r="B737" s="25"/>
      <c r="D737" s="7"/>
      <c r="E737" s="7"/>
      <c r="F737" s="7"/>
      <c r="G737" s="7"/>
      <c r="I737"/>
      <c r="K737" s="11"/>
      <c r="L737" s="8"/>
      <c r="N737" s="11"/>
      <c r="O737" s="15"/>
      <c r="P737" s="11"/>
      <c r="Q737" s="11"/>
      <c r="R737" s="11"/>
      <c r="S737" s="11"/>
      <c r="T737" s="11"/>
      <c r="AB737" s="25"/>
      <c r="AC737" s="73"/>
      <c r="AD737" s="25"/>
      <c r="AE737" s="25">
        <f>IF(V737&lt;Ds,'Corn Irr'!G737,IF(V737&gt;Dd,0,'Corn Irr'!G737*AD737))</f>
        <v>0</v>
      </c>
    </row>
    <row r="738" spans="1:31" x14ac:dyDescent="0.15">
      <c r="A738" s="170"/>
      <c r="B738" s="25"/>
      <c r="D738" s="7"/>
      <c r="E738" s="7"/>
      <c r="F738" s="7"/>
      <c r="G738" s="7"/>
      <c r="I738"/>
      <c r="K738" s="11"/>
      <c r="L738" s="8"/>
      <c r="N738" s="11"/>
      <c r="O738" s="15"/>
      <c r="P738" s="11"/>
      <c r="Q738" s="11"/>
      <c r="R738" s="11"/>
      <c r="S738" s="11"/>
      <c r="T738" s="11"/>
      <c r="AB738" s="25"/>
      <c r="AC738" s="73"/>
      <c r="AD738" s="25"/>
      <c r="AE738" s="25">
        <f>IF(V738&lt;Ds,'Corn Irr'!G738,IF(V738&gt;Dd,0,'Corn Irr'!G738*AD738))</f>
        <v>0</v>
      </c>
    </row>
    <row r="739" spans="1:31" x14ac:dyDescent="0.15">
      <c r="A739" s="170"/>
      <c r="B739" s="25"/>
      <c r="D739" s="7"/>
      <c r="E739" s="7"/>
      <c r="F739" s="7"/>
      <c r="G739" s="7"/>
      <c r="I739"/>
      <c r="K739" s="11"/>
      <c r="L739" s="8"/>
      <c r="N739" s="11"/>
      <c r="O739" s="15"/>
      <c r="P739" s="11"/>
      <c r="Q739" s="11"/>
      <c r="R739" s="11"/>
      <c r="S739" s="11"/>
      <c r="T739" s="11"/>
      <c r="AB739" s="25"/>
      <c r="AC739" s="73"/>
      <c r="AD739" s="25"/>
      <c r="AE739" s="25">
        <f>IF(V739&lt;Ds,'Corn Irr'!G739,IF(V739&gt;Dd,0,'Corn Irr'!G739*AD739))</f>
        <v>0</v>
      </c>
    </row>
    <row r="740" spans="1:31" x14ac:dyDescent="0.15">
      <c r="A740" s="170"/>
      <c r="B740" s="25"/>
      <c r="D740" s="7"/>
      <c r="E740" s="7"/>
      <c r="F740" s="7"/>
      <c r="G740" s="7"/>
      <c r="I740"/>
      <c r="K740" s="11"/>
      <c r="L740" s="8"/>
      <c r="N740" s="11"/>
      <c r="O740" s="15"/>
      <c r="P740" s="11"/>
      <c r="Q740" s="11"/>
      <c r="R740" s="11"/>
      <c r="S740" s="11"/>
      <c r="T740" s="11"/>
      <c r="AB740" s="25"/>
      <c r="AC740" s="73"/>
      <c r="AD740" s="25"/>
      <c r="AE740" s="25">
        <f>IF(V740&lt;Ds,'Corn Irr'!G740,IF(V740&gt;Dd,0,'Corn Irr'!G740*AD740))</f>
        <v>0</v>
      </c>
    </row>
    <row r="741" spans="1:31" x14ac:dyDescent="0.15">
      <c r="A741" s="170"/>
      <c r="B741" s="25"/>
      <c r="D741" s="7"/>
      <c r="E741" s="7"/>
      <c r="F741" s="7"/>
      <c r="G741" s="7"/>
      <c r="I741"/>
      <c r="K741" s="11"/>
      <c r="L741" s="8"/>
      <c r="N741" s="11"/>
      <c r="O741" s="15"/>
      <c r="P741" s="11"/>
      <c r="Q741" s="11"/>
      <c r="R741" s="11"/>
      <c r="S741" s="11"/>
      <c r="T741" s="11"/>
      <c r="AB741" s="25"/>
      <c r="AC741" s="73"/>
      <c r="AD741" s="25"/>
      <c r="AE741" s="25">
        <f>IF(V741&lt;Ds,'Corn Irr'!G741,IF(V741&gt;Dd,0,'Corn Irr'!G741*AD741))</f>
        <v>0</v>
      </c>
    </row>
    <row r="742" spans="1:31" x14ac:dyDescent="0.15">
      <c r="A742" s="170"/>
      <c r="B742" s="25"/>
      <c r="D742" s="7"/>
      <c r="E742" s="7"/>
      <c r="F742" s="7"/>
      <c r="G742" s="7"/>
      <c r="I742"/>
      <c r="K742" s="11"/>
      <c r="L742" s="8"/>
      <c r="N742" s="11"/>
      <c r="O742" s="15"/>
      <c r="P742" s="11"/>
      <c r="Q742" s="11"/>
      <c r="R742" s="11"/>
      <c r="S742" s="11"/>
      <c r="T742" s="11"/>
      <c r="AB742" s="25"/>
      <c r="AC742" s="73"/>
      <c r="AD742" s="25"/>
      <c r="AE742" s="25">
        <f>IF(V742&lt;Ds,'Corn Irr'!G742,IF(V742&gt;Dd,0,'Corn Irr'!G742*AD742))</f>
        <v>0</v>
      </c>
    </row>
    <row r="743" spans="1:31" x14ac:dyDescent="0.15">
      <c r="A743" s="170"/>
      <c r="B743" s="25"/>
      <c r="D743" s="7"/>
      <c r="E743" s="7"/>
      <c r="F743" s="7"/>
      <c r="G743" s="7"/>
      <c r="I743"/>
      <c r="K743" s="11"/>
      <c r="L743" s="8"/>
      <c r="N743" s="11"/>
      <c r="O743" s="15"/>
      <c r="P743" s="11"/>
      <c r="Q743" s="11"/>
      <c r="R743" s="11"/>
      <c r="S743" s="11"/>
      <c r="T743" s="11"/>
      <c r="AB743" s="25"/>
      <c r="AC743" s="73"/>
      <c r="AD743" s="25"/>
      <c r="AE743" s="25">
        <f>IF(V743&lt;Ds,'Corn Irr'!G743,IF(V743&gt;Dd,0,'Corn Irr'!G743*AD743))</f>
        <v>0</v>
      </c>
    </row>
    <row r="744" spans="1:31" x14ac:dyDescent="0.15">
      <c r="A744" s="170"/>
      <c r="B744" s="25"/>
      <c r="D744" s="7"/>
      <c r="E744" s="7"/>
      <c r="F744" s="7"/>
      <c r="G744" s="7"/>
      <c r="I744"/>
      <c r="K744" s="11"/>
      <c r="L744" s="8"/>
      <c r="N744" s="11"/>
      <c r="O744" s="15"/>
      <c r="P744" s="11"/>
      <c r="Q744" s="11"/>
      <c r="R744" s="11"/>
      <c r="S744" s="11"/>
      <c r="T744" s="11"/>
      <c r="AB744" s="25"/>
      <c r="AC744" s="73"/>
      <c r="AD744" s="25"/>
      <c r="AE744" s="25">
        <f>IF(V744&lt;Ds,'Corn Irr'!G744,IF(V744&gt;Dd,0,'Corn Irr'!G744*AD744))</f>
        <v>0</v>
      </c>
    </row>
    <row r="745" spans="1:31" x14ac:dyDescent="0.15">
      <c r="A745" s="170"/>
      <c r="B745" s="25"/>
      <c r="D745" s="7"/>
      <c r="E745" s="7"/>
      <c r="F745" s="7"/>
      <c r="G745" s="7"/>
      <c r="I745"/>
      <c r="K745" s="11"/>
      <c r="L745" s="8"/>
      <c r="N745" s="11"/>
      <c r="O745" s="15"/>
      <c r="P745" s="11"/>
      <c r="Q745" s="11"/>
      <c r="R745" s="11"/>
      <c r="S745" s="11"/>
      <c r="T745" s="11"/>
      <c r="AB745" s="25"/>
      <c r="AC745" s="73"/>
      <c r="AD745" s="25"/>
      <c r="AE745" s="25">
        <f>IF(V745&lt;Ds,'Corn Irr'!G745,IF(V745&gt;Dd,0,'Corn Irr'!G745*AD745))</f>
        <v>0</v>
      </c>
    </row>
    <row r="746" spans="1:31" x14ac:dyDescent="0.15">
      <c r="A746" s="170"/>
      <c r="B746" s="25"/>
      <c r="D746" s="7"/>
      <c r="E746" s="7"/>
      <c r="F746" s="7"/>
      <c r="G746" s="7"/>
      <c r="I746"/>
      <c r="K746" s="11"/>
      <c r="L746" s="8"/>
      <c r="N746" s="11"/>
      <c r="O746" s="15"/>
      <c r="P746" s="11"/>
      <c r="Q746" s="11"/>
      <c r="R746" s="11"/>
      <c r="S746" s="11"/>
      <c r="T746" s="11"/>
      <c r="AB746" s="25"/>
      <c r="AC746" s="73"/>
      <c r="AD746" s="25"/>
      <c r="AE746" s="25">
        <f>IF(V746&lt;Ds,'Corn Irr'!G746,IF(V746&gt;Dd,0,'Corn Irr'!G746*AD746))</f>
        <v>0</v>
      </c>
    </row>
    <row r="747" spans="1:31" x14ac:dyDescent="0.15">
      <c r="A747" s="170"/>
      <c r="B747" s="25"/>
      <c r="D747" s="7"/>
      <c r="E747" s="7"/>
      <c r="F747" s="7"/>
      <c r="G747" s="7"/>
      <c r="I747"/>
      <c r="K747" s="11"/>
      <c r="L747" s="8"/>
      <c r="N747" s="11"/>
      <c r="O747" s="15"/>
      <c r="P747" s="11"/>
      <c r="Q747" s="11"/>
      <c r="R747" s="11"/>
      <c r="S747" s="11"/>
      <c r="T747" s="11"/>
      <c r="AB747" s="25"/>
      <c r="AC747" s="73"/>
      <c r="AD747" s="25"/>
      <c r="AE747" s="25">
        <f>IF(V747&lt;Ds,'Corn Irr'!G747,IF(V747&gt;Dd,0,'Corn Irr'!G747*AD747))</f>
        <v>0</v>
      </c>
    </row>
    <row r="748" spans="1:31" x14ac:dyDescent="0.15">
      <c r="A748" s="170"/>
      <c r="B748" s="25"/>
      <c r="D748" s="7"/>
      <c r="E748" s="7"/>
      <c r="F748" s="7"/>
      <c r="G748" s="7"/>
      <c r="I748"/>
      <c r="K748" s="11"/>
      <c r="L748" s="8"/>
      <c r="N748" s="11"/>
      <c r="O748" s="15"/>
      <c r="P748" s="11"/>
      <c r="Q748" s="11"/>
      <c r="R748" s="11"/>
      <c r="S748" s="11"/>
      <c r="T748" s="11"/>
      <c r="AB748" s="25"/>
      <c r="AC748" s="73"/>
      <c r="AD748" s="25"/>
      <c r="AE748" s="25">
        <f>IF(V748&lt;Ds,'Corn Irr'!G748,IF(V748&gt;Dd,0,'Corn Irr'!G748*AD748))</f>
        <v>0</v>
      </c>
    </row>
    <row r="749" spans="1:31" x14ac:dyDescent="0.15">
      <c r="A749" s="170"/>
      <c r="B749" s="25"/>
      <c r="D749" s="7"/>
      <c r="E749" s="7"/>
      <c r="F749" s="7"/>
      <c r="G749" s="7"/>
      <c r="I749"/>
      <c r="K749" s="11"/>
      <c r="L749" s="8"/>
      <c r="N749" s="11"/>
      <c r="O749" s="15"/>
      <c r="P749" s="11"/>
      <c r="Q749" s="11"/>
      <c r="R749" s="11"/>
      <c r="S749" s="11"/>
      <c r="T749" s="11"/>
      <c r="AB749" s="25"/>
      <c r="AC749" s="73"/>
      <c r="AD749" s="25"/>
      <c r="AE749" s="25">
        <f>IF(V749&lt;Ds,'Corn Irr'!G749,IF(V749&gt;Dd,0,'Corn Irr'!G749*AD749))</f>
        <v>0</v>
      </c>
    </row>
    <row r="750" spans="1:31" x14ac:dyDescent="0.15">
      <c r="A750" s="170"/>
      <c r="B750" s="25"/>
      <c r="D750" s="7"/>
      <c r="E750" s="7"/>
      <c r="F750" s="7"/>
      <c r="G750" s="7"/>
      <c r="I750"/>
      <c r="K750" s="11"/>
      <c r="L750" s="8"/>
      <c r="N750" s="11"/>
      <c r="O750" s="15"/>
      <c r="P750" s="11"/>
      <c r="Q750" s="11"/>
      <c r="R750" s="11"/>
      <c r="S750" s="11"/>
      <c r="T750" s="11"/>
      <c r="AB750" s="25"/>
      <c r="AC750" s="73"/>
      <c r="AD750" s="25"/>
      <c r="AE750" s="25">
        <f>IF(V750&lt;Ds,'Corn Irr'!G750,IF(V750&gt;Dd,0,'Corn Irr'!G750*AD750))</f>
        <v>0</v>
      </c>
    </row>
    <row r="751" spans="1:31" x14ac:dyDescent="0.15">
      <c r="A751" s="170"/>
      <c r="B751" s="25"/>
      <c r="D751" s="7"/>
      <c r="E751" s="7"/>
      <c r="F751" s="7"/>
      <c r="G751" s="7"/>
      <c r="I751"/>
      <c r="K751" s="11"/>
      <c r="L751" s="8"/>
      <c r="N751" s="11"/>
      <c r="O751" s="15"/>
      <c r="P751" s="11"/>
      <c r="Q751" s="11"/>
      <c r="R751" s="11"/>
      <c r="S751" s="11"/>
      <c r="T751" s="11"/>
      <c r="AB751" s="25"/>
      <c r="AC751" s="73"/>
      <c r="AD751" s="25"/>
      <c r="AE751" s="25">
        <f>IF(V751&lt;Ds,'Corn Irr'!G751,IF(V751&gt;Dd,0,'Corn Irr'!G751*AD751))</f>
        <v>0</v>
      </c>
    </row>
    <row r="752" spans="1:31" x14ac:dyDescent="0.15">
      <c r="A752" s="170"/>
      <c r="B752" s="25"/>
      <c r="D752" s="7"/>
      <c r="E752" s="7"/>
      <c r="F752" s="7"/>
      <c r="G752" s="7"/>
      <c r="I752"/>
      <c r="K752" s="11"/>
      <c r="L752" s="8"/>
      <c r="N752" s="11"/>
      <c r="O752" s="15"/>
      <c r="P752" s="11"/>
      <c r="Q752" s="11"/>
      <c r="R752" s="11"/>
      <c r="S752" s="11"/>
      <c r="T752" s="11"/>
      <c r="AB752" s="25"/>
      <c r="AC752" s="73"/>
      <c r="AD752" s="25"/>
      <c r="AE752" s="25">
        <f>IF(V752&lt;Ds,'Corn Irr'!G752,IF(V752&gt;Dd,0,'Corn Irr'!G752*AD752))</f>
        <v>0</v>
      </c>
    </row>
    <row r="753" spans="1:31" x14ac:dyDescent="0.15">
      <c r="A753" s="170"/>
      <c r="B753" s="25"/>
      <c r="D753" s="7"/>
      <c r="E753" s="7"/>
      <c r="F753" s="7"/>
      <c r="G753" s="7"/>
      <c r="I753"/>
      <c r="K753" s="11"/>
      <c r="L753" s="8"/>
      <c r="N753" s="11"/>
      <c r="O753" s="15"/>
      <c r="P753" s="11"/>
      <c r="Q753" s="11"/>
      <c r="R753" s="11"/>
      <c r="S753" s="11"/>
      <c r="T753" s="11"/>
      <c r="AB753" s="25"/>
      <c r="AC753" s="73"/>
      <c r="AD753" s="25"/>
      <c r="AE753" s="25">
        <f>IF(V753&lt;Ds,'Corn Irr'!G753,IF(V753&gt;Dd,0,'Corn Irr'!G753*AD753))</f>
        <v>0</v>
      </c>
    </row>
    <row r="754" spans="1:31" x14ac:dyDescent="0.15">
      <c r="A754" s="170"/>
      <c r="B754" s="25"/>
      <c r="D754" s="7"/>
      <c r="E754" s="7"/>
      <c r="F754" s="7"/>
      <c r="G754" s="7"/>
      <c r="I754"/>
      <c r="K754" s="11"/>
      <c r="L754" s="8"/>
      <c r="N754" s="11"/>
      <c r="O754" s="15"/>
      <c r="P754" s="11"/>
      <c r="Q754" s="11"/>
      <c r="R754" s="11"/>
      <c r="S754" s="11"/>
      <c r="T754" s="11"/>
      <c r="AB754" s="25"/>
      <c r="AC754" s="73"/>
      <c r="AD754" s="25"/>
      <c r="AE754" s="25">
        <f>IF(V754&lt;Ds,'Corn Irr'!G754,IF(V754&gt;Dd,0,'Corn Irr'!G754*AD754))</f>
        <v>0</v>
      </c>
    </row>
    <row r="755" spans="1:31" x14ac:dyDescent="0.15">
      <c r="A755" s="170"/>
      <c r="B755" s="25"/>
      <c r="D755" s="7"/>
      <c r="E755" s="7"/>
      <c r="F755" s="7"/>
      <c r="G755" s="7"/>
      <c r="I755"/>
      <c r="K755" s="11"/>
      <c r="L755" s="8"/>
      <c r="N755" s="11"/>
      <c r="O755" s="15"/>
      <c r="P755" s="11"/>
      <c r="Q755" s="11"/>
      <c r="R755" s="11"/>
      <c r="S755" s="11"/>
      <c r="T755" s="11"/>
      <c r="AB755" s="25"/>
      <c r="AC755" s="73"/>
      <c r="AD755" s="25"/>
      <c r="AE755" s="25">
        <f>IF(V755&lt;Ds,'Corn Irr'!G755,IF(V755&gt;Dd,0,'Corn Irr'!G755*AD755))</f>
        <v>0</v>
      </c>
    </row>
    <row r="756" spans="1:31" x14ac:dyDescent="0.15">
      <c r="A756" s="170"/>
      <c r="B756" s="25"/>
      <c r="D756" s="7"/>
      <c r="E756" s="7"/>
      <c r="F756" s="7"/>
      <c r="G756" s="7"/>
      <c r="I756"/>
      <c r="K756" s="11"/>
      <c r="L756" s="8"/>
      <c r="N756" s="11"/>
      <c r="O756" s="15"/>
      <c r="P756" s="11"/>
      <c r="Q756" s="11"/>
      <c r="R756" s="11"/>
      <c r="S756" s="11"/>
      <c r="T756" s="11"/>
      <c r="AB756" s="25"/>
      <c r="AC756" s="73"/>
      <c r="AD756" s="25"/>
      <c r="AE756" s="25">
        <f>IF(V756&lt;Ds,'Corn Irr'!G756,IF(V756&gt;Dd,0,'Corn Irr'!G756*AD756))</f>
        <v>0</v>
      </c>
    </row>
    <row r="757" spans="1:31" x14ac:dyDescent="0.15">
      <c r="A757" s="170"/>
      <c r="B757" s="25"/>
      <c r="D757" s="7"/>
      <c r="E757" s="7"/>
      <c r="F757" s="7"/>
      <c r="G757" s="7"/>
      <c r="I757"/>
      <c r="K757" s="11"/>
      <c r="L757" s="8"/>
      <c r="N757" s="11"/>
      <c r="O757" s="15"/>
      <c r="P757" s="11"/>
      <c r="Q757" s="11"/>
      <c r="R757" s="11"/>
      <c r="S757" s="11"/>
      <c r="T757" s="11"/>
      <c r="AB757" s="25"/>
      <c r="AC757" s="73"/>
      <c r="AD757" s="25"/>
      <c r="AE757" s="25">
        <f>IF(V757&lt;Ds,'Corn Irr'!G757,IF(V757&gt;Dd,0,'Corn Irr'!G757*AD757))</f>
        <v>0</v>
      </c>
    </row>
    <row r="758" spans="1:31" x14ac:dyDescent="0.15">
      <c r="A758" s="170"/>
      <c r="B758" s="25"/>
      <c r="D758" s="7"/>
      <c r="E758" s="7"/>
      <c r="F758" s="7"/>
      <c r="G758" s="7"/>
      <c r="I758"/>
      <c r="K758" s="11"/>
      <c r="L758" s="8"/>
      <c r="N758" s="11"/>
      <c r="O758" s="15"/>
      <c r="P758" s="11"/>
      <c r="Q758" s="11"/>
      <c r="R758" s="11"/>
      <c r="S758" s="11"/>
      <c r="T758" s="11"/>
      <c r="AB758" s="25"/>
      <c r="AC758" s="73"/>
      <c r="AD758" s="25"/>
      <c r="AE758" s="25">
        <f>IF(V758&lt;Ds,'Corn Irr'!G758,IF(V758&gt;Dd,0,'Corn Irr'!G758*AD758))</f>
        <v>0</v>
      </c>
    </row>
    <row r="759" spans="1:31" x14ac:dyDescent="0.15">
      <c r="A759" s="170"/>
      <c r="B759" s="25"/>
      <c r="D759" s="7"/>
      <c r="E759" s="7"/>
      <c r="F759" s="7"/>
      <c r="G759" s="7"/>
      <c r="I759"/>
      <c r="K759" s="11"/>
      <c r="L759" s="8"/>
      <c r="N759" s="11"/>
      <c r="O759" s="15"/>
      <c r="P759" s="11"/>
      <c r="Q759" s="11"/>
      <c r="R759" s="11"/>
      <c r="S759" s="11"/>
      <c r="T759" s="11"/>
      <c r="AB759" s="25"/>
      <c r="AC759" s="73"/>
      <c r="AD759" s="25"/>
      <c r="AE759" s="25">
        <f>IF(V759&lt;Ds,'Corn Irr'!G759,IF(V759&gt;Dd,0,'Corn Irr'!G759*AD759))</f>
        <v>0</v>
      </c>
    </row>
    <row r="760" spans="1:31" x14ac:dyDescent="0.15">
      <c r="A760" s="170"/>
      <c r="B760" s="25"/>
      <c r="D760" s="7"/>
      <c r="E760" s="7"/>
      <c r="F760" s="7"/>
      <c r="G760" s="7"/>
      <c r="I760"/>
      <c r="K760" s="11"/>
      <c r="L760" s="8"/>
      <c r="N760" s="11"/>
      <c r="O760" s="15"/>
      <c r="P760" s="11"/>
      <c r="Q760" s="11"/>
      <c r="R760" s="11"/>
      <c r="S760" s="11"/>
      <c r="T760" s="11"/>
      <c r="AB760" s="25"/>
      <c r="AC760" s="73"/>
      <c r="AD760" s="25"/>
      <c r="AE760" s="25">
        <f>IF(V760&lt;Ds,'Corn Irr'!G760,IF(V760&gt;Dd,0,'Corn Irr'!G760*AD760))</f>
        <v>0</v>
      </c>
    </row>
    <row r="761" spans="1:31" x14ac:dyDescent="0.15">
      <c r="A761" s="170"/>
      <c r="B761" s="25"/>
      <c r="D761" s="7"/>
      <c r="E761" s="7"/>
      <c r="F761" s="7"/>
      <c r="G761" s="7"/>
      <c r="I761"/>
      <c r="K761" s="11"/>
      <c r="L761" s="8"/>
      <c r="N761" s="11"/>
      <c r="O761" s="15"/>
      <c r="P761" s="11"/>
      <c r="Q761" s="11"/>
      <c r="R761" s="11"/>
      <c r="S761" s="11"/>
      <c r="T761" s="11"/>
      <c r="AB761" s="25"/>
      <c r="AC761" s="73"/>
      <c r="AD761" s="25"/>
      <c r="AE761" s="25">
        <f>IF(V761&lt;Ds,'Corn Irr'!G761,IF(V761&gt;Dd,0,'Corn Irr'!G761*AD761))</f>
        <v>0</v>
      </c>
    </row>
    <row r="762" spans="1:31" x14ac:dyDescent="0.15">
      <c r="A762" s="170"/>
      <c r="B762" s="25"/>
      <c r="D762" s="7"/>
      <c r="E762" s="7"/>
      <c r="F762" s="7"/>
      <c r="G762" s="7"/>
      <c r="I762"/>
      <c r="K762" s="11"/>
      <c r="L762" s="8"/>
      <c r="N762" s="11"/>
      <c r="O762" s="15"/>
      <c r="P762" s="11"/>
      <c r="Q762" s="11"/>
      <c r="R762" s="11"/>
      <c r="S762" s="11"/>
      <c r="T762" s="11"/>
      <c r="AB762" s="25"/>
      <c r="AC762" s="73"/>
      <c r="AD762" s="25"/>
      <c r="AE762" s="25">
        <f>IF(V762&lt;Ds,'Corn Irr'!G762,IF(V762&gt;Dd,0,'Corn Irr'!G762*AD762))</f>
        <v>0</v>
      </c>
    </row>
    <row r="763" spans="1:31" x14ac:dyDescent="0.15">
      <c r="A763" s="170"/>
      <c r="B763" s="25"/>
      <c r="D763" s="7"/>
      <c r="E763" s="7"/>
      <c r="F763" s="7"/>
      <c r="G763" s="7"/>
      <c r="I763"/>
      <c r="K763" s="11"/>
      <c r="L763" s="8"/>
      <c r="N763" s="11"/>
      <c r="O763" s="15"/>
      <c r="P763" s="11"/>
      <c r="Q763" s="11"/>
      <c r="R763" s="11"/>
      <c r="S763" s="11"/>
      <c r="T763" s="11"/>
      <c r="AB763" s="25"/>
      <c r="AC763" s="73"/>
      <c r="AD763" s="25"/>
      <c r="AE763" s="25">
        <f>IF(V763&lt;Ds,'Corn Irr'!G763,IF(V763&gt;Dd,0,'Corn Irr'!G763*AD763))</f>
        <v>0</v>
      </c>
    </row>
    <row r="764" spans="1:31" x14ac:dyDescent="0.15">
      <c r="A764" s="170"/>
      <c r="B764" s="25"/>
      <c r="D764" s="7"/>
      <c r="E764" s="7"/>
      <c r="F764" s="7"/>
      <c r="G764" s="7"/>
      <c r="I764"/>
      <c r="K764" s="11"/>
      <c r="L764" s="8"/>
      <c r="N764" s="11"/>
      <c r="O764" s="15"/>
      <c r="P764" s="11"/>
      <c r="Q764" s="11"/>
      <c r="R764" s="11"/>
      <c r="S764" s="11"/>
      <c r="T764" s="11"/>
      <c r="AB764" s="25"/>
      <c r="AC764" s="73"/>
      <c r="AD764" s="25"/>
      <c r="AE764" s="25">
        <f>IF(V764&lt;Ds,'Corn Irr'!G764,IF(V764&gt;Dd,0,'Corn Irr'!G764*AD764))</f>
        <v>0</v>
      </c>
    </row>
    <row r="765" spans="1:31" x14ac:dyDescent="0.15">
      <c r="A765" s="170"/>
      <c r="B765" s="25"/>
      <c r="D765" s="7"/>
      <c r="E765" s="7"/>
      <c r="F765" s="7"/>
      <c r="G765" s="7"/>
      <c r="I765"/>
      <c r="K765" s="11"/>
      <c r="L765" s="8"/>
      <c r="N765" s="11"/>
      <c r="O765" s="15"/>
      <c r="P765" s="11"/>
      <c r="Q765" s="11"/>
      <c r="R765" s="11"/>
      <c r="S765" s="11"/>
      <c r="T765" s="11"/>
      <c r="AB765" s="25"/>
      <c r="AC765" s="73"/>
      <c r="AD765" s="25"/>
      <c r="AE765" s="25">
        <f>IF(V765&lt;Ds,'Corn Irr'!G765,IF(V765&gt;Dd,0,'Corn Irr'!G765*AD765))</f>
        <v>0</v>
      </c>
    </row>
    <row r="766" spans="1:31" x14ac:dyDescent="0.15">
      <c r="A766" s="170"/>
      <c r="B766" s="25"/>
      <c r="D766" s="7"/>
      <c r="E766" s="7"/>
      <c r="F766" s="7"/>
      <c r="G766" s="7"/>
      <c r="I766"/>
      <c r="K766" s="11"/>
      <c r="L766" s="8"/>
      <c r="N766" s="11"/>
      <c r="O766" s="15"/>
      <c r="P766" s="11"/>
      <c r="Q766" s="11"/>
      <c r="R766" s="11"/>
      <c r="S766" s="11"/>
      <c r="T766" s="11"/>
      <c r="AB766" s="25"/>
      <c r="AC766" s="73"/>
      <c r="AD766" s="25"/>
      <c r="AE766" s="25">
        <f>IF(V766&lt;Ds,'Corn Irr'!G766,IF(V766&gt;Dd,0,'Corn Irr'!G766*AD766))</f>
        <v>0</v>
      </c>
    </row>
    <row r="767" spans="1:31" x14ac:dyDescent="0.15">
      <c r="A767" s="170"/>
      <c r="B767" s="25"/>
      <c r="D767" s="7"/>
      <c r="E767" s="7"/>
      <c r="F767" s="7"/>
      <c r="G767" s="7"/>
      <c r="I767"/>
      <c r="K767" s="11"/>
      <c r="L767" s="8"/>
      <c r="N767" s="11"/>
      <c r="O767" s="15"/>
      <c r="P767" s="11"/>
      <c r="Q767" s="11"/>
      <c r="R767" s="11"/>
      <c r="S767" s="11"/>
      <c r="T767" s="11"/>
      <c r="AB767" s="25"/>
      <c r="AC767" s="73"/>
      <c r="AD767" s="25"/>
      <c r="AE767" s="25">
        <f>IF(V767&lt;Ds,'Corn Irr'!G767,IF(V767&gt;Dd,0,'Corn Irr'!G767*AD767))</f>
        <v>0</v>
      </c>
    </row>
    <row r="768" spans="1:31" x14ac:dyDescent="0.15">
      <c r="A768" s="170"/>
      <c r="B768" s="25"/>
      <c r="D768" s="7"/>
      <c r="E768" s="7"/>
      <c r="F768" s="7"/>
      <c r="G768" s="7"/>
      <c r="I768"/>
      <c r="K768" s="11"/>
      <c r="L768" s="8"/>
      <c r="N768" s="11"/>
      <c r="O768" s="15"/>
      <c r="P768" s="11"/>
      <c r="Q768" s="11"/>
      <c r="R768" s="11"/>
      <c r="S768" s="11"/>
      <c r="T768" s="11"/>
      <c r="AB768" s="25"/>
      <c r="AC768" s="73"/>
      <c r="AD768" s="25"/>
      <c r="AE768" s="25">
        <f>IF(V768&lt;Ds,'Corn Irr'!G768,IF(V768&gt;Dd,0,'Corn Irr'!G768*AD768))</f>
        <v>0</v>
      </c>
    </row>
    <row r="769" spans="1:31" x14ac:dyDescent="0.15">
      <c r="A769" s="170"/>
      <c r="B769" s="25"/>
      <c r="D769" s="7"/>
      <c r="E769" s="7"/>
      <c r="F769" s="7"/>
      <c r="G769" s="7"/>
      <c r="I769"/>
      <c r="K769" s="11"/>
      <c r="L769" s="8"/>
      <c r="N769" s="11"/>
      <c r="O769" s="15"/>
      <c r="P769" s="11"/>
      <c r="Q769" s="11"/>
      <c r="R769" s="11"/>
      <c r="S769" s="11"/>
      <c r="T769" s="11"/>
      <c r="AB769" s="25"/>
      <c r="AC769" s="73"/>
      <c r="AD769" s="25"/>
      <c r="AE769" s="25">
        <f>IF(V769&lt;Ds,'Corn Irr'!G769,IF(V769&gt;Dd,0,'Corn Irr'!G769*AD769))</f>
        <v>0</v>
      </c>
    </row>
    <row r="770" spans="1:31" x14ac:dyDescent="0.15">
      <c r="A770" s="170"/>
      <c r="B770" s="25"/>
      <c r="D770" s="7"/>
      <c r="E770" s="7"/>
      <c r="F770" s="7"/>
      <c r="G770" s="7"/>
      <c r="I770"/>
      <c r="K770" s="11"/>
      <c r="L770" s="8"/>
      <c r="N770" s="11"/>
      <c r="O770" s="15"/>
      <c r="P770" s="11"/>
      <c r="Q770" s="11"/>
      <c r="R770" s="11"/>
      <c r="S770" s="11"/>
      <c r="T770" s="11"/>
      <c r="AB770" s="25"/>
      <c r="AC770" s="73"/>
      <c r="AD770" s="25"/>
      <c r="AE770" s="25">
        <f>IF(V770&lt;Ds,'Corn Irr'!G770,IF(V770&gt;Dd,0,'Corn Irr'!G770*AD770))</f>
        <v>0</v>
      </c>
    </row>
    <row r="771" spans="1:31" x14ac:dyDescent="0.15">
      <c r="A771" s="170"/>
      <c r="B771" s="25"/>
      <c r="D771" s="7"/>
      <c r="E771" s="7"/>
      <c r="F771" s="7"/>
      <c r="G771" s="7"/>
      <c r="I771"/>
      <c r="K771" s="11"/>
      <c r="L771" s="8"/>
      <c r="N771" s="11"/>
      <c r="O771" s="15"/>
      <c r="P771" s="11"/>
      <c r="Q771" s="11"/>
      <c r="R771" s="11"/>
      <c r="S771" s="11"/>
      <c r="T771" s="11"/>
      <c r="AB771" s="25"/>
      <c r="AC771" s="73"/>
      <c r="AD771" s="25"/>
      <c r="AE771" s="25">
        <f>IF(V771&lt;Ds,'Corn Irr'!G771,IF(V771&gt;Dd,0,'Corn Irr'!G771*AD771))</f>
        <v>0</v>
      </c>
    </row>
    <row r="772" spans="1:31" x14ac:dyDescent="0.15">
      <c r="A772" s="170"/>
      <c r="B772" s="25"/>
      <c r="D772" s="7"/>
      <c r="E772" s="7"/>
      <c r="F772" s="7"/>
      <c r="G772" s="7"/>
      <c r="I772"/>
      <c r="K772" s="11"/>
      <c r="L772" s="8"/>
      <c r="N772" s="11"/>
      <c r="O772" s="15"/>
      <c r="P772" s="11"/>
      <c r="Q772" s="11"/>
      <c r="R772" s="11"/>
      <c r="S772" s="11"/>
      <c r="T772" s="11"/>
      <c r="AB772" s="25"/>
      <c r="AC772" s="73"/>
      <c r="AD772" s="25"/>
      <c r="AE772" s="25">
        <f>IF(V772&lt;Ds,'Corn Irr'!G772,IF(V772&gt;Dd,0,'Corn Irr'!G772*AD772))</f>
        <v>0</v>
      </c>
    </row>
    <row r="773" spans="1:31" x14ac:dyDescent="0.15">
      <c r="A773" s="170"/>
      <c r="B773" s="25"/>
      <c r="D773" s="7"/>
      <c r="E773" s="7"/>
      <c r="F773" s="7"/>
      <c r="G773" s="7"/>
      <c r="I773"/>
      <c r="K773" s="11"/>
      <c r="L773" s="8"/>
      <c r="N773" s="11"/>
      <c r="O773" s="15"/>
      <c r="P773" s="11"/>
      <c r="Q773" s="11"/>
      <c r="R773" s="11"/>
      <c r="S773" s="11"/>
      <c r="T773" s="11"/>
      <c r="AB773" s="25"/>
      <c r="AC773" s="73"/>
      <c r="AD773" s="25"/>
      <c r="AE773" s="25">
        <f>IF(V773&lt;Ds,'Corn Irr'!G773,IF(V773&gt;Dd,0,'Corn Irr'!G773*AD773))</f>
        <v>0</v>
      </c>
    </row>
    <row r="774" spans="1:31" x14ac:dyDescent="0.15">
      <c r="A774" s="170"/>
      <c r="B774" s="25"/>
      <c r="D774" s="7"/>
      <c r="E774" s="7"/>
      <c r="F774" s="7"/>
      <c r="G774" s="7"/>
      <c r="I774"/>
      <c r="K774" s="11"/>
      <c r="L774" s="8"/>
      <c r="N774" s="11"/>
      <c r="O774" s="15"/>
      <c r="P774" s="11"/>
      <c r="Q774" s="11"/>
      <c r="R774" s="11"/>
      <c r="S774" s="11"/>
      <c r="T774" s="11"/>
      <c r="AB774" s="25"/>
      <c r="AC774" s="73"/>
      <c r="AD774" s="25"/>
      <c r="AE774" s="25">
        <f>IF(V774&lt;Ds,'Corn Irr'!G774,IF(V774&gt;Dd,0,'Corn Irr'!G774*AD774))</f>
        <v>0</v>
      </c>
    </row>
    <row r="775" spans="1:31" x14ac:dyDescent="0.15">
      <c r="A775" s="170"/>
      <c r="B775" s="25"/>
      <c r="D775" s="7"/>
      <c r="E775" s="7"/>
      <c r="F775" s="7"/>
      <c r="G775" s="7"/>
      <c r="I775"/>
      <c r="K775" s="11"/>
      <c r="L775" s="8"/>
      <c r="N775" s="11"/>
      <c r="O775" s="15"/>
      <c r="P775" s="11"/>
      <c r="Q775" s="11"/>
      <c r="R775" s="11"/>
      <c r="S775" s="11"/>
      <c r="T775" s="11"/>
      <c r="AB775" s="25"/>
      <c r="AC775" s="73"/>
      <c r="AD775" s="25"/>
      <c r="AE775" s="25">
        <f>IF(V775&lt;Ds,'Corn Irr'!G775,IF(V775&gt;Dd,0,'Corn Irr'!G775*AD775))</f>
        <v>0</v>
      </c>
    </row>
    <row r="776" spans="1:31" x14ac:dyDescent="0.15">
      <c r="A776" s="170"/>
      <c r="B776" s="25"/>
      <c r="D776" s="7"/>
      <c r="E776" s="7"/>
      <c r="F776" s="7"/>
      <c r="G776" s="7"/>
      <c r="I776"/>
      <c r="K776" s="11"/>
      <c r="L776" s="8"/>
      <c r="N776" s="11"/>
      <c r="O776" s="15"/>
      <c r="P776" s="11"/>
      <c r="Q776" s="11"/>
      <c r="R776" s="11"/>
      <c r="S776" s="11"/>
      <c r="T776" s="11"/>
      <c r="AB776" s="25"/>
      <c r="AC776" s="73"/>
      <c r="AD776" s="25"/>
      <c r="AE776" s="25">
        <f>IF(V776&lt;Ds,'Corn Irr'!G776,IF(V776&gt;Dd,0,'Corn Irr'!G776*AD776))</f>
        <v>0</v>
      </c>
    </row>
    <row r="777" spans="1:31" x14ac:dyDescent="0.15">
      <c r="A777" s="170"/>
      <c r="B777" s="25"/>
      <c r="D777" s="7"/>
      <c r="E777" s="7"/>
      <c r="F777" s="7"/>
      <c r="G777" s="7"/>
      <c r="I777"/>
      <c r="K777" s="11"/>
      <c r="L777" s="8"/>
      <c r="N777" s="11"/>
      <c r="O777" s="15"/>
      <c r="P777" s="11"/>
      <c r="Q777" s="11"/>
      <c r="R777" s="11"/>
      <c r="S777" s="11"/>
      <c r="T777" s="11"/>
      <c r="AB777" s="25"/>
      <c r="AC777" s="73"/>
      <c r="AD777" s="25"/>
      <c r="AE777" s="25">
        <f>IF(V777&lt;Ds,'Corn Irr'!G777,IF(V777&gt;Dd,0,'Corn Irr'!G777*AD777))</f>
        <v>0</v>
      </c>
    </row>
    <row r="778" spans="1:31" x14ac:dyDescent="0.15">
      <c r="A778" s="170"/>
      <c r="B778" s="25"/>
      <c r="D778" s="7"/>
      <c r="E778" s="7"/>
      <c r="F778" s="7"/>
      <c r="G778" s="7"/>
      <c r="I778"/>
      <c r="K778" s="11"/>
      <c r="L778" s="8"/>
      <c r="N778" s="11"/>
      <c r="O778" s="15"/>
      <c r="P778" s="11"/>
      <c r="Q778" s="11"/>
      <c r="R778" s="11"/>
      <c r="S778" s="11"/>
      <c r="T778" s="11"/>
      <c r="AB778" s="25"/>
      <c r="AC778" s="73"/>
      <c r="AD778" s="25"/>
      <c r="AE778" s="25">
        <f>IF(V778&lt;Ds,'Corn Irr'!G778,IF(V778&gt;Dd,0,'Corn Irr'!G778*AD778))</f>
        <v>0</v>
      </c>
    </row>
    <row r="779" spans="1:31" x14ac:dyDescent="0.15">
      <c r="A779" s="170"/>
      <c r="B779" s="25"/>
      <c r="D779" s="7"/>
      <c r="E779" s="7"/>
      <c r="F779" s="7"/>
      <c r="G779" s="7"/>
      <c r="I779"/>
      <c r="K779" s="11"/>
      <c r="L779" s="8"/>
      <c r="N779" s="11"/>
      <c r="O779" s="15"/>
      <c r="P779" s="11"/>
      <c r="Q779" s="11"/>
      <c r="R779" s="11"/>
      <c r="S779" s="11"/>
      <c r="T779" s="11"/>
      <c r="AB779" s="25"/>
      <c r="AC779" s="73"/>
      <c r="AD779" s="25"/>
      <c r="AE779" s="25">
        <f>IF(V779&lt;Ds,'Corn Irr'!G779,IF(V779&gt;Dd,0,'Corn Irr'!G779*AD779))</f>
        <v>0</v>
      </c>
    </row>
    <row r="780" spans="1:31" x14ac:dyDescent="0.15">
      <c r="A780" s="170"/>
      <c r="B780" s="25"/>
      <c r="D780" s="7"/>
      <c r="E780" s="7"/>
      <c r="F780" s="7"/>
      <c r="G780" s="7"/>
      <c r="I780"/>
      <c r="K780" s="11"/>
      <c r="L780" s="8"/>
      <c r="N780" s="11"/>
      <c r="O780" s="15"/>
      <c r="P780" s="11"/>
      <c r="Q780" s="11"/>
      <c r="R780" s="11"/>
      <c r="S780" s="11"/>
      <c r="T780" s="11"/>
      <c r="AB780" s="25"/>
      <c r="AC780" s="73"/>
      <c r="AD780" s="25"/>
      <c r="AE780" s="25">
        <f>IF(V780&lt;Ds,'Corn Irr'!G780,IF(V780&gt;Dd,0,'Corn Irr'!G780*AD780))</f>
        <v>0</v>
      </c>
    </row>
    <row r="781" spans="1:31" x14ac:dyDescent="0.15">
      <c r="A781" s="170"/>
      <c r="B781" s="25"/>
      <c r="D781" s="7"/>
      <c r="E781" s="7"/>
      <c r="F781" s="7"/>
      <c r="G781" s="7"/>
      <c r="I781"/>
      <c r="K781" s="11"/>
      <c r="L781" s="8"/>
      <c r="N781" s="11"/>
      <c r="O781" s="15"/>
      <c r="P781" s="11"/>
      <c r="Q781" s="11"/>
      <c r="R781" s="11"/>
      <c r="S781" s="11"/>
      <c r="T781" s="11"/>
      <c r="AB781" s="25"/>
      <c r="AC781" s="73"/>
      <c r="AD781" s="25"/>
      <c r="AE781" s="25">
        <f>IF(V781&lt;Ds,'Corn Irr'!G781,IF(V781&gt;Dd,0,'Corn Irr'!G781*AD781))</f>
        <v>0</v>
      </c>
    </row>
    <row r="782" spans="1:31" x14ac:dyDescent="0.15">
      <c r="A782" s="170"/>
      <c r="B782" s="25"/>
      <c r="D782" s="7"/>
      <c r="E782" s="7"/>
      <c r="F782" s="7"/>
      <c r="G782" s="7"/>
      <c r="I782"/>
      <c r="K782" s="11"/>
      <c r="L782" s="8"/>
      <c r="N782" s="11"/>
      <c r="O782" s="15"/>
      <c r="P782" s="11"/>
      <c r="Q782" s="11"/>
      <c r="R782" s="11"/>
      <c r="S782" s="11"/>
      <c r="T782" s="11"/>
      <c r="AB782" s="25"/>
      <c r="AC782" s="73"/>
      <c r="AD782" s="25"/>
      <c r="AE782" s="25">
        <f>IF(V782&lt;Ds,'Corn Irr'!G782,IF(V782&gt;Dd,0,'Corn Irr'!G782*AD782))</f>
        <v>0</v>
      </c>
    </row>
    <row r="783" spans="1:31" x14ac:dyDescent="0.15">
      <c r="A783" s="170"/>
      <c r="B783" s="25"/>
      <c r="D783" s="7"/>
      <c r="E783" s="7"/>
      <c r="F783" s="7"/>
      <c r="G783" s="7"/>
      <c r="I783"/>
      <c r="K783" s="11"/>
      <c r="L783" s="8"/>
      <c r="N783" s="11"/>
      <c r="O783" s="15"/>
      <c r="P783" s="11"/>
      <c r="Q783" s="11"/>
      <c r="R783" s="11"/>
      <c r="S783" s="11"/>
      <c r="T783" s="11"/>
      <c r="AB783" s="25"/>
      <c r="AC783" s="73"/>
      <c r="AD783" s="25"/>
      <c r="AE783" s="25">
        <f>IF(V783&lt;Ds,'Corn Irr'!G783,IF(V783&gt;Dd,0,'Corn Irr'!G783*AD783))</f>
        <v>0</v>
      </c>
    </row>
    <row r="784" spans="1:31" x14ac:dyDescent="0.15">
      <c r="A784" s="170"/>
      <c r="B784" s="25"/>
      <c r="D784" s="7"/>
      <c r="E784" s="7"/>
      <c r="F784" s="7"/>
      <c r="G784" s="7"/>
      <c r="I784"/>
      <c r="K784" s="11"/>
      <c r="L784" s="8"/>
      <c r="N784" s="11"/>
      <c r="O784" s="15"/>
      <c r="P784" s="11"/>
      <c r="Q784" s="11"/>
      <c r="R784" s="11"/>
      <c r="S784" s="11"/>
      <c r="T784" s="11"/>
      <c r="AB784" s="25"/>
      <c r="AC784" s="73"/>
      <c r="AD784" s="25"/>
      <c r="AE784" s="25">
        <f>IF(V784&lt;Ds,'Corn Irr'!G784,IF(V784&gt;Dd,0,'Corn Irr'!G784*AD784))</f>
        <v>0</v>
      </c>
    </row>
    <row r="785" spans="1:31" x14ac:dyDescent="0.15">
      <c r="A785" s="170"/>
      <c r="B785" s="25"/>
      <c r="D785" s="7"/>
      <c r="E785" s="7"/>
      <c r="F785" s="7"/>
      <c r="G785" s="7"/>
      <c r="I785"/>
      <c r="K785" s="11"/>
      <c r="L785" s="8"/>
      <c r="N785" s="11"/>
      <c r="O785" s="15"/>
      <c r="P785" s="11"/>
      <c r="Q785" s="11"/>
      <c r="R785" s="11"/>
      <c r="S785" s="11"/>
      <c r="T785" s="11"/>
      <c r="AB785" s="25"/>
      <c r="AC785" s="73"/>
      <c r="AD785" s="25"/>
      <c r="AE785" s="25">
        <f>IF(V785&lt;Ds,'Corn Irr'!G785,IF(V785&gt;Dd,0,'Corn Irr'!G785*AD785))</f>
        <v>0</v>
      </c>
    </row>
    <row r="786" spans="1:31" x14ac:dyDescent="0.15">
      <c r="A786" s="170"/>
      <c r="B786" s="25"/>
      <c r="D786" s="7"/>
      <c r="E786" s="7"/>
      <c r="F786" s="7"/>
      <c r="G786" s="7"/>
      <c r="I786"/>
      <c r="K786" s="11"/>
      <c r="L786" s="8"/>
      <c r="N786" s="11"/>
      <c r="O786" s="15"/>
      <c r="P786" s="11"/>
      <c r="Q786" s="11"/>
      <c r="R786" s="11"/>
      <c r="S786" s="11"/>
      <c r="T786" s="11"/>
      <c r="AB786" s="25"/>
      <c r="AC786" s="73"/>
      <c r="AD786" s="25"/>
      <c r="AE786" s="25">
        <f>IF(V786&lt;Ds,'Corn Irr'!G786,IF(V786&gt;Dd,0,'Corn Irr'!G786*AD786))</f>
        <v>0</v>
      </c>
    </row>
    <row r="787" spans="1:31" x14ac:dyDescent="0.15">
      <c r="A787" s="170"/>
      <c r="B787" s="25"/>
      <c r="D787" s="7"/>
      <c r="E787" s="7"/>
      <c r="F787" s="7"/>
      <c r="G787" s="7"/>
      <c r="I787"/>
      <c r="K787" s="11"/>
      <c r="L787" s="8"/>
      <c r="N787" s="11"/>
      <c r="O787" s="15"/>
      <c r="P787" s="11"/>
      <c r="Q787" s="11"/>
      <c r="R787" s="11"/>
      <c r="S787" s="11"/>
      <c r="T787" s="11"/>
      <c r="AB787" s="25"/>
      <c r="AC787" s="73"/>
      <c r="AD787" s="25"/>
      <c r="AE787" s="25">
        <f>IF(V787&lt;Ds,'Corn Irr'!G787,IF(V787&gt;Dd,0,'Corn Irr'!G787*AD787))</f>
        <v>0</v>
      </c>
    </row>
    <row r="788" spans="1:31" x14ac:dyDescent="0.15">
      <c r="A788" s="170"/>
      <c r="B788" s="25"/>
      <c r="D788" s="7"/>
      <c r="E788" s="7"/>
      <c r="F788" s="7"/>
      <c r="G788" s="7"/>
      <c r="I788"/>
      <c r="K788" s="11"/>
      <c r="L788" s="8"/>
      <c r="N788" s="11"/>
      <c r="O788" s="15"/>
      <c r="P788" s="11"/>
      <c r="Q788" s="11"/>
      <c r="R788" s="11"/>
      <c r="S788" s="11"/>
      <c r="T788" s="11"/>
      <c r="AB788" s="25"/>
      <c r="AC788" s="73"/>
      <c r="AD788" s="25"/>
      <c r="AE788" s="25">
        <f>IF(V788&lt;Ds,'Corn Irr'!G788,IF(V788&gt;Dd,0,'Corn Irr'!G788*AD788))</f>
        <v>0</v>
      </c>
    </row>
    <row r="789" spans="1:31" x14ac:dyDescent="0.15">
      <c r="A789" s="170"/>
      <c r="B789" s="25"/>
      <c r="D789" s="7"/>
      <c r="E789" s="7"/>
      <c r="F789" s="7"/>
      <c r="G789" s="7"/>
      <c r="I789"/>
      <c r="K789" s="11"/>
      <c r="L789" s="8"/>
      <c r="N789" s="11"/>
      <c r="O789" s="15"/>
      <c r="P789" s="11"/>
      <c r="Q789" s="11"/>
      <c r="R789" s="11"/>
      <c r="S789" s="11"/>
      <c r="T789" s="11"/>
      <c r="AB789" s="25"/>
      <c r="AC789" s="73"/>
      <c r="AD789" s="25"/>
      <c r="AE789" s="25">
        <f>IF(V789&lt;Ds,'Corn Irr'!G789,IF(V789&gt;Dd,0,'Corn Irr'!G789*AD789))</f>
        <v>0</v>
      </c>
    </row>
    <row r="790" spans="1:31" x14ac:dyDescent="0.15">
      <c r="A790" s="170"/>
      <c r="B790" s="25"/>
      <c r="D790" s="7"/>
      <c r="E790" s="7"/>
      <c r="F790" s="7"/>
      <c r="G790" s="7"/>
      <c r="I790"/>
      <c r="K790" s="11"/>
      <c r="L790" s="8"/>
      <c r="N790" s="11"/>
      <c r="O790" s="15"/>
      <c r="P790" s="11"/>
      <c r="Q790" s="11"/>
      <c r="R790" s="11"/>
      <c r="S790" s="11"/>
      <c r="T790" s="11"/>
      <c r="AB790" s="25"/>
      <c r="AC790" s="73"/>
      <c r="AD790" s="25"/>
      <c r="AE790" s="25">
        <f>IF(V790&lt;Ds,'Corn Irr'!G790,IF(V790&gt;Dd,0,'Corn Irr'!G790*AD790))</f>
        <v>0</v>
      </c>
    </row>
    <row r="791" spans="1:31" x14ac:dyDescent="0.15">
      <c r="A791" s="170"/>
      <c r="B791" s="25"/>
      <c r="D791" s="7"/>
      <c r="E791" s="7"/>
      <c r="F791" s="7"/>
      <c r="G791" s="7"/>
      <c r="I791"/>
      <c r="K791" s="11"/>
      <c r="L791" s="8"/>
      <c r="N791" s="11"/>
      <c r="O791" s="15"/>
      <c r="P791" s="11"/>
      <c r="Q791" s="11"/>
      <c r="R791" s="11"/>
      <c r="S791" s="11"/>
      <c r="T791" s="11"/>
      <c r="AB791" s="25"/>
      <c r="AC791" s="73"/>
      <c r="AD791" s="25"/>
      <c r="AE791" s="25">
        <f>IF(V791&lt;Ds,'Corn Irr'!G791,IF(V791&gt;Dd,0,'Corn Irr'!G791*AD791))</f>
        <v>0</v>
      </c>
    </row>
    <row r="792" spans="1:31" x14ac:dyDescent="0.15">
      <c r="A792" s="170"/>
      <c r="B792" s="25"/>
      <c r="D792" s="7"/>
      <c r="E792" s="7"/>
      <c r="F792" s="7"/>
      <c r="G792" s="7"/>
      <c r="I792"/>
      <c r="K792" s="11"/>
      <c r="L792" s="8"/>
      <c r="N792" s="11"/>
      <c r="O792" s="15"/>
      <c r="P792" s="11"/>
      <c r="Q792" s="11"/>
      <c r="R792" s="11"/>
      <c r="S792" s="11"/>
      <c r="T792" s="11"/>
      <c r="AB792" s="25"/>
      <c r="AC792" s="73"/>
      <c r="AD792" s="25"/>
      <c r="AE792" s="25">
        <f>IF(V792&lt;Ds,'Corn Irr'!G792,IF(V792&gt;Dd,0,'Corn Irr'!G792*AD792))</f>
        <v>0</v>
      </c>
    </row>
    <row r="793" spans="1:31" x14ac:dyDescent="0.15">
      <c r="A793" s="170"/>
      <c r="B793" s="25"/>
      <c r="D793" s="7"/>
      <c r="E793" s="7"/>
      <c r="F793" s="7"/>
      <c r="G793" s="7"/>
      <c r="I793"/>
      <c r="K793" s="11"/>
      <c r="L793" s="8"/>
      <c r="N793" s="11"/>
      <c r="O793" s="15"/>
      <c r="P793" s="11"/>
      <c r="Q793" s="11"/>
      <c r="R793" s="11"/>
      <c r="S793" s="11"/>
      <c r="T793" s="11"/>
      <c r="AB793" s="25"/>
      <c r="AC793" s="73"/>
      <c r="AD793" s="25"/>
      <c r="AE793" s="25">
        <f>IF(V793&lt;Ds,'Corn Irr'!G793,IF(V793&gt;Dd,0,'Corn Irr'!G793*AD793))</f>
        <v>0</v>
      </c>
    </row>
    <row r="794" spans="1:31" x14ac:dyDescent="0.15">
      <c r="A794" s="170"/>
      <c r="B794" s="25"/>
      <c r="D794" s="7"/>
      <c r="E794" s="7"/>
      <c r="F794" s="7"/>
      <c r="G794" s="7"/>
      <c r="I794"/>
      <c r="K794" s="11"/>
      <c r="L794" s="8"/>
      <c r="N794" s="11"/>
      <c r="O794" s="15"/>
      <c r="P794" s="11"/>
      <c r="Q794" s="11"/>
      <c r="R794" s="11"/>
      <c r="S794" s="11"/>
      <c r="T794" s="11"/>
      <c r="AB794" s="25"/>
      <c r="AC794" s="73"/>
      <c r="AD794" s="25"/>
      <c r="AE794" s="25">
        <f>IF(V794&lt;Ds,'Corn Irr'!G794,IF(V794&gt;Dd,0,'Corn Irr'!G794*AD794))</f>
        <v>0</v>
      </c>
    </row>
    <row r="795" spans="1:31" x14ac:dyDescent="0.15">
      <c r="A795" s="170"/>
      <c r="B795" s="25"/>
      <c r="D795" s="7"/>
      <c r="E795" s="7"/>
      <c r="F795" s="7"/>
      <c r="G795" s="7"/>
      <c r="I795"/>
      <c r="K795" s="11"/>
      <c r="L795" s="8"/>
      <c r="N795" s="11"/>
      <c r="O795" s="15"/>
      <c r="P795" s="11"/>
      <c r="Q795" s="11"/>
      <c r="R795" s="11"/>
      <c r="S795" s="11"/>
      <c r="T795" s="11"/>
      <c r="AB795" s="25"/>
      <c r="AC795" s="73"/>
      <c r="AD795" s="25"/>
      <c r="AE795" s="25">
        <f>IF(V795&lt;Ds,'Corn Irr'!G795,IF(V795&gt;Dd,0,'Corn Irr'!G795*AD795))</f>
        <v>0</v>
      </c>
    </row>
    <row r="796" spans="1:31" x14ac:dyDescent="0.15">
      <c r="A796" s="170"/>
      <c r="B796" s="25"/>
      <c r="D796" s="7"/>
      <c r="E796" s="7"/>
      <c r="F796" s="7"/>
      <c r="G796" s="7"/>
      <c r="I796"/>
      <c r="K796" s="11"/>
      <c r="L796" s="8"/>
      <c r="N796" s="11"/>
      <c r="O796" s="15"/>
      <c r="P796" s="11"/>
      <c r="Q796" s="11"/>
      <c r="R796" s="11"/>
      <c r="S796" s="11"/>
      <c r="T796" s="11"/>
      <c r="AB796" s="25"/>
      <c r="AC796" s="73"/>
      <c r="AD796" s="25"/>
      <c r="AE796" s="25">
        <f>IF(V796&lt;Ds,'Corn Irr'!G796,IF(V796&gt;Dd,0,'Corn Irr'!G796*AD796))</f>
        <v>0</v>
      </c>
    </row>
    <row r="797" spans="1:31" x14ac:dyDescent="0.15">
      <c r="A797" s="170"/>
      <c r="B797" s="25"/>
      <c r="D797" s="7"/>
      <c r="E797" s="7"/>
      <c r="F797" s="7"/>
      <c r="G797" s="7"/>
      <c r="I797"/>
      <c r="K797" s="11"/>
      <c r="L797" s="8"/>
      <c r="N797" s="11"/>
      <c r="O797" s="15"/>
      <c r="P797" s="11"/>
      <c r="Q797" s="11"/>
      <c r="R797" s="11"/>
      <c r="S797" s="11"/>
      <c r="T797" s="11"/>
      <c r="AB797" s="25"/>
      <c r="AC797" s="73"/>
      <c r="AD797" s="25"/>
      <c r="AE797" s="25">
        <f>IF(V797&lt;Ds,'Corn Irr'!G797,IF(V797&gt;Dd,0,'Corn Irr'!G797*AD797))</f>
        <v>0</v>
      </c>
    </row>
    <row r="798" spans="1:31" x14ac:dyDescent="0.15">
      <c r="A798" s="170"/>
      <c r="B798" s="25"/>
      <c r="D798" s="7"/>
      <c r="E798" s="7"/>
      <c r="F798" s="7"/>
      <c r="G798" s="7"/>
      <c r="I798"/>
      <c r="K798" s="11"/>
      <c r="L798" s="8"/>
      <c r="N798" s="11"/>
      <c r="O798" s="15"/>
      <c r="P798" s="11"/>
      <c r="Q798" s="11"/>
      <c r="R798" s="11"/>
      <c r="S798" s="11"/>
      <c r="T798" s="11"/>
      <c r="AB798" s="25"/>
      <c r="AC798" s="73"/>
      <c r="AD798" s="25"/>
      <c r="AE798" s="25">
        <f>IF(V798&lt;Ds,'Corn Irr'!G798,IF(V798&gt;Dd,0,'Corn Irr'!G798*AD798))</f>
        <v>0</v>
      </c>
    </row>
    <row r="799" spans="1:31" x14ac:dyDescent="0.15">
      <c r="A799" s="170"/>
      <c r="B799" s="25"/>
      <c r="D799" s="7"/>
      <c r="E799" s="7"/>
      <c r="F799" s="7"/>
      <c r="G799" s="7"/>
      <c r="I799"/>
      <c r="K799" s="11"/>
      <c r="L799" s="8"/>
      <c r="N799" s="11"/>
      <c r="O799" s="15"/>
      <c r="P799" s="11"/>
      <c r="Q799" s="11"/>
      <c r="R799" s="11"/>
      <c r="S799" s="11"/>
      <c r="T799" s="11"/>
      <c r="AB799" s="25"/>
      <c r="AC799" s="73"/>
      <c r="AD799" s="25"/>
      <c r="AE799" s="25">
        <f>IF(V799&lt;Ds,'Corn Irr'!G799,IF(V799&gt;Dd,0,'Corn Irr'!G799*AD799))</f>
        <v>0</v>
      </c>
    </row>
    <row r="800" spans="1:31" x14ac:dyDescent="0.15">
      <c r="A800" s="170"/>
      <c r="B800" s="25"/>
      <c r="D800" s="7"/>
      <c r="E800" s="7"/>
      <c r="F800" s="7"/>
      <c r="G800" s="7"/>
      <c r="I800"/>
      <c r="K800" s="11"/>
      <c r="L800" s="8"/>
      <c r="N800" s="11"/>
      <c r="O800" s="15"/>
      <c r="P800" s="11"/>
      <c r="Q800" s="11"/>
      <c r="R800" s="11"/>
      <c r="S800" s="11"/>
      <c r="T800" s="11"/>
      <c r="AB800" s="25"/>
      <c r="AC800" s="73"/>
      <c r="AD800" s="25"/>
      <c r="AE800" s="25">
        <f>IF(V800&lt;Ds,'Corn Irr'!G800,IF(V800&gt;Dd,0,'Corn Irr'!G800*AD800))</f>
        <v>0</v>
      </c>
    </row>
    <row r="801" spans="1:31" x14ac:dyDescent="0.15">
      <c r="A801" s="170"/>
      <c r="B801" s="25"/>
      <c r="D801" s="7"/>
      <c r="E801" s="7"/>
      <c r="F801" s="7"/>
      <c r="G801" s="7"/>
      <c r="I801"/>
      <c r="K801" s="11"/>
      <c r="L801" s="8"/>
      <c r="N801" s="11"/>
      <c r="O801" s="15"/>
      <c r="P801" s="11"/>
      <c r="Q801" s="11"/>
      <c r="R801" s="11"/>
      <c r="S801" s="11"/>
      <c r="T801" s="11"/>
      <c r="AB801" s="25"/>
      <c r="AC801" s="73"/>
      <c r="AD801" s="25"/>
      <c r="AE801" s="25">
        <f>IF(V801&lt;Ds,'Corn Irr'!G801,IF(V801&gt;Dd,0,'Corn Irr'!G801*AD801))</f>
        <v>0</v>
      </c>
    </row>
    <row r="802" spans="1:31" x14ac:dyDescent="0.15">
      <c r="A802" s="170"/>
      <c r="B802" s="25"/>
      <c r="D802" s="7"/>
      <c r="E802" s="7"/>
      <c r="F802" s="7"/>
      <c r="G802" s="7"/>
      <c r="I802"/>
      <c r="K802" s="11"/>
      <c r="L802" s="8"/>
      <c r="N802" s="11"/>
      <c r="O802" s="15"/>
      <c r="P802" s="11"/>
      <c r="Q802" s="11"/>
      <c r="R802" s="11"/>
      <c r="S802" s="11"/>
      <c r="T802" s="11"/>
      <c r="AB802" s="25"/>
      <c r="AC802" s="73"/>
      <c r="AD802" s="25"/>
      <c r="AE802" s="25">
        <f>IF(V802&lt;Ds,'Corn Irr'!G802,IF(V802&gt;Dd,0,'Corn Irr'!G802*AD802))</f>
        <v>0</v>
      </c>
    </row>
    <row r="803" spans="1:31" x14ac:dyDescent="0.15">
      <c r="A803" s="170"/>
      <c r="B803" s="25"/>
      <c r="D803" s="7"/>
      <c r="E803" s="7"/>
      <c r="F803" s="7"/>
      <c r="G803" s="7"/>
      <c r="I803"/>
      <c r="K803" s="11"/>
      <c r="L803" s="8"/>
      <c r="N803" s="11"/>
      <c r="O803" s="15"/>
      <c r="P803" s="11"/>
      <c r="Q803" s="11"/>
      <c r="R803" s="11"/>
      <c r="S803" s="11"/>
      <c r="T803" s="11"/>
      <c r="AB803" s="25"/>
      <c r="AC803" s="73"/>
      <c r="AD803" s="25"/>
      <c r="AE803" s="25">
        <f>IF(V803&lt;Ds,'Corn Irr'!G803,IF(V803&gt;Dd,0,'Corn Irr'!G803*AD803))</f>
        <v>0</v>
      </c>
    </row>
    <row r="804" spans="1:31" x14ac:dyDescent="0.15">
      <c r="A804" s="170"/>
      <c r="B804" s="25"/>
      <c r="D804" s="7"/>
      <c r="E804" s="7"/>
      <c r="F804" s="7"/>
      <c r="G804" s="7"/>
      <c r="I804"/>
      <c r="K804" s="11"/>
      <c r="L804" s="8"/>
      <c r="N804" s="11"/>
      <c r="O804" s="15"/>
      <c r="P804" s="11"/>
      <c r="Q804" s="11"/>
      <c r="R804" s="11"/>
      <c r="S804" s="11"/>
      <c r="T804" s="11"/>
      <c r="AB804" s="25"/>
      <c r="AC804" s="73"/>
      <c r="AD804" s="25"/>
      <c r="AE804" s="25">
        <f>IF(V804&lt;Ds,'Corn Irr'!G804,IF(V804&gt;Dd,0,'Corn Irr'!G804*AD804))</f>
        <v>0</v>
      </c>
    </row>
    <row r="805" spans="1:31" x14ac:dyDescent="0.15">
      <c r="A805" s="170"/>
      <c r="B805" s="25"/>
      <c r="D805" s="7"/>
      <c r="E805" s="7"/>
      <c r="F805" s="7"/>
      <c r="G805" s="7"/>
      <c r="I805"/>
      <c r="K805" s="11"/>
      <c r="L805" s="8"/>
      <c r="N805" s="11"/>
      <c r="O805" s="15"/>
      <c r="P805" s="11"/>
      <c r="Q805" s="11"/>
      <c r="R805" s="11"/>
      <c r="S805" s="11"/>
      <c r="T805" s="11"/>
      <c r="AB805" s="25"/>
      <c r="AC805" s="73"/>
      <c r="AD805" s="25"/>
      <c r="AE805" s="25">
        <f>IF(V805&lt;Ds,'Corn Irr'!G805,IF(V805&gt;Dd,0,'Corn Irr'!G805*AD805))</f>
        <v>0</v>
      </c>
    </row>
    <row r="806" spans="1:31" x14ac:dyDescent="0.15">
      <c r="A806" s="170"/>
      <c r="B806" s="25"/>
      <c r="D806" s="7"/>
      <c r="E806" s="7"/>
      <c r="F806" s="7"/>
      <c r="G806" s="7"/>
      <c r="I806"/>
      <c r="K806" s="11"/>
      <c r="L806" s="8"/>
      <c r="N806" s="11"/>
      <c r="O806" s="15"/>
      <c r="P806" s="11"/>
      <c r="Q806" s="11"/>
      <c r="R806" s="11"/>
      <c r="S806" s="11"/>
      <c r="T806" s="11"/>
      <c r="AB806" s="25"/>
      <c r="AC806" s="73"/>
      <c r="AD806" s="25"/>
      <c r="AE806" s="25">
        <f>IF(V806&lt;Ds,'Corn Irr'!G806,IF(V806&gt;Dd,0,'Corn Irr'!G806*AD806))</f>
        <v>0</v>
      </c>
    </row>
    <row r="807" spans="1:31" x14ac:dyDescent="0.15">
      <c r="A807" s="170"/>
      <c r="B807" s="25"/>
      <c r="D807" s="7"/>
      <c r="E807" s="7"/>
      <c r="F807" s="7"/>
      <c r="G807" s="7"/>
      <c r="I807"/>
      <c r="K807" s="11"/>
      <c r="L807" s="8"/>
      <c r="N807" s="11"/>
      <c r="O807" s="15"/>
      <c r="P807" s="11"/>
      <c r="Q807" s="11"/>
      <c r="R807" s="11"/>
      <c r="S807" s="11"/>
      <c r="T807" s="11"/>
      <c r="AB807" s="25"/>
      <c r="AC807" s="73"/>
      <c r="AD807" s="25"/>
      <c r="AE807" s="25">
        <f>IF(V807&lt;Ds,'Corn Irr'!G807,IF(V807&gt;Dd,0,'Corn Irr'!G807*AD807))</f>
        <v>0</v>
      </c>
    </row>
    <row r="808" spans="1:31" x14ac:dyDescent="0.15">
      <c r="A808" s="170"/>
      <c r="B808" s="25"/>
      <c r="D808" s="7"/>
      <c r="E808" s="7"/>
      <c r="F808" s="7"/>
      <c r="G808" s="7"/>
      <c r="I808"/>
      <c r="K808" s="11"/>
      <c r="L808" s="8"/>
      <c r="N808" s="11"/>
      <c r="O808" s="15"/>
      <c r="P808" s="11"/>
      <c r="Q808" s="11"/>
      <c r="R808" s="11"/>
      <c r="S808" s="11"/>
      <c r="T808" s="11"/>
      <c r="AB808" s="25"/>
      <c r="AC808" s="73"/>
      <c r="AD808" s="25"/>
      <c r="AE808" s="25">
        <f>IF(V808&lt;Ds,'Corn Irr'!G808,IF(V808&gt;Dd,0,'Corn Irr'!G808*AD808))</f>
        <v>0</v>
      </c>
    </row>
    <row r="809" spans="1:31" x14ac:dyDescent="0.15">
      <c r="A809" s="170"/>
      <c r="B809" s="25"/>
      <c r="D809" s="7"/>
      <c r="E809" s="7"/>
      <c r="F809" s="7"/>
      <c r="G809" s="7"/>
      <c r="I809"/>
      <c r="K809" s="11"/>
      <c r="L809" s="8"/>
      <c r="N809" s="11"/>
      <c r="O809" s="15"/>
      <c r="P809" s="11"/>
      <c r="Q809" s="11"/>
      <c r="R809" s="11"/>
      <c r="S809" s="11"/>
      <c r="T809" s="11"/>
      <c r="AB809" s="25"/>
      <c r="AC809" s="73"/>
      <c r="AD809" s="25"/>
      <c r="AE809" s="25">
        <f>IF(V809&lt;Ds,'Corn Irr'!G809,IF(V809&gt;Dd,0,'Corn Irr'!G809*AD809))</f>
        <v>0</v>
      </c>
    </row>
    <row r="810" spans="1:31" x14ac:dyDescent="0.15">
      <c r="A810" s="170"/>
      <c r="B810" s="25"/>
      <c r="D810" s="7"/>
      <c r="E810" s="7"/>
      <c r="F810" s="7"/>
      <c r="G810" s="7"/>
      <c r="I810"/>
      <c r="K810" s="11"/>
      <c r="L810" s="8"/>
      <c r="N810" s="11"/>
      <c r="O810" s="15"/>
      <c r="P810" s="11"/>
      <c r="Q810" s="11"/>
      <c r="R810" s="11"/>
      <c r="S810" s="11"/>
      <c r="T810" s="11"/>
      <c r="AB810" s="25"/>
      <c r="AC810" s="73"/>
      <c r="AD810" s="25"/>
      <c r="AE810" s="25">
        <f>IF(V810&lt;Ds,'Corn Irr'!G810,IF(V810&gt;Dd,0,'Corn Irr'!G810*AD810))</f>
        <v>0</v>
      </c>
    </row>
    <row r="811" spans="1:31" x14ac:dyDescent="0.15">
      <c r="A811" s="170"/>
      <c r="B811" s="25"/>
      <c r="D811" s="7"/>
      <c r="E811" s="7"/>
      <c r="F811" s="7"/>
      <c r="G811" s="7"/>
      <c r="I811"/>
      <c r="K811" s="11"/>
      <c r="L811" s="8"/>
      <c r="N811" s="11"/>
      <c r="O811" s="15"/>
      <c r="P811" s="11"/>
      <c r="Q811" s="11"/>
      <c r="R811" s="11"/>
      <c r="S811" s="11"/>
      <c r="T811" s="11"/>
    </row>
    <row r="812" spans="1:31" x14ac:dyDescent="0.15">
      <c r="A812" s="170"/>
      <c r="B812" s="25"/>
      <c r="D812" s="7"/>
      <c r="E812" s="7"/>
      <c r="F812" s="7"/>
      <c r="G812" s="7"/>
      <c r="I812"/>
      <c r="K812" s="11"/>
      <c r="L812" s="8"/>
      <c r="N812" s="11"/>
      <c r="O812" s="15"/>
      <c r="P812" s="11"/>
      <c r="Q812" s="11"/>
      <c r="R812" s="11"/>
      <c r="S812" s="11"/>
      <c r="T812" s="11"/>
    </row>
    <row r="813" spans="1:31" x14ac:dyDescent="0.15">
      <c r="A813" s="170"/>
      <c r="B813" s="25"/>
      <c r="D813" s="7"/>
      <c r="E813" s="7"/>
      <c r="F813" s="7"/>
      <c r="G813" s="7"/>
      <c r="I813"/>
      <c r="K813" s="11"/>
      <c r="L813" s="8"/>
      <c r="N813" s="11"/>
      <c r="O813" s="15"/>
      <c r="P813" s="11"/>
      <c r="Q813" s="11"/>
      <c r="R813" s="11"/>
      <c r="S813" s="11"/>
      <c r="T813" s="11"/>
    </row>
    <row r="814" spans="1:31" x14ac:dyDescent="0.15">
      <c r="A814" s="170"/>
      <c r="B814" s="25"/>
      <c r="D814" s="7"/>
      <c r="E814" s="7"/>
      <c r="F814" s="7"/>
      <c r="G814" s="7"/>
      <c r="I814"/>
      <c r="K814" s="11"/>
      <c r="L814" s="8"/>
      <c r="N814" s="11"/>
      <c r="O814" s="15"/>
      <c r="P814" s="11"/>
      <c r="Q814" s="11"/>
      <c r="R814" s="11"/>
      <c r="S814" s="11"/>
      <c r="T814" s="11"/>
    </row>
    <row r="815" spans="1:31" x14ac:dyDescent="0.15">
      <c r="A815" s="170"/>
      <c r="B815" s="25"/>
      <c r="D815" s="7"/>
      <c r="E815" s="7"/>
      <c r="F815" s="7"/>
      <c r="G815" s="7"/>
      <c r="I815"/>
      <c r="K815" s="11"/>
      <c r="L815" s="8"/>
      <c r="N815" s="11"/>
      <c r="O815" s="15"/>
      <c r="P815" s="11"/>
      <c r="Q815" s="11"/>
      <c r="R815" s="11"/>
      <c r="S815" s="11"/>
      <c r="T815" s="11"/>
    </row>
    <row r="816" spans="1:31" x14ac:dyDescent="0.15">
      <c r="A816" s="170"/>
      <c r="B816" s="25"/>
      <c r="D816" s="7"/>
      <c r="E816" s="7"/>
      <c r="F816" s="7"/>
      <c r="G816" s="7"/>
      <c r="I816"/>
      <c r="K816" s="11"/>
      <c r="L816" s="8"/>
      <c r="N816" s="11"/>
      <c r="O816" s="15"/>
      <c r="P816" s="11"/>
      <c r="Q816" s="11"/>
      <c r="R816" s="11"/>
      <c r="S816" s="11"/>
      <c r="T816" s="11"/>
    </row>
    <row r="817" spans="1:20" x14ac:dyDescent="0.15">
      <c r="A817" s="170"/>
      <c r="B817" s="25"/>
      <c r="D817" s="7"/>
      <c r="E817" s="7"/>
      <c r="F817" s="7"/>
      <c r="G817" s="7"/>
      <c r="I817"/>
      <c r="K817" s="11"/>
      <c r="L817" s="8"/>
      <c r="N817" s="11"/>
      <c r="O817" s="15"/>
      <c r="P817" s="11"/>
      <c r="Q817" s="11"/>
      <c r="R817" s="11"/>
      <c r="S817" s="11"/>
      <c r="T817" s="11"/>
    </row>
    <row r="818" spans="1:20" x14ac:dyDescent="0.15">
      <c r="A818" s="170"/>
      <c r="B818" s="25"/>
      <c r="D818" s="7"/>
      <c r="E818" s="7"/>
      <c r="F818" s="7"/>
      <c r="G818" s="7"/>
      <c r="I818"/>
      <c r="K818" s="11"/>
      <c r="L818" s="8"/>
      <c r="N818" s="11"/>
      <c r="O818" s="15"/>
      <c r="P818" s="11"/>
      <c r="Q818" s="11"/>
      <c r="R818" s="11"/>
      <c r="S818" s="11"/>
      <c r="T818" s="11"/>
    </row>
    <row r="819" spans="1:20" x14ac:dyDescent="0.15">
      <c r="A819" s="170"/>
      <c r="B819" s="25"/>
      <c r="D819" s="7"/>
      <c r="E819" s="7"/>
      <c r="F819" s="7"/>
      <c r="G819" s="7"/>
      <c r="I819"/>
      <c r="K819" s="11"/>
      <c r="L819" s="8"/>
      <c r="N819" s="11"/>
      <c r="O819" s="15"/>
      <c r="P819" s="11"/>
      <c r="Q819" s="11"/>
      <c r="R819" s="11"/>
      <c r="S819" s="11"/>
      <c r="T819" s="11"/>
    </row>
    <row r="820" spans="1:20" x14ac:dyDescent="0.15">
      <c r="A820" s="170"/>
      <c r="B820" s="25"/>
      <c r="D820" s="7"/>
      <c r="E820" s="7"/>
      <c r="F820" s="7"/>
      <c r="G820" s="7"/>
      <c r="I820"/>
      <c r="K820" s="11"/>
      <c r="L820" s="8"/>
      <c r="N820" s="11"/>
      <c r="O820" s="15"/>
      <c r="P820" s="11"/>
      <c r="Q820" s="11"/>
      <c r="R820" s="11"/>
      <c r="S820" s="11"/>
      <c r="T820" s="11"/>
    </row>
    <row r="821" spans="1:20" x14ac:dyDescent="0.15">
      <c r="A821" s="170"/>
      <c r="B821" s="25"/>
      <c r="D821" s="7"/>
      <c r="E821" s="7"/>
      <c r="F821" s="7"/>
      <c r="G821" s="7"/>
      <c r="I821"/>
      <c r="K821" s="11"/>
      <c r="L821" s="8"/>
      <c r="N821" s="11"/>
      <c r="O821" s="15"/>
      <c r="P821" s="11"/>
      <c r="Q821" s="11"/>
      <c r="R821" s="11"/>
      <c r="S821" s="11"/>
      <c r="T821" s="11"/>
    </row>
    <row r="822" spans="1:20" x14ac:dyDescent="0.15">
      <c r="A822" s="170"/>
      <c r="B822" s="25"/>
      <c r="D822" s="7"/>
      <c r="E822" s="7"/>
      <c r="F822" s="7"/>
      <c r="G822" s="7"/>
      <c r="I822"/>
      <c r="K822" s="11"/>
      <c r="L822" s="8"/>
      <c r="N822" s="11"/>
      <c r="O822" s="15"/>
      <c r="P822" s="11"/>
      <c r="Q822" s="11"/>
      <c r="R822" s="11"/>
      <c r="S822" s="11"/>
      <c r="T822" s="11"/>
    </row>
    <row r="823" spans="1:20" x14ac:dyDescent="0.15">
      <c r="A823" s="170"/>
      <c r="B823" s="25"/>
      <c r="D823" s="7"/>
      <c r="E823" s="7"/>
      <c r="F823" s="7"/>
      <c r="G823" s="7"/>
      <c r="I823"/>
      <c r="K823" s="11"/>
      <c r="L823" s="8"/>
      <c r="N823" s="11"/>
      <c r="O823" s="15"/>
      <c r="P823" s="11"/>
      <c r="Q823" s="11"/>
      <c r="R823" s="11"/>
      <c r="S823" s="11"/>
      <c r="T823" s="11"/>
    </row>
    <row r="824" spans="1:20" x14ac:dyDescent="0.15">
      <c r="A824" s="170"/>
      <c r="B824" s="25"/>
      <c r="D824" s="7"/>
      <c r="E824" s="7"/>
      <c r="F824" s="7"/>
      <c r="G824" s="7"/>
      <c r="I824"/>
      <c r="K824" s="11"/>
      <c r="L824" s="8"/>
      <c r="N824" s="11"/>
      <c r="O824" s="15"/>
      <c r="P824" s="11"/>
      <c r="Q824" s="11"/>
      <c r="R824" s="11"/>
      <c r="S824" s="11"/>
      <c r="T824" s="11"/>
    </row>
    <row r="825" spans="1:20" x14ac:dyDescent="0.15">
      <c r="A825" s="170"/>
      <c r="B825" s="25"/>
      <c r="D825" s="7"/>
      <c r="E825" s="7"/>
      <c r="F825" s="7"/>
      <c r="G825" s="7"/>
      <c r="I825"/>
      <c r="K825" s="11"/>
      <c r="L825" s="8"/>
      <c r="N825" s="11"/>
      <c r="O825" s="15"/>
      <c r="P825" s="11"/>
      <c r="Q825" s="11"/>
      <c r="R825" s="11"/>
      <c r="S825" s="11"/>
      <c r="T825" s="11"/>
    </row>
    <row r="826" spans="1:20" x14ac:dyDescent="0.15">
      <c r="A826" s="170"/>
      <c r="B826" s="25"/>
      <c r="D826" s="7"/>
      <c r="E826" s="7"/>
      <c r="F826" s="7"/>
      <c r="G826" s="7"/>
      <c r="I826"/>
      <c r="K826" s="11"/>
      <c r="L826" s="8"/>
      <c r="N826" s="11"/>
      <c r="O826" s="15"/>
      <c r="P826" s="11"/>
      <c r="Q826" s="11"/>
      <c r="R826" s="11"/>
      <c r="S826" s="11"/>
      <c r="T826" s="11"/>
    </row>
    <row r="827" spans="1:20" x14ac:dyDescent="0.15">
      <c r="A827" s="170"/>
      <c r="B827" s="25"/>
      <c r="D827" s="7"/>
      <c r="E827" s="7"/>
      <c r="F827" s="7"/>
      <c r="G827" s="7"/>
      <c r="I827"/>
      <c r="K827" s="11"/>
      <c r="L827" s="8"/>
      <c r="N827" s="11"/>
      <c r="O827" s="15"/>
      <c r="P827" s="11"/>
      <c r="Q827" s="11"/>
      <c r="R827" s="11"/>
      <c r="S827" s="11"/>
      <c r="T827" s="11"/>
    </row>
    <row r="828" spans="1:20" x14ac:dyDescent="0.15">
      <c r="A828" s="170"/>
      <c r="B828" s="25"/>
      <c r="D828" s="7"/>
      <c r="E828" s="7"/>
      <c r="F828" s="7"/>
      <c r="G828" s="7"/>
      <c r="I828"/>
      <c r="K828" s="11"/>
      <c r="L828" s="8"/>
      <c r="N828" s="11"/>
      <c r="O828" s="15"/>
      <c r="P828" s="11"/>
      <c r="Q828" s="11"/>
      <c r="R828" s="11"/>
      <c r="S828" s="11"/>
      <c r="T828" s="11"/>
    </row>
    <row r="829" spans="1:20" x14ac:dyDescent="0.15">
      <c r="A829" s="170"/>
      <c r="B829" s="25"/>
      <c r="D829" s="7"/>
      <c r="E829" s="7"/>
      <c r="F829" s="7"/>
      <c r="G829" s="7"/>
      <c r="I829"/>
      <c r="K829" s="11"/>
      <c r="L829" s="8"/>
      <c r="N829" s="11"/>
      <c r="O829" s="15"/>
      <c r="P829" s="11"/>
      <c r="Q829" s="11"/>
      <c r="R829" s="11"/>
      <c r="S829" s="11"/>
      <c r="T829" s="11"/>
    </row>
    <row r="830" spans="1:20" x14ac:dyDescent="0.15">
      <c r="A830" s="170"/>
      <c r="B830" s="25"/>
      <c r="D830" s="7"/>
      <c r="E830" s="7"/>
      <c r="F830" s="7"/>
      <c r="G830" s="7"/>
      <c r="I830"/>
      <c r="K830" s="11"/>
      <c r="L830" s="8"/>
      <c r="N830" s="11"/>
      <c r="O830" s="15"/>
      <c r="P830" s="11"/>
      <c r="Q830" s="11"/>
      <c r="R830" s="11"/>
      <c r="S830" s="11"/>
      <c r="T830" s="11"/>
    </row>
    <row r="831" spans="1:20" x14ac:dyDescent="0.15">
      <c r="A831" s="170"/>
      <c r="B831" s="25"/>
      <c r="D831" s="7"/>
      <c r="E831" s="7"/>
      <c r="F831" s="7"/>
      <c r="G831" s="7"/>
      <c r="I831"/>
      <c r="K831" s="11"/>
      <c r="L831" s="8"/>
      <c r="N831" s="11"/>
      <c r="O831" s="15"/>
      <c r="P831" s="11"/>
      <c r="Q831" s="11"/>
      <c r="R831" s="11"/>
      <c r="S831" s="11"/>
      <c r="T831" s="11"/>
    </row>
  </sheetData>
  <mergeCells count="42">
    <mergeCell ref="BH332:CC332"/>
    <mergeCell ref="BR310:BS310"/>
    <mergeCell ref="BH316:CC316"/>
    <mergeCell ref="BH317:CA317"/>
    <mergeCell ref="CB317:CC317"/>
    <mergeCell ref="BK325:BL325"/>
    <mergeCell ref="BM325:BN325"/>
    <mergeCell ref="BK326:BL326"/>
    <mergeCell ref="BM326:BN326"/>
    <mergeCell ref="BK327:BL327"/>
    <mergeCell ref="BM327:BN327"/>
    <mergeCell ref="BH331:CC331"/>
    <mergeCell ref="BR309:BS309"/>
    <mergeCell ref="BT309:BU309"/>
    <mergeCell ref="BN279:BO279"/>
    <mergeCell ref="BH284:CC284"/>
    <mergeCell ref="BH285:BV285"/>
    <mergeCell ref="BW285:CC285"/>
    <mergeCell ref="BI293:BJ293"/>
    <mergeCell ref="BI294:BJ294"/>
    <mergeCell ref="BH299:CC299"/>
    <mergeCell ref="BH300:BT300"/>
    <mergeCell ref="BU300:CC300"/>
    <mergeCell ref="BR308:BS308"/>
    <mergeCell ref="BT308:BU308"/>
    <mergeCell ref="BL278:BM278"/>
    <mergeCell ref="BN278:BO278"/>
    <mergeCell ref="BH253:CC253"/>
    <mergeCell ref="BH254:BW254"/>
    <mergeCell ref="BX254:CC254"/>
    <mergeCell ref="BH268:CC268"/>
    <mergeCell ref="BH269:BV269"/>
    <mergeCell ref="BW269:CC269"/>
    <mergeCell ref="BL277:BM277"/>
    <mergeCell ref="BN277:BO277"/>
    <mergeCell ref="V1:AA2"/>
    <mergeCell ref="AB1:AE2"/>
    <mergeCell ref="AK176:AN184"/>
    <mergeCell ref="BH238:CC238"/>
    <mergeCell ref="BH239:BX239"/>
    <mergeCell ref="BY239:CC239"/>
    <mergeCell ref="AR195:AS195"/>
  </mergeCells>
  <conditionalFormatting sqref="F9:F161">
    <cfRule type="cellIs" dxfId="2" priority="1" operator="greaterThan">
      <formula>0</formula>
    </cfRule>
  </conditionalFormatting>
  <conditionalFormatting sqref="L9:L831">
    <cfRule type="expression" dxfId="1" priority="3">
      <formula>L9&gt;MAD</formula>
    </cfRule>
  </conditionalFormatting>
  <dataValidations count="25">
    <dataValidation type="whole" allowBlank="1" showInputMessage="1" showErrorMessage="1" errorTitle="Bottom of soil horizon 2." error="Enter a whole number greater than or equal to the bottom of the layer above and less than the maximum of RZmax listed below." promptTitle="Bottom of soil horizon 2." prompt="Enter a whole number greater than or equal to the bottom of the layer above and less than the maximum of RZmax listed below." sqref="AI200" xr:uid="{55138000-B047-0041-9EB9-A02BC6C9B20A}">
      <formula1>AI199</formula1>
      <formula2>$AI$206</formula2>
    </dataValidation>
    <dataValidation type="whole" allowBlank="1" showInputMessage="1" showErrorMessage="1" errorTitle="Bottom of soil horizon 1." error="Enter a whole number greater than or equal to the bottom of the layer above and less than the maximum of RZmax listed below." promptTitle="Bottom of soil horizon 1." prompt="Enter a whole number greater than or equal to the bottom of the layer above and less than the maximum of RZmax listed below." sqref="AI199" xr:uid="{1346C3C1-FC8C-4946-8B86-834E8A796E76}">
      <formula1>AI198</formula1>
      <formula2>$AI$206</formula2>
    </dataValidation>
    <dataValidation type="whole" allowBlank="1" showInputMessage="1" showErrorMessage="1" errorTitle="Bottom of soil horizon 3." error="Enter a whole number greater than or equal to the bottom of the layer above and less than the maximum of RZmax listed below." promptTitle="Bottom of soil horizon 3." prompt="Enter a whole number greater than or equal to the bottom of the layer above and less than the maximum of RZmax listed below." sqref="AI201" xr:uid="{F3F1BBA1-F58F-0441-B688-5E2BD6B332A4}">
      <formula1>AI200</formula1>
      <formula2>$AI$206</formula2>
    </dataValidation>
    <dataValidation type="whole" allowBlank="1" showInputMessage="1" showErrorMessage="1" errorTitle="Bottom of soil horizon 4." error="Enter a whole number greater than or equal to the bottom of the layer above and less than the maximum of RZmax listed below." promptTitle="Bottom of soil horizon 4." prompt="Enter a whole number greater than or equal to the bottom of the layer above and less than the maximum of RZmax listed below." sqref="AI202" xr:uid="{BB911E8E-33B2-D549-8D9D-5D7F916E333C}">
      <formula1>AI201</formula1>
      <formula2>$AI$206</formula2>
    </dataValidation>
    <dataValidation type="whole" allowBlank="1" showInputMessage="1" showErrorMessage="1" errorTitle="Bottom of soil horizon 5." error="Enter a whole number greater than or equal to the bottom of the layer above and less than the maximum of RZmax listed below." promptTitle="Bottom of soil horizon 5." prompt="Enter a whole number greater than or equal to the bottom of the layer above and less than the maximum of RZmax listed below." sqref="AI203" xr:uid="{2E90B6F8-A347-174C-A0DF-0C01A93D85AF}">
      <formula1>AI202</formula1>
      <formula2>$AI$206</formula2>
    </dataValidation>
    <dataValidation type="list" showInputMessage="1" showErrorMessage="1" errorTitle="Soil Type" error="Choose a soil type for the first soil horizon." promptTitle="Soil Type" prompt="Choose a soil type for the first soil horizon." sqref="AJ199" xr:uid="{4F9CFC7C-F670-EE46-A54A-3EFB6DDC7DD8}">
      <formula1>$AG$213:$AG$221</formula1>
    </dataValidation>
    <dataValidation type="list" allowBlank="1" showInputMessage="1" showErrorMessage="1" errorTitle="Soil Type" error="Choose a soil type for the second soil horizon." promptTitle="Soil Type" prompt="Choose a soil type for the second soil horizon." sqref="AJ200" xr:uid="{280481A6-993D-9245-994F-A59B09E36E7A}">
      <formula1>$AG$213:$AG$221</formula1>
    </dataValidation>
    <dataValidation type="list" allowBlank="1" showInputMessage="1" showErrorMessage="1" errorTitle="Soil Type" error="Choose a soil type for the third soil horizon." promptTitle="Soil Type" prompt="Choose a soil type for the third soil horizon." sqref="AJ201:AJ202" xr:uid="{E635E11D-BB47-514F-95AF-4807777FF24C}">
      <formula1>$AG$213:$AG$221</formula1>
    </dataValidation>
    <dataValidation type="whole" operator="equal" allowBlank="1" showInputMessage="1" showErrorMessage="1" errorTitle="Bottom of Root Zone (48&quot;)" error="This value is fixed at 48&quot;. Use Data Validation to change it." promptTitle="Bottom of Root Zone (48&quot;)" prompt="This value is fixed at 48&quot;. Use Data Validation to change it." sqref="AI205" xr:uid="{553DECE4-E5FD-6349-A606-BD60C3117340}">
      <formula1>48</formula1>
    </dataValidation>
    <dataValidation type="whole" operator="equal" allowBlank="1" showInputMessage="1" showErrorMessage="1" errorTitle="RZmax = Bottom of Root Zone" error="This value is fixed at 48&quot;. Use Data Validation to change it." promptTitle="RZmax = Bottom of Root Zone" prompt="This value is fixed at 48&quot;. Use Data Validation to change it." sqref="AI204" xr:uid="{879664EA-FFC3-3D41-BFA3-F4EF9A077667}">
      <formula1>48</formula1>
    </dataValidation>
    <dataValidation type="whole" allowBlank="1" showInputMessage="1" showErrorMessage="1" errorTitle="Start Date" error="Enter a whole number between 1 and 153 (inclusive)." promptTitle="Start Date" prompt="Enter a whole number between 1 and 153 (inclusive)." sqref="CP476" xr:uid="{C8241502-96C5-F74C-9DEC-854202906D9C}">
      <formula1>1</formula1>
      <formula2>153</formula2>
    </dataValidation>
    <dataValidation type="whole" allowBlank="1" showInputMessage="1" showErrorMessage="1" errorTitle="Interval Width" error="Enter a whole number between 1 and 153 (inclusive)." promptTitle="Interval Width" prompt="Enter a whole number between 1 and 153 (inclusive)." sqref="CI475" xr:uid="{5837410B-BF05-D94B-BD4B-B71D9B1733D5}">
      <formula1>1</formula1>
      <formula2>153</formula2>
    </dataValidation>
    <dataValidation type="decimal" allowBlank="1" showInputMessage="1" showErrorMessage="1" errorTitle="Management Allowed Depletion" error="Enter the management allowed depletion (MAD), which is the target value of the soil-water deficit (SWDP) at the time of irrigation._x000a__x000a_The value must be between 0% and 100%." promptTitle="Management Allowed Depletion" prompt="Enter the management allowed depletion (MAD), which is the target value of the soil-water deficit (SWDP) at the time of irrigation._x000a__x000a_The value must be between 0% and 100%." sqref="AK191" xr:uid="{803D611E-516D-7145-BB4A-B475116D0BBD}">
      <formula1>0</formula1>
      <formula2>1</formula2>
    </dataValidation>
    <dataValidation type="decimal" allowBlank="1" showInputMessage="1" showErrorMessage="1" errorTitle="SWDPcritical" error="Enter the critical value of soil-water deficit (SWDP) above which ET becomes limiting. A value of 50% is recommended but other values between 0 and 1 (0% and 100%) are valid." promptTitle="SWDPcritical" prompt="Enter the critical value of soil-water deficit (SWDP) above which ET becomes limiting. A value of 50% is recommended but other values between 0 and 1 (0% and 100%) are valid." sqref="AK188" xr:uid="{C7048652-9BD8-214F-B30C-D3A8664CD037}">
      <formula1>0</formula1>
      <formula2>1</formula2>
    </dataValidation>
    <dataValidation type="whole" allowBlank="1" showInputMessage="1" showErrorMessage="1" errorTitle="Root Zone Maximum" error="Enter a whole number (no decimals) such as those from Table 2 of Lundstrom and Stegman's (1988) &quot;Irrigation Scheduling by the Checkbook Method.&quot;_x000a__x000a_The value must be between 0 and 48 inches." promptTitle="Root Zone Maximum" prompt="Enter a whole number (no decimals) such as those from Table 2 of Lundstrom and Stegman's (1988) &quot;Irrigation Scheduling by the Checkbook Method.&quot;_x000a__x000a_The value must be between 0 and 48 inches." sqref="AI176:AI184" xr:uid="{4005AD31-7CE5-2145-BB94-B8DA7775DF16}">
      <formula1>RZinitial</formula1>
      <formula2>48</formula2>
    </dataValidation>
    <dataValidation type="decimal" allowBlank="1" showInputMessage="1" showErrorMessage="1" errorTitle="Week of Root Zone Maximum" error="A value of 7 is recommended for crops other than alfalfa._x000a__x000a_Values less than 1 or greater than 22 are out of limits for this spreadsheet and most North Dakota growing conditions." promptTitle="Week of Root Zone Maximum" prompt="A value of 7 is recommended for crops other than alfalfa._x000a__x000a_Values less than 1 or greater than 22 are out of limits for this spreadsheet and most North Dakota growing conditions." sqref="AJ177:AJ184" xr:uid="{F6E7B55F-7623-AF48-90D0-73C954119947}">
      <formula1>1</formula1>
      <formula2>22</formula2>
    </dataValidation>
    <dataValidation type="decimal" allowBlank="1" showInputMessage="1" showErrorMessage="1" errorTitle="Week of Root Zone Maximum" error="A value of 7 is recommended for newly-seeded alfalfa or 1 for established alfalfa._x000a__x000a_Values less than 1 or greater than 22 are out of limits for this spreadsheet and most North Dakota growing conditions." promptTitle="Week of Root Zone Maximum" prompt="A value of 7 is recommended for newly-seeded alfalfa or 1 for established alfalfa._x000a__x000a_Values less than 1 or greater than 22 are out of limits for this spreadsheet and most North Dakota growing conditions." sqref="AJ176" xr:uid="{63FDB23D-BAAA-FD4C-8B68-4EA5353650C7}">
      <formula1>1</formula1>
      <formula2>22</formula2>
    </dataValidation>
    <dataValidation type="whole" operator="equal" allowBlank="1" showInputMessage="1" showErrorMessage="1" errorTitle="Top of soil" error="This value must be left at zero (0) to represent the soil surface with zero depth." promptTitle="Top of soil" prompt="This value must be left at zero (0) to represent the soil surface with zero depth." sqref="AI198" xr:uid="{47861A7C-2A24-494F-A5AE-5AE22DDA86C8}">
      <formula1>0</formula1>
    </dataValidation>
    <dataValidation type="whole" allowBlank="1" showInputMessage="1" showErrorMessage="1" errorTitle="Alfalfa Cut ET Recovery Period" error="Enter the time in days for alfalfa ET to recover to full ET during the cut &amp; regrowth period._x000a__x000a_The value must be at least 0 and not more than 35 days." promptTitle="Alfalfa Cut ET Recovery Period" prompt="Enter the time in days for alfalfa ET to recover to full ET during the cut &amp; regrowth period._x000a__x000a_The value must be at least 0 and not more than 35 days." sqref="AK190" xr:uid="{9BE95D93-6C40-7C4A-9CD7-1DC33AEFE03A}">
      <formula1>0</formula1>
      <formula2>35</formula2>
    </dataValidation>
    <dataValidation type="decimal" allowBlank="1" showInputMessage="1" showErrorMessage="1" errorTitle="Alfalfa Cut ET Factor" error="Enter a number between 0 and 1 to represent the fraction of ET remaining on the day of alfalfa cutting. For example, if alfalfa ET is 60% of its normal value due to cutting, enter 0.6." promptTitle="Alfalfa Cut ET Factor" prompt="Enter a number between 0 and 1 to represent the fraction of ET remaining on the day of alfalfa cutting. For example, if alfalfa ET is 60% of its normal value due to cutting, enter 0.6." sqref="AK189" xr:uid="{5992E973-2CD4-804F-A4BA-9BB98ACA6325}">
      <formula1>0</formula1>
      <formula2>1</formula2>
    </dataValidation>
    <dataValidation type="date" showInputMessage="1" showErrorMessage="1" errorTitle="Emergence Date" error="The emergence date must not be earlier than 5/1 nor later than 9/30 for a given year." promptTitle="Emergence Date" prompt="Enter the crop emergence date in mm/dd/yyyy format. _x000a__x000a_Example: May 7, 2006 would be entered as 5/7/2006._x000a__x000a_For established alfalfa, use 5/1/yyyy, where yyyy is the appropriate year." sqref="M4:M5" xr:uid="{625323ED-9772-9547-8CFB-D4517F58E07C}">
      <formula1>122</formula1>
      <formula2>73323</formula2>
    </dataValidation>
    <dataValidation type="list" allowBlank="1" showInputMessage="1" showErrorMessage="1" errorTitle="Crop" error="Choose a crop type from the list. To activate the list, select the drop-down arrow at the right of the cell. " promptTitle="Crop" prompt="Choose a crop type from the list. To activate the list, select the drop-down arrow at the right of the cell. " sqref="M3" xr:uid="{86E43585-3C73-4A4C-8B7A-5745BAD062A4}">
      <formula1>$AG$176:$AG$184</formula1>
    </dataValidation>
    <dataValidation type="decimal" allowBlank="1" showInputMessage="1" showErrorMessage="1" errorTitle="RZinitial" error="Enter a value between zero and the maximum root zone depth allowed for any crop." promptTitle="RZinitial" prompt="Enter a value between zero and the maximum root zone depth allowed for any crop." sqref="AK187" xr:uid="{380AF5B7-130C-E348-828C-162C2E6F2FEC}">
      <formula1>0</formula1>
      <formula2>MAX(AI176:AI184)</formula2>
    </dataValidation>
    <dataValidation type="decimal" operator="greaterThanOrEqual" allowBlank="1" showInputMessage="1" showErrorMessage="1" errorTitle="Rain Entry" error="Leave blank (computed as zero) or enter a value greater than or equal to zero." promptTitle="Rain Entry" prompt="Leave blank (computed as zero) or enter a value greater than or equal to zero." sqref="I9:I831" xr:uid="{9F63EDD5-23BC-6643-997D-8CC3C16F216B}">
      <formula1>0</formula1>
    </dataValidation>
    <dataValidation type="decimal" errorStyle="warning" allowBlank="1" showInputMessage="1" showErrorMessage="1" errorTitle="SWD" error="Your input must be between 0 and 1 (0% and 100%)." promptTitle="SWD" prompt="Enter a soil-water deficit (SWD) as a percentage." sqref="M9" xr:uid="{6B364862-DD18-CD4A-8BD8-9F218A18F20C}">
      <formula1>0</formula1>
      <formula2>1</formula2>
    </dataValidation>
  </dataValidations>
  <hyperlinks>
    <hyperlink ref="P2" r:id="rId1" display="Click for NDAWN" xr:uid="{EDE4637A-ECDE-5D40-964C-F6AEFE2DBB88}"/>
    <hyperlink ref="P3" r:id="rId2" xr:uid="{49BBA230-56E0-2E49-BC21-C04E2A8F240E}"/>
    <hyperlink ref="BI235" r:id="rId3" xr:uid="{4F8D8399-A187-D042-B195-9F2C952ACCBA}"/>
  </hyperlinks>
  <printOptions headings="1" gridLines="1"/>
  <pageMargins left="0.5" right="0.5" top="0.5" bottom="0.5" header="0.25" footer="0.25"/>
  <pageSetup scale="80" fitToHeight="6" orientation="landscape" cellComments="asDisplayed" r:id="rId4"/>
  <headerFooter alignWithMargins="0">
    <oddHeader>&amp;R&amp;P of &amp;N</oddHeader>
    <oddFooter>&amp;L&amp;Z&amp;F &amp;A&amp;R&amp;D &amp;T</oddFooter>
  </headerFooter>
  <ignoredErrors>
    <ignoredError sqref="P10:Q10 R10:T10 P11" formula="1"/>
  </ignoredErrors>
  <drawing r:id="rId5"/>
  <legacyDrawing r:id="rId6"/>
  <mc:AlternateContent xmlns:mc="http://schemas.openxmlformats.org/markup-compatibility/2006">
    <mc:Choice Requires="x14">
      <controls>
        <mc:AlternateContent xmlns:mc="http://schemas.openxmlformats.org/markup-compatibility/2006">
          <mc:Choice Requires="x14">
            <control shapeId="63489" r:id="rId7" name="Scroll Bar 1">
              <controlPr defaultSize="0" autoPict="0">
                <anchor moveWithCells="1">
                  <from>
                    <xdr:col>87</xdr:col>
                    <xdr:colOff>38100</xdr:colOff>
                    <xdr:row>474</xdr:row>
                    <xdr:rowOff>25400</xdr:rowOff>
                  </from>
                  <to>
                    <xdr:col>90</xdr:col>
                    <xdr:colOff>177800</xdr:colOff>
                    <xdr:row>475</xdr:row>
                    <xdr:rowOff>139700</xdr:rowOff>
                  </to>
                </anchor>
              </controlPr>
            </control>
          </mc:Choice>
        </mc:AlternateContent>
        <mc:AlternateContent xmlns:mc="http://schemas.openxmlformats.org/markup-compatibility/2006">
          <mc:Choice Requires="x14">
            <control shapeId="63490" r:id="rId8" name="Scroll Bar 2">
              <controlPr defaultSize="0" autoPict="0">
                <anchor moveWithCells="1">
                  <from>
                    <xdr:col>94</xdr:col>
                    <xdr:colOff>63500</xdr:colOff>
                    <xdr:row>474</xdr:row>
                    <xdr:rowOff>25400</xdr:rowOff>
                  </from>
                  <to>
                    <xdr:col>97</xdr:col>
                    <xdr:colOff>228600</xdr:colOff>
                    <xdr:row>475</xdr:row>
                    <xdr:rowOff>139700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C0B8-C434-9942-8950-B196CD769F94}">
  <dimension ref="A1:XEG831"/>
  <sheetViews>
    <sheetView zoomScale="72" zoomScaleNormal="72" workbookViewId="0">
      <pane xSplit="1" ySplit="8" topLeftCell="B86" activePane="bottomRight" state="frozen"/>
      <selection pane="topRight" activeCell="B1" sqref="B1"/>
      <selection pane="bottomLeft" activeCell="A8" sqref="A8"/>
      <selection pane="bottomRight" activeCell="K117" sqref="K117"/>
    </sheetView>
  </sheetViews>
  <sheetFormatPr baseColWidth="10" defaultColWidth="8.83203125" defaultRowHeight="13" x14ac:dyDescent="0.15"/>
  <cols>
    <col min="1" max="1" width="12.33203125" customWidth="1"/>
    <col min="2" max="2" width="6.6640625" customWidth="1"/>
    <col min="3" max="3" width="8.5" customWidth="1"/>
    <col min="4" max="4" width="10.5" customWidth="1"/>
    <col min="5" max="5" width="9.6640625" customWidth="1"/>
    <col min="6" max="6" width="7.6640625" style="48" customWidth="1"/>
    <col min="7" max="7" width="10.5" style="48" customWidth="1"/>
    <col min="8" max="8" width="7.6640625" customWidth="1"/>
    <col min="9" max="10" width="8.6640625" customWidth="1"/>
    <col min="11" max="11" width="10.33203125" customWidth="1"/>
    <col min="12" max="12" width="10.6640625" customWidth="1"/>
    <col min="13" max="13" width="6.6640625" customWidth="1"/>
    <col min="14" max="14" width="9.83203125" customWidth="1"/>
    <col min="15" max="15" width="8" customWidth="1"/>
    <col min="16" max="16" width="6.6640625" customWidth="1"/>
    <col min="17" max="17" width="10.1640625" customWidth="1"/>
    <col min="18" max="18" width="10.83203125" customWidth="1"/>
    <col min="19" max="19" width="20.6640625" customWidth="1"/>
    <col min="29" max="29" width="12.33203125" bestFit="1" customWidth="1"/>
    <col min="31" max="31" width="26.5" customWidth="1"/>
    <col min="32" max="32" width="11.6640625" customWidth="1"/>
    <col min="33" max="33" width="12" customWidth="1"/>
    <col min="34" max="34" width="36.1640625" customWidth="1"/>
    <col min="35" max="38" width="10.6640625" customWidth="1"/>
    <col min="39" max="39" width="8.5" customWidth="1"/>
    <col min="40" max="40" width="11.1640625" bestFit="1" customWidth="1"/>
    <col min="41" max="41" width="7.6640625" customWidth="1"/>
    <col min="42" max="42" width="6.83203125" bestFit="1" customWidth="1"/>
    <col min="43" max="43" width="5.5" bestFit="1" customWidth="1"/>
    <col min="44" max="56" width="9.33203125" bestFit="1" customWidth="1"/>
    <col min="57" max="79" width="5.6640625" customWidth="1"/>
    <col min="92" max="92" width="10.5" bestFit="1" customWidth="1"/>
  </cols>
  <sheetData>
    <row r="1" spans="1:57" ht="16" customHeight="1" x14ac:dyDescent="0.15">
      <c r="A1" s="1" t="s">
        <v>0</v>
      </c>
      <c r="F1" s="225"/>
      <c r="G1" s="225"/>
      <c r="H1" s="219"/>
      <c r="I1" s="219"/>
      <c r="K1" s="140" t="s">
        <v>1</v>
      </c>
      <c r="L1" s="100" t="s">
        <v>2</v>
      </c>
      <c r="N1" s="100" t="s">
        <v>3</v>
      </c>
      <c r="Q1" s="110" t="s">
        <v>4</v>
      </c>
      <c r="T1" s="381" t="s">
        <v>310</v>
      </c>
      <c r="U1" s="382"/>
      <c r="V1" s="382"/>
      <c r="W1" s="382"/>
      <c r="X1" s="382"/>
      <c r="Y1" s="382"/>
      <c r="Z1" s="381" t="s">
        <v>311</v>
      </c>
      <c r="AA1" s="382"/>
      <c r="AB1" s="382"/>
      <c r="AC1" s="382"/>
    </row>
    <row r="2" spans="1:57" ht="16" customHeight="1" x14ac:dyDescent="0.15">
      <c r="A2" s="67" t="s">
        <v>312</v>
      </c>
      <c r="F2" s="225"/>
      <c r="G2" s="225"/>
      <c r="H2" s="219"/>
      <c r="I2" s="219"/>
      <c r="L2" s="27" t="str">
        <f ca="1">HYPERLINK("#"&amp;MID(CELL("filename",A1),FIND("]",CELL("filename",A1))+1,256)&amp;"!"&amp;ADDRESS(ROW(Crops_and_Soils),COLUMN(Crops_and_Soils),1,TRUE),"Crops &amp; Soils")</f>
        <v>Crops &amp; Soils</v>
      </c>
      <c r="N2" s="27" t="s">
        <v>7</v>
      </c>
      <c r="Q2" s="110" t="s">
        <v>8</v>
      </c>
      <c r="R2" s="67"/>
      <c r="T2" s="382"/>
      <c r="U2" s="382"/>
      <c r="V2" s="382"/>
      <c r="W2" s="382"/>
      <c r="X2" s="382"/>
      <c r="Y2" s="382"/>
      <c r="Z2" s="382"/>
      <c r="AA2" s="382"/>
      <c r="AB2" s="382"/>
      <c r="AC2" s="382"/>
    </row>
    <row r="3" spans="1:57" ht="16" customHeight="1" x14ac:dyDescent="0.15">
      <c r="B3" s="2"/>
      <c r="C3" s="2"/>
      <c r="D3" s="2"/>
      <c r="F3" s="168" t="str">
        <f>IF(Crop="Alfalfa","Show hidden columns","")</f>
        <v/>
      </c>
      <c r="G3" s="168"/>
      <c r="J3" s="3" t="s">
        <v>12</v>
      </c>
      <c r="K3" s="23" t="s">
        <v>13</v>
      </c>
      <c r="L3" s="109" t="str">
        <f ca="1">HYPERLINK("#"&amp;MID(CELL("filename",A1),FIND("]",CELL("filename",A1))+1,256)&amp;"!"&amp;ADDRESS(ROW(ET_Tables),COLUMN(ET_Tables),1,TRUE),"ET Tables")</f>
        <v>ET Tables</v>
      </c>
      <c r="N3" s="27" t="s">
        <v>14</v>
      </c>
      <c r="O3" s="20"/>
      <c r="P3" s="25"/>
      <c r="Q3" s="110" t="s">
        <v>15</v>
      </c>
      <c r="R3" s="25"/>
      <c r="AE3" s="25"/>
      <c r="AF3" s="10"/>
      <c r="AG3" s="10"/>
      <c r="AH3" s="10"/>
      <c r="AI3" s="10"/>
      <c r="AJ3" s="10"/>
      <c r="AK3" s="10"/>
      <c r="AL3" s="10"/>
      <c r="AM3" s="10"/>
      <c r="AN3" s="25"/>
      <c r="AO3" s="25"/>
    </row>
    <row r="4" spans="1:57" ht="16" customHeight="1" x14ac:dyDescent="0.15">
      <c r="A4" t="s">
        <v>16</v>
      </c>
      <c r="F4" s="168" t="str">
        <f>IF(Crop="Alfalfa","using + button above.","")</f>
        <v/>
      </c>
      <c r="G4" s="168"/>
      <c r="J4" s="3" t="s">
        <v>18</v>
      </c>
      <c r="K4" s="28">
        <v>45059</v>
      </c>
      <c r="L4" s="27" t="str">
        <f ca="1">HYPERLINK("#"&amp;MID(CELL("filename",A1),FIND("]",CELL("filename",A1))+1,256)&amp;"!"&amp;ADDRESS(ROW(Charts),COLUMN(Charts),1,TRUE),"Charts")</f>
        <v>Charts</v>
      </c>
      <c r="O4" s="20"/>
      <c r="P4" s="25"/>
      <c r="Q4" s="110" t="s">
        <v>19</v>
      </c>
      <c r="R4" s="25"/>
      <c r="AE4" s="25"/>
      <c r="AF4" s="10"/>
      <c r="AG4" s="10"/>
      <c r="AH4" s="10"/>
      <c r="AI4" s="10"/>
      <c r="AJ4" s="10"/>
      <c r="AK4" s="10"/>
      <c r="AL4" s="10"/>
      <c r="AM4" s="10"/>
      <c r="AN4" s="25"/>
      <c r="AO4" s="25"/>
      <c r="AP4" s="25"/>
      <c r="AQ4" s="25"/>
      <c r="AR4" s="25"/>
      <c r="AS4" s="25"/>
      <c r="AT4" s="25"/>
    </row>
    <row r="5" spans="1:57" ht="16" customHeight="1" x14ac:dyDescent="0.15">
      <c r="F5" s="168"/>
      <c r="G5" s="168"/>
      <c r="J5" s="110" t="s">
        <v>313</v>
      </c>
      <c r="K5" s="28">
        <v>45200</v>
      </c>
      <c r="L5" s="27"/>
      <c r="O5" s="20"/>
      <c r="P5" s="25"/>
      <c r="Q5" s="110"/>
      <c r="R5" s="25"/>
      <c r="AE5" s="25"/>
      <c r="AF5" s="10"/>
      <c r="AG5" s="10"/>
      <c r="AH5" s="10"/>
      <c r="AI5" s="10"/>
      <c r="AJ5" s="10"/>
      <c r="AK5" s="10"/>
      <c r="AL5" s="10"/>
      <c r="AM5" s="10"/>
      <c r="AN5" s="25"/>
      <c r="AO5" s="25"/>
      <c r="AP5" s="25"/>
      <c r="AQ5" s="25"/>
      <c r="AR5" s="25"/>
      <c r="AS5" s="25"/>
      <c r="AT5" s="25"/>
    </row>
    <row r="6" spans="1:57" ht="16" customHeight="1" x14ac:dyDescent="0.15">
      <c r="F6" s="225"/>
      <c r="G6" s="225"/>
      <c r="H6" s="219"/>
      <c r="I6" s="219"/>
      <c r="O6" s="221"/>
      <c r="P6" s="113" t="s">
        <v>20</v>
      </c>
      <c r="Q6" s="113"/>
      <c r="R6" s="222"/>
      <c r="S6" s="25"/>
      <c r="AE6" s="25"/>
      <c r="AF6" s="25"/>
      <c r="AG6" s="25"/>
      <c r="AH6" s="25"/>
      <c r="AI6" s="25"/>
      <c r="AJ6" s="25"/>
      <c r="AK6" s="25"/>
      <c r="AL6" s="25"/>
      <c r="AM6" s="25"/>
      <c r="AN6" s="25"/>
      <c r="AO6" s="25"/>
      <c r="AP6" s="25"/>
      <c r="AQ6" s="25"/>
      <c r="AR6" s="25"/>
      <c r="AS6" s="25"/>
      <c r="AT6" s="25"/>
      <c r="AU6" s="25"/>
    </row>
    <row r="7" spans="1:57" ht="40" customHeight="1" x14ac:dyDescent="0.15">
      <c r="A7" s="223" t="s">
        <v>21</v>
      </c>
      <c r="B7" s="111" t="s">
        <v>23</v>
      </c>
      <c r="C7" s="111" t="s">
        <v>315</v>
      </c>
      <c r="D7" s="111" t="s">
        <v>316</v>
      </c>
      <c r="E7" s="111" t="s">
        <v>319</v>
      </c>
      <c r="F7" s="169" t="s">
        <v>320</v>
      </c>
      <c r="G7" s="169" t="s">
        <v>321</v>
      </c>
      <c r="H7" s="111" t="s">
        <v>29</v>
      </c>
      <c r="I7" s="111" t="s">
        <v>30</v>
      </c>
      <c r="J7" s="111" t="s">
        <v>31</v>
      </c>
      <c r="K7" s="111" t="s">
        <v>32</v>
      </c>
      <c r="L7" s="111" t="s">
        <v>33</v>
      </c>
      <c r="M7" s="111" t="s">
        <v>34</v>
      </c>
      <c r="N7" s="111" t="s">
        <v>35</v>
      </c>
      <c r="O7" s="111" t="s">
        <v>36</v>
      </c>
      <c r="P7" s="111" t="s">
        <v>37</v>
      </c>
      <c r="Q7" s="111" t="s">
        <v>38</v>
      </c>
      <c r="R7" s="111" t="s">
        <v>39</v>
      </c>
      <c r="S7" s="223" t="s">
        <v>40</v>
      </c>
      <c r="T7" t="s">
        <v>322</v>
      </c>
      <c r="U7" s="67" t="s">
        <v>323</v>
      </c>
      <c r="V7" s="67" t="s">
        <v>324</v>
      </c>
      <c r="W7" s="67" t="s">
        <v>325</v>
      </c>
      <c r="X7" s="67" t="s">
        <v>326</v>
      </c>
      <c r="Y7" s="67" t="s">
        <v>327</v>
      </c>
      <c r="Z7" s="144" t="s">
        <v>328</v>
      </c>
      <c r="AA7" s="144" t="s">
        <v>329</v>
      </c>
      <c r="AB7" s="144" t="s">
        <v>330</v>
      </c>
      <c r="AC7" s="144" t="s">
        <v>331</v>
      </c>
      <c r="AD7" s="67"/>
      <c r="AE7" s="25"/>
      <c r="AF7" s="25"/>
      <c r="AG7" s="25"/>
      <c r="AH7" s="25"/>
      <c r="AI7" s="25"/>
      <c r="AJ7" s="25"/>
      <c r="AK7" s="25"/>
      <c r="AL7" s="25"/>
      <c r="AM7" s="25"/>
      <c r="AN7" s="25"/>
      <c r="AO7" s="25"/>
      <c r="AQ7" s="25"/>
      <c r="AR7" s="25"/>
      <c r="AS7" s="25"/>
      <c r="AT7" s="25"/>
      <c r="AU7" s="25"/>
    </row>
    <row r="8" spans="1:57" ht="28" customHeight="1" x14ac:dyDescent="0.15">
      <c r="A8" s="171" t="s">
        <v>42</v>
      </c>
      <c r="B8" s="171" t="s">
        <v>42</v>
      </c>
      <c r="C8" s="171" t="s">
        <v>308</v>
      </c>
      <c r="D8" s="171"/>
      <c r="E8" s="114" t="s">
        <v>284</v>
      </c>
      <c r="F8" s="177" t="s">
        <v>284</v>
      </c>
      <c r="G8" s="177" t="s">
        <v>284</v>
      </c>
      <c r="H8" s="114" t="s">
        <v>284</v>
      </c>
      <c r="I8" s="114" t="s">
        <v>284</v>
      </c>
      <c r="J8" s="114" t="s">
        <v>46</v>
      </c>
      <c r="K8" s="114" t="s">
        <v>46</v>
      </c>
      <c r="L8" s="114" t="s">
        <v>284</v>
      </c>
      <c r="M8" s="114" t="s">
        <v>284</v>
      </c>
      <c r="N8" s="114" t="s">
        <v>284</v>
      </c>
      <c r="O8" s="114" t="s">
        <v>284</v>
      </c>
      <c r="P8" s="114" t="s">
        <v>284</v>
      </c>
      <c r="Q8" s="114" t="s">
        <v>284</v>
      </c>
      <c r="R8" s="114" t="s">
        <v>284</v>
      </c>
      <c r="S8" s="34"/>
      <c r="T8" s="178" t="s">
        <v>333</v>
      </c>
      <c r="U8" s="178" t="s">
        <v>334</v>
      </c>
      <c r="V8" s="178" t="s">
        <v>334</v>
      </c>
      <c r="W8" s="178" t="s">
        <v>334</v>
      </c>
      <c r="X8" s="178" t="s">
        <v>334</v>
      </c>
      <c r="Y8" s="178" t="s">
        <v>335</v>
      </c>
      <c r="Z8" s="73" t="s">
        <v>336</v>
      </c>
      <c r="AA8" s="73" t="s">
        <v>336</v>
      </c>
      <c r="AB8" s="73" t="s">
        <v>336</v>
      </c>
      <c r="AC8" s="73" t="s">
        <v>337</v>
      </c>
      <c r="AD8" s="178"/>
      <c r="AE8" s="25"/>
      <c r="AF8" s="25"/>
      <c r="AG8" s="25"/>
      <c r="AH8" s="25"/>
      <c r="AI8" s="25"/>
      <c r="AJ8" s="25"/>
      <c r="AK8" s="25"/>
      <c r="AL8" s="25"/>
      <c r="AM8" s="25"/>
      <c r="AN8" s="25"/>
      <c r="AO8" s="25"/>
      <c r="AP8" s="25"/>
      <c r="AQ8" s="25"/>
      <c r="AR8" s="25"/>
      <c r="AS8" s="25"/>
      <c r="AT8" s="25"/>
      <c r="AU8" s="25"/>
      <c r="AV8" s="25"/>
      <c r="AW8" s="25"/>
      <c r="AX8" s="25"/>
      <c r="AY8" s="25"/>
      <c r="AZ8" s="25"/>
      <c r="BA8" s="25"/>
      <c r="BB8" s="25"/>
      <c r="BC8" s="25"/>
      <c r="BD8" s="25"/>
      <c r="BE8" s="25"/>
    </row>
    <row r="9" spans="1:57" ht="15" x14ac:dyDescent="0.2">
      <c r="A9" s="204">
        <v>45047.999305555553</v>
      </c>
      <c r="B9" s="25">
        <f t="shared" ref="B9:B40" si="0">IF(A9&lt;Emergence,0,IF(A9&gt;Harvest,0,INT((A9-Emergence)/7)+1))</f>
        <v>0</v>
      </c>
      <c r="C9" s="6">
        <f>Penman!Z4</f>
        <v>3.8428256956384556E-2</v>
      </c>
      <c r="D9" s="7">
        <f>IF(B9&gt;0,IF(L9&lt;=SWDPcritical,1,((1-L9)/(1-SWDPcritical)))*VLOOKUP(0,$BE$241:$CA$241,B9+1,FALSE),0.2)</f>
        <v>0.2</v>
      </c>
      <c r="E9" s="7">
        <f>D9*C9</f>
        <v>7.6856513912769119E-3</v>
      </c>
      <c r="F9">
        <f>'Table (Dly)'!C3</f>
        <v>0.23</v>
      </c>
      <c r="G9" s="16"/>
      <c r="I9" s="11">
        <f t="shared" ref="I9:I73" si="1">IF(K9&lt;&gt;"",K9*N9,I8+E9+L9-F9-G9-H9)</f>
        <v>0</v>
      </c>
      <c r="J9" s="8">
        <f t="shared" ref="J9:J73" si="2">I9/N9</f>
        <v>0</v>
      </c>
      <c r="K9" s="9">
        <v>0</v>
      </c>
      <c r="L9" s="7">
        <v>0</v>
      </c>
      <c r="M9" s="15">
        <f t="shared" ref="M9:M40" si="3">IF(VLOOKUP(Crop,CropInfo,4,FALSE)=1,VLOOKUP(Crop,CropInfo,3,FALSE),IF(A9&lt;=Emergence,RZinitial,IF(A9&gt;Harvest,RZinitial,IF(AND(A9&gt;Emergence,B9&lt;VLOOKUP(Crop,CropInfo,4,FALSE)),M8+(VLOOKUP(Crop,CropInfo,3,FALSE)-RZinitial)/((VLOOKUP(Crop,CropInfo,4,FALSE)-1)*7),VLOOKUP(Crop,CropInfo,3,FALSE)))))</f>
        <v>4</v>
      </c>
      <c r="N9" s="11">
        <f>IF(M9=MAX(Zbj),VLOOKUP(M9,AWHCsite,7,TRUE),((M9-VLOOKUP((MATCH(M9,Zbj,1)-1),SoilProp,3))/(VLOOKUP(MATCH(M9,Zbj,1),SoilProp,3)-VLOOKUP((MATCH(M9,Zbj,1)-1),SoilProp,3)))*(VLOOKUP(MATCH(M9,Zbj,1),SoilProp,8)-VLOOKUP((MATCH(M9,Zbj,1)-1),SoilProp,8))+VLOOKUP((MATCH(M9,Zbj,1)-1),SoilProp,8))</f>
        <v>0.92</v>
      </c>
      <c r="O9" s="11">
        <f>E9</f>
        <v>7.6856513912769119E-3</v>
      </c>
      <c r="P9" s="11">
        <f>F9</f>
        <v>0.23</v>
      </c>
      <c r="Q9" s="11">
        <f>H9</f>
        <v>0</v>
      </c>
      <c r="R9" s="11">
        <f>L9</f>
        <v>0</v>
      </c>
      <c r="T9">
        <v>1.2</v>
      </c>
      <c r="U9" s="210">
        <v>0.19533333333333336</v>
      </c>
      <c r="V9" s="210">
        <v>0.29366666666666669</v>
      </c>
      <c r="W9" s="210">
        <v>0.36633333333333334</v>
      </c>
      <c r="X9" s="210">
        <v>0.39733333333333332</v>
      </c>
      <c r="Y9">
        <f t="shared" ref="Y9:Y65" si="4">U9*6+V9*6+W9*6+X9*6</f>
        <v>7.516</v>
      </c>
      <c r="Z9" s="25" cm="1">
        <f t="array" ref="Z9">IF(Y9&gt;0,(Y9-θr)/(θs-θr),-999)</f>
        <v>0.14871323529411765</v>
      </c>
      <c r="AA9" s="73">
        <f t="shared" ref="AA9:AA40" si="5">(Ds-T9)/(Ds-Dd)</f>
        <v>0.89999999999999991</v>
      </c>
      <c r="AB9" s="25">
        <f t="shared" ref="AB9:AB40" si="6">IF(Z9&gt;0,POWER((1-AA9),k*SIN(Z9*(PI()/2))),POWER((1-AA9),k*SIN(1*(PI()/2))))</f>
        <v>0.58684108282781589</v>
      </c>
      <c r="AC9" s="25">
        <f>IF(T9&lt;Ds,'Rainfed corn'!E9,IF(T9&gt;Dd,0,'Rainfed corn'!E9*AB9))</f>
        <v>4.5102559846940523E-3</v>
      </c>
      <c r="AE9" s="25"/>
      <c r="AF9" s="25"/>
      <c r="AG9" s="25"/>
      <c r="AH9" s="25"/>
      <c r="AI9" s="25"/>
      <c r="AJ9" s="25"/>
      <c r="AK9" s="25"/>
      <c r="AL9" s="25"/>
      <c r="AM9" s="25"/>
      <c r="AN9" s="25"/>
      <c r="AO9" s="25"/>
      <c r="AP9" s="25"/>
      <c r="AQ9" s="25"/>
      <c r="AR9" s="25"/>
      <c r="AS9" s="25"/>
      <c r="AT9" s="25"/>
      <c r="AU9" s="25"/>
    </row>
    <row r="10" spans="1:57" ht="15" x14ac:dyDescent="0.2">
      <c r="A10" s="170">
        <f>A9+1</f>
        <v>45048.999305555553</v>
      </c>
      <c r="B10" s="25">
        <f t="shared" si="0"/>
        <v>0</v>
      </c>
      <c r="C10" s="6">
        <f>Penman!Z5</f>
        <v>4.9236439444362144E-2</v>
      </c>
      <c r="D10" s="7">
        <f t="shared" ref="D10:D41" si="7">IF(B10&gt;0,IF(L9&lt;=SWDPcritical,1,((1-L9)/(1-SWDPcritical)))*VLOOKUP(0,$BE$241:$CA$241,B10+1,FALSE),0.2)</f>
        <v>0.2</v>
      </c>
      <c r="E10" s="7">
        <f t="shared" ref="E10:E73" si="8">D10*C10</f>
        <v>9.8472878888724302E-3</v>
      </c>
      <c r="F10">
        <f>'Table (Dly)'!C4</f>
        <v>0</v>
      </c>
      <c r="G10" s="16"/>
      <c r="I10" s="11">
        <f t="shared" si="1"/>
        <v>9.8472878888724302E-3</v>
      </c>
      <c r="J10" s="8">
        <f t="shared" si="2"/>
        <v>1.0703573792252641E-2</v>
      </c>
      <c r="L10" s="11">
        <f t="shared" ref="L10:L73" si="9">IF((I9+E10-F10-G10-H10)&lt;0,-I9-E10+F10+G10+H10,0)</f>
        <v>0</v>
      </c>
      <c r="M10" s="15">
        <f t="shared" si="3"/>
        <v>4</v>
      </c>
      <c r="N10" s="11">
        <f>IF(M10=MAX(Zbj),VLOOKUP(M10,AWHCsite,6),((M10-VLOOKUP((MATCH(M10,Zbj,1)-1),SoilProp,3))/(VLOOKUP(MATCH(M10,Zbj,1),SoilProp,3)-VLOOKUP((MATCH(M10,Zbj,1)-1),SoilProp,3)))*(VLOOKUP(MATCH(M10,Zbj,1),SoilProp,8)-VLOOKUP((MATCH(M10,Zbj,1)-1),SoilProp,8))+VLOOKUP((MATCH(M10,Zbj,1)-1),SoilProp,8))</f>
        <v>0.92</v>
      </c>
      <c r="O10" s="11">
        <f t="shared" ref="O10:P25" si="10">O9+E10</f>
        <v>1.7532939280149342E-2</v>
      </c>
      <c r="P10" s="11">
        <f t="shared" si="10"/>
        <v>0.23</v>
      </c>
      <c r="Q10" s="11">
        <f t="shared" ref="Q10:Q73" si="11">Q9+H10</f>
        <v>0</v>
      </c>
      <c r="R10" s="11">
        <f t="shared" ref="R10:R73" si="12">R9+L10</f>
        <v>0</v>
      </c>
      <c r="T10">
        <v>1.2</v>
      </c>
      <c r="U10" s="210">
        <v>0.19533333333333336</v>
      </c>
      <c r="V10" s="210">
        <v>0.29366666666666669</v>
      </c>
      <c r="W10" s="210">
        <v>0.36633333333333334</v>
      </c>
      <c r="X10" s="210">
        <v>0.39733333333333332</v>
      </c>
      <c r="Y10">
        <f t="shared" si="4"/>
        <v>7.516</v>
      </c>
      <c r="Z10" s="25" cm="1">
        <f t="array" ref="Z10">IF(Y10&gt;0,(Y10-θr)/(θs-θr),-999)</f>
        <v>0.14871323529411765</v>
      </c>
      <c r="AA10" s="73">
        <f t="shared" si="5"/>
        <v>0.89999999999999991</v>
      </c>
      <c r="AB10" s="25">
        <f t="shared" si="6"/>
        <v>0.58684108282781589</v>
      </c>
      <c r="AC10" s="25">
        <f>IF(T10&lt;Ds,'Rainfed corn'!E10,IF(T10&gt;Dd,0,'Rainfed corn'!E10*AB10))</f>
        <v>5.7787930876231344E-3</v>
      </c>
      <c r="AE10" s="25"/>
      <c r="AF10" s="25"/>
      <c r="AG10" s="25"/>
      <c r="AH10" s="25"/>
      <c r="AI10" s="25"/>
      <c r="AJ10" s="25"/>
      <c r="AK10" s="25"/>
      <c r="AL10" s="25"/>
      <c r="AM10" s="25"/>
      <c r="AN10" s="25"/>
      <c r="AO10" s="25"/>
      <c r="AP10" s="25"/>
      <c r="AQ10" s="25"/>
      <c r="AR10" s="25"/>
      <c r="AS10" s="25"/>
      <c r="AT10" s="25"/>
      <c r="AU10" s="25"/>
    </row>
    <row r="11" spans="1:57" ht="15" x14ac:dyDescent="0.2">
      <c r="A11" s="170">
        <f t="shared" ref="A11:A74" si="13">A10+1</f>
        <v>45049.999305555553</v>
      </c>
      <c r="B11" s="25">
        <f t="shared" si="0"/>
        <v>0</v>
      </c>
      <c r="C11" s="6">
        <f>Penman!Z6</f>
        <v>0.11406189323473154</v>
      </c>
      <c r="D11" s="7">
        <f t="shared" si="7"/>
        <v>0.2</v>
      </c>
      <c r="E11" s="7">
        <f t="shared" si="8"/>
        <v>2.281237864694631E-2</v>
      </c>
      <c r="F11">
        <f>'Table (Dly)'!C5</f>
        <v>0</v>
      </c>
      <c r="G11" s="16"/>
      <c r="I11" s="11">
        <f t="shared" si="1"/>
        <v>3.265966653581874E-2</v>
      </c>
      <c r="J11" s="8">
        <f t="shared" si="2"/>
        <v>3.5499637538933412E-2</v>
      </c>
      <c r="L11" s="11">
        <f t="shared" si="9"/>
        <v>0</v>
      </c>
      <c r="M11" s="15">
        <f t="shared" si="3"/>
        <v>4</v>
      </c>
      <c r="N11" s="11">
        <f>IF(M11=MAX(Zbj),VLOOKUP(M11,AWHCsite,7,TRUE),((M11-VLOOKUP((MATCH(M11,Zbj,1)-1),SoilProp,3))/(VLOOKUP(MATCH(M11,Zbj,1),SoilProp,3)-VLOOKUP((MATCH(M11,Zbj,1)-1),SoilProp,3)))*(VLOOKUP(MATCH(M11,Zbj,1),SoilProp,8)-VLOOKUP((MATCH(M11,Zbj,1)-1),SoilProp,8))+VLOOKUP((MATCH(M11,Zbj,1)-1),SoilProp,8))</f>
        <v>0.92</v>
      </c>
      <c r="O11" s="11">
        <f t="shared" si="10"/>
        <v>4.0345317927095656E-2</v>
      </c>
      <c r="P11" s="11">
        <f t="shared" si="10"/>
        <v>0.23</v>
      </c>
      <c r="Q11" s="11">
        <f t="shared" si="11"/>
        <v>0</v>
      </c>
      <c r="R11" s="11">
        <f t="shared" si="12"/>
        <v>0</v>
      </c>
      <c r="T11">
        <v>1.2</v>
      </c>
      <c r="U11" s="210">
        <v>0.19533333333333336</v>
      </c>
      <c r="V11" s="210">
        <v>0.29366666666666669</v>
      </c>
      <c r="W11" s="210">
        <v>0.36633333333333334</v>
      </c>
      <c r="X11" s="210">
        <v>0.39733333333333332</v>
      </c>
      <c r="Y11">
        <f t="shared" si="4"/>
        <v>7.516</v>
      </c>
      <c r="Z11" s="25" cm="1">
        <f t="array" ref="Z11">IF(Y11&gt;0,(Y11-θr)/(θs-θr),-999)</f>
        <v>0.14871323529411765</v>
      </c>
      <c r="AA11" s="73">
        <f t="shared" si="5"/>
        <v>0.89999999999999991</v>
      </c>
      <c r="AB11" s="25">
        <f t="shared" si="6"/>
        <v>0.58684108282781589</v>
      </c>
      <c r="AC11" s="25">
        <f>IF(T11&lt;Ds,'Rainfed corn'!E11,IF(T11&gt;Dd,0,'Rainfed corn'!E11*AB11))</f>
        <v>1.3387240987052119E-2</v>
      </c>
      <c r="AE11" s="25"/>
      <c r="AF11" s="25"/>
      <c r="AG11" s="25"/>
      <c r="AH11" s="25"/>
      <c r="AI11" s="25"/>
      <c r="AJ11" s="25"/>
      <c r="AK11" s="25"/>
      <c r="AL11" s="25"/>
      <c r="AM11" s="25"/>
      <c r="AN11" s="25"/>
      <c r="AO11" s="25"/>
      <c r="AP11" s="25"/>
      <c r="AQ11" s="25"/>
      <c r="AR11" s="25"/>
      <c r="AS11" s="25"/>
      <c r="AT11" s="25"/>
      <c r="AU11" s="25"/>
    </row>
    <row r="12" spans="1:57" ht="15" x14ac:dyDescent="0.2">
      <c r="A12" s="170">
        <f t="shared" si="13"/>
        <v>45050.999305555553</v>
      </c>
      <c r="B12" s="25">
        <f t="shared" si="0"/>
        <v>0</v>
      </c>
      <c r="C12" s="6">
        <f>Penman!Z7</f>
        <v>0.1806628134603549</v>
      </c>
      <c r="D12" s="7">
        <f t="shared" si="7"/>
        <v>0.2</v>
      </c>
      <c r="E12" s="7">
        <f t="shared" si="8"/>
        <v>3.6132562692070984E-2</v>
      </c>
      <c r="F12">
        <f>'Table (Dly)'!C6</f>
        <v>0</v>
      </c>
      <c r="G12" s="16"/>
      <c r="I12" s="11">
        <f t="shared" si="1"/>
        <v>6.8792229227889717E-2</v>
      </c>
      <c r="J12" s="8">
        <f t="shared" si="2"/>
        <v>7.4774162204227945E-2</v>
      </c>
      <c r="L12" s="11">
        <f t="shared" si="9"/>
        <v>0</v>
      </c>
      <c r="M12" s="15">
        <f t="shared" si="3"/>
        <v>4</v>
      </c>
      <c r="N12" s="11">
        <f t="shared" ref="N12:N43" si="14">IF(M12=MAX(Zbj),VLOOKUP(M12,AWHCsite,6),((M12-VLOOKUP((MATCH(M12,Zbj,1)-1),SoilProp,3))/(VLOOKUP(MATCH(M12,Zbj,1),SoilProp,3)-VLOOKUP((MATCH(M12,Zbj,1)-1),SoilProp,3)))*(VLOOKUP(MATCH(M12,Zbj,1),SoilProp,8)-VLOOKUP((MATCH(M12,Zbj,1)-1),SoilProp,8))+VLOOKUP((MATCH(M12,Zbj,1)-1),SoilProp,8))</f>
        <v>0.92</v>
      </c>
      <c r="O12" s="11">
        <f t="shared" si="10"/>
        <v>7.6477880619166633E-2</v>
      </c>
      <c r="P12" s="11">
        <f t="shared" si="10"/>
        <v>0.23</v>
      </c>
      <c r="Q12" s="11">
        <f t="shared" si="11"/>
        <v>0</v>
      </c>
      <c r="R12" s="11">
        <f t="shared" si="12"/>
        <v>0</v>
      </c>
      <c r="T12">
        <v>1.2</v>
      </c>
      <c r="U12" s="210">
        <v>0.19533333333333336</v>
      </c>
      <c r="V12" s="210">
        <v>0.29366666666666669</v>
      </c>
      <c r="W12" s="210">
        <v>0.36633333333333334</v>
      </c>
      <c r="X12" s="210">
        <v>0.39733333333333332</v>
      </c>
      <c r="Y12">
        <f t="shared" si="4"/>
        <v>7.516</v>
      </c>
      <c r="Z12" s="25" cm="1">
        <f t="array" ref="Z12">IF(Y12&gt;0,(Y12-θr)/(θs-θr),-999)</f>
        <v>0.14871323529411765</v>
      </c>
      <c r="AA12" s="73">
        <f t="shared" si="5"/>
        <v>0.89999999999999991</v>
      </c>
      <c r="AB12" s="25">
        <f t="shared" si="6"/>
        <v>0.58684108282781589</v>
      </c>
      <c r="AC12" s="25">
        <f>IF(T12&lt;Ds,'Rainfed corn'!E12,IF(T12&gt;Dd,0,'Rainfed corn'!E12*AB12))</f>
        <v>2.1204072215558877E-2</v>
      </c>
      <c r="AE12" s="25"/>
      <c r="AF12" s="25"/>
      <c r="AG12" s="25"/>
      <c r="AH12" s="25"/>
      <c r="AI12" s="25"/>
      <c r="AJ12" s="25"/>
      <c r="AK12" s="25"/>
      <c r="AL12" s="25"/>
      <c r="AM12" s="25"/>
      <c r="AN12" s="25"/>
      <c r="AO12" s="25"/>
      <c r="AP12" s="25"/>
      <c r="AQ12" s="25"/>
      <c r="AR12" s="25"/>
      <c r="AS12" s="25"/>
      <c r="AT12" s="25"/>
      <c r="AU12" s="25"/>
    </row>
    <row r="13" spans="1:57" ht="15" x14ac:dyDescent="0.2">
      <c r="A13" s="170">
        <f t="shared" si="13"/>
        <v>45051.999305555553</v>
      </c>
      <c r="B13" s="25">
        <f t="shared" si="0"/>
        <v>0</v>
      </c>
      <c r="C13" s="6">
        <f>Penman!Z8</f>
        <v>0.18420629642016245</v>
      </c>
      <c r="D13" s="7">
        <f t="shared" si="7"/>
        <v>0.2</v>
      </c>
      <c r="E13" s="7">
        <f t="shared" si="8"/>
        <v>3.6841259284032493E-2</v>
      </c>
      <c r="F13">
        <f>'Table (Dly)'!C7</f>
        <v>0</v>
      </c>
      <c r="G13" s="16"/>
      <c r="I13" s="11">
        <f t="shared" si="1"/>
        <v>0.10563348851192221</v>
      </c>
      <c r="J13" s="8">
        <f t="shared" si="2"/>
        <v>0.11481900925208935</v>
      </c>
      <c r="L13" s="11">
        <f t="shared" si="9"/>
        <v>0</v>
      </c>
      <c r="M13" s="15">
        <f t="shared" si="3"/>
        <v>4</v>
      </c>
      <c r="N13" s="11">
        <f t="shared" si="14"/>
        <v>0.92</v>
      </c>
      <c r="O13" s="11">
        <f t="shared" si="10"/>
        <v>0.11331913990319913</v>
      </c>
      <c r="P13" s="11">
        <f t="shared" si="10"/>
        <v>0.23</v>
      </c>
      <c r="Q13" s="11">
        <f t="shared" si="11"/>
        <v>0</v>
      </c>
      <c r="R13" s="11">
        <f t="shared" si="12"/>
        <v>0</v>
      </c>
      <c r="T13">
        <v>1.2</v>
      </c>
      <c r="U13" s="210">
        <v>0.19533333333333336</v>
      </c>
      <c r="V13" s="210">
        <v>0.29366666666666669</v>
      </c>
      <c r="W13" s="210">
        <v>0.36633333333333334</v>
      </c>
      <c r="X13" s="210">
        <v>0.39733333333333332</v>
      </c>
      <c r="Y13">
        <f t="shared" si="4"/>
        <v>7.516</v>
      </c>
      <c r="Z13" s="25" cm="1">
        <f t="array" ref="Z13">IF(Y13&gt;0,(Y13-θr)/(θs-θr),-999)</f>
        <v>0.14871323529411765</v>
      </c>
      <c r="AA13" s="73">
        <f t="shared" si="5"/>
        <v>0.89999999999999991</v>
      </c>
      <c r="AB13" s="25">
        <f t="shared" si="6"/>
        <v>0.58684108282781589</v>
      </c>
      <c r="AC13" s="25">
        <f>IF(T13&lt;Ds,'Rainfed corn'!E13,IF(T13&gt;Dd,0,'Rainfed corn'!E13*AB13))</f>
        <v>2.1619964490981955E-2</v>
      </c>
      <c r="AE13" s="25"/>
      <c r="AF13" s="25"/>
      <c r="AG13" s="25"/>
      <c r="AH13" s="25"/>
      <c r="AI13" s="25"/>
      <c r="AJ13" s="25"/>
      <c r="AK13" s="25"/>
      <c r="AL13" s="25"/>
      <c r="AM13" s="25"/>
      <c r="AN13" s="25"/>
      <c r="AO13" s="25"/>
      <c r="AP13" s="25"/>
      <c r="AQ13" s="25"/>
      <c r="AR13" s="25"/>
      <c r="AS13" s="25"/>
      <c r="AT13" s="25"/>
      <c r="AU13" s="25"/>
    </row>
    <row r="14" spans="1:57" ht="15" x14ac:dyDescent="0.2">
      <c r="A14" s="170">
        <f t="shared" si="13"/>
        <v>45052.999305555553</v>
      </c>
      <c r="B14" s="25">
        <f t="shared" si="0"/>
        <v>0</v>
      </c>
      <c r="C14" s="6">
        <f>Penman!Z9</f>
        <v>9.7487524997748237E-2</v>
      </c>
      <c r="D14" s="7">
        <f t="shared" si="7"/>
        <v>0.2</v>
      </c>
      <c r="E14" s="7">
        <f t="shared" si="8"/>
        <v>1.949750499954965E-2</v>
      </c>
      <c r="F14">
        <f>'Table (Dly)'!C8</f>
        <v>0.01</v>
      </c>
      <c r="G14" s="16"/>
      <c r="I14" s="11">
        <f t="shared" si="1"/>
        <v>0.11513099351147187</v>
      </c>
      <c r="J14" s="8">
        <f t="shared" si="2"/>
        <v>0.12514238425159985</v>
      </c>
      <c r="L14" s="11">
        <f t="shared" si="9"/>
        <v>0</v>
      </c>
      <c r="M14" s="15">
        <f t="shared" si="3"/>
        <v>4</v>
      </c>
      <c r="N14" s="11">
        <f t="shared" si="14"/>
        <v>0.92</v>
      </c>
      <c r="O14" s="11">
        <f t="shared" si="10"/>
        <v>0.13281664490274878</v>
      </c>
      <c r="P14" s="11">
        <f t="shared" si="10"/>
        <v>0.24000000000000002</v>
      </c>
      <c r="Q14" s="11">
        <f t="shared" si="11"/>
        <v>0</v>
      </c>
      <c r="R14" s="11">
        <f t="shared" si="12"/>
        <v>0</v>
      </c>
      <c r="T14">
        <v>1.2</v>
      </c>
      <c r="U14" s="210">
        <v>0.19533333333333336</v>
      </c>
      <c r="V14" s="210">
        <v>0.29366666666666669</v>
      </c>
      <c r="W14" s="210">
        <v>0.36633333333333334</v>
      </c>
      <c r="X14" s="210">
        <v>0.39733333333333332</v>
      </c>
      <c r="Y14">
        <f t="shared" si="4"/>
        <v>7.516</v>
      </c>
      <c r="Z14" s="25" cm="1">
        <f t="array" ref="Z14">IF(Y14&gt;0,(Y14-θr)/(θs-θr),-999)</f>
        <v>0.14871323529411765</v>
      </c>
      <c r="AA14" s="73">
        <f t="shared" si="5"/>
        <v>0.89999999999999991</v>
      </c>
      <c r="AB14" s="25">
        <f t="shared" si="6"/>
        <v>0.58684108282781589</v>
      </c>
      <c r="AC14" s="25">
        <f>IF(T14&lt;Ds,'Rainfed corn'!E14,IF(T14&gt;Dd,0,'Rainfed corn'!E14*AB14))</f>
        <v>1.144193694637647E-2</v>
      </c>
      <c r="AE14" s="25"/>
      <c r="AF14" s="25"/>
      <c r="AG14" s="25"/>
      <c r="AH14" s="25"/>
      <c r="AI14" s="25"/>
      <c r="AJ14" s="25"/>
      <c r="AK14" s="25"/>
      <c r="AL14" s="25"/>
      <c r="AM14" s="25"/>
      <c r="AN14" s="25"/>
      <c r="AO14" s="25"/>
      <c r="AP14" s="25"/>
      <c r="AQ14" s="25"/>
      <c r="AR14" s="25"/>
      <c r="AS14" s="25"/>
      <c r="AT14" s="25"/>
      <c r="AU14" s="25"/>
    </row>
    <row r="15" spans="1:57" ht="15" x14ac:dyDescent="0.2">
      <c r="A15" s="170">
        <f t="shared" si="13"/>
        <v>45053.999305555553</v>
      </c>
      <c r="B15" s="25">
        <f t="shared" si="0"/>
        <v>0</v>
      </c>
      <c r="C15" s="6">
        <f>Penman!Z10</f>
        <v>0.12233888405715877</v>
      </c>
      <c r="D15" s="7">
        <f t="shared" si="7"/>
        <v>0.2</v>
      </c>
      <c r="E15" s="7">
        <f t="shared" si="8"/>
        <v>2.4467776811431755E-2</v>
      </c>
      <c r="F15">
        <f>'Table (Dly)'!C9</f>
        <v>0.42007874015748031</v>
      </c>
      <c r="G15" s="16"/>
      <c r="I15" s="11">
        <f t="shared" si="1"/>
        <v>0</v>
      </c>
      <c r="J15" s="8">
        <f t="shared" si="2"/>
        <v>0</v>
      </c>
      <c r="L15" s="11">
        <f t="shared" si="9"/>
        <v>0.28047996983457668</v>
      </c>
      <c r="M15" s="15">
        <f t="shared" si="3"/>
        <v>4</v>
      </c>
      <c r="N15" s="11">
        <f t="shared" si="14"/>
        <v>0.92</v>
      </c>
      <c r="O15" s="11">
        <f t="shared" si="10"/>
        <v>0.15728442171418053</v>
      </c>
      <c r="P15" s="11">
        <f t="shared" si="10"/>
        <v>0.66007874015748036</v>
      </c>
      <c r="Q15" s="11">
        <f t="shared" si="11"/>
        <v>0</v>
      </c>
      <c r="R15" s="11">
        <f t="shared" si="12"/>
        <v>0.28047996983457668</v>
      </c>
      <c r="T15">
        <v>1.2</v>
      </c>
      <c r="U15" s="210">
        <v>0.19533333333333336</v>
      </c>
      <c r="V15" s="210">
        <v>0.29366666666666669</v>
      </c>
      <c r="W15" s="210">
        <v>0.36633333333333334</v>
      </c>
      <c r="X15" s="210">
        <v>0.39733333333333332</v>
      </c>
      <c r="Y15">
        <f t="shared" si="4"/>
        <v>7.516</v>
      </c>
      <c r="Z15" s="25" cm="1">
        <f t="array" ref="Z15">IF(Y15&gt;0,(Y15-θr)/(θs-θr),-999)</f>
        <v>0.14871323529411765</v>
      </c>
      <c r="AA15" s="73">
        <f t="shared" si="5"/>
        <v>0.89999999999999991</v>
      </c>
      <c r="AB15" s="25">
        <f t="shared" si="6"/>
        <v>0.58684108282781589</v>
      </c>
      <c r="AC15" s="25">
        <f>IF(T15&lt;Ds,'Rainfed corn'!E15,IF(T15&gt;Dd,0,'Rainfed corn'!E15*AB15))</f>
        <v>1.4358696638409935E-2</v>
      </c>
      <c r="AE15" s="25"/>
      <c r="AF15" s="25"/>
      <c r="AG15" s="25"/>
      <c r="AH15" s="25"/>
      <c r="AI15" s="25"/>
      <c r="AJ15" s="25"/>
      <c r="AK15" s="25"/>
      <c r="AL15" s="25"/>
      <c r="AM15" s="25"/>
      <c r="AN15" s="25"/>
      <c r="AO15" s="25"/>
      <c r="AP15" s="25"/>
      <c r="AQ15" s="25"/>
      <c r="AR15" s="25"/>
      <c r="AS15" s="25"/>
      <c r="AT15" s="25"/>
      <c r="AU15" s="25"/>
    </row>
    <row r="16" spans="1:57" ht="15" x14ac:dyDescent="0.2">
      <c r="A16" s="170">
        <f t="shared" si="13"/>
        <v>45054.999305555553</v>
      </c>
      <c r="B16" s="25">
        <f t="shared" si="0"/>
        <v>0</v>
      </c>
      <c r="C16" s="6">
        <f>Penman!Z11</f>
        <v>0.17815340469006166</v>
      </c>
      <c r="D16" s="7">
        <f t="shared" si="7"/>
        <v>0.2</v>
      </c>
      <c r="E16" s="7">
        <f t="shared" si="8"/>
        <v>3.5630680938012332E-2</v>
      </c>
      <c r="F16">
        <f>'Table (Dly)'!C10</f>
        <v>0</v>
      </c>
      <c r="G16" s="16"/>
      <c r="I16" s="11">
        <f t="shared" si="1"/>
        <v>3.5630680938012332E-2</v>
      </c>
      <c r="J16" s="8">
        <f t="shared" si="2"/>
        <v>3.8729001019578622E-2</v>
      </c>
      <c r="L16" s="11">
        <f t="shared" si="9"/>
        <v>0</v>
      </c>
      <c r="M16" s="15">
        <f t="shared" si="3"/>
        <v>4</v>
      </c>
      <c r="N16" s="11">
        <f t="shared" si="14"/>
        <v>0.92</v>
      </c>
      <c r="O16" s="11">
        <f t="shared" si="10"/>
        <v>0.19291510265219286</v>
      </c>
      <c r="P16" s="11">
        <f t="shared" si="10"/>
        <v>0.66007874015748036</v>
      </c>
      <c r="Q16" s="11">
        <f t="shared" si="11"/>
        <v>0</v>
      </c>
      <c r="R16" s="11">
        <f t="shared" si="12"/>
        <v>0.28047996983457668</v>
      </c>
      <c r="T16">
        <v>1.2</v>
      </c>
      <c r="U16" s="210">
        <v>0.19533333333333336</v>
      </c>
      <c r="V16" s="210">
        <v>0.29366666666666669</v>
      </c>
      <c r="W16" s="210">
        <v>0.36633333333333334</v>
      </c>
      <c r="X16" s="210">
        <v>0.39733333333333332</v>
      </c>
      <c r="Y16">
        <f t="shared" si="4"/>
        <v>7.516</v>
      </c>
      <c r="Z16" s="25" cm="1">
        <f t="array" ref="Z16">IF(Y16&gt;0,(Y16-θr)/(θs-θr),-999)</f>
        <v>0.14871323529411765</v>
      </c>
      <c r="AA16" s="73">
        <f t="shared" si="5"/>
        <v>0.89999999999999991</v>
      </c>
      <c r="AB16" s="25">
        <f t="shared" si="6"/>
        <v>0.58684108282781589</v>
      </c>
      <c r="AC16" s="25">
        <f>IF(T16&lt;Ds,'Rainfed corn'!E16,IF(T16&gt;Dd,0,'Rainfed corn'!E16*AB16))</f>
        <v>2.0909547383555577E-2</v>
      </c>
      <c r="AE16" s="25"/>
      <c r="AF16" s="25"/>
      <c r="AG16" s="25"/>
      <c r="AH16" s="25"/>
      <c r="AI16" s="25"/>
      <c r="AJ16" s="25"/>
      <c r="AK16" s="25"/>
      <c r="AL16" s="25"/>
      <c r="AM16" s="25"/>
      <c r="AN16" s="25"/>
      <c r="AO16" s="25"/>
      <c r="AP16" s="25"/>
      <c r="AQ16" s="25"/>
      <c r="AR16" s="25"/>
      <c r="AS16" s="25"/>
      <c r="AT16" s="25"/>
      <c r="AU16" s="25"/>
    </row>
    <row r="17" spans="1:47" ht="15" x14ac:dyDescent="0.2">
      <c r="A17" s="170">
        <f t="shared" si="13"/>
        <v>45055.999305555553</v>
      </c>
      <c r="B17" s="25">
        <f t="shared" si="0"/>
        <v>0</v>
      </c>
      <c r="C17" s="6">
        <f>Penman!Z12</f>
        <v>0.16829008994319078</v>
      </c>
      <c r="D17" s="7">
        <f t="shared" si="7"/>
        <v>0.2</v>
      </c>
      <c r="E17" s="7">
        <f t="shared" si="8"/>
        <v>3.3658017988638156E-2</v>
      </c>
      <c r="F17">
        <f>'Table (Dly)'!C11</f>
        <v>0</v>
      </c>
      <c r="G17" s="16"/>
      <c r="I17" s="11">
        <f t="shared" si="1"/>
        <v>6.9288698926650488E-2</v>
      </c>
      <c r="J17" s="8">
        <f t="shared" si="2"/>
        <v>7.5313803181141836E-2</v>
      </c>
      <c r="L17" s="11">
        <f t="shared" si="9"/>
        <v>0</v>
      </c>
      <c r="M17" s="15">
        <f t="shared" si="3"/>
        <v>4</v>
      </c>
      <c r="N17" s="11">
        <f t="shared" si="14"/>
        <v>0.92</v>
      </c>
      <c r="O17" s="11">
        <f t="shared" si="10"/>
        <v>0.22657312064083102</v>
      </c>
      <c r="P17" s="11">
        <f t="shared" si="10"/>
        <v>0.66007874015748036</v>
      </c>
      <c r="Q17" s="11">
        <f t="shared" si="11"/>
        <v>0</v>
      </c>
      <c r="R17" s="11">
        <f t="shared" si="12"/>
        <v>0.28047996983457668</v>
      </c>
      <c r="T17">
        <v>1.2</v>
      </c>
      <c r="U17" s="210">
        <v>0.19533333333333336</v>
      </c>
      <c r="V17" s="210">
        <v>0.29366666666666669</v>
      </c>
      <c r="W17" s="210">
        <v>0.36633333333333334</v>
      </c>
      <c r="X17" s="210">
        <v>0.39733333333333332</v>
      </c>
      <c r="Y17">
        <f t="shared" si="4"/>
        <v>7.516</v>
      </c>
      <c r="Z17" s="25" cm="1">
        <f t="array" ref="Z17">IF(Y17&gt;0,(Y17-θr)/(θs-θr),-999)</f>
        <v>0.14871323529411765</v>
      </c>
      <c r="AA17" s="73">
        <f t="shared" si="5"/>
        <v>0.89999999999999991</v>
      </c>
      <c r="AB17" s="25">
        <f t="shared" si="6"/>
        <v>0.58684108282781589</v>
      </c>
      <c r="AC17" s="25">
        <f>IF(T17&lt;Ds,'Rainfed corn'!E17,IF(T17&gt;Dd,0,'Rainfed corn'!E17*AB17))</f>
        <v>1.9751907722290522E-2</v>
      </c>
      <c r="AE17" s="25"/>
      <c r="AF17" s="25"/>
      <c r="AG17" s="25"/>
      <c r="AH17" s="25"/>
      <c r="AI17" s="25"/>
      <c r="AJ17" s="25"/>
      <c r="AK17" s="25"/>
      <c r="AL17" s="25"/>
      <c r="AM17" s="25"/>
      <c r="AN17" s="25"/>
      <c r="AO17" s="25"/>
      <c r="AP17" s="25"/>
      <c r="AQ17" s="25"/>
      <c r="AR17" s="25"/>
      <c r="AS17" s="25"/>
      <c r="AT17" s="25"/>
      <c r="AU17" s="25"/>
    </row>
    <row r="18" spans="1:47" ht="15" x14ac:dyDescent="0.2">
      <c r="A18" s="170">
        <f t="shared" si="13"/>
        <v>45056.999305555553</v>
      </c>
      <c r="B18" s="25">
        <f t="shared" si="0"/>
        <v>0</v>
      </c>
      <c r="C18" s="6">
        <f>Penman!Z13</f>
        <v>0.18155277576139059</v>
      </c>
      <c r="D18" s="7">
        <f t="shared" si="7"/>
        <v>0.2</v>
      </c>
      <c r="E18" s="7">
        <f t="shared" si="8"/>
        <v>3.6310555152278122E-2</v>
      </c>
      <c r="F18">
        <f>'Table (Dly)'!C12</f>
        <v>0</v>
      </c>
      <c r="G18" s="16"/>
      <c r="I18" s="11">
        <f t="shared" si="1"/>
        <v>0.10559925407892862</v>
      </c>
      <c r="J18" s="8">
        <f t="shared" si="2"/>
        <v>0.11478179791187892</v>
      </c>
      <c r="L18" s="11">
        <f t="shared" si="9"/>
        <v>0</v>
      </c>
      <c r="M18" s="15">
        <f t="shared" si="3"/>
        <v>4</v>
      </c>
      <c r="N18" s="11">
        <f t="shared" si="14"/>
        <v>0.92</v>
      </c>
      <c r="O18" s="11">
        <f t="shared" si="10"/>
        <v>0.26288367579310912</v>
      </c>
      <c r="P18" s="11">
        <f t="shared" si="10"/>
        <v>0.66007874015748036</v>
      </c>
      <c r="Q18" s="11">
        <f t="shared" si="11"/>
        <v>0</v>
      </c>
      <c r="R18" s="11">
        <f t="shared" si="12"/>
        <v>0.28047996983457668</v>
      </c>
      <c r="T18">
        <v>1.2</v>
      </c>
      <c r="U18" s="210">
        <v>0.19533333333333336</v>
      </c>
      <c r="V18" s="210">
        <v>0.29366666666666669</v>
      </c>
      <c r="W18" s="210">
        <v>0.36633333333333334</v>
      </c>
      <c r="X18" s="210">
        <v>0.39733333333333332</v>
      </c>
      <c r="Y18">
        <f t="shared" si="4"/>
        <v>7.516</v>
      </c>
      <c r="Z18" s="25" cm="1">
        <f t="array" ref="Z18">IF(Y18&gt;0,(Y18-θr)/(θs-θr),-999)</f>
        <v>0.14871323529411765</v>
      </c>
      <c r="AA18" s="73">
        <f t="shared" si="5"/>
        <v>0.89999999999999991</v>
      </c>
      <c r="AB18" s="25">
        <f t="shared" si="6"/>
        <v>0.58684108282781589</v>
      </c>
      <c r="AC18" s="25">
        <f>IF(T18&lt;Ds,'Rainfed corn'!E18,IF(T18&gt;Dd,0,'Rainfed corn'!E18*AB18))</f>
        <v>2.1308525503642022E-2</v>
      </c>
      <c r="AE18" s="25"/>
      <c r="AF18" s="25"/>
      <c r="AG18" s="25"/>
      <c r="AH18" s="25"/>
      <c r="AI18" s="25"/>
      <c r="AJ18" s="25"/>
      <c r="AK18" s="25"/>
      <c r="AL18" s="25"/>
      <c r="AM18" s="25"/>
      <c r="AN18" s="25"/>
      <c r="AO18" s="25"/>
      <c r="AP18" s="25"/>
      <c r="AQ18" s="25"/>
      <c r="AR18" s="25"/>
      <c r="AS18" s="25"/>
      <c r="AT18" s="25"/>
      <c r="AU18" s="25"/>
    </row>
    <row r="19" spans="1:47" ht="15" x14ac:dyDescent="0.2">
      <c r="A19" s="170">
        <f t="shared" si="13"/>
        <v>45057.999305555553</v>
      </c>
      <c r="B19" s="25">
        <f t="shared" si="0"/>
        <v>0</v>
      </c>
      <c r="C19" s="6">
        <f>Penman!Z14</f>
        <v>0.19919552664319398</v>
      </c>
      <c r="D19" s="7">
        <f t="shared" si="7"/>
        <v>0.2</v>
      </c>
      <c r="E19" s="7">
        <f t="shared" si="8"/>
        <v>3.9839105328638796E-2</v>
      </c>
      <c r="F19">
        <f>'Table (Dly)'!C13</f>
        <v>0</v>
      </c>
      <c r="G19" s="16"/>
      <c r="I19" s="11">
        <f t="shared" si="1"/>
        <v>0.14543835940756741</v>
      </c>
      <c r="J19" s="8">
        <f t="shared" si="2"/>
        <v>0.15808517326909502</v>
      </c>
      <c r="L19" s="11">
        <f t="shared" si="9"/>
        <v>0</v>
      </c>
      <c r="M19" s="15">
        <f t="shared" si="3"/>
        <v>4</v>
      </c>
      <c r="N19" s="11">
        <f t="shared" si="14"/>
        <v>0.92</v>
      </c>
      <c r="O19" s="11">
        <f t="shared" si="10"/>
        <v>0.30272278112174789</v>
      </c>
      <c r="P19" s="11">
        <f t="shared" si="10"/>
        <v>0.66007874015748036</v>
      </c>
      <c r="Q19" s="11">
        <f t="shared" si="11"/>
        <v>0</v>
      </c>
      <c r="R19" s="11">
        <f t="shared" si="12"/>
        <v>0.28047996983457668</v>
      </c>
      <c r="T19">
        <v>1.2</v>
      </c>
      <c r="U19" s="210">
        <v>0.19533333333333336</v>
      </c>
      <c r="V19" s="210">
        <v>0.29366666666666669</v>
      </c>
      <c r="W19" s="210">
        <v>0.36633333333333334</v>
      </c>
      <c r="X19" s="210">
        <v>0.39733333333333332</v>
      </c>
      <c r="Y19">
        <f t="shared" si="4"/>
        <v>7.516</v>
      </c>
      <c r="Z19" s="25" cm="1">
        <f t="array" ref="Z19">IF(Y19&gt;0,(Y19-θr)/(θs-θr),-999)</f>
        <v>0.14871323529411765</v>
      </c>
      <c r="AA19" s="73">
        <f t="shared" si="5"/>
        <v>0.89999999999999991</v>
      </c>
      <c r="AB19" s="25">
        <f t="shared" si="6"/>
        <v>0.58684108282781589</v>
      </c>
      <c r="AC19" s="25">
        <f>IF(T19&lt;Ds,'Rainfed corn'!E19,IF(T19&gt;Dd,0,'Rainfed corn'!E19*AB19))</f>
        <v>2.3379223709949801E-2</v>
      </c>
      <c r="AE19" s="25"/>
      <c r="AF19" s="25"/>
      <c r="AG19" s="25"/>
      <c r="AH19" s="25"/>
      <c r="AI19" s="25"/>
      <c r="AJ19" s="25"/>
      <c r="AK19" s="25"/>
      <c r="AL19" s="25"/>
      <c r="AM19" s="25"/>
      <c r="AN19" s="25"/>
      <c r="AO19" s="25"/>
      <c r="AP19" s="25"/>
      <c r="AQ19" s="25"/>
      <c r="AR19" s="25"/>
      <c r="AS19" s="25"/>
      <c r="AT19" s="25"/>
      <c r="AU19" s="25"/>
    </row>
    <row r="20" spans="1:47" ht="15" x14ac:dyDescent="0.2">
      <c r="A20" s="170">
        <f t="shared" si="13"/>
        <v>45058.999305555553</v>
      </c>
      <c r="B20" s="25">
        <f t="shared" si="0"/>
        <v>0</v>
      </c>
      <c r="C20" s="6">
        <f>Penman!Z15</f>
        <v>0.14487852813524624</v>
      </c>
      <c r="D20" s="7">
        <f t="shared" si="7"/>
        <v>0.2</v>
      </c>
      <c r="E20" s="7">
        <f t="shared" si="8"/>
        <v>2.897570562704925E-2</v>
      </c>
      <c r="F20">
        <f>'Table (Dly)'!C14</f>
        <v>0</v>
      </c>
      <c r="G20" s="16"/>
      <c r="I20" s="11">
        <f t="shared" si="1"/>
        <v>0.17441406503461665</v>
      </c>
      <c r="J20" s="8">
        <f t="shared" si="2"/>
        <v>0.1895805054724094</v>
      </c>
      <c r="L20" s="11">
        <f t="shared" si="9"/>
        <v>0</v>
      </c>
      <c r="M20" s="15">
        <f t="shared" si="3"/>
        <v>4</v>
      </c>
      <c r="N20" s="11">
        <f t="shared" si="14"/>
        <v>0.92</v>
      </c>
      <c r="O20" s="11">
        <f t="shared" si="10"/>
        <v>0.33169848674879715</v>
      </c>
      <c r="P20" s="11">
        <f t="shared" si="10"/>
        <v>0.66007874015748036</v>
      </c>
      <c r="Q20" s="11">
        <f t="shared" si="11"/>
        <v>0</v>
      </c>
      <c r="R20" s="11">
        <f t="shared" si="12"/>
        <v>0.28047996983457668</v>
      </c>
      <c r="T20">
        <v>1.2</v>
      </c>
      <c r="U20" s="210">
        <v>0.19533333333333336</v>
      </c>
      <c r="V20" s="210">
        <v>0.29366666666666669</v>
      </c>
      <c r="W20" s="210">
        <v>0.36633333333333334</v>
      </c>
      <c r="X20" s="210">
        <v>0.39733333333333332</v>
      </c>
      <c r="Y20">
        <f t="shared" si="4"/>
        <v>7.516</v>
      </c>
      <c r="Z20" s="25" cm="1">
        <f t="array" ref="Z20">IF(Y20&gt;0,(Y20-θr)/(θs-θr),-999)</f>
        <v>0.14871323529411765</v>
      </c>
      <c r="AA20" s="73">
        <f t="shared" si="5"/>
        <v>0.89999999999999991</v>
      </c>
      <c r="AB20" s="25">
        <f t="shared" si="6"/>
        <v>0.58684108282781589</v>
      </c>
      <c r="AC20" s="25">
        <f>IF(T20&lt;Ds,'Rainfed corn'!E20,IF(T20&gt;Dd,0,'Rainfed corn'!E20*AB20))</f>
        <v>1.7004134465877618E-2</v>
      </c>
      <c r="AE20" s="25"/>
      <c r="AF20" s="25"/>
      <c r="AG20" s="25"/>
      <c r="AH20" s="25"/>
      <c r="AI20" s="25"/>
      <c r="AJ20" s="25"/>
      <c r="AK20" s="25"/>
      <c r="AL20" s="25"/>
      <c r="AM20" s="25"/>
      <c r="AN20" s="25"/>
      <c r="AO20" s="25"/>
      <c r="AP20" s="25"/>
      <c r="AQ20" s="25"/>
      <c r="AR20" s="25"/>
      <c r="AS20" s="25"/>
      <c r="AT20" s="25"/>
      <c r="AU20" s="25"/>
    </row>
    <row r="21" spans="1:47" ht="15" x14ac:dyDescent="0.2">
      <c r="A21" s="170">
        <f t="shared" si="13"/>
        <v>45059.999305555553</v>
      </c>
      <c r="B21" s="25">
        <f t="shared" si="0"/>
        <v>1</v>
      </c>
      <c r="C21" s="6">
        <f>Penman!Z16</f>
        <v>0.1123604049217274</v>
      </c>
      <c r="D21" s="7">
        <f t="shared" si="7"/>
        <v>0.32666666666666666</v>
      </c>
      <c r="E21" s="7">
        <f t="shared" si="8"/>
        <v>3.6704398941097616E-2</v>
      </c>
      <c r="F21">
        <f>'Table (Dly)'!C15</f>
        <v>1.47992125984252</v>
      </c>
      <c r="G21" s="16"/>
      <c r="I21" s="11">
        <f t="shared" si="1"/>
        <v>0</v>
      </c>
      <c r="J21" s="8">
        <f t="shared" si="2"/>
        <v>0</v>
      </c>
      <c r="L21" s="11">
        <f t="shared" si="9"/>
        <v>1.2688027958668058</v>
      </c>
      <c r="M21" s="15">
        <f t="shared" si="3"/>
        <v>4.4761904761904763</v>
      </c>
      <c r="N21" s="11">
        <f t="shared" si="14"/>
        <v>1.0295238095238097</v>
      </c>
      <c r="O21" s="11">
        <f t="shared" si="10"/>
        <v>0.36840288568989477</v>
      </c>
      <c r="P21" s="11">
        <f t="shared" si="10"/>
        <v>2.1400000000000006</v>
      </c>
      <c r="Q21" s="11">
        <f t="shared" si="11"/>
        <v>0</v>
      </c>
      <c r="R21" s="11">
        <f t="shared" si="12"/>
        <v>1.5492827657013826</v>
      </c>
      <c r="T21">
        <v>1.2</v>
      </c>
      <c r="U21" s="210">
        <v>0.19533333333333336</v>
      </c>
      <c r="V21" s="210">
        <v>0.29366666666666669</v>
      </c>
      <c r="W21" s="210">
        <v>0.36633333333333334</v>
      </c>
      <c r="X21" s="210">
        <v>0.39733333333333332</v>
      </c>
      <c r="Y21">
        <f t="shared" si="4"/>
        <v>7.516</v>
      </c>
      <c r="Z21" s="25" cm="1">
        <f t="array" ref="Z21">IF(Y21&gt;0,(Y21-θr)/(θs-θr),-999)</f>
        <v>0.14871323529411765</v>
      </c>
      <c r="AA21" s="73">
        <f t="shared" si="5"/>
        <v>0.89999999999999991</v>
      </c>
      <c r="AB21" s="25">
        <f t="shared" si="6"/>
        <v>0.58684108282781589</v>
      </c>
      <c r="AC21" s="25">
        <f>IF(T21&lt;Ds,'Rainfed corn'!E21,IF(T21&gt;Dd,0,'Rainfed corn'!E21*AB21))</f>
        <v>2.1539649219137865E-2</v>
      </c>
      <c r="AE21" s="25"/>
      <c r="AF21" s="25"/>
      <c r="AG21" s="25"/>
      <c r="AH21" s="25"/>
      <c r="AI21" s="25"/>
      <c r="AJ21" s="25"/>
      <c r="AK21" s="25"/>
      <c r="AL21" s="25"/>
      <c r="AM21" s="25"/>
      <c r="AN21" s="25"/>
      <c r="AO21" s="25"/>
      <c r="AP21" s="25"/>
      <c r="AQ21" s="25"/>
      <c r="AR21" s="25"/>
      <c r="AS21" s="25"/>
      <c r="AT21" s="25"/>
      <c r="AU21" s="25"/>
    </row>
    <row r="22" spans="1:47" ht="15" x14ac:dyDescent="0.2">
      <c r="A22" s="170">
        <f t="shared" si="13"/>
        <v>45060.999305555553</v>
      </c>
      <c r="B22" s="25">
        <f t="shared" si="0"/>
        <v>1</v>
      </c>
      <c r="C22" s="6">
        <f>Penman!Z17</f>
        <v>0.15560954211040759</v>
      </c>
      <c r="D22" s="7">
        <f t="shared" si="7"/>
        <v>-0.29269637772163293</v>
      </c>
      <c r="E22" s="7">
        <f t="shared" si="8"/>
        <v>-4.5546349314638204E-2</v>
      </c>
      <c r="F22">
        <f>'Table (Dly)'!C16</f>
        <v>0.08</v>
      </c>
      <c r="G22" s="16"/>
      <c r="I22" s="11">
        <f t="shared" si="1"/>
        <v>0</v>
      </c>
      <c r="J22" s="8">
        <f t="shared" si="2"/>
        <v>0</v>
      </c>
      <c r="L22" s="11">
        <f t="shared" si="9"/>
        <v>0.12554634931463821</v>
      </c>
      <c r="M22" s="15">
        <f t="shared" si="3"/>
        <v>4.9523809523809526</v>
      </c>
      <c r="N22" s="11">
        <f t="shared" si="14"/>
        <v>1.1390476190476193</v>
      </c>
      <c r="O22" s="11">
        <f t="shared" si="10"/>
        <v>0.32285653637525658</v>
      </c>
      <c r="P22" s="11">
        <f t="shared" si="10"/>
        <v>2.2200000000000006</v>
      </c>
      <c r="Q22" s="11">
        <f t="shared" si="11"/>
        <v>0</v>
      </c>
      <c r="R22" s="11">
        <f t="shared" si="12"/>
        <v>1.6748291150160208</v>
      </c>
      <c r="T22">
        <v>1.2</v>
      </c>
      <c r="U22" s="210">
        <v>0.19533333333333336</v>
      </c>
      <c r="V22" s="210">
        <v>0.29366666666666669</v>
      </c>
      <c r="W22" s="210">
        <v>0.36633333333333334</v>
      </c>
      <c r="X22" s="210">
        <v>0.39733333333333332</v>
      </c>
      <c r="Y22">
        <f t="shared" si="4"/>
        <v>7.516</v>
      </c>
      <c r="Z22" s="25" cm="1">
        <f t="array" ref="Z22">IF(Y22&gt;0,(Y22-θr)/(θs-θr),-999)</f>
        <v>0.14871323529411765</v>
      </c>
      <c r="AA22" s="73">
        <f t="shared" si="5"/>
        <v>0.89999999999999991</v>
      </c>
      <c r="AB22" s="25">
        <f t="shared" si="6"/>
        <v>0.58684108282781589</v>
      </c>
      <c r="AC22" s="25">
        <f>IF(T22&lt;Ds,'Rainfed corn'!E22,IF(T22&gt;Dd,0,'Rainfed corn'!E22*AB22))</f>
        <v>-2.6728468950656233E-2</v>
      </c>
      <c r="AE22" s="25"/>
      <c r="AF22" s="25"/>
      <c r="AG22" s="25"/>
      <c r="AH22" s="25"/>
      <c r="AI22" s="25"/>
      <c r="AJ22" s="25"/>
      <c r="AK22" s="25"/>
      <c r="AL22" s="25"/>
      <c r="AM22" s="25"/>
      <c r="AN22" s="25"/>
      <c r="AO22" s="25"/>
      <c r="AP22" s="25"/>
      <c r="AQ22" s="25"/>
      <c r="AR22" s="25"/>
      <c r="AS22" s="25"/>
      <c r="AT22" s="25"/>
      <c r="AU22" s="25"/>
    </row>
    <row r="23" spans="1:47" ht="15" x14ac:dyDescent="0.2">
      <c r="A23" s="170">
        <f t="shared" si="13"/>
        <v>45061.999305555553</v>
      </c>
      <c r="B23" s="25">
        <f t="shared" si="0"/>
        <v>1</v>
      </c>
      <c r="C23" s="6">
        <f>Penman!Z18</f>
        <v>0.15816804832805073</v>
      </c>
      <c r="D23" s="7">
        <f t="shared" si="7"/>
        <v>0.32666666666666666</v>
      </c>
      <c r="E23" s="7">
        <f t="shared" si="8"/>
        <v>5.1668229120496574E-2</v>
      </c>
      <c r="F23">
        <f>'Table (Dly)'!C17</f>
        <v>0</v>
      </c>
      <c r="G23" s="16"/>
      <c r="I23" s="11">
        <f t="shared" si="1"/>
        <v>5.1668229120496574E-2</v>
      </c>
      <c r="J23" s="8">
        <f t="shared" si="2"/>
        <v>4.1381876869962926E-2</v>
      </c>
      <c r="L23" s="11">
        <f t="shared" si="9"/>
        <v>0</v>
      </c>
      <c r="M23" s="15">
        <f t="shared" si="3"/>
        <v>5.4285714285714288</v>
      </c>
      <c r="N23" s="11">
        <f t="shared" si="14"/>
        <v>1.2485714285714287</v>
      </c>
      <c r="O23" s="11">
        <f t="shared" si="10"/>
        <v>0.37452476549575314</v>
      </c>
      <c r="P23" s="11">
        <f t="shared" si="10"/>
        <v>2.2200000000000006</v>
      </c>
      <c r="Q23" s="11">
        <f t="shared" si="11"/>
        <v>0</v>
      </c>
      <c r="R23" s="11">
        <f t="shared" si="12"/>
        <v>1.6748291150160208</v>
      </c>
      <c r="T23">
        <v>1.2</v>
      </c>
      <c r="U23" s="210">
        <v>0.19533333333333336</v>
      </c>
      <c r="V23" s="210">
        <v>0.29366666666666669</v>
      </c>
      <c r="W23" s="210">
        <v>0.36633333333333334</v>
      </c>
      <c r="X23" s="210">
        <v>0.39733333333333332</v>
      </c>
      <c r="Y23">
        <f t="shared" si="4"/>
        <v>7.516</v>
      </c>
      <c r="Z23" s="25" cm="1">
        <f t="array" ref="Z23">IF(Y23&gt;0,(Y23-θr)/(θs-θr),-999)</f>
        <v>0.14871323529411765</v>
      </c>
      <c r="AA23" s="73">
        <f t="shared" si="5"/>
        <v>0.89999999999999991</v>
      </c>
      <c r="AB23" s="25">
        <f t="shared" si="6"/>
        <v>0.58684108282781589</v>
      </c>
      <c r="AC23" s="25">
        <f>IF(T23&lt;Ds,'Rainfed corn'!E23,IF(T23&gt;Dd,0,'Rainfed corn'!E23*AB23))</f>
        <v>3.03210395248679E-2</v>
      </c>
      <c r="AE23" s="25"/>
      <c r="AF23" s="25"/>
      <c r="AG23" s="25"/>
      <c r="AH23" s="25"/>
      <c r="AI23" s="25"/>
      <c r="AJ23" s="25"/>
      <c r="AK23" s="25"/>
      <c r="AL23" s="25"/>
      <c r="AM23" s="25"/>
      <c r="AN23" s="25"/>
      <c r="AO23" s="25"/>
      <c r="AP23" s="25"/>
      <c r="AQ23" s="25"/>
      <c r="AR23" s="25"/>
      <c r="AS23" s="25"/>
      <c r="AT23" s="25"/>
      <c r="AU23" s="25"/>
    </row>
    <row r="24" spans="1:47" ht="15" x14ac:dyDescent="0.2">
      <c r="A24" s="170">
        <f t="shared" si="13"/>
        <v>45062.999305555553</v>
      </c>
      <c r="B24" s="25">
        <f t="shared" si="0"/>
        <v>1</v>
      </c>
      <c r="C24" s="6">
        <f>Penman!Z19</f>
        <v>0.14021976121264479</v>
      </c>
      <c r="D24" s="7">
        <f t="shared" si="7"/>
        <v>0.32666666666666666</v>
      </c>
      <c r="E24" s="7">
        <f t="shared" si="8"/>
        <v>4.5805121996130634E-2</v>
      </c>
      <c r="F24">
        <f>'Table (Dly)'!C18</f>
        <v>0</v>
      </c>
      <c r="G24" s="16"/>
      <c r="I24" s="11">
        <f t="shared" si="1"/>
        <v>9.7473351116627208E-2</v>
      </c>
      <c r="J24" s="8">
        <f t="shared" si="2"/>
        <v>7.1772102855861539E-2</v>
      </c>
      <c r="L24" s="11">
        <f t="shared" si="9"/>
        <v>0</v>
      </c>
      <c r="M24" s="15">
        <f t="shared" si="3"/>
        <v>5.9047619047619051</v>
      </c>
      <c r="N24" s="11">
        <f t="shared" si="14"/>
        <v>1.3580952380952382</v>
      </c>
      <c r="O24" s="11">
        <f t="shared" si="10"/>
        <v>0.42032988749188377</v>
      </c>
      <c r="P24" s="11">
        <f t="shared" si="10"/>
        <v>2.2200000000000006</v>
      </c>
      <c r="Q24" s="11">
        <f t="shared" si="11"/>
        <v>0</v>
      </c>
      <c r="R24" s="11">
        <f t="shared" si="12"/>
        <v>1.6748291150160208</v>
      </c>
      <c r="T24">
        <v>1.2</v>
      </c>
      <c r="U24" s="210">
        <v>0.19533333333333336</v>
      </c>
      <c r="V24" s="210">
        <v>0.29366666666666669</v>
      </c>
      <c r="W24" s="210">
        <v>0.36633333333333334</v>
      </c>
      <c r="X24" s="210">
        <v>0.39733333333333332</v>
      </c>
      <c r="Y24">
        <f t="shared" si="4"/>
        <v>7.516</v>
      </c>
      <c r="Z24" s="25" cm="1">
        <f t="array" ref="Z24">IF(Y24&gt;0,(Y24-θr)/(θs-θr),-999)</f>
        <v>0.14871323529411765</v>
      </c>
      <c r="AA24" s="73">
        <f t="shared" si="5"/>
        <v>0.89999999999999991</v>
      </c>
      <c r="AB24" s="25">
        <f t="shared" si="6"/>
        <v>0.58684108282781589</v>
      </c>
      <c r="AC24" s="25">
        <f>IF(T24&lt;Ds,'Rainfed corn'!E24,IF(T24&gt;Dd,0,'Rainfed corn'!E24*AB24))</f>
        <v>2.6880327391269509E-2</v>
      </c>
      <c r="AE24" s="25"/>
      <c r="AF24" s="25"/>
      <c r="AG24" s="25"/>
      <c r="AH24" s="25"/>
      <c r="AI24" s="25"/>
      <c r="AJ24" s="25"/>
      <c r="AK24" s="25"/>
      <c r="AL24" s="25"/>
      <c r="AM24" s="25"/>
      <c r="AN24" s="25"/>
      <c r="AO24" s="25"/>
      <c r="AP24" s="25"/>
      <c r="AQ24" s="25"/>
      <c r="AR24" s="25"/>
      <c r="AS24" s="25"/>
      <c r="AT24" s="25"/>
      <c r="AU24" s="25"/>
    </row>
    <row r="25" spans="1:47" ht="15" x14ac:dyDescent="0.2">
      <c r="A25" s="170">
        <f t="shared" si="13"/>
        <v>45063.999305555553</v>
      </c>
      <c r="B25" s="25">
        <f t="shared" si="0"/>
        <v>1</v>
      </c>
      <c r="C25" s="6">
        <f>Penman!Z20</f>
        <v>0.17964209750934218</v>
      </c>
      <c r="D25" s="7">
        <f t="shared" si="7"/>
        <v>0.32666666666666666</v>
      </c>
      <c r="E25" s="7">
        <f t="shared" si="8"/>
        <v>5.8683085186385112E-2</v>
      </c>
      <c r="F25">
        <f>'Table (Dly)'!C19</f>
        <v>0</v>
      </c>
      <c r="G25" s="16"/>
      <c r="I25" s="11">
        <f t="shared" si="1"/>
        <v>0.15615643630301232</v>
      </c>
      <c r="J25" s="8">
        <f t="shared" si="2"/>
        <v>0.10645647196348715</v>
      </c>
      <c r="L25" s="11">
        <f t="shared" si="9"/>
        <v>0</v>
      </c>
      <c r="M25" s="15">
        <f t="shared" si="3"/>
        <v>6.3809523809523814</v>
      </c>
      <c r="N25" s="11">
        <f t="shared" si="14"/>
        <v>1.4668571428571431</v>
      </c>
      <c r="O25" s="11">
        <f t="shared" si="10"/>
        <v>0.47901297267826887</v>
      </c>
      <c r="P25" s="11">
        <f t="shared" si="10"/>
        <v>2.2200000000000006</v>
      </c>
      <c r="Q25" s="11">
        <f t="shared" si="11"/>
        <v>0</v>
      </c>
      <c r="R25" s="11">
        <f t="shared" si="12"/>
        <v>1.6748291150160208</v>
      </c>
      <c r="T25">
        <v>1.2</v>
      </c>
      <c r="U25" s="210">
        <v>0.19533333333333336</v>
      </c>
      <c r="V25" s="210">
        <v>0.29366666666666669</v>
      </c>
      <c r="W25" s="210">
        <v>0.36633333333333334</v>
      </c>
      <c r="X25" s="210">
        <v>0.39733333333333332</v>
      </c>
      <c r="Y25">
        <f t="shared" si="4"/>
        <v>7.516</v>
      </c>
      <c r="Z25" s="25" cm="1">
        <f t="array" ref="Z25">IF(Y25&gt;0,(Y25-θr)/(θs-θr),-999)</f>
        <v>0.14871323529411765</v>
      </c>
      <c r="AA25" s="73">
        <f t="shared" si="5"/>
        <v>0.89999999999999991</v>
      </c>
      <c r="AB25" s="25">
        <f t="shared" si="6"/>
        <v>0.58684108282781589</v>
      </c>
      <c r="AC25" s="25">
        <f>IF(T25&lt;Ds,'Rainfed corn'!E25,IF(T25&gt;Dd,0,'Rainfed corn'!E25*AB25))</f>
        <v>3.4437645254455203E-2</v>
      </c>
      <c r="AE25" s="25"/>
      <c r="AF25" s="25"/>
      <c r="AG25" s="25"/>
      <c r="AH25" s="25"/>
      <c r="AI25" s="25"/>
      <c r="AJ25" s="25"/>
      <c r="AK25" s="25"/>
      <c r="AL25" s="25"/>
      <c r="AM25" s="25"/>
      <c r="AN25" s="25"/>
      <c r="AO25" s="25"/>
      <c r="AP25" s="25"/>
      <c r="AQ25" s="25"/>
      <c r="AR25" s="25"/>
      <c r="AS25" s="25"/>
      <c r="AT25" s="25"/>
      <c r="AU25" s="25"/>
    </row>
    <row r="26" spans="1:47" ht="15" x14ac:dyDescent="0.2">
      <c r="A26" s="170">
        <f t="shared" si="13"/>
        <v>45064.999305555553</v>
      </c>
      <c r="B26" s="25">
        <f t="shared" si="0"/>
        <v>1</v>
      </c>
      <c r="C26" s="6">
        <f>Penman!Z21</f>
        <v>0.19585426489791727</v>
      </c>
      <c r="D26" s="7">
        <f t="shared" si="7"/>
        <v>0.32666666666666666</v>
      </c>
      <c r="E26" s="7">
        <f t="shared" si="8"/>
        <v>6.3979059866652976E-2</v>
      </c>
      <c r="F26">
        <f>'Table (Dly)'!C20</f>
        <v>0</v>
      </c>
      <c r="G26" s="16"/>
      <c r="I26" s="11">
        <f t="shared" si="1"/>
        <v>0.2201354961696653</v>
      </c>
      <c r="J26" s="8">
        <f t="shared" si="2"/>
        <v>0.13973054707904034</v>
      </c>
      <c r="L26" s="11">
        <f t="shared" si="9"/>
        <v>0</v>
      </c>
      <c r="M26" s="15">
        <f t="shared" si="3"/>
        <v>6.8571428571428577</v>
      </c>
      <c r="N26" s="11">
        <f t="shared" si="14"/>
        <v>1.5754285714285716</v>
      </c>
      <c r="O26" s="11">
        <f t="shared" ref="O26:P41" si="15">O25+E26</f>
        <v>0.54299203254492179</v>
      </c>
      <c r="P26" s="11">
        <f t="shared" si="15"/>
        <v>2.2200000000000006</v>
      </c>
      <c r="Q26" s="11">
        <f t="shared" si="11"/>
        <v>0</v>
      </c>
      <c r="R26" s="11">
        <f t="shared" si="12"/>
        <v>1.6748291150160208</v>
      </c>
      <c r="T26">
        <v>1.2</v>
      </c>
      <c r="U26" s="210">
        <v>0.19533333333333336</v>
      </c>
      <c r="V26" s="210">
        <v>0.29366666666666669</v>
      </c>
      <c r="W26" s="210">
        <v>0.36633333333333334</v>
      </c>
      <c r="X26" s="210">
        <v>0.39733333333333332</v>
      </c>
      <c r="Y26">
        <f t="shared" si="4"/>
        <v>7.516</v>
      </c>
      <c r="Z26" s="25" cm="1">
        <f t="array" ref="Z26">IF(Y26&gt;0,(Y26-θr)/(θs-θr),-999)</f>
        <v>0.14871323529411765</v>
      </c>
      <c r="AA26" s="73">
        <f t="shared" si="5"/>
        <v>0.89999999999999991</v>
      </c>
      <c r="AB26" s="25">
        <f t="shared" si="6"/>
        <v>0.58684108282781589</v>
      </c>
      <c r="AC26" s="25">
        <f>IF(T26&lt;Ds,'Rainfed corn'!E26,IF(T26&gt;Dd,0,'Rainfed corn'!E26*AB26))</f>
        <v>3.7545540770452288E-2</v>
      </c>
      <c r="AE26" s="25"/>
      <c r="AF26" s="25"/>
      <c r="AG26" s="25"/>
      <c r="AH26" s="25"/>
      <c r="AI26" s="25"/>
      <c r="AJ26" s="25"/>
      <c r="AK26" s="25"/>
      <c r="AL26" s="25"/>
      <c r="AM26" s="25"/>
      <c r="AN26" s="25"/>
      <c r="AO26" s="25"/>
      <c r="AP26" s="25"/>
      <c r="AQ26" s="25"/>
      <c r="AR26" s="25"/>
      <c r="AS26" s="25"/>
      <c r="AT26" s="25"/>
      <c r="AU26" s="25"/>
    </row>
    <row r="27" spans="1:47" ht="15" x14ac:dyDescent="0.2">
      <c r="A27" s="170">
        <f t="shared" si="13"/>
        <v>45065.999305555553</v>
      </c>
      <c r="B27" s="25">
        <f t="shared" si="0"/>
        <v>1</v>
      </c>
      <c r="C27" s="6">
        <f>Penman!Z22</f>
        <v>0.13476256252231639</v>
      </c>
      <c r="D27" s="7">
        <f t="shared" si="7"/>
        <v>0.32666666666666666</v>
      </c>
      <c r="E27" s="7">
        <f t="shared" si="8"/>
        <v>4.4022437090623354E-2</v>
      </c>
      <c r="F27">
        <f>'Table (Dly)'!C21</f>
        <v>0.5</v>
      </c>
      <c r="G27" s="16"/>
      <c r="I27" s="11">
        <f t="shared" si="1"/>
        <v>0</v>
      </c>
      <c r="J27" s="8">
        <f t="shared" si="2"/>
        <v>0</v>
      </c>
      <c r="L27" s="11">
        <f t="shared" si="9"/>
        <v>0.23584206673971136</v>
      </c>
      <c r="M27" s="15">
        <f t="shared" si="3"/>
        <v>7.3333333333333339</v>
      </c>
      <c r="N27" s="11">
        <f t="shared" si="14"/>
        <v>1.6840000000000002</v>
      </c>
      <c r="O27" s="11">
        <f t="shared" si="15"/>
        <v>0.58701446963554516</v>
      </c>
      <c r="P27" s="11">
        <f t="shared" si="15"/>
        <v>2.7200000000000006</v>
      </c>
      <c r="Q27" s="11">
        <f t="shared" si="11"/>
        <v>0</v>
      </c>
      <c r="R27" s="11">
        <f t="shared" si="12"/>
        <v>1.9106711817557323</v>
      </c>
      <c r="T27">
        <v>1.2</v>
      </c>
      <c r="U27" s="210">
        <v>0.19533333333333336</v>
      </c>
      <c r="V27" s="210">
        <v>0.29366666666666669</v>
      </c>
      <c r="W27" s="210">
        <v>0.36633333333333334</v>
      </c>
      <c r="X27" s="210">
        <v>0.39733333333333332</v>
      </c>
      <c r="Y27">
        <f t="shared" si="4"/>
        <v>7.516</v>
      </c>
      <c r="Z27" s="25" cm="1">
        <f t="array" ref="Z27">IF(Y27&gt;0,(Y27-θr)/(θs-θr),-999)</f>
        <v>0.14871323529411765</v>
      </c>
      <c r="AA27" s="73">
        <f t="shared" si="5"/>
        <v>0.89999999999999991</v>
      </c>
      <c r="AB27" s="25">
        <f t="shared" si="6"/>
        <v>0.58684108282781589</v>
      </c>
      <c r="AC27" s="25">
        <f>IF(T27&lt;Ds,'Rainfed corn'!E27,IF(T27&gt;Dd,0,'Rainfed corn'!E27*AB27))</f>
        <v>2.5834174650980812E-2</v>
      </c>
      <c r="AE27" s="25"/>
      <c r="AF27" s="25"/>
      <c r="AG27" s="25"/>
      <c r="AH27" s="25"/>
      <c r="AI27" s="25"/>
      <c r="AJ27" s="25"/>
      <c r="AK27" s="25"/>
      <c r="AL27" s="25"/>
      <c r="AM27" s="25"/>
      <c r="AN27" s="25"/>
      <c r="AO27" s="25"/>
      <c r="AP27" s="25"/>
      <c r="AQ27" s="25"/>
      <c r="AR27" s="25"/>
      <c r="AS27" s="25"/>
      <c r="AT27" s="25"/>
      <c r="AU27" s="25"/>
    </row>
    <row r="28" spans="1:47" ht="15" x14ac:dyDescent="0.2">
      <c r="A28" s="170">
        <f t="shared" si="13"/>
        <v>45066.999305555553</v>
      </c>
      <c r="B28" s="25">
        <f t="shared" si="0"/>
        <v>2</v>
      </c>
      <c r="C28" s="6">
        <f>Penman!Z23</f>
        <v>0.140086510419862</v>
      </c>
      <c r="D28" s="7">
        <f t="shared" si="7"/>
        <v>0.41000000000000003</v>
      </c>
      <c r="E28" s="7">
        <f t="shared" si="8"/>
        <v>5.7435469272143429E-2</v>
      </c>
      <c r="F28">
        <f>'Table (Dly)'!C22</f>
        <v>0</v>
      </c>
      <c r="G28" s="16"/>
      <c r="I28" s="11">
        <f t="shared" si="1"/>
        <v>5.7435469272143429E-2</v>
      </c>
      <c r="J28" s="8">
        <f t="shared" si="2"/>
        <v>3.2040826020481666E-2</v>
      </c>
      <c r="L28" s="11">
        <f t="shared" si="9"/>
        <v>0</v>
      </c>
      <c r="M28" s="15">
        <f t="shared" si="3"/>
        <v>7.8095238095238102</v>
      </c>
      <c r="N28" s="11">
        <f t="shared" si="14"/>
        <v>1.7925714285714287</v>
      </c>
      <c r="O28" s="11">
        <f t="shared" si="15"/>
        <v>0.64444993890768854</v>
      </c>
      <c r="P28" s="11">
        <f t="shared" si="15"/>
        <v>2.7200000000000006</v>
      </c>
      <c r="Q28" s="11">
        <f t="shared" si="11"/>
        <v>0</v>
      </c>
      <c r="R28" s="11">
        <f t="shared" si="12"/>
        <v>1.9106711817557323</v>
      </c>
      <c r="T28">
        <v>1.2</v>
      </c>
      <c r="U28" s="210">
        <v>0.19533333333333336</v>
      </c>
      <c r="V28" s="210">
        <v>0.29366666666666669</v>
      </c>
      <c r="W28" s="210">
        <v>0.36633333333333334</v>
      </c>
      <c r="X28" s="210">
        <v>0.39733333333333332</v>
      </c>
      <c r="Y28">
        <f t="shared" si="4"/>
        <v>7.516</v>
      </c>
      <c r="Z28" s="25" cm="1">
        <f t="array" ref="Z28">IF(Y28&gt;0,(Y28-θr)/(θs-θr),-999)</f>
        <v>0.14871323529411765</v>
      </c>
      <c r="AA28" s="73">
        <f t="shared" si="5"/>
        <v>0.89999999999999991</v>
      </c>
      <c r="AB28" s="25">
        <f t="shared" si="6"/>
        <v>0.58684108282781589</v>
      </c>
      <c r="AC28" s="25">
        <f>IF(T28&lt;Ds,'Rainfed corn'!E28,IF(T28&gt;Dd,0,'Rainfed corn'!E28*AB28))</f>
        <v>3.3705492980388399E-2</v>
      </c>
      <c r="AE28" s="25"/>
      <c r="AF28" s="25"/>
      <c r="AG28" s="25"/>
      <c r="AH28" s="25"/>
      <c r="AI28" s="25"/>
      <c r="AJ28" s="25"/>
      <c r="AK28" s="25"/>
      <c r="AL28" s="25"/>
      <c r="AM28" s="25"/>
      <c r="AN28" s="25"/>
      <c r="AO28" s="25"/>
      <c r="AP28" s="25"/>
      <c r="AQ28" s="25"/>
      <c r="AR28" s="25"/>
      <c r="AS28" s="25"/>
      <c r="AT28" s="25"/>
      <c r="AU28" s="25"/>
    </row>
    <row r="29" spans="1:47" ht="15" x14ac:dyDescent="0.2">
      <c r="A29" s="170">
        <f t="shared" si="13"/>
        <v>45067.999305555553</v>
      </c>
      <c r="B29" s="25">
        <f t="shared" si="0"/>
        <v>2</v>
      </c>
      <c r="C29" s="6">
        <f>Penman!Z24</f>
        <v>0.17357088859488615</v>
      </c>
      <c r="D29" s="7">
        <f t="shared" si="7"/>
        <v>0.41000000000000003</v>
      </c>
      <c r="E29" s="7">
        <f t="shared" si="8"/>
        <v>7.116406432390332E-2</v>
      </c>
      <c r="F29">
        <f>'Table (Dly)'!C23</f>
        <v>0</v>
      </c>
      <c r="G29" s="16"/>
      <c r="I29" s="11">
        <f t="shared" si="1"/>
        <v>0.12859953359604676</v>
      </c>
      <c r="J29" s="8">
        <f t="shared" si="2"/>
        <v>6.7643277364917889E-2</v>
      </c>
      <c r="L29" s="11">
        <f t="shared" si="9"/>
        <v>0</v>
      </c>
      <c r="M29" s="15">
        <f t="shared" si="3"/>
        <v>8.2857142857142865</v>
      </c>
      <c r="N29" s="11">
        <f t="shared" si="14"/>
        <v>1.9011428571428572</v>
      </c>
      <c r="O29" s="11">
        <f t="shared" si="15"/>
        <v>0.71561400323159186</v>
      </c>
      <c r="P29" s="11">
        <f t="shared" si="15"/>
        <v>2.7200000000000006</v>
      </c>
      <c r="Q29" s="11">
        <f t="shared" si="11"/>
        <v>0</v>
      </c>
      <c r="R29" s="11">
        <f t="shared" si="12"/>
        <v>1.9106711817557323</v>
      </c>
      <c r="T29">
        <v>1.2</v>
      </c>
      <c r="U29" s="210">
        <v>0.19533333333333336</v>
      </c>
      <c r="V29" s="210">
        <v>0.29366666666666669</v>
      </c>
      <c r="W29" s="210">
        <v>0.36633333333333334</v>
      </c>
      <c r="X29" s="210">
        <v>0.39733333333333332</v>
      </c>
      <c r="Y29">
        <f t="shared" si="4"/>
        <v>7.516</v>
      </c>
      <c r="Z29" s="25" cm="1">
        <f t="array" ref="Z29">IF(Y29&gt;0,(Y29-θr)/(θs-θr),-999)</f>
        <v>0.14871323529411765</v>
      </c>
      <c r="AA29" s="73">
        <f t="shared" si="5"/>
        <v>0.89999999999999991</v>
      </c>
      <c r="AB29" s="25">
        <f t="shared" si="6"/>
        <v>0.58684108282781589</v>
      </c>
      <c r="AC29" s="25">
        <f>IF(T29&lt;Ds,'Rainfed corn'!E29,IF(T29&gt;Dd,0,'Rainfed corn'!E29*AB29))</f>
        <v>4.1761996566267764E-2</v>
      </c>
      <c r="AE29" s="25"/>
      <c r="AF29" s="25"/>
      <c r="AG29" s="25"/>
      <c r="AH29" s="25"/>
      <c r="AI29" s="25"/>
      <c r="AJ29" s="25"/>
      <c r="AK29" s="25"/>
      <c r="AL29" s="25"/>
      <c r="AM29" s="25"/>
      <c r="AN29" s="25"/>
      <c r="AO29" s="25"/>
      <c r="AP29" s="25"/>
      <c r="AQ29" s="25"/>
      <c r="AR29" s="25"/>
      <c r="AS29" s="25"/>
      <c r="AT29" s="25"/>
      <c r="AU29" s="25"/>
    </row>
    <row r="30" spans="1:47" ht="15" x14ac:dyDescent="0.2">
      <c r="A30" s="170">
        <f t="shared" si="13"/>
        <v>45068.999305555553</v>
      </c>
      <c r="B30" s="25">
        <f t="shared" si="0"/>
        <v>2</v>
      </c>
      <c r="C30" s="6">
        <f>Penman!Z25</f>
        <v>0.17171028409394226</v>
      </c>
      <c r="D30" s="7">
        <f t="shared" si="7"/>
        <v>0.41000000000000003</v>
      </c>
      <c r="E30" s="7">
        <f t="shared" si="8"/>
        <v>7.0401216478516326E-2</v>
      </c>
      <c r="F30">
        <f>'Table (Dly)'!C24</f>
        <v>0</v>
      </c>
      <c r="G30" s="16"/>
      <c r="I30" s="11">
        <f t="shared" si="1"/>
        <v>0.19900075007456308</v>
      </c>
      <c r="J30" s="8">
        <f t="shared" si="2"/>
        <v>9.9019423551460165E-2</v>
      </c>
      <c r="L30" s="11">
        <f t="shared" si="9"/>
        <v>0</v>
      </c>
      <c r="M30" s="15">
        <f t="shared" si="3"/>
        <v>8.7619047619047628</v>
      </c>
      <c r="N30" s="11">
        <f t="shared" si="14"/>
        <v>2.0097142857142858</v>
      </c>
      <c r="O30" s="11">
        <f t="shared" si="15"/>
        <v>0.78601521971010824</v>
      </c>
      <c r="P30" s="11">
        <f t="shared" si="15"/>
        <v>2.7200000000000006</v>
      </c>
      <c r="Q30" s="11">
        <f t="shared" si="11"/>
        <v>0</v>
      </c>
      <c r="R30" s="11">
        <f t="shared" si="12"/>
        <v>1.9106711817557323</v>
      </c>
      <c r="T30">
        <v>1.2</v>
      </c>
      <c r="U30" s="210">
        <v>0.19533333333333336</v>
      </c>
      <c r="V30" s="210">
        <v>0.29366666666666669</v>
      </c>
      <c r="W30" s="210">
        <v>0.36633333333333334</v>
      </c>
      <c r="X30" s="210">
        <v>0.39733333333333332</v>
      </c>
      <c r="Y30">
        <f t="shared" si="4"/>
        <v>7.516</v>
      </c>
      <c r="Z30" s="25" cm="1">
        <f t="array" ref="Z30">IF(Y30&gt;0,(Y30-θr)/(θs-θr),-999)</f>
        <v>0.14871323529411765</v>
      </c>
      <c r="AA30" s="73">
        <f t="shared" si="5"/>
        <v>0.89999999999999991</v>
      </c>
      <c r="AB30" s="25">
        <f t="shared" si="6"/>
        <v>0.58684108282781589</v>
      </c>
      <c r="AC30" s="25">
        <f>IF(T30&lt;Ds,'Rainfed corn'!E30,IF(T30&gt;Dd,0,'Rainfed corn'!E30*AB30))</f>
        <v>4.1314326110647996E-2</v>
      </c>
      <c r="AE30" s="25"/>
      <c r="AF30" s="25"/>
      <c r="AG30" s="25"/>
      <c r="AH30" s="25"/>
      <c r="AI30" s="25"/>
      <c r="AJ30" s="25"/>
      <c r="AK30" s="25"/>
      <c r="AL30" s="25"/>
      <c r="AM30" s="25"/>
      <c r="AN30" s="25"/>
      <c r="AO30" s="25"/>
      <c r="AP30" s="25"/>
      <c r="AQ30" s="25"/>
      <c r="AR30" s="25"/>
      <c r="AS30" s="25"/>
      <c r="AT30" s="25"/>
      <c r="AU30" s="25"/>
    </row>
    <row r="31" spans="1:47" ht="15" x14ac:dyDescent="0.2">
      <c r="A31" s="170">
        <f t="shared" si="13"/>
        <v>45069.999305555553</v>
      </c>
      <c r="B31" s="25">
        <f t="shared" si="0"/>
        <v>2</v>
      </c>
      <c r="C31" s="6">
        <f>Penman!Z26</f>
        <v>0.19048952054459795</v>
      </c>
      <c r="D31" s="7">
        <f t="shared" si="7"/>
        <v>0.41000000000000003</v>
      </c>
      <c r="E31" s="7">
        <f t="shared" si="8"/>
        <v>7.8100703423285164E-2</v>
      </c>
      <c r="F31">
        <f>'Table (Dly)'!C25</f>
        <v>0</v>
      </c>
      <c r="G31" s="16"/>
      <c r="I31" s="11">
        <f t="shared" si="1"/>
        <v>0.27710145349784826</v>
      </c>
      <c r="J31" s="8">
        <f t="shared" si="2"/>
        <v>0.13081401230678028</v>
      </c>
      <c r="L31" s="11">
        <f t="shared" si="9"/>
        <v>0</v>
      </c>
      <c r="M31" s="15">
        <f t="shared" si="3"/>
        <v>9.238095238095239</v>
      </c>
      <c r="N31" s="11">
        <f t="shared" si="14"/>
        <v>2.1182857142857143</v>
      </c>
      <c r="O31" s="11">
        <f t="shared" si="15"/>
        <v>0.86411592313339336</v>
      </c>
      <c r="P31" s="11">
        <f t="shared" si="15"/>
        <v>2.7200000000000006</v>
      </c>
      <c r="Q31" s="11">
        <f t="shared" si="11"/>
        <v>0</v>
      </c>
      <c r="R31" s="11">
        <f t="shared" si="12"/>
        <v>1.9106711817557323</v>
      </c>
      <c r="T31">
        <v>1.2</v>
      </c>
      <c r="U31" s="210">
        <v>0.19533333333333336</v>
      </c>
      <c r="V31" s="210">
        <v>0.29366666666666669</v>
      </c>
      <c r="W31" s="210">
        <v>0.36633333333333334</v>
      </c>
      <c r="X31" s="210">
        <v>0.39733333333333332</v>
      </c>
      <c r="Y31">
        <f t="shared" si="4"/>
        <v>7.516</v>
      </c>
      <c r="Z31" s="25" cm="1">
        <f t="array" ref="Z31">IF(Y31&gt;0,(Y31-θr)/(θs-θr),-999)</f>
        <v>0.14871323529411765</v>
      </c>
      <c r="AA31" s="73">
        <f t="shared" si="5"/>
        <v>0.89999999999999991</v>
      </c>
      <c r="AB31" s="25">
        <f t="shared" si="6"/>
        <v>0.58684108282781589</v>
      </c>
      <c r="AC31" s="25">
        <f>IF(T31&lt;Ds,'Rainfed corn'!E31,IF(T31&gt;Dd,0,'Rainfed corn'!E31*AB31))</f>
        <v>4.5832701366534771E-2</v>
      </c>
      <c r="AE31" s="25"/>
      <c r="AF31" s="25"/>
      <c r="AG31" s="25"/>
      <c r="AH31" s="25"/>
      <c r="AI31" s="25"/>
      <c r="AJ31" s="25"/>
      <c r="AK31" s="25"/>
      <c r="AL31" s="25"/>
      <c r="AM31" s="25"/>
      <c r="AN31" s="25"/>
      <c r="AO31" s="25"/>
      <c r="AP31" s="25"/>
      <c r="AQ31" s="25"/>
      <c r="AR31" s="25"/>
      <c r="AS31" s="25"/>
      <c r="AT31" s="25"/>
      <c r="AU31" s="25"/>
    </row>
    <row r="32" spans="1:47" ht="15" x14ac:dyDescent="0.2">
      <c r="A32" s="170">
        <f t="shared" si="13"/>
        <v>45070.999305555553</v>
      </c>
      <c r="B32" s="25">
        <f t="shared" si="0"/>
        <v>2</v>
      </c>
      <c r="C32" s="6">
        <f>Penman!Z27</f>
        <v>0.21420341134526397</v>
      </c>
      <c r="D32" s="7">
        <f t="shared" si="7"/>
        <v>0.41000000000000003</v>
      </c>
      <c r="E32" s="7">
        <f t="shared" si="8"/>
        <v>8.7823398651558235E-2</v>
      </c>
      <c r="F32">
        <f>'Table (Dly)'!C26</f>
        <v>0</v>
      </c>
      <c r="G32" s="16"/>
      <c r="I32" s="11">
        <f t="shared" si="1"/>
        <v>0.36492485214940651</v>
      </c>
      <c r="J32" s="8">
        <f t="shared" si="2"/>
        <v>0.16387438831446277</v>
      </c>
      <c r="L32" s="11">
        <f t="shared" si="9"/>
        <v>0</v>
      </c>
      <c r="M32" s="15">
        <f t="shared" si="3"/>
        <v>9.7142857142857153</v>
      </c>
      <c r="N32" s="11">
        <f t="shared" si="14"/>
        <v>2.2268571428571429</v>
      </c>
      <c r="O32" s="11">
        <f t="shared" si="15"/>
        <v>0.95193932178495155</v>
      </c>
      <c r="P32" s="11">
        <f t="shared" si="15"/>
        <v>2.7200000000000006</v>
      </c>
      <c r="Q32" s="11">
        <f t="shared" si="11"/>
        <v>0</v>
      </c>
      <c r="R32" s="11">
        <f t="shared" si="12"/>
        <v>1.9106711817557323</v>
      </c>
      <c r="T32">
        <v>1.2</v>
      </c>
      <c r="U32" s="210">
        <v>0.19533333333333336</v>
      </c>
      <c r="V32" s="210">
        <v>0.29366666666666669</v>
      </c>
      <c r="W32" s="210">
        <v>0.36633333333333334</v>
      </c>
      <c r="X32" s="210">
        <v>0.39733333333333332</v>
      </c>
      <c r="Y32">
        <f t="shared" si="4"/>
        <v>7.516</v>
      </c>
      <c r="Z32" s="25" cm="1">
        <f t="array" ref="Z32">IF(Y32&gt;0,(Y32-θr)/(θs-θr),-999)</f>
        <v>0.14871323529411765</v>
      </c>
      <c r="AA32" s="73">
        <f t="shared" si="5"/>
        <v>0.89999999999999991</v>
      </c>
      <c r="AB32" s="25">
        <f t="shared" si="6"/>
        <v>0.58684108282781589</v>
      </c>
      <c r="AC32" s="25">
        <f>IF(T32&lt;Ds,'Rainfed corn'!E32,IF(T32&gt;Dd,0,'Rainfed corn'!E32*AB32))</f>
        <v>5.1538378362299381E-2</v>
      </c>
      <c r="AE32" s="25"/>
      <c r="AF32" s="25"/>
      <c r="AG32" s="25"/>
      <c r="AH32" s="25"/>
      <c r="AI32" s="25"/>
      <c r="AJ32" s="25"/>
      <c r="AK32" s="25"/>
      <c r="AL32" s="25"/>
      <c r="AM32" s="25"/>
      <c r="AN32" s="25"/>
      <c r="AO32" s="25"/>
      <c r="AP32" s="25"/>
      <c r="AQ32" s="25"/>
      <c r="AR32" s="25"/>
      <c r="AS32" s="25"/>
      <c r="AT32" s="25"/>
      <c r="AU32" s="25"/>
    </row>
    <row r="33" spans="1:16361" ht="16" thickBot="1" x14ac:dyDescent="0.25">
      <c r="A33" s="170">
        <f t="shared" si="13"/>
        <v>45071.999305555553</v>
      </c>
      <c r="B33" s="25">
        <f t="shared" si="0"/>
        <v>2</v>
      </c>
      <c r="C33" s="6">
        <f>Penman!Z28</f>
        <v>0.22964253748401053</v>
      </c>
      <c r="D33" s="7">
        <f t="shared" si="7"/>
        <v>0.41000000000000003</v>
      </c>
      <c r="E33" s="7">
        <f t="shared" si="8"/>
        <v>9.4153440368444322E-2</v>
      </c>
      <c r="F33">
        <f>'Table (Dly)'!C27</f>
        <v>0</v>
      </c>
      <c r="G33" s="16"/>
      <c r="I33" s="11">
        <f t="shared" si="1"/>
        <v>0.45907829251785082</v>
      </c>
      <c r="J33" s="8">
        <f t="shared" si="2"/>
        <v>0.19657132662251992</v>
      </c>
      <c r="L33" s="11">
        <f t="shared" si="9"/>
        <v>0</v>
      </c>
      <c r="M33" s="15">
        <f t="shared" si="3"/>
        <v>10.190476190476192</v>
      </c>
      <c r="N33" s="11">
        <f t="shared" si="14"/>
        <v>2.3354285714285714</v>
      </c>
      <c r="O33" s="11">
        <f t="shared" si="15"/>
        <v>1.046092762153396</v>
      </c>
      <c r="P33" s="11">
        <f t="shared" si="15"/>
        <v>2.7200000000000006</v>
      </c>
      <c r="Q33" s="11">
        <f t="shared" si="11"/>
        <v>0</v>
      </c>
      <c r="R33" s="11">
        <f t="shared" si="12"/>
        <v>1.9106711817557323</v>
      </c>
      <c r="T33">
        <v>1.2</v>
      </c>
      <c r="U33" s="210">
        <v>0.19533333333333336</v>
      </c>
      <c r="V33" s="210">
        <v>0.29366666666666669</v>
      </c>
      <c r="W33" s="210">
        <v>0.36633333333333334</v>
      </c>
      <c r="X33" s="210">
        <v>0.39733333333333332</v>
      </c>
      <c r="Y33">
        <f t="shared" si="4"/>
        <v>7.516</v>
      </c>
      <c r="Z33" s="25" cm="1">
        <f t="array" ref="Z33">IF(Y33&gt;0,(Y33-θr)/(θs-θr),-999)</f>
        <v>0.14871323529411765</v>
      </c>
      <c r="AA33" s="73">
        <f t="shared" si="5"/>
        <v>0.89999999999999991</v>
      </c>
      <c r="AB33" s="25">
        <f t="shared" si="6"/>
        <v>0.58684108282781589</v>
      </c>
      <c r="AC33" s="25">
        <f>IF(T33&lt;Ds,'Rainfed corn'!E33,IF(T33&gt;Dd,0,'Rainfed corn'!E33*AB33))</f>
        <v>5.525310689778206E-2</v>
      </c>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5"/>
      <c r="BI33" s="25"/>
      <c r="BJ33" s="25"/>
      <c r="BK33" s="25"/>
      <c r="BL33" s="25"/>
      <c r="BM33" s="25"/>
      <c r="BN33" s="25"/>
      <c r="BO33" s="25"/>
      <c r="BP33" s="25"/>
      <c r="BQ33" s="25"/>
      <c r="BR33" s="25"/>
      <c r="BS33" s="25"/>
      <c r="BT33" s="25"/>
    </row>
    <row r="34" spans="1:16361" s="53" customFormat="1" ht="17" thickTop="1" thickBot="1" x14ac:dyDescent="0.25">
      <c r="A34" s="170">
        <f t="shared" si="13"/>
        <v>45072.999305555553</v>
      </c>
      <c r="B34" s="25">
        <f t="shared" si="0"/>
        <v>2</v>
      </c>
      <c r="C34" s="6">
        <f>Penman!Z29</f>
        <v>0.23306043815761845</v>
      </c>
      <c r="D34" s="7">
        <f t="shared" si="7"/>
        <v>0.41000000000000003</v>
      </c>
      <c r="E34" s="7">
        <f t="shared" si="8"/>
        <v>9.5554779644623569E-2</v>
      </c>
      <c r="F34">
        <f>'Table (Dly)'!C28</f>
        <v>0</v>
      </c>
      <c r="G34" s="16"/>
      <c r="H34"/>
      <c r="I34" s="11">
        <f t="shared" si="1"/>
        <v>0.55463307216247437</v>
      </c>
      <c r="J34" s="8">
        <f t="shared" si="2"/>
        <v>0.22693660890444942</v>
      </c>
      <c r="K34"/>
      <c r="L34" s="11">
        <f t="shared" si="9"/>
        <v>0</v>
      </c>
      <c r="M34" s="15">
        <f t="shared" si="3"/>
        <v>10.666666666666668</v>
      </c>
      <c r="N34" s="11">
        <f t="shared" si="14"/>
        <v>2.444</v>
      </c>
      <c r="O34" s="11">
        <f t="shared" si="15"/>
        <v>1.1416475417980196</v>
      </c>
      <c r="P34" s="11">
        <f t="shared" si="15"/>
        <v>2.7200000000000006</v>
      </c>
      <c r="Q34" s="11">
        <f t="shared" si="11"/>
        <v>0</v>
      </c>
      <c r="R34" s="11">
        <f t="shared" si="12"/>
        <v>1.9106711817557323</v>
      </c>
      <c r="S34"/>
      <c r="T34">
        <v>1.2</v>
      </c>
      <c r="U34" s="210">
        <v>0.19533333333333336</v>
      </c>
      <c r="V34" s="210">
        <v>0.29366666666666669</v>
      </c>
      <c r="W34" s="210">
        <v>0.36633333333333334</v>
      </c>
      <c r="X34" s="210">
        <v>0.39733333333333332</v>
      </c>
      <c r="Y34">
        <f t="shared" si="4"/>
        <v>7.516</v>
      </c>
      <c r="Z34" s="25" cm="1">
        <f t="array" ref="Z34">IF(Y34&gt;0,(Y34-θr)/(θs-θr),-999)</f>
        <v>0.14871323529411765</v>
      </c>
      <c r="AA34" s="73">
        <f t="shared" si="5"/>
        <v>0.89999999999999991</v>
      </c>
      <c r="AB34" s="25">
        <f t="shared" si="6"/>
        <v>0.58684108282781589</v>
      </c>
      <c r="AC34" s="25">
        <f>IF(T34&lt;Ds,'Rainfed corn'!E34,IF(T34&gt;Dd,0,'Rainfed corn'!E34*AB34))</f>
        <v>5.6075470356024233E-2</v>
      </c>
      <c r="AD34"/>
      <c r="AE34" s="25"/>
      <c r="AF34" s="25"/>
      <c r="AG34" s="25"/>
      <c r="AH34" s="25"/>
      <c r="AI34" s="25"/>
      <c r="AJ34" s="25"/>
      <c r="AK34" s="25"/>
      <c r="AL34" s="25"/>
      <c r="AM34" s="25"/>
      <c r="AN34" s="25"/>
      <c r="AO34" s="25"/>
      <c r="AP34" s="25"/>
      <c r="AQ34" s="25"/>
      <c r="AR34" s="25"/>
      <c r="AS34" s="25"/>
      <c r="AT34" s="25"/>
      <c r="AU34" s="25"/>
      <c r="AV34" s="25"/>
      <c r="AW34" s="25"/>
      <c r="AX34" s="25"/>
      <c r="AY34" s="25"/>
      <c r="AZ34" s="25"/>
      <c r="BA34" s="25"/>
      <c r="BB34" s="25"/>
      <c r="BC34" s="25"/>
      <c r="BD34" s="25"/>
      <c r="BE34" s="25"/>
      <c r="BF34" s="25"/>
      <c r="BG34" s="25"/>
      <c r="BH34" s="25"/>
      <c r="BI34" s="25"/>
      <c r="BJ34" s="25"/>
      <c r="BK34" s="25"/>
      <c r="BL34" s="25"/>
      <c r="BM34" s="25"/>
      <c r="BN34" s="25"/>
      <c r="BO34" s="25"/>
      <c r="BP34" s="25"/>
      <c r="BQ34" s="25"/>
      <c r="BR34" s="25"/>
      <c r="BS34" s="25"/>
      <c r="BT34" s="25"/>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c r="AMP34"/>
      <c r="AMQ34"/>
      <c r="AMR34"/>
      <c r="AMS34"/>
      <c r="AMT34"/>
      <c r="AMU34"/>
      <c r="AMV34"/>
      <c r="AMW34"/>
      <c r="AMX34"/>
      <c r="AMY34"/>
      <c r="AMZ34"/>
      <c r="ANA34"/>
      <c r="ANB34"/>
      <c r="ANC34"/>
      <c r="AND34"/>
      <c r="ANE34"/>
      <c r="ANF34"/>
      <c r="ANG34"/>
      <c r="ANH34"/>
      <c r="ANI34"/>
      <c r="ANJ34"/>
      <c r="ANK34"/>
      <c r="ANL34"/>
      <c r="ANM34"/>
      <c r="ANN34"/>
      <c r="ANO34"/>
      <c r="ANP34"/>
      <c r="ANQ34"/>
      <c r="ANR34"/>
      <c r="ANS34"/>
      <c r="ANT34"/>
      <c r="ANU34"/>
      <c r="ANV34"/>
      <c r="ANW34"/>
      <c r="ANX34"/>
      <c r="ANY34"/>
      <c r="ANZ34"/>
      <c r="AOA34"/>
      <c r="AOB34"/>
      <c r="AOC34"/>
      <c r="AOD34"/>
      <c r="AOE34"/>
      <c r="AOF34"/>
      <c r="AOG34"/>
      <c r="AOH34"/>
      <c r="AOI34"/>
      <c r="AOJ34"/>
      <c r="AOK34"/>
      <c r="AOL34"/>
      <c r="AOM34"/>
      <c r="AON34"/>
      <c r="AOO34"/>
      <c r="AOP34"/>
      <c r="AOQ34"/>
      <c r="AOR34"/>
      <c r="AOS34"/>
      <c r="AOT34"/>
      <c r="AOU34"/>
      <c r="AOV34"/>
      <c r="AOW34"/>
      <c r="AOX34"/>
      <c r="AOY34"/>
      <c r="AOZ34"/>
      <c r="APA34"/>
      <c r="APB34"/>
      <c r="APC34"/>
      <c r="APD34"/>
      <c r="APE34"/>
      <c r="APF34"/>
      <c r="APG34"/>
      <c r="APH34"/>
      <c r="API34"/>
      <c r="APJ34"/>
      <c r="APK34"/>
      <c r="APL34"/>
      <c r="APM34"/>
      <c r="APN34"/>
      <c r="APO34"/>
      <c r="APP34"/>
      <c r="APQ34"/>
      <c r="APR34"/>
      <c r="APS34"/>
      <c r="APT34"/>
      <c r="APU34"/>
      <c r="APV34"/>
      <c r="APW34"/>
      <c r="APX34"/>
      <c r="APY34"/>
      <c r="APZ34"/>
      <c r="AQA34"/>
      <c r="AQB34"/>
      <c r="AQC34"/>
      <c r="AQD34"/>
      <c r="AQE34"/>
      <c r="AQF34"/>
      <c r="AQG34"/>
      <c r="AQH34"/>
      <c r="AQI34"/>
      <c r="AQJ34"/>
      <c r="AQK34"/>
      <c r="AQL34"/>
      <c r="AQM34"/>
      <c r="AQN34"/>
      <c r="AQO34"/>
      <c r="AQP34"/>
      <c r="AQQ34"/>
      <c r="AQR34"/>
      <c r="AQS34"/>
      <c r="AQT34"/>
      <c r="AQU34"/>
      <c r="AQV34"/>
      <c r="AQW34"/>
      <c r="AQX34"/>
      <c r="AQY34"/>
      <c r="AQZ34"/>
      <c r="ARA34"/>
      <c r="ARB34"/>
      <c r="ARC34"/>
      <c r="ARD34"/>
      <c r="ARE34"/>
      <c r="ARF34"/>
      <c r="ARG34"/>
      <c r="ARH34"/>
      <c r="ARI34"/>
      <c r="ARJ34"/>
      <c r="ARK34"/>
      <c r="ARL34"/>
      <c r="ARM34"/>
      <c r="ARN34"/>
      <c r="ARO34"/>
      <c r="ARP34"/>
      <c r="ARQ34"/>
      <c r="ARR34"/>
      <c r="ARS34"/>
      <c r="ART34"/>
      <c r="ARU34"/>
      <c r="ARV34"/>
      <c r="ARW34"/>
      <c r="ARX34"/>
      <c r="ARY34"/>
      <c r="ARZ34"/>
      <c r="ASA34"/>
      <c r="ASB34"/>
      <c r="ASC34"/>
      <c r="ASD34"/>
      <c r="ASE34"/>
      <c r="ASF34"/>
      <c r="ASG34"/>
      <c r="ASH34"/>
      <c r="ASI34"/>
      <c r="ASJ34"/>
      <c r="ASK34"/>
      <c r="ASL34"/>
      <c r="ASM34"/>
      <c r="ASN34"/>
      <c r="ASO34"/>
      <c r="ASP34"/>
      <c r="ASQ34"/>
      <c r="ASR34"/>
      <c r="ASS34"/>
      <c r="AST34"/>
      <c r="ASU34"/>
      <c r="ASV34"/>
      <c r="ASW34"/>
      <c r="ASX34"/>
      <c r="ASY34"/>
      <c r="ASZ34"/>
      <c r="ATA34"/>
      <c r="ATB34"/>
      <c r="ATC34"/>
      <c r="ATD34"/>
      <c r="ATE34"/>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c r="AXQ34"/>
      <c r="AXR34"/>
      <c r="AXS34"/>
      <c r="AXT34"/>
      <c r="AXU34"/>
      <c r="AXV34"/>
      <c r="AXW34"/>
      <c r="AXX34"/>
      <c r="AXY34"/>
      <c r="AXZ34"/>
      <c r="AYA34"/>
      <c r="AYB34"/>
      <c r="AYC34"/>
      <c r="AYD34"/>
      <c r="AYE34"/>
      <c r="AYF34"/>
      <c r="AYG34"/>
      <c r="AYH34"/>
      <c r="AYI34"/>
      <c r="AYJ34"/>
      <c r="AYK34"/>
      <c r="AYL34"/>
      <c r="AYM34"/>
      <c r="AYN34"/>
      <c r="AYO34"/>
      <c r="AYP34"/>
      <c r="AYQ34"/>
      <c r="AYR34"/>
      <c r="AYS34"/>
      <c r="AYT34"/>
      <c r="AYU34"/>
      <c r="AYV34"/>
      <c r="AYW34"/>
      <c r="AYX34"/>
      <c r="AYY34"/>
      <c r="AYZ34"/>
      <c r="AZA34"/>
      <c r="AZB34"/>
      <c r="AZC34"/>
      <c r="AZD34"/>
      <c r="AZE34"/>
      <c r="AZF34"/>
      <c r="AZG34"/>
      <c r="AZH34"/>
      <c r="AZI34"/>
      <c r="AZJ34"/>
      <c r="AZK34"/>
      <c r="AZL34"/>
      <c r="AZM34"/>
      <c r="AZN34"/>
      <c r="AZO34"/>
      <c r="AZP34"/>
      <c r="AZQ34"/>
      <c r="AZR34"/>
      <c r="AZS34"/>
      <c r="AZT34"/>
      <c r="AZU34"/>
      <c r="AZV34"/>
      <c r="AZW34"/>
      <c r="AZX34"/>
      <c r="AZY34"/>
      <c r="AZZ34"/>
      <c r="BAA34"/>
      <c r="BAB34"/>
      <c r="BAC34"/>
      <c r="BAD34"/>
      <c r="BAE34"/>
      <c r="BAF34"/>
      <c r="BAG34"/>
      <c r="BAH34"/>
      <c r="BAI34"/>
      <c r="BAJ34"/>
      <c r="BAK34"/>
      <c r="BAL34"/>
      <c r="BAM34"/>
      <c r="BAN34"/>
      <c r="BAO34"/>
      <c r="BAP34"/>
      <c r="BAQ34"/>
      <c r="BAR34"/>
      <c r="BAS34"/>
      <c r="BAT34"/>
      <c r="BAU34"/>
      <c r="BAV34"/>
      <c r="BAW34"/>
      <c r="BAX34"/>
      <c r="BAY34"/>
      <c r="BAZ34"/>
      <c r="BBA34"/>
      <c r="BBB34"/>
      <c r="BBC34"/>
      <c r="BBD34"/>
      <c r="BBE34"/>
      <c r="BBF34"/>
      <c r="BBG34"/>
      <c r="BBH34"/>
      <c r="BBI34"/>
      <c r="BBJ34"/>
      <c r="BBK34"/>
      <c r="BBL34"/>
      <c r="BBM34"/>
      <c r="BBN34"/>
      <c r="BBO34"/>
      <c r="BBP34"/>
      <c r="BBQ34"/>
      <c r="BBR34"/>
      <c r="BBS34"/>
      <c r="BBT34"/>
      <c r="BBU34"/>
      <c r="BBV34"/>
      <c r="BBW34"/>
      <c r="BBX34"/>
      <c r="BBY34"/>
      <c r="BBZ34"/>
      <c r="BCA34"/>
      <c r="BCB34"/>
      <c r="BCC34"/>
      <c r="BCD34"/>
      <c r="BCE34"/>
      <c r="BCF34"/>
      <c r="BCG34"/>
      <c r="BCH34"/>
      <c r="BCI34"/>
      <c r="BCJ34"/>
      <c r="BCK34"/>
      <c r="BCL34"/>
      <c r="BCM34"/>
      <c r="BCN34"/>
      <c r="BCO34"/>
      <c r="BCP34"/>
      <c r="BCQ34"/>
      <c r="BCR34"/>
      <c r="BCS34"/>
      <c r="BCT34"/>
      <c r="BCU34"/>
      <c r="BCV34"/>
      <c r="BCW34"/>
      <c r="BCX34"/>
      <c r="BCY34"/>
      <c r="BCZ34"/>
      <c r="BDA34"/>
      <c r="BDB34"/>
      <c r="BDC34"/>
      <c r="BDD34"/>
      <c r="BDE34"/>
      <c r="BDF34"/>
      <c r="BDG34"/>
      <c r="BDH34"/>
      <c r="BDI34"/>
      <c r="BDJ34"/>
      <c r="BDK34"/>
      <c r="BDL34"/>
      <c r="BDM34"/>
      <c r="BDN34"/>
      <c r="BDO34"/>
      <c r="BDP34"/>
      <c r="BDQ34"/>
      <c r="BDR34"/>
      <c r="BDS34"/>
      <c r="BDT34"/>
      <c r="BDU34"/>
      <c r="BDV34"/>
      <c r="BDW34"/>
      <c r="BDX34"/>
      <c r="BDY34"/>
      <c r="BDZ34"/>
      <c r="BEA34"/>
      <c r="BEB34"/>
      <c r="BEC34"/>
      <c r="BED34"/>
      <c r="BEE34"/>
      <c r="BEF34"/>
      <c r="BEG34"/>
      <c r="BEH34"/>
      <c r="BEI34"/>
      <c r="BEJ34"/>
      <c r="BEK34"/>
      <c r="BEL34"/>
      <c r="BEM34"/>
      <c r="BEN34"/>
      <c r="BEO34"/>
      <c r="BEP34"/>
      <c r="BEQ34"/>
      <c r="BER34"/>
      <c r="BES34"/>
      <c r="BET34"/>
      <c r="BEU34"/>
      <c r="BEV34"/>
      <c r="BEW34"/>
      <c r="BEX34"/>
      <c r="BEY34"/>
      <c r="BEZ34"/>
      <c r="BFA34"/>
      <c r="BFB34"/>
      <c r="BFC34"/>
      <c r="BFD34"/>
      <c r="BFE34"/>
      <c r="BFF34"/>
      <c r="BFG34"/>
      <c r="BFH34"/>
      <c r="BFI34"/>
      <c r="BFJ34"/>
      <c r="BFK34"/>
      <c r="BFL34"/>
      <c r="BFM34"/>
      <c r="BFN34"/>
      <c r="BFO34"/>
      <c r="BFP34"/>
      <c r="BFQ34"/>
      <c r="BFR34"/>
      <c r="BFS34"/>
      <c r="BFT34"/>
      <c r="BFU34"/>
      <c r="BFV34"/>
      <c r="BFW34"/>
      <c r="BFX34"/>
      <c r="BFY34"/>
      <c r="BFZ34"/>
      <c r="BGA34"/>
      <c r="BGB34"/>
      <c r="BGC34"/>
      <c r="BGD34"/>
      <c r="BGE34"/>
      <c r="BGF34"/>
      <c r="BGG34"/>
      <c r="BGH34"/>
      <c r="BGI34"/>
      <c r="BGJ34"/>
      <c r="BGK34"/>
      <c r="BGL34"/>
      <c r="BGM34"/>
      <c r="BGN34"/>
      <c r="BGO34"/>
      <c r="BGP34"/>
      <c r="BGQ34"/>
      <c r="BGR34"/>
      <c r="BGS34"/>
      <c r="BGT34"/>
      <c r="BGU34"/>
      <c r="BGV34"/>
      <c r="BGW34"/>
      <c r="BGX34"/>
      <c r="BGY34"/>
      <c r="BGZ34"/>
      <c r="BHA34"/>
      <c r="BHB34"/>
      <c r="BHC34"/>
      <c r="BHD34"/>
      <c r="BHE34"/>
      <c r="BHF34"/>
      <c r="BHG34"/>
      <c r="BHH34"/>
      <c r="BHI34"/>
      <c r="BHJ34"/>
      <c r="BHK34"/>
      <c r="BHL34"/>
      <c r="BHM34"/>
      <c r="BHN34"/>
      <c r="BHO34"/>
      <c r="BHP34"/>
      <c r="BHQ34"/>
      <c r="BHR34"/>
      <c r="BHS34"/>
      <c r="BHT34"/>
      <c r="BHU34"/>
      <c r="BHV34"/>
      <c r="BHW34"/>
      <c r="BHX34"/>
      <c r="BHY34"/>
      <c r="BHZ34"/>
      <c r="BIA34"/>
      <c r="BIB34"/>
      <c r="BIC34"/>
      <c r="BID34"/>
      <c r="BIE34"/>
      <c r="BIF34"/>
      <c r="BIG34"/>
      <c r="BIH34"/>
      <c r="BII34"/>
      <c r="BIJ34"/>
      <c r="BIK34"/>
      <c r="BIL34"/>
      <c r="BIM34"/>
      <c r="BIN34"/>
      <c r="BIO34"/>
      <c r="BIP34"/>
      <c r="BIQ34"/>
      <c r="BIR34"/>
      <c r="BIS34"/>
      <c r="BIT34"/>
      <c r="BIU34"/>
      <c r="BIV34"/>
      <c r="BIW34"/>
      <c r="BIX34"/>
      <c r="BIY34"/>
      <c r="BIZ34"/>
      <c r="BJA34"/>
      <c r="BJB34"/>
      <c r="BJC34"/>
      <c r="BJD34"/>
      <c r="BJE34"/>
      <c r="BJF34"/>
      <c r="BJG34"/>
      <c r="BJH34"/>
      <c r="BJI34"/>
      <c r="BJJ34"/>
      <c r="BJK34"/>
      <c r="BJL34"/>
      <c r="BJM34"/>
      <c r="BJN34"/>
      <c r="BJO34"/>
      <c r="BJP34"/>
      <c r="BJQ34"/>
      <c r="BJR34"/>
      <c r="BJS34"/>
      <c r="BJT34"/>
      <c r="BJU34"/>
      <c r="BJV34"/>
      <c r="BJW34"/>
      <c r="BJX34"/>
      <c r="BJY34"/>
      <c r="BJZ34"/>
      <c r="BKA34"/>
      <c r="BKB34"/>
      <c r="BKC34"/>
      <c r="BKD34"/>
      <c r="BKE34"/>
      <c r="BKF34"/>
      <c r="BKG34"/>
      <c r="BKH34"/>
      <c r="BKI34"/>
      <c r="BKJ34"/>
      <c r="BKK34"/>
      <c r="BKL34"/>
      <c r="BKM34"/>
      <c r="BKN34"/>
      <c r="BKO34"/>
      <c r="BKP34"/>
      <c r="BKQ34"/>
      <c r="BKR34"/>
      <c r="BKS34"/>
      <c r="BKT34"/>
      <c r="BKU34"/>
      <c r="BKV34"/>
      <c r="BKW34"/>
      <c r="BKX34"/>
      <c r="BKY34"/>
      <c r="BKZ34"/>
      <c r="BLA34"/>
      <c r="BLB34"/>
      <c r="BLC34"/>
      <c r="BLD34"/>
      <c r="BLE34"/>
      <c r="BLF34"/>
      <c r="BLG34"/>
      <c r="BLH34"/>
      <c r="BLI34"/>
      <c r="BLJ34"/>
      <c r="BLK34"/>
      <c r="BLL34"/>
      <c r="BLM34"/>
      <c r="BLN34"/>
      <c r="BLO34"/>
      <c r="BLP34"/>
      <c r="BLQ34"/>
      <c r="BLR34"/>
      <c r="BLS34"/>
      <c r="BLT34"/>
      <c r="BLU34"/>
      <c r="BLV34"/>
      <c r="BLW34"/>
      <c r="BLX34"/>
      <c r="BLY34"/>
      <c r="BLZ34"/>
      <c r="BMA34"/>
      <c r="BMB34"/>
      <c r="BMC34"/>
      <c r="BMD34"/>
      <c r="BME34"/>
      <c r="BMF34"/>
      <c r="BMG34"/>
      <c r="BMH34"/>
      <c r="BMI34"/>
      <c r="BMJ34"/>
      <c r="BMK34"/>
      <c r="BML34"/>
      <c r="BMM34"/>
      <c r="BMN34"/>
      <c r="BMO34"/>
      <c r="BMP34"/>
      <c r="BMQ34"/>
      <c r="BMR34"/>
      <c r="BMS34"/>
      <c r="BMT34"/>
      <c r="BMU34"/>
      <c r="BMV34"/>
      <c r="BMW34"/>
      <c r="BMX34"/>
      <c r="BMY34"/>
      <c r="BMZ34"/>
      <c r="BNA34"/>
      <c r="BNB34"/>
      <c r="BNC34"/>
      <c r="BND34"/>
      <c r="BNE34"/>
      <c r="BNF34"/>
      <c r="BNG34"/>
      <c r="BNH34"/>
      <c r="BNI34"/>
      <c r="BNJ34"/>
      <c r="BNK34"/>
      <c r="BNL34"/>
      <c r="BNM34"/>
      <c r="BNN34"/>
      <c r="BNO34"/>
      <c r="BNP34"/>
      <c r="BNQ34"/>
      <c r="BNR34"/>
      <c r="BNS34"/>
      <c r="BNT34"/>
      <c r="BNU34"/>
      <c r="BNV34"/>
      <c r="BNW34"/>
      <c r="BNX34"/>
      <c r="BNY34"/>
      <c r="BNZ34"/>
      <c r="BOA34"/>
      <c r="BOB34"/>
      <c r="BOC34"/>
      <c r="BOD34"/>
      <c r="BOE34"/>
      <c r="BOF34"/>
      <c r="BOG34"/>
      <c r="BOH34"/>
      <c r="BOI34"/>
      <c r="BOJ34"/>
      <c r="BOK34"/>
      <c r="BOL34"/>
      <c r="BOM34"/>
      <c r="BON34"/>
      <c r="BOO34"/>
      <c r="BOP34"/>
      <c r="BOQ34"/>
      <c r="BOR34"/>
      <c r="BOS34"/>
      <c r="BOT34"/>
      <c r="BOU34"/>
      <c r="BOV34"/>
      <c r="BOW34"/>
      <c r="BOX34"/>
      <c r="BOY34"/>
      <c r="BOZ34"/>
      <c r="BPA34"/>
      <c r="BPB34"/>
      <c r="BPC34"/>
      <c r="BPD34"/>
      <c r="BPE34"/>
      <c r="BPF34"/>
      <c r="BPG34"/>
      <c r="BPH34"/>
      <c r="BPI34"/>
      <c r="BPJ34"/>
      <c r="BPK34"/>
      <c r="BPL34"/>
      <c r="BPM34"/>
      <c r="BPN34"/>
      <c r="BPO34"/>
      <c r="BPP34"/>
      <c r="BPQ34"/>
      <c r="BPR34"/>
      <c r="BPS34"/>
      <c r="BPT34"/>
      <c r="BPU34"/>
      <c r="BPV34"/>
      <c r="BPW34"/>
      <c r="BPX34"/>
      <c r="BPY34"/>
      <c r="BPZ34"/>
      <c r="BQA34"/>
      <c r="BQB34"/>
      <c r="BQC34"/>
      <c r="BQD34"/>
      <c r="BQE34"/>
      <c r="BQF34"/>
      <c r="BQG34"/>
      <c r="BQH34"/>
      <c r="BQI34"/>
      <c r="BQJ34"/>
      <c r="BQK34"/>
      <c r="BQL34"/>
      <c r="BQM34"/>
      <c r="BQN34"/>
      <c r="BQO34"/>
      <c r="BQP34"/>
      <c r="BQQ34"/>
      <c r="BQR34"/>
      <c r="BQS34"/>
      <c r="BQT34"/>
      <c r="BQU34"/>
      <c r="BQV34"/>
      <c r="BQW34"/>
      <c r="BQX34"/>
      <c r="BQY34"/>
      <c r="BQZ34"/>
      <c r="BRA34"/>
      <c r="BRB34"/>
      <c r="BRC34"/>
      <c r="BRD34"/>
      <c r="BRE34"/>
      <c r="BRF34"/>
      <c r="BRG34"/>
      <c r="BRH34"/>
      <c r="BRI34"/>
      <c r="BRJ34"/>
      <c r="BRK34"/>
      <c r="BRL34"/>
      <c r="BRM34"/>
      <c r="BRN34"/>
      <c r="BRO34"/>
      <c r="BRP34"/>
      <c r="BRQ34"/>
      <c r="BRR34"/>
      <c r="BRS34"/>
      <c r="BRT34"/>
      <c r="BRU34"/>
      <c r="BRV34"/>
      <c r="BRW34"/>
      <c r="BRX34"/>
      <c r="BRY34"/>
      <c r="BRZ34"/>
      <c r="BSA34"/>
      <c r="BSB34"/>
      <c r="BSC34"/>
      <c r="BSD34"/>
      <c r="BSE34"/>
      <c r="BSF34"/>
      <c r="BSG34"/>
      <c r="BSH34"/>
      <c r="BSI34"/>
      <c r="BSJ34"/>
      <c r="BSK34"/>
      <c r="BSL34"/>
      <c r="BSM34"/>
      <c r="BSN34"/>
      <c r="BSO34"/>
      <c r="BSP34"/>
      <c r="BSQ34"/>
      <c r="BSR34"/>
      <c r="BSS34"/>
      <c r="BST34"/>
      <c r="BSU34"/>
      <c r="BSV34"/>
      <c r="BSW34"/>
      <c r="BSX34"/>
      <c r="BSY34"/>
      <c r="BSZ34"/>
      <c r="BTA34"/>
      <c r="BTB34"/>
      <c r="BTC34"/>
      <c r="BTD34"/>
      <c r="BTE34"/>
      <c r="BTF34"/>
      <c r="BTG34"/>
      <c r="BTH34"/>
      <c r="BTI34"/>
      <c r="BTJ34"/>
      <c r="BTK34"/>
      <c r="BTL34"/>
      <c r="BTM34"/>
      <c r="BTN34"/>
      <c r="BTO34"/>
      <c r="BTP34"/>
      <c r="BTQ34"/>
      <c r="BTR34"/>
      <c r="BTS34"/>
      <c r="BTT34"/>
      <c r="BTU34"/>
      <c r="BTV34"/>
      <c r="BTW34"/>
      <c r="BTX34"/>
      <c r="BTY34"/>
      <c r="BTZ34"/>
      <c r="BUA34"/>
      <c r="BUB34"/>
      <c r="BUC34"/>
      <c r="BUD34"/>
      <c r="BUE34"/>
      <c r="BUF34"/>
      <c r="BUG34"/>
      <c r="BUH34"/>
      <c r="BUI34"/>
      <c r="BUJ34"/>
      <c r="BUK34"/>
      <c r="BUL34"/>
      <c r="BUM34"/>
      <c r="BUN34"/>
      <c r="BUO34"/>
      <c r="BUP34"/>
      <c r="BUQ34"/>
      <c r="BUR34"/>
      <c r="BUS34"/>
      <c r="BUT34"/>
      <c r="BUU34"/>
      <c r="BUV34"/>
      <c r="BUW34"/>
      <c r="BUX34"/>
      <c r="BUY34"/>
      <c r="BUZ34"/>
      <c r="BVA34"/>
      <c r="BVB34"/>
      <c r="BVC34"/>
      <c r="BVD34"/>
      <c r="BVE34"/>
      <c r="BVF34"/>
      <c r="BVG34"/>
      <c r="BVH34"/>
      <c r="BVI34"/>
      <c r="BVJ34"/>
      <c r="BVK34"/>
      <c r="BVL34"/>
      <c r="BVM34"/>
      <c r="BVN34"/>
      <c r="BVO34"/>
      <c r="BVP34"/>
      <c r="BVQ34"/>
      <c r="BVR34"/>
      <c r="BVS34"/>
      <c r="BVT34"/>
      <c r="BVU34"/>
      <c r="BVV34"/>
      <c r="BVW34"/>
      <c r="BVX34"/>
      <c r="BVY34"/>
      <c r="BVZ34"/>
      <c r="BWA34"/>
      <c r="BWB34"/>
      <c r="BWC34"/>
      <c r="BWD34"/>
      <c r="BWE34"/>
      <c r="BWF34"/>
      <c r="BWG34"/>
      <c r="BWH34"/>
      <c r="BWI34"/>
      <c r="BWJ34"/>
      <c r="BWK34"/>
      <c r="BWL34"/>
      <c r="BWM34"/>
      <c r="BWN34"/>
      <c r="BWO34"/>
      <c r="BWP34"/>
      <c r="BWQ34"/>
      <c r="BWR34"/>
      <c r="BWS34"/>
      <c r="BWT34"/>
      <c r="BWU34"/>
      <c r="BWV34"/>
      <c r="BWW34"/>
      <c r="BWX34"/>
      <c r="BWY34"/>
      <c r="BWZ34"/>
      <c r="BXA34"/>
      <c r="BXB34"/>
      <c r="BXC34"/>
      <c r="BXD34"/>
      <c r="BXE34"/>
      <c r="BXF34"/>
      <c r="BXG34"/>
      <c r="BXH34"/>
      <c r="BXI34"/>
      <c r="BXJ34"/>
      <c r="BXK34"/>
      <c r="BXL34"/>
      <c r="BXM34"/>
      <c r="BXN34"/>
      <c r="BXO34"/>
      <c r="BXP34"/>
      <c r="BXQ34"/>
      <c r="BXR34"/>
      <c r="BXS34"/>
      <c r="BXT34"/>
      <c r="BXU34"/>
      <c r="BXV34"/>
      <c r="BXW34"/>
      <c r="BXX34"/>
      <c r="BXY34"/>
      <c r="BXZ34"/>
      <c r="BYA34"/>
      <c r="BYB34"/>
      <c r="BYC34"/>
      <c r="BYD34"/>
      <c r="BYE34"/>
      <c r="BYF34"/>
      <c r="BYG34"/>
      <c r="BYH34"/>
      <c r="BYI34"/>
      <c r="BYJ34"/>
      <c r="BYK34"/>
      <c r="BYL34"/>
      <c r="BYM34"/>
      <c r="BYN34"/>
      <c r="BYO34"/>
      <c r="BYP34"/>
      <c r="BYQ34"/>
      <c r="BYR34"/>
      <c r="BYS34"/>
      <c r="BYT34"/>
      <c r="BYU34"/>
      <c r="BYV34"/>
      <c r="BYW34"/>
      <c r="BYX34"/>
      <c r="BYY34"/>
      <c r="BYZ34"/>
      <c r="BZA34"/>
      <c r="BZB34"/>
      <c r="BZC34"/>
      <c r="BZD34"/>
      <c r="BZE34"/>
      <c r="BZF34"/>
      <c r="BZG34"/>
      <c r="BZH34"/>
      <c r="BZI34"/>
      <c r="BZJ34"/>
      <c r="BZK34"/>
      <c r="BZL34"/>
      <c r="BZM34"/>
      <c r="BZN34"/>
      <c r="BZO34"/>
      <c r="BZP34"/>
      <c r="BZQ34"/>
      <c r="BZR34"/>
      <c r="BZS34"/>
      <c r="BZT34"/>
      <c r="BZU34"/>
      <c r="BZV34"/>
      <c r="BZW34"/>
      <c r="BZX34"/>
      <c r="BZY34"/>
      <c r="BZZ34"/>
      <c r="CAA34"/>
      <c r="CAB34"/>
      <c r="CAC34"/>
      <c r="CAD34"/>
      <c r="CAE34"/>
      <c r="CAF34"/>
      <c r="CAG34"/>
      <c r="CAH34"/>
      <c r="CAI34"/>
      <c r="CAJ34"/>
      <c r="CAK34"/>
      <c r="CAL34"/>
      <c r="CAM34"/>
      <c r="CAN34"/>
      <c r="CAO34"/>
      <c r="CAP34"/>
      <c r="CAQ34"/>
      <c r="CAR34"/>
      <c r="CAS34"/>
      <c r="CAT34"/>
      <c r="CAU34"/>
      <c r="CAV34"/>
      <c r="CAW34"/>
      <c r="CAX34"/>
      <c r="CAY34"/>
      <c r="CAZ34"/>
      <c r="CBA34"/>
      <c r="CBB34"/>
      <c r="CBC34"/>
      <c r="CBD34"/>
      <c r="CBE34"/>
      <c r="CBF34"/>
      <c r="CBG34"/>
      <c r="CBH34"/>
      <c r="CBI34"/>
      <c r="CBJ34"/>
      <c r="CBK34"/>
      <c r="CBL34"/>
      <c r="CBM34"/>
      <c r="CBN34"/>
      <c r="CBO34"/>
      <c r="CBP34"/>
      <c r="CBQ34"/>
      <c r="CBR34"/>
      <c r="CBS34"/>
      <c r="CBT34"/>
      <c r="CBU34"/>
      <c r="CBV34"/>
      <c r="CBW34"/>
      <c r="CBX34"/>
      <c r="CBY34"/>
      <c r="CBZ34"/>
      <c r="CCA34"/>
      <c r="CCB34"/>
      <c r="CCC34"/>
      <c r="CCD34"/>
      <c r="CCE34"/>
      <c r="CCF34"/>
      <c r="CCG34"/>
      <c r="CCH34"/>
      <c r="CCI34"/>
      <c r="CCJ34"/>
      <c r="CCK34"/>
      <c r="CCL34"/>
      <c r="CCM34"/>
      <c r="CCN34"/>
      <c r="CCO34"/>
      <c r="CCP34"/>
      <c r="CCQ34"/>
      <c r="CCR34"/>
      <c r="CCS34"/>
      <c r="CCT34"/>
      <c r="CCU34"/>
      <c r="CCV34"/>
      <c r="CCW34"/>
      <c r="CCX34"/>
      <c r="CCY34"/>
      <c r="CCZ34"/>
      <c r="CDA34"/>
      <c r="CDB34"/>
      <c r="CDC34"/>
      <c r="CDD34"/>
      <c r="CDE34"/>
      <c r="CDF34"/>
      <c r="CDG34"/>
      <c r="CDH34"/>
      <c r="CDI34"/>
      <c r="CDJ34"/>
      <c r="CDK34"/>
      <c r="CDL34"/>
      <c r="CDM34"/>
      <c r="CDN34"/>
      <c r="CDO34"/>
      <c r="CDP34"/>
      <c r="CDQ34"/>
      <c r="CDR34"/>
      <c r="CDS34"/>
      <c r="CDT34"/>
      <c r="CDU34"/>
      <c r="CDV34"/>
      <c r="CDW34"/>
      <c r="CDX34"/>
      <c r="CDY34"/>
      <c r="CDZ34"/>
      <c r="CEA34"/>
      <c r="CEB34"/>
      <c r="CEC34"/>
      <c r="CED34"/>
      <c r="CEE34"/>
      <c r="CEF34"/>
      <c r="CEG34"/>
      <c r="CEH34"/>
      <c r="CEI34"/>
      <c r="CEJ34"/>
      <c r="CEK34"/>
      <c r="CEL34"/>
      <c r="CEM34"/>
      <c r="CEN34"/>
      <c r="CEO34"/>
      <c r="CEP34"/>
      <c r="CEQ34"/>
      <c r="CER34"/>
      <c r="CES34"/>
      <c r="CET34"/>
      <c r="CEU34"/>
      <c r="CEV34"/>
      <c r="CEW34"/>
      <c r="CEX34"/>
      <c r="CEY34"/>
      <c r="CEZ34"/>
      <c r="CFA34"/>
      <c r="CFB34"/>
      <c r="CFC34"/>
      <c r="CFD34"/>
      <c r="CFE34"/>
      <c r="CFF34"/>
      <c r="CFG34"/>
      <c r="CFH34"/>
      <c r="CFI34"/>
      <c r="CFJ34"/>
      <c r="CFK34"/>
      <c r="CFL34"/>
      <c r="CFM34"/>
      <c r="CFN34"/>
      <c r="CFO34"/>
      <c r="CFP34"/>
      <c r="CFQ34"/>
      <c r="CFR34"/>
      <c r="CFS34"/>
      <c r="CFT34"/>
      <c r="CFU34"/>
      <c r="CFV34"/>
      <c r="CFW34"/>
      <c r="CFX34"/>
      <c r="CFY34"/>
      <c r="CFZ34"/>
      <c r="CGA34"/>
      <c r="CGB34"/>
      <c r="CGC34"/>
      <c r="CGD34"/>
      <c r="CGE34"/>
      <c r="CGF34"/>
      <c r="CGG34"/>
      <c r="CGH34"/>
      <c r="CGI34"/>
      <c r="CGJ34"/>
      <c r="CGK34"/>
      <c r="CGL34"/>
      <c r="CGM34"/>
      <c r="CGN34"/>
      <c r="CGO34"/>
      <c r="CGP34"/>
      <c r="CGQ34"/>
      <c r="CGR34"/>
      <c r="CGS34"/>
      <c r="CGT34"/>
      <c r="CGU34"/>
      <c r="CGV34"/>
      <c r="CGW34"/>
      <c r="CGX34"/>
      <c r="CGY34"/>
      <c r="CGZ34"/>
      <c r="CHA34"/>
      <c r="CHB34"/>
      <c r="CHC34"/>
      <c r="CHD34"/>
      <c r="CHE34"/>
      <c r="CHF34"/>
      <c r="CHG34"/>
      <c r="CHH34"/>
      <c r="CHI34"/>
      <c r="CHJ34"/>
      <c r="CHK34"/>
      <c r="CHL34"/>
      <c r="CHM34"/>
      <c r="CHN34"/>
      <c r="CHO34"/>
      <c r="CHP34"/>
      <c r="CHQ34"/>
      <c r="CHR34"/>
      <c r="CHS34"/>
      <c r="CHT34"/>
      <c r="CHU34"/>
      <c r="CHV34"/>
      <c r="CHW34"/>
      <c r="CHX34"/>
      <c r="CHY34"/>
      <c r="CHZ34"/>
      <c r="CIA34"/>
      <c r="CIB34"/>
      <c r="CIC34"/>
      <c r="CID34"/>
      <c r="CIE34"/>
      <c r="CIF34"/>
      <c r="CIG34"/>
      <c r="CIH34"/>
      <c r="CII34"/>
      <c r="CIJ34"/>
      <c r="CIK34"/>
      <c r="CIL34"/>
      <c r="CIM34"/>
      <c r="CIN34"/>
      <c r="CIO34"/>
      <c r="CIP34"/>
      <c r="CIQ34"/>
      <c r="CIR34"/>
      <c r="CIS34"/>
      <c r="CIT34"/>
      <c r="CIU34"/>
      <c r="CIV34"/>
      <c r="CIW34"/>
      <c r="CIX34"/>
      <c r="CIY34"/>
      <c r="CIZ34"/>
      <c r="CJA34"/>
      <c r="CJB34"/>
      <c r="CJC34"/>
      <c r="CJD34"/>
      <c r="CJE34"/>
      <c r="CJF34"/>
      <c r="CJG34"/>
      <c r="CJH34"/>
      <c r="CJI34"/>
      <c r="CJJ34"/>
      <c r="CJK34"/>
      <c r="CJL34"/>
      <c r="CJM34"/>
      <c r="CJN34"/>
      <c r="CJO34"/>
      <c r="CJP34"/>
      <c r="CJQ34"/>
      <c r="CJR34"/>
      <c r="CJS34"/>
      <c r="CJT34"/>
      <c r="CJU34"/>
      <c r="CJV34"/>
      <c r="CJW34"/>
      <c r="CJX34"/>
      <c r="CJY34"/>
      <c r="CJZ34"/>
      <c r="CKA34"/>
      <c r="CKB34"/>
      <c r="CKC34"/>
      <c r="CKD34"/>
      <c r="CKE34"/>
      <c r="CKF34"/>
      <c r="CKG34"/>
      <c r="CKH34"/>
      <c r="CKI34"/>
      <c r="CKJ34"/>
      <c r="CKK34"/>
      <c r="CKL34"/>
      <c r="CKM34"/>
      <c r="CKN34"/>
      <c r="CKO34"/>
      <c r="CKP34"/>
      <c r="CKQ34"/>
      <c r="CKR34"/>
      <c r="CKS34"/>
      <c r="CKT34"/>
      <c r="CKU34"/>
      <c r="CKV34"/>
      <c r="CKW34"/>
      <c r="CKX34"/>
      <c r="CKY34"/>
      <c r="CKZ34"/>
      <c r="CLA34"/>
      <c r="CLB34"/>
      <c r="CLC34"/>
      <c r="CLD34"/>
      <c r="CLE34"/>
      <c r="CLF34"/>
      <c r="CLG34"/>
      <c r="CLH34"/>
      <c r="CLI34"/>
      <c r="CLJ34"/>
      <c r="CLK34"/>
      <c r="CLL34"/>
      <c r="CLM34"/>
      <c r="CLN34"/>
      <c r="CLO34"/>
      <c r="CLP34"/>
      <c r="CLQ34"/>
      <c r="CLR34"/>
      <c r="CLS34"/>
      <c r="CLT34"/>
      <c r="CLU34"/>
      <c r="CLV34"/>
      <c r="CLW34"/>
      <c r="CLX34"/>
      <c r="CLY34"/>
      <c r="CLZ34"/>
      <c r="CMA34"/>
      <c r="CMB34"/>
      <c r="CMC34"/>
      <c r="CMD34"/>
      <c r="CME34"/>
      <c r="CMF34"/>
      <c r="CMG34"/>
      <c r="CMH34"/>
      <c r="CMI34"/>
      <c r="CMJ34"/>
      <c r="CMK34"/>
      <c r="CML34"/>
      <c r="CMM34"/>
      <c r="CMN34"/>
      <c r="CMO34"/>
      <c r="CMP34"/>
      <c r="CMQ34"/>
      <c r="CMR34"/>
      <c r="CMS34"/>
      <c r="CMT34"/>
      <c r="CMU34"/>
      <c r="CMV34"/>
      <c r="CMW34"/>
      <c r="CMX34"/>
      <c r="CMY34"/>
      <c r="CMZ34"/>
      <c r="CNA34"/>
      <c r="CNB34"/>
      <c r="CNC34"/>
      <c r="CND34"/>
      <c r="CNE34"/>
      <c r="CNF34"/>
      <c r="CNG34"/>
      <c r="CNH34"/>
      <c r="CNI34"/>
      <c r="CNJ34"/>
      <c r="CNK34"/>
      <c r="CNL34"/>
      <c r="CNM34"/>
      <c r="CNN34"/>
      <c r="CNO34"/>
      <c r="CNP34"/>
      <c r="CNQ34"/>
      <c r="CNR34"/>
      <c r="CNS34"/>
      <c r="CNT34"/>
      <c r="CNU34"/>
      <c r="CNV34"/>
      <c r="CNW34"/>
      <c r="CNX34"/>
      <c r="CNY34"/>
      <c r="CNZ34"/>
      <c r="COA34"/>
      <c r="COB34"/>
      <c r="COC34"/>
      <c r="COD34"/>
      <c r="COE34"/>
      <c r="COF34"/>
      <c r="COG34"/>
      <c r="COH34"/>
      <c r="COI34"/>
      <c r="COJ34"/>
      <c r="COK34"/>
      <c r="COL34"/>
      <c r="COM34"/>
      <c r="CON34"/>
      <c r="COO34"/>
      <c r="COP34"/>
      <c r="COQ34"/>
      <c r="COR34"/>
      <c r="COS34"/>
      <c r="COT34"/>
      <c r="COU34"/>
      <c r="COV34"/>
      <c r="COW34"/>
      <c r="COX34"/>
      <c r="COY34"/>
      <c r="COZ34"/>
      <c r="CPA34"/>
      <c r="CPB34"/>
      <c r="CPC34"/>
      <c r="CPD34"/>
      <c r="CPE34"/>
      <c r="CPF34"/>
      <c r="CPG34"/>
      <c r="CPH34"/>
      <c r="CPI34"/>
      <c r="CPJ34"/>
      <c r="CPK34"/>
      <c r="CPL34"/>
      <c r="CPM34"/>
      <c r="CPN34"/>
      <c r="CPO34"/>
      <c r="CPP34"/>
      <c r="CPQ34"/>
      <c r="CPR34"/>
      <c r="CPS34"/>
      <c r="CPT34"/>
      <c r="CPU34"/>
      <c r="CPV34"/>
      <c r="CPW34"/>
      <c r="CPX34"/>
      <c r="CPY34"/>
      <c r="CPZ34"/>
      <c r="CQA34"/>
      <c r="CQB34"/>
      <c r="CQC34"/>
      <c r="CQD34"/>
      <c r="CQE34"/>
      <c r="CQF34"/>
      <c r="CQG34"/>
      <c r="CQH34"/>
      <c r="CQI34"/>
      <c r="CQJ34"/>
      <c r="CQK34"/>
      <c r="CQL34"/>
      <c r="CQM34"/>
      <c r="CQN34"/>
      <c r="CQO34"/>
      <c r="CQP34"/>
      <c r="CQQ34"/>
      <c r="CQR34"/>
      <c r="CQS34"/>
      <c r="CQT34"/>
      <c r="CQU34"/>
      <c r="CQV34"/>
      <c r="CQW34"/>
      <c r="CQX34"/>
      <c r="CQY34"/>
      <c r="CQZ34"/>
      <c r="CRA34"/>
      <c r="CRB34"/>
      <c r="CRC34"/>
      <c r="CRD34"/>
      <c r="CRE34"/>
      <c r="CRF34"/>
      <c r="CRG34"/>
      <c r="CRH34"/>
      <c r="CRI34"/>
      <c r="CRJ34"/>
      <c r="CRK34"/>
      <c r="CRL34"/>
      <c r="CRM34"/>
      <c r="CRN34"/>
      <c r="CRO34"/>
      <c r="CRP34"/>
      <c r="CRQ34"/>
      <c r="CRR34"/>
      <c r="CRS34"/>
      <c r="CRT34"/>
      <c r="CRU34"/>
      <c r="CRV34"/>
      <c r="CRW34"/>
      <c r="CRX34"/>
      <c r="CRY34"/>
      <c r="CRZ34"/>
      <c r="CSA34"/>
      <c r="CSB34"/>
      <c r="CSC34"/>
      <c r="CSD34"/>
      <c r="CSE34"/>
      <c r="CSF34"/>
      <c r="CSG34"/>
      <c r="CSH34"/>
      <c r="CSI34"/>
      <c r="CSJ34"/>
      <c r="CSK34"/>
      <c r="CSL34"/>
      <c r="CSM34"/>
      <c r="CSN34"/>
      <c r="CSO34"/>
      <c r="CSP34"/>
      <c r="CSQ34"/>
      <c r="CSR34"/>
      <c r="CSS34"/>
      <c r="CST34"/>
      <c r="CSU34"/>
      <c r="CSV34"/>
      <c r="CSW34"/>
      <c r="CSX34"/>
      <c r="CSY34"/>
      <c r="CSZ34"/>
      <c r="CTA34"/>
      <c r="CTB34"/>
      <c r="CTC34"/>
      <c r="CTD34"/>
      <c r="CTE34"/>
      <c r="CTF34"/>
      <c r="CTG34"/>
      <c r="CTH34"/>
      <c r="CTI34"/>
      <c r="CTJ34"/>
      <c r="CTK34"/>
      <c r="CTL34"/>
      <c r="CTM34"/>
      <c r="CTN34"/>
      <c r="CTO34"/>
      <c r="CTP34"/>
      <c r="CTQ34"/>
      <c r="CTR34"/>
      <c r="CTS34"/>
      <c r="CTT34"/>
      <c r="CTU34"/>
      <c r="CTV34"/>
      <c r="CTW34"/>
      <c r="CTX34"/>
      <c r="CTY34"/>
      <c r="CTZ34"/>
      <c r="CUA34"/>
      <c r="CUB34"/>
      <c r="CUC34"/>
      <c r="CUD34"/>
      <c r="CUE34"/>
      <c r="CUF34"/>
      <c r="CUG34"/>
      <c r="CUH34"/>
      <c r="CUI34"/>
      <c r="CUJ34"/>
      <c r="CUK34"/>
      <c r="CUL34"/>
      <c r="CUM34"/>
      <c r="CUN34"/>
      <c r="CUO34"/>
      <c r="CUP34"/>
      <c r="CUQ34"/>
      <c r="CUR34"/>
      <c r="CUS34"/>
      <c r="CUT34"/>
      <c r="CUU34"/>
      <c r="CUV34"/>
      <c r="CUW34"/>
      <c r="CUX34"/>
      <c r="CUY34"/>
      <c r="CUZ34"/>
      <c r="CVA34"/>
      <c r="CVB34"/>
      <c r="CVC34"/>
      <c r="CVD34"/>
      <c r="CVE34"/>
      <c r="CVF34"/>
      <c r="CVG34"/>
      <c r="CVH34"/>
      <c r="CVI34"/>
      <c r="CVJ34"/>
      <c r="CVK34"/>
      <c r="CVL34"/>
      <c r="CVM34"/>
      <c r="CVN34"/>
      <c r="CVO34"/>
      <c r="CVP34"/>
      <c r="CVQ34"/>
      <c r="CVR34"/>
      <c r="CVS34"/>
      <c r="CVT34"/>
      <c r="CVU34"/>
      <c r="CVV34"/>
      <c r="CVW34"/>
      <c r="CVX34"/>
      <c r="CVY34"/>
      <c r="CVZ34"/>
      <c r="CWA34"/>
      <c r="CWB34"/>
      <c r="CWC34"/>
      <c r="CWD34"/>
      <c r="CWE34"/>
      <c r="CWF34"/>
      <c r="CWG34"/>
      <c r="CWH34"/>
      <c r="CWI34"/>
      <c r="CWJ34"/>
      <c r="CWK34"/>
      <c r="CWL34"/>
      <c r="CWM34"/>
      <c r="CWN34"/>
      <c r="CWO34"/>
      <c r="CWP34"/>
      <c r="CWQ34"/>
      <c r="CWR34"/>
      <c r="CWS34"/>
      <c r="CWT34"/>
      <c r="CWU34"/>
      <c r="CWV34"/>
      <c r="CWW34"/>
      <c r="CWX34"/>
      <c r="CWY34"/>
      <c r="CWZ34"/>
      <c r="CXA34"/>
      <c r="CXB34"/>
      <c r="CXC34"/>
      <c r="CXD34"/>
      <c r="CXE34"/>
      <c r="CXF34"/>
      <c r="CXG34"/>
      <c r="CXH34"/>
      <c r="CXI34"/>
      <c r="CXJ34"/>
      <c r="CXK34"/>
      <c r="CXL34"/>
      <c r="CXM34"/>
      <c r="CXN34"/>
      <c r="CXO34"/>
      <c r="CXP34"/>
      <c r="CXQ34"/>
      <c r="CXR34"/>
      <c r="CXS34"/>
      <c r="CXT34"/>
      <c r="CXU34"/>
      <c r="CXV34"/>
      <c r="CXW34"/>
      <c r="CXX34"/>
      <c r="CXY34"/>
      <c r="CXZ34"/>
      <c r="CYA34"/>
      <c r="CYB34"/>
      <c r="CYC34"/>
      <c r="CYD34"/>
      <c r="CYE34"/>
      <c r="CYF34"/>
      <c r="CYG34"/>
      <c r="CYH34"/>
      <c r="CYI34"/>
      <c r="CYJ34"/>
      <c r="CYK34"/>
      <c r="CYL34"/>
      <c r="CYM34"/>
      <c r="CYN34"/>
      <c r="CYO34"/>
      <c r="CYP34"/>
      <c r="CYQ34"/>
      <c r="CYR34"/>
      <c r="CYS34"/>
      <c r="CYT34"/>
      <c r="CYU34"/>
      <c r="CYV34"/>
      <c r="CYW34"/>
      <c r="CYX34"/>
      <c r="CYY34"/>
      <c r="CYZ34"/>
      <c r="CZA34"/>
      <c r="CZB34"/>
      <c r="CZC34"/>
      <c r="CZD34"/>
      <c r="CZE34"/>
      <c r="CZF34"/>
      <c r="CZG34"/>
      <c r="CZH34"/>
      <c r="CZI34"/>
      <c r="CZJ34"/>
      <c r="CZK34"/>
      <c r="CZL34"/>
      <c r="CZM34"/>
      <c r="CZN34"/>
      <c r="CZO34"/>
      <c r="CZP34"/>
      <c r="CZQ34"/>
      <c r="CZR34"/>
      <c r="CZS34"/>
      <c r="CZT34"/>
      <c r="CZU34"/>
      <c r="CZV34"/>
      <c r="CZW34"/>
      <c r="CZX34"/>
      <c r="CZY34"/>
      <c r="CZZ34"/>
      <c r="DAA34"/>
      <c r="DAB34"/>
      <c r="DAC34"/>
      <c r="DAD34"/>
      <c r="DAE34"/>
      <c r="DAF34"/>
      <c r="DAG34"/>
      <c r="DAH34"/>
      <c r="DAI34"/>
      <c r="DAJ34"/>
      <c r="DAK34"/>
      <c r="DAL34"/>
      <c r="DAM34"/>
      <c r="DAN34"/>
      <c r="DAO34"/>
      <c r="DAP34"/>
      <c r="DAQ34"/>
      <c r="DAR34"/>
      <c r="DAS34"/>
      <c r="DAT34"/>
      <c r="DAU34"/>
      <c r="DAV34"/>
      <c r="DAW34"/>
      <c r="DAX34"/>
      <c r="DAY34"/>
      <c r="DAZ34"/>
      <c r="DBA34"/>
      <c r="DBB34"/>
      <c r="DBC34"/>
      <c r="DBD34"/>
      <c r="DBE34"/>
      <c r="DBF34"/>
      <c r="DBG34"/>
      <c r="DBH34"/>
      <c r="DBI34"/>
      <c r="DBJ34"/>
      <c r="DBK34"/>
      <c r="DBL34"/>
      <c r="DBM34"/>
      <c r="DBN34"/>
      <c r="DBO34"/>
      <c r="DBP34"/>
      <c r="DBQ34"/>
      <c r="DBR34"/>
      <c r="DBS34"/>
      <c r="DBT34"/>
      <c r="DBU34"/>
      <c r="DBV34"/>
      <c r="DBW34"/>
      <c r="DBX34"/>
      <c r="DBY34"/>
      <c r="DBZ34"/>
      <c r="DCA34"/>
      <c r="DCB34"/>
      <c r="DCC34"/>
      <c r="DCD34"/>
      <c r="DCE34"/>
      <c r="DCF34"/>
      <c r="DCG34"/>
      <c r="DCH34"/>
      <c r="DCI34"/>
      <c r="DCJ34"/>
      <c r="DCK34"/>
      <c r="DCL34"/>
      <c r="DCM34"/>
      <c r="DCN34"/>
      <c r="DCO34"/>
      <c r="DCP34"/>
      <c r="DCQ34"/>
      <c r="DCR34"/>
      <c r="DCS34"/>
      <c r="DCT34"/>
      <c r="DCU34"/>
      <c r="DCV34"/>
      <c r="DCW34"/>
      <c r="DCX34"/>
      <c r="DCY34"/>
      <c r="DCZ34"/>
      <c r="DDA34"/>
      <c r="DDB34"/>
      <c r="DDC34"/>
      <c r="DDD34"/>
      <c r="DDE34"/>
      <c r="DDF34"/>
      <c r="DDG34"/>
      <c r="DDH34"/>
      <c r="DDI34"/>
      <c r="DDJ34"/>
      <c r="DDK34"/>
      <c r="DDL34"/>
      <c r="DDM34"/>
      <c r="DDN34"/>
      <c r="DDO34"/>
      <c r="DDP34"/>
      <c r="DDQ34"/>
      <c r="DDR34"/>
      <c r="DDS34"/>
      <c r="DDT34"/>
      <c r="DDU34"/>
      <c r="DDV34"/>
      <c r="DDW34"/>
      <c r="DDX34"/>
      <c r="DDY34"/>
      <c r="DDZ34"/>
      <c r="DEA34"/>
      <c r="DEB34"/>
      <c r="DEC34"/>
      <c r="DED34"/>
      <c r="DEE34"/>
      <c r="DEF34"/>
      <c r="DEG34"/>
      <c r="DEH34"/>
      <c r="DEI34"/>
      <c r="DEJ34"/>
      <c r="DEK34"/>
      <c r="DEL34"/>
      <c r="DEM34"/>
      <c r="DEN34"/>
      <c r="DEO34"/>
      <c r="DEP34"/>
      <c r="DEQ34"/>
      <c r="DER34"/>
      <c r="DES34"/>
      <c r="DET34"/>
      <c r="DEU34"/>
      <c r="DEV34"/>
      <c r="DEW34"/>
      <c r="DEX34"/>
      <c r="DEY34"/>
      <c r="DEZ34"/>
      <c r="DFA34"/>
      <c r="DFB34"/>
      <c r="DFC34"/>
      <c r="DFD34"/>
      <c r="DFE34"/>
      <c r="DFF34"/>
      <c r="DFG34"/>
      <c r="DFH34"/>
      <c r="DFI34"/>
      <c r="DFJ34"/>
      <c r="DFK34"/>
      <c r="DFL34"/>
      <c r="DFM34"/>
      <c r="DFN34"/>
      <c r="DFO34"/>
      <c r="DFP34"/>
      <c r="DFQ34"/>
      <c r="DFR34"/>
      <c r="DFS34"/>
      <c r="DFT34"/>
      <c r="DFU34"/>
      <c r="DFV34"/>
      <c r="DFW34"/>
      <c r="DFX34"/>
      <c r="DFY34"/>
      <c r="DFZ34"/>
      <c r="DGA34"/>
      <c r="DGB34"/>
      <c r="DGC34"/>
      <c r="DGD34"/>
      <c r="DGE34"/>
      <c r="DGF34"/>
      <c r="DGG34"/>
      <c r="DGH34"/>
      <c r="DGI34"/>
      <c r="DGJ34"/>
      <c r="DGK34"/>
      <c r="DGL34"/>
      <c r="DGM34"/>
      <c r="DGN34"/>
      <c r="DGO34"/>
      <c r="DGP34"/>
      <c r="DGQ34"/>
      <c r="DGR34"/>
      <c r="DGS34"/>
      <c r="DGT34"/>
      <c r="DGU34"/>
      <c r="DGV34"/>
      <c r="DGW34"/>
      <c r="DGX34"/>
      <c r="DGY34"/>
      <c r="DGZ34"/>
      <c r="DHA34"/>
      <c r="DHB34"/>
      <c r="DHC34"/>
      <c r="DHD34"/>
      <c r="DHE34"/>
      <c r="DHF34"/>
      <c r="DHG34"/>
      <c r="DHH34"/>
      <c r="DHI34"/>
      <c r="DHJ34"/>
      <c r="DHK34"/>
      <c r="DHL34"/>
      <c r="DHM34"/>
      <c r="DHN34"/>
      <c r="DHO34"/>
      <c r="DHP34"/>
      <c r="DHQ34"/>
      <c r="DHR34"/>
      <c r="DHS34"/>
      <c r="DHT34"/>
      <c r="DHU34"/>
      <c r="DHV34"/>
      <c r="DHW34"/>
      <c r="DHX34"/>
      <c r="DHY34"/>
      <c r="DHZ34"/>
      <c r="DIA34"/>
      <c r="DIB34"/>
      <c r="DIC34"/>
      <c r="DID34"/>
      <c r="DIE34"/>
      <c r="DIF34"/>
      <c r="DIG34"/>
      <c r="DIH34"/>
      <c r="DII34"/>
      <c r="DIJ34"/>
      <c r="DIK34"/>
      <c r="DIL34"/>
      <c r="DIM34"/>
      <c r="DIN34"/>
      <c r="DIO34"/>
      <c r="DIP34"/>
      <c r="DIQ34"/>
      <c r="DIR34"/>
      <c r="DIS34"/>
      <c r="DIT34"/>
      <c r="DIU34"/>
      <c r="DIV34"/>
      <c r="DIW34"/>
      <c r="DIX34"/>
      <c r="DIY34"/>
      <c r="DIZ34"/>
      <c r="DJA34"/>
      <c r="DJB34"/>
      <c r="DJC34"/>
      <c r="DJD34"/>
      <c r="DJE34"/>
      <c r="DJF34"/>
      <c r="DJG34"/>
      <c r="DJH34"/>
      <c r="DJI34"/>
      <c r="DJJ34"/>
      <c r="DJK34"/>
      <c r="DJL34"/>
      <c r="DJM34"/>
      <c r="DJN34"/>
      <c r="DJO34"/>
      <c r="DJP34"/>
      <c r="DJQ34"/>
      <c r="DJR34"/>
      <c r="DJS34"/>
      <c r="DJT34"/>
      <c r="DJU34"/>
      <c r="DJV34"/>
      <c r="DJW34"/>
      <c r="DJX34"/>
      <c r="DJY34"/>
      <c r="DJZ34"/>
      <c r="DKA34"/>
      <c r="DKB34"/>
      <c r="DKC34"/>
      <c r="DKD34"/>
      <c r="DKE34"/>
      <c r="DKF34"/>
      <c r="DKG34"/>
      <c r="DKH34"/>
      <c r="DKI34"/>
      <c r="DKJ34"/>
      <c r="DKK34"/>
      <c r="DKL34"/>
      <c r="DKM34"/>
      <c r="DKN34"/>
      <c r="DKO34"/>
      <c r="DKP34"/>
      <c r="DKQ34"/>
      <c r="DKR34"/>
      <c r="DKS34"/>
      <c r="DKT34"/>
      <c r="DKU34"/>
      <c r="DKV34"/>
      <c r="DKW34"/>
      <c r="DKX34"/>
      <c r="DKY34"/>
      <c r="DKZ34"/>
      <c r="DLA34"/>
      <c r="DLB34"/>
      <c r="DLC34"/>
      <c r="DLD34"/>
      <c r="DLE34"/>
      <c r="DLF34"/>
      <c r="DLG34"/>
      <c r="DLH34"/>
      <c r="DLI34"/>
      <c r="DLJ34"/>
      <c r="DLK34"/>
      <c r="DLL34"/>
      <c r="DLM34"/>
      <c r="DLN34"/>
      <c r="DLO34"/>
      <c r="DLP34"/>
      <c r="DLQ34"/>
      <c r="DLR34"/>
      <c r="DLS34"/>
      <c r="DLT34"/>
      <c r="DLU34"/>
      <c r="DLV34"/>
      <c r="DLW34"/>
      <c r="DLX34"/>
      <c r="DLY34"/>
      <c r="DLZ34"/>
      <c r="DMA34"/>
      <c r="DMB34"/>
      <c r="DMC34"/>
      <c r="DMD34"/>
      <c r="DME34"/>
      <c r="DMF34"/>
      <c r="DMG34"/>
      <c r="DMH34"/>
      <c r="DMI34"/>
      <c r="DMJ34"/>
      <c r="DMK34"/>
      <c r="DML34"/>
      <c r="DMM34"/>
      <c r="DMN34"/>
      <c r="DMO34"/>
      <c r="DMP34"/>
      <c r="DMQ34"/>
      <c r="DMR34"/>
      <c r="DMS34"/>
      <c r="DMT34"/>
      <c r="DMU34"/>
      <c r="DMV34"/>
      <c r="DMW34"/>
      <c r="DMX34"/>
      <c r="DMY34"/>
      <c r="DMZ34"/>
      <c r="DNA34"/>
      <c r="DNB34"/>
      <c r="DNC34"/>
      <c r="DND34"/>
      <c r="DNE34"/>
      <c r="DNF34"/>
      <c r="DNG34"/>
      <c r="DNH34"/>
      <c r="DNI34"/>
      <c r="DNJ34"/>
      <c r="DNK34"/>
      <c r="DNL34"/>
      <c r="DNM34"/>
      <c r="DNN34"/>
      <c r="DNO34"/>
      <c r="DNP34"/>
      <c r="DNQ34"/>
      <c r="DNR34"/>
      <c r="DNS34"/>
      <c r="DNT34"/>
      <c r="DNU34"/>
      <c r="DNV34"/>
      <c r="DNW34"/>
      <c r="DNX34"/>
      <c r="DNY34"/>
      <c r="DNZ34"/>
      <c r="DOA34"/>
      <c r="DOB34"/>
      <c r="DOC34"/>
      <c r="DOD34"/>
      <c r="DOE34"/>
      <c r="DOF34"/>
      <c r="DOG34"/>
      <c r="DOH34"/>
      <c r="DOI34"/>
      <c r="DOJ34"/>
      <c r="DOK34"/>
      <c r="DOL34"/>
      <c r="DOM34"/>
      <c r="DON34"/>
      <c r="DOO34"/>
      <c r="DOP34"/>
      <c r="DOQ34"/>
      <c r="DOR34"/>
      <c r="DOS34"/>
      <c r="DOT34"/>
      <c r="DOU34"/>
      <c r="DOV34"/>
      <c r="DOW34"/>
      <c r="DOX34"/>
      <c r="DOY34"/>
      <c r="DOZ34"/>
      <c r="DPA34"/>
      <c r="DPB34"/>
      <c r="DPC34"/>
      <c r="DPD34"/>
      <c r="DPE34"/>
      <c r="DPF34"/>
      <c r="DPG34"/>
      <c r="DPH34"/>
      <c r="DPI34"/>
      <c r="DPJ34"/>
      <c r="DPK34"/>
      <c r="DPL34"/>
      <c r="DPM34"/>
      <c r="DPN34"/>
      <c r="DPO34"/>
      <c r="DPP34"/>
      <c r="DPQ34"/>
      <c r="DPR34"/>
      <c r="DPS34"/>
      <c r="DPT34"/>
      <c r="DPU34"/>
      <c r="DPV34"/>
      <c r="DPW34"/>
      <c r="DPX34"/>
      <c r="DPY34"/>
      <c r="DPZ34"/>
      <c r="DQA34"/>
      <c r="DQB34"/>
      <c r="DQC34"/>
      <c r="DQD34"/>
      <c r="DQE34"/>
      <c r="DQF34"/>
      <c r="DQG34"/>
      <c r="DQH34"/>
      <c r="DQI34"/>
      <c r="DQJ34"/>
      <c r="DQK34"/>
      <c r="DQL34"/>
      <c r="DQM34"/>
      <c r="DQN34"/>
      <c r="DQO34"/>
      <c r="DQP34"/>
      <c r="DQQ34"/>
      <c r="DQR34"/>
      <c r="DQS34"/>
      <c r="DQT34"/>
      <c r="DQU34"/>
      <c r="DQV34"/>
      <c r="DQW34"/>
      <c r="DQX34"/>
      <c r="DQY34"/>
      <c r="DQZ34"/>
      <c r="DRA34"/>
      <c r="DRB34"/>
      <c r="DRC34"/>
      <c r="DRD34"/>
      <c r="DRE34"/>
      <c r="DRF34"/>
      <c r="DRG34"/>
      <c r="DRH34"/>
      <c r="DRI34"/>
      <c r="DRJ34"/>
      <c r="DRK34"/>
      <c r="DRL34"/>
      <c r="DRM34"/>
      <c r="DRN34"/>
      <c r="DRO34"/>
      <c r="DRP34"/>
      <c r="DRQ34"/>
      <c r="DRR34"/>
      <c r="DRS34"/>
      <c r="DRT34"/>
      <c r="DRU34"/>
      <c r="DRV34"/>
      <c r="DRW34"/>
      <c r="DRX34"/>
      <c r="DRY34"/>
      <c r="DRZ34"/>
      <c r="DSA34"/>
      <c r="DSB34"/>
      <c r="DSC34"/>
      <c r="DSD34"/>
      <c r="DSE34"/>
      <c r="DSF34"/>
      <c r="DSG34"/>
      <c r="DSH34"/>
      <c r="DSI34"/>
      <c r="DSJ34"/>
      <c r="DSK34"/>
      <c r="DSL34"/>
      <c r="DSM34"/>
      <c r="DSN34"/>
      <c r="DSO34"/>
      <c r="DSP34"/>
      <c r="DSQ34"/>
      <c r="DSR34"/>
      <c r="DSS34"/>
      <c r="DST34"/>
      <c r="DSU34"/>
      <c r="DSV34"/>
      <c r="DSW34"/>
      <c r="DSX34"/>
      <c r="DSY34"/>
      <c r="DSZ34"/>
      <c r="DTA34"/>
      <c r="DTB34"/>
      <c r="DTC34"/>
      <c r="DTD34"/>
      <c r="DTE34"/>
      <c r="DTF34"/>
      <c r="DTG34"/>
      <c r="DTH34"/>
      <c r="DTI34"/>
      <c r="DTJ34"/>
      <c r="DTK34"/>
      <c r="DTL34"/>
      <c r="DTM34"/>
      <c r="DTN34"/>
      <c r="DTO34"/>
      <c r="DTP34"/>
      <c r="DTQ34"/>
      <c r="DTR34"/>
      <c r="DTS34"/>
      <c r="DTT34"/>
      <c r="DTU34"/>
      <c r="DTV34"/>
      <c r="DTW34"/>
      <c r="DTX34"/>
      <c r="DTY34"/>
      <c r="DTZ34"/>
      <c r="DUA34"/>
      <c r="DUB34"/>
      <c r="DUC34"/>
      <c r="DUD34"/>
      <c r="DUE34"/>
      <c r="DUF34"/>
      <c r="DUG34"/>
      <c r="DUH34"/>
      <c r="DUI34"/>
      <c r="DUJ34"/>
      <c r="DUK34"/>
      <c r="DUL34"/>
      <c r="DUM34"/>
      <c r="DUN34"/>
      <c r="DUO34"/>
      <c r="DUP34"/>
      <c r="DUQ34"/>
      <c r="DUR34"/>
      <c r="DUS34"/>
      <c r="DUT34"/>
      <c r="DUU34"/>
      <c r="DUV34"/>
      <c r="DUW34"/>
      <c r="DUX34"/>
      <c r="DUY34"/>
      <c r="DUZ34"/>
      <c r="DVA34"/>
      <c r="DVB34"/>
      <c r="DVC34"/>
      <c r="DVD34"/>
      <c r="DVE34"/>
      <c r="DVF34"/>
      <c r="DVG34"/>
      <c r="DVH34"/>
      <c r="DVI34"/>
      <c r="DVJ34"/>
      <c r="DVK34"/>
      <c r="DVL34"/>
      <c r="DVM34"/>
      <c r="DVN34"/>
      <c r="DVO34"/>
      <c r="DVP34"/>
      <c r="DVQ34"/>
      <c r="DVR34"/>
      <c r="DVS34"/>
      <c r="DVT34"/>
      <c r="DVU34"/>
      <c r="DVV34"/>
      <c r="DVW34"/>
      <c r="DVX34"/>
      <c r="DVY34"/>
      <c r="DVZ34"/>
      <c r="DWA34"/>
      <c r="DWB34"/>
      <c r="DWC34"/>
      <c r="DWD34"/>
      <c r="DWE34"/>
      <c r="DWF34"/>
      <c r="DWG34"/>
      <c r="DWH34"/>
      <c r="DWI34"/>
      <c r="DWJ34"/>
      <c r="DWK34"/>
      <c r="DWL34"/>
      <c r="DWM34"/>
      <c r="DWN34"/>
      <c r="DWO34"/>
      <c r="DWP34"/>
      <c r="DWQ34"/>
      <c r="DWR34"/>
      <c r="DWS34"/>
      <c r="DWT34"/>
      <c r="DWU34"/>
      <c r="DWV34"/>
      <c r="DWW34"/>
      <c r="DWX34"/>
      <c r="DWY34"/>
      <c r="DWZ34"/>
      <c r="DXA34"/>
      <c r="DXB34"/>
      <c r="DXC34"/>
      <c r="DXD34"/>
      <c r="DXE34"/>
      <c r="DXF34"/>
      <c r="DXG34"/>
      <c r="DXH34"/>
      <c r="DXI34"/>
      <c r="DXJ34"/>
      <c r="DXK34"/>
      <c r="DXL34"/>
      <c r="DXM34"/>
      <c r="DXN34"/>
      <c r="DXO34"/>
      <c r="DXP34"/>
      <c r="DXQ34"/>
      <c r="DXR34"/>
      <c r="DXS34"/>
      <c r="DXT34"/>
      <c r="DXU34"/>
      <c r="DXV34"/>
      <c r="DXW34"/>
      <c r="DXX34"/>
      <c r="DXY34"/>
      <c r="DXZ34"/>
      <c r="DYA34"/>
      <c r="DYB34"/>
      <c r="DYC34"/>
      <c r="DYD34"/>
      <c r="DYE34"/>
      <c r="DYF34"/>
      <c r="DYG34"/>
      <c r="DYH34"/>
      <c r="DYI34"/>
      <c r="DYJ34"/>
      <c r="DYK34"/>
      <c r="DYL34"/>
      <c r="DYM34"/>
      <c r="DYN34"/>
      <c r="DYO34"/>
      <c r="DYP34"/>
      <c r="DYQ34"/>
      <c r="DYR34"/>
      <c r="DYS34"/>
      <c r="DYT34"/>
      <c r="DYU34"/>
      <c r="DYV34"/>
      <c r="DYW34"/>
      <c r="DYX34"/>
      <c r="DYY34"/>
      <c r="DYZ34"/>
      <c r="DZA34"/>
      <c r="DZB34"/>
      <c r="DZC34"/>
      <c r="DZD34"/>
      <c r="DZE34"/>
      <c r="DZF34"/>
      <c r="DZG34"/>
      <c r="DZH34"/>
      <c r="DZI34"/>
      <c r="DZJ34"/>
      <c r="DZK34"/>
      <c r="DZL34"/>
      <c r="DZM34"/>
      <c r="DZN34"/>
      <c r="DZO34"/>
      <c r="DZP34"/>
      <c r="DZQ34"/>
      <c r="DZR34"/>
      <c r="DZS34"/>
      <c r="DZT34"/>
      <c r="DZU34"/>
      <c r="DZV34"/>
      <c r="DZW34"/>
      <c r="DZX34"/>
      <c r="DZY34"/>
      <c r="DZZ34"/>
      <c r="EAA34"/>
      <c r="EAB34"/>
      <c r="EAC34"/>
      <c r="EAD34"/>
      <c r="EAE34"/>
      <c r="EAF34"/>
      <c r="EAG34"/>
      <c r="EAH34"/>
      <c r="EAI34"/>
      <c r="EAJ34"/>
      <c r="EAK34"/>
      <c r="EAL34"/>
      <c r="EAM34"/>
      <c r="EAN34"/>
      <c r="EAO34"/>
      <c r="EAP34"/>
      <c r="EAQ34"/>
      <c r="EAR34"/>
      <c r="EAS34"/>
      <c r="EAT34"/>
      <c r="EAU34"/>
      <c r="EAV34"/>
      <c r="EAW34"/>
      <c r="EAX34"/>
      <c r="EAY34"/>
      <c r="EAZ34"/>
      <c r="EBA34"/>
      <c r="EBB34"/>
      <c r="EBC34"/>
      <c r="EBD34"/>
      <c r="EBE34"/>
      <c r="EBF34"/>
      <c r="EBG34"/>
      <c r="EBH34"/>
      <c r="EBI34"/>
      <c r="EBJ34"/>
      <c r="EBK34"/>
      <c r="EBL34"/>
      <c r="EBM34"/>
      <c r="EBN34"/>
      <c r="EBO34"/>
      <c r="EBP34"/>
      <c r="EBQ34"/>
      <c r="EBR34"/>
      <c r="EBS34"/>
      <c r="EBT34"/>
      <c r="EBU34"/>
      <c r="EBV34"/>
      <c r="EBW34"/>
      <c r="EBX34"/>
      <c r="EBY34"/>
      <c r="EBZ34"/>
      <c r="ECA34"/>
      <c r="ECB34"/>
      <c r="ECC34"/>
      <c r="ECD34"/>
      <c r="ECE34"/>
      <c r="ECF34"/>
      <c r="ECG34"/>
      <c r="ECH34"/>
      <c r="ECI34"/>
      <c r="ECJ34"/>
      <c r="ECK34"/>
      <c r="ECL34"/>
      <c r="ECM34"/>
      <c r="ECN34"/>
      <c r="ECO34"/>
      <c r="ECP34"/>
      <c r="ECQ34"/>
      <c r="ECR34"/>
      <c r="ECS34"/>
      <c r="ECT34"/>
      <c r="ECU34"/>
      <c r="ECV34"/>
      <c r="ECW34"/>
      <c r="ECX34"/>
      <c r="ECY34"/>
      <c r="ECZ34"/>
      <c r="EDA34"/>
      <c r="EDB34"/>
      <c r="EDC34"/>
      <c r="EDD34"/>
      <c r="EDE34"/>
      <c r="EDF34"/>
      <c r="EDG34"/>
      <c r="EDH34"/>
      <c r="EDI34"/>
      <c r="EDJ34"/>
      <c r="EDK34"/>
      <c r="EDL34"/>
      <c r="EDM34"/>
      <c r="EDN34"/>
      <c r="EDO34"/>
      <c r="EDP34"/>
      <c r="EDQ34"/>
      <c r="EDR34"/>
      <c r="EDS34"/>
      <c r="EDT34"/>
      <c r="EDU34"/>
      <c r="EDV34"/>
      <c r="EDW34"/>
      <c r="EDX34"/>
      <c r="EDY34"/>
      <c r="EDZ34"/>
      <c r="EEA34"/>
      <c r="EEB34"/>
      <c r="EEC34"/>
      <c r="EED34"/>
      <c r="EEE34"/>
      <c r="EEF34"/>
      <c r="EEG34"/>
      <c r="EEH34"/>
      <c r="EEI34"/>
      <c r="EEJ34"/>
      <c r="EEK34"/>
      <c r="EEL34"/>
      <c r="EEM34"/>
      <c r="EEN34"/>
      <c r="EEO34"/>
      <c r="EEP34"/>
      <c r="EEQ34"/>
      <c r="EER34"/>
      <c r="EES34"/>
      <c r="EET34"/>
      <c r="EEU34"/>
      <c r="EEV34"/>
      <c r="EEW34"/>
      <c r="EEX34"/>
      <c r="EEY34"/>
      <c r="EEZ34"/>
      <c r="EFA34"/>
      <c r="EFB34"/>
      <c r="EFC34"/>
      <c r="EFD34"/>
      <c r="EFE34"/>
      <c r="EFF34"/>
      <c r="EFG34"/>
      <c r="EFH34"/>
      <c r="EFI34"/>
      <c r="EFJ34"/>
      <c r="EFK34"/>
      <c r="EFL34"/>
      <c r="EFM34"/>
      <c r="EFN34"/>
      <c r="EFO34"/>
      <c r="EFP34"/>
      <c r="EFQ34"/>
      <c r="EFR34"/>
      <c r="EFS34"/>
      <c r="EFT34"/>
      <c r="EFU34"/>
      <c r="EFV34"/>
      <c r="EFW34"/>
      <c r="EFX34"/>
      <c r="EFY34"/>
      <c r="EFZ34"/>
      <c r="EGA34"/>
      <c r="EGB34"/>
      <c r="EGC34"/>
      <c r="EGD34"/>
      <c r="EGE34"/>
      <c r="EGF34"/>
      <c r="EGG34"/>
      <c r="EGH34"/>
      <c r="EGI34"/>
      <c r="EGJ34"/>
      <c r="EGK34"/>
      <c r="EGL34"/>
      <c r="EGM34"/>
      <c r="EGN34"/>
      <c r="EGO34"/>
      <c r="EGP34"/>
      <c r="EGQ34"/>
      <c r="EGR34"/>
      <c r="EGS34"/>
      <c r="EGT34"/>
      <c r="EGU34"/>
      <c r="EGV34"/>
      <c r="EGW34"/>
      <c r="EGX34"/>
      <c r="EGY34"/>
      <c r="EGZ34"/>
      <c r="EHA34"/>
      <c r="EHB34"/>
      <c r="EHC34"/>
      <c r="EHD34"/>
      <c r="EHE34"/>
      <c r="EHF34"/>
      <c r="EHG34"/>
      <c r="EHH34"/>
      <c r="EHI34"/>
      <c r="EHJ34"/>
      <c r="EHK34"/>
      <c r="EHL34"/>
      <c r="EHM34"/>
      <c r="EHN34"/>
      <c r="EHO34"/>
      <c r="EHP34"/>
      <c r="EHQ34"/>
      <c r="EHR34"/>
      <c r="EHS34"/>
      <c r="EHT34"/>
      <c r="EHU34"/>
      <c r="EHV34"/>
      <c r="EHW34"/>
      <c r="EHX34"/>
      <c r="EHY34"/>
      <c r="EHZ34"/>
      <c r="EIA34"/>
      <c r="EIB34"/>
      <c r="EIC34"/>
      <c r="EID34"/>
      <c r="EIE34"/>
      <c r="EIF34"/>
      <c r="EIG34"/>
      <c r="EIH34"/>
      <c r="EII34"/>
      <c r="EIJ34"/>
      <c r="EIK34"/>
      <c r="EIL34"/>
      <c r="EIM34"/>
      <c r="EIN34"/>
      <c r="EIO34"/>
      <c r="EIP34"/>
      <c r="EIQ34"/>
      <c r="EIR34"/>
      <c r="EIS34"/>
      <c r="EIT34"/>
      <c r="EIU34"/>
      <c r="EIV34"/>
      <c r="EIW34"/>
      <c r="EIX34"/>
      <c r="EIY34"/>
      <c r="EIZ34"/>
      <c r="EJA34"/>
      <c r="EJB34"/>
      <c r="EJC34"/>
      <c r="EJD34"/>
      <c r="EJE34"/>
      <c r="EJF34"/>
      <c r="EJG34"/>
      <c r="EJH34"/>
      <c r="EJI34"/>
      <c r="EJJ34"/>
      <c r="EJK34"/>
      <c r="EJL34"/>
      <c r="EJM34"/>
      <c r="EJN34"/>
      <c r="EJO34"/>
      <c r="EJP34"/>
      <c r="EJQ34"/>
      <c r="EJR34"/>
      <c r="EJS34"/>
      <c r="EJT34"/>
      <c r="EJU34"/>
      <c r="EJV34"/>
      <c r="EJW34"/>
      <c r="EJX34"/>
      <c r="EJY34"/>
      <c r="EJZ34"/>
      <c r="EKA34"/>
      <c r="EKB34"/>
      <c r="EKC34"/>
      <c r="EKD34"/>
      <c r="EKE34"/>
      <c r="EKF34"/>
      <c r="EKG34"/>
      <c r="EKH34"/>
      <c r="EKI34"/>
      <c r="EKJ34"/>
      <c r="EKK34"/>
      <c r="EKL34"/>
      <c r="EKM34"/>
      <c r="EKN34"/>
      <c r="EKO34"/>
      <c r="EKP34"/>
      <c r="EKQ34"/>
      <c r="EKR34"/>
      <c r="EKS34"/>
      <c r="EKT34"/>
      <c r="EKU34"/>
      <c r="EKV34"/>
      <c r="EKW34"/>
      <c r="EKX34"/>
      <c r="EKY34"/>
      <c r="EKZ34"/>
      <c r="ELA34"/>
      <c r="ELB34"/>
      <c r="ELC34"/>
      <c r="ELD34"/>
      <c r="ELE34"/>
      <c r="ELF34"/>
      <c r="ELG34"/>
      <c r="ELH34"/>
      <c r="ELI34"/>
      <c r="ELJ34"/>
      <c r="ELK34"/>
      <c r="ELL34"/>
      <c r="ELM34"/>
      <c r="ELN34"/>
      <c r="ELO34"/>
      <c r="ELP34"/>
      <c r="ELQ34"/>
      <c r="ELR34"/>
      <c r="ELS34"/>
      <c r="ELT34"/>
      <c r="ELU34"/>
      <c r="ELV34"/>
      <c r="ELW34"/>
      <c r="ELX34"/>
      <c r="ELY34"/>
      <c r="ELZ34"/>
      <c r="EMA34"/>
      <c r="EMB34"/>
      <c r="EMC34"/>
      <c r="EMD34"/>
      <c r="EME34"/>
      <c r="EMF34"/>
      <c r="EMG34"/>
      <c r="EMH34"/>
      <c r="EMI34"/>
      <c r="EMJ34"/>
      <c r="EMK34"/>
      <c r="EML34"/>
      <c r="EMM34"/>
      <c r="EMN34"/>
      <c r="EMO34"/>
      <c r="EMP34"/>
      <c r="EMQ34"/>
      <c r="EMR34"/>
      <c r="EMS34"/>
      <c r="EMT34"/>
      <c r="EMU34"/>
      <c r="EMV34"/>
      <c r="EMW34"/>
      <c r="EMX34"/>
      <c r="EMY34"/>
      <c r="EMZ34"/>
      <c r="ENA34"/>
      <c r="ENB34"/>
      <c r="ENC34"/>
      <c r="END34"/>
      <c r="ENE34"/>
      <c r="ENF34"/>
      <c r="ENG34"/>
      <c r="ENH34"/>
      <c r="ENI34"/>
      <c r="ENJ34"/>
      <c r="ENK34"/>
      <c r="ENL34"/>
      <c r="ENM34"/>
      <c r="ENN34"/>
      <c r="ENO34"/>
      <c r="ENP34"/>
      <c r="ENQ34"/>
      <c r="ENR34"/>
      <c r="ENS34"/>
      <c r="ENT34"/>
      <c r="ENU34"/>
      <c r="ENV34"/>
      <c r="ENW34"/>
      <c r="ENX34"/>
      <c r="ENY34"/>
      <c r="ENZ34"/>
      <c r="EOA34"/>
      <c r="EOB34"/>
      <c r="EOC34"/>
      <c r="EOD34"/>
      <c r="EOE34"/>
      <c r="EOF34"/>
      <c r="EOG34"/>
      <c r="EOH34"/>
      <c r="EOI34"/>
      <c r="EOJ34"/>
      <c r="EOK34"/>
      <c r="EOL34"/>
      <c r="EOM34"/>
      <c r="EON34"/>
      <c r="EOO34"/>
      <c r="EOP34"/>
      <c r="EOQ34"/>
      <c r="EOR34"/>
      <c r="EOS34"/>
      <c r="EOT34"/>
      <c r="EOU34"/>
      <c r="EOV34"/>
      <c r="EOW34"/>
      <c r="EOX34"/>
      <c r="EOY34"/>
      <c r="EOZ34"/>
      <c r="EPA34"/>
      <c r="EPB34"/>
      <c r="EPC34"/>
      <c r="EPD34"/>
      <c r="EPE34"/>
      <c r="EPF34"/>
      <c r="EPG34"/>
      <c r="EPH34"/>
      <c r="EPI34"/>
      <c r="EPJ34"/>
      <c r="EPK34"/>
      <c r="EPL34"/>
      <c r="EPM34"/>
      <c r="EPN34"/>
      <c r="EPO34"/>
      <c r="EPP34"/>
      <c r="EPQ34"/>
      <c r="EPR34"/>
      <c r="EPS34"/>
      <c r="EPT34"/>
      <c r="EPU34"/>
      <c r="EPV34"/>
      <c r="EPW34"/>
      <c r="EPX34"/>
      <c r="EPY34"/>
      <c r="EPZ34"/>
      <c r="EQA34"/>
      <c r="EQB34"/>
      <c r="EQC34"/>
      <c r="EQD34"/>
      <c r="EQE34"/>
      <c r="EQF34"/>
      <c r="EQG34"/>
      <c r="EQH34"/>
      <c r="EQI34"/>
      <c r="EQJ34"/>
      <c r="EQK34"/>
      <c r="EQL34"/>
      <c r="EQM34"/>
      <c r="EQN34"/>
      <c r="EQO34"/>
      <c r="EQP34"/>
      <c r="EQQ34"/>
      <c r="EQR34"/>
      <c r="EQS34"/>
      <c r="EQT34"/>
      <c r="EQU34"/>
      <c r="EQV34"/>
      <c r="EQW34"/>
      <c r="EQX34"/>
      <c r="EQY34"/>
      <c r="EQZ34"/>
      <c r="ERA34"/>
      <c r="ERB34"/>
      <c r="ERC34"/>
      <c r="ERD34"/>
      <c r="ERE34"/>
      <c r="ERF34"/>
      <c r="ERG34"/>
      <c r="ERH34"/>
      <c r="ERI34"/>
      <c r="ERJ34"/>
      <c r="ERK34"/>
      <c r="ERL34"/>
      <c r="ERM34"/>
      <c r="ERN34"/>
      <c r="ERO34"/>
      <c r="ERP34"/>
      <c r="ERQ34"/>
      <c r="ERR34"/>
      <c r="ERS34"/>
      <c r="ERT34"/>
      <c r="ERU34"/>
      <c r="ERV34"/>
      <c r="ERW34"/>
      <c r="ERX34"/>
      <c r="ERY34"/>
      <c r="ERZ34"/>
      <c r="ESA34"/>
      <c r="ESB34"/>
      <c r="ESC34"/>
      <c r="ESD34"/>
      <c r="ESE34"/>
      <c r="ESF34"/>
      <c r="ESG34"/>
      <c r="ESH34"/>
      <c r="ESI34"/>
      <c r="ESJ34"/>
      <c r="ESK34"/>
      <c r="ESL34"/>
      <c r="ESM34"/>
      <c r="ESN34"/>
      <c r="ESO34"/>
      <c r="ESP34"/>
      <c r="ESQ34"/>
      <c r="ESR34"/>
      <c r="ESS34"/>
      <c r="EST34"/>
      <c r="ESU34"/>
      <c r="ESV34"/>
      <c r="ESW34"/>
      <c r="ESX34"/>
      <c r="ESY34"/>
      <c r="ESZ34"/>
      <c r="ETA34"/>
      <c r="ETB34"/>
      <c r="ETC34"/>
      <c r="ETD34"/>
      <c r="ETE34"/>
      <c r="ETF34"/>
      <c r="ETG34"/>
      <c r="ETH34"/>
      <c r="ETI34"/>
      <c r="ETJ34"/>
      <c r="ETK34"/>
      <c r="ETL34"/>
      <c r="ETM34"/>
      <c r="ETN34"/>
      <c r="ETO34"/>
      <c r="ETP34"/>
      <c r="ETQ34"/>
      <c r="ETR34"/>
      <c r="ETS34"/>
      <c r="ETT34"/>
      <c r="ETU34"/>
      <c r="ETV34"/>
      <c r="ETW34"/>
      <c r="ETX34"/>
      <c r="ETY34"/>
      <c r="ETZ34"/>
      <c r="EUA34"/>
      <c r="EUB34"/>
      <c r="EUC34"/>
      <c r="EUD34"/>
      <c r="EUE34"/>
      <c r="EUF34"/>
      <c r="EUG34"/>
      <c r="EUH34"/>
      <c r="EUI34"/>
      <c r="EUJ34"/>
      <c r="EUK34"/>
      <c r="EUL34"/>
      <c r="EUM34"/>
      <c r="EUN34"/>
      <c r="EUO34"/>
      <c r="EUP34"/>
      <c r="EUQ34"/>
      <c r="EUR34"/>
      <c r="EUS34"/>
      <c r="EUT34"/>
      <c r="EUU34"/>
      <c r="EUV34"/>
      <c r="EUW34"/>
      <c r="EUX34"/>
      <c r="EUY34"/>
      <c r="EUZ34"/>
      <c r="EVA34"/>
      <c r="EVB34"/>
      <c r="EVC34"/>
      <c r="EVD34"/>
      <c r="EVE34"/>
      <c r="EVF34"/>
      <c r="EVG34"/>
      <c r="EVH34"/>
      <c r="EVI34"/>
      <c r="EVJ34"/>
      <c r="EVK34"/>
      <c r="EVL34"/>
      <c r="EVM34"/>
      <c r="EVN34"/>
      <c r="EVO34"/>
      <c r="EVP34"/>
      <c r="EVQ34"/>
      <c r="EVR34"/>
      <c r="EVS34"/>
      <c r="EVT34"/>
      <c r="EVU34"/>
      <c r="EVV34"/>
      <c r="EVW34"/>
      <c r="EVX34"/>
      <c r="EVY34"/>
      <c r="EVZ34"/>
      <c r="EWA34"/>
      <c r="EWB34"/>
      <c r="EWC34"/>
      <c r="EWD34"/>
      <c r="EWE34"/>
      <c r="EWF34"/>
      <c r="EWG34"/>
      <c r="EWH34"/>
      <c r="EWI34"/>
      <c r="EWJ34"/>
      <c r="EWK34"/>
      <c r="EWL34"/>
      <c r="EWM34"/>
      <c r="EWN34"/>
      <c r="EWO34"/>
      <c r="EWP34"/>
      <c r="EWQ34"/>
      <c r="EWR34"/>
      <c r="EWS34"/>
      <c r="EWT34"/>
      <c r="EWU34"/>
      <c r="EWV34"/>
      <c r="EWW34"/>
      <c r="EWX34"/>
      <c r="EWY34"/>
      <c r="EWZ34"/>
      <c r="EXA34"/>
      <c r="EXB34"/>
      <c r="EXC34"/>
      <c r="EXD34"/>
      <c r="EXE34"/>
      <c r="EXF34"/>
      <c r="EXG34"/>
      <c r="EXH34"/>
      <c r="EXI34"/>
      <c r="EXJ34"/>
      <c r="EXK34"/>
      <c r="EXL34"/>
      <c r="EXM34"/>
      <c r="EXN34"/>
      <c r="EXO34"/>
      <c r="EXP34"/>
      <c r="EXQ34"/>
      <c r="EXR34"/>
      <c r="EXS34"/>
      <c r="EXT34"/>
      <c r="EXU34"/>
      <c r="EXV34"/>
      <c r="EXW34"/>
      <c r="EXX34"/>
      <c r="EXY34"/>
      <c r="EXZ34"/>
      <c r="EYA34"/>
      <c r="EYB34"/>
      <c r="EYC34"/>
      <c r="EYD34"/>
      <c r="EYE34"/>
      <c r="EYF34"/>
      <c r="EYG34"/>
      <c r="EYH34"/>
      <c r="EYI34"/>
      <c r="EYJ34"/>
      <c r="EYK34"/>
      <c r="EYL34"/>
      <c r="EYM34"/>
      <c r="EYN34"/>
      <c r="EYO34"/>
      <c r="EYP34"/>
      <c r="EYQ34"/>
      <c r="EYR34"/>
      <c r="EYS34"/>
      <c r="EYT34"/>
      <c r="EYU34"/>
      <c r="EYV34"/>
      <c r="EYW34"/>
      <c r="EYX34"/>
      <c r="EYY34"/>
      <c r="EYZ34"/>
      <c r="EZA34"/>
      <c r="EZB34"/>
      <c r="EZC34"/>
      <c r="EZD34"/>
      <c r="EZE34"/>
      <c r="EZF34"/>
      <c r="EZG34"/>
      <c r="EZH34"/>
      <c r="EZI34"/>
      <c r="EZJ34"/>
      <c r="EZK34"/>
      <c r="EZL34"/>
      <c r="EZM34"/>
      <c r="EZN34"/>
      <c r="EZO34"/>
      <c r="EZP34"/>
      <c r="EZQ34"/>
      <c r="EZR34"/>
      <c r="EZS34"/>
      <c r="EZT34"/>
      <c r="EZU34"/>
      <c r="EZV34"/>
      <c r="EZW34"/>
      <c r="EZX34"/>
      <c r="EZY34"/>
      <c r="EZZ34"/>
      <c r="FAA34"/>
      <c r="FAB34"/>
      <c r="FAC34"/>
      <c r="FAD34"/>
      <c r="FAE34"/>
      <c r="FAF34"/>
      <c r="FAG34"/>
      <c r="FAH34"/>
      <c r="FAI34"/>
      <c r="FAJ34"/>
      <c r="FAK34"/>
      <c r="FAL34"/>
      <c r="FAM34"/>
      <c r="FAN34"/>
      <c r="FAO34"/>
      <c r="FAP34"/>
      <c r="FAQ34"/>
      <c r="FAR34"/>
      <c r="FAS34"/>
      <c r="FAT34"/>
      <c r="FAU34"/>
      <c r="FAV34"/>
      <c r="FAW34"/>
      <c r="FAX34"/>
      <c r="FAY34"/>
      <c r="FAZ34"/>
      <c r="FBA34"/>
      <c r="FBB34"/>
      <c r="FBC34"/>
      <c r="FBD34"/>
      <c r="FBE34"/>
      <c r="FBF34"/>
      <c r="FBG34"/>
      <c r="FBH34"/>
      <c r="FBI34"/>
      <c r="FBJ34"/>
      <c r="FBK34"/>
      <c r="FBL34"/>
      <c r="FBM34"/>
      <c r="FBN34"/>
      <c r="FBO34"/>
      <c r="FBP34"/>
      <c r="FBQ34"/>
      <c r="FBR34"/>
      <c r="FBS34"/>
      <c r="FBT34"/>
      <c r="FBU34"/>
      <c r="FBV34"/>
      <c r="FBW34"/>
      <c r="FBX34"/>
      <c r="FBY34"/>
      <c r="FBZ34"/>
      <c r="FCA34"/>
      <c r="FCB34"/>
      <c r="FCC34"/>
      <c r="FCD34"/>
      <c r="FCE34"/>
      <c r="FCF34"/>
      <c r="FCG34"/>
      <c r="FCH34"/>
      <c r="FCI34"/>
      <c r="FCJ34"/>
      <c r="FCK34"/>
      <c r="FCL34"/>
      <c r="FCM34"/>
      <c r="FCN34"/>
      <c r="FCO34"/>
      <c r="FCP34"/>
      <c r="FCQ34"/>
      <c r="FCR34"/>
      <c r="FCS34"/>
      <c r="FCT34"/>
      <c r="FCU34"/>
      <c r="FCV34"/>
      <c r="FCW34"/>
      <c r="FCX34"/>
      <c r="FCY34"/>
      <c r="FCZ34"/>
      <c r="FDA34"/>
      <c r="FDB34"/>
      <c r="FDC34"/>
      <c r="FDD34"/>
      <c r="FDE34"/>
      <c r="FDF34"/>
      <c r="FDG34"/>
      <c r="FDH34"/>
      <c r="FDI34"/>
      <c r="FDJ34"/>
      <c r="FDK34"/>
      <c r="FDL34"/>
      <c r="FDM34"/>
      <c r="FDN34"/>
      <c r="FDO34"/>
      <c r="FDP34"/>
      <c r="FDQ34"/>
      <c r="FDR34"/>
      <c r="FDS34"/>
      <c r="FDT34"/>
      <c r="FDU34"/>
      <c r="FDV34"/>
      <c r="FDW34"/>
      <c r="FDX34"/>
      <c r="FDY34"/>
      <c r="FDZ34"/>
      <c r="FEA34"/>
      <c r="FEB34"/>
      <c r="FEC34"/>
      <c r="FED34"/>
      <c r="FEE34"/>
      <c r="FEF34"/>
      <c r="FEG34"/>
      <c r="FEH34"/>
      <c r="FEI34"/>
      <c r="FEJ34"/>
      <c r="FEK34"/>
      <c r="FEL34"/>
      <c r="FEM34"/>
      <c r="FEN34"/>
      <c r="FEO34"/>
      <c r="FEP34"/>
      <c r="FEQ34"/>
      <c r="FER34"/>
      <c r="FES34"/>
      <c r="FET34"/>
      <c r="FEU34"/>
      <c r="FEV34"/>
      <c r="FEW34"/>
      <c r="FEX34"/>
      <c r="FEY34"/>
      <c r="FEZ34"/>
      <c r="FFA34"/>
      <c r="FFB34"/>
      <c r="FFC34"/>
      <c r="FFD34"/>
      <c r="FFE34"/>
      <c r="FFF34"/>
      <c r="FFG34"/>
      <c r="FFH34"/>
      <c r="FFI34"/>
      <c r="FFJ34"/>
      <c r="FFK34"/>
      <c r="FFL34"/>
      <c r="FFM34"/>
      <c r="FFN34"/>
      <c r="FFO34"/>
      <c r="FFP34"/>
      <c r="FFQ34"/>
      <c r="FFR34"/>
      <c r="FFS34"/>
      <c r="FFT34"/>
      <c r="FFU34"/>
      <c r="FFV34"/>
      <c r="FFW34"/>
      <c r="FFX34"/>
      <c r="FFY34"/>
      <c r="FFZ34"/>
      <c r="FGA34"/>
      <c r="FGB34"/>
      <c r="FGC34"/>
      <c r="FGD34"/>
      <c r="FGE34"/>
      <c r="FGF34"/>
      <c r="FGG34"/>
      <c r="FGH34"/>
      <c r="FGI34"/>
      <c r="FGJ34"/>
      <c r="FGK34"/>
      <c r="FGL34"/>
      <c r="FGM34"/>
      <c r="FGN34"/>
      <c r="FGO34"/>
      <c r="FGP34"/>
      <c r="FGQ34"/>
      <c r="FGR34"/>
      <c r="FGS34"/>
      <c r="FGT34"/>
      <c r="FGU34"/>
      <c r="FGV34"/>
      <c r="FGW34"/>
      <c r="FGX34"/>
      <c r="FGY34"/>
      <c r="FGZ34"/>
      <c r="FHA34"/>
      <c r="FHB34"/>
      <c r="FHC34"/>
      <c r="FHD34"/>
      <c r="FHE34"/>
      <c r="FHF34"/>
      <c r="FHG34"/>
      <c r="FHH34"/>
      <c r="FHI34"/>
      <c r="FHJ34"/>
      <c r="FHK34"/>
      <c r="FHL34"/>
      <c r="FHM34"/>
      <c r="FHN34"/>
      <c r="FHO34"/>
      <c r="FHP34"/>
      <c r="FHQ34"/>
      <c r="FHR34"/>
      <c r="FHS34"/>
      <c r="FHT34"/>
      <c r="FHU34"/>
      <c r="FHV34"/>
      <c r="FHW34"/>
      <c r="FHX34"/>
      <c r="FHY34"/>
      <c r="FHZ34"/>
      <c r="FIA34"/>
      <c r="FIB34"/>
      <c r="FIC34"/>
      <c r="FID34"/>
      <c r="FIE34"/>
      <c r="FIF34"/>
      <c r="FIG34"/>
      <c r="FIH34"/>
      <c r="FII34"/>
      <c r="FIJ34"/>
      <c r="FIK34"/>
      <c r="FIL34"/>
      <c r="FIM34"/>
      <c r="FIN34"/>
      <c r="FIO34"/>
      <c r="FIP34"/>
      <c r="FIQ34"/>
      <c r="FIR34"/>
      <c r="FIS34"/>
      <c r="FIT34"/>
      <c r="FIU34"/>
      <c r="FIV34"/>
      <c r="FIW34"/>
      <c r="FIX34"/>
      <c r="FIY34"/>
      <c r="FIZ34"/>
      <c r="FJA34"/>
      <c r="FJB34"/>
      <c r="FJC34"/>
      <c r="FJD34"/>
      <c r="FJE34"/>
      <c r="FJF34"/>
      <c r="FJG34"/>
      <c r="FJH34"/>
      <c r="FJI34"/>
      <c r="FJJ34"/>
      <c r="FJK34"/>
      <c r="FJL34"/>
      <c r="FJM34"/>
      <c r="FJN34"/>
      <c r="FJO34"/>
      <c r="FJP34"/>
      <c r="FJQ34"/>
      <c r="FJR34"/>
      <c r="FJS34"/>
      <c r="FJT34"/>
      <c r="FJU34"/>
      <c r="FJV34"/>
      <c r="FJW34"/>
      <c r="FJX34"/>
      <c r="FJY34"/>
      <c r="FJZ34"/>
      <c r="FKA34"/>
      <c r="FKB34"/>
      <c r="FKC34"/>
      <c r="FKD34"/>
      <c r="FKE34"/>
      <c r="FKF34"/>
      <c r="FKG34"/>
      <c r="FKH34"/>
      <c r="FKI34"/>
      <c r="FKJ34"/>
      <c r="FKK34"/>
      <c r="FKL34"/>
      <c r="FKM34"/>
      <c r="FKN34"/>
      <c r="FKO34"/>
      <c r="FKP34"/>
      <c r="FKQ34"/>
      <c r="FKR34"/>
      <c r="FKS34"/>
      <c r="FKT34"/>
      <c r="FKU34"/>
      <c r="FKV34"/>
      <c r="FKW34"/>
      <c r="FKX34"/>
      <c r="FKY34"/>
      <c r="FKZ34"/>
      <c r="FLA34"/>
      <c r="FLB34"/>
      <c r="FLC34"/>
      <c r="FLD34"/>
      <c r="FLE34"/>
      <c r="FLF34"/>
      <c r="FLG34"/>
      <c r="FLH34"/>
      <c r="FLI34"/>
      <c r="FLJ34"/>
      <c r="FLK34"/>
      <c r="FLL34"/>
      <c r="FLM34"/>
      <c r="FLN34"/>
      <c r="FLO34"/>
      <c r="FLP34"/>
      <c r="FLQ34"/>
      <c r="FLR34"/>
      <c r="FLS34"/>
      <c r="FLT34"/>
      <c r="FLU34"/>
      <c r="FLV34"/>
      <c r="FLW34"/>
      <c r="FLX34"/>
      <c r="FLY34"/>
      <c r="FLZ34"/>
      <c r="FMA34"/>
      <c r="FMB34"/>
      <c r="FMC34"/>
      <c r="FMD34"/>
      <c r="FME34"/>
      <c r="FMF34"/>
      <c r="FMG34"/>
      <c r="FMH34"/>
      <c r="FMI34"/>
      <c r="FMJ34"/>
      <c r="FMK34"/>
      <c r="FML34"/>
      <c r="FMM34"/>
      <c r="FMN34"/>
      <c r="FMO34"/>
      <c r="FMP34"/>
      <c r="FMQ34"/>
      <c r="FMR34"/>
      <c r="FMS34"/>
      <c r="FMT34"/>
      <c r="FMU34"/>
      <c r="FMV34"/>
      <c r="FMW34"/>
      <c r="FMX34"/>
      <c r="FMY34"/>
      <c r="FMZ34"/>
      <c r="FNA34"/>
      <c r="FNB34"/>
      <c r="FNC34"/>
      <c r="FND34"/>
      <c r="FNE34"/>
      <c r="FNF34"/>
      <c r="FNG34"/>
      <c r="FNH34"/>
      <c r="FNI34"/>
      <c r="FNJ34"/>
      <c r="FNK34"/>
      <c r="FNL34"/>
      <c r="FNM34"/>
      <c r="FNN34"/>
      <c r="FNO34"/>
      <c r="FNP34"/>
      <c r="FNQ34"/>
      <c r="FNR34"/>
      <c r="FNS34"/>
      <c r="FNT34"/>
      <c r="FNU34"/>
      <c r="FNV34"/>
      <c r="FNW34"/>
      <c r="FNX34"/>
      <c r="FNY34"/>
      <c r="FNZ34"/>
      <c r="FOA34"/>
      <c r="FOB34"/>
      <c r="FOC34"/>
      <c r="FOD34"/>
      <c r="FOE34"/>
      <c r="FOF34"/>
      <c r="FOG34"/>
      <c r="FOH34"/>
      <c r="FOI34"/>
      <c r="FOJ34"/>
      <c r="FOK34"/>
      <c r="FOL34"/>
      <c r="FOM34"/>
      <c r="FON34"/>
      <c r="FOO34"/>
      <c r="FOP34"/>
      <c r="FOQ34"/>
      <c r="FOR34"/>
      <c r="FOS34"/>
      <c r="FOT34"/>
      <c r="FOU34"/>
      <c r="FOV34"/>
      <c r="FOW34"/>
      <c r="FOX34"/>
      <c r="FOY34"/>
      <c r="FOZ34"/>
      <c r="FPA34"/>
      <c r="FPB34"/>
      <c r="FPC34"/>
      <c r="FPD34"/>
      <c r="FPE34"/>
      <c r="FPF34"/>
      <c r="FPG34"/>
      <c r="FPH34"/>
      <c r="FPI34"/>
      <c r="FPJ34"/>
      <c r="FPK34"/>
      <c r="FPL34"/>
      <c r="FPM34"/>
      <c r="FPN34"/>
      <c r="FPO34"/>
      <c r="FPP34"/>
      <c r="FPQ34"/>
      <c r="FPR34"/>
      <c r="FPS34"/>
      <c r="FPT34"/>
      <c r="FPU34"/>
      <c r="FPV34"/>
      <c r="FPW34"/>
      <c r="FPX34"/>
      <c r="FPY34"/>
      <c r="FPZ34"/>
      <c r="FQA34"/>
      <c r="FQB34"/>
      <c r="FQC34"/>
      <c r="FQD34"/>
      <c r="FQE34"/>
      <c r="FQF34"/>
      <c r="FQG34"/>
      <c r="FQH34"/>
      <c r="FQI34"/>
      <c r="FQJ34"/>
      <c r="FQK34"/>
      <c r="FQL34"/>
      <c r="FQM34"/>
      <c r="FQN34"/>
      <c r="FQO34"/>
      <c r="FQP34"/>
      <c r="FQQ34"/>
      <c r="FQR34"/>
      <c r="FQS34"/>
      <c r="FQT34"/>
      <c r="FQU34"/>
      <c r="FQV34"/>
      <c r="FQW34"/>
      <c r="FQX34"/>
      <c r="FQY34"/>
      <c r="FQZ34"/>
      <c r="FRA34"/>
      <c r="FRB34"/>
      <c r="FRC34"/>
      <c r="FRD34"/>
      <c r="FRE34"/>
      <c r="FRF34"/>
      <c r="FRG34"/>
      <c r="FRH34"/>
      <c r="FRI34"/>
      <c r="FRJ34"/>
      <c r="FRK34"/>
      <c r="FRL34"/>
      <c r="FRM34"/>
      <c r="FRN34"/>
      <c r="FRO34"/>
      <c r="FRP34"/>
      <c r="FRQ34"/>
      <c r="FRR34"/>
      <c r="FRS34"/>
      <c r="FRT34"/>
      <c r="FRU34"/>
      <c r="FRV34"/>
      <c r="FRW34"/>
      <c r="FRX34"/>
      <c r="FRY34"/>
      <c r="FRZ34"/>
      <c r="FSA34"/>
      <c r="FSB34"/>
      <c r="FSC34"/>
      <c r="FSD34"/>
      <c r="FSE34"/>
      <c r="FSF34"/>
      <c r="FSG34"/>
      <c r="FSH34"/>
      <c r="FSI34"/>
      <c r="FSJ34"/>
      <c r="FSK34"/>
      <c r="FSL34"/>
      <c r="FSM34"/>
      <c r="FSN34"/>
      <c r="FSO34"/>
      <c r="FSP34"/>
      <c r="FSQ34"/>
      <c r="FSR34"/>
      <c r="FSS34"/>
      <c r="FST34"/>
      <c r="FSU34"/>
      <c r="FSV34"/>
      <c r="FSW34"/>
      <c r="FSX34"/>
      <c r="FSY34"/>
      <c r="FSZ34"/>
      <c r="FTA34"/>
      <c r="FTB34"/>
      <c r="FTC34"/>
      <c r="FTD34"/>
      <c r="FTE34"/>
      <c r="FTF34"/>
      <c r="FTG34"/>
      <c r="FTH34"/>
      <c r="FTI34"/>
      <c r="FTJ34"/>
      <c r="FTK34"/>
      <c r="FTL34"/>
      <c r="FTM34"/>
      <c r="FTN34"/>
      <c r="FTO34"/>
      <c r="FTP34"/>
      <c r="FTQ34"/>
      <c r="FTR34"/>
      <c r="FTS34"/>
      <c r="FTT34"/>
      <c r="FTU34"/>
      <c r="FTV34"/>
      <c r="FTW34"/>
      <c r="FTX34"/>
      <c r="FTY34"/>
      <c r="FTZ34"/>
      <c r="FUA34"/>
      <c r="FUB34"/>
      <c r="FUC34"/>
      <c r="FUD34"/>
      <c r="FUE34"/>
      <c r="FUF34"/>
      <c r="FUG34"/>
      <c r="FUH34"/>
      <c r="FUI34"/>
      <c r="FUJ34"/>
      <c r="FUK34"/>
      <c r="FUL34"/>
      <c r="FUM34"/>
      <c r="FUN34"/>
      <c r="FUO34"/>
      <c r="FUP34"/>
      <c r="FUQ34"/>
      <c r="FUR34"/>
      <c r="FUS34"/>
      <c r="FUT34"/>
      <c r="FUU34"/>
      <c r="FUV34"/>
      <c r="FUW34"/>
      <c r="FUX34"/>
      <c r="FUY34"/>
      <c r="FUZ34"/>
      <c r="FVA34"/>
      <c r="FVB34"/>
      <c r="FVC34"/>
      <c r="FVD34"/>
      <c r="FVE34"/>
      <c r="FVF34"/>
      <c r="FVG34"/>
      <c r="FVH34"/>
      <c r="FVI34"/>
      <c r="FVJ34"/>
      <c r="FVK34"/>
      <c r="FVL34"/>
      <c r="FVM34"/>
      <c r="FVN34"/>
      <c r="FVO34"/>
      <c r="FVP34"/>
      <c r="FVQ34"/>
      <c r="FVR34"/>
      <c r="FVS34"/>
      <c r="FVT34"/>
      <c r="FVU34"/>
      <c r="FVV34"/>
      <c r="FVW34"/>
      <c r="FVX34"/>
      <c r="FVY34"/>
      <c r="FVZ34"/>
      <c r="FWA34"/>
      <c r="FWB34"/>
      <c r="FWC34"/>
      <c r="FWD34"/>
      <c r="FWE34"/>
      <c r="FWF34"/>
      <c r="FWG34"/>
      <c r="FWH34"/>
      <c r="FWI34"/>
      <c r="FWJ34"/>
      <c r="FWK34"/>
      <c r="FWL34"/>
      <c r="FWM34"/>
      <c r="FWN34"/>
      <c r="FWO34"/>
      <c r="FWP34"/>
      <c r="FWQ34"/>
      <c r="FWR34"/>
      <c r="FWS34"/>
      <c r="FWT34"/>
      <c r="FWU34"/>
      <c r="FWV34"/>
      <c r="FWW34"/>
      <c r="FWX34"/>
      <c r="FWY34"/>
      <c r="FWZ34"/>
      <c r="FXA34"/>
      <c r="FXB34"/>
      <c r="FXC34"/>
      <c r="FXD34"/>
      <c r="FXE34"/>
      <c r="FXF34"/>
      <c r="FXG34"/>
      <c r="FXH34"/>
      <c r="FXI34"/>
      <c r="FXJ34"/>
      <c r="FXK34"/>
      <c r="FXL34"/>
      <c r="FXM34"/>
      <c r="FXN34"/>
      <c r="FXO34"/>
      <c r="FXP34"/>
      <c r="FXQ34"/>
      <c r="FXR34"/>
      <c r="FXS34"/>
      <c r="FXT34"/>
      <c r="FXU34"/>
      <c r="FXV34"/>
      <c r="FXW34"/>
      <c r="FXX34"/>
      <c r="FXY34"/>
      <c r="FXZ34"/>
      <c r="FYA34"/>
      <c r="FYB34"/>
      <c r="FYC34"/>
      <c r="FYD34"/>
      <c r="FYE34"/>
      <c r="FYF34"/>
      <c r="FYG34"/>
      <c r="FYH34"/>
      <c r="FYI34"/>
      <c r="FYJ34"/>
      <c r="FYK34"/>
      <c r="FYL34"/>
      <c r="FYM34"/>
      <c r="FYN34"/>
      <c r="FYO34"/>
      <c r="FYP34"/>
      <c r="FYQ34"/>
      <c r="FYR34"/>
      <c r="FYS34"/>
      <c r="FYT34"/>
      <c r="FYU34"/>
      <c r="FYV34"/>
      <c r="FYW34"/>
      <c r="FYX34"/>
      <c r="FYY34"/>
      <c r="FYZ34"/>
      <c r="FZA34"/>
      <c r="FZB34"/>
      <c r="FZC34"/>
      <c r="FZD34"/>
      <c r="FZE34"/>
      <c r="FZF34"/>
      <c r="FZG34"/>
      <c r="FZH34"/>
      <c r="FZI34"/>
      <c r="FZJ34"/>
      <c r="FZK34"/>
      <c r="FZL34"/>
      <c r="FZM34"/>
      <c r="FZN34"/>
      <c r="FZO34"/>
      <c r="FZP34"/>
      <c r="FZQ34"/>
      <c r="FZR34"/>
      <c r="FZS34"/>
      <c r="FZT34"/>
      <c r="FZU34"/>
      <c r="FZV34"/>
      <c r="FZW34"/>
      <c r="FZX34"/>
      <c r="FZY34"/>
      <c r="FZZ34"/>
      <c r="GAA34"/>
      <c r="GAB34"/>
      <c r="GAC34"/>
      <c r="GAD34"/>
      <c r="GAE34"/>
      <c r="GAF34"/>
      <c r="GAG34"/>
      <c r="GAH34"/>
      <c r="GAI34"/>
      <c r="GAJ34"/>
      <c r="GAK34"/>
      <c r="GAL34"/>
      <c r="GAM34"/>
      <c r="GAN34"/>
      <c r="GAO34"/>
      <c r="GAP34"/>
      <c r="GAQ34"/>
      <c r="GAR34"/>
      <c r="GAS34"/>
      <c r="GAT34"/>
      <c r="GAU34"/>
      <c r="GAV34"/>
      <c r="GAW34"/>
      <c r="GAX34"/>
      <c r="GAY34"/>
      <c r="GAZ34"/>
      <c r="GBA34"/>
      <c r="GBB34"/>
      <c r="GBC34"/>
      <c r="GBD34"/>
      <c r="GBE34"/>
      <c r="GBF34"/>
      <c r="GBG34"/>
      <c r="GBH34"/>
      <c r="GBI34"/>
      <c r="GBJ34"/>
      <c r="GBK34"/>
      <c r="GBL34"/>
      <c r="GBM34"/>
      <c r="GBN34"/>
      <c r="GBO34"/>
      <c r="GBP34"/>
      <c r="GBQ34"/>
      <c r="GBR34"/>
      <c r="GBS34"/>
      <c r="GBT34"/>
      <c r="GBU34"/>
      <c r="GBV34"/>
      <c r="GBW34"/>
      <c r="GBX34"/>
      <c r="GBY34"/>
      <c r="GBZ34"/>
      <c r="GCA34"/>
      <c r="GCB34"/>
      <c r="GCC34"/>
      <c r="GCD34"/>
      <c r="GCE34"/>
      <c r="GCF34"/>
      <c r="GCG34"/>
      <c r="GCH34"/>
      <c r="GCI34"/>
      <c r="GCJ34"/>
      <c r="GCK34"/>
      <c r="GCL34"/>
      <c r="GCM34"/>
      <c r="GCN34"/>
      <c r="GCO34"/>
      <c r="GCP34"/>
      <c r="GCQ34"/>
      <c r="GCR34"/>
      <c r="GCS34"/>
      <c r="GCT34"/>
      <c r="GCU34"/>
      <c r="GCV34"/>
      <c r="GCW34"/>
      <c r="GCX34"/>
      <c r="GCY34"/>
      <c r="GCZ34"/>
      <c r="GDA34"/>
      <c r="GDB34"/>
      <c r="GDC34"/>
      <c r="GDD34"/>
      <c r="GDE34"/>
      <c r="GDF34"/>
      <c r="GDG34"/>
      <c r="GDH34"/>
      <c r="GDI34"/>
      <c r="GDJ34"/>
      <c r="GDK34"/>
      <c r="GDL34"/>
      <c r="GDM34"/>
      <c r="GDN34"/>
      <c r="GDO34"/>
      <c r="GDP34"/>
      <c r="GDQ34"/>
      <c r="GDR34"/>
      <c r="GDS34"/>
      <c r="GDT34"/>
      <c r="GDU34"/>
      <c r="GDV34"/>
      <c r="GDW34"/>
      <c r="GDX34"/>
      <c r="GDY34"/>
      <c r="GDZ34"/>
      <c r="GEA34"/>
      <c r="GEB34"/>
      <c r="GEC34"/>
      <c r="GED34"/>
      <c r="GEE34"/>
      <c r="GEF34"/>
      <c r="GEG34"/>
      <c r="GEH34"/>
      <c r="GEI34"/>
      <c r="GEJ34"/>
      <c r="GEK34"/>
      <c r="GEL34"/>
      <c r="GEM34"/>
      <c r="GEN34"/>
      <c r="GEO34"/>
      <c r="GEP34"/>
      <c r="GEQ34"/>
      <c r="GER34"/>
      <c r="GES34"/>
      <c r="GET34"/>
      <c r="GEU34"/>
      <c r="GEV34"/>
      <c r="GEW34"/>
      <c r="GEX34"/>
      <c r="GEY34"/>
      <c r="GEZ34"/>
      <c r="GFA34"/>
      <c r="GFB34"/>
      <c r="GFC34"/>
      <c r="GFD34"/>
      <c r="GFE34"/>
      <c r="GFF34"/>
      <c r="GFG34"/>
      <c r="GFH34"/>
      <c r="GFI34"/>
      <c r="GFJ34"/>
      <c r="GFK34"/>
      <c r="GFL34"/>
      <c r="GFM34"/>
      <c r="GFN34"/>
      <c r="GFO34"/>
      <c r="GFP34"/>
      <c r="GFQ34"/>
      <c r="GFR34"/>
      <c r="GFS34"/>
      <c r="GFT34"/>
      <c r="GFU34"/>
      <c r="GFV34"/>
      <c r="GFW34"/>
      <c r="GFX34"/>
      <c r="GFY34"/>
      <c r="GFZ34"/>
      <c r="GGA34"/>
      <c r="GGB34"/>
      <c r="GGC34"/>
      <c r="GGD34"/>
      <c r="GGE34"/>
      <c r="GGF34"/>
      <c r="GGG34"/>
      <c r="GGH34"/>
      <c r="GGI34"/>
      <c r="GGJ34"/>
      <c r="GGK34"/>
      <c r="GGL34"/>
      <c r="GGM34"/>
      <c r="GGN34"/>
      <c r="GGO34"/>
      <c r="GGP34"/>
      <c r="GGQ34"/>
      <c r="GGR34"/>
      <c r="GGS34"/>
      <c r="GGT34"/>
      <c r="GGU34"/>
      <c r="GGV34"/>
      <c r="GGW34"/>
      <c r="GGX34"/>
      <c r="GGY34"/>
      <c r="GGZ34"/>
      <c r="GHA34"/>
      <c r="GHB34"/>
      <c r="GHC34"/>
      <c r="GHD34"/>
      <c r="GHE34"/>
      <c r="GHF34"/>
      <c r="GHG34"/>
      <c r="GHH34"/>
      <c r="GHI34"/>
      <c r="GHJ34"/>
      <c r="GHK34"/>
      <c r="GHL34"/>
      <c r="GHM34"/>
      <c r="GHN34"/>
      <c r="GHO34"/>
      <c r="GHP34"/>
      <c r="GHQ34"/>
      <c r="GHR34"/>
      <c r="GHS34"/>
      <c r="GHT34"/>
      <c r="GHU34"/>
      <c r="GHV34"/>
      <c r="GHW34"/>
      <c r="GHX34"/>
      <c r="GHY34"/>
      <c r="GHZ34"/>
      <c r="GIA34"/>
      <c r="GIB34"/>
      <c r="GIC34"/>
      <c r="GID34"/>
      <c r="GIE34"/>
      <c r="GIF34"/>
      <c r="GIG34"/>
      <c r="GIH34"/>
      <c r="GII34"/>
      <c r="GIJ34"/>
      <c r="GIK34"/>
      <c r="GIL34"/>
      <c r="GIM34"/>
      <c r="GIN34"/>
      <c r="GIO34"/>
      <c r="GIP34"/>
      <c r="GIQ34"/>
      <c r="GIR34"/>
      <c r="GIS34"/>
      <c r="GIT34"/>
      <c r="GIU34"/>
      <c r="GIV34"/>
      <c r="GIW34"/>
      <c r="GIX34"/>
      <c r="GIY34"/>
      <c r="GIZ34"/>
      <c r="GJA34"/>
      <c r="GJB34"/>
      <c r="GJC34"/>
      <c r="GJD34"/>
      <c r="GJE34"/>
      <c r="GJF34"/>
      <c r="GJG34"/>
      <c r="GJH34"/>
      <c r="GJI34"/>
      <c r="GJJ34"/>
      <c r="GJK34"/>
      <c r="GJL34"/>
      <c r="GJM34"/>
      <c r="GJN34"/>
      <c r="GJO34"/>
      <c r="GJP34"/>
      <c r="GJQ34"/>
      <c r="GJR34"/>
      <c r="GJS34"/>
      <c r="GJT34"/>
      <c r="GJU34"/>
      <c r="GJV34"/>
      <c r="GJW34"/>
      <c r="GJX34"/>
      <c r="GJY34"/>
      <c r="GJZ34"/>
      <c r="GKA34"/>
      <c r="GKB34"/>
      <c r="GKC34"/>
      <c r="GKD34"/>
      <c r="GKE34"/>
      <c r="GKF34"/>
      <c r="GKG34"/>
      <c r="GKH34"/>
      <c r="GKI34"/>
      <c r="GKJ34"/>
      <c r="GKK34"/>
      <c r="GKL34"/>
      <c r="GKM34"/>
      <c r="GKN34"/>
      <c r="GKO34"/>
      <c r="GKP34"/>
      <c r="GKQ34"/>
      <c r="GKR34"/>
      <c r="GKS34"/>
      <c r="GKT34"/>
      <c r="GKU34"/>
      <c r="GKV34"/>
      <c r="GKW34"/>
      <c r="GKX34"/>
      <c r="GKY34"/>
      <c r="GKZ34"/>
      <c r="GLA34"/>
      <c r="GLB34"/>
      <c r="GLC34"/>
      <c r="GLD34"/>
      <c r="GLE34"/>
      <c r="GLF34"/>
      <c r="GLG34"/>
      <c r="GLH34"/>
      <c r="GLI34"/>
      <c r="GLJ34"/>
      <c r="GLK34"/>
      <c r="GLL34"/>
      <c r="GLM34"/>
      <c r="GLN34"/>
      <c r="GLO34"/>
      <c r="GLP34"/>
      <c r="GLQ34"/>
      <c r="GLR34"/>
      <c r="GLS34"/>
      <c r="GLT34"/>
      <c r="GLU34"/>
      <c r="GLV34"/>
      <c r="GLW34"/>
      <c r="GLX34"/>
      <c r="GLY34"/>
      <c r="GLZ34"/>
      <c r="GMA34"/>
      <c r="GMB34"/>
      <c r="GMC34"/>
      <c r="GMD34"/>
      <c r="GME34"/>
      <c r="GMF34"/>
      <c r="GMG34"/>
      <c r="GMH34"/>
      <c r="GMI34"/>
      <c r="GMJ34"/>
      <c r="GMK34"/>
      <c r="GML34"/>
      <c r="GMM34"/>
      <c r="GMN34"/>
      <c r="GMO34"/>
      <c r="GMP34"/>
      <c r="GMQ34"/>
      <c r="GMR34"/>
      <c r="GMS34"/>
      <c r="GMT34"/>
      <c r="GMU34"/>
      <c r="GMV34"/>
      <c r="GMW34"/>
      <c r="GMX34"/>
      <c r="GMY34"/>
      <c r="GMZ34"/>
      <c r="GNA34"/>
      <c r="GNB34"/>
      <c r="GNC34"/>
      <c r="GND34"/>
      <c r="GNE34"/>
      <c r="GNF34"/>
      <c r="GNG34"/>
      <c r="GNH34"/>
      <c r="GNI34"/>
      <c r="GNJ34"/>
      <c r="GNK34"/>
      <c r="GNL34"/>
      <c r="GNM34"/>
      <c r="GNN34"/>
      <c r="GNO34"/>
      <c r="GNP34"/>
      <c r="GNQ34"/>
      <c r="GNR34"/>
      <c r="GNS34"/>
      <c r="GNT34"/>
      <c r="GNU34"/>
      <c r="GNV34"/>
      <c r="GNW34"/>
      <c r="GNX34"/>
      <c r="GNY34"/>
      <c r="GNZ34"/>
      <c r="GOA34"/>
      <c r="GOB34"/>
      <c r="GOC34"/>
      <c r="GOD34"/>
      <c r="GOE34"/>
      <c r="GOF34"/>
      <c r="GOG34"/>
      <c r="GOH34"/>
      <c r="GOI34"/>
      <c r="GOJ34"/>
      <c r="GOK34"/>
      <c r="GOL34"/>
      <c r="GOM34"/>
      <c r="GON34"/>
      <c r="GOO34"/>
      <c r="GOP34"/>
      <c r="GOQ34"/>
      <c r="GOR34"/>
      <c r="GOS34"/>
      <c r="GOT34"/>
      <c r="GOU34"/>
      <c r="GOV34"/>
      <c r="GOW34"/>
      <c r="GOX34"/>
      <c r="GOY34"/>
      <c r="GOZ34"/>
      <c r="GPA34"/>
      <c r="GPB34"/>
      <c r="GPC34"/>
      <c r="GPD34"/>
      <c r="GPE34"/>
      <c r="GPF34"/>
      <c r="GPG34"/>
      <c r="GPH34"/>
      <c r="GPI34"/>
      <c r="GPJ34"/>
      <c r="GPK34"/>
      <c r="GPL34"/>
      <c r="GPM34"/>
      <c r="GPN34"/>
      <c r="GPO34"/>
      <c r="GPP34"/>
      <c r="GPQ34"/>
      <c r="GPR34"/>
      <c r="GPS34"/>
      <c r="GPT34"/>
      <c r="GPU34"/>
      <c r="GPV34"/>
      <c r="GPW34"/>
      <c r="GPX34"/>
      <c r="GPY34"/>
      <c r="GPZ34"/>
      <c r="GQA34"/>
      <c r="GQB34"/>
      <c r="GQC34"/>
      <c r="GQD34"/>
      <c r="GQE34"/>
      <c r="GQF34"/>
      <c r="GQG34"/>
      <c r="GQH34"/>
      <c r="GQI34"/>
      <c r="GQJ34"/>
      <c r="GQK34"/>
      <c r="GQL34"/>
      <c r="GQM34"/>
      <c r="GQN34"/>
      <c r="GQO34"/>
      <c r="GQP34"/>
      <c r="GQQ34"/>
      <c r="GQR34"/>
      <c r="GQS34"/>
      <c r="GQT34"/>
      <c r="GQU34"/>
      <c r="GQV34"/>
      <c r="GQW34"/>
      <c r="GQX34"/>
      <c r="GQY34"/>
      <c r="GQZ34"/>
      <c r="GRA34"/>
      <c r="GRB34"/>
      <c r="GRC34"/>
      <c r="GRD34"/>
      <c r="GRE34"/>
      <c r="GRF34"/>
      <c r="GRG34"/>
      <c r="GRH34"/>
      <c r="GRI34"/>
      <c r="GRJ34"/>
      <c r="GRK34"/>
      <c r="GRL34"/>
      <c r="GRM34"/>
      <c r="GRN34"/>
      <c r="GRO34"/>
      <c r="GRP34"/>
      <c r="GRQ34"/>
      <c r="GRR34"/>
      <c r="GRS34"/>
      <c r="GRT34"/>
      <c r="GRU34"/>
      <c r="GRV34"/>
      <c r="GRW34"/>
      <c r="GRX34"/>
      <c r="GRY34"/>
      <c r="GRZ34"/>
      <c r="GSA34"/>
      <c r="GSB34"/>
      <c r="GSC34"/>
      <c r="GSD34"/>
      <c r="GSE34"/>
      <c r="GSF34"/>
      <c r="GSG34"/>
      <c r="GSH34"/>
      <c r="GSI34"/>
      <c r="GSJ34"/>
      <c r="GSK34"/>
      <c r="GSL34"/>
      <c r="GSM34"/>
      <c r="GSN34"/>
      <c r="GSO34"/>
      <c r="GSP34"/>
      <c r="GSQ34"/>
      <c r="GSR34"/>
      <c r="GSS34"/>
      <c r="GST34"/>
      <c r="GSU34"/>
      <c r="GSV34"/>
      <c r="GSW34"/>
      <c r="GSX34"/>
      <c r="GSY34"/>
      <c r="GSZ34"/>
      <c r="GTA34"/>
      <c r="GTB34"/>
      <c r="GTC34"/>
      <c r="GTD34"/>
      <c r="GTE34"/>
      <c r="GTF34"/>
      <c r="GTG34"/>
      <c r="GTH34"/>
      <c r="GTI34"/>
      <c r="GTJ34"/>
      <c r="GTK34"/>
      <c r="GTL34"/>
      <c r="GTM34"/>
      <c r="GTN34"/>
      <c r="GTO34"/>
      <c r="GTP34"/>
      <c r="GTQ34"/>
      <c r="GTR34"/>
      <c r="GTS34"/>
      <c r="GTT34"/>
      <c r="GTU34"/>
      <c r="GTV34"/>
      <c r="GTW34"/>
      <c r="GTX34"/>
      <c r="GTY34"/>
      <c r="GTZ34"/>
      <c r="GUA34"/>
      <c r="GUB34"/>
      <c r="GUC34"/>
      <c r="GUD34"/>
      <c r="GUE34"/>
      <c r="GUF34"/>
      <c r="GUG34"/>
      <c r="GUH34"/>
      <c r="GUI34"/>
      <c r="GUJ34"/>
      <c r="GUK34"/>
      <c r="GUL34"/>
      <c r="GUM34"/>
      <c r="GUN34"/>
      <c r="GUO34"/>
      <c r="GUP34"/>
      <c r="GUQ34"/>
      <c r="GUR34"/>
      <c r="GUS34"/>
      <c r="GUT34"/>
      <c r="GUU34"/>
      <c r="GUV34"/>
      <c r="GUW34"/>
      <c r="GUX34"/>
      <c r="GUY34"/>
      <c r="GUZ34"/>
      <c r="GVA34"/>
      <c r="GVB34"/>
      <c r="GVC34"/>
      <c r="GVD34"/>
      <c r="GVE34"/>
      <c r="GVF34"/>
      <c r="GVG34"/>
      <c r="GVH34"/>
      <c r="GVI34"/>
      <c r="GVJ34"/>
      <c r="GVK34"/>
      <c r="GVL34"/>
      <c r="GVM34"/>
      <c r="GVN34"/>
      <c r="GVO34"/>
      <c r="GVP34"/>
      <c r="GVQ34"/>
      <c r="GVR34"/>
      <c r="GVS34"/>
      <c r="GVT34"/>
      <c r="GVU34"/>
      <c r="GVV34"/>
      <c r="GVW34"/>
      <c r="GVX34"/>
      <c r="GVY34"/>
      <c r="GVZ34"/>
      <c r="GWA34"/>
      <c r="GWB34"/>
      <c r="GWC34"/>
      <c r="GWD34"/>
      <c r="GWE34"/>
      <c r="GWF34"/>
      <c r="GWG34"/>
      <c r="GWH34"/>
      <c r="GWI34"/>
      <c r="GWJ34"/>
      <c r="GWK34"/>
      <c r="GWL34"/>
      <c r="GWM34"/>
      <c r="GWN34"/>
      <c r="GWO34"/>
      <c r="GWP34"/>
      <c r="GWQ34"/>
      <c r="GWR34"/>
      <c r="GWS34"/>
      <c r="GWT34"/>
      <c r="GWU34"/>
      <c r="GWV34"/>
      <c r="GWW34"/>
      <c r="GWX34"/>
      <c r="GWY34"/>
      <c r="GWZ34"/>
      <c r="GXA34"/>
      <c r="GXB34"/>
      <c r="GXC34"/>
      <c r="GXD34"/>
      <c r="GXE34"/>
      <c r="GXF34"/>
      <c r="GXG34"/>
      <c r="GXH34"/>
      <c r="GXI34"/>
      <c r="GXJ34"/>
      <c r="GXK34"/>
      <c r="GXL34"/>
      <c r="GXM34"/>
      <c r="GXN34"/>
      <c r="GXO34"/>
      <c r="GXP34"/>
      <c r="GXQ34"/>
      <c r="GXR34"/>
      <c r="GXS34"/>
      <c r="GXT34"/>
      <c r="GXU34"/>
      <c r="GXV34"/>
      <c r="GXW34"/>
      <c r="GXX34"/>
      <c r="GXY34"/>
      <c r="GXZ34"/>
      <c r="GYA34"/>
      <c r="GYB34"/>
      <c r="GYC34"/>
      <c r="GYD34"/>
      <c r="GYE34"/>
      <c r="GYF34"/>
      <c r="GYG34"/>
      <c r="GYH34"/>
      <c r="GYI34"/>
      <c r="GYJ34"/>
      <c r="GYK34"/>
      <c r="GYL34"/>
      <c r="GYM34"/>
      <c r="GYN34"/>
      <c r="GYO34"/>
      <c r="GYP34"/>
      <c r="GYQ34"/>
      <c r="GYR34"/>
      <c r="GYS34"/>
      <c r="GYT34"/>
      <c r="GYU34"/>
      <c r="GYV34"/>
      <c r="GYW34"/>
      <c r="GYX34"/>
      <c r="GYY34"/>
      <c r="GYZ34"/>
      <c r="GZA34"/>
      <c r="GZB34"/>
      <c r="GZC34"/>
      <c r="GZD34"/>
      <c r="GZE34"/>
      <c r="GZF34"/>
      <c r="GZG34"/>
      <c r="GZH34"/>
      <c r="GZI34"/>
      <c r="GZJ34"/>
      <c r="GZK34"/>
      <c r="GZL34"/>
      <c r="GZM34"/>
      <c r="GZN34"/>
      <c r="GZO34"/>
      <c r="GZP34"/>
      <c r="GZQ34"/>
      <c r="GZR34"/>
      <c r="GZS34"/>
      <c r="GZT34"/>
      <c r="GZU34"/>
      <c r="GZV34"/>
      <c r="GZW34"/>
      <c r="GZX34"/>
      <c r="GZY34"/>
      <c r="GZZ34"/>
      <c r="HAA34"/>
      <c r="HAB34"/>
      <c r="HAC34"/>
      <c r="HAD34"/>
      <c r="HAE34"/>
      <c r="HAF34"/>
      <c r="HAG34"/>
      <c r="HAH34"/>
      <c r="HAI34"/>
      <c r="HAJ34"/>
      <c r="HAK34"/>
      <c r="HAL34"/>
      <c r="HAM34"/>
      <c r="HAN34"/>
      <c r="HAO34"/>
      <c r="HAP34"/>
      <c r="HAQ34"/>
      <c r="HAR34"/>
      <c r="HAS34"/>
      <c r="HAT34"/>
      <c r="HAU34"/>
      <c r="HAV34"/>
      <c r="HAW34"/>
      <c r="HAX34"/>
      <c r="HAY34"/>
      <c r="HAZ34"/>
      <c r="HBA34"/>
      <c r="HBB34"/>
      <c r="HBC34"/>
      <c r="HBD34"/>
      <c r="HBE34"/>
      <c r="HBF34"/>
      <c r="HBG34"/>
      <c r="HBH34"/>
      <c r="HBI34"/>
      <c r="HBJ34"/>
      <c r="HBK34"/>
      <c r="HBL34"/>
      <c r="HBM34"/>
      <c r="HBN34"/>
      <c r="HBO34"/>
      <c r="HBP34"/>
      <c r="HBQ34"/>
      <c r="HBR34"/>
      <c r="HBS34"/>
      <c r="HBT34"/>
      <c r="HBU34"/>
      <c r="HBV34"/>
      <c r="HBW34"/>
      <c r="HBX34"/>
      <c r="HBY34"/>
      <c r="HBZ34"/>
      <c r="HCA34"/>
      <c r="HCB34"/>
      <c r="HCC34"/>
      <c r="HCD34"/>
      <c r="HCE34"/>
      <c r="HCF34"/>
      <c r="HCG34"/>
      <c r="HCH34"/>
      <c r="HCI34"/>
      <c r="HCJ34"/>
      <c r="HCK34"/>
      <c r="HCL34"/>
      <c r="HCM34"/>
      <c r="HCN34"/>
      <c r="HCO34"/>
      <c r="HCP34"/>
      <c r="HCQ34"/>
      <c r="HCR34"/>
      <c r="HCS34"/>
      <c r="HCT34"/>
      <c r="HCU34"/>
      <c r="HCV34"/>
      <c r="HCW34"/>
      <c r="HCX34"/>
      <c r="HCY34"/>
      <c r="HCZ34"/>
      <c r="HDA34"/>
      <c r="HDB34"/>
      <c r="HDC34"/>
      <c r="HDD34"/>
      <c r="HDE34"/>
      <c r="HDF34"/>
      <c r="HDG34"/>
      <c r="HDH34"/>
      <c r="HDI34"/>
      <c r="HDJ34"/>
      <c r="HDK34"/>
      <c r="HDL34"/>
      <c r="HDM34"/>
      <c r="HDN34"/>
      <c r="HDO34"/>
      <c r="HDP34"/>
      <c r="HDQ34"/>
      <c r="HDR34"/>
      <c r="HDS34"/>
      <c r="HDT34"/>
      <c r="HDU34"/>
      <c r="HDV34"/>
      <c r="HDW34"/>
      <c r="HDX34"/>
      <c r="HDY34"/>
      <c r="HDZ34"/>
      <c r="HEA34"/>
      <c r="HEB34"/>
      <c r="HEC34"/>
      <c r="HED34"/>
      <c r="HEE34"/>
      <c r="HEF34"/>
      <c r="HEG34"/>
      <c r="HEH34"/>
      <c r="HEI34"/>
      <c r="HEJ34"/>
      <c r="HEK34"/>
      <c r="HEL34"/>
      <c r="HEM34"/>
      <c r="HEN34"/>
      <c r="HEO34"/>
      <c r="HEP34"/>
      <c r="HEQ34"/>
      <c r="HER34"/>
      <c r="HES34"/>
      <c r="HET34"/>
      <c r="HEU34"/>
      <c r="HEV34"/>
      <c r="HEW34"/>
      <c r="HEX34"/>
      <c r="HEY34"/>
      <c r="HEZ34"/>
      <c r="HFA34"/>
      <c r="HFB34"/>
      <c r="HFC34"/>
      <c r="HFD34"/>
      <c r="HFE34"/>
      <c r="HFF34"/>
      <c r="HFG34"/>
      <c r="HFH34"/>
      <c r="HFI34"/>
      <c r="HFJ34"/>
      <c r="HFK34"/>
      <c r="HFL34"/>
      <c r="HFM34"/>
      <c r="HFN34"/>
      <c r="HFO34"/>
      <c r="HFP34"/>
      <c r="HFQ34"/>
      <c r="HFR34"/>
      <c r="HFS34"/>
      <c r="HFT34"/>
      <c r="HFU34"/>
      <c r="HFV34"/>
      <c r="HFW34"/>
      <c r="HFX34"/>
      <c r="HFY34"/>
      <c r="HFZ34"/>
      <c r="HGA34"/>
      <c r="HGB34"/>
      <c r="HGC34"/>
      <c r="HGD34"/>
      <c r="HGE34"/>
      <c r="HGF34"/>
      <c r="HGG34"/>
      <c r="HGH34"/>
      <c r="HGI34"/>
      <c r="HGJ34"/>
      <c r="HGK34"/>
      <c r="HGL34"/>
      <c r="HGM34"/>
      <c r="HGN34"/>
      <c r="HGO34"/>
      <c r="HGP34"/>
      <c r="HGQ34"/>
      <c r="HGR34"/>
      <c r="HGS34"/>
      <c r="HGT34"/>
      <c r="HGU34"/>
      <c r="HGV34"/>
      <c r="HGW34"/>
      <c r="HGX34"/>
      <c r="HGY34"/>
      <c r="HGZ34"/>
      <c r="HHA34"/>
      <c r="HHB34"/>
      <c r="HHC34"/>
      <c r="HHD34"/>
      <c r="HHE34"/>
      <c r="HHF34"/>
      <c r="HHG34"/>
      <c r="HHH34"/>
      <c r="HHI34"/>
      <c r="HHJ34"/>
      <c r="HHK34"/>
      <c r="HHL34"/>
      <c r="HHM34"/>
      <c r="HHN34"/>
      <c r="HHO34"/>
      <c r="HHP34"/>
      <c r="HHQ34"/>
      <c r="HHR34"/>
      <c r="HHS34"/>
      <c r="HHT34"/>
      <c r="HHU34"/>
      <c r="HHV34"/>
      <c r="HHW34"/>
      <c r="HHX34"/>
      <c r="HHY34"/>
      <c r="HHZ34"/>
      <c r="HIA34"/>
      <c r="HIB34"/>
      <c r="HIC34"/>
      <c r="HID34"/>
      <c r="HIE34"/>
      <c r="HIF34"/>
      <c r="HIG34"/>
      <c r="HIH34"/>
      <c r="HII34"/>
      <c r="HIJ34"/>
      <c r="HIK34"/>
      <c r="HIL34"/>
      <c r="HIM34"/>
      <c r="HIN34"/>
      <c r="HIO34"/>
      <c r="HIP34"/>
      <c r="HIQ34"/>
      <c r="HIR34"/>
      <c r="HIS34"/>
      <c r="HIT34"/>
      <c r="HIU34"/>
      <c r="HIV34"/>
      <c r="HIW34"/>
      <c r="HIX34"/>
      <c r="HIY34"/>
      <c r="HIZ34"/>
      <c r="HJA34"/>
      <c r="HJB34"/>
      <c r="HJC34"/>
      <c r="HJD34"/>
      <c r="HJE34"/>
      <c r="HJF34"/>
      <c r="HJG34"/>
      <c r="HJH34"/>
      <c r="HJI34"/>
      <c r="HJJ34"/>
      <c r="HJK34"/>
      <c r="HJL34"/>
      <c r="HJM34"/>
      <c r="HJN34"/>
      <c r="HJO34"/>
      <c r="HJP34"/>
      <c r="HJQ34"/>
      <c r="HJR34"/>
      <c r="HJS34"/>
      <c r="HJT34"/>
      <c r="HJU34"/>
      <c r="HJV34"/>
      <c r="HJW34"/>
      <c r="HJX34"/>
      <c r="HJY34"/>
      <c r="HJZ34"/>
      <c r="HKA34"/>
      <c r="HKB34"/>
      <c r="HKC34"/>
      <c r="HKD34"/>
      <c r="HKE34"/>
      <c r="HKF34"/>
      <c r="HKG34"/>
      <c r="HKH34"/>
      <c r="HKI34"/>
      <c r="HKJ34"/>
      <c r="HKK34"/>
      <c r="HKL34"/>
      <c r="HKM34"/>
      <c r="HKN34"/>
      <c r="HKO34"/>
      <c r="HKP34"/>
      <c r="HKQ34"/>
      <c r="HKR34"/>
      <c r="HKS34"/>
      <c r="HKT34"/>
      <c r="HKU34"/>
      <c r="HKV34"/>
      <c r="HKW34"/>
      <c r="HKX34"/>
      <c r="HKY34"/>
      <c r="HKZ34"/>
      <c r="HLA34"/>
      <c r="HLB34"/>
      <c r="HLC34"/>
      <c r="HLD34"/>
      <c r="HLE34"/>
      <c r="HLF34"/>
      <c r="HLG34"/>
      <c r="HLH34"/>
      <c r="HLI34"/>
      <c r="HLJ34"/>
      <c r="HLK34"/>
      <c r="HLL34"/>
      <c r="HLM34"/>
      <c r="HLN34"/>
      <c r="HLO34"/>
      <c r="HLP34"/>
      <c r="HLQ34"/>
      <c r="HLR34"/>
      <c r="HLS34"/>
      <c r="HLT34"/>
      <c r="HLU34"/>
      <c r="HLV34"/>
      <c r="HLW34"/>
      <c r="HLX34"/>
      <c r="HLY34"/>
      <c r="HLZ34"/>
      <c r="HMA34"/>
      <c r="HMB34"/>
      <c r="HMC34"/>
      <c r="HMD34"/>
      <c r="HME34"/>
      <c r="HMF34"/>
      <c r="HMG34"/>
      <c r="HMH34"/>
      <c r="HMI34"/>
      <c r="HMJ34"/>
      <c r="HMK34"/>
      <c r="HML34"/>
      <c r="HMM34"/>
      <c r="HMN34"/>
      <c r="HMO34"/>
      <c r="HMP34"/>
      <c r="HMQ34"/>
      <c r="HMR34"/>
      <c r="HMS34"/>
      <c r="HMT34"/>
      <c r="HMU34"/>
      <c r="HMV34"/>
      <c r="HMW34"/>
      <c r="HMX34"/>
      <c r="HMY34"/>
      <c r="HMZ34"/>
      <c r="HNA34"/>
      <c r="HNB34"/>
      <c r="HNC34"/>
      <c r="HND34"/>
      <c r="HNE34"/>
      <c r="HNF34"/>
      <c r="HNG34"/>
      <c r="HNH34"/>
      <c r="HNI34"/>
      <c r="HNJ34"/>
      <c r="HNK34"/>
      <c r="HNL34"/>
      <c r="HNM34"/>
      <c r="HNN34"/>
      <c r="HNO34"/>
      <c r="HNP34"/>
      <c r="HNQ34"/>
      <c r="HNR34"/>
      <c r="HNS34"/>
      <c r="HNT34"/>
      <c r="HNU34"/>
      <c r="HNV34"/>
      <c r="HNW34"/>
      <c r="HNX34"/>
      <c r="HNY34"/>
      <c r="HNZ34"/>
      <c r="HOA34"/>
      <c r="HOB34"/>
      <c r="HOC34"/>
      <c r="HOD34"/>
      <c r="HOE34"/>
      <c r="HOF34"/>
      <c r="HOG34"/>
      <c r="HOH34"/>
      <c r="HOI34"/>
      <c r="HOJ34"/>
      <c r="HOK34"/>
      <c r="HOL34"/>
      <c r="HOM34"/>
      <c r="HON34"/>
      <c r="HOO34"/>
      <c r="HOP34"/>
      <c r="HOQ34"/>
      <c r="HOR34"/>
      <c r="HOS34"/>
      <c r="HOT34"/>
      <c r="HOU34"/>
      <c r="HOV34"/>
      <c r="HOW34"/>
      <c r="HOX34"/>
      <c r="HOY34"/>
      <c r="HOZ34"/>
      <c r="HPA34"/>
      <c r="HPB34"/>
      <c r="HPC34"/>
      <c r="HPD34"/>
      <c r="HPE34"/>
      <c r="HPF34"/>
      <c r="HPG34"/>
      <c r="HPH34"/>
      <c r="HPI34"/>
      <c r="HPJ34"/>
      <c r="HPK34"/>
      <c r="HPL34"/>
      <c r="HPM34"/>
      <c r="HPN34"/>
      <c r="HPO34"/>
      <c r="HPP34"/>
      <c r="HPQ34"/>
      <c r="HPR34"/>
      <c r="HPS34"/>
      <c r="HPT34"/>
      <c r="HPU34"/>
      <c r="HPV34"/>
      <c r="HPW34"/>
      <c r="HPX34"/>
      <c r="HPY34"/>
      <c r="HPZ34"/>
      <c r="HQA34"/>
      <c r="HQB34"/>
      <c r="HQC34"/>
      <c r="HQD34"/>
      <c r="HQE34"/>
      <c r="HQF34"/>
      <c r="HQG34"/>
      <c r="HQH34"/>
      <c r="HQI34"/>
      <c r="HQJ34"/>
      <c r="HQK34"/>
      <c r="HQL34"/>
      <c r="HQM34"/>
      <c r="HQN34"/>
      <c r="HQO34"/>
      <c r="HQP34"/>
      <c r="HQQ34"/>
      <c r="HQR34"/>
      <c r="HQS34"/>
      <c r="HQT34"/>
      <c r="HQU34"/>
      <c r="HQV34"/>
      <c r="HQW34"/>
      <c r="HQX34"/>
      <c r="HQY34"/>
      <c r="HQZ34"/>
      <c r="HRA34"/>
      <c r="HRB34"/>
      <c r="HRC34"/>
      <c r="HRD34"/>
      <c r="HRE34"/>
      <c r="HRF34"/>
      <c r="HRG34"/>
      <c r="HRH34"/>
      <c r="HRI34"/>
      <c r="HRJ34"/>
      <c r="HRK34"/>
      <c r="HRL34"/>
      <c r="HRM34"/>
      <c r="HRN34"/>
      <c r="HRO34"/>
      <c r="HRP34"/>
      <c r="HRQ34"/>
      <c r="HRR34"/>
      <c r="HRS34"/>
      <c r="HRT34"/>
      <c r="HRU34"/>
      <c r="HRV34"/>
      <c r="HRW34"/>
      <c r="HRX34"/>
      <c r="HRY34"/>
      <c r="HRZ34"/>
      <c r="HSA34"/>
      <c r="HSB34"/>
      <c r="HSC34"/>
      <c r="HSD34"/>
      <c r="HSE34"/>
      <c r="HSF34"/>
      <c r="HSG34"/>
      <c r="HSH34"/>
      <c r="HSI34"/>
      <c r="HSJ34"/>
      <c r="HSK34"/>
      <c r="HSL34"/>
      <c r="HSM34"/>
      <c r="HSN34"/>
      <c r="HSO34"/>
      <c r="HSP34"/>
      <c r="HSQ34"/>
      <c r="HSR34"/>
      <c r="HSS34"/>
      <c r="HST34"/>
      <c r="HSU34"/>
      <c r="HSV34"/>
      <c r="HSW34"/>
      <c r="HSX34"/>
      <c r="HSY34"/>
      <c r="HSZ34"/>
      <c r="HTA34"/>
      <c r="HTB34"/>
      <c r="HTC34"/>
      <c r="HTD34"/>
      <c r="HTE34"/>
      <c r="HTF34"/>
      <c r="HTG34"/>
      <c r="HTH34"/>
      <c r="HTI34"/>
      <c r="HTJ34"/>
      <c r="HTK34"/>
      <c r="HTL34"/>
      <c r="HTM34"/>
      <c r="HTN34"/>
      <c r="HTO34"/>
      <c r="HTP34"/>
      <c r="HTQ34"/>
      <c r="HTR34"/>
      <c r="HTS34"/>
      <c r="HTT34"/>
      <c r="HTU34"/>
      <c r="HTV34"/>
      <c r="HTW34"/>
      <c r="HTX34"/>
      <c r="HTY34"/>
      <c r="HTZ34"/>
      <c r="HUA34"/>
      <c r="HUB34"/>
      <c r="HUC34"/>
      <c r="HUD34"/>
      <c r="HUE34"/>
      <c r="HUF34"/>
      <c r="HUG34"/>
      <c r="HUH34"/>
      <c r="HUI34"/>
      <c r="HUJ34"/>
      <c r="HUK34"/>
      <c r="HUL34"/>
      <c r="HUM34"/>
      <c r="HUN34"/>
      <c r="HUO34"/>
      <c r="HUP34"/>
      <c r="HUQ34"/>
      <c r="HUR34"/>
      <c r="HUS34"/>
      <c r="HUT34"/>
      <c r="HUU34"/>
      <c r="HUV34"/>
      <c r="HUW34"/>
      <c r="HUX34"/>
      <c r="HUY34"/>
      <c r="HUZ34"/>
      <c r="HVA34"/>
      <c r="HVB34"/>
      <c r="HVC34"/>
      <c r="HVD34"/>
      <c r="HVE34"/>
      <c r="HVF34"/>
      <c r="HVG34"/>
      <c r="HVH34"/>
      <c r="HVI34"/>
      <c r="HVJ34"/>
      <c r="HVK34"/>
      <c r="HVL34"/>
      <c r="HVM34"/>
      <c r="HVN34"/>
      <c r="HVO34"/>
      <c r="HVP34"/>
      <c r="HVQ34"/>
      <c r="HVR34"/>
      <c r="HVS34"/>
      <c r="HVT34"/>
      <c r="HVU34"/>
      <c r="HVV34"/>
      <c r="HVW34"/>
      <c r="HVX34"/>
      <c r="HVY34"/>
      <c r="HVZ34"/>
      <c r="HWA34"/>
      <c r="HWB34"/>
      <c r="HWC34"/>
      <c r="HWD34"/>
      <c r="HWE34"/>
      <c r="HWF34"/>
      <c r="HWG34"/>
      <c r="HWH34"/>
      <c r="HWI34"/>
      <c r="HWJ34"/>
      <c r="HWK34"/>
      <c r="HWL34"/>
      <c r="HWM34"/>
      <c r="HWN34"/>
      <c r="HWO34"/>
      <c r="HWP34"/>
      <c r="HWQ34"/>
      <c r="HWR34"/>
      <c r="HWS34"/>
      <c r="HWT34"/>
      <c r="HWU34"/>
      <c r="HWV34"/>
      <c r="HWW34"/>
      <c r="HWX34"/>
      <c r="HWY34"/>
      <c r="HWZ34"/>
      <c r="HXA34"/>
      <c r="HXB34"/>
      <c r="HXC34"/>
      <c r="HXD34"/>
      <c r="HXE34"/>
      <c r="HXF34"/>
      <c r="HXG34"/>
      <c r="HXH34"/>
      <c r="HXI34"/>
      <c r="HXJ34"/>
      <c r="HXK34"/>
      <c r="HXL34"/>
      <c r="HXM34"/>
      <c r="HXN34"/>
      <c r="HXO34"/>
      <c r="HXP34"/>
      <c r="HXQ34"/>
      <c r="HXR34"/>
      <c r="HXS34"/>
      <c r="HXT34"/>
      <c r="HXU34"/>
      <c r="HXV34"/>
      <c r="HXW34"/>
      <c r="HXX34"/>
      <c r="HXY34"/>
      <c r="HXZ34"/>
      <c r="HYA34"/>
      <c r="HYB34"/>
      <c r="HYC34"/>
      <c r="HYD34"/>
      <c r="HYE34"/>
      <c r="HYF34"/>
      <c r="HYG34"/>
      <c r="HYH34"/>
      <c r="HYI34"/>
      <c r="HYJ34"/>
      <c r="HYK34"/>
      <c r="HYL34"/>
      <c r="HYM34"/>
      <c r="HYN34"/>
      <c r="HYO34"/>
      <c r="HYP34"/>
      <c r="HYQ34"/>
      <c r="HYR34"/>
      <c r="HYS34"/>
      <c r="HYT34"/>
      <c r="HYU34"/>
      <c r="HYV34"/>
      <c r="HYW34"/>
      <c r="HYX34"/>
      <c r="HYY34"/>
      <c r="HYZ34"/>
      <c r="HZA34"/>
      <c r="HZB34"/>
      <c r="HZC34"/>
      <c r="HZD34"/>
      <c r="HZE34"/>
      <c r="HZF34"/>
      <c r="HZG34"/>
      <c r="HZH34"/>
      <c r="HZI34"/>
      <c r="HZJ34"/>
      <c r="HZK34"/>
      <c r="HZL34"/>
      <c r="HZM34"/>
      <c r="HZN34"/>
      <c r="HZO34"/>
      <c r="HZP34"/>
      <c r="HZQ34"/>
      <c r="HZR34"/>
      <c r="HZS34"/>
      <c r="HZT34"/>
      <c r="HZU34"/>
      <c r="HZV34"/>
      <c r="HZW34"/>
      <c r="HZX34"/>
      <c r="HZY34"/>
      <c r="HZZ34"/>
      <c r="IAA34"/>
      <c r="IAB34"/>
      <c r="IAC34"/>
      <c r="IAD34"/>
      <c r="IAE34"/>
      <c r="IAF34"/>
      <c r="IAG34"/>
      <c r="IAH34"/>
      <c r="IAI34"/>
      <c r="IAJ34"/>
      <c r="IAK34"/>
      <c r="IAL34"/>
      <c r="IAM34"/>
      <c r="IAN34"/>
      <c r="IAO34"/>
      <c r="IAP34"/>
      <c r="IAQ34"/>
      <c r="IAR34"/>
      <c r="IAS34"/>
      <c r="IAT34"/>
      <c r="IAU34"/>
      <c r="IAV34"/>
      <c r="IAW34"/>
      <c r="IAX34"/>
      <c r="IAY34"/>
      <c r="IAZ34"/>
      <c r="IBA34"/>
      <c r="IBB34"/>
      <c r="IBC34"/>
      <c r="IBD34"/>
      <c r="IBE34"/>
      <c r="IBF34"/>
      <c r="IBG34"/>
      <c r="IBH34"/>
      <c r="IBI34"/>
      <c r="IBJ34"/>
      <c r="IBK34"/>
      <c r="IBL34"/>
      <c r="IBM34"/>
      <c r="IBN34"/>
      <c r="IBO34"/>
      <c r="IBP34"/>
      <c r="IBQ34"/>
      <c r="IBR34"/>
      <c r="IBS34"/>
      <c r="IBT34"/>
      <c r="IBU34"/>
      <c r="IBV34"/>
      <c r="IBW34"/>
      <c r="IBX34"/>
      <c r="IBY34"/>
      <c r="IBZ34"/>
      <c r="ICA34"/>
      <c r="ICB34"/>
      <c r="ICC34"/>
      <c r="ICD34"/>
      <c r="ICE34"/>
      <c r="ICF34"/>
      <c r="ICG34"/>
      <c r="ICH34"/>
      <c r="ICI34"/>
      <c r="ICJ34"/>
      <c r="ICK34"/>
      <c r="ICL34"/>
      <c r="ICM34"/>
      <c r="ICN34"/>
      <c r="ICO34"/>
      <c r="ICP34"/>
      <c r="ICQ34"/>
      <c r="ICR34"/>
      <c r="ICS34"/>
      <c r="ICT34"/>
      <c r="ICU34"/>
      <c r="ICV34"/>
      <c r="ICW34"/>
      <c r="ICX34"/>
      <c r="ICY34"/>
      <c r="ICZ34"/>
      <c r="IDA34"/>
      <c r="IDB34"/>
      <c r="IDC34"/>
      <c r="IDD34"/>
      <c r="IDE34"/>
      <c r="IDF34"/>
      <c r="IDG34"/>
      <c r="IDH34"/>
      <c r="IDI34"/>
      <c r="IDJ34"/>
      <c r="IDK34"/>
      <c r="IDL34"/>
      <c r="IDM34"/>
      <c r="IDN34"/>
      <c r="IDO34"/>
      <c r="IDP34"/>
      <c r="IDQ34"/>
      <c r="IDR34"/>
      <c r="IDS34"/>
      <c r="IDT34"/>
      <c r="IDU34"/>
      <c r="IDV34"/>
      <c r="IDW34"/>
      <c r="IDX34"/>
      <c r="IDY34"/>
      <c r="IDZ34"/>
      <c r="IEA34"/>
      <c r="IEB34"/>
      <c r="IEC34"/>
      <c r="IED34"/>
      <c r="IEE34"/>
      <c r="IEF34"/>
      <c r="IEG34"/>
      <c r="IEH34"/>
      <c r="IEI34"/>
      <c r="IEJ34"/>
      <c r="IEK34"/>
      <c r="IEL34"/>
      <c r="IEM34"/>
      <c r="IEN34"/>
      <c r="IEO34"/>
      <c r="IEP34"/>
      <c r="IEQ34"/>
      <c r="IER34"/>
      <c r="IES34"/>
      <c r="IET34"/>
      <c r="IEU34"/>
      <c r="IEV34"/>
      <c r="IEW34"/>
      <c r="IEX34"/>
      <c r="IEY34"/>
      <c r="IEZ34"/>
      <c r="IFA34"/>
      <c r="IFB34"/>
      <c r="IFC34"/>
      <c r="IFD34"/>
      <c r="IFE34"/>
      <c r="IFF34"/>
      <c r="IFG34"/>
      <c r="IFH34"/>
      <c r="IFI34"/>
      <c r="IFJ34"/>
      <c r="IFK34"/>
      <c r="IFL34"/>
      <c r="IFM34"/>
      <c r="IFN34"/>
      <c r="IFO34"/>
      <c r="IFP34"/>
      <c r="IFQ34"/>
      <c r="IFR34"/>
      <c r="IFS34"/>
      <c r="IFT34"/>
      <c r="IFU34"/>
      <c r="IFV34"/>
      <c r="IFW34"/>
      <c r="IFX34"/>
      <c r="IFY34"/>
      <c r="IFZ34"/>
      <c r="IGA34"/>
      <c r="IGB34"/>
      <c r="IGC34"/>
      <c r="IGD34"/>
      <c r="IGE34"/>
      <c r="IGF34"/>
      <c r="IGG34"/>
      <c r="IGH34"/>
      <c r="IGI34"/>
      <c r="IGJ34"/>
      <c r="IGK34"/>
      <c r="IGL34"/>
      <c r="IGM34"/>
      <c r="IGN34"/>
      <c r="IGO34"/>
      <c r="IGP34"/>
      <c r="IGQ34"/>
      <c r="IGR34"/>
      <c r="IGS34"/>
      <c r="IGT34"/>
      <c r="IGU34"/>
      <c r="IGV34"/>
      <c r="IGW34"/>
      <c r="IGX34"/>
      <c r="IGY34"/>
      <c r="IGZ34"/>
      <c r="IHA34"/>
      <c r="IHB34"/>
      <c r="IHC34"/>
      <c r="IHD34"/>
      <c r="IHE34"/>
      <c r="IHF34"/>
      <c r="IHG34"/>
      <c r="IHH34"/>
      <c r="IHI34"/>
      <c r="IHJ34"/>
      <c r="IHK34"/>
      <c r="IHL34"/>
      <c r="IHM34"/>
      <c r="IHN34"/>
      <c r="IHO34"/>
      <c r="IHP34"/>
      <c r="IHQ34"/>
      <c r="IHR34"/>
      <c r="IHS34"/>
      <c r="IHT34"/>
      <c r="IHU34"/>
      <c r="IHV34"/>
      <c r="IHW34"/>
      <c r="IHX34"/>
      <c r="IHY34"/>
      <c r="IHZ34"/>
      <c r="IIA34"/>
      <c r="IIB34"/>
      <c r="IIC34"/>
      <c r="IID34"/>
      <c r="IIE34"/>
      <c r="IIF34"/>
      <c r="IIG34"/>
      <c r="IIH34"/>
      <c r="III34"/>
      <c r="IIJ34"/>
      <c r="IIK34"/>
      <c r="IIL34"/>
      <c r="IIM34"/>
      <c r="IIN34"/>
      <c r="IIO34"/>
      <c r="IIP34"/>
      <c r="IIQ34"/>
      <c r="IIR34"/>
      <c r="IIS34"/>
      <c r="IIT34"/>
      <c r="IIU34"/>
      <c r="IIV34"/>
      <c r="IIW34"/>
      <c r="IIX34"/>
      <c r="IIY34"/>
      <c r="IIZ34"/>
      <c r="IJA34"/>
      <c r="IJB34"/>
      <c r="IJC34"/>
      <c r="IJD34"/>
      <c r="IJE34"/>
      <c r="IJF34"/>
      <c r="IJG34"/>
      <c r="IJH34"/>
      <c r="IJI34"/>
      <c r="IJJ34"/>
      <c r="IJK34"/>
      <c r="IJL34"/>
      <c r="IJM34"/>
      <c r="IJN34"/>
      <c r="IJO34"/>
      <c r="IJP34"/>
      <c r="IJQ34"/>
      <c r="IJR34"/>
      <c r="IJS34"/>
      <c r="IJT34"/>
      <c r="IJU34"/>
      <c r="IJV34"/>
      <c r="IJW34"/>
      <c r="IJX34"/>
      <c r="IJY34"/>
      <c r="IJZ34"/>
      <c r="IKA34"/>
      <c r="IKB34"/>
      <c r="IKC34"/>
      <c r="IKD34"/>
      <c r="IKE34"/>
      <c r="IKF34"/>
      <c r="IKG34"/>
      <c r="IKH34"/>
      <c r="IKI34"/>
      <c r="IKJ34"/>
      <c r="IKK34"/>
      <c r="IKL34"/>
      <c r="IKM34"/>
      <c r="IKN34"/>
      <c r="IKO34"/>
      <c r="IKP34"/>
      <c r="IKQ34"/>
      <c r="IKR34"/>
      <c r="IKS34"/>
      <c r="IKT34"/>
      <c r="IKU34"/>
      <c r="IKV34"/>
      <c r="IKW34"/>
      <c r="IKX34"/>
      <c r="IKY34"/>
      <c r="IKZ34"/>
      <c r="ILA34"/>
      <c r="ILB34"/>
      <c r="ILC34"/>
      <c r="ILD34"/>
      <c r="ILE34"/>
      <c r="ILF34"/>
      <c r="ILG34"/>
      <c r="ILH34"/>
      <c r="ILI34"/>
      <c r="ILJ34"/>
      <c r="ILK34"/>
      <c r="ILL34"/>
      <c r="ILM34"/>
      <c r="ILN34"/>
      <c r="ILO34"/>
      <c r="ILP34"/>
      <c r="ILQ34"/>
      <c r="ILR34"/>
      <c r="ILS34"/>
      <c r="ILT34"/>
      <c r="ILU34"/>
      <c r="ILV34"/>
      <c r="ILW34"/>
      <c r="ILX34"/>
      <c r="ILY34"/>
      <c r="ILZ34"/>
      <c r="IMA34"/>
      <c r="IMB34"/>
      <c r="IMC34"/>
      <c r="IMD34"/>
      <c r="IME34"/>
      <c r="IMF34"/>
      <c r="IMG34"/>
      <c r="IMH34"/>
      <c r="IMI34"/>
      <c r="IMJ34"/>
      <c r="IMK34"/>
      <c r="IML34"/>
      <c r="IMM34"/>
      <c r="IMN34"/>
      <c r="IMO34"/>
      <c r="IMP34"/>
      <c r="IMQ34"/>
      <c r="IMR34"/>
      <c r="IMS34"/>
      <c r="IMT34"/>
      <c r="IMU34"/>
      <c r="IMV34"/>
      <c r="IMW34"/>
      <c r="IMX34"/>
      <c r="IMY34"/>
      <c r="IMZ34"/>
      <c r="INA34"/>
      <c r="INB34"/>
      <c r="INC34"/>
      <c r="IND34"/>
      <c r="INE34"/>
      <c r="INF34"/>
      <c r="ING34"/>
      <c r="INH34"/>
      <c r="INI34"/>
      <c r="INJ34"/>
      <c r="INK34"/>
      <c r="INL34"/>
      <c r="INM34"/>
      <c r="INN34"/>
      <c r="INO34"/>
      <c r="INP34"/>
      <c r="INQ34"/>
      <c r="INR34"/>
      <c r="INS34"/>
      <c r="INT34"/>
      <c r="INU34"/>
      <c r="INV34"/>
      <c r="INW34"/>
      <c r="INX34"/>
      <c r="INY34"/>
      <c r="INZ34"/>
      <c r="IOA34"/>
      <c r="IOB34"/>
      <c r="IOC34"/>
      <c r="IOD34"/>
      <c r="IOE34"/>
      <c r="IOF34"/>
      <c r="IOG34"/>
      <c r="IOH34"/>
      <c r="IOI34"/>
      <c r="IOJ34"/>
      <c r="IOK34"/>
      <c r="IOL34"/>
      <c r="IOM34"/>
      <c r="ION34"/>
      <c r="IOO34"/>
      <c r="IOP34"/>
      <c r="IOQ34"/>
      <c r="IOR34"/>
      <c r="IOS34"/>
      <c r="IOT34"/>
      <c r="IOU34"/>
      <c r="IOV34"/>
      <c r="IOW34"/>
      <c r="IOX34"/>
      <c r="IOY34"/>
      <c r="IOZ34"/>
      <c r="IPA34"/>
      <c r="IPB34"/>
      <c r="IPC34"/>
      <c r="IPD34"/>
      <c r="IPE34"/>
      <c r="IPF34"/>
      <c r="IPG34"/>
      <c r="IPH34"/>
      <c r="IPI34"/>
      <c r="IPJ34"/>
      <c r="IPK34"/>
      <c r="IPL34"/>
      <c r="IPM34"/>
      <c r="IPN34"/>
      <c r="IPO34"/>
      <c r="IPP34"/>
      <c r="IPQ34"/>
      <c r="IPR34"/>
      <c r="IPS34"/>
      <c r="IPT34"/>
      <c r="IPU34"/>
      <c r="IPV34"/>
      <c r="IPW34"/>
      <c r="IPX34"/>
      <c r="IPY34"/>
      <c r="IPZ34"/>
      <c r="IQA34"/>
      <c r="IQB34"/>
      <c r="IQC34"/>
      <c r="IQD34"/>
      <c r="IQE34"/>
      <c r="IQF34"/>
      <c r="IQG34"/>
      <c r="IQH34"/>
      <c r="IQI34"/>
      <c r="IQJ34"/>
      <c r="IQK34"/>
      <c r="IQL34"/>
      <c r="IQM34"/>
      <c r="IQN34"/>
      <c r="IQO34"/>
      <c r="IQP34"/>
      <c r="IQQ34"/>
      <c r="IQR34"/>
      <c r="IQS34"/>
      <c r="IQT34"/>
      <c r="IQU34"/>
      <c r="IQV34"/>
      <c r="IQW34"/>
      <c r="IQX34"/>
      <c r="IQY34"/>
      <c r="IQZ34"/>
      <c r="IRA34"/>
      <c r="IRB34"/>
      <c r="IRC34"/>
      <c r="IRD34"/>
      <c r="IRE34"/>
      <c r="IRF34"/>
      <c r="IRG34"/>
      <c r="IRH34"/>
      <c r="IRI34"/>
      <c r="IRJ34"/>
      <c r="IRK34"/>
      <c r="IRL34"/>
      <c r="IRM34"/>
      <c r="IRN34"/>
      <c r="IRO34"/>
      <c r="IRP34"/>
      <c r="IRQ34"/>
      <c r="IRR34"/>
      <c r="IRS34"/>
      <c r="IRT34"/>
      <c r="IRU34"/>
      <c r="IRV34"/>
      <c r="IRW34"/>
      <c r="IRX34"/>
      <c r="IRY34"/>
      <c r="IRZ34"/>
      <c r="ISA34"/>
      <c r="ISB34"/>
      <c r="ISC34"/>
      <c r="ISD34"/>
      <c r="ISE34"/>
      <c r="ISF34"/>
      <c r="ISG34"/>
      <c r="ISH34"/>
      <c r="ISI34"/>
      <c r="ISJ34"/>
      <c r="ISK34"/>
      <c r="ISL34"/>
      <c r="ISM34"/>
      <c r="ISN34"/>
      <c r="ISO34"/>
      <c r="ISP34"/>
      <c r="ISQ34"/>
      <c r="ISR34"/>
      <c r="ISS34"/>
      <c r="IST34"/>
      <c r="ISU34"/>
      <c r="ISV34"/>
      <c r="ISW34"/>
      <c r="ISX34"/>
      <c r="ISY34"/>
      <c r="ISZ34"/>
      <c r="ITA34"/>
      <c r="ITB34"/>
      <c r="ITC34"/>
      <c r="ITD34"/>
      <c r="ITE34"/>
      <c r="ITF34"/>
      <c r="ITG34"/>
      <c r="ITH34"/>
      <c r="ITI34"/>
      <c r="ITJ34"/>
      <c r="ITK34"/>
      <c r="ITL34"/>
      <c r="ITM34"/>
      <c r="ITN34"/>
      <c r="ITO34"/>
      <c r="ITP34"/>
      <c r="ITQ34"/>
      <c r="ITR34"/>
      <c r="ITS34"/>
      <c r="ITT34"/>
      <c r="ITU34"/>
      <c r="ITV34"/>
      <c r="ITW34"/>
      <c r="ITX34"/>
      <c r="ITY34"/>
      <c r="ITZ34"/>
      <c r="IUA34"/>
      <c r="IUB34"/>
      <c r="IUC34"/>
      <c r="IUD34"/>
      <c r="IUE34"/>
      <c r="IUF34"/>
      <c r="IUG34"/>
      <c r="IUH34"/>
      <c r="IUI34"/>
      <c r="IUJ34"/>
      <c r="IUK34"/>
      <c r="IUL34"/>
      <c r="IUM34"/>
      <c r="IUN34"/>
      <c r="IUO34"/>
      <c r="IUP34"/>
      <c r="IUQ34"/>
      <c r="IUR34"/>
      <c r="IUS34"/>
      <c r="IUT34"/>
      <c r="IUU34"/>
      <c r="IUV34"/>
      <c r="IUW34"/>
      <c r="IUX34"/>
      <c r="IUY34"/>
      <c r="IUZ34"/>
      <c r="IVA34"/>
      <c r="IVB34"/>
      <c r="IVC34"/>
      <c r="IVD34"/>
      <c r="IVE34"/>
      <c r="IVF34"/>
      <c r="IVG34"/>
      <c r="IVH34"/>
      <c r="IVI34"/>
      <c r="IVJ34"/>
      <c r="IVK34"/>
      <c r="IVL34"/>
      <c r="IVM34"/>
      <c r="IVN34"/>
      <c r="IVO34"/>
      <c r="IVP34"/>
      <c r="IVQ34"/>
      <c r="IVR34"/>
      <c r="IVS34"/>
      <c r="IVT34"/>
      <c r="IVU34"/>
      <c r="IVV34"/>
      <c r="IVW34"/>
      <c r="IVX34"/>
      <c r="IVY34"/>
      <c r="IVZ34"/>
      <c r="IWA34"/>
      <c r="IWB34"/>
      <c r="IWC34"/>
      <c r="IWD34"/>
      <c r="IWE34"/>
      <c r="IWF34"/>
      <c r="IWG34"/>
      <c r="IWH34"/>
      <c r="IWI34"/>
      <c r="IWJ34"/>
      <c r="IWK34"/>
      <c r="IWL34"/>
      <c r="IWM34"/>
      <c r="IWN34"/>
      <c r="IWO34"/>
      <c r="IWP34"/>
      <c r="IWQ34"/>
      <c r="IWR34"/>
      <c r="IWS34"/>
      <c r="IWT34"/>
      <c r="IWU34"/>
      <c r="IWV34"/>
      <c r="IWW34"/>
      <c r="IWX34"/>
      <c r="IWY34"/>
      <c r="IWZ34"/>
      <c r="IXA34"/>
      <c r="IXB34"/>
      <c r="IXC34"/>
      <c r="IXD34"/>
      <c r="IXE34"/>
      <c r="IXF34"/>
      <c r="IXG34"/>
      <c r="IXH34"/>
      <c r="IXI34"/>
      <c r="IXJ34"/>
      <c r="IXK34"/>
      <c r="IXL34"/>
      <c r="IXM34"/>
      <c r="IXN34"/>
      <c r="IXO34"/>
      <c r="IXP34"/>
      <c r="IXQ34"/>
      <c r="IXR34"/>
      <c r="IXS34"/>
      <c r="IXT34"/>
      <c r="IXU34"/>
      <c r="IXV34"/>
      <c r="IXW34"/>
      <c r="IXX34"/>
      <c r="IXY34"/>
      <c r="IXZ34"/>
      <c r="IYA34"/>
      <c r="IYB34"/>
      <c r="IYC34"/>
      <c r="IYD34"/>
      <c r="IYE34"/>
      <c r="IYF34"/>
      <c r="IYG34"/>
      <c r="IYH34"/>
      <c r="IYI34"/>
      <c r="IYJ34"/>
      <c r="IYK34"/>
      <c r="IYL34"/>
      <c r="IYM34"/>
      <c r="IYN34"/>
      <c r="IYO34"/>
      <c r="IYP34"/>
      <c r="IYQ34"/>
      <c r="IYR34"/>
      <c r="IYS34"/>
      <c r="IYT34"/>
      <c r="IYU34"/>
      <c r="IYV34"/>
      <c r="IYW34"/>
      <c r="IYX34"/>
      <c r="IYY34"/>
      <c r="IYZ34"/>
      <c r="IZA34"/>
      <c r="IZB34"/>
      <c r="IZC34"/>
      <c r="IZD34"/>
      <c r="IZE34"/>
      <c r="IZF34"/>
      <c r="IZG34"/>
      <c r="IZH34"/>
      <c r="IZI34"/>
      <c r="IZJ34"/>
      <c r="IZK34"/>
      <c r="IZL34"/>
      <c r="IZM34"/>
      <c r="IZN34"/>
      <c r="IZO34"/>
      <c r="IZP34"/>
      <c r="IZQ34"/>
      <c r="IZR34"/>
      <c r="IZS34"/>
      <c r="IZT34"/>
      <c r="IZU34"/>
      <c r="IZV34"/>
      <c r="IZW34"/>
      <c r="IZX34"/>
      <c r="IZY34"/>
      <c r="IZZ34"/>
      <c r="JAA34"/>
      <c r="JAB34"/>
      <c r="JAC34"/>
      <c r="JAD34"/>
      <c r="JAE34"/>
      <c r="JAF34"/>
      <c r="JAG34"/>
      <c r="JAH34"/>
      <c r="JAI34"/>
      <c r="JAJ34"/>
      <c r="JAK34"/>
      <c r="JAL34"/>
      <c r="JAM34"/>
      <c r="JAN34"/>
      <c r="JAO34"/>
      <c r="JAP34"/>
      <c r="JAQ34"/>
      <c r="JAR34"/>
      <c r="JAS34"/>
      <c r="JAT34"/>
      <c r="JAU34"/>
      <c r="JAV34"/>
      <c r="JAW34"/>
      <c r="JAX34"/>
      <c r="JAY34"/>
      <c r="JAZ34"/>
      <c r="JBA34"/>
      <c r="JBB34"/>
      <c r="JBC34"/>
      <c r="JBD34"/>
      <c r="JBE34"/>
      <c r="JBF34"/>
      <c r="JBG34"/>
      <c r="JBH34"/>
      <c r="JBI34"/>
      <c r="JBJ34"/>
      <c r="JBK34"/>
      <c r="JBL34"/>
      <c r="JBM34"/>
      <c r="JBN34"/>
      <c r="JBO34"/>
      <c r="JBP34"/>
      <c r="JBQ34"/>
      <c r="JBR34"/>
      <c r="JBS34"/>
      <c r="JBT34"/>
      <c r="JBU34"/>
      <c r="JBV34"/>
      <c r="JBW34"/>
      <c r="JBX34"/>
      <c r="JBY34"/>
      <c r="JBZ34"/>
      <c r="JCA34"/>
      <c r="JCB34"/>
      <c r="JCC34"/>
      <c r="JCD34"/>
      <c r="JCE34"/>
      <c r="JCF34"/>
      <c r="JCG34"/>
      <c r="JCH34"/>
      <c r="JCI34"/>
      <c r="JCJ34"/>
      <c r="JCK34"/>
      <c r="JCL34"/>
      <c r="JCM34"/>
      <c r="JCN34"/>
      <c r="JCO34"/>
      <c r="JCP34"/>
      <c r="JCQ34"/>
      <c r="JCR34"/>
      <c r="JCS34"/>
      <c r="JCT34"/>
      <c r="JCU34"/>
      <c r="JCV34"/>
      <c r="JCW34"/>
      <c r="JCX34"/>
      <c r="JCY34"/>
      <c r="JCZ34"/>
      <c r="JDA34"/>
      <c r="JDB34"/>
      <c r="JDC34"/>
      <c r="JDD34"/>
      <c r="JDE34"/>
      <c r="JDF34"/>
      <c r="JDG34"/>
      <c r="JDH34"/>
      <c r="JDI34"/>
      <c r="JDJ34"/>
      <c r="JDK34"/>
      <c r="JDL34"/>
      <c r="JDM34"/>
      <c r="JDN34"/>
      <c r="JDO34"/>
      <c r="JDP34"/>
      <c r="JDQ34"/>
      <c r="JDR34"/>
      <c r="JDS34"/>
      <c r="JDT34"/>
      <c r="JDU34"/>
      <c r="JDV34"/>
      <c r="JDW34"/>
      <c r="JDX34"/>
      <c r="JDY34"/>
      <c r="JDZ34"/>
      <c r="JEA34"/>
      <c r="JEB34"/>
      <c r="JEC34"/>
      <c r="JED34"/>
      <c r="JEE34"/>
      <c r="JEF34"/>
      <c r="JEG34"/>
      <c r="JEH34"/>
      <c r="JEI34"/>
      <c r="JEJ34"/>
      <c r="JEK34"/>
      <c r="JEL34"/>
      <c r="JEM34"/>
      <c r="JEN34"/>
      <c r="JEO34"/>
      <c r="JEP34"/>
      <c r="JEQ34"/>
      <c r="JER34"/>
      <c r="JES34"/>
      <c r="JET34"/>
      <c r="JEU34"/>
      <c r="JEV34"/>
      <c r="JEW34"/>
      <c r="JEX34"/>
      <c r="JEY34"/>
      <c r="JEZ34"/>
      <c r="JFA34"/>
      <c r="JFB34"/>
      <c r="JFC34"/>
      <c r="JFD34"/>
      <c r="JFE34"/>
      <c r="JFF34"/>
      <c r="JFG34"/>
      <c r="JFH34"/>
      <c r="JFI34"/>
      <c r="JFJ34"/>
      <c r="JFK34"/>
      <c r="JFL34"/>
      <c r="JFM34"/>
      <c r="JFN34"/>
      <c r="JFO34"/>
      <c r="JFP34"/>
      <c r="JFQ34"/>
      <c r="JFR34"/>
      <c r="JFS34"/>
      <c r="JFT34"/>
      <c r="JFU34"/>
      <c r="JFV34"/>
      <c r="JFW34"/>
      <c r="JFX34"/>
      <c r="JFY34"/>
      <c r="JFZ34"/>
      <c r="JGA34"/>
      <c r="JGB34"/>
      <c r="JGC34"/>
      <c r="JGD34"/>
      <c r="JGE34"/>
      <c r="JGF34"/>
      <c r="JGG34"/>
      <c r="JGH34"/>
      <c r="JGI34"/>
      <c r="JGJ34"/>
      <c r="JGK34"/>
      <c r="JGL34"/>
      <c r="JGM34"/>
      <c r="JGN34"/>
      <c r="JGO34"/>
      <c r="JGP34"/>
      <c r="JGQ34"/>
      <c r="JGR34"/>
      <c r="JGS34"/>
      <c r="JGT34"/>
      <c r="JGU34"/>
      <c r="JGV34"/>
      <c r="JGW34"/>
      <c r="JGX34"/>
      <c r="JGY34"/>
      <c r="JGZ34"/>
      <c r="JHA34"/>
      <c r="JHB34"/>
      <c r="JHC34"/>
      <c r="JHD34"/>
      <c r="JHE34"/>
      <c r="JHF34"/>
      <c r="JHG34"/>
      <c r="JHH34"/>
      <c r="JHI34"/>
      <c r="JHJ34"/>
      <c r="JHK34"/>
      <c r="JHL34"/>
      <c r="JHM34"/>
      <c r="JHN34"/>
      <c r="JHO34"/>
      <c r="JHP34"/>
      <c r="JHQ34"/>
      <c r="JHR34"/>
      <c r="JHS34"/>
      <c r="JHT34"/>
      <c r="JHU34"/>
      <c r="JHV34"/>
      <c r="JHW34"/>
      <c r="JHX34"/>
      <c r="JHY34"/>
      <c r="JHZ34"/>
      <c r="JIA34"/>
      <c r="JIB34"/>
      <c r="JIC34"/>
      <c r="JID34"/>
      <c r="JIE34"/>
      <c r="JIF34"/>
      <c r="JIG34"/>
      <c r="JIH34"/>
      <c r="JII34"/>
      <c r="JIJ34"/>
      <c r="JIK34"/>
      <c r="JIL34"/>
      <c r="JIM34"/>
      <c r="JIN34"/>
      <c r="JIO34"/>
      <c r="JIP34"/>
      <c r="JIQ34"/>
      <c r="JIR34"/>
      <c r="JIS34"/>
      <c r="JIT34"/>
      <c r="JIU34"/>
      <c r="JIV34"/>
      <c r="JIW34"/>
      <c r="JIX34"/>
      <c r="JIY34"/>
      <c r="JIZ34"/>
      <c r="JJA34"/>
      <c r="JJB34"/>
      <c r="JJC34"/>
      <c r="JJD34"/>
      <c r="JJE34"/>
      <c r="JJF34"/>
      <c r="JJG34"/>
      <c r="JJH34"/>
      <c r="JJI34"/>
      <c r="JJJ34"/>
      <c r="JJK34"/>
      <c r="JJL34"/>
      <c r="JJM34"/>
      <c r="JJN34"/>
      <c r="JJO34"/>
      <c r="JJP34"/>
      <c r="JJQ34"/>
      <c r="JJR34"/>
      <c r="JJS34"/>
      <c r="JJT34"/>
      <c r="JJU34"/>
      <c r="JJV34"/>
      <c r="JJW34"/>
      <c r="JJX34"/>
      <c r="JJY34"/>
      <c r="JJZ34"/>
      <c r="JKA34"/>
      <c r="JKB34"/>
      <c r="JKC34"/>
      <c r="JKD34"/>
      <c r="JKE34"/>
      <c r="JKF34"/>
      <c r="JKG34"/>
      <c r="JKH34"/>
      <c r="JKI34"/>
      <c r="JKJ34"/>
      <c r="JKK34"/>
      <c r="JKL34"/>
      <c r="JKM34"/>
      <c r="JKN34"/>
      <c r="JKO34"/>
      <c r="JKP34"/>
      <c r="JKQ34"/>
      <c r="JKR34"/>
      <c r="JKS34"/>
      <c r="JKT34"/>
      <c r="JKU34"/>
      <c r="JKV34"/>
      <c r="JKW34"/>
      <c r="JKX34"/>
      <c r="JKY34"/>
      <c r="JKZ34"/>
      <c r="JLA34"/>
      <c r="JLB34"/>
      <c r="JLC34"/>
      <c r="JLD34"/>
      <c r="JLE34"/>
      <c r="JLF34"/>
      <c r="JLG34"/>
      <c r="JLH34"/>
      <c r="JLI34"/>
      <c r="JLJ34"/>
      <c r="JLK34"/>
      <c r="JLL34"/>
      <c r="JLM34"/>
      <c r="JLN34"/>
      <c r="JLO34"/>
      <c r="JLP34"/>
      <c r="JLQ34"/>
      <c r="JLR34"/>
      <c r="JLS34"/>
      <c r="JLT34"/>
      <c r="JLU34"/>
      <c r="JLV34"/>
      <c r="JLW34"/>
      <c r="JLX34"/>
      <c r="JLY34"/>
      <c r="JLZ34"/>
      <c r="JMA34"/>
      <c r="JMB34"/>
      <c r="JMC34"/>
      <c r="JMD34"/>
      <c r="JME34"/>
      <c r="JMF34"/>
      <c r="JMG34"/>
      <c r="JMH34"/>
      <c r="JMI34"/>
      <c r="JMJ34"/>
      <c r="JMK34"/>
      <c r="JML34"/>
      <c r="JMM34"/>
      <c r="JMN34"/>
      <c r="JMO34"/>
      <c r="JMP34"/>
      <c r="JMQ34"/>
      <c r="JMR34"/>
      <c r="JMS34"/>
      <c r="JMT34"/>
      <c r="JMU34"/>
      <c r="JMV34"/>
      <c r="JMW34"/>
      <c r="JMX34"/>
      <c r="JMY34"/>
      <c r="JMZ34"/>
      <c r="JNA34"/>
      <c r="JNB34"/>
      <c r="JNC34"/>
      <c r="JND34"/>
      <c r="JNE34"/>
      <c r="JNF34"/>
      <c r="JNG34"/>
      <c r="JNH34"/>
      <c r="JNI34"/>
      <c r="JNJ34"/>
      <c r="JNK34"/>
      <c r="JNL34"/>
      <c r="JNM34"/>
      <c r="JNN34"/>
      <c r="JNO34"/>
      <c r="JNP34"/>
      <c r="JNQ34"/>
      <c r="JNR34"/>
      <c r="JNS34"/>
      <c r="JNT34"/>
      <c r="JNU34"/>
      <c r="JNV34"/>
      <c r="JNW34"/>
      <c r="JNX34"/>
      <c r="JNY34"/>
      <c r="JNZ34"/>
      <c r="JOA34"/>
      <c r="JOB34"/>
      <c r="JOC34"/>
      <c r="JOD34"/>
      <c r="JOE34"/>
      <c r="JOF34"/>
      <c r="JOG34"/>
      <c r="JOH34"/>
      <c r="JOI34"/>
      <c r="JOJ34"/>
      <c r="JOK34"/>
      <c r="JOL34"/>
      <c r="JOM34"/>
      <c r="JON34"/>
      <c r="JOO34"/>
      <c r="JOP34"/>
      <c r="JOQ34"/>
      <c r="JOR34"/>
      <c r="JOS34"/>
      <c r="JOT34"/>
      <c r="JOU34"/>
      <c r="JOV34"/>
      <c r="JOW34"/>
      <c r="JOX34"/>
      <c r="JOY34"/>
      <c r="JOZ34"/>
      <c r="JPA34"/>
      <c r="JPB34"/>
      <c r="JPC34"/>
      <c r="JPD34"/>
      <c r="JPE34"/>
      <c r="JPF34"/>
      <c r="JPG34"/>
      <c r="JPH34"/>
      <c r="JPI34"/>
      <c r="JPJ34"/>
      <c r="JPK34"/>
      <c r="JPL34"/>
      <c r="JPM34"/>
      <c r="JPN34"/>
      <c r="JPO34"/>
      <c r="JPP34"/>
      <c r="JPQ34"/>
      <c r="JPR34"/>
      <c r="JPS34"/>
      <c r="JPT34"/>
      <c r="JPU34"/>
      <c r="JPV34"/>
      <c r="JPW34"/>
      <c r="JPX34"/>
      <c r="JPY34"/>
      <c r="JPZ34"/>
      <c r="JQA34"/>
      <c r="JQB34"/>
      <c r="JQC34"/>
      <c r="JQD34"/>
      <c r="JQE34"/>
      <c r="JQF34"/>
      <c r="JQG34"/>
      <c r="JQH34"/>
      <c r="JQI34"/>
      <c r="JQJ34"/>
      <c r="JQK34"/>
      <c r="JQL34"/>
      <c r="JQM34"/>
      <c r="JQN34"/>
      <c r="JQO34"/>
      <c r="JQP34"/>
      <c r="JQQ34"/>
      <c r="JQR34"/>
      <c r="JQS34"/>
      <c r="JQT34"/>
      <c r="JQU34"/>
      <c r="JQV34"/>
      <c r="JQW34"/>
      <c r="JQX34"/>
      <c r="JQY34"/>
      <c r="JQZ34"/>
      <c r="JRA34"/>
      <c r="JRB34"/>
      <c r="JRC34"/>
      <c r="JRD34"/>
      <c r="JRE34"/>
      <c r="JRF34"/>
      <c r="JRG34"/>
      <c r="JRH34"/>
      <c r="JRI34"/>
      <c r="JRJ34"/>
      <c r="JRK34"/>
      <c r="JRL34"/>
      <c r="JRM34"/>
      <c r="JRN34"/>
      <c r="JRO34"/>
      <c r="JRP34"/>
      <c r="JRQ34"/>
      <c r="JRR34"/>
      <c r="JRS34"/>
      <c r="JRT34"/>
      <c r="JRU34"/>
      <c r="JRV34"/>
      <c r="JRW34"/>
      <c r="JRX34"/>
      <c r="JRY34"/>
      <c r="JRZ34"/>
      <c r="JSA34"/>
      <c r="JSB34"/>
      <c r="JSC34"/>
      <c r="JSD34"/>
      <c r="JSE34"/>
      <c r="JSF34"/>
      <c r="JSG34"/>
      <c r="JSH34"/>
      <c r="JSI34"/>
      <c r="JSJ34"/>
      <c r="JSK34"/>
      <c r="JSL34"/>
      <c r="JSM34"/>
      <c r="JSN34"/>
      <c r="JSO34"/>
      <c r="JSP34"/>
      <c r="JSQ34"/>
      <c r="JSR34"/>
      <c r="JSS34"/>
      <c r="JST34"/>
      <c r="JSU34"/>
      <c r="JSV34"/>
      <c r="JSW34"/>
      <c r="JSX34"/>
      <c r="JSY34"/>
      <c r="JSZ34"/>
      <c r="JTA34"/>
      <c r="JTB34"/>
      <c r="JTC34"/>
      <c r="JTD34"/>
      <c r="JTE34"/>
      <c r="JTF34"/>
      <c r="JTG34"/>
      <c r="JTH34"/>
      <c r="JTI34"/>
      <c r="JTJ34"/>
      <c r="JTK34"/>
      <c r="JTL34"/>
      <c r="JTM34"/>
      <c r="JTN34"/>
      <c r="JTO34"/>
      <c r="JTP34"/>
      <c r="JTQ34"/>
      <c r="JTR34"/>
      <c r="JTS34"/>
      <c r="JTT34"/>
      <c r="JTU34"/>
      <c r="JTV34"/>
      <c r="JTW34"/>
      <c r="JTX34"/>
      <c r="JTY34"/>
      <c r="JTZ34"/>
      <c r="JUA34"/>
      <c r="JUB34"/>
      <c r="JUC34"/>
      <c r="JUD34"/>
      <c r="JUE34"/>
      <c r="JUF34"/>
      <c r="JUG34"/>
      <c r="JUH34"/>
      <c r="JUI34"/>
      <c r="JUJ34"/>
      <c r="JUK34"/>
      <c r="JUL34"/>
      <c r="JUM34"/>
      <c r="JUN34"/>
      <c r="JUO34"/>
      <c r="JUP34"/>
      <c r="JUQ34"/>
      <c r="JUR34"/>
      <c r="JUS34"/>
      <c r="JUT34"/>
      <c r="JUU34"/>
      <c r="JUV34"/>
      <c r="JUW34"/>
      <c r="JUX34"/>
      <c r="JUY34"/>
      <c r="JUZ34"/>
      <c r="JVA34"/>
      <c r="JVB34"/>
      <c r="JVC34"/>
      <c r="JVD34"/>
      <c r="JVE34"/>
      <c r="JVF34"/>
      <c r="JVG34"/>
      <c r="JVH34"/>
      <c r="JVI34"/>
      <c r="JVJ34"/>
      <c r="JVK34"/>
      <c r="JVL34"/>
      <c r="JVM34"/>
      <c r="JVN34"/>
      <c r="JVO34"/>
      <c r="JVP34"/>
      <c r="JVQ34"/>
      <c r="JVR34"/>
      <c r="JVS34"/>
      <c r="JVT34"/>
      <c r="JVU34"/>
      <c r="JVV34"/>
      <c r="JVW34"/>
      <c r="JVX34"/>
      <c r="JVY34"/>
      <c r="JVZ34"/>
      <c r="JWA34"/>
      <c r="JWB34"/>
      <c r="JWC34"/>
      <c r="JWD34"/>
      <c r="JWE34"/>
      <c r="JWF34"/>
      <c r="JWG34"/>
      <c r="JWH34"/>
      <c r="JWI34"/>
      <c r="JWJ34"/>
      <c r="JWK34"/>
      <c r="JWL34"/>
      <c r="JWM34"/>
      <c r="JWN34"/>
      <c r="JWO34"/>
      <c r="JWP34"/>
      <c r="JWQ34"/>
      <c r="JWR34"/>
      <c r="JWS34"/>
      <c r="JWT34"/>
      <c r="JWU34"/>
      <c r="JWV34"/>
      <c r="JWW34"/>
      <c r="JWX34"/>
      <c r="JWY34"/>
      <c r="JWZ34"/>
      <c r="JXA34"/>
      <c r="JXB34"/>
      <c r="JXC34"/>
      <c r="JXD34"/>
      <c r="JXE34"/>
      <c r="JXF34"/>
      <c r="JXG34"/>
      <c r="JXH34"/>
      <c r="JXI34"/>
      <c r="JXJ34"/>
      <c r="JXK34"/>
      <c r="JXL34"/>
      <c r="JXM34"/>
      <c r="JXN34"/>
      <c r="JXO34"/>
      <c r="JXP34"/>
      <c r="JXQ34"/>
      <c r="JXR34"/>
      <c r="JXS34"/>
      <c r="JXT34"/>
      <c r="JXU34"/>
      <c r="JXV34"/>
      <c r="JXW34"/>
      <c r="JXX34"/>
      <c r="JXY34"/>
      <c r="JXZ34"/>
      <c r="JYA34"/>
      <c r="JYB34"/>
      <c r="JYC34"/>
      <c r="JYD34"/>
      <c r="JYE34"/>
      <c r="JYF34"/>
      <c r="JYG34"/>
      <c r="JYH34"/>
      <c r="JYI34"/>
      <c r="JYJ34"/>
      <c r="JYK34"/>
      <c r="JYL34"/>
      <c r="JYM34"/>
      <c r="JYN34"/>
      <c r="JYO34"/>
      <c r="JYP34"/>
      <c r="JYQ34"/>
      <c r="JYR34"/>
      <c r="JYS34"/>
      <c r="JYT34"/>
      <c r="JYU34"/>
      <c r="JYV34"/>
      <c r="JYW34"/>
      <c r="JYX34"/>
      <c r="JYY34"/>
      <c r="JYZ34"/>
      <c r="JZA34"/>
      <c r="JZB34"/>
      <c r="JZC34"/>
      <c r="JZD34"/>
      <c r="JZE34"/>
      <c r="JZF34"/>
      <c r="JZG34"/>
      <c r="JZH34"/>
      <c r="JZI34"/>
      <c r="JZJ34"/>
      <c r="JZK34"/>
      <c r="JZL34"/>
      <c r="JZM34"/>
      <c r="JZN34"/>
      <c r="JZO34"/>
      <c r="JZP34"/>
      <c r="JZQ34"/>
      <c r="JZR34"/>
      <c r="JZS34"/>
      <c r="JZT34"/>
      <c r="JZU34"/>
      <c r="JZV34"/>
      <c r="JZW34"/>
      <c r="JZX34"/>
      <c r="JZY34"/>
      <c r="JZZ34"/>
      <c r="KAA34"/>
      <c r="KAB34"/>
      <c r="KAC34"/>
      <c r="KAD34"/>
      <c r="KAE34"/>
      <c r="KAF34"/>
      <c r="KAG34"/>
      <c r="KAH34"/>
      <c r="KAI34"/>
      <c r="KAJ34"/>
      <c r="KAK34"/>
      <c r="KAL34"/>
      <c r="KAM34"/>
      <c r="KAN34"/>
      <c r="KAO34"/>
      <c r="KAP34"/>
      <c r="KAQ34"/>
      <c r="KAR34"/>
      <c r="KAS34"/>
      <c r="KAT34"/>
      <c r="KAU34"/>
      <c r="KAV34"/>
      <c r="KAW34"/>
      <c r="KAX34"/>
      <c r="KAY34"/>
      <c r="KAZ34"/>
      <c r="KBA34"/>
      <c r="KBB34"/>
      <c r="KBC34"/>
      <c r="KBD34"/>
      <c r="KBE34"/>
      <c r="KBF34"/>
      <c r="KBG34"/>
      <c r="KBH34"/>
      <c r="KBI34"/>
      <c r="KBJ34"/>
      <c r="KBK34"/>
      <c r="KBL34"/>
      <c r="KBM34"/>
      <c r="KBN34"/>
      <c r="KBO34"/>
      <c r="KBP34"/>
      <c r="KBQ34"/>
      <c r="KBR34"/>
      <c r="KBS34"/>
      <c r="KBT34"/>
      <c r="KBU34"/>
      <c r="KBV34"/>
      <c r="KBW34"/>
      <c r="KBX34"/>
      <c r="KBY34"/>
      <c r="KBZ34"/>
      <c r="KCA34"/>
      <c r="KCB34"/>
      <c r="KCC34"/>
      <c r="KCD34"/>
      <c r="KCE34"/>
      <c r="KCF34"/>
      <c r="KCG34"/>
      <c r="KCH34"/>
      <c r="KCI34"/>
      <c r="KCJ34"/>
      <c r="KCK34"/>
      <c r="KCL34"/>
      <c r="KCM34"/>
      <c r="KCN34"/>
      <c r="KCO34"/>
      <c r="KCP34"/>
      <c r="KCQ34"/>
      <c r="KCR34"/>
      <c r="KCS34"/>
      <c r="KCT34"/>
      <c r="KCU34"/>
      <c r="KCV34"/>
      <c r="KCW34"/>
      <c r="KCX34"/>
      <c r="KCY34"/>
      <c r="KCZ34"/>
      <c r="KDA34"/>
      <c r="KDB34"/>
      <c r="KDC34"/>
      <c r="KDD34"/>
      <c r="KDE34"/>
      <c r="KDF34"/>
      <c r="KDG34"/>
      <c r="KDH34"/>
      <c r="KDI34"/>
      <c r="KDJ34"/>
      <c r="KDK34"/>
      <c r="KDL34"/>
      <c r="KDM34"/>
      <c r="KDN34"/>
      <c r="KDO34"/>
      <c r="KDP34"/>
      <c r="KDQ34"/>
      <c r="KDR34"/>
      <c r="KDS34"/>
      <c r="KDT34"/>
      <c r="KDU34"/>
      <c r="KDV34"/>
      <c r="KDW34"/>
      <c r="KDX34"/>
      <c r="KDY34"/>
      <c r="KDZ34"/>
      <c r="KEA34"/>
      <c r="KEB34"/>
      <c r="KEC34"/>
      <c r="KED34"/>
      <c r="KEE34"/>
      <c r="KEF34"/>
      <c r="KEG34"/>
      <c r="KEH34"/>
      <c r="KEI34"/>
      <c r="KEJ34"/>
      <c r="KEK34"/>
      <c r="KEL34"/>
      <c r="KEM34"/>
      <c r="KEN34"/>
      <c r="KEO34"/>
      <c r="KEP34"/>
      <c r="KEQ34"/>
      <c r="KER34"/>
      <c r="KES34"/>
      <c r="KET34"/>
      <c r="KEU34"/>
      <c r="KEV34"/>
      <c r="KEW34"/>
      <c r="KEX34"/>
      <c r="KEY34"/>
      <c r="KEZ34"/>
      <c r="KFA34"/>
      <c r="KFB34"/>
      <c r="KFC34"/>
      <c r="KFD34"/>
      <c r="KFE34"/>
      <c r="KFF34"/>
      <c r="KFG34"/>
      <c r="KFH34"/>
      <c r="KFI34"/>
      <c r="KFJ34"/>
      <c r="KFK34"/>
      <c r="KFL34"/>
      <c r="KFM34"/>
      <c r="KFN34"/>
      <c r="KFO34"/>
      <c r="KFP34"/>
      <c r="KFQ34"/>
      <c r="KFR34"/>
      <c r="KFS34"/>
      <c r="KFT34"/>
      <c r="KFU34"/>
      <c r="KFV34"/>
      <c r="KFW34"/>
      <c r="KFX34"/>
      <c r="KFY34"/>
      <c r="KFZ34"/>
      <c r="KGA34"/>
      <c r="KGB34"/>
      <c r="KGC34"/>
      <c r="KGD34"/>
      <c r="KGE34"/>
      <c r="KGF34"/>
      <c r="KGG34"/>
      <c r="KGH34"/>
      <c r="KGI34"/>
      <c r="KGJ34"/>
      <c r="KGK34"/>
      <c r="KGL34"/>
      <c r="KGM34"/>
      <c r="KGN34"/>
      <c r="KGO34"/>
      <c r="KGP34"/>
      <c r="KGQ34"/>
      <c r="KGR34"/>
      <c r="KGS34"/>
      <c r="KGT34"/>
      <c r="KGU34"/>
      <c r="KGV34"/>
      <c r="KGW34"/>
      <c r="KGX34"/>
      <c r="KGY34"/>
      <c r="KGZ34"/>
      <c r="KHA34"/>
      <c r="KHB34"/>
      <c r="KHC34"/>
      <c r="KHD34"/>
      <c r="KHE34"/>
      <c r="KHF34"/>
      <c r="KHG34"/>
      <c r="KHH34"/>
      <c r="KHI34"/>
      <c r="KHJ34"/>
      <c r="KHK34"/>
      <c r="KHL34"/>
      <c r="KHM34"/>
      <c r="KHN34"/>
      <c r="KHO34"/>
      <c r="KHP34"/>
      <c r="KHQ34"/>
      <c r="KHR34"/>
      <c r="KHS34"/>
      <c r="KHT34"/>
      <c r="KHU34"/>
      <c r="KHV34"/>
      <c r="KHW34"/>
      <c r="KHX34"/>
      <c r="KHY34"/>
      <c r="KHZ34"/>
      <c r="KIA34"/>
      <c r="KIB34"/>
      <c r="KIC34"/>
      <c r="KID34"/>
      <c r="KIE34"/>
      <c r="KIF34"/>
      <c r="KIG34"/>
      <c r="KIH34"/>
      <c r="KII34"/>
      <c r="KIJ34"/>
      <c r="KIK34"/>
      <c r="KIL34"/>
      <c r="KIM34"/>
      <c r="KIN34"/>
      <c r="KIO34"/>
      <c r="KIP34"/>
      <c r="KIQ34"/>
      <c r="KIR34"/>
      <c r="KIS34"/>
      <c r="KIT34"/>
      <c r="KIU34"/>
      <c r="KIV34"/>
      <c r="KIW34"/>
      <c r="KIX34"/>
      <c r="KIY34"/>
      <c r="KIZ34"/>
      <c r="KJA34"/>
      <c r="KJB34"/>
      <c r="KJC34"/>
      <c r="KJD34"/>
      <c r="KJE34"/>
      <c r="KJF34"/>
      <c r="KJG34"/>
      <c r="KJH34"/>
      <c r="KJI34"/>
      <c r="KJJ34"/>
      <c r="KJK34"/>
      <c r="KJL34"/>
      <c r="KJM34"/>
      <c r="KJN34"/>
      <c r="KJO34"/>
      <c r="KJP34"/>
      <c r="KJQ34"/>
      <c r="KJR34"/>
      <c r="KJS34"/>
      <c r="KJT34"/>
      <c r="KJU34"/>
      <c r="KJV34"/>
      <c r="KJW34"/>
      <c r="KJX34"/>
      <c r="KJY34"/>
      <c r="KJZ34"/>
      <c r="KKA34"/>
      <c r="KKB34"/>
      <c r="KKC34"/>
      <c r="KKD34"/>
      <c r="KKE34"/>
      <c r="KKF34"/>
      <c r="KKG34"/>
      <c r="KKH34"/>
      <c r="KKI34"/>
      <c r="KKJ34"/>
      <c r="KKK34"/>
      <c r="KKL34"/>
      <c r="KKM34"/>
      <c r="KKN34"/>
      <c r="KKO34"/>
      <c r="KKP34"/>
      <c r="KKQ34"/>
      <c r="KKR34"/>
      <c r="KKS34"/>
      <c r="KKT34"/>
      <c r="KKU34"/>
      <c r="KKV34"/>
      <c r="KKW34"/>
      <c r="KKX34"/>
      <c r="KKY34"/>
      <c r="KKZ34"/>
      <c r="KLA34"/>
      <c r="KLB34"/>
      <c r="KLC34"/>
      <c r="KLD34"/>
      <c r="KLE34"/>
      <c r="KLF34"/>
      <c r="KLG34"/>
      <c r="KLH34"/>
      <c r="KLI34"/>
      <c r="KLJ34"/>
      <c r="KLK34"/>
      <c r="KLL34"/>
      <c r="KLM34"/>
      <c r="KLN34"/>
      <c r="KLO34"/>
      <c r="KLP34"/>
      <c r="KLQ34"/>
      <c r="KLR34"/>
      <c r="KLS34"/>
      <c r="KLT34"/>
      <c r="KLU34"/>
      <c r="KLV34"/>
      <c r="KLW34"/>
      <c r="KLX34"/>
      <c r="KLY34"/>
      <c r="KLZ34"/>
      <c r="KMA34"/>
      <c r="KMB34"/>
      <c r="KMC34"/>
      <c r="KMD34"/>
      <c r="KME34"/>
      <c r="KMF34"/>
      <c r="KMG34"/>
      <c r="KMH34"/>
      <c r="KMI34"/>
      <c r="KMJ34"/>
      <c r="KMK34"/>
      <c r="KML34"/>
      <c r="KMM34"/>
      <c r="KMN34"/>
      <c r="KMO34"/>
      <c r="KMP34"/>
      <c r="KMQ34"/>
      <c r="KMR34"/>
      <c r="KMS34"/>
      <c r="KMT34"/>
      <c r="KMU34"/>
      <c r="KMV34"/>
      <c r="KMW34"/>
      <c r="KMX34"/>
      <c r="KMY34"/>
      <c r="KMZ34"/>
      <c r="KNA34"/>
      <c r="KNB34"/>
      <c r="KNC34"/>
      <c r="KND34"/>
      <c r="KNE34"/>
      <c r="KNF34"/>
      <c r="KNG34"/>
      <c r="KNH34"/>
      <c r="KNI34"/>
      <c r="KNJ34"/>
      <c r="KNK34"/>
      <c r="KNL34"/>
      <c r="KNM34"/>
      <c r="KNN34"/>
      <c r="KNO34"/>
      <c r="KNP34"/>
      <c r="KNQ34"/>
      <c r="KNR34"/>
      <c r="KNS34"/>
      <c r="KNT34"/>
      <c r="KNU34"/>
      <c r="KNV34"/>
      <c r="KNW34"/>
      <c r="KNX34"/>
      <c r="KNY34"/>
      <c r="KNZ34"/>
      <c r="KOA34"/>
      <c r="KOB34"/>
      <c r="KOC34"/>
      <c r="KOD34"/>
      <c r="KOE34"/>
      <c r="KOF34"/>
      <c r="KOG34"/>
      <c r="KOH34"/>
      <c r="KOI34"/>
      <c r="KOJ34"/>
      <c r="KOK34"/>
      <c r="KOL34"/>
      <c r="KOM34"/>
      <c r="KON34"/>
      <c r="KOO34"/>
      <c r="KOP34"/>
      <c r="KOQ34"/>
      <c r="KOR34"/>
      <c r="KOS34"/>
      <c r="KOT34"/>
      <c r="KOU34"/>
      <c r="KOV34"/>
      <c r="KOW34"/>
      <c r="KOX34"/>
      <c r="KOY34"/>
      <c r="KOZ34"/>
      <c r="KPA34"/>
      <c r="KPB34"/>
      <c r="KPC34"/>
      <c r="KPD34"/>
      <c r="KPE34"/>
      <c r="KPF34"/>
      <c r="KPG34"/>
      <c r="KPH34"/>
      <c r="KPI34"/>
      <c r="KPJ34"/>
      <c r="KPK34"/>
      <c r="KPL34"/>
      <c r="KPM34"/>
      <c r="KPN34"/>
      <c r="KPO34"/>
      <c r="KPP34"/>
      <c r="KPQ34"/>
      <c r="KPR34"/>
      <c r="KPS34"/>
      <c r="KPT34"/>
      <c r="KPU34"/>
      <c r="KPV34"/>
      <c r="KPW34"/>
      <c r="KPX34"/>
      <c r="KPY34"/>
      <c r="KPZ34"/>
      <c r="KQA34"/>
      <c r="KQB34"/>
      <c r="KQC34"/>
      <c r="KQD34"/>
      <c r="KQE34"/>
      <c r="KQF34"/>
      <c r="KQG34"/>
      <c r="KQH34"/>
      <c r="KQI34"/>
      <c r="KQJ34"/>
      <c r="KQK34"/>
      <c r="KQL34"/>
      <c r="KQM34"/>
      <c r="KQN34"/>
      <c r="KQO34"/>
      <c r="KQP34"/>
      <c r="KQQ34"/>
      <c r="KQR34"/>
      <c r="KQS34"/>
      <c r="KQT34"/>
      <c r="KQU34"/>
      <c r="KQV34"/>
      <c r="KQW34"/>
      <c r="KQX34"/>
      <c r="KQY34"/>
      <c r="KQZ34"/>
      <c r="KRA34"/>
      <c r="KRB34"/>
      <c r="KRC34"/>
      <c r="KRD34"/>
      <c r="KRE34"/>
      <c r="KRF34"/>
      <c r="KRG34"/>
      <c r="KRH34"/>
      <c r="KRI34"/>
      <c r="KRJ34"/>
      <c r="KRK34"/>
      <c r="KRL34"/>
      <c r="KRM34"/>
      <c r="KRN34"/>
      <c r="KRO34"/>
      <c r="KRP34"/>
      <c r="KRQ34"/>
      <c r="KRR34"/>
      <c r="KRS34"/>
      <c r="KRT34"/>
      <c r="KRU34"/>
      <c r="KRV34"/>
      <c r="KRW34"/>
      <c r="KRX34"/>
      <c r="KRY34"/>
      <c r="KRZ34"/>
      <c r="KSA34"/>
      <c r="KSB34"/>
      <c r="KSC34"/>
      <c r="KSD34"/>
      <c r="KSE34"/>
      <c r="KSF34"/>
      <c r="KSG34"/>
      <c r="KSH34"/>
      <c r="KSI34"/>
      <c r="KSJ34"/>
      <c r="KSK34"/>
      <c r="KSL34"/>
      <c r="KSM34"/>
      <c r="KSN34"/>
      <c r="KSO34"/>
      <c r="KSP34"/>
      <c r="KSQ34"/>
      <c r="KSR34"/>
      <c r="KSS34"/>
      <c r="KST34"/>
      <c r="KSU34"/>
      <c r="KSV34"/>
      <c r="KSW34"/>
      <c r="KSX34"/>
      <c r="KSY34"/>
      <c r="KSZ34"/>
      <c r="KTA34"/>
      <c r="KTB34"/>
      <c r="KTC34"/>
      <c r="KTD34"/>
      <c r="KTE34"/>
      <c r="KTF34"/>
      <c r="KTG34"/>
      <c r="KTH34"/>
      <c r="KTI34"/>
      <c r="KTJ34"/>
      <c r="KTK34"/>
      <c r="KTL34"/>
      <c r="KTM34"/>
      <c r="KTN34"/>
      <c r="KTO34"/>
      <c r="KTP34"/>
      <c r="KTQ34"/>
      <c r="KTR34"/>
      <c r="KTS34"/>
      <c r="KTT34"/>
      <c r="KTU34"/>
      <c r="KTV34"/>
      <c r="KTW34"/>
      <c r="KTX34"/>
      <c r="KTY34"/>
      <c r="KTZ34"/>
      <c r="KUA34"/>
      <c r="KUB34"/>
      <c r="KUC34"/>
      <c r="KUD34"/>
      <c r="KUE34"/>
      <c r="KUF34"/>
      <c r="KUG34"/>
      <c r="KUH34"/>
      <c r="KUI34"/>
      <c r="KUJ34"/>
      <c r="KUK34"/>
      <c r="KUL34"/>
      <c r="KUM34"/>
      <c r="KUN34"/>
      <c r="KUO34"/>
      <c r="KUP34"/>
      <c r="KUQ34"/>
      <c r="KUR34"/>
      <c r="KUS34"/>
      <c r="KUT34"/>
      <c r="KUU34"/>
      <c r="KUV34"/>
      <c r="KUW34"/>
      <c r="KUX34"/>
      <c r="KUY34"/>
      <c r="KUZ34"/>
      <c r="KVA34"/>
      <c r="KVB34"/>
      <c r="KVC34"/>
      <c r="KVD34"/>
      <c r="KVE34"/>
      <c r="KVF34"/>
      <c r="KVG34"/>
      <c r="KVH34"/>
      <c r="KVI34"/>
      <c r="KVJ34"/>
      <c r="KVK34"/>
      <c r="KVL34"/>
      <c r="KVM34"/>
      <c r="KVN34"/>
      <c r="KVO34"/>
      <c r="KVP34"/>
      <c r="KVQ34"/>
      <c r="KVR34"/>
      <c r="KVS34"/>
      <c r="KVT34"/>
      <c r="KVU34"/>
      <c r="KVV34"/>
      <c r="KVW34"/>
      <c r="KVX34"/>
      <c r="KVY34"/>
      <c r="KVZ34"/>
      <c r="KWA34"/>
      <c r="KWB34"/>
      <c r="KWC34"/>
      <c r="KWD34"/>
      <c r="KWE34"/>
      <c r="KWF34"/>
      <c r="KWG34"/>
      <c r="KWH34"/>
      <c r="KWI34"/>
      <c r="KWJ34"/>
      <c r="KWK34"/>
      <c r="KWL34"/>
      <c r="KWM34"/>
      <c r="KWN34"/>
      <c r="KWO34"/>
      <c r="KWP34"/>
      <c r="KWQ34"/>
      <c r="KWR34"/>
      <c r="KWS34"/>
      <c r="KWT34"/>
      <c r="KWU34"/>
      <c r="KWV34"/>
      <c r="KWW34"/>
      <c r="KWX34"/>
      <c r="KWY34"/>
      <c r="KWZ34"/>
      <c r="KXA34"/>
      <c r="KXB34"/>
      <c r="KXC34"/>
      <c r="KXD34"/>
      <c r="KXE34"/>
      <c r="KXF34"/>
      <c r="KXG34"/>
      <c r="KXH34"/>
      <c r="KXI34"/>
      <c r="KXJ34"/>
      <c r="KXK34"/>
      <c r="KXL34"/>
      <c r="KXM34"/>
      <c r="KXN34"/>
      <c r="KXO34"/>
      <c r="KXP34"/>
      <c r="KXQ34"/>
      <c r="KXR34"/>
      <c r="KXS34"/>
      <c r="KXT34"/>
      <c r="KXU34"/>
      <c r="KXV34"/>
      <c r="KXW34"/>
      <c r="KXX34"/>
      <c r="KXY34"/>
      <c r="KXZ34"/>
      <c r="KYA34"/>
      <c r="KYB34"/>
      <c r="KYC34"/>
      <c r="KYD34"/>
      <c r="KYE34"/>
      <c r="KYF34"/>
      <c r="KYG34"/>
      <c r="KYH34"/>
      <c r="KYI34"/>
      <c r="KYJ34"/>
      <c r="KYK34"/>
      <c r="KYL34"/>
      <c r="KYM34"/>
      <c r="KYN34"/>
      <c r="KYO34"/>
      <c r="KYP34"/>
      <c r="KYQ34"/>
      <c r="KYR34"/>
      <c r="KYS34"/>
      <c r="KYT34"/>
      <c r="KYU34"/>
      <c r="KYV34"/>
      <c r="KYW34"/>
      <c r="KYX34"/>
      <c r="KYY34"/>
      <c r="KYZ34"/>
      <c r="KZA34"/>
      <c r="KZB34"/>
      <c r="KZC34"/>
      <c r="KZD34"/>
      <c r="KZE34"/>
      <c r="KZF34"/>
      <c r="KZG34"/>
      <c r="KZH34"/>
      <c r="KZI34"/>
      <c r="KZJ34"/>
      <c r="KZK34"/>
      <c r="KZL34"/>
      <c r="KZM34"/>
      <c r="KZN34"/>
      <c r="KZO34"/>
      <c r="KZP34"/>
      <c r="KZQ34"/>
      <c r="KZR34"/>
      <c r="KZS34"/>
      <c r="KZT34"/>
      <c r="KZU34"/>
      <c r="KZV34"/>
      <c r="KZW34"/>
      <c r="KZX34"/>
      <c r="KZY34"/>
      <c r="KZZ34"/>
      <c r="LAA34"/>
      <c r="LAB34"/>
      <c r="LAC34"/>
      <c r="LAD34"/>
      <c r="LAE34"/>
      <c r="LAF34"/>
      <c r="LAG34"/>
      <c r="LAH34"/>
      <c r="LAI34"/>
      <c r="LAJ34"/>
      <c r="LAK34"/>
      <c r="LAL34"/>
      <c r="LAM34"/>
      <c r="LAN34"/>
      <c r="LAO34"/>
      <c r="LAP34"/>
      <c r="LAQ34"/>
      <c r="LAR34"/>
      <c r="LAS34"/>
      <c r="LAT34"/>
      <c r="LAU34"/>
      <c r="LAV34"/>
      <c r="LAW34"/>
      <c r="LAX34"/>
      <c r="LAY34"/>
      <c r="LAZ34"/>
      <c r="LBA34"/>
      <c r="LBB34"/>
      <c r="LBC34"/>
      <c r="LBD34"/>
      <c r="LBE34"/>
      <c r="LBF34"/>
      <c r="LBG34"/>
      <c r="LBH34"/>
      <c r="LBI34"/>
      <c r="LBJ34"/>
      <c r="LBK34"/>
      <c r="LBL34"/>
      <c r="LBM34"/>
      <c r="LBN34"/>
      <c r="LBO34"/>
      <c r="LBP34"/>
      <c r="LBQ34"/>
      <c r="LBR34"/>
      <c r="LBS34"/>
      <c r="LBT34"/>
      <c r="LBU34"/>
      <c r="LBV34"/>
      <c r="LBW34"/>
      <c r="LBX34"/>
      <c r="LBY34"/>
      <c r="LBZ34"/>
      <c r="LCA34"/>
      <c r="LCB34"/>
      <c r="LCC34"/>
      <c r="LCD34"/>
      <c r="LCE34"/>
      <c r="LCF34"/>
      <c r="LCG34"/>
      <c r="LCH34"/>
      <c r="LCI34"/>
      <c r="LCJ34"/>
      <c r="LCK34"/>
      <c r="LCL34"/>
      <c r="LCM34"/>
      <c r="LCN34"/>
      <c r="LCO34"/>
      <c r="LCP34"/>
      <c r="LCQ34"/>
      <c r="LCR34"/>
      <c r="LCS34"/>
      <c r="LCT34"/>
      <c r="LCU34"/>
      <c r="LCV34"/>
      <c r="LCW34"/>
      <c r="LCX34"/>
      <c r="LCY34"/>
      <c r="LCZ34"/>
      <c r="LDA34"/>
      <c r="LDB34"/>
      <c r="LDC34"/>
      <c r="LDD34"/>
      <c r="LDE34"/>
      <c r="LDF34"/>
      <c r="LDG34"/>
      <c r="LDH34"/>
      <c r="LDI34"/>
      <c r="LDJ34"/>
      <c r="LDK34"/>
      <c r="LDL34"/>
      <c r="LDM34"/>
      <c r="LDN34"/>
      <c r="LDO34"/>
      <c r="LDP34"/>
      <c r="LDQ34"/>
      <c r="LDR34"/>
      <c r="LDS34"/>
      <c r="LDT34"/>
      <c r="LDU34"/>
      <c r="LDV34"/>
      <c r="LDW34"/>
      <c r="LDX34"/>
      <c r="LDY34"/>
      <c r="LDZ34"/>
      <c r="LEA34"/>
      <c r="LEB34"/>
      <c r="LEC34"/>
      <c r="LED34"/>
      <c r="LEE34"/>
      <c r="LEF34"/>
      <c r="LEG34"/>
      <c r="LEH34"/>
      <c r="LEI34"/>
      <c r="LEJ34"/>
      <c r="LEK34"/>
      <c r="LEL34"/>
      <c r="LEM34"/>
      <c r="LEN34"/>
      <c r="LEO34"/>
      <c r="LEP34"/>
      <c r="LEQ34"/>
      <c r="LER34"/>
      <c r="LES34"/>
      <c r="LET34"/>
      <c r="LEU34"/>
      <c r="LEV34"/>
      <c r="LEW34"/>
      <c r="LEX34"/>
      <c r="LEY34"/>
      <c r="LEZ34"/>
      <c r="LFA34"/>
      <c r="LFB34"/>
      <c r="LFC34"/>
      <c r="LFD34"/>
      <c r="LFE34"/>
      <c r="LFF34"/>
      <c r="LFG34"/>
      <c r="LFH34"/>
      <c r="LFI34"/>
      <c r="LFJ34"/>
      <c r="LFK34"/>
      <c r="LFL34"/>
      <c r="LFM34"/>
      <c r="LFN34"/>
      <c r="LFO34"/>
      <c r="LFP34"/>
      <c r="LFQ34"/>
      <c r="LFR34"/>
      <c r="LFS34"/>
      <c r="LFT34"/>
      <c r="LFU34"/>
      <c r="LFV34"/>
      <c r="LFW34"/>
      <c r="LFX34"/>
      <c r="LFY34"/>
      <c r="LFZ34"/>
      <c r="LGA34"/>
      <c r="LGB34"/>
      <c r="LGC34"/>
      <c r="LGD34"/>
      <c r="LGE34"/>
      <c r="LGF34"/>
      <c r="LGG34"/>
      <c r="LGH34"/>
      <c r="LGI34"/>
      <c r="LGJ34"/>
      <c r="LGK34"/>
      <c r="LGL34"/>
      <c r="LGM34"/>
      <c r="LGN34"/>
      <c r="LGO34"/>
      <c r="LGP34"/>
      <c r="LGQ34"/>
      <c r="LGR34"/>
      <c r="LGS34"/>
      <c r="LGT34"/>
      <c r="LGU34"/>
      <c r="LGV34"/>
      <c r="LGW34"/>
      <c r="LGX34"/>
      <c r="LGY34"/>
      <c r="LGZ34"/>
      <c r="LHA34"/>
      <c r="LHB34"/>
      <c r="LHC34"/>
      <c r="LHD34"/>
      <c r="LHE34"/>
      <c r="LHF34"/>
      <c r="LHG34"/>
      <c r="LHH34"/>
      <c r="LHI34"/>
      <c r="LHJ34"/>
      <c r="LHK34"/>
      <c r="LHL34"/>
      <c r="LHM34"/>
      <c r="LHN34"/>
      <c r="LHO34"/>
      <c r="LHP34"/>
      <c r="LHQ34"/>
      <c r="LHR34"/>
      <c r="LHS34"/>
      <c r="LHT34"/>
      <c r="LHU34"/>
      <c r="LHV34"/>
      <c r="LHW34"/>
      <c r="LHX34"/>
      <c r="LHY34"/>
      <c r="LHZ34"/>
      <c r="LIA34"/>
      <c r="LIB34"/>
      <c r="LIC34"/>
      <c r="LID34"/>
      <c r="LIE34"/>
      <c r="LIF34"/>
      <c r="LIG34"/>
      <c r="LIH34"/>
      <c r="LII34"/>
      <c r="LIJ34"/>
      <c r="LIK34"/>
      <c r="LIL34"/>
      <c r="LIM34"/>
      <c r="LIN34"/>
      <c r="LIO34"/>
      <c r="LIP34"/>
      <c r="LIQ34"/>
      <c r="LIR34"/>
      <c r="LIS34"/>
      <c r="LIT34"/>
      <c r="LIU34"/>
      <c r="LIV34"/>
      <c r="LIW34"/>
      <c r="LIX34"/>
      <c r="LIY34"/>
      <c r="LIZ34"/>
      <c r="LJA34"/>
      <c r="LJB34"/>
      <c r="LJC34"/>
      <c r="LJD34"/>
      <c r="LJE34"/>
      <c r="LJF34"/>
      <c r="LJG34"/>
      <c r="LJH34"/>
      <c r="LJI34"/>
      <c r="LJJ34"/>
      <c r="LJK34"/>
      <c r="LJL34"/>
      <c r="LJM34"/>
      <c r="LJN34"/>
      <c r="LJO34"/>
      <c r="LJP34"/>
      <c r="LJQ34"/>
      <c r="LJR34"/>
      <c r="LJS34"/>
      <c r="LJT34"/>
      <c r="LJU34"/>
      <c r="LJV34"/>
      <c r="LJW34"/>
      <c r="LJX34"/>
      <c r="LJY34"/>
      <c r="LJZ34"/>
      <c r="LKA34"/>
      <c r="LKB34"/>
      <c r="LKC34"/>
      <c r="LKD34"/>
      <c r="LKE34"/>
      <c r="LKF34"/>
      <c r="LKG34"/>
      <c r="LKH34"/>
      <c r="LKI34"/>
      <c r="LKJ34"/>
      <c r="LKK34"/>
      <c r="LKL34"/>
      <c r="LKM34"/>
      <c r="LKN34"/>
      <c r="LKO34"/>
      <c r="LKP34"/>
      <c r="LKQ34"/>
      <c r="LKR34"/>
      <c r="LKS34"/>
      <c r="LKT34"/>
      <c r="LKU34"/>
      <c r="LKV34"/>
      <c r="LKW34"/>
      <c r="LKX34"/>
      <c r="LKY34"/>
      <c r="LKZ34"/>
      <c r="LLA34"/>
      <c r="LLB34"/>
      <c r="LLC34"/>
      <c r="LLD34"/>
      <c r="LLE34"/>
      <c r="LLF34"/>
      <c r="LLG34"/>
      <c r="LLH34"/>
      <c r="LLI34"/>
      <c r="LLJ34"/>
      <c r="LLK34"/>
      <c r="LLL34"/>
      <c r="LLM34"/>
      <c r="LLN34"/>
      <c r="LLO34"/>
      <c r="LLP34"/>
      <c r="LLQ34"/>
      <c r="LLR34"/>
      <c r="LLS34"/>
      <c r="LLT34"/>
      <c r="LLU34"/>
      <c r="LLV34"/>
      <c r="LLW34"/>
      <c r="LLX34"/>
      <c r="LLY34"/>
      <c r="LLZ34"/>
      <c r="LMA34"/>
      <c r="LMB34"/>
      <c r="LMC34"/>
      <c r="LMD34"/>
      <c r="LME34"/>
      <c r="LMF34"/>
      <c r="LMG34"/>
      <c r="LMH34"/>
      <c r="LMI34"/>
      <c r="LMJ34"/>
      <c r="LMK34"/>
      <c r="LML34"/>
      <c r="LMM34"/>
      <c r="LMN34"/>
      <c r="LMO34"/>
      <c r="LMP34"/>
      <c r="LMQ34"/>
      <c r="LMR34"/>
      <c r="LMS34"/>
      <c r="LMT34"/>
      <c r="LMU34"/>
      <c r="LMV34"/>
      <c r="LMW34"/>
      <c r="LMX34"/>
      <c r="LMY34"/>
      <c r="LMZ34"/>
      <c r="LNA34"/>
      <c r="LNB34"/>
      <c r="LNC34"/>
      <c r="LND34"/>
      <c r="LNE34"/>
      <c r="LNF34"/>
      <c r="LNG34"/>
      <c r="LNH34"/>
      <c r="LNI34"/>
      <c r="LNJ34"/>
      <c r="LNK34"/>
      <c r="LNL34"/>
      <c r="LNM34"/>
      <c r="LNN34"/>
      <c r="LNO34"/>
      <c r="LNP34"/>
      <c r="LNQ34"/>
      <c r="LNR34"/>
      <c r="LNS34"/>
      <c r="LNT34"/>
      <c r="LNU34"/>
      <c r="LNV34"/>
      <c r="LNW34"/>
      <c r="LNX34"/>
      <c r="LNY34"/>
      <c r="LNZ34"/>
      <c r="LOA34"/>
      <c r="LOB34"/>
      <c r="LOC34"/>
      <c r="LOD34"/>
      <c r="LOE34"/>
      <c r="LOF34"/>
      <c r="LOG34"/>
      <c r="LOH34"/>
      <c r="LOI34"/>
      <c r="LOJ34"/>
      <c r="LOK34"/>
      <c r="LOL34"/>
      <c r="LOM34"/>
      <c r="LON34"/>
      <c r="LOO34"/>
      <c r="LOP34"/>
      <c r="LOQ34"/>
      <c r="LOR34"/>
      <c r="LOS34"/>
      <c r="LOT34"/>
      <c r="LOU34"/>
      <c r="LOV34"/>
      <c r="LOW34"/>
      <c r="LOX34"/>
      <c r="LOY34"/>
      <c r="LOZ34"/>
      <c r="LPA34"/>
      <c r="LPB34"/>
      <c r="LPC34"/>
      <c r="LPD34"/>
      <c r="LPE34"/>
      <c r="LPF34"/>
      <c r="LPG34"/>
      <c r="LPH34"/>
      <c r="LPI34"/>
      <c r="LPJ34"/>
      <c r="LPK34"/>
      <c r="LPL34"/>
      <c r="LPM34"/>
      <c r="LPN34"/>
      <c r="LPO34"/>
      <c r="LPP34"/>
      <c r="LPQ34"/>
      <c r="LPR34"/>
      <c r="LPS34"/>
      <c r="LPT34"/>
      <c r="LPU34"/>
      <c r="LPV34"/>
      <c r="LPW34"/>
      <c r="LPX34"/>
      <c r="LPY34"/>
      <c r="LPZ34"/>
      <c r="LQA34"/>
      <c r="LQB34"/>
      <c r="LQC34"/>
      <c r="LQD34"/>
      <c r="LQE34"/>
      <c r="LQF34"/>
      <c r="LQG34"/>
      <c r="LQH34"/>
      <c r="LQI34"/>
      <c r="LQJ34"/>
      <c r="LQK34"/>
      <c r="LQL34"/>
      <c r="LQM34"/>
      <c r="LQN34"/>
      <c r="LQO34"/>
      <c r="LQP34"/>
      <c r="LQQ34"/>
      <c r="LQR34"/>
      <c r="LQS34"/>
      <c r="LQT34"/>
      <c r="LQU34"/>
      <c r="LQV34"/>
      <c r="LQW34"/>
      <c r="LQX34"/>
      <c r="LQY34"/>
      <c r="LQZ34"/>
      <c r="LRA34"/>
      <c r="LRB34"/>
      <c r="LRC34"/>
      <c r="LRD34"/>
      <c r="LRE34"/>
      <c r="LRF34"/>
      <c r="LRG34"/>
      <c r="LRH34"/>
      <c r="LRI34"/>
      <c r="LRJ34"/>
      <c r="LRK34"/>
      <c r="LRL34"/>
      <c r="LRM34"/>
      <c r="LRN34"/>
      <c r="LRO34"/>
      <c r="LRP34"/>
      <c r="LRQ34"/>
      <c r="LRR34"/>
      <c r="LRS34"/>
      <c r="LRT34"/>
      <c r="LRU34"/>
      <c r="LRV34"/>
      <c r="LRW34"/>
      <c r="LRX34"/>
      <c r="LRY34"/>
      <c r="LRZ34"/>
      <c r="LSA34"/>
      <c r="LSB34"/>
      <c r="LSC34"/>
      <c r="LSD34"/>
      <c r="LSE34"/>
      <c r="LSF34"/>
      <c r="LSG34"/>
      <c r="LSH34"/>
      <c r="LSI34"/>
      <c r="LSJ34"/>
      <c r="LSK34"/>
      <c r="LSL34"/>
      <c r="LSM34"/>
      <c r="LSN34"/>
      <c r="LSO34"/>
      <c r="LSP34"/>
      <c r="LSQ34"/>
      <c r="LSR34"/>
      <c r="LSS34"/>
      <c r="LST34"/>
      <c r="LSU34"/>
      <c r="LSV34"/>
      <c r="LSW34"/>
      <c r="LSX34"/>
      <c r="LSY34"/>
      <c r="LSZ34"/>
      <c r="LTA34"/>
      <c r="LTB34"/>
      <c r="LTC34"/>
      <c r="LTD34"/>
      <c r="LTE34"/>
      <c r="LTF34"/>
      <c r="LTG34"/>
      <c r="LTH34"/>
      <c r="LTI34"/>
      <c r="LTJ34"/>
      <c r="LTK34"/>
      <c r="LTL34"/>
      <c r="LTM34"/>
      <c r="LTN34"/>
      <c r="LTO34"/>
      <c r="LTP34"/>
      <c r="LTQ34"/>
      <c r="LTR34"/>
      <c r="LTS34"/>
      <c r="LTT34"/>
      <c r="LTU34"/>
      <c r="LTV34"/>
      <c r="LTW34"/>
      <c r="LTX34"/>
      <c r="LTY34"/>
      <c r="LTZ34"/>
      <c r="LUA34"/>
      <c r="LUB34"/>
      <c r="LUC34"/>
      <c r="LUD34"/>
      <c r="LUE34"/>
      <c r="LUF34"/>
      <c r="LUG34"/>
      <c r="LUH34"/>
      <c r="LUI34"/>
      <c r="LUJ34"/>
      <c r="LUK34"/>
      <c r="LUL34"/>
      <c r="LUM34"/>
      <c r="LUN34"/>
      <c r="LUO34"/>
      <c r="LUP34"/>
      <c r="LUQ34"/>
      <c r="LUR34"/>
      <c r="LUS34"/>
      <c r="LUT34"/>
      <c r="LUU34"/>
      <c r="LUV34"/>
      <c r="LUW34"/>
      <c r="LUX34"/>
      <c r="LUY34"/>
      <c r="LUZ34"/>
      <c r="LVA34"/>
      <c r="LVB34"/>
      <c r="LVC34"/>
      <c r="LVD34"/>
      <c r="LVE34"/>
      <c r="LVF34"/>
      <c r="LVG34"/>
      <c r="LVH34"/>
      <c r="LVI34"/>
      <c r="LVJ34"/>
      <c r="LVK34"/>
      <c r="LVL34"/>
      <c r="LVM34"/>
      <c r="LVN34"/>
      <c r="LVO34"/>
      <c r="LVP34"/>
      <c r="LVQ34"/>
      <c r="LVR34"/>
      <c r="LVS34"/>
      <c r="LVT34"/>
      <c r="LVU34"/>
      <c r="LVV34"/>
      <c r="LVW34"/>
      <c r="LVX34"/>
      <c r="LVY34"/>
      <c r="LVZ34"/>
      <c r="LWA34"/>
      <c r="LWB34"/>
      <c r="LWC34"/>
      <c r="LWD34"/>
      <c r="LWE34"/>
      <c r="LWF34"/>
      <c r="LWG34"/>
      <c r="LWH34"/>
      <c r="LWI34"/>
      <c r="LWJ34"/>
      <c r="LWK34"/>
      <c r="LWL34"/>
      <c r="LWM34"/>
      <c r="LWN34"/>
      <c r="LWO34"/>
      <c r="LWP34"/>
      <c r="LWQ34"/>
      <c r="LWR34"/>
      <c r="LWS34"/>
      <c r="LWT34"/>
      <c r="LWU34"/>
      <c r="LWV34"/>
      <c r="LWW34"/>
      <c r="LWX34"/>
      <c r="LWY34"/>
      <c r="LWZ34"/>
      <c r="LXA34"/>
      <c r="LXB34"/>
      <c r="LXC34"/>
      <c r="LXD34"/>
      <c r="LXE34"/>
      <c r="LXF34"/>
      <c r="LXG34"/>
      <c r="LXH34"/>
      <c r="LXI34"/>
      <c r="LXJ34"/>
      <c r="LXK34"/>
      <c r="LXL34"/>
      <c r="LXM34"/>
      <c r="LXN34"/>
      <c r="LXO34"/>
      <c r="LXP34"/>
      <c r="LXQ34"/>
      <c r="LXR34"/>
      <c r="LXS34"/>
      <c r="LXT34"/>
      <c r="LXU34"/>
      <c r="LXV34"/>
      <c r="LXW34"/>
      <c r="LXX34"/>
      <c r="LXY34"/>
      <c r="LXZ34"/>
      <c r="LYA34"/>
      <c r="LYB34"/>
      <c r="LYC34"/>
      <c r="LYD34"/>
      <c r="LYE34"/>
      <c r="LYF34"/>
      <c r="LYG34"/>
      <c r="LYH34"/>
      <c r="LYI34"/>
      <c r="LYJ34"/>
      <c r="LYK34"/>
      <c r="LYL34"/>
      <c r="LYM34"/>
      <c r="LYN34"/>
      <c r="LYO34"/>
      <c r="LYP34"/>
      <c r="LYQ34"/>
      <c r="LYR34"/>
      <c r="LYS34"/>
      <c r="LYT34"/>
      <c r="LYU34"/>
      <c r="LYV34"/>
      <c r="LYW34"/>
      <c r="LYX34"/>
      <c r="LYY34"/>
      <c r="LYZ34"/>
      <c r="LZA34"/>
      <c r="LZB34"/>
      <c r="LZC34"/>
      <c r="LZD34"/>
      <c r="LZE34"/>
      <c r="LZF34"/>
      <c r="LZG34"/>
      <c r="LZH34"/>
      <c r="LZI34"/>
      <c r="LZJ34"/>
      <c r="LZK34"/>
      <c r="LZL34"/>
      <c r="LZM34"/>
      <c r="LZN34"/>
      <c r="LZO34"/>
      <c r="LZP34"/>
      <c r="LZQ34"/>
      <c r="LZR34"/>
      <c r="LZS34"/>
      <c r="LZT34"/>
      <c r="LZU34"/>
      <c r="LZV34"/>
      <c r="LZW34"/>
      <c r="LZX34"/>
      <c r="LZY34"/>
      <c r="LZZ34"/>
      <c r="MAA34"/>
      <c r="MAB34"/>
      <c r="MAC34"/>
      <c r="MAD34"/>
      <c r="MAE34"/>
      <c r="MAF34"/>
      <c r="MAG34"/>
      <c r="MAH34"/>
      <c r="MAI34"/>
      <c r="MAJ34"/>
      <c r="MAK34"/>
      <c r="MAL34"/>
      <c r="MAM34"/>
      <c r="MAN34"/>
      <c r="MAO34"/>
      <c r="MAP34"/>
      <c r="MAQ34"/>
      <c r="MAR34"/>
      <c r="MAS34"/>
      <c r="MAT34"/>
      <c r="MAU34"/>
      <c r="MAV34"/>
      <c r="MAW34"/>
      <c r="MAX34"/>
      <c r="MAY34"/>
      <c r="MAZ34"/>
      <c r="MBA34"/>
      <c r="MBB34"/>
      <c r="MBC34"/>
      <c r="MBD34"/>
      <c r="MBE34"/>
      <c r="MBF34"/>
      <c r="MBG34"/>
      <c r="MBH34"/>
      <c r="MBI34"/>
      <c r="MBJ34"/>
      <c r="MBK34"/>
      <c r="MBL34"/>
      <c r="MBM34"/>
      <c r="MBN34"/>
      <c r="MBO34"/>
      <c r="MBP34"/>
      <c r="MBQ34"/>
      <c r="MBR34"/>
      <c r="MBS34"/>
      <c r="MBT34"/>
      <c r="MBU34"/>
      <c r="MBV34"/>
      <c r="MBW34"/>
      <c r="MBX34"/>
      <c r="MBY34"/>
      <c r="MBZ34"/>
      <c r="MCA34"/>
      <c r="MCB34"/>
      <c r="MCC34"/>
      <c r="MCD34"/>
      <c r="MCE34"/>
      <c r="MCF34"/>
      <c r="MCG34"/>
      <c r="MCH34"/>
      <c r="MCI34"/>
      <c r="MCJ34"/>
      <c r="MCK34"/>
      <c r="MCL34"/>
      <c r="MCM34"/>
      <c r="MCN34"/>
      <c r="MCO34"/>
      <c r="MCP34"/>
      <c r="MCQ34"/>
      <c r="MCR34"/>
      <c r="MCS34"/>
      <c r="MCT34"/>
      <c r="MCU34"/>
      <c r="MCV34"/>
      <c r="MCW34"/>
      <c r="MCX34"/>
      <c r="MCY34"/>
      <c r="MCZ34"/>
      <c r="MDA34"/>
      <c r="MDB34"/>
      <c r="MDC34"/>
      <c r="MDD34"/>
      <c r="MDE34"/>
      <c r="MDF34"/>
      <c r="MDG34"/>
      <c r="MDH34"/>
      <c r="MDI34"/>
      <c r="MDJ34"/>
      <c r="MDK34"/>
      <c r="MDL34"/>
      <c r="MDM34"/>
      <c r="MDN34"/>
      <c r="MDO34"/>
      <c r="MDP34"/>
      <c r="MDQ34"/>
      <c r="MDR34"/>
      <c r="MDS34"/>
      <c r="MDT34"/>
      <c r="MDU34"/>
      <c r="MDV34"/>
      <c r="MDW34"/>
      <c r="MDX34"/>
      <c r="MDY34"/>
      <c r="MDZ34"/>
      <c r="MEA34"/>
      <c r="MEB34"/>
      <c r="MEC34"/>
      <c r="MED34"/>
      <c r="MEE34"/>
      <c r="MEF34"/>
      <c r="MEG34"/>
      <c r="MEH34"/>
      <c r="MEI34"/>
      <c r="MEJ34"/>
      <c r="MEK34"/>
      <c r="MEL34"/>
      <c r="MEM34"/>
      <c r="MEN34"/>
      <c r="MEO34"/>
      <c r="MEP34"/>
      <c r="MEQ34"/>
      <c r="MER34"/>
      <c r="MES34"/>
      <c r="MET34"/>
      <c r="MEU34"/>
      <c r="MEV34"/>
      <c r="MEW34"/>
      <c r="MEX34"/>
      <c r="MEY34"/>
      <c r="MEZ34"/>
      <c r="MFA34"/>
      <c r="MFB34"/>
      <c r="MFC34"/>
      <c r="MFD34"/>
      <c r="MFE34"/>
      <c r="MFF34"/>
      <c r="MFG34"/>
      <c r="MFH34"/>
      <c r="MFI34"/>
      <c r="MFJ34"/>
      <c r="MFK34"/>
      <c r="MFL34"/>
      <c r="MFM34"/>
      <c r="MFN34"/>
      <c r="MFO34"/>
      <c r="MFP34"/>
      <c r="MFQ34"/>
      <c r="MFR34"/>
      <c r="MFS34"/>
      <c r="MFT34"/>
      <c r="MFU34"/>
      <c r="MFV34"/>
      <c r="MFW34"/>
      <c r="MFX34"/>
      <c r="MFY34"/>
      <c r="MFZ34"/>
      <c r="MGA34"/>
      <c r="MGB34"/>
      <c r="MGC34"/>
      <c r="MGD34"/>
      <c r="MGE34"/>
      <c r="MGF34"/>
      <c r="MGG34"/>
      <c r="MGH34"/>
      <c r="MGI34"/>
      <c r="MGJ34"/>
      <c r="MGK34"/>
      <c r="MGL34"/>
      <c r="MGM34"/>
      <c r="MGN34"/>
      <c r="MGO34"/>
      <c r="MGP34"/>
      <c r="MGQ34"/>
      <c r="MGR34"/>
      <c r="MGS34"/>
      <c r="MGT34"/>
      <c r="MGU34"/>
      <c r="MGV34"/>
      <c r="MGW34"/>
      <c r="MGX34"/>
      <c r="MGY34"/>
      <c r="MGZ34"/>
      <c r="MHA34"/>
      <c r="MHB34"/>
      <c r="MHC34"/>
      <c r="MHD34"/>
      <c r="MHE34"/>
      <c r="MHF34"/>
      <c r="MHG34"/>
      <c r="MHH34"/>
      <c r="MHI34"/>
      <c r="MHJ34"/>
      <c r="MHK34"/>
      <c r="MHL34"/>
      <c r="MHM34"/>
      <c r="MHN34"/>
      <c r="MHO34"/>
      <c r="MHP34"/>
      <c r="MHQ34"/>
      <c r="MHR34"/>
      <c r="MHS34"/>
      <c r="MHT34"/>
      <c r="MHU34"/>
      <c r="MHV34"/>
      <c r="MHW34"/>
      <c r="MHX34"/>
      <c r="MHY34"/>
      <c r="MHZ34"/>
      <c r="MIA34"/>
      <c r="MIB34"/>
      <c r="MIC34"/>
      <c r="MID34"/>
      <c r="MIE34"/>
      <c r="MIF34"/>
      <c r="MIG34"/>
      <c r="MIH34"/>
      <c r="MII34"/>
      <c r="MIJ34"/>
      <c r="MIK34"/>
      <c r="MIL34"/>
      <c r="MIM34"/>
      <c r="MIN34"/>
      <c r="MIO34"/>
      <c r="MIP34"/>
      <c r="MIQ34"/>
      <c r="MIR34"/>
      <c r="MIS34"/>
      <c r="MIT34"/>
      <c r="MIU34"/>
      <c r="MIV34"/>
      <c r="MIW34"/>
      <c r="MIX34"/>
      <c r="MIY34"/>
      <c r="MIZ34"/>
      <c r="MJA34"/>
      <c r="MJB34"/>
      <c r="MJC34"/>
      <c r="MJD34"/>
      <c r="MJE34"/>
      <c r="MJF34"/>
      <c r="MJG34"/>
      <c r="MJH34"/>
      <c r="MJI34"/>
      <c r="MJJ34"/>
      <c r="MJK34"/>
      <c r="MJL34"/>
      <c r="MJM34"/>
      <c r="MJN34"/>
      <c r="MJO34"/>
      <c r="MJP34"/>
      <c r="MJQ34"/>
      <c r="MJR34"/>
      <c r="MJS34"/>
      <c r="MJT34"/>
      <c r="MJU34"/>
      <c r="MJV34"/>
      <c r="MJW34"/>
      <c r="MJX34"/>
      <c r="MJY34"/>
      <c r="MJZ34"/>
      <c r="MKA34"/>
      <c r="MKB34"/>
      <c r="MKC34"/>
      <c r="MKD34"/>
      <c r="MKE34"/>
      <c r="MKF34"/>
      <c r="MKG34"/>
      <c r="MKH34"/>
      <c r="MKI34"/>
      <c r="MKJ34"/>
      <c r="MKK34"/>
      <c r="MKL34"/>
      <c r="MKM34"/>
      <c r="MKN34"/>
      <c r="MKO34"/>
      <c r="MKP34"/>
      <c r="MKQ34"/>
      <c r="MKR34"/>
      <c r="MKS34"/>
      <c r="MKT34"/>
      <c r="MKU34"/>
      <c r="MKV34"/>
      <c r="MKW34"/>
      <c r="MKX34"/>
      <c r="MKY34"/>
      <c r="MKZ34"/>
      <c r="MLA34"/>
      <c r="MLB34"/>
      <c r="MLC34"/>
      <c r="MLD34"/>
      <c r="MLE34"/>
      <c r="MLF34"/>
      <c r="MLG34"/>
      <c r="MLH34"/>
      <c r="MLI34"/>
      <c r="MLJ34"/>
      <c r="MLK34"/>
      <c r="MLL34"/>
      <c r="MLM34"/>
      <c r="MLN34"/>
      <c r="MLO34"/>
      <c r="MLP34"/>
      <c r="MLQ34"/>
      <c r="MLR34"/>
      <c r="MLS34"/>
      <c r="MLT34"/>
      <c r="MLU34"/>
      <c r="MLV34"/>
      <c r="MLW34"/>
      <c r="MLX34"/>
      <c r="MLY34"/>
      <c r="MLZ34"/>
      <c r="MMA34"/>
      <c r="MMB34"/>
      <c r="MMC34"/>
      <c r="MMD34"/>
      <c r="MME34"/>
      <c r="MMF34"/>
      <c r="MMG34"/>
      <c r="MMH34"/>
      <c r="MMI34"/>
      <c r="MMJ34"/>
      <c r="MMK34"/>
      <c r="MML34"/>
      <c r="MMM34"/>
      <c r="MMN34"/>
      <c r="MMO34"/>
      <c r="MMP34"/>
      <c r="MMQ34"/>
      <c r="MMR34"/>
      <c r="MMS34"/>
      <c r="MMT34"/>
      <c r="MMU34"/>
      <c r="MMV34"/>
      <c r="MMW34"/>
      <c r="MMX34"/>
      <c r="MMY34"/>
      <c r="MMZ34"/>
      <c r="MNA34"/>
      <c r="MNB34"/>
      <c r="MNC34"/>
      <c r="MND34"/>
      <c r="MNE34"/>
      <c r="MNF34"/>
      <c r="MNG34"/>
      <c r="MNH34"/>
      <c r="MNI34"/>
      <c r="MNJ34"/>
      <c r="MNK34"/>
      <c r="MNL34"/>
      <c r="MNM34"/>
      <c r="MNN34"/>
      <c r="MNO34"/>
      <c r="MNP34"/>
      <c r="MNQ34"/>
      <c r="MNR34"/>
      <c r="MNS34"/>
      <c r="MNT34"/>
      <c r="MNU34"/>
      <c r="MNV34"/>
      <c r="MNW34"/>
      <c r="MNX34"/>
      <c r="MNY34"/>
      <c r="MNZ34"/>
      <c r="MOA34"/>
      <c r="MOB34"/>
      <c r="MOC34"/>
      <c r="MOD34"/>
      <c r="MOE34"/>
      <c r="MOF34"/>
      <c r="MOG34"/>
      <c r="MOH34"/>
      <c r="MOI34"/>
      <c r="MOJ34"/>
      <c r="MOK34"/>
      <c r="MOL34"/>
      <c r="MOM34"/>
      <c r="MON34"/>
      <c r="MOO34"/>
      <c r="MOP34"/>
      <c r="MOQ34"/>
      <c r="MOR34"/>
      <c r="MOS34"/>
      <c r="MOT34"/>
      <c r="MOU34"/>
      <c r="MOV34"/>
      <c r="MOW34"/>
      <c r="MOX34"/>
      <c r="MOY34"/>
      <c r="MOZ34"/>
      <c r="MPA34"/>
      <c r="MPB34"/>
      <c r="MPC34"/>
      <c r="MPD34"/>
      <c r="MPE34"/>
      <c r="MPF34"/>
      <c r="MPG34"/>
      <c r="MPH34"/>
      <c r="MPI34"/>
      <c r="MPJ34"/>
      <c r="MPK34"/>
      <c r="MPL34"/>
      <c r="MPM34"/>
      <c r="MPN34"/>
      <c r="MPO34"/>
      <c r="MPP34"/>
      <c r="MPQ34"/>
      <c r="MPR34"/>
      <c r="MPS34"/>
      <c r="MPT34"/>
      <c r="MPU34"/>
      <c r="MPV34"/>
      <c r="MPW34"/>
      <c r="MPX34"/>
      <c r="MPY34"/>
      <c r="MPZ34"/>
      <c r="MQA34"/>
      <c r="MQB34"/>
      <c r="MQC34"/>
      <c r="MQD34"/>
      <c r="MQE34"/>
      <c r="MQF34"/>
      <c r="MQG34"/>
      <c r="MQH34"/>
      <c r="MQI34"/>
      <c r="MQJ34"/>
      <c r="MQK34"/>
      <c r="MQL34"/>
      <c r="MQM34"/>
      <c r="MQN34"/>
      <c r="MQO34"/>
      <c r="MQP34"/>
      <c r="MQQ34"/>
      <c r="MQR34"/>
      <c r="MQS34"/>
      <c r="MQT34"/>
      <c r="MQU34"/>
      <c r="MQV34"/>
      <c r="MQW34"/>
      <c r="MQX34"/>
      <c r="MQY34"/>
      <c r="MQZ34"/>
      <c r="MRA34"/>
      <c r="MRB34"/>
      <c r="MRC34"/>
      <c r="MRD34"/>
      <c r="MRE34"/>
      <c r="MRF34"/>
      <c r="MRG34"/>
      <c r="MRH34"/>
      <c r="MRI34"/>
      <c r="MRJ34"/>
      <c r="MRK34"/>
      <c r="MRL34"/>
      <c r="MRM34"/>
      <c r="MRN34"/>
      <c r="MRO34"/>
      <c r="MRP34"/>
      <c r="MRQ34"/>
      <c r="MRR34"/>
      <c r="MRS34"/>
      <c r="MRT34"/>
      <c r="MRU34"/>
      <c r="MRV34"/>
      <c r="MRW34"/>
      <c r="MRX34"/>
      <c r="MRY34"/>
      <c r="MRZ34"/>
      <c r="MSA34"/>
      <c r="MSB34"/>
      <c r="MSC34"/>
      <c r="MSD34"/>
      <c r="MSE34"/>
      <c r="MSF34"/>
      <c r="MSG34"/>
      <c r="MSH34"/>
      <c r="MSI34"/>
      <c r="MSJ34"/>
      <c r="MSK34"/>
      <c r="MSL34"/>
      <c r="MSM34"/>
      <c r="MSN34"/>
      <c r="MSO34"/>
      <c r="MSP34"/>
      <c r="MSQ34"/>
      <c r="MSR34"/>
      <c r="MSS34"/>
      <c r="MST34"/>
      <c r="MSU34"/>
      <c r="MSV34"/>
      <c r="MSW34"/>
      <c r="MSX34"/>
      <c r="MSY34"/>
      <c r="MSZ34"/>
      <c r="MTA34"/>
      <c r="MTB34"/>
      <c r="MTC34"/>
      <c r="MTD34"/>
      <c r="MTE34"/>
      <c r="MTF34"/>
      <c r="MTG34"/>
      <c r="MTH34"/>
      <c r="MTI34"/>
      <c r="MTJ34"/>
      <c r="MTK34"/>
      <c r="MTL34"/>
      <c r="MTM34"/>
      <c r="MTN34"/>
      <c r="MTO34"/>
      <c r="MTP34"/>
      <c r="MTQ34"/>
      <c r="MTR34"/>
      <c r="MTS34"/>
      <c r="MTT34"/>
      <c r="MTU34"/>
      <c r="MTV34"/>
      <c r="MTW34"/>
      <c r="MTX34"/>
      <c r="MTY34"/>
      <c r="MTZ34"/>
      <c r="MUA34"/>
      <c r="MUB34"/>
      <c r="MUC34"/>
      <c r="MUD34"/>
      <c r="MUE34"/>
      <c r="MUF34"/>
      <c r="MUG34"/>
      <c r="MUH34"/>
      <c r="MUI34"/>
      <c r="MUJ34"/>
      <c r="MUK34"/>
      <c r="MUL34"/>
      <c r="MUM34"/>
      <c r="MUN34"/>
      <c r="MUO34"/>
      <c r="MUP34"/>
      <c r="MUQ34"/>
      <c r="MUR34"/>
      <c r="MUS34"/>
      <c r="MUT34"/>
      <c r="MUU34"/>
      <c r="MUV34"/>
      <c r="MUW34"/>
      <c r="MUX34"/>
      <c r="MUY34"/>
      <c r="MUZ34"/>
      <c r="MVA34"/>
      <c r="MVB34"/>
      <c r="MVC34"/>
      <c r="MVD34"/>
      <c r="MVE34"/>
      <c r="MVF34"/>
      <c r="MVG34"/>
      <c r="MVH34"/>
      <c r="MVI34"/>
      <c r="MVJ34"/>
      <c r="MVK34"/>
      <c r="MVL34"/>
      <c r="MVM34"/>
      <c r="MVN34"/>
      <c r="MVO34"/>
      <c r="MVP34"/>
      <c r="MVQ34"/>
      <c r="MVR34"/>
      <c r="MVS34"/>
      <c r="MVT34"/>
      <c r="MVU34"/>
      <c r="MVV34"/>
      <c r="MVW34"/>
      <c r="MVX34"/>
      <c r="MVY34"/>
      <c r="MVZ34"/>
      <c r="MWA34"/>
      <c r="MWB34"/>
      <c r="MWC34"/>
      <c r="MWD34"/>
      <c r="MWE34"/>
      <c r="MWF34"/>
      <c r="MWG34"/>
      <c r="MWH34"/>
      <c r="MWI34"/>
      <c r="MWJ34"/>
      <c r="MWK34"/>
      <c r="MWL34"/>
      <c r="MWM34"/>
      <c r="MWN34"/>
      <c r="MWO34"/>
      <c r="MWP34"/>
      <c r="MWQ34"/>
      <c r="MWR34"/>
      <c r="MWS34"/>
      <c r="MWT34"/>
      <c r="MWU34"/>
      <c r="MWV34"/>
      <c r="MWW34"/>
      <c r="MWX34"/>
      <c r="MWY34"/>
      <c r="MWZ34"/>
      <c r="MXA34"/>
      <c r="MXB34"/>
      <c r="MXC34"/>
      <c r="MXD34"/>
      <c r="MXE34"/>
      <c r="MXF34"/>
      <c r="MXG34"/>
      <c r="MXH34"/>
      <c r="MXI34"/>
      <c r="MXJ34"/>
      <c r="MXK34"/>
      <c r="MXL34"/>
      <c r="MXM34"/>
      <c r="MXN34"/>
      <c r="MXO34"/>
      <c r="MXP34"/>
      <c r="MXQ34"/>
      <c r="MXR34"/>
      <c r="MXS34"/>
      <c r="MXT34"/>
      <c r="MXU34"/>
      <c r="MXV34"/>
      <c r="MXW34"/>
      <c r="MXX34"/>
      <c r="MXY34"/>
      <c r="MXZ34"/>
      <c r="MYA34"/>
      <c r="MYB34"/>
      <c r="MYC34"/>
      <c r="MYD34"/>
      <c r="MYE34"/>
      <c r="MYF34"/>
      <c r="MYG34"/>
      <c r="MYH34"/>
      <c r="MYI34"/>
      <c r="MYJ34"/>
      <c r="MYK34"/>
      <c r="MYL34"/>
      <c r="MYM34"/>
      <c r="MYN34"/>
      <c r="MYO34"/>
      <c r="MYP34"/>
      <c r="MYQ34"/>
      <c r="MYR34"/>
      <c r="MYS34"/>
      <c r="MYT34"/>
      <c r="MYU34"/>
      <c r="MYV34"/>
      <c r="MYW34"/>
      <c r="MYX34"/>
      <c r="MYY34"/>
      <c r="MYZ34"/>
      <c r="MZA34"/>
      <c r="MZB34"/>
      <c r="MZC34"/>
      <c r="MZD34"/>
      <c r="MZE34"/>
      <c r="MZF34"/>
      <c r="MZG34"/>
      <c r="MZH34"/>
      <c r="MZI34"/>
      <c r="MZJ34"/>
      <c r="MZK34"/>
      <c r="MZL34"/>
      <c r="MZM34"/>
      <c r="MZN34"/>
      <c r="MZO34"/>
      <c r="MZP34"/>
      <c r="MZQ34"/>
      <c r="MZR34"/>
      <c r="MZS34"/>
      <c r="MZT34"/>
      <c r="MZU34"/>
      <c r="MZV34"/>
      <c r="MZW34"/>
      <c r="MZX34"/>
      <c r="MZY34"/>
      <c r="MZZ34"/>
      <c r="NAA34"/>
      <c r="NAB34"/>
      <c r="NAC34"/>
      <c r="NAD34"/>
      <c r="NAE34"/>
      <c r="NAF34"/>
      <c r="NAG34"/>
      <c r="NAH34"/>
      <c r="NAI34"/>
      <c r="NAJ34"/>
      <c r="NAK34"/>
      <c r="NAL34"/>
      <c r="NAM34"/>
      <c r="NAN34"/>
      <c r="NAO34"/>
      <c r="NAP34"/>
      <c r="NAQ34"/>
      <c r="NAR34"/>
      <c r="NAS34"/>
      <c r="NAT34"/>
      <c r="NAU34"/>
      <c r="NAV34"/>
      <c r="NAW34"/>
      <c r="NAX34"/>
      <c r="NAY34"/>
      <c r="NAZ34"/>
      <c r="NBA34"/>
      <c r="NBB34"/>
      <c r="NBC34"/>
      <c r="NBD34"/>
      <c r="NBE34"/>
      <c r="NBF34"/>
      <c r="NBG34"/>
      <c r="NBH34"/>
      <c r="NBI34"/>
      <c r="NBJ34"/>
      <c r="NBK34"/>
      <c r="NBL34"/>
      <c r="NBM34"/>
      <c r="NBN34"/>
      <c r="NBO34"/>
      <c r="NBP34"/>
      <c r="NBQ34"/>
      <c r="NBR34"/>
      <c r="NBS34"/>
      <c r="NBT34"/>
      <c r="NBU34"/>
      <c r="NBV34"/>
      <c r="NBW34"/>
      <c r="NBX34"/>
      <c r="NBY34"/>
      <c r="NBZ34"/>
      <c r="NCA34"/>
      <c r="NCB34"/>
      <c r="NCC34"/>
      <c r="NCD34"/>
      <c r="NCE34"/>
      <c r="NCF34"/>
      <c r="NCG34"/>
      <c r="NCH34"/>
      <c r="NCI34"/>
      <c r="NCJ34"/>
      <c r="NCK34"/>
      <c r="NCL34"/>
      <c r="NCM34"/>
      <c r="NCN34"/>
      <c r="NCO34"/>
      <c r="NCP34"/>
      <c r="NCQ34"/>
      <c r="NCR34"/>
      <c r="NCS34"/>
      <c r="NCT34"/>
      <c r="NCU34"/>
      <c r="NCV34"/>
      <c r="NCW34"/>
      <c r="NCX34"/>
      <c r="NCY34"/>
      <c r="NCZ34"/>
      <c r="NDA34"/>
      <c r="NDB34"/>
      <c r="NDC34"/>
      <c r="NDD34"/>
      <c r="NDE34"/>
      <c r="NDF34"/>
      <c r="NDG34"/>
      <c r="NDH34"/>
      <c r="NDI34"/>
      <c r="NDJ34"/>
      <c r="NDK34"/>
      <c r="NDL34"/>
      <c r="NDM34"/>
      <c r="NDN34"/>
      <c r="NDO34"/>
      <c r="NDP34"/>
      <c r="NDQ34"/>
      <c r="NDR34"/>
      <c r="NDS34"/>
      <c r="NDT34"/>
      <c r="NDU34"/>
      <c r="NDV34"/>
      <c r="NDW34"/>
      <c r="NDX34"/>
      <c r="NDY34"/>
      <c r="NDZ34"/>
      <c r="NEA34"/>
      <c r="NEB34"/>
      <c r="NEC34"/>
      <c r="NED34"/>
      <c r="NEE34"/>
      <c r="NEF34"/>
      <c r="NEG34"/>
      <c r="NEH34"/>
      <c r="NEI34"/>
      <c r="NEJ34"/>
      <c r="NEK34"/>
      <c r="NEL34"/>
      <c r="NEM34"/>
      <c r="NEN34"/>
      <c r="NEO34"/>
      <c r="NEP34"/>
      <c r="NEQ34"/>
      <c r="NER34"/>
      <c r="NES34"/>
      <c r="NET34"/>
      <c r="NEU34"/>
      <c r="NEV34"/>
      <c r="NEW34"/>
      <c r="NEX34"/>
      <c r="NEY34"/>
      <c r="NEZ34"/>
      <c r="NFA34"/>
      <c r="NFB34"/>
      <c r="NFC34"/>
      <c r="NFD34"/>
      <c r="NFE34"/>
      <c r="NFF34"/>
      <c r="NFG34"/>
      <c r="NFH34"/>
      <c r="NFI34"/>
      <c r="NFJ34"/>
      <c r="NFK34"/>
      <c r="NFL34"/>
      <c r="NFM34"/>
      <c r="NFN34"/>
      <c r="NFO34"/>
      <c r="NFP34"/>
      <c r="NFQ34"/>
      <c r="NFR34"/>
      <c r="NFS34"/>
      <c r="NFT34"/>
      <c r="NFU34"/>
      <c r="NFV34"/>
      <c r="NFW34"/>
      <c r="NFX34"/>
      <c r="NFY34"/>
      <c r="NFZ34"/>
      <c r="NGA34"/>
      <c r="NGB34"/>
      <c r="NGC34"/>
      <c r="NGD34"/>
      <c r="NGE34"/>
      <c r="NGF34"/>
      <c r="NGG34"/>
      <c r="NGH34"/>
      <c r="NGI34"/>
      <c r="NGJ34"/>
      <c r="NGK34"/>
      <c r="NGL34"/>
      <c r="NGM34"/>
      <c r="NGN34"/>
      <c r="NGO34"/>
      <c r="NGP34"/>
      <c r="NGQ34"/>
      <c r="NGR34"/>
      <c r="NGS34"/>
      <c r="NGT34"/>
      <c r="NGU34"/>
      <c r="NGV34"/>
      <c r="NGW34"/>
      <c r="NGX34"/>
      <c r="NGY34"/>
      <c r="NGZ34"/>
      <c r="NHA34"/>
      <c r="NHB34"/>
      <c r="NHC34"/>
      <c r="NHD34"/>
      <c r="NHE34"/>
      <c r="NHF34"/>
      <c r="NHG34"/>
      <c r="NHH34"/>
      <c r="NHI34"/>
      <c r="NHJ34"/>
      <c r="NHK34"/>
      <c r="NHL34"/>
      <c r="NHM34"/>
      <c r="NHN34"/>
      <c r="NHO34"/>
      <c r="NHP34"/>
      <c r="NHQ34"/>
      <c r="NHR34"/>
      <c r="NHS34"/>
      <c r="NHT34"/>
      <c r="NHU34"/>
      <c r="NHV34"/>
      <c r="NHW34"/>
      <c r="NHX34"/>
      <c r="NHY34"/>
      <c r="NHZ34"/>
      <c r="NIA34"/>
      <c r="NIB34"/>
      <c r="NIC34"/>
      <c r="NID34"/>
      <c r="NIE34"/>
      <c r="NIF34"/>
      <c r="NIG34"/>
      <c r="NIH34"/>
      <c r="NII34"/>
      <c r="NIJ34"/>
      <c r="NIK34"/>
      <c r="NIL34"/>
      <c r="NIM34"/>
      <c r="NIN34"/>
      <c r="NIO34"/>
      <c r="NIP34"/>
      <c r="NIQ34"/>
      <c r="NIR34"/>
      <c r="NIS34"/>
      <c r="NIT34"/>
      <c r="NIU34"/>
      <c r="NIV34"/>
      <c r="NIW34"/>
      <c r="NIX34"/>
      <c r="NIY34"/>
      <c r="NIZ34"/>
      <c r="NJA34"/>
      <c r="NJB34"/>
      <c r="NJC34"/>
      <c r="NJD34"/>
      <c r="NJE34"/>
      <c r="NJF34"/>
      <c r="NJG34"/>
      <c r="NJH34"/>
      <c r="NJI34"/>
      <c r="NJJ34"/>
      <c r="NJK34"/>
      <c r="NJL34"/>
      <c r="NJM34"/>
      <c r="NJN34"/>
      <c r="NJO34"/>
      <c r="NJP34"/>
      <c r="NJQ34"/>
      <c r="NJR34"/>
      <c r="NJS34"/>
      <c r="NJT34"/>
      <c r="NJU34"/>
      <c r="NJV34"/>
      <c r="NJW34"/>
      <c r="NJX34"/>
      <c r="NJY34"/>
      <c r="NJZ34"/>
      <c r="NKA34"/>
      <c r="NKB34"/>
      <c r="NKC34"/>
      <c r="NKD34"/>
      <c r="NKE34"/>
      <c r="NKF34"/>
      <c r="NKG34"/>
      <c r="NKH34"/>
      <c r="NKI34"/>
      <c r="NKJ34"/>
      <c r="NKK34"/>
      <c r="NKL34"/>
      <c r="NKM34"/>
      <c r="NKN34"/>
      <c r="NKO34"/>
      <c r="NKP34"/>
      <c r="NKQ34"/>
      <c r="NKR34"/>
      <c r="NKS34"/>
      <c r="NKT34"/>
      <c r="NKU34"/>
      <c r="NKV34"/>
      <c r="NKW34"/>
      <c r="NKX34"/>
      <c r="NKY34"/>
      <c r="NKZ34"/>
      <c r="NLA34"/>
      <c r="NLB34"/>
      <c r="NLC34"/>
      <c r="NLD34"/>
      <c r="NLE34"/>
      <c r="NLF34"/>
      <c r="NLG34"/>
      <c r="NLH34"/>
      <c r="NLI34"/>
      <c r="NLJ34"/>
      <c r="NLK34"/>
      <c r="NLL34"/>
      <c r="NLM34"/>
      <c r="NLN34"/>
      <c r="NLO34"/>
      <c r="NLP34"/>
      <c r="NLQ34"/>
      <c r="NLR34"/>
      <c r="NLS34"/>
      <c r="NLT34"/>
      <c r="NLU34"/>
      <c r="NLV34"/>
      <c r="NLW34"/>
      <c r="NLX34"/>
      <c r="NLY34"/>
      <c r="NLZ34"/>
      <c r="NMA34"/>
      <c r="NMB34"/>
      <c r="NMC34"/>
      <c r="NMD34"/>
      <c r="NME34"/>
      <c r="NMF34"/>
      <c r="NMG34"/>
      <c r="NMH34"/>
      <c r="NMI34"/>
      <c r="NMJ34"/>
      <c r="NMK34"/>
      <c r="NML34"/>
      <c r="NMM34"/>
      <c r="NMN34"/>
      <c r="NMO34"/>
      <c r="NMP34"/>
      <c r="NMQ34"/>
      <c r="NMR34"/>
      <c r="NMS34"/>
      <c r="NMT34"/>
      <c r="NMU34"/>
      <c r="NMV34"/>
      <c r="NMW34"/>
      <c r="NMX34"/>
      <c r="NMY34"/>
      <c r="NMZ34"/>
      <c r="NNA34"/>
      <c r="NNB34"/>
      <c r="NNC34"/>
      <c r="NND34"/>
      <c r="NNE34"/>
      <c r="NNF34"/>
      <c r="NNG34"/>
      <c r="NNH34"/>
      <c r="NNI34"/>
      <c r="NNJ34"/>
      <c r="NNK34"/>
      <c r="NNL34"/>
      <c r="NNM34"/>
      <c r="NNN34"/>
      <c r="NNO34"/>
      <c r="NNP34"/>
      <c r="NNQ34"/>
      <c r="NNR34"/>
      <c r="NNS34"/>
      <c r="NNT34"/>
      <c r="NNU34"/>
      <c r="NNV34"/>
      <c r="NNW34"/>
      <c r="NNX34"/>
      <c r="NNY34"/>
      <c r="NNZ34"/>
      <c r="NOA34"/>
      <c r="NOB34"/>
      <c r="NOC34"/>
      <c r="NOD34"/>
      <c r="NOE34"/>
      <c r="NOF34"/>
      <c r="NOG34"/>
      <c r="NOH34"/>
      <c r="NOI34"/>
      <c r="NOJ34"/>
      <c r="NOK34"/>
      <c r="NOL34"/>
      <c r="NOM34"/>
      <c r="NON34"/>
      <c r="NOO34"/>
      <c r="NOP34"/>
      <c r="NOQ34"/>
      <c r="NOR34"/>
      <c r="NOS34"/>
      <c r="NOT34"/>
      <c r="NOU34"/>
      <c r="NOV34"/>
      <c r="NOW34"/>
      <c r="NOX34"/>
      <c r="NOY34"/>
      <c r="NOZ34"/>
      <c r="NPA34"/>
      <c r="NPB34"/>
      <c r="NPC34"/>
      <c r="NPD34"/>
      <c r="NPE34"/>
      <c r="NPF34"/>
      <c r="NPG34"/>
      <c r="NPH34"/>
      <c r="NPI34"/>
      <c r="NPJ34"/>
      <c r="NPK34"/>
      <c r="NPL34"/>
      <c r="NPM34"/>
      <c r="NPN34"/>
      <c r="NPO34"/>
      <c r="NPP34"/>
      <c r="NPQ34"/>
      <c r="NPR34"/>
      <c r="NPS34"/>
      <c r="NPT34"/>
      <c r="NPU34"/>
      <c r="NPV34"/>
      <c r="NPW34"/>
      <c r="NPX34"/>
      <c r="NPY34"/>
      <c r="NPZ34"/>
      <c r="NQA34"/>
      <c r="NQB34"/>
      <c r="NQC34"/>
      <c r="NQD34"/>
      <c r="NQE34"/>
      <c r="NQF34"/>
      <c r="NQG34"/>
      <c r="NQH34"/>
      <c r="NQI34"/>
      <c r="NQJ34"/>
      <c r="NQK34"/>
      <c r="NQL34"/>
      <c r="NQM34"/>
      <c r="NQN34"/>
      <c r="NQO34"/>
      <c r="NQP34"/>
      <c r="NQQ34"/>
      <c r="NQR34"/>
      <c r="NQS34"/>
      <c r="NQT34"/>
      <c r="NQU34"/>
      <c r="NQV34"/>
      <c r="NQW34"/>
      <c r="NQX34"/>
      <c r="NQY34"/>
      <c r="NQZ34"/>
      <c r="NRA34"/>
      <c r="NRB34"/>
      <c r="NRC34"/>
      <c r="NRD34"/>
      <c r="NRE34"/>
      <c r="NRF34"/>
      <c r="NRG34"/>
      <c r="NRH34"/>
      <c r="NRI34"/>
      <c r="NRJ34"/>
      <c r="NRK34"/>
      <c r="NRL34"/>
      <c r="NRM34"/>
      <c r="NRN34"/>
      <c r="NRO34"/>
      <c r="NRP34"/>
      <c r="NRQ34"/>
      <c r="NRR34"/>
      <c r="NRS34"/>
      <c r="NRT34"/>
      <c r="NRU34"/>
      <c r="NRV34"/>
      <c r="NRW34"/>
      <c r="NRX34"/>
      <c r="NRY34"/>
      <c r="NRZ34"/>
      <c r="NSA34"/>
      <c r="NSB34"/>
      <c r="NSC34"/>
      <c r="NSD34"/>
      <c r="NSE34"/>
      <c r="NSF34"/>
      <c r="NSG34"/>
      <c r="NSH34"/>
      <c r="NSI34"/>
      <c r="NSJ34"/>
      <c r="NSK34"/>
      <c r="NSL34"/>
      <c r="NSM34"/>
      <c r="NSN34"/>
      <c r="NSO34"/>
      <c r="NSP34"/>
      <c r="NSQ34"/>
      <c r="NSR34"/>
      <c r="NSS34"/>
      <c r="NST34"/>
      <c r="NSU34"/>
      <c r="NSV34"/>
      <c r="NSW34"/>
      <c r="NSX34"/>
      <c r="NSY34"/>
      <c r="NSZ34"/>
      <c r="NTA34"/>
      <c r="NTB34"/>
      <c r="NTC34"/>
      <c r="NTD34"/>
      <c r="NTE34"/>
      <c r="NTF34"/>
      <c r="NTG34"/>
      <c r="NTH34"/>
      <c r="NTI34"/>
      <c r="NTJ34"/>
      <c r="NTK34"/>
      <c r="NTL34"/>
      <c r="NTM34"/>
      <c r="NTN34"/>
      <c r="NTO34"/>
      <c r="NTP34"/>
      <c r="NTQ34"/>
      <c r="NTR34"/>
      <c r="NTS34"/>
      <c r="NTT34"/>
      <c r="NTU34"/>
      <c r="NTV34"/>
      <c r="NTW34"/>
      <c r="NTX34"/>
      <c r="NTY34"/>
      <c r="NTZ34"/>
      <c r="NUA34"/>
      <c r="NUB34"/>
      <c r="NUC34"/>
      <c r="NUD34"/>
      <c r="NUE34"/>
      <c r="NUF34"/>
      <c r="NUG34"/>
      <c r="NUH34"/>
      <c r="NUI34"/>
      <c r="NUJ34"/>
      <c r="NUK34"/>
      <c r="NUL34"/>
      <c r="NUM34"/>
      <c r="NUN34"/>
      <c r="NUO34"/>
      <c r="NUP34"/>
      <c r="NUQ34"/>
      <c r="NUR34"/>
      <c r="NUS34"/>
      <c r="NUT34"/>
      <c r="NUU34"/>
      <c r="NUV34"/>
      <c r="NUW34"/>
      <c r="NUX34"/>
      <c r="NUY34"/>
      <c r="NUZ34"/>
      <c r="NVA34"/>
      <c r="NVB34"/>
      <c r="NVC34"/>
      <c r="NVD34"/>
      <c r="NVE34"/>
      <c r="NVF34"/>
      <c r="NVG34"/>
      <c r="NVH34"/>
      <c r="NVI34"/>
      <c r="NVJ34"/>
      <c r="NVK34"/>
      <c r="NVL34"/>
      <c r="NVM34"/>
      <c r="NVN34"/>
      <c r="NVO34"/>
      <c r="NVP34"/>
      <c r="NVQ34"/>
      <c r="NVR34"/>
      <c r="NVS34"/>
      <c r="NVT34"/>
      <c r="NVU34"/>
      <c r="NVV34"/>
      <c r="NVW34"/>
      <c r="NVX34"/>
      <c r="NVY34"/>
      <c r="NVZ34"/>
      <c r="NWA34"/>
      <c r="NWB34"/>
      <c r="NWC34"/>
      <c r="NWD34"/>
      <c r="NWE34"/>
      <c r="NWF34"/>
      <c r="NWG34"/>
      <c r="NWH34"/>
      <c r="NWI34"/>
      <c r="NWJ34"/>
      <c r="NWK34"/>
      <c r="NWL34"/>
      <c r="NWM34"/>
      <c r="NWN34"/>
      <c r="NWO34"/>
      <c r="NWP34"/>
      <c r="NWQ34"/>
      <c r="NWR34"/>
      <c r="NWS34"/>
      <c r="NWT34"/>
      <c r="NWU34"/>
      <c r="NWV34"/>
      <c r="NWW34"/>
      <c r="NWX34"/>
      <c r="NWY34"/>
      <c r="NWZ34"/>
      <c r="NXA34"/>
      <c r="NXB34"/>
      <c r="NXC34"/>
      <c r="NXD34"/>
      <c r="NXE34"/>
      <c r="NXF34"/>
      <c r="NXG34"/>
      <c r="NXH34"/>
      <c r="NXI34"/>
      <c r="NXJ34"/>
      <c r="NXK34"/>
      <c r="NXL34"/>
      <c r="NXM34"/>
      <c r="NXN34"/>
      <c r="NXO34"/>
      <c r="NXP34"/>
      <c r="NXQ34"/>
      <c r="NXR34"/>
      <c r="NXS34"/>
      <c r="NXT34"/>
      <c r="NXU34"/>
      <c r="NXV34"/>
      <c r="NXW34"/>
      <c r="NXX34"/>
      <c r="NXY34"/>
      <c r="NXZ34"/>
      <c r="NYA34"/>
      <c r="NYB34"/>
      <c r="NYC34"/>
      <c r="NYD34"/>
      <c r="NYE34"/>
      <c r="NYF34"/>
      <c r="NYG34"/>
      <c r="NYH34"/>
      <c r="NYI34"/>
      <c r="NYJ34"/>
      <c r="NYK34"/>
      <c r="NYL34"/>
      <c r="NYM34"/>
      <c r="NYN34"/>
      <c r="NYO34"/>
      <c r="NYP34"/>
      <c r="NYQ34"/>
      <c r="NYR34"/>
      <c r="NYS34"/>
      <c r="NYT34"/>
      <c r="NYU34"/>
      <c r="NYV34"/>
      <c r="NYW34"/>
      <c r="NYX34"/>
      <c r="NYY34"/>
      <c r="NYZ34"/>
      <c r="NZA34"/>
      <c r="NZB34"/>
      <c r="NZC34"/>
      <c r="NZD34"/>
      <c r="NZE34"/>
      <c r="NZF34"/>
      <c r="NZG34"/>
      <c r="NZH34"/>
      <c r="NZI34"/>
      <c r="NZJ34"/>
      <c r="NZK34"/>
      <c r="NZL34"/>
      <c r="NZM34"/>
      <c r="NZN34"/>
      <c r="NZO34"/>
      <c r="NZP34"/>
      <c r="NZQ34"/>
      <c r="NZR34"/>
      <c r="NZS34"/>
      <c r="NZT34"/>
      <c r="NZU34"/>
      <c r="NZV34"/>
      <c r="NZW34"/>
      <c r="NZX34"/>
      <c r="NZY34"/>
      <c r="NZZ34"/>
      <c r="OAA34"/>
      <c r="OAB34"/>
      <c r="OAC34"/>
      <c r="OAD34"/>
      <c r="OAE34"/>
      <c r="OAF34"/>
      <c r="OAG34"/>
      <c r="OAH34"/>
      <c r="OAI34"/>
      <c r="OAJ34"/>
      <c r="OAK34"/>
      <c r="OAL34"/>
      <c r="OAM34"/>
      <c r="OAN34"/>
      <c r="OAO34"/>
      <c r="OAP34"/>
      <c r="OAQ34"/>
      <c r="OAR34"/>
      <c r="OAS34"/>
      <c r="OAT34"/>
      <c r="OAU34"/>
      <c r="OAV34"/>
      <c r="OAW34"/>
      <c r="OAX34"/>
      <c r="OAY34"/>
      <c r="OAZ34"/>
      <c r="OBA34"/>
      <c r="OBB34"/>
      <c r="OBC34"/>
      <c r="OBD34"/>
      <c r="OBE34"/>
      <c r="OBF34"/>
      <c r="OBG34"/>
      <c r="OBH34"/>
      <c r="OBI34"/>
      <c r="OBJ34"/>
      <c r="OBK34"/>
      <c r="OBL34"/>
      <c r="OBM34"/>
      <c r="OBN34"/>
      <c r="OBO34"/>
      <c r="OBP34"/>
      <c r="OBQ34"/>
      <c r="OBR34"/>
      <c r="OBS34"/>
      <c r="OBT34"/>
      <c r="OBU34"/>
      <c r="OBV34"/>
      <c r="OBW34"/>
      <c r="OBX34"/>
      <c r="OBY34"/>
      <c r="OBZ34"/>
      <c r="OCA34"/>
      <c r="OCB34"/>
      <c r="OCC34"/>
      <c r="OCD34"/>
      <c r="OCE34"/>
      <c r="OCF34"/>
      <c r="OCG34"/>
      <c r="OCH34"/>
      <c r="OCI34"/>
      <c r="OCJ34"/>
      <c r="OCK34"/>
      <c r="OCL34"/>
      <c r="OCM34"/>
      <c r="OCN34"/>
      <c r="OCO34"/>
      <c r="OCP34"/>
      <c r="OCQ34"/>
      <c r="OCR34"/>
      <c r="OCS34"/>
      <c r="OCT34"/>
      <c r="OCU34"/>
      <c r="OCV34"/>
      <c r="OCW34"/>
      <c r="OCX34"/>
      <c r="OCY34"/>
      <c r="OCZ34"/>
      <c r="ODA34"/>
      <c r="ODB34"/>
      <c r="ODC34"/>
      <c r="ODD34"/>
      <c r="ODE34"/>
      <c r="ODF34"/>
      <c r="ODG34"/>
      <c r="ODH34"/>
      <c r="ODI34"/>
      <c r="ODJ34"/>
      <c r="ODK34"/>
      <c r="ODL34"/>
      <c r="ODM34"/>
      <c r="ODN34"/>
      <c r="ODO34"/>
      <c r="ODP34"/>
      <c r="ODQ34"/>
      <c r="ODR34"/>
      <c r="ODS34"/>
      <c r="ODT34"/>
      <c r="ODU34"/>
      <c r="ODV34"/>
      <c r="ODW34"/>
      <c r="ODX34"/>
      <c r="ODY34"/>
      <c r="ODZ34"/>
      <c r="OEA34"/>
      <c r="OEB34"/>
      <c r="OEC34"/>
      <c r="OED34"/>
      <c r="OEE34"/>
      <c r="OEF34"/>
      <c r="OEG34"/>
      <c r="OEH34"/>
      <c r="OEI34"/>
      <c r="OEJ34"/>
      <c r="OEK34"/>
      <c r="OEL34"/>
      <c r="OEM34"/>
      <c r="OEN34"/>
      <c r="OEO34"/>
      <c r="OEP34"/>
      <c r="OEQ34"/>
      <c r="OER34"/>
      <c r="OES34"/>
      <c r="OET34"/>
      <c r="OEU34"/>
      <c r="OEV34"/>
      <c r="OEW34"/>
      <c r="OEX34"/>
      <c r="OEY34"/>
      <c r="OEZ34"/>
      <c r="OFA34"/>
      <c r="OFB34"/>
      <c r="OFC34"/>
      <c r="OFD34"/>
      <c r="OFE34"/>
      <c r="OFF34"/>
      <c r="OFG34"/>
      <c r="OFH34"/>
      <c r="OFI34"/>
      <c r="OFJ34"/>
      <c r="OFK34"/>
      <c r="OFL34"/>
      <c r="OFM34"/>
      <c r="OFN34"/>
      <c r="OFO34"/>
      <c r="OFP34"/>
      <c r="OFQ34"/>
      <c r="OFR34"/>
      <c r="OFS34"/>
      <c r="OFT34"/>
      <c r="OFU34"/>
      <c r="OFV34"/>
      <c r="OFW34"/>
      <c r="OFX34"/>
      <c r="OFY34"/>
      <c r="OFZ34"/>
      <c r="OGA34"/>
      <c r="OGB34"/>
      <c r="OGC34"/>
      <c r="OGD34"/>
      <c r="OGE34"/>
      <c r="OGF34"/>
      <c r="OGG34"/>
      <c r="OGH34"/>
      <c r="OGI34"/>
      <c r="OGJ34"/>
      <c r="OGK34"/>
      <c r="OGL34"/>
      <c r="OGM34"/>
      <c r="OGN34"/>
      <c r="OGO34"/>
      <c r="OGP34"/>
      <c r="OGQ34"/>
      <c r="OGR34"/>
      <c r="OGS34"/>
      <c r="OGT34"/>
      <c r="OGU34"/>
      <c r="OGV34"/>
      <c r="OGW34"/>
      <c r="OGX34"/>
      <c r="OGY34"/>
      <c r="OGZ34"/>
      <c r="OHA34"/>
      <c r="OHB34"/>
      <c r="OHC34"/>
      <c r="OHD34"/>
      <c r="OHE34"/>
      <c r="OHF34"/>
      <c r="OHG34"/>
      <c r="OHH34"/>
      <c r="OHI34"/>
      <c r="OHJ34"/>
      <c r="OHK34"/>
      <c r="OHL34"/>
      <c r="OHM34"/>
      <c r="OHN34"/>
      <c r="OHO34"/>
      <c r="OHP34"/>
      <c r="OHQ34"/>
      <c r="OHR34"/>
      <c r="OHS34"/>
      <c r="OHT34"/>
      <c r="OHU34"/>
      <c r="OHV34"/>
      <c r="OHW34"/>
      <c r="OHX34"/>
      <c r="OHY34"/>
      <c r="OHZ34"/>
      <c r="OIA34"/>
      <c r="OIB34"/>
      <c r="OIC34"/>
      <c r="OID34"/>
      <c r="OIE34"/>
      <c r="OIF34"/>
      <c r="OIG34"/>
      <c r="OIH34"/>
      <c r="OII34"/>
      <c r="OIJ34"/>
      <c r="OIK34"/>
      <c r="OIL34"/>
      <c r="OIM34"/>
      <c r="OIN34"/>
      <c r="OIO34"/>
      <c r="OIP34"/>
      <c r="OIQ34"/>
      <c r="OIR34"/>
      <c r="OIS34"/>
      <c r="OIT34"/>
      <c r="OIU34"/>
      <c r="OIV34"/>
      <c r="OIW34"/>
      <c r="OIX34"/>
      <c r="OIY34"/>
      <c r="OIZ34"/>
      <c r="OJA34"/>
      <c r="OJB34"/>
      <c r="OJC34"/>
      <c r="OJD34"/>
      <c r="OJE34"/>
      <c r="OJF34"/>
      <c r="OJG34"/>
      <c r="OJH34"/>
      <c r="OJI34"/>
      <c r="OJJ34"/>
      <c r="OJK34"/>
      <c r="OJL34"/>
      <c r="OJM34"/>
      <c r="OJN34"/>
      <c r="OJO34"/>
      <c r="OJP34"/>
      <c r="OJQ34"/>
      <c r="OJR34"/>
      <c r="OJS34"/>
      <c r="OJT34"/>
      <c r="OJU34"/>
      <c r="OJV34"/>
      <c r="OJW34"/>
      <c r="OJX34"/>
      <c r="OJY34"/>
      <c r="OJZ34"/>
      <c r="OKA34"/>
      <c r="OKB34"/>
      <c r="OKC34"/>
      <c r="OKD34"/>
      <c r="OKE34"/>
      <c r="OKF34"/>
      <c r="OKG34"/>
      <c r="OKH34"/>
      <c r="OKI34"/>
      <c r="OKJ34"/>
      <c r="OKK34"/>
      <c r="OKL34"/>
      <c r="OKM34"/>
      <c r="OKN34"/>
      <c r="OKO34"/>
      <c r="OKP34"/>
      <c r="OKQ34"/>
      <c r="OKR34"/>
      <c r="OKS34"/>
      <c r="OKT34"/>
      <c r="OKU34"/>
      <c r="OKV34"/>
      <c r="OKW34"/>
      <c r="OKX34"/>
      <c r="OKY34"/>
      <c r="OKZ34"/>
      <c r="OLA34"/>
      <c r="OLB34"/>
      <c r="OLC34"/>
      <c r="OLD34"/>
      <c r="OLE34"/>
      <c r="OLF34"/>
      <c r="OLG34"/>
      <c r="OLH34"/>
      <c r="OLI34"/>
      <c r="OLJ34"/>
      <c r="OLK34"/>
      <c r="OLL34"/>
      <c r="OLM34"/>
      <c r="OLN34"/>
      <c r="OLO34"/>
      <c r="OLP34"/>
      <c r="OLQ34"/>
      <c r="OLR34"/>
      <c r="OLS34"/>
      <c r="OLT34"/>
      <c r="OLU34"/>
      <c r="OLV34"/>
      <c r="OLW34"/>
      <c r="OLX34"/>
      <c r="OLY34"/>
      <c r="OLZ34"/>
      <c r="OMA34"/>
      <c r="OMB34"/>
      <c r="OMC34"/>
      <c r="OMD34"/>
      <c r="OME34"/>
      <c r="OMF34"/>
      <c r="OMG34"/>
      <c r="OMH34"/>
      <c r="OMI34"/>
      <c r="OMJ34"/>
      <c r="OMK34"/>
      <c r="OML34"/>
      <c r="OMM34"/>
      <c r="OMN34"/>
      <c r="OMO34"/>
      <c r="OMP34"/>
      <c r="OMQ34"/>
      <c r="OMR34"/>
      <c r="OMS34"/>
      <c r="OMT34"/>
      <c r="OMU34"/>
      <c r="OMV34"/>
      <c r="OMW34"/>
      <c r="OMX34"/>
      <c r="OMY34"/>
      <c r="OMZ34"/>
      <c r="ONA34"/>
      <c r="ONB34"/>
      <c r="ONC34"/>
      <c r="OND34"/>
      <c r="ONE34"/>
      <c r="ONF34"/>
      <c r="ONG34"/>
      <c r="ONH34"/>
      <c r="ONI34"/>
      <c r="ONJ34"/>
      <c r="ONK34"/>
      <c r="ONL34"/>
      <c r="ONM34"/>
      <c r="ONN34"/>
      <c r="ONO34"/>
      <c r="ONP34"/>
      <c r="ONQ34"/>
      <c r="ONR34"/>
      <c r="ONS34"/>
      <c r="ONT34"/>
      <c r="ONU34"/>
      <c r="ONV34"/>
      <c r="ONW34"/>
      <c r="ONX34"/>
      <c r="ONY34"/>
      <c r="ONZ34"/>
      <c r="OOA34"/>
      <c r="OOB34"/>
      <c r="OOC34"/>
      <c r="OOD34"/>
      <c r="OOE34"/>
      <c r="OOF34"/>
      <c r="OOG34"/>
      <c r="OOH34"/>
      <c r="OOI34"/>
      <c r="OOJ34"/>
      <c r="OOK34"/>
      <c r="OOL34"/>
      <c r="OOM34"/>
      <c r="OON34"/>
      <c r="OOO34"/>
      <c r="OOP34"/>
      <c r="OOQ34"/>
      <c r="OOR34"/>
      <c r="OOS34"/>
      <c r="OOT34"/>
      <c r="OOU34"/>
      <c r="OOV34"/>
      <c r="OOW34"/>
      <c r="OOX34"/>
      <c r="OOY34"/>
      <c r="OOZ34"/>
      <c r="OPA34"/>
      <c r="OPB34"/>
      <c r="OPC34"/>
      <c r="OPD34"/>
      <c r="OPE34"/>
      <c r="OPF34"/>
      <c r="OPG34"/>
      <c r="OPH34"/>
      <c r="OPI34"/>
      <c r="OPJ34"/>
      <c r="OPK34"/>
      <c r="OPL34"/>
      <c r="OPM34"/>
      <c r="OPN34"/>
      <c r="OPO34"/>
      <c r="OPP34"/>
      <c r="OPQ34"/>
      <c r="OPR34"/>
      <c r="OPS34"/>
      <c r="OPT34"/>
      <c r="OPU34"/>
      <c r="OPV34"/>
      <c r="OPW34"/>
      <c r="OPX34"/>
      <c r="OPY34"/>
      <c r="OPZ34"/>
      <c r="OQA34"/>
      <c r="OQB34"/>
      <c r="OQC34"/>
      <c r="OQD34"/>
      <c r="OQE34"/>
      <c r="OQF34"/>
      <c r="OQG34"/>
      <c r="OQH34"/>
      <c r="OQI34"/>
      <c r="OQJ34"/>
      <c r="OQK34"/>
      <c r="OQL34"/>
      <c r="OQM34"/>
      <c r="OQN34"/>
      <c r="OQO34"/>
      <c r="OQP34"/>
      <c r="OQQ34"/>
      <c r="OQR34"/>
      <c r="OQS34"/>
      <c r="OQT34"/>
      <c r="OQU34"/>
      <c r="OQV34"/>
      <c r="OQW34"/>
      <c r="OQX34"/>
      <c r="OQY34"/>
      <c r="OQZ34"/>
      <c r="ORA34"/>
      <c r="ORB34"/>
      <c r="ORC34"/>
      <c r="ORD34"/>
      <c r="ORE34"/>
      <c r="ORF34"/>
      <c r="ORG34"/>
      <c r="ORH34"/>
      <c r="ORI34"/>
      <c r="ORJ34"/>
      <c r="ORK34"/>
      <c r="ORL34"/>
      <c r="ORM34"/>
      <c r="ORN34"/>
      <c r="ORO34"/>
      <c r="ORP34"/>
      <c r="ORQ34"/>
      <c r="ORR34"/>
      <c r="ORS34"/>
      <c r="ORT34"/>
      <c r="ORU34"/>
      <c r="ORV34"/>
      <c r="ORW34"/>
      <c r="ORX34"/>
      <c r="ORY34"/>
      <c r="ORZ34"/>
      <c r="OSA34"/>
      <c r="OSB34"/>
      <c r="OSC34"/>
      <c r="OSD34"/>
      <c r="OSE34"/>
      <c r="OSF34"/>
      <c r="OSG34"/>
      <c r="OSH34"/>
      <c r="OSI34"/>
      <c r="OSJ34"/>
      <c r="OSK34"/>
      <c r="OSL34"/>
      <c r="OSM34"/>
      <c r="OSN34"/>
      <c r="OSO34"/>
      <c r="OSP34"/>
      <c r="OSQ34"/>
      <c r="OSR34"/>
      <c r="OSS34"/>
      <c r="OST34"/>
      <c r="OSU34"/>
      <c r="OSV34"/>
      <c r="OSW34"/>
      <c r="OSX34"/>
      <c r="OSY34"/>
      <c r="OSZ34"/>
      <c r="OTA34"/>
      <c r="OTB34"/>
      <c r="OTC34"/>
      <c r="OTD34"/>
      <c r="OTE34"/>
      <c r="OTF34"/>
      <c r="OTG34"/>
      <c r="OTH34"/>
      <c r="OTI34"/>
      <c r="OTJ34"/>
      <c r="OTK34"/>
      <c r="OTL34"/>
      <c r="OTM34"/>
      <c r="OTN34"/>
      <c r="OTO34"/>
      <c r="OTP34"/>
      <c r="OTQ34"/>
      <c r="OTR34"/>
      <c r="OTS34"/>
      <c r="OTT34"/>
      <c r="OTU34"/>
      <c r="OTV34"/>
      <c r="OTW34"/>
      <c r="OTX34"/>
      <c r="OTY34"/>
      <c r="OTZ34"/>
      <c r="OUA34"/>
      <c r="OUB34"/>
      <c r="OUC34"/>
      <c r="OUD34"/>
      <c r="OUE34"/>
      <c r="OUF34"/>
      <c r="OUG34"/>
      <c r="OUH34"/>
      <c r="OUI34"/>
      <c r="OUJ34"/>
      <c r="OUK34"/>
      <c r="OUL34"/>
      <c r="OUM34"/>
      <c r="OUN34"/>
      <c r="OUO34"/>
      <c r="OUP34"/>
      <c r="OUQ34"/>
      <c r="OUR34"/>
      <c r="OUS34"/>
      <c r="OUT34"/>
      <c r="OUU34"/>
      <c r="OUV34"/>
      <c r="OUW34"/>
      <c r="OUX34"/>
      <c r="OUY34"/>
      <c r="OUZ34"/>
      <c r="OVA34"/>
      <c r="OVB34"/>
      <c r="OVC34"/>
      <c r="OVD34"/>
      <c r="OVE34"/>
      <c r="OVF34"/>
      <c r="OVG34"/>
      <c r="OVH34"/>
      <c r="OVI34"/>
      <c r="OVJ34"/>
      <c r="OVK34"/>
      <c r="OVL34"/>
      <c r="OVM34"/>
      <c r="OVN34"/>
      <c r="OVO34"/>
      <c r="OVP34"/>
      <c r="OVQ34"/>
      <c r="OVR34"/>
      <c r="OVS34"/>
      <c r="OVT34"/>
      <c r="OVU34"/>
      <c r="OVV34"/>
      <c r="OVW34"/>
      <c r="OVX34"/>
      <c r="OVY34"/>
      <c r="OVZ34"/>
      <c r="OWA34"/>
      <c r="OWB34"/>
      <c r="OWC34"/>
      <c r="OWD34"/>
      <c r="OWE34"/>
      <c r="OWF34"/>
      <c r="OWG34"/>
      <c r="OWH34"/>
      <c r="OWI34"/>
      <c r="OWJ34"/>
      <c r="OWK34"/>
      <c r="OWL34"/>
      <c r="OWM34"/>
      <c r="OWN34"/>
      <c r="OWO34"/>
      <c r="OWP34"/>
      <c r="OWQ34"/>
      <c r="OWR34"/>
      <c r="OWS34"/>
      <c r="OWT34"/>
      <c r="OWU34"/>
      <c r="OWV34"/>
      <c r="OWW34"/>
      <c r="OWX34"/>
      <c r="OWY34"/>
      <c r="OWZ34"/>
      <c r="OXA34"/>
      <c r="OXB34"/>
      <c r="OXC34"/>
      <c r="OXD34"/>
      <c r="OXE34"/>
      <c r="OXF34"/>
      <c r="OXG34"/>
      <c r="OXH34"/>
      <c r="OXI34"/>
      <c r="OXJ34"/>
      <c r="OXK34"/>
      <c r="OXL34"/>
      <c r="OXM34"/>
      <c r="OXN34"/>
      <c r="OXO34"/>
      <c r="OXP34"/>
      <c r="OXQ34"/>
      <c r="OXR34"/>
      <c r="OXS34"/>
      <c r="OXT34"/>
      <c r="OXU34"/>
      <c r="OXV34"/>
      <c r="OXW34"/>
      <c r="OXX34"/>
      <c r="OXY34"/>
      <c r="OXZ34"/>
      <c r="OYA34"/>
      <c r="OYB34"/>
      <c r="OYC34"/>
      <c r="OYD34"/>
      <c r="OYE34"/>
      <c r="OYF34"/>
      <c r="OYG34"/>
      <c r="OYH34"/>
      <c r="OYI34"/>
      <c r="OYJ34"/>
      <c r="OYK34"/>
      <c r="OYL34"/>
      <c r="OYM34"/>
      <c r="OYN34"/>
      <c r="OYO34"/>
      <c r="OYP34"/>
      <c r="OYQ34"/>
      <c r="OYR34"/>
      <c r="OYS34"/>
      <c r="OYT34"/>
      <c r="OYU34"/>
      <c r="OYV34"/>
      <c r="OYW34"/>
      <c r="OYX34"/>
      <c r="OYY34"/>
      <c r="OYZ34"/>
      <c r="OZA34"/>
      <c r="OZB34"/>
      <c r="OZC34"/>
      <c r="OZD34"/>
      <c r="OZE34"/>
      <c r="OZF34"/>
      <c r="OZG34"/>
      <c r="OZH34"/>
      <c r="OZI34"/>
      <c r="OZJ34"/>
      <c r="OZK34"/>
      <c r="OZL34"/>
      <c r="OZM34"/>
      <c r="OZN34"/>
      <c r="OZO34"/>
      <c r="OZP34"/>
      <c r="OZQ34"/>
      <c r="OZR34"/>
      <c r="OZS34"/>
      <c r="OZT34"/>
      <c r="OZU34"/>
      <c r="OZV34"/>
      <c r="OZW34"/>
      <c r="OZX34"/>
      <c r="OZY34"/>
      <c r="OZZ34"/>
      <c r="PAA34"/>
      <c r="PAB34"/>
      <c r="PAC34"/>
      <c r="PAD34"/>
      <c r="PAE34"/>
      <c r="PAF34"/>
      <c r="PAG34"/>
      <c r="PAH34"/>
      <c r="PAI34"/>
      <c r="PAJ34"/>
      <c r="PAK34"/>
      <c r="PAL34"/>
      <c r="PAM34"/>
      <c r="PAN34"/>
      <c r="PAO34"/>
      <c r="PAP34"/>
      <c r="PAQ34"/>
      <c r="PAR34"/>
      <c r="PAS34"/>
      <c r="PAT34"/>
      <c r="PAU34"/>
      <c r="PAV34"/>
      <c r="PAW34"/>
      <c r="PAX34"/>
      <c r="PAY34"/>
      <c r="PAZ34"/>
      <c r="PBA34"/>
      <c r="PBB34"/>
      <c r="PBC34"/>
      <c r="PBD34"/>
      <c r="PBE34"/>
      <c r="PBF34"/>
      <c r="PBG34"/>
      <c r="PBH34"/>
      <c r="PBI34"/>
      <c r="PBJ34"/>
      <c r="PBK34"/>
      <c r="PBL34"/>
      <c r="PBM34"/>
      <c r="PBN34"/>
      <c r="PBO34"/>
      <c r="PBP34"/>
      <c r="PBQ34"/>
      <c r="PBR34"/>
      <c r="PBS34"/>
      <c r="PBT34"/>
      <c r="PBU34"/>
      <c r="PBV34"/>
      <c r="PBW34"/>
      <c r="PBX34"/>
      <c r="PBY34"/>
      <c r="PBZ34"/>
      <c r="PCA34"/>
      <c r="PCB34"/>
      <c r="PCC34"/>
      <c r="PCD34"/>
      <c r="PCE34"/>
      <c r="PCF34"/>
      <c r="PCG34"/>
      <c r="PCH34"/>
      <c r="PCI34"/>
      <c r="PCJ34"/>
      <c r="PCK34"/>
      <c r="PCL34"/>
      <c r="PCM34"/>
      <c r="PCN34"/>
      <c r="PCO34"/>
      <c r="PCP34"/>
      <c r="PCQ34"/>
      <c r="PCR34"/>
      <c r="PCS34"/>
      <c r="PCT34"/>
      <c r="PCU34"/>
      <c r="PCV34"/>
      <c r="PCW34"/>
      <c r="PCX34"/>
      <c r="PCY34"/>
      <c r="PCZ34"/>
      <c r="PDA34"/>
      <c r="PDB34"/>
      <c r="PDC34"/>
      <c r="PDD34"/>
      <c r="PDE34"/>
      <c r="PDF34"/>
      <c r="PDG34"/>
      <c r="PDH34"/>
      <c r="PDI34"/>
      <c r="PDJ34"/>
      <c r="PDK34"/>
      <c r="PDL34"/>
      <c r="PDM34"/>
      <c r="PDN34"/>
      <c r="PDO34"/>
      <c r="PDP34"/>
      <c r="PDQ34"/>
      <c r="PDR34"/>
      <c r="PDS34"/>
      <c r="PDT34"/>
      <c r="PDU34"/>
      <c r="PDV34"/>
      <c r="PDW34"/>
      <c r="PDX34"/>
      <c r="PDY34"/>
      <c r="PDZ34"/>
      <c r="PEA34"/>
      <c r="PEB34"/>
      <c r="PEC34"/>
      <c r="PED34"/>
      <c r="PEE34"/>
      <c r="PEF34"/>
      <c r="PEG34"/>
      <c r="PEH34"/>
      <c r="PEI34"/>
      <c r="PEJ34"/>
      <c r="PEK34"/>
      <c r="PEL34"/>
      <c r="PEM34"/>
      <c r="PEN34"/>
      <c r="PEO34"/>
      <c r="PEP34"/>
      <c r="PEQ34"/>
      <c r="PER34"/>
      <c r="PES34"/>
      <c r="PET34"/>
      <c r="PEU34"/>
      <c r="PEV34"/>
      <c r="PEW34"/>
      <c r="PEX34"/>
      <c r="PEY34"/>
      <c r="PEZ34"/>
      <c r="PFA34"/>
      <c r="PFB34"/>
      <c r="PFC34"/>
      <c r="PFD34"/>
      <c r="PFE34"/>
      <c r="PFF34"/>
      <c r="PFG34"/>
      <c r="PFH34"/>
      <c r="PFI34"/>
      <c r="PFJ34"/>
      <c r="PFK34"/>
      <c r="PFL34"/>
      <c r="PFM34"/>
      <c r="PFN34"/>
      <c r="PFO34"/>
      <c r="PFP34"/>
      <c r="PFQ34"/>
      <c r="PFR34"/>
      <c r="PFS34"/>
      <c r="PFT34"/>
      <c r="PFU34"/>
      <c r="PFV34"/>
      <c r="PFW34"/>
      <c r="PFX34"/>
      <c r="PFY34"/>
      <c r="PFZ34"/>
      <c r="PGA34"/>
      <c r="PGB34"/>
      <c r="PGC34"/>
      <c r="PGD34"/>
      <c r="PGE34"/>
      <c r="PGF34"/>
      <c r="PGG34"/>
      <c r="PGH34"/>
      <c r="PGI34"/>
      <c r="PGJ34"/>
      <c r="PGK34"/>
      <c r="PGL34"/>
      <c r="PGM34"/>
      <c r="PGN34"/>
      <c r="PGO34"/>
      <c r="PGP34"/>
      <c r="PGQ34"/>
      <c r="PGR34"/>
      <c r="PGS34"/>
      <c r="PGT34"/>
      <c r="PGU34"/>
      <c r="PGV34"/>
      <c r="PGW34"/>
      <c r="PGX34"/>
      <c r="PGY34"/>
      <c r="PGZ34"/>
      <c r="PHA34"/>
      <c r="PHB34"/>
      <c r="PHC34"/>
      <c r="PHD34"/>
      <c r="PHE34"/>
      <c r="PHF34"/>
      <c r="PHG34"/>
      <c r="PHH34"/>
      <c r="PHI34"/>
      <c r="PHJ34"/>
      <c r="PHK34"/>
      <c r="PHL34"/>
      <c r="PHM34"/>
      <c r="PHN34"/>
      <c r="PHO34"/>
      <c r="PHP34"/>
      <c r="PHQ34"/>
      <c r="PHR34"/>
      <c r="PHS34"/>
      <c r="PHT34"/>
      <c r="PHU34"/>
      <c r="PHV34"/>
      <c r="PHW34"/>
      <c r="PHX34"/>
      <c r="PHY34"/>
      <c r="PHZ34"/>
      <c r="PIA34"/>
      <c r="PIB34"/>
      <c r="PIC34"/>
      <c r="PID34"/>
      <c r="PIE34"/>
      <c r="PIF34"/>
      <c r="PIG34"/>
      <c r="PIH34"/>
      <c r="PII34"/>
      <c r="PIJ34"/>
      <c r="PIK34"/>
      <c r="PIL34"/>
      <c r="PIM34"/>
      <c r="PIN34"/>
      <c r="PIO34"/>
      <c r="PIP34"/>
      <c r="PIQ34"/>
      <c r="PIR34"/>
      <c r="PIS34"/>
      <c r="PIT34"/>
      <c r="PIU34"/>
      <c r="PIV34"/>
      <c r="PIW34"/>
      <c r="PIX34"/>
      <c r="PIY34"/>
      <c r="PIZ34"/>
      <c r="PJA34"/>
      <c r="PJB34"/>
      <c r="PJC34"/>
      <c r="PJD34"/>
      <c r="PJE34"/>
      <c r="PJF34"/>
      <c r="PJG34"/>
      <c r="PJH34"/>
      <c r="PJI34"/>
      <c r="PJJ34"/>
      <c r="PJK34"/>
      <c r="PJL34"/>
      <c r="PJM34"/>
      <c r="PJN34"/>
      <c r="PJO34"/>
      <c r="PJP34"/>
      <c r="PJQ34"/>
      <c r="PJR34"/>
      <c r="PJS34"/>
      <c r="PJT34"/>
      <c r="PJU34"/>
      <c r="PJV34"/>
      <c r="PJW34"/>
      <c r="PJX34"/>
      <c r="PJY34"/>
      <c r="PJZ34"/>
      <c r="PKA34"/>
      <c r="PKB34"/>
      <c r="PKC34"/>
      <c r="PKD34"/>
      <c r="PKE34"/>
      <c r="PKF34"/>
      <c r="PKG34"/>
      <c r="PKH34"/>
      <c r="PKI34"/>
      <c r="PKJ34"/>
      <c r="PKK34"/>
      <c r="PKL34"/>
      <c r="PKM34"/>
      <c r="PKN34"/>
      <c r="PKO34"/>
      <c r="PKP34"/>
      <c r="PKQ34"/>
      <c r="PKR34"/>
      <c r="PKS34"/>
      <c r="PKT34"/>
      <c r="PKU34"/>
      <c r="PKV34"/>
      <c r="PKW34"/>
      <c r="PKX34"/>
      <c r="PKY34"/>
      <c r="PKZ34"/>
      <c r="PLA34"/>
      <c r="PLB34"/>
      <c r="PLC34"/>
      <c r="PLD34"/>
      <c r="PLE34"/>
      <c r="PLF34"/>
      <c r="PLG34"/>
      <c r="PLH34"/>
      <c r="PLI34"/>
      <c r="PLJ34"/>
      <c r="PLK34"/>
      <c r="PLL34"/>
      <c r="PLM34"/>
      <c r="PLN34"/>
      <c r="PLO34"/>
      <c r="PLP34"/>
      <c r="PLQ34"/>
      <c r="PLR34"/>
      <c r="PLS34"/>
      <c r="PLT34"/>
      <c r="PLU34"/>
      <c r="PLV34"/>
      <c r="PLW34"/>
      <c r="PLX34"/>
      <c r="PLY34"/>
      <c r="PLZ34"/>
      <c r="PMA34"/>
      <c r="PMB34"/>
      <c r="PMC34"/>
      <c r="PMD34"/>
      <c r="PME34"/>
      <c r="PMF34"/>
      <c r="PMG34"/>
      <c r="PMH34"/>
      <c r="PMI34"/>
      <c r="PMJ34"/>
      <c r="PMK34"/>
      <c r="PML34"/>
      <c r="PMM34"/>
      <c r="PMN34"/>
      <c r="PMO34"/>
      <c r="PMP34"/>
      <c r="PMQ34"/>
      <c r="PMR34"/>
      <c r="PMS34"/>
      <c r="PMT34"/>
      <c r="PMU34"/>
      <c r="PMV34"/>
      <c r="PMW34"/>
      <c r="PMX34"/>
      <c r="PMY34"/>
      <c r="PMZ34"/>
      <c r="PNA34"/>
      <c r="PNB34"/>
      <c r="PNC34"/>
      <c r="PND34"/>
      <c r="PNE34"/>
      <c r="PNF34"/>
      <c r="PNG34"/>
      <c r="PNH34"/>
      <c r="PNI34"/>
      <c r="PNJ34"/>
      <c r="PNK34"/>
      <c r="PNL34"/>
      <c r="PNM34"/>
      <c r="PNN34"/>
      <c r="PNO34"/>
      <c r="PNP34"/>
      <c r="PNQ34"/>
      <c r="PNR34"/>
      <c r="PNS34"/>
      <c r="PNT34"/>
      <c r="PNU34"/>
      <c r="PNV34"/>
      <c r="PNW34"/>
      <c r="PNX34"/>
      <c r="PNY34"/>
      <c r="PNZ34"/>
      <c r="POA34"/>
      <c r="POB34"/>
      <c r="POC34"/>
      <c r="POD34"/>
      <c r="POE34"/>
      <c r="POF34"/>
      <c r="POG34"/>
      <c r="POH34"/>
      <c r="POI34"/>
      <c r="POJ34"/>
      <c r="POK34"/>
      <c r="POL34"/>
      <c r="POM34"/>
      <c r="PON34"/>
      <c r="POO34"/>
      <c r="POP34"/>
      <c r="POQ34"/>
      <c r="POR34"/>
      <c r="POS34"/>
      <c r="POT34"/>
      <c r="POU34"/>
      <c r="POV34"/>
      <c r="POW34"/>
      <c r="POX34"/>
      <c r="POY34"/>
      <c r="POZ34"/>
      <c r="PPA34"/>
      <c r="PPB34"/>
      <c r="PPC34"/>
      <c r="PPD34"/>
      <c r="PPE34"/>
      <c r="PPF34"/>
      <c r="PPG34"/>
      <c r="PPH34"/>
      <c r="PPI34"/>
      <c r="PPJ34"/>
      <c r="PPK34"/>
      <c r="PPL34"/>
      <c r="PPM34"/>
      <c r="PPN34"/>
      <c r="PPO34"/>
      <c r="PPP34"/>
      <c r="PPQ34"/>
      <c r="PPR34"/>
      <c r="PPS34"/>
      <c r="PPT34"/>
      <c r="PPU34"/>
      <c r="PPV34"/>
      <c r="PPW34"/>
      <c r="PPX34"/>
      <c r="PPY34"/>
      <c r="PPZ34"/>
      <c r="PQA34"/>
      <c r="PQB34"/>
      <c r="PQC34"/>
      <c r="PQD34"/>
      <c r="PQE34"/>
      <c r="PQF34"/>
      <c r="PQG34"/>
      <c r="PQH34"/>
      <c r="PQI34"/>
      <c r="PQJ34"/>
      <c r="PQK34"/>
      <c r="PQL34"/>
      <c r="PQM34"/>
      <c r="PQN34"/>
      <c r="PQO34"/>
      <c r="PQP34"/>
      <c r="PQQ34"/>
      <c r="PQR34"/>
      <c r="PQS34"/>
      <c r="PQT34"/>
      <c r="PQU34"/>
      <c r="PQV34"/>
      <c r="PQW34"/>
      <c r="PQX34"/>
      <c r="PQY34"/>
      <c r="PQZ34"/>
      <c r="PRA34"/>
      <c r="PRB34"/>
      <c r="PRC34"/>
      <c r="PRD34"/>
      <c r="PRE34"/>
      <c r="PRF34"/>
      <c r="PRG34"/>
      <c r="PRH34"/>
      <c r="PRI34"/>
      <c r="PRJ34"/>
      <c r="PRK34"/>
      <c r="PRL34"/>
      <c r="PRM34"/>
      <c r="PRN34"/>
      <c r="PRO34"/>
      <c r="PRP34"/>
      <c r="PRQ34"/>
      <c r="PRR34"/>
      <c r="PRS34"/>
      <c r="PRT34"/>
      <c r="PRU34"/>
      <c r="PRV34"/>
      <c r="PRW34"/>
      <c r="PRX34"/>
      <c r="PRY34"/>
      <c r="PRZ34"/>
      <c r="PSA34"/>
      <c r="PSB34"/>
      <c r="PSC34"/>
      <c r="PSD34"/>
      <c r="PSE34"/>
      <c r="PSF34"/>
      <c r="PSG34"/>
      <c r="PSH34"/>
      <c r="PSI34"/>
      <c r="PSJ34"/>
      <c r="PSK34"/>
      <c r="PSL34"/>
      <c r="PSM34"/>
      <c r="PSN34"/>
      <c r="PSO34"/>
      <c r="PSP34"/>
      <c r="PSQ34"/>
      <c r="PSR34"/>
      <c r="PSS34"/>
      <c r="PST34"/>
      <c r="PSU34"/>
      <c r="PSV34"/>
      <c r="PSW34"/>
      <c r="PSX34"/>
      <c r="PSY34"/>
      <c r="PSZ34"/>
      <c r="PTA34"/>
      <c r="PTB34"/>
      <c r="PTC34"/>
      <c r="PTD34"/>
      <c r="PTE34"/>
      <c r="PTF34"/>
      <c r="PTG34"/>
      <c r="PTH34"/>
      <c r="PTI34"/>
      <c r="PTJ34"/>
      <c r="PTK34"/>
      <c r="PTL34"/>
      <c r="PTM34"/>
      <c r="PTN34"/>
      <c r="PTO34"/>
      <c r="PTP34"/>
      <c r="PTQ34"/>
      <c r="PTR34"/>
      <c r="PTS34"/>
      <c r="PTT34"/>
      <c r="PTU34"/>
      <c r="PTV34"/>
      <c r="PTW34"/>
      <c r="PTX34"/>
      <c r="PTY34"/>
      <c r="PTZ34"/>
      <c r="PUA34"/>
      <c r="PUB34"/>
      <c r="PUC34"/>
      <c r="PUD34"/>
      <c r="PUE34"/>
      <c r="PUF34"/>
      <c r="PUG34"/>
      <c r="PUH34"/>
      <c r="PUI34"/>
      <c r="PUJ34"/>
      <c r="PUK34"/>
      <c r="PUL34"/>
      <c r="PUM34"/>
      <c r="PUN34"/>
      <c r="PUO34"/>
      <c r="PUP34"/>
      <c r="PUQ34"/>
      <c r="PUR34"/>
      <c r="PUS34"/>
      <c r="PUT34"/>
      <c r="PUU34"/>
      <c r="PUV34"/>
      <c r="PUW34"/>
      <c r="PUX34"/>
      <c r="PUY34"/>
      <c r="PUZ34"/>
      <c r="PVA34"/>
      <c r="PVB34"/>
      <c r="PVC34"/>
      <c r="PVD34"/>
      <c r="PVE34"/>
      <c r="PVF34"/>
      <c r="PVG34"/>
      <c r="PVH34"/>
      <c r="PVI34"/>
      <c r="PVJ34"/>
      <c r="PVK34"/>
      <c r="PVL34"/>
      <c r="PVM34"/>
      <c r="PVN34"/>
      <c r="PVO34"/>
      <c r="PVP34"/>
      <c r="PVQ34"/>
      <c r="PVR34"/>
      <c r="PVS34"/>
      <c r="PVT34"/>
      <c r="PVU34"/>
      <c r="PVV34"/>
      <c r="PVW34"/>
      <c r="PVX34"/>
      <c r="PVY34"/>
      <c r="PVZ34"/>
      <c r="PWA34"/>
      <c r="PWB34"/>
      <c r="PWC34"/>
      <c r="PWD34"/>
      <c r="PWE34"/>
      <c r="PWF34"/>
      <c r="PWG34"/>
      <c r="PWH34"/>
      <c r="PWI34"/>
      <c r="PWJ34"/>
      <c r="PWK34"/>
      <c r="PWL34"/>
      <c r="PWM34"/>
      <c r="PWN34"/>
      <c r="PWO34"/>
      <c r="PWP34"/>
      <c r="PWQ34"/>
      <c r="PWR34"/>
      <c r="PWS34"/>
      <c r="PWT34"/>
      <c r="PWU34"/>
      <c r="PWV34"/>
      <c r="PWW34"/>
      <c r="PWX34"/>
      <c r="PWY34"/>
      <c r="PWZ34"/>
      <c r="PXA34"/>
      <c r="PXB34"/>
      <c r="PXC34"/>
      <c r="PXD34"/>
      <c r="PXE34"/>
      <c r="PXF34"/>
      <c r="PXG34"/>
      <c r="PXH34"/>
      <c r="PXI34"/>
      <c r="PXJ34"/>
      <c r="PXK34"/>
      <c r="PXL34"/>
      <c r="PXM34"/>
      <c r="PXN34"/>
      <c r="PXO34"/>
      <c r="PXP34"/>
      <c r="PXQ34"/>
      <c r="PXR34"/>
      <c r="PXS34"/>
      <c r="PXT34"/>
      <c r="PXU34"/>
      <c r="PXV34"/>
      <c r="PXW34"/>
      <c r="PXX34"/>
      <c r="PXY34"/>
      <c r="PXZ34"/>
      <c r="PYA34"/>
      <c r="PYB34"/>
      <c r="PYC34"/>
      <c r="PYD34"/>
      <c r="PYE34"/>
      <c r="PYF34"/>
      <c r="PYG34"/>
      <c r="PYH34"/>
      <c r="PYI34"/>
      <c r="PYJ34"/>
      <c r="PYK34"/>
      <c r="PYL34"/>
      <c r="PYM34"/>
      <c r="PYN34"/>
      <c r="PYO34"/>
      <c r="PYP34"/>
      <c r="PYQ34"/>
      <c r="PYR34"/>
      <c r="PYS34"/>
      <c r="PYT34"/>
      <c r="PYU34"/>
      <c r="PYV34"/>
      <c r="PYW34"/>
      <c r="PYX34"/>
      <c r="PYY34"/>
      <c r="PYZ34"/>
      <c r="PZA34"/>
      <c r="PZB34"/>
      <c r="PZC34"/>
      <c r="PZD34"/>
      <c r="PZE34"/>
      <c r="PZF34"/>
      <c r="PZG34"/>
      <c r="PZH34"/>
      <c r="PZI34"/>
      <c r="PZJ34"/>
      <c r="PZK34"/>
      <c r="PZL34"/>
      <c r="PZM34"/>
      <c r="PZN34"/>
      <c r="PZO34"/>
      <c r="PZP34"/>
      <c r="PZQ34"/>
      <c r="PZR34"/>
      <c r="PZS34"/>
      <c r="PZT34"/>
      <c r="PZU34"/>
      <c r="PZV34"/>
      <c r="PZW34"/>
      <c r="PZX34"/>
      <c r="PZY34"/>
      <c r="PZZ34"/>
      <c r="QAA34"/>
      <c r="QAB34"/>
      <c r="QAC34"/>
      <c r="QAD34"/>
      <c r="QAE34"/>
      <c r="QAF34"/>
      <c r="QAG34"/>
      <c r="QAH34"/>
      <c r="QAI34"/>
      <c r="QAJ34"/>
      <c r="QAK34"/>
      <c r="QAL34"/>
      <c r="QAM34"/>
      <c r="QAN34"/>
      <c r="QAO34"/>
      <c r="QAP34"/>
      <c r="QAQ34"/>
      <c r="QAR34"/>
      <c r="QAS34"/>
      <c r="QAT34"/>
      <c r="QAU34"/>
      <c r="QAV34"/>
      <c r="QAW34"/>
      <c r="QAX34"/>
      <c r="QAY34"/>
      <c r="QAZ34"/>
      <c r="QBA34"/>
      <c r="QBB34"/>
      <c r="QBC34"/>
      <c r="QBD34"/>
      <c r="QBE34"/>
      <c r="QBF34"/>
      <c r="QBG34"/>
      <c r="QBH34"/>
      <c r="QBI34"/>
      <c r="QBJ34"/>
      <c r="QBK34"/>
      <c r="QBL34"/>
      <c r="QBM34"/>
      <c r="QBN34"/>
      <c r="QBO34"/>
      <c r="QBP34"/>
      <c r="QBQ34"/>
      <c r="QBR34"/>
      <c r="QBS34"/>
      <c r="QBT34"/>
      <c r="QBU34"/>
      <c r="QBV34"/>
      <c r="QBW34"/>
      <c r="QBX34"/>
      <c r="QBY34"/>
      <c r="QBZ34"/>
      <c r="QCA34"/>
      <c r="QCB34"/>
      <c r="QCC34"/>
      <c r="QCD34"/>
      <c r="QCE34"/>
      <c r="QCF34"/>
      <c r="QCG34"/>
      <c r="QCH34"/>
      <c r="QCI34"/>
      <c r="QCJ34"/>
      <c r="QCK34"/>
      <c r="QCL34"/>
      <c r="QCM34"/>
      <c r="QCN34"/>
      <c r="QCO34"/>
      <c r="QCP34"/>
      <c r="QCQ34"/>
      <c r="QCR34"/>
      <c r="QCS34"/>
      <c r="QCT34"/>
      <c r="QCU34"/>
      <c r="QCV34"/>
      <c r="QCW34"/>
      <c r="QCX34"/>
      <c r="QCY34"/>
      <c r="QCZ34"/>
      <c r="QDA34"/>
      <c r="QDB34"/>
      <c r="QDC34"/>
      <c r="QDD34"/>
      <c r="QDE34"/>
      <c r="QDF34"/>
      <c r="QDG34"/>
      <c r="QDH34"/>
      <c r="QDI34"/>
      <c r="QDJ34"/>
      <c r="QDK34"/>
      <c r="QDL34"/>
      <c r="QDM34"/>
      <c r="QDN34"/>
      <c r="QDO34"/>
      <c r="QDP34"/>
      <c r="QDQ34"/>
      <c r="QDR34"/>
      <c r="QDS34"/>
      <c r="QDT34"/>
      <c r="QDU34"/>
      <c r="QDV34"/>
      <c r="QDW34"/>
      <c r="QDX34"/>
      <c r="QDY34"/>
      <c r="QDZ34"/>
      <c r="QEA34"/>
      <c r="QEB34"/>
      <c r="QEC34"/>
      <c r="QED34"/>
      <c r="QEE34"/>
      <c r="QEF34"/>
      <c r="QEG34"/>
      <c r="QEH34"/>
      <c r="QEI34"/>
      <c r="QEJ34"/>
      <c r="QEK34"/>
      <c r="QEL34"/>
      <c r="QEM34"/>
      <c r="QEN34"/>
      <c r="QEO34"/>
      <c r="QEP34"/>
      <c r="QEQ34"/>
      <c r="QER34"/>
      <c r="QES34"/>
      <c r="QET34"/>
      <c r="QEU34"/>
      <c r="QEV34"/>
      <c r="QEW34"/>
      <c r="QEX34"/>
      <c r="QEY34"/>
      <c r="QEZ34"/>
      <c r="QFA34"/>
      <c r="QFB34"/>
      <c r="QFC34"/>
      <c r="QFD34"/>
      <c r="QFE34"/>
      <c r="QFF34"/>
      <c r="QFG34"/>
      <c r="QFH34"/>
      <c r="QFI34"/>
      <c r="QFJ34"/>
      <c r="QFK34"/>
      <c r="QFL34"/>
      <c r="QFM34"/>
      <c r="QFN34"/>
      <c r="QFO34"/>
      <c r="QFP34"/>
      <c r="QFQ34"/>
      <c r="QFR34"/>
      <c r="QFS34"/>
      <c r="QFT34"/>
      <c r="QFU34"/>
      <c r="QFV34"/>
      <c r="QFW34"/>
      <c r="QFX34"/>
      <c r="QFY34"/>
      <c r="QFZ34"/>
      <c r="QGA34"/>
      <c r="QGB34"/>
      <c r="QGC34"/>
      <c r="QGD34"/>
      <c r="QGE34"/>
      <c r="QGF34"/>
      <c r="QGG34"/>
      <c r="QGH34"/>
      <c r="QGI34"/>
      <c r="QGJ34"/>
      <c r="QGK34"/>
      <c r="QGL34"/>
      <c r="QGM34"/>
      <c r="QGN34"/>
      <c r="QGO34"/>
      <c r="QGP34"/>
      <c r="QGQ34"/>
      <c r="QGR34"/>
      <c r="QGS34"/>
      <c r="QGT34"/>
      <c r="QGU34"/>
      <c r="QGV34"/>
      <c r="QGW34"/>
      <c r="QGX34"/>
      <c r="QGY34"/>
      <c r="QGZ34"/>
      <c r="QHA34"/>
      <c r="QHB34"/>
      <c r="QHC34"/>
      <c r="QHD34"/>
      <c r="QHE34"/>
      <c r="QHF34"/>
      <c r="QHG34"/>
      <c r="QHH34"/>
      <c r="QHI34"/>
      <c r="QHJ34"/>
      <c r="QHK34"/>
      <c r="QHL34"/>
      <c r="QHM34"/>
      <c r="QHN34"/>
      <c r="QHO34"/>
      <c r="QHP34"/>
      <c r="QHQ34"/>
      <c r="QHR34"/>
      <c r="QHS34"/>
      <c r="QHT34"/>
      <c r="QHU34"/>
      <c r="QHV34"/>
      <c r="QHW34"/>
      <c r="QHX34"/>
      <c r="QHY34"/>
      <c r="QHZ34"/>
      <c r="QIA34"/>
      <c r="QIB34"/>
      <c r="QIC34"/>
      <c r="QID34"/>
      <c r="QIE34"/>
      <c r="QIF34"/>
      <c r="QIG34"/>
      <c r="QIH34"/>
      <c r="QII34"/>
      <c r="QIJ34"/>
      <c r="QIK34"/>
      <c r="QIL34"/>
      <c r="QIM34"/>
      <c r="QIN34"/>
      <c r="QIO34"/>
      <c r="QIP34"/>
      <c r="QIQ34"/>
      <c r="QIR34"/>
      <c r="QIS34"/>
      <c r="QIT34"/>
      <c r="QIU34"/>
      <c r="QIV34"/>
      <c r="QIW34"/>
      <c r="QIX34"/>
      <c r="QIY34"/>
      <c r="QIZ34"/>
      <c r="QJA34"/>
      <c r="QJB34"/>
      <c r="QJC34"/>
      <c r="QJD34"/>
      <c r="QJE34"/>
      <c r="QJF34"/>
      <c r="QJG34"/>
      <c r="QJH34"/>
      <c r="QJI34"/>
      <c r="QJJ34"/>
      <c r="QJK34"/>
      <c r="QJL34"/>
      <c r="QJM34"/>
      <c r="QJN34"/>
      <c r="QJO34"/>
      <c r="QJP34"/>
      <c r="QJQ34"/>
      <c r="QJR34"/>
      <c r="QJS34"/>
      <c r="QJT34"/>
      <c r="QJU34"/>
      <c r="QJV34"/>
      <c r="QJW34"/>
      <c r="QJX34"/>
      <c r="QJY34"/>
      <c r="QJZ34"/>
      <c r="QKA34"/>
      <c r="QKB34"/>
      <c r="QKC34"/>
      <c r="QKD34"/>
      <c r="QKE34"/>
      <c r="QKF34"/>
      <c r="QKG34"/>
      <c r="QKH34"/>
      <c r="QKI34"/>
      <c r="QKJ34"/>
      <c r="QKK34"/>
      <c r="QKL34"/>
      <c r="QKM34"/>
      <c r="QKN34"/>
      <c r="QKO34"/>
      <c r="QKP34"/>
      <c r="QKQ34"/>
      <c r="QKR34"/>
      <c r="QKS34"/>
      <c r="QKT34"/>
      <c r="QKU34"/>
      <c r="QKV34"/>
      <c r="QKW34"/>
      <c r="QKX34"/>
      <c r="QKY34"/>
      <c r="QKZ34"/>
      <c r="QLA34"/>
      <c r="QLB34"/>
      <c r="QLC34"/>
      <c r="QLD34"/>
      <c r="QLE34"/>
      <c r="QLF34"/>
      <c r="QLG34"/>
      <c r="QLH34"/>
      <c r="QLI34"/>
      <c r="QLJ34"/>
      <c r="QLK34"/>
      <c r="QLL34"/>
      <c r="QLM34"/>
      <c r="QLN34"/>
      <c r="QLO34"/>
      <c r="QLP34"/>
      <c r="QLQ34"/>
      <c r="QLR34"/>
      <c r="QLS34"/>
      <c r="QLT34"/>
      <c r="QLU34"/>
      <c r="QLV34"/>
      <c r="QLW34"/>
      <c r="QLX34"/>
      <c r="QLY34"/>
      <c r="QLZ34"/>
      <c r="QMA34"/>
      <c r="QMB34"/>
      <c r="QMC34"/>
      <c r="QMD34"/>
      <c r="QME34"/>
      <c r="QMF34"/>
      <c r="QMG34"/>
      <c r="QMH34"/>
      <c r="QMI34"/>
      <c r="QMJ34"/>
      <c r="QMK34"/>
      <c r="QML34"/>
      <c r="QMM34"/>
      <c r="QMN34"/>
      <c r="QMO34"/>
      <c r="QMP34"/>
      <c r="QMQ34"/>
      <c r="QMR34"/>
      <c r="QMS34"/>
      <c r="QMT34"/>
      <c r="QMU34"/>
      <c r="QMV34"/>
      <c r="QMW34"/>
      <c r="QMX34"/>
      <c r="QMY34"/>
      <c r="QMZ34"/>
      <c r="QNA34"/>
      <c r="QNB34"/>
      <c r="QNC34"/>
      <c r="QND34"/>
      <c r="QNE34"/>
      <c r="QNF34"/>
      <c r="QNG34"/>
      <c r="QNH34"/>
      <c r="QNI34"/>
      <c r="QNJ34"/>
      <c r="QNK34"/>
      <c r="QNL34"/>
      <c r="QNM34"/>
      <c r="QNN34"/>
      <c r="QNO34"/>
      <c r="QNP34"/>
      <c r="QNQ34"/>
      <c r="QNR34"/>
      <c r="QNS34"/>
      <c r="QNT34"/>
      <c r="QNU34"/>
      <c r="QNV34"/>
      <c r="QNW34"/>
      <c r="QNX34"/>
      <c r="QNY34"/>
      <c r="QNZ34"/>
      <c r="QOA34"/>
      <c r="QOB34"/>
      <c r="QOC34"/>
      <c r="QOD34"/>
      <c r="QOE34"/>
      <c r="QOF34"/>
      <c r="QOG34"/>
      <c r="QOH34"/>
      <c r="QOI34"/>
      <c r="QOJ34"/>
      <c r="QOK34"/>
      <c r="QOL34"/>
      <c r="QOM34"/>
      <c r="QON34"/>
      <c r="QOO34"/>
      <c r="QOP34"/>
      <c r="QOQ34"/>
      <c r="QOR34"/>
      <c r="QOS34"/>
      <c r="QOT34"/>
      <c r="QOU34"/>
      <c r="QOV34"/>
      <c r="QOW34"/>
      <c r="QOX34"/>
      <c r="QOY34"/>
      <c r="QOZ34"/>
      <c r="QPA34"/>
      <c r="QPB34"/>
      <c r="QPC34"/>
      <c r="QPD34"/>
      <c r="QPE34"/>
      <c r="QPF34"/>
      <c r="QPG34"/>
      <c r="QPH34"/>
      <c r="QPI34"/>
      <c r="QPJ34"/>
      <c r="QPK34"/>
      <c r="QPL34"/>
      <c r="QPM34"/>
      <c r="QPN34"/>
      <c r="QPO34"/>
      <c r="QPP34"/>
      <c r="QPQ34"/>
      <c r="QPR34"/>
      <c r="QPS34"/>
      <c r="QPT34"/>
      <c r="QPU34"/>
      <c r="QPV34"/>
      <c r="QPW34"/>
      <c r="QPX34"/>
      <c r="QPY34"/>
      <c r="QPZ34"/>
      <c r="QQA34"/>
      <c r="QQB34"/>
      <c r="QQC34"/>
      <c r="QQD34"/>
      <c r="QQE34"/>
      <c r="QQF34"/>
      <c r="QQG34"/>
      <c r="QQH34"/>
      <c r="QQI34"/>
      <c r="QQJ34"/>
      <c r="QQK34"/>
      <c r="QQL34"/>
      <c r="QQM34"/>
      <c r="QQN34"/>
      <c r="QQO34"/>
      <c r="QQP34"/>
      <c r="QQQ34"/>
      <c r="QQR34"/>
      <c r="QQS34"/>
      <c r="QQT34"/>
      <c r="QQU34"/>
      <c r="QQV34"/>
      <c r="QQW34"/>
      <c r="QQX34"/>
      <c r="QQY34"/>
      <c r="QQZ34"/>
      <c r="QRA34"/>
      <c r="QRB34"/>
      <c r="QRC34"/>
      <c r="QRD34"/>
      <c r="QRE34"/>
      <c r="QRF34"/>
      <c r="QRG34"/>
      <c r="QRH34"/>
      <c r="QRI34"/>
      <c r="QRJ34"/>
      <c r="QRK34"/>
      <c r="QRL34"/>
      <c r="QRM34"/>
      <c r="QRN34"/>
      <c r="QRO34"/>
      <c r="QRP34"/>
      <c r="QRQ34"/>
      <c r="QRR34"/>
      <c r="QRS34"/>
      <c r="QRT34"/>
      <c r="QRU34"/>
      <c r="QRV34"/>
      <c r="QRW34"/>
      <c r="QRX34"/>
      <c r="QRY34"/>
      <c r="QRZ34"/>
      <c r="QSA34"/>
      <c r="QSB34"/>
      <c r="QSC34"/>
      <c r="QSD34"/>
      <c r="QSE34"/>
      <c r="QSF34"/>
      <c r="QSG34"/>
      <c r="QSH34"/>
      <c r="QSI34"/>
      <c r="QSJ34"/>
      <c r="QSK34"/>
      <c r="QSL34"/>
      <c r="QSM34"/>
      <c r="QSN34"/>
      <c r="QSO34"/>
      <c r="QSP34"/>
      <c r="QSQ34"/>
      <c r="QSR34"/>
      <c r="QSS34"/>
      <c r="QST34"/>
      <c r="QSU34"/>
      <c r="QSV34"/>
      <c r="QSW34"/>
      <c r="QSX34"/>
      <c r="QSY34"/>
      <c r="QSZ34"/>
      <c r="QTA34"/>
      <c r="QTB34"/>
      <c r="QTC34"/>
      <c r="QTD34"/>
      <c r="QTE34"/>
      <c r="QTF34"/>
      <c r="QTG34"/>
      <c r="QTH34"/>
      <c r="QTI34"/>
      <c r="QTJ34"/>
      <c r="QTK34"/>
      <c r="QTL34"/>
      <c r="QTM34"/>
      <c r="QTN34"/>
      <c r="QTO34"/>
      <c r="QTP34"/>
      <c r="QTQ34"/>
      <c r="QTR34"/>
      <c r="QTS34"/>
      <c r="QTT34"/>
      <c r="QTU34"/>
      <c r="QTV34"/>
      <c r="QTW34"/>
      <c r="QTX34"/>
      <c r="QTY34"/>
      <c r="QTZ34"/>
      <c r="QUA34"/>
      <c r="QUB34"/>
      <c r="QUC34"/>
      <c r="QUD34"/>
      <c r="QUE34"/>
      <c r="QUF34"/>
      <c r="QUG34"/>
      <c r="QUH34"/>
      <c r="QUI34"/>
      <c r="QUJ34"/>
      <c r="QUK34"/>
      <c r="QUL34"/>
      <c r="QUM34"/>
      <c r="QUN34"/>
      <c r="QUO34"/>
      <c r="QUP34"/>
      <c r="QUQ34"/>
      <c r="QUR34"/>
      <c r="QUS34"/>
      <c r="QUT34"/>
      <c r="QUU34"/>
      <c r="QUV34"/>
      <c r="QUW34"/>
      <c r="QUX34"/>
      <c r="QUY34"/>
      <c r="QUZ34"/>
      <c r="QVA34"/>
      <c r="QVB34"/>
      <c r="QVC34"/>
      <c r="QVD34"/>
      <c r="QVE34"/>
      <c r="QVF34"/>
      <c r="QVG34"/>
      <c r="QVH34"/>
      <c r="QVI34"/>
      <c r="QVJ34"/>
      <c r="QVK34"/>
      <c r="QVL34"/>
      <c r="QVM34"/>
      <c r="QVN34"/>
      <c r="QVO34"/>
      <c r="QVP34"/>
      <c r="QVQ34"/>
      <c r="QVR34"/>
      <c r="QVS34"/>
      <c r="QVT34"/>
      <c r="QVU34"/>
      <c r="QVV34"/>
      <c r="QVW34"/>
      <c r="QVX34"/>
      <c r="QVY34"/>
      <c r="QVZ34"/>
      <c r="QWA34"/>
      <c r="QWB34"/>
      <c r="QWC34"/>
      <c r="QWD34"/>
      <c r="QWE34"/>
      <c r="QWF34"/>
      <c r="QWG34"/>
      <c r="QWH34"/>
      <c r="QWI34"/>
      <c r="QWJ34"/>
      <c r="QWK34"/>
      <c r="QWL34"/>
      <c r="QWM34"/>
      <c r="QWN34"/>
      <c r="QWO34"/>
      <c r="QWP34"/>
      <c r="QWQ34"/>
      <c r="QWR34"/>
      <c r="QWS34"/>
      <c r="QWT34"/>
      <c r="QWU34"/>
      <c r="QWV34"/>
      <c r="QWW34"/>
      <c r="QWX34"/>
      <c r="QWY34"/>
      <c r="QWZ34"/>
      <c r="QXA34"/>
      <c r="QXB34"/>
      <c r="QXC34"/>
      <c r="QXD34"/>
      <c r="QXE34"/>
      <c r="QXF34"/>
      <c r="QXG34"/>
      <c r="QXH34"/>
      <c r="QXI34"/>
      <c r="QXJ34"/>
      <c r="QXK34"/>
      <c r="QXL34"/>
      <c r="QXM34"/>
      <c r="QXN34"/>
      <c r="QXO34"/>
      <c r="QXP34"/>
      <c r="QXQ34"/>
      <c r="QXR34"/>
      <c r="QXS34"/>
      <c r="QXT34"/>
      <c r="QXU34"/>
      <c r="QXV34"/>
      <c r="QXW34"/>
      <c r="QXX34"/>
      <c r="QXY34"/>
      <c r="QXZ34"/>
      <c r="QYA34"/>
      <c r="QYB34"/>
      <c r="QYC34"/>
      <c r="QYD34"/>
      <c r="QYE34"/>
      <c r="QYF34"/>
      <c r="QYG34"/>
      <c r="QYH34"/>
      <c r="QYI34"/>
      <c r="QYJ34"/>
      <c r="QYK34"/>
      <c r="QYL34"/>
      <c r="QYM34"/>
      <c r="QYN34"/>
      <c r="QYO34"/>
      <c r="QYP34"/>
      <c r="QYQ34"/>
      <c r="QYR34"/>
      <c r="QYS34"/>
      <c r="QYT34"/>
      <c r="QYU34"/>
      <c r="QYV34"/>
      <c r="QYW34"/>
      <c r="QYX34"/>
      <c r="QYY34"/>
      <c r="QYZ34"/>
      <c r="QZA34"/>
      <c r="QZB34"/>
      <c r="QZC34"/>
      <c r="QZD34"/>
      <c r="QZE34"/>
      <c r="QZF34"/>
      <c r="QZG34"/>
      <c r="QZH34"/>
      <c r="QZI34"/>
      <c r="QZJ34"/>
      <c r="QZK34"/>
      <c r="QZL34"/>
      <c r="QZM34"/>
      <c r="QZN34"/>
      <c r="QZO34"/>
      <c r="QZP34"/>
      <c r="QZQ34"/>
      <c r="QZR34"/>
      <c r="QZS34"/>
      <c r="QZT34"/>
      <c r="QZU34"/>
      <c r="QZV34"/>
      <c r="QZW34"/>
      <c r="QZX34"/>
      <c r="QZY34"/>
      <c r="QZZ34"/>
      <c r="RAA34"/>
      <c r="RAB34"/>
      <c r="RAC34"/>
      <c r="RAD34"/>
      <c r="RAE34"/>
      <c r="RAF34"/>
      <c r="RAG34"/>
      <c r="RAH34"/>
      <c r="RAI34"/>
      <c r="RAJ34"/>
      <c r="RAK34"/>
      <c r="RAL34"/>
      <c r="RAM34"/>
      <c r="RAN34"/>
      <c r="RAO34"/>
      <c r="RAP34"/>
      <c r="RAQ34"/>
      <c r="RAR34"/>
      <c r="RAS34"/>
      <c r="RAT34"/>
      <c r="RAU34"/>
      <c r="RAV34"/>
      <c r="RAW34"/>
      <c r="RAX34"/>
      <c r="RAY34"/>
      <c r="RAZ34"/>
      <c r="RBA34"/>
      <c r="RBB34"/>
      <c r="RBC34"/>
      <c r="RBD34"/>
      <c r="RBE34"/>
      <c r="RBF34"/>
      <c r="RBG34"/>
      <c r="RBH34"/>
      <c r="RBI34"/>
      <c r="RBJ34"/>
      <c r="RBK34"/>
      <c r="RBL34"/>
      <c r="RBM34"/>
      <c r="RBN34"/>
      <c r="RBO34"/>
      <c r="RBP34"/>
      <c r="RBQ34"/>
      <c r="RBR34"/>
      <c r="RBS34"/>
      <c r="RBT34"/>
      <c r="RBU34"/>
      <c r="RBV34"/>
      <c r="RBW34"/>
      <c r="RBX34"/>
      <c r="RBY34"/>
      <c r="RBZ34"/>
      <c r="RCA34"/>
      <c r="RCB34"/>
      <c r="RCC34"/>
      <c r="RCD34"/>
      <c r="RCE34"/>
      <c r="RCF34"/>
      <c r="RCG34"/>
      <c r="RCH34"/>
      <c r="RCI34"/>
      <c r="RCJ34"/>
      <c r="RCK34"/>
      <c r="RCL34"/>
      <c r="RCM34"/>
      <c r="RCN34"/>
      <c r="RCO34"/>
      <c r="RCP34"/>
      <c r="RCQ34"/>
      <c r="RCR34"/>
      <c r="RCS34"/>
      <c r="RCT34"/>
      <c r="RCU34"/>
      <c r="RCV34"/>
      <c r="RCW34"/>
      <c r="RCX34"/>
      <c r="RCY34"/>
      <c r="RCZ34"/>
      <c r="RDA34"/>
      <c r="RDB34"/>
      <c r="RDC34"/>
      <c r="RDD34"/>
      <c r="RDE34"/>
      <c r="RDF34"/>
      <c r="RDG34"/>
      <c r="RDH34"/>
      <c r="RDI34"/>
      <c r="RDJ34"/>
      <c r="RDK34"/>
      <c r="RDL34"/>
      <c r="RDM34"/>
      <c r="RDN34"/>
      <c r="RDO34"/>
      <c r="RDP34"/>
      <c r="RDQ34"/>
      <c r="RDR34"/>
      <c r="RDS34"/>
      <c r="RDT34"/>
      <c r="RDU34"/>
      <c r="RDV34"/>
      <c r="RDW34"/>
      <c r="RDX34"/>
      <c r="RDY34"/>
      <c r="RDZ34"/>
      <c r="REA34"/>
      <c r="REB34"/>
      <c r="REC34"/>
      <c r="RED34"/>
      <c r="REE34"/>
      <c r="REF34"/>
      <c r="REG34"/>
      <c r="REH34"/>
      <c r="REI34"/>
      <c r="REJ34"/>
      <c r="REK34"/>
      <c r="REL34"/>
      <c r="REM34"/>
      <c r="REN34"/>
      <c r="REO34"/>
      <c r="REP34"/>
      <c r="REQ34"/>
      <c r="RER34"/>
      <c r="RES34"/>
      <c r="RET34"/>
      <c r="REU34"/>
      <c r="REV34"/>
      <c r="REW34"/>
      <c r="REX34"/>
      <c r="REY34"/>
      <c r="REZ34"/>
      <c r="RFA34"/>
      <c r="RFB34"/>
      <c r="RFC34"/>
      <c r="RFD34"/>
      <c r="RFE34"/>
      <c r="RFF34"/>
      <c r="RFG34"/>
      <c r="RFH34"/>
      <c r="RFI34"/>
      <c r="RFJ34"/>
      <c r="RFK34"/>
      <c r="RFL34"/>
      <c r="RFM34"/>
      <c r="RFN34"/>
      <c r="RFO34"/>
      <c r="RFP34"/>
      <c r="RFQ34"/>
      <c r="RFR34"/>
      <c r="RFS34"/>
      <c r="RFT34"/>
      <c r="RFU34"/>
      <c r="RFV34"/>
      <c r="RFW34"/>
      <c r="RFX34"/>
      <c r="RFY34"/>
      <c r="RFZ34"/>
      <c r="RGA34"/>
      <c r="RGB34"/>
      <c r="RGC34"/>
      <c r="RGD34"/>
      <c r="RGE34"/>
      <c r="RGF34"/>
      <c r="RGG34"/>
      <c r="RGH34"/>
      <c r="RGI34"/>
      <c r="RGJ34"/>
      <c r="RGK34"/>
      <c r="RGL34"/>
      <c r="RGM34"/>
      <c r="RGN34"/>
      <c r="RGO34"/>
      <c r="RGP34"/>
      <c r="RGQ34"/>
      <c r="RGR34"/>
      <c r="RGS34"/>
      <c r="RGT34"/>
      <c r="RGU34"/>
      <c r="RGV34"/>
      <c r="RGW34"/>
      <c r="RGX34"/>
      <c r="RGY34"/>
      <c r="RGZ34"/>
      <c r="RHA34"/>
      <c r="RHB34"/>
      <c r="RHC34"/>
      <c r="RHD34"/>
      <c r="RHE34"/>
      <c r="RHF34"/>
      <c r="RHG34"/>
      <c r="RHH34"/>
      <c r="RHI34"/>
      <c r="RHJ34"/>
      <c r="RHK34"/>
      <c r="RHL34"/>
      <c r="RHM34"/>
      <c r="RHN34"/>
      <c r="RHO34"/>
      <c r="RHP34"/>
      <c r="RHQ34"/>
      <c r="RHR34"/>
      <c r="RHS34"/>
      <c r="RHT34"/>
      <c r="RHU34"/>
      <c r="RHV34"/>
      <c r="RHW34"/>
      <c r="RHX34"/>
      <c r="RHY34"/>
      <c r="RHZ34"/>
      <c r="RIA34"/>
      <c r="RIB34"/>
      <c r="RIC34"/>
      <c r="RID34"/>
      <c r="RIE34"/>
      <c r="RIF34"/>
      <c r="RIG34"/>
      <c r="RIH34"/>
      <c r="RII34"/>
      <c r="RIJ34"/>
      <c r="RIK34"/>
      <c r="RIL34"/>
      <c r="RIM34"/>
      <c r="RIN34"/>
      <c r="RIO34"/>
      <c r="RIP34"/>
      <c r="RIQ34"/>
      <c r="RIR34"/>
      <c r="RIS34"/>
      <c r="RIT34"/>
      <c r="RIU34"/>
      <c r="RIV34"/>
      <c r="RIW34"/>
      <c r="RIX34"/>
      <c r="RIY34"/>
      <c r="RIZ34"/>
      <c r="RJA34"/>
      <c r="RJB34"/>
      <c r="RJC34"/>
      <c r="RJD34"/>
      <c r="RJE34"/>
      <c r="RJF34"/>
      <c r="RJG34"/>
      <c r="RJH34"/>
      <c r="RJI34"/>
      <c r="RJJ34"/>
      <c r="RJK34"/>
      <c r="RJL34"/>
      <c r="RJM34"/>
      <c r="RJN34"/>
      <c r="RJO34"/>
      <c r="RJP34"/>
      <c r="RJQ34"/>
      <c r="RJR34"/>
      <c r="RJS34"/>
      <c r="RJT34"/>
      <c r="RJU34"/>
      <c r="RJV34"/>
      <c r="RJW34"/>
      <c r="RJX34"/>
      <c r="RJY34"/>
      <c r="RJZ34"/>
      <c r="RKA34"/>
      <c r="RKB34"/>
      <c r="RKC34"/>
      <c r="RKD34"/>
      <c r="RKE34"/>
      <c r="RKF34"/>
      <c r="RKG34"/>
      <c r="RKH34"/>
      <c r="RKI34"/>
      <c r="RKJ34"/>
      <c r="RKK34"/>
      <c r="RKL34"/>
      <c r="RKM34"/>
      <c r="RKN34"/>
      <c r="RKO34"/>
      <c r="RKP34"/>
      <c r="RKQ34"/>
      <c r="RKR34"/>
      <c r="RKS34"/>
      <c r="RKT34"/>
      <c r="RKU34"/>
      <c r="RKV34"/>
      <c r="RKW34"/>
      <c r="RKX34"/>
      <c r="RKY34"/>
      <c r="RKZ34"/>
      <c r="RLA34"/>
      <c r="RLB34"/>
      <c r="RLC34"/>
      <c r="RLD34"/>
      <c r="RLE34"/>
      <c r="RLF34"/>
      <c r="RLG34"/>
      <c r="RLH34"/>
      <c r="RLI34"/>
      <c r="RLJ34"/>
      <c r="RLK34"/>
      <c r="RLL34"/>
      <c r="RLM34"/>
      <c r="RLN34"/>
      <c r="RLO34"/>
      <c r="RLP34"/>
      <c r="RLQ34"/>
      <c r="RLR34"/>
      <c r="RLS34"/>
      <c r="RLT34"/>
      <c r="RLU34"/>
      <c r="RLV34"/>
      <c r="RLW34"/>
      <c r="RLX34"/>
      <c r="RLY34"/>
      <c r="RLZ34"/>
      <c r="RMA34"/>
      <c r="RMB34"/>
      <c r="RMC34"/>
      <c r="RMD34"/>
      <c r="RME34"/>
      <c r="RMF34"/>
      <c r="RMG34"/>
      <c r="RMH34"/>
      <c r="RMI34"/>
      <c r="RMJ34"/>
      <c r="RMK34"/>
      <c r="RML34"/>
      <c r="RMM34"/>
      <c r="RMN34"/>
      <c r="RMO34"/>
      <c r="RMP34"/>
      <c r="RMQ34"/>
      <c r="RMR34"/>
      <c r="RMS34"/>
      <c r="RMT34"/>
      <c r="RMU34"/>
      <c r="RMV34"/>
      <c r="RMW34"/>
      <c r="RMX34"/>
      <c r="RMY34"/>
      <c r="RMZ34"/>
      <c r="RNA34"/>
      <c r="RNB34"/>
      <c r="RNC34"/>
      <c r="RND34"/>
      <c r="RNE34"/>
      <c r="RNF34"/>
      <c r="RNG34"/>
      <c r="RNH34"/>
      <c r="RNI34"/>
      <c r="RNJ34"/>
      <c r="RNK34"/>
      <c r="RNL34"/>
      <c r="RNM34"/>
      <c r="RNN34"/>
      <c r="RNO34"/>
      <c r="RNP34"/>
      <c r="RNQ34"/>
      <c r="RNR34"/>
      <c r="RNS34"/>
      <c r="RNT34"/>
      <c r="RNU34"/>
      <c r="RNV34"/>
      <c r="RNW34"/>
      <c r="RNX34"/>
      <c r="RNY34"/>
      <c r="RNZ34"/>
      <c r="ROA34"/>
      <c r="ROB34"/>
      <c r="ROC34"/>
      <c r="ROD34"/>
      <c r="ROE34"/>
      <c r="ROF34"/>
      <c r="ROG34"/>
      <c r="ROH34"/>
      <c r="ROI34"/>
      <c r="ROJ34"/>
      <c r="ROK34"/>
      <c r="ROL34"/>
      <c r="ROM34"/>
      <c r="RON34"/>
      <c r="ROO34"/>
      <c r="ROP34"/>
      <c r="ROQ34"/>
      <c r="ROR34"/>
      <c r="ROS34"/>
      <c r="ROT34"/>
      <c r="ROU34"/>
      <c r="ROV34"/>
      <c r="ROW34"/>
      <c r="ROX34"/>
      <c r="ROY34"/>
      <c r="ROZ34"/>
      <c r="RPA34"/>
      <c r="RPB34"/>
      <c r="RPC34"/>
      <c r="RPD34"/>
      <c r="RPE34"/>
      <c r="RPF34"/>
      <c r="RPG34"/>
      <c r="RPH34"/>
      <c r="RPI34"/>
      <c r="RPJ34"/>
      <c r="RPK34"/>
      <c r="RPL34"/>
      <c r="RPM34"/>
      <c r="RPN34"/>
      <c r="RPO34"/>
      <c r="RPP34"/>
      <c r="RPQ34"/>
      <c r="RPR34"/>
      <c r="RPS34"/>
      <c r="RPT34"/>
      <c r="RPU34"/>
      <c r="RPV34"/>
      <c r="RPW34"/>
      <c r="RPX34"/>
      <c r="RPY34"/>
      <c r="RPZ34"/>
      <c r="RQA34"/>
      <c r="RQB34"/>
      <c r="RQC34"/>
      <c r="RQD34"/>
      <c r="RQE34"/>
      <c r="RQF34"/>
      <c r="RQG34"/>
      <c r="RQH34"/>
      <c r="RQI34"/>
      <c r="RQJ34"/>
      <c r="RQK34"/>
      <c r="RQL34"/>
      <c r="RQM34"/>
      <c r="RQN34"/>
      <c r="RQO34"/>
      <c r="RQP34"/>
      <c r="RQQ34"/>
      <c r="RQR34"/>
      <c r="RQS34"/>
      <c r="RQT34"/>
      <c r="RQU34"/>
      <c r="RQV34"/>
      <c r="RQW34"/>
      <c r="RQX34"/>
      <c r="RQY34"/>
      <c r="RQZ34"/>
      <c r="RRA34"/>
      <c r="RRB34"/>
      <c r="RRC34"/>
      <c r="RRD34"/>
      <c r="RRE34"/>
      <c r="RRF34"/>
      <c r="RRG34"/>
      <c r="RRH34"/>
      <c r="RRI34"/>
      <c r="RRJ34"/>
      <c r="RRK34"/>
      <c r="RRL34"/>
      <c r="RRM34"/>
      <c r="RRN34"/>
      <c r="RRO34"/>
      <c r="RRP34"/>
      <c r="RRQ34"/>
      <c r="RRR34"/>
      <c r="RRS34"/>
      <c r="RRT34"/>
      <c r="RRU34"/>
      <c r="RRV34"/>
      <c r="RRW34"/>
      <c r="RRX34"/>
      <c r="RRY34"/>
      <c r="RRZ34"/>
      <c r="RSA34"/>
      <c r="RSB34"/>
      <c r="RSC34"/>
      <c r="RSD34"/>
      <c r="RSE34"/>
      <c r="RSF34"/>
      <c r="RSG34"/>
      <c r="RSH34"/>
      <c r="RSI34"/>
      <c r="RSJ34"/>
      <c r="RSK34"/>
      <c r="RSL34"/>
      <c r="RSM34"/>
      <c r="RSN34"/>
      <c r="RSO34"/>
      <c r="RSP34"/>
      <c r="RSQ34"/>
      <c r="RSR34"/>
      <c r="RSS34"/>
      <c r="RST34"/>
      <c r="RSU34"/>
      <c r="RSV34"/>
      <c r="RSW34"/>
      <c r="RSX34"/>
      <c r="RSY34"/>
      <c r="RSZ34"/>
      <c r="RTA34"/>
      <c r="RTB34"/>
      <c r="RTC34"/>
      <c r="RTD34"/>
      <c r="RTE34"/>
      <c r="RTF34"/>
      <c r="RTG34"/>
      <c r="RTH34"/>
      <c r="RTI34"/>
      <c r="RTJ34"/>
      <c r="RTK34"/>
      <c r="RTL34"/>
      <c r="RTM34"/>
      <c r="RTN34"/>
      <c r="RTO34"/>
      <c r="RTP34"/>
      <c r="RTQ34"/>
      <c r="RTR34"/>
      <c r="RTS34"/>
      <c r="RTT34"/>
      <c r="RTU34"/>
      <c r="RTV34"/>
      <c r="RTW34"/>
      <c r="RTX34"/>
      <c r="RTY34"/>
      <c r="RTZ34"/>
      <c r="RUA34"/>
      <c r="RUB34"/>
      <c r="RUC34"/>
      <c r="RUD34"/>
      <c r="RUE34"/>
      <c r="RUF34"/>
      <c r="RUG34"/>
      <c r="RUH34"/>
      <c r="RUI34"/>
      <c r="RUJ34"/>
      <c r="RUK34"/>
      <c r="RUL34"/>
      <c r="RUM34"/>
      <c r="RUN34"/>
      <c r="RUO34"/>
      <c r="RUP34"/>
      <c r="RUQ34"/>
      <c r="RUR34"/>
      <c r="RUS34"/>
      <c r="RUT34"/>
      <c r="RUU34"/>
      <c r="RUV34"/>
      <c r="RUW34"/>
      <c r="RUX34"/>
      <c r="RUY34"/>
      <c r="RUZ34"/>
      <c r="RVA34"/>
      <c r="RVB34"/>
      <c r="RVC34"/>
      <c r="RVD34"/>
      <c r="RVE34"/>
      <c r="RVF34"/>
      <c r="RVG34"/>
      <c r="RVH34"/>
      <c r="RVI34"/>
      <c r="RVJ34"/>
      <c r="RVK34"/>
      <c r="RVL34"/>
      <c r="RVM34"/>
      <c r="RVN34"/>
      <c r="RVO34"/>
      <c r="RVP34"/>
      <c r="RVQ34"/>
      <c r="RVR34"/>
      <c r="RVS34"/>
      <c r="RVT34"/>
      <c r="RVU34"/>
      <c r="RVV34"/>
      <c r="RVW34"/>
      <c r="RVX34"/>
      <c r="RVY34"/>
      <c r="RVZ34"/>
      <c r="RWA34"/>
      <c r="RWB34"/>
      <c r="RWC34"/>
      <c r="RWD34"/>
      <c r="RWE34"/>
      <c r="RWF34"/>
      <c r="RWG34"/>
      <c r="RWH34"/>
      <c r="RWI34"/>
      <c r="RWJ34"/>
      <c r="RWK34"/>
      <c r="RWL34"/>
      <c r="RWM34"/>
      <c r="RWN34"/>
      <c r="RWO34"/>
      <c r="RWP34"/>
      <c r="RWQ34"/>
      <c r="RWR34"/>
      <c r="RWS34"/>
      <c r="RWT34"/>
      <c r="RWU34"/>
      <c r="RWV34"/>
      <c r="RWW34"/>
      <c r="RWX34"/>
      <c r="RWY34"/>
      <c r="RWZ34"/>
      <c r="RXA34"/>
      <c r="RXB34"/>
      <c r="RXC34"/>
      <c r="RXD34"/>
      <c r="RXE34"/>
      <c r="RXF34"/>
      <c r="RXG34"/>
      <c r="RXH34"/>
      <c r="RXI34"/>
      <c r="RXJ34"/>
      <c r="RXK34"/>
      <c r="RXL34"/>
      <c r="RXM34"/>
      <c r="RXN34"/>
      <c r="RXO34"/>
      <c r="RXP34"/>
      <c r="RXQ34"/>
      <c r="RXR34"/>
      <c r="RXS34"/>
      <c r="RXT34"/>
      <c r="RXU34"/>
      <c r="RXV34"/>
      <c r="RXW34"/>
      <c r="RXX34"/>
      <c r="RXY34"/>
      <c r="RXZ34"/>
      <c r="RYA34"/>
      <c r="RYB34"/>
      <c r="RYC34"/>
      <c r="RYD34"/>
      <c r="RYE34"/>
      <c r="RYF34"/>
      <c r="RYG34"/>
      <c r="RYH34"/>
      <c r="RYI34"/>
      <c r="RYJ34"/>
      <c r="RYK34"/>
      <c r="RYL34"/>
      <c r="RYM34"/>
      <c r="RYN34"/>
      <c r="RYO34"/>
      <c r="RYP34"/>
      <c r="RYQ34"/>
      <c r="RYR34"/>
      <c r="RYS34"/>
      <c r="RYT34"/>
      <c r="RYU34"/>
      <c r="RYV34"/>
      <c r="RYW34"/>
      <c r="RYX34"/>
      <c r="RYY34"/>
      <c r="RYZ34"/>
      <c r="RZA34"/>
      <c r="RZB34"/>
      <c r="RZC34"/>
      <c r="RZD34"/>
      <c r="RZE34"/>
      <c r="RZF34"/>
      <c r="RZG34"/>
      <c r="RZH34"/>
      <c r="RZI34"/>
      <c r="RZJ34"/>
      <c r="RZK34"/>
      <c r="RZL34"/>
      <c r="RZM34"/>
      <c r="RZN34"/>
      <c r="RZO34"/>
      <c r="RZP34"/>
      <c r="RZQ34"/>
      <c r="RZR34"/>
      <c r="RZS34"/>
      <c r="RZT34"/>
      <c r="RZU34"/>
      <c r="RZV34"/>
      <c r="RZW34"/>
      <c r="RZX34"/>
      <c r="RZY34"/>
      <c r="RZZ34"/>
      <c r="SAA34"/>
      <c r="SAB34"/>
      <c r="SAC34"/>
      <c r="SAD34"/>
      <c r="SAE34"/>
      <c r="SAF34"/>
      <c r="SAG34"/>
      <c r="SAH34"/>
      <c r="SAI34"/>
      <c r="SAJ34"/>
      <c r="SAK34"/>
      <c r="SAL34"/>
      <c r="SAM34"/>
      <c r="SAN34"/>
      <c r="SAO34"/>
      <c r="SAP34"/>
      <c r="SAQ34"/>
      <c r="SAR34"/>
      <c r="SAS34"/>
      <c r="SAT34"/>
      <c r="SAU34"/>
      <c r="SAV34"/>
      <c r="SAW34"/>
      <c r="SAX34"/>
      <c r="SAY34"/>
      <c r="SAZ34"/>
      <c r="SBA34"/>
      <c r="SBB34"/>
      <c r="SBC34"/>
      <c r="SBD34"/>
      <c r="SBE34"/>
      <c r="SBF34"/>
      <c r="SBG34"/>
      <c r="SBH34"/>
      <c r="SBI34"/>
      <c r="SBJ34"/>
      <c r="SBK34"/>
      <c r="SBL34"/>
      <c r="SBM34"/>
      <c r="SBN34"/>
      <c r="SBO34"/>
      <c r="SBP34"/>
      <c r="SBQ34"/>
      <c r="SBR34"/>
      <c r="SBS34"/>
      <c r="SBT34"/>
      <c r="SBU34"/>
      <c r="SBV34"/>
      <c r="SBW34"/>
      <c r="SBX34"/>
      <c r="SBY34"/>
      <c r="SBZ34"/>
      <c r="SCA34"/>
      <c r="SCB34"/>
      <c r="SCC34"/>
      <c r="SCD34"/>
      <c r="SCE34"/>
      <c r="SCF34"/>
      <c r="SCG34"/>
      <c r="SCH34"/>
      <c r="SCI34"/>
      <c r="SCJ34"/>
      <c r="SCK34"/>
      <c r="SCL34"/>
      <c r="SCM34"/>
      <c r="SCN34"/>
      <c r="SCO34"/>
      <c r="SCP34"/>
      <c r="SCQ34"/>
      <c r="SCR34"/>
      <c r="SCS34"/>
      <c r="SCT34"/>
      <c r="SCU34"/>
      <c r="SCV34"/>
      <c r="SCW34"/>
      <c r="SCX34"/>
      <c r="SCY34"/>
      <c r="SCZ34"/>
      <c r="SDA34"/>
      <c r="SDB34"/>
      <c r="SDC34"/>
      <c r="SDD34"/>
      <c r="SDE34"/>
      <c r="SDF34"/>
      <c r="SDG34"/>
      <c r="SDH34"/>
      <c r="SDI34"/>
      <c r="SDJ34"/>
      <c r="SDK34"/>
      <c r="SDL34"/>
      <c r="SDM34"/>
      <c r="SDN34"/>
      <c r="SDO34"/>
      <c r="SDP34"/>
      <c r="SDQ34"/>
      <c r="SDR34"/>
      <c r="SDS34"/>
      <c r="SDT34"/>
      <c r="SDU34"/>
      <c r="SDV34"/>
      <c r="SDW34"/>
      <c r="SDX34"/>
      <c r="SDY34"/>
      <c r="SDZ34"/>
      <c r="SEA34"/>
      <c r="SEB34"/>
      <c r="SEC34"/>
      <c r="SED34"/>
      <c r="SEE34"/>
      <c r="SEF34"/>
      <c r="SEG34"/>
      <c r="SEH34"/>
      <c r="SEI34"/>
      <c r="SEJ34"/>
      <c r="SEK34"/>
      <c r="SEL34"/>
      <c r="SEM34"/>
      <c r="SEN34"/>
      <c r="SEO34"/>
      <c r="SEP34"/>
      <c r="SEQ34"/>
      <c r="SER34"/>
      <c r="SES34"/>
      <c r="SET34"/>
      <c r="SEU34"/>
      <c r="SEV34"/>
      <c r="SEW34"/>
      <c r="SEX34"/>
      <c r="SEY34"/>
      <c r="SEZ34"/>
      <c r="SFA34"/>
      <c r="SFB34"/>
      <c r="SFC34"/>
      <c r="SFD34"/>
      <c r="SFE34"/>
      <c r="SFF34"/>
      <c r="SFG34"/>
      <c r="SFH34"/>
      <c r="SFI34"/>
      <c r="SFJ34"/>
      <c r="SFK34"/>
      <c r="SFL34"/>
      <c r="SFM34"/>
      <c r="SFN34"/>
      <c r="SFO34"/>
      <c r="SFP34"/>
      <c r="SFQ34"/>
      <c r="SFR34"/>
      <c r="SFS34"/>
      <c r="SFT34"/>
      <c r="SFU34"/>
      <c r="SFV34"/>
      <c r="SFW34"/>
      <c r="SFX34"/>
      <c r="SFY34"/>
      <c r="SFZ34"/>
      <c r="SGA34"/>
      <c r="SGB34"/>
      <c r="SGC34"/>
      <c r="SGD34"/>
      <c r="SGE34"/>
      <c r="SGF34"/>
      <c r="SGG34"/>
      <c r="SGH34"/>
      <c r="SGI34"/>
      <c r="SGJ34"/>
      <c r="SGK34"/>
      <c r="SGL34"/>
      <c r="SGM34"/>
      <c r="SGN34"/>
      <c r="SGO34"/>
      <c r="SGP34"/>
      <c r="SGQ34"/>
      <c r="SGR34"/>
      <c r="SGS34"/>
      <c r="SGT34"/>
      <c r="SGU34"/>
      <c r="SGV34"/>
      <c r="SGW34"/>
      <c r="SGX34"/>
      <c r="SGY34"/>
      <c r="SGZ34"/>
      <c r="SHA34"/>
      <c r="SHB34"/>
      <c r="SHC34"/>
      <c r="SHD34"/>
      <c r="SHE34"/>
      <c r="SHF34"/>
      <c r="SHG34"/>
      <c r="SHH34"/>
      <c r="SHI34"/>
      <c r="SHJ34"/>
      <c r="SHK34"/>
      <c r="SHL34"/>
      <c r="SHM34"/>
      <c r="SHN34"/>
      <c r="SHO34"/>
      <c r="SHP34"/>
      <c r="SHQ34"/>
      <c r="SHR34"/>
      <c r="SHS34"/>
      <c r="SHT34"/>
      <c r="SHU34"/>
      <c r="SHV34"/>
      <c r="SHW34"/>
      <c r="SHX34"/>
      <c r="SHY34"/>
      <c r="SHZ34"/>
      <c r="SIA34"/>
      <c r="SIB34"/>
      <c r="SIC34"/>
      <c r="SID34"/>
      <c r="SIE34"/>
      <c r="SIF34"/>
      <c r="SIG34"/>
      <c r="SIH34"/>
      <c r="SII34"/>
      <c r="SIJ34"/>
      <c r="SIK34"/>
      <c r="SIL34"/>
      <c r="SIM34"/>
      <c r="SIN34"/>
      <c r="SIO34"/>
      <c r="SIP34"/>
      <c r="SIQ34"/>
      <c r="SIR34"/>
      <c r="SIS34"/>
      <c r="SIT34"/>
      <c r="SIU34"/>
      <c r="SIV34"/>
      <c r="SIW34"/>
      <c r="SIX34"/>
      <c r="SIY34"/>
      <c r="SIZ34"/>
      <c r="SJA34"/>
      <c r="SJB34"/>
      <c r="SJC34"/>
      <c r="SJD34"/>
      <c r="SJE34"/>
      <c r="SJF34"/>
      <c r="SJG34"/>
      <c r="SJH34"/>
      <c r="SJI34"/>
      <c r="SJJ34"/>
      <c r="SJK34"/>
      <c r="SJL34"/>
      <c r="SJM34"/>
      <c r="SJN34"/>
      <c r="SJO34"/>
      <c r="SJP34"/>
      <c r="SJQ34"/>
      <c r="SJR34"/>
      <c r="SJS34"/>
      <c r="SJT34"/>
      <c r="SJU34"/>
      <c r="SJV34"/>
      <c r="SJW34"/>
      <c r="SJX34"/>
      <c r="SJY34"/>
      <c r="SJZ34"/>
      <c r="SKA34"/>
      <c r="SKB34"/>
      <c r="SKC34"/>
      <c r="SKD34"/>
      <c r="SKE34"/>
      <c r="SKF34"/>
      <c r="SKG34"/>
      <c r="SKH34"/>
      <c r="SKI34"/>
      <c r="SKJ34"/>
      <c r="SKK34"/>
      <c r="SKL34"/>
      <c r="SKM34"/>
      <c r="SKN34"/>
      <c r="SKO34"/>
      <c r="SKP34"/>
      <c r="SKQ34"/>
      <c r="SKR34"/>
      <c r="SKS34"/>
      <c r="SKT34"/>
      <c r="SKU34"/>
      <c r="SKV34"/>
      <c r="SKW34"/>
      <c r="SKX34"/>
      <c r="SKY34"/>
      <c r="SKZ34"/>
      <c r="SLA34"/>
      <c r="SLB34"/>
      <c r="SLC34"/>
      <c r="SLD34"/>
      <c r="SLE34"/>
      <c r="SLF34"/>
      <c r="SLG34"/>
      <c r="SLH34"/>
      <c r="SLI34"/>
      <c r="SLJ34"/>
      <c r="SLK34"/>
      <c r="SLL34"/>
      <c r="SLM34"/>
      <c r="SLN34"/>
      <c r="SLO34"/>
      <c r="SLP34"/>
      <c r="SLQ34"/>
      <c r="SLR34"/>
      <c r="SLS34"/>
      <c r="SLT34"/>
      <c r="SLU34"/>
      <c r="SLV34"/>
      <c r="SLW34"/>
      <c r="SLX34"/>
      <c r="SLY34"/>
      <c r="SLZ34"/>
      <c r="SMA34"/>
      <c r="SMB34"/>
      <c r="SMC34"/>
      <c r="SMD34"/>
      <c r="SME34"/>
      <c r="SMF34"/>
      <c r="SMG34"/>
      <c r="SMH34"/>
      <c r="SMI34"/>
      <c r="SMJ34"/>
      <c r="SMK34"/>
      <c r="SML34"/>
      <c r="SMM34"/>
      <c r="SMN34"/>
      <c r="SMO34"/>
      <c r="SMP34"/>
      <c r="SMQ34"/>
      <c r="SMR34"/>
      <c r="SMS34"/>
      <c r="SMT34"/>
      <c r="SMU34"/>
      <c r="SMV34"/>
      <c r="SMW34"/>
      <c r="SMX34"/>
      <c r="SMY34"/>
      <c r="SMZ34"/>
      <c r="SNA34"/>
      <c r="SNB34"/>
      <c r="SNC34"/>
      <c r="SND34"/>
      <c r="SNE34"/>
      <c r="SNF34"/>
      <c r="SNG34"/>
      <c r="SNH34"/>
      <c r="SNI34"/>
      <c r="SNJ34"/>
      <c r="SNK34"/>
      <c r="SNL34"/>
      <c r="SNM34"/>
      <c r="SNN34"/>
      <c r="SNO34"/>
      <c r="SNP34"/>
      <c r="SNQ34"/>
      <c r="SNR34"/>
      <c r="SNS34"/>
      <c r="SNT34"/>
      <c r="SNU34"/>
      <c r="SNV34"/>
      <c r="SNW34"/>
      <c r="SNX34"/>
      <c r="SNY34"/>
      <c r="SNZ34"/>
      <c r="SOA34"/>
      <c r="SOB34"/>
      <c r="SOC34"/>
      <c r="SOD34"/>
      <c r="SOE34"/>
      <c r="SOF34"/>
      <c r="SOG34"/>
      <c r="SOH34"/>
      <c r="SOI34"/>
      <c r="SOJ34"/>
      <c r="SOK34"/>
      <c r="SOL34"/>
      <c r="SOM34"/>
      <c r="SON34"/>
      <c r="SOO34"/>
      <c r="SOP34"/>
      <c r="SOQ34"/>
      <c r="SOR34"/>
      <c r="SOS34"/>
      <c r="SOT34"/>
      <c r="SOU34"/>
      <c r="SOV34"/>
      <c r="SOW34"/>
      <c r="SOX34"/>
      <c r="SOY34"/>
      <c r="SOZ34"/>
      <c r="SPA34"/>
      <c r="SPB34"/>
      <c r="SPC34"/>
      <c r="SPD34"/>
      <c r="SPE34"/>
      <c r="SPF34"/>
      <c r="SPG34"/>
      <c r="SPH34"/>
      <c r="SPI34"/>
      <c r="SPJ34"/>
      <c r="SPK34"/>
      <c r="SPL34"/>
      <c r="SPM34"/>
      <c r="SPN34"/>
      <c r="SPO34"/>
      <c r="SPP34"/>
      <c r="SPQ34"/>
      <c r="SPR34"/>
      <c r="SPS34"/>
      <c r="SPT34"/>
      <c r="SPU34"/>
      <c r="SPV34"/>
      <c r="SPW34"/>
      <c r="SPX34"/>
      <c r="SPY34"/>
      <c r="SPZ34"/>
      <c r="SQA34"/>
      <c r="SQB34"/>
      <c r="SQC34"/>
      <c r="SQD34"/>
      <c r="SQE34"/>
      <c r="SQF34"/>
      <c r="SQG34"/>
      <c r="SQH34"/>
      <c r="SQI34"/>
      <c r="SQJ34"/>
      <c r="SQK34"/>
      <c r="SQL34"/>
      <c r="SQM34"/>
      <c r="SQN34"/>
      <c r="SQO34"/>
      <c r="SQP34"/>
      <c r="SQQ34"/>
      <c r="SQR34"/>
      <c r="SQS34"/>
      <c r="SQT34"/>
      <c r="SQU34"/>
      <c r="SQV34"/>
      <c r="SQW34"/>
      <c r="SQX34"/>
      <c r="SQY34"/>
      <c r="SQZ34"/>
      <c r="SRA34"/>
      <c r="SRB34"/>
      <c r="SRC34"/>
      <c r="SRD34"/>
      <c r="SRE34"/>
      <c r="SRF34"/>
      <c r="SRG34"/>
      <c r="SRH34"/>
      <c r="SRI34"/>
      <c r="SRJ34"/>
      <c r="SRK34"/>
      <c r="SRL34"/>
      <c r="SRM34"/>
      <c r="SRN34"/>
      <c r="SRO34"/>
      <c r="SRP34"/>
      <c r="SRQ34"/>
      <c r="SRR34"/>
      <c r="SRS34"/>
      <c r="SRT34"/>
      <c r="SRU34"/>
      <c r="SRV34"/>
      <c r="SRW34"/>
      <c r="SRX34"/>
      <c r="SRY34"/>
      <c r="SRZ34"/>
      <c r="SSA34"/>
      <c r="SSB34"/>
      <c r="SSC34"/>
      <c r="SSD34"/>
      <c r="SSE34"/>
      <c r="SSF34"/>
      <c r="SSG34"/>
      <c r="SSH34"/>
      <c r="SSI34"/>
      <c r="SSJ34"/>
      <c r="SSK34"/>
      <c r="SSL34"/>
      <c r="SSM34"/>
      <c r="SSN34"/>
      <c r="SSO34"/>
      <c r="SSP34"/>
      <c r="SSQ34"/>
      <c r="SSR34"/>
      <c r="SSS34"/>
      <c r="SST34"/>
      <c r="SSU34"/>
      <c r="SSV34"/>
      <c r="SSW34"/>
      <c r="SSX34"/>
      <c r="SSY34"/>
      <c r="SSZ34"/>
      <c r="STA34"/>
      <c r="STB34"/>
      <c r="STC34"/>
      <c r="STD34"/>
      <c r="STE34"/>
      <c r="STF34"/>
      <c r="STG34"/>
      <c r="STH34"/>
      <c r="STI34"/>
      <c r="STJ34"/>
      <c r="STK34"/>
      <c r="STL34"/>
      <c r="STM34"/>
      <c r="STN34"/>
      <c r="STO34"/>
      <c r="STP34"/>
      <c r="STQ34"/>
      <c r="STR34"/>
      <c r="STS34"/>
      <c r="STT34"/>
      <c r="STU34"/>
      <c r="STV34"/>
      <c r="STW34"/>
      <c r="STX34"/>
      <c r="STY34"/>
      <c r="STZ34"/>
      <c r="SUA34"/>
      <c r="SUB34"/>
      <c r="SUC34"/>
      <c r="SUD34"/>
      <c r="SUE34"/>
      <c r="SUF34"/>
      <c r="SUG34"/>
      <c r="SUH34"/>
      <c r="SUI34"/>
      <c r="SUJ34"/>
      <c r="SUK34"/>
      <c r="SUL34"/>
      <c r="SUM34"/>
      <c r="SUN34"/>
      <c r="SUO34"/>
      <c r="SUP34"/>
      <c r="SUQ34"/>
      <c r="SUR34"/>
      <c r="SUS34"/>
      <c r="SUT34"/>
      <c r="SUU34"/>
      <c r="SUV34"/>
      <c r="SUW34"/>
      <c r="SUX34"/>
      <c r="SUY34"/>
      <c r="SUZ34"/>
      <c r="SVA34"/>
      <c r="SVB34"/>
      <c r="SVC34"/>
      <c r="SVD34"/>
      <c r="SVE34"/>
      <c r="SVF34"/>
      <c r="SVG34"/>
      <c r="SVH34"/>
      <c r="SVI34"/>
      <c r="SVJ34"/>
      <c r="SVK34"/>
      <c r="SVL34"/>
      <c r="SVM34"/>
      <c r="SVN34"/>
      <c r="SVO34"/>
      <c r="SVP34"/>
      <c r="SVQ34"/>
      <c r="SVR34"/>
      <c r="SVS34"/>
      <c r="SVT34"/>
      <c r="SVU34"/>
      <c r="SVV34"/>
      <c r="SVW34"/>
      <c r="SVX34"/>
      <c r="SVY34"/>
      <c r="SVZ34"/>
      <c r="SWA34"/>
      <c r="SWB34"/>
      <c r="SWC34"/>
      <c r="SWD34"/>
      <c r="SWE34"/>
      <c r="SWF34"/>
      <c r="SWG34"/>
      <c r="SWH34"/>
      <c r="SWI34"/>
      <c r="SWJ34"/>
      <c r="SWK34"/>
      <c r="SWL34"/>
      <c r="SWM34"/>
      <c r="SWN34"/>
      <c r="SWO34"/>
      <c r="SWP34"/>
      <c r="SWQ34"/>
      <c r="SWR34"/>
      <c r="SWS34"/>
      <c r="SWT34"/>
      <c r="SWU34"/>
      <c r="SWV34"/>
      <c r="SWW34"/>
      <c r="SWX34"/>
      <c r="SWY34"/>
      <c r="SWZ34"/>
      <c r="SXA34"/>
      <c r="SXB34"/>
      <c r="SXC34"/>
      <c r="SXD34"/>
      <c r="SXE34"/>
      <c r="SXF34"/>
      <c r="SXG34"/>
      <c r="SXH34"/>
      <c r="SXI34"/>
      <c r="SXJ34"/>
      <c r="SXK34"/>
      <c r="SXL34"/>
      <c r="SXM34"/>
      <c r="SXN34"/>
      <c r="SXO34"/>
      <c r="SXP34"/>
      <c r="SXQ34"/>
      <c r="SXR34"/>
      <c r="SXS34"/>
      <c r="SXT34"/>
      <c r="SXU34"/>
      <c r="SXV34"/>
      <c r="SXW34"/>
      <c r="SXX34"/>
      <c r="SXY34"/>
      <c r="SXZ34"/>
      <c r="SYA34"/>
      <c r="SYB34"/>
      <c r="SYC34"/>
      <c r="SYD34"/>
      <c r="SYE34"/>
      <c r="SYF34"/>
      <c r="SYG34"/>
      <c r="SYH34"/>
      <c r="SYI34"/>
      <c r="SYJ34"/>
      <c r="SYK34"/>
      <c r="SYL34"/>
      <c r="SYM34"/>
      <c r="SYN34"/>
      <c r="SYO34"/>
      <c r="SYP34"/>
      <c r="SYQ34"/>
      <c r="SYR34"/>
      <c r="SYS34"/>
      <c r="SYT34"/>
      <c r="SYU34"/>
      <c r="SYV34"/>
      <c r="SYW34"/>
      <c r="SYX34"/>
      <c r="SYY34"/>
      <c r="SYZ34"/>
      <c r="SZA34"/>
      <c r="SZB34"/>
      <c r="SZC34"/>
      <c r="SZD34"/>
      <c r="SZE34"/>
      <c r="SZF34"/>
      <c r="SZG34"/>
      <c r="SZH34"/>
      <c r="SZI34"/>
      <c r="SZJ34"/>
      <c r="SZK34"/>
      <c r="SZL34"/>
      <c r="SZM34"/>
      <c r="SZN34"/>
      <c r="SZO34"/>
      <c r="SZP34"/>
      <c r="SZQ34"/>
      <c r="SZR34"/>
      <c r="SZS34"/>
      <c r="SZT34"/>
      <c r="SZU34"/>
      <c r="SZV34"/>
      <c r="SZW34"/>
      <c r="SZX34"/>
      <c r="SZY34"/>
      <c r="SZZ34"/>
      <c r="TAA34"/>
      <c r="TAB34"/>
      <c r="TAC34"/>
      <c r="TAD34"/>
      <c r="TAE34"/>
      <c r="TAF34"/>
      <c r="TAG34"/>
      <c r="TAH34"/>
      <c r="TAI34"/>
      <c r="TAJ34"/>
      <c r="TAK34"/>
      <c r="TAL34"/>
      <c r="TAM34"/>
      <c r="TAN34"/>
      <c r="TAO34"/>
      <c r="TAP34"/>
      <c r="TAQ34"/>
      <c r="TAR34"/>
      <c r="TAS34"/>
      <c r="TAT34"/>
      <c r="TAU34"/>
      <c r="TAV34"/>
      <c r="TAW34"/>
      <c r="TAX34"/>
      <c r="TAY34"/>
      <c r="TAZ34"/>
      <c r="TBA34"/>
      <c r="TBB34"/>
      <c r="TBC34"/>
      <c r="TBD34"/>
      <c r="TBE34"/>
      <c r="TBF34"/>
      <c r="TBG34"/>
      <c r="TBH34"/>
      <c r="TBI34"/>
      <c r="TBJ34"/>
      <c r="TBK34"/>
      <c r="TBL34"/>
      <c r="TBM34"/>
      <c r="TBN34"/>
      <c r="TBO34"/>
      <c r="TBP34"/>
      <c r="TBQ34"/>
      <c r="TBR34"/>
      <c r="TBS34"/>
      <c r="TBT34"/>
      <c r="TBU34"/>
      <c r="TBV34"/>
      <c r="TBW34"/>
      <c r="TBX34"/>
      <c r="TBY34"/>
      <c r="TBZ34"/>
      <c r="TCA34"/>
      <c r="TCB34"/>
      <c r="TCC34"/>
      <c r="TCD34"/>
      <c r="TCE34"/>
      <c r="TCF34"/>
      <c r="TCG34"/>
      <c r="TCH34"/>
      <c r="TCI34"/>
      <c r="TCJ34"/>
      <c r="TCK34"/>
      <c r="TCL34"/>
      <c r="TCM34"/>
      <c r="TCN34"/>
      <c r="TCO34"/>
      <c r="TCP34"/>
      <c r="TCQ34"/>
      <c r="TCR34"/>
      <c r="TCS34"/>
      <c r="TCT34"/>
      <c r="TCU34"/>
      <c r="TCV34"/>
      <c r="TCW34"/>
      <c r="TCX34"/>
      <c r="TCY34"/>
      <c r="TCZ34"/>
      <c r="TDA34"/>
      <c r="TDB34"/>
      <c r="TDC34"/>
      <c r="TDD34"/>
      <c r="TDE34"/>
      <c r="TDF34"/>
      <c r="TDG34"/>
      <c r="TDH34"/>
      <c r="TDI34"/>
      <c r="TDJ34"/>
      <c r="TDK34"/>
      <c r="TDL34"/>
      <c r="TDM34"/>
      <c r="TDN34"/>
      <c r="TDO34"/>
      <c r="TDP34"/>
      <c r="TDQ34"/>
      <c r="TDR34"/>
      <c r="TDS34"/>
      <c r="TDT34"/>
      <c r="TDU34"/>
      <c r="TDV34"/>
      <c r="TDW34"/>
      <c r="TDX34"/>
      <c r="TDY34"/>
      <c r="TDZ34"/>
      <c r="TEA34"/>
      <c r="TEB34"/>
      <c r="TEC34"/>
      <c r="TED34"/>
      <c r="TEE34"/>
      <c r="TEF34"/>
      <c r="TEG34"/>
      <c r="TEH34"/>
      <c r="TEI34"/>
      <c r="TEJ34"/>
      <c r="TEK34"/>
      <c r="TEL34"/>
      <c r="TEM34"/>
      <c r="TEN34"/>
      <c r="TEO34"/>
      <c r="TEP34"/>
      <c r="TEQ34"/>
      <c r="TER34"/>
      <c r="TES34"/>
      <c r="TET34"/>
      <c r="TEU34"/>
      <c r="TEV34"/>
      <c r="TEW34"/>
      <c r="TEX34"/>
      <c r="TEY34"/>
      <c r="TEZ34"/>
      <c r="TFA34"/>
      <c r="TFB34"/>
      <c r="TFC34"/>
      <c r="TFD34"/>
      <c r="TFE34"/>
      <c r="TFF34"/>
      <c r="TFG34"/>
      <c r="TFH34"/>
      <c r="TFI34"/>
      <c r="TFJ34"/>
      <c r="TFK34"/>
      <c r="TFL34"/>
      <c r="TFM34"/>
      <c r="TFN34"/>
      <c r="TFO34"/>
      <c r="TFP34"/>
      <c r="TFQ34"/>
      <c r="TFR34"/>
      <c r="TFS34"/>
      <c r="TFT34"/>
      <c r="TFU34"/>
      <c r="TFV34"/>
      <c r="TFW34"/>
      <c r="TFX34"/>
      <c r="TFY34"/>
      <c r="TFZ34"/>
      <c r="TGA34"/>
      <c r="TGB34"/>
      <c r="TGC34"/>
      <c r="TGD34"/>
      <c r="TGE34"/>
      <c r="TGF34"/>
      <c r="TGG34"/>
      <c r="TGH34"/>
      <c r="TGI34"/>
      <c r="TGJ34"/>
      <c r="TGK34"/>
      <c r="TGL34"/>
      <c r="TGM34"/>
      <c r="TGN34"/>
      <c r="TGO34"/>
      <c r="TGP34"/>
      <c r="TGQ34"/>
      <c r="TGR34"/>
      <c r="TGS34"/>
      <c r="TGT34"/>
      <c r="TGU34"/>
      <c r="TGV34"/>
      <c r="TGW34"/>
      <c r="TGX34"/>
      <c r="TGY34"/>
      <c r="TGZ34"/>
      <c r="THA34"/>
      <c r="THB34"/>
      <c r="THC34"/>
      <c r="THD34"/>
      <c r="THE34"/>
      <c r="THF34"/>
      <c r="THG34"/>
      <c r="THH34"/>
      <c r="THI34"/>
      <c r="THJ34"/>
      <c r="THK34"/>
      <c r="THL34"/>
      <c r="THM34"/>
      <c r="THN34"/>
      <c r="THO34"/>
      <c r="THP34"/>
      <c r="THQ34"/>
      <c r="THR34"/>
      <c r="THS34"/>
      <c r="THT34"/>
      <c r="THU34"/>
      <c r="THV34"/>
      <c r="THW34"/>
      <c r="THX34"/>
      <c r="THY34"/>
      <c r="THZ34"/>
      <c r="TIA34"/>
      <c r="TIB34"/>
      <c r="TIC34"/>
      <c r="TID34"/>
      <c r="TIE34"/>
      <c r="TIF34"/>
      <c r="TIG34"/>
      <c r="TIH34"/>
      <c r="TII34"/>
      <c r="TIJ34"/>
      <c r="TIK34"/>
      <c r="TIL34"/>
      <c r="TIM34"/>
      <c r="TIN34"/>
      <c r="TIO34"/>
      <c r="TIP34"/>
      <c r="TIQ34"/>
      <c r="TIR34"/>
      <c r="TIS34"/>
      <c r="TIT34"/>
      <c r="TIU34"/>
      <c r="TIV34"/>
      <c r="TIW34"/>
      <c r="TIX34"/>
      <c r="TIY34"/>
      <c r="TIZ34"/>
      <c r="TJA34"/>
      <c r="TJB34"/>
      <c r="TJC34"/>
      <c r="TJD34"/>
      <c r="TJE34"/>
      <c r="TJF34"/>
      <c r="TJG34"/>
      <c r="TJH34"/>
      <c r="TJI34"/>
      <c r="TJJ34"/>
      <c r="TJK34"/>
      <c r="TJL34"/>
      <c r="TJM34"/>
      <c r="TJN34"/>
      <c r="TJO34"/>
      <c r="TJP34"/>
      <c r="TJQ34"/>
      <c r="TJR34"/>
      <c r="TJS34"/>
      <c r="TJT34"/>
      <c r="TJU34"/>
      <c r="TJV34"/>
      <c r="TJW34"/>
      <c r="TJX34"/>
      <c r="TJY34"/>
      <c r="TJZ34"/>
      <c r="TKA34"/>
      <c r="TKB34"/>
      <c r="TKC34"/>
      <c r="TKD34"/>
      <c r="TKE34"/>
      <c r="TKF34"/>
      <c r="TKG34"/>
      <c r="TKH34"/>
      <c r="TKI34"/>
      <c r="TKJ34"/>
      <c r="TKK34"/>
      <c r="TKL34"/>
      <c r="TKM34"/>
      <c r="TKN34"/>
      <c r="TKO34"/>
      <c r="TKP34"/>
      <c r="TKQ34"/>
      <c r="TKR34"/>
      <c r="TKS34"/>
      <c r="TKT34"/>
      <c r="TKU34"/>
      <c r="TKV34"/>
      <c r="TKW34"/>
      <c r="TKX34"/>
      <c r="TKY34"/>
      <c r="TKZ34"/>
      <c r="TLA34"/>
      <c r="TLB34"/>
      <c r="TLC34"/>
      <c r="TLD34"/>
      <c r="TLE34"/>
      <c r="TLF34"/>
      <c r="TLG34"/>
      <c r="TLH34"/>
      <c r="TLI34"/>
      <c r="TLJ34"/>
      <c r="TLK34"/>
      <c r="TLL34"/>
      <c r="TLM34"/>
      <c r="TLN34"/>
      <c r="TLO34"/>
      <c r="TLP34"/>
      <c r="TLQ34"/>
      <c r="TLR34"/>
      <c r="TLS34"/>
      <c r="TLT34"/>
      <c r="TLU34"/>
      <c r="TLV34"/>
      <c r="TLW34"/>
      <c r="TLX34"/>
      <c r="TLY34"/>
      <c r="TLZ34"/>
      <c r="TMA34"/>
      <c r="TMB34"/>
      <c r="TMC34"/>
      <c r="TMD34"/>
      <c r="TME34"/>
      <c r="TMF34"/>
      <c r="TMG34"/>
      <c r="TMH34"/>
      <c r="TMI34"/>
      <c r="TMJ34"/>
      <c r="TMK34"/>
      <c r="TML34"/>
      <c r="TMM34"/>
      <c r="TMN34"/>
      <c r="TMO34"/>
      <c r="TMP34"/>
      <c r="TMQ34"/>
      <c r="TMR34"/>
      <c r="TMS34"/>
      <c r="TMT34"/>
      <c r="TMU34"/>
      <c r="TMV34"/>
      <c r="TMW34"/>
      <c r="TMX34"/>
      <c r="TMY34"/>
      <c r="TMZ34"/>
      <c r="TNA34"/>
      <c r="TNB34"/>
      <c r="TNC34"/>
      <c r="TND34"/>
      <c r="TNE34"/>
      <c r="TNF34"/>
      <c r="TNG34"/>
      <c r="TNH34"/>
      <c r="TNI34"/>
      <c r="TNJ34"/>
      <c r="TNK34"/>
      <c r="TNL34"/>
      <c r="TNM34"/>
      <c r="TNN34"/>
      <c r="TNO34"/>
      <c r="TNP34"/>
      <c r="TNQ34"/>
      <c r="TNR34"/>
      <c r="TNS34"/>
      <c r="TNT34"/>
      <c r="TNU34"/>
      <c r="TNV34"/>
      <c r="TNW34"/>
      <c r="TNX34"/>
      <c r="TNY34"/>
      <c r="TNZ34"/>
      <c r="TOA34"/>
      <c r="TOB34"/>
      <c r="TOC34"/>
      <c r="TOD34"/>
      <c r="TOE34"/>
      <c r="TOF34"/>
      <c r="TOG34"/>
      <c r="TOH34"/>
      <c r="TOI34"/>
      <c r="TOJ34"/>
      <c r="TOK34"/>
      <c r="TOL34"/>
      <c r="TOM34"/>
      <c r="TON34"/>
      <c r="TOO34"/>
      <c r="TOP34"/>
      <c r="TOQ34"/>
      <c r="TOR34"/>
      <c r="TOS34"/>
      <c r="TOT34"/>
      <c r="TOU34"/>
      <c r="TOV34"/>
      <c r="TOW34"/>
      <c r="TOX34"/>
      <c r="TOY34"/>
      <c r="TOZ34"/>
      <c r="TPA34"/>
      <c r="TPB34"/>
      <c r="TPC34"/>
      <c r="TPD34"/>
      <c r="TPE34"/>
      <c r="TPF34"/>
      <c r="TPG34"/>
      <c r="TPH34"/>
      <c r="TPI34"/>
      <c r="TPJ34"/>
      <c r="TPK34"/>
      <c r="TPL34"/>
      <c r="TPM34"/>
      <c r="TPN34"/>
      <c r="TPO34"/>
      <c r="TPP34"/>
      <c r="TPQ34"/>
      <c r="TPR34"/>
      <c r="TPS34"/>
      <c r="TPT34"/>
      <c r="TPU34"/>
      <c r="TPV34"/>
      <c r="TPW34"/>
      <c r="TPX34"/>
      <c r="TPY34"/>
      <c r="TPZ34"/>
      <c r="TQA34"/>
      <c r="TQB34"/>
      <c r="TQC34"/>
      <c r="TQD34"/>
      <c r="TQE34"/>
      <c r="TQF34"/>
      <c r="TQG34"/>
      <c r="TQH34"/>
      <c r="TQI34"/>
      <c r="TQJ34"/>
      <c r="TQK34"/>
      <c r="TQL34"/>
      <c r="TQM34"/>
      <c r="TQN34"/>
      <c r="TQO34"/>
      <c r="TQP34"/>
      <c r="TQQ34"/>
      <c r="TQR34"/>
      <c r="TQS34"/>
      <c r="TQT34"/>
      <c r="TQU34"/>
      <c r="TQV34"/>
      <c r="TQW34"/>
      <c r="TQX34"/>
      <c r="TQY34"/>
      <c r="TQZ34"/>
      <c r="TRA34"/>
      <c r="TRB34"/>
      <c r="TRC34"/>
      <c r="TRD34"/>
      <c r="TRE34"/>
      <c r="TRF34"/>
      <c r="TRG34"/>
      <c r="TRH34"/>
      <c r="TRI34"/>
      <c r="TRJ34"/>
      <c r="TRK34"/>
      <c r="TRL34"/>
      <c r="TRM34"/>
      <c r="TRN34"/>
      <c r="TRO34"/>
      <c r="TRP34"/>
      <c r="TRQ34"/>
      <c r="TRR34"/>
      <c r="TRS34"/>
      <c r="TRT34"/>
      <c r="TRU34"/>
      <c r="TRV34"/>
      <c r="TRW34"/>
      <c r="TRX34"/>
      <c r="TRY34"/>
      <c r="TRZ34"/>
      <c r="TSA34"/>
      <c r="TSB34"/>
      <c r="TSC34"/>
      <c r="TSD34"/>
      <c r="TSE34"/>
      <c r="TSF34"/>
      <c r="TSG34"/>
      <c r="TSH34"/>
      <c r="TSI34"/>
      <c r="TSJ34"/>
      <c r="TSK34"/>
      <c r="TSL34"/>
      <c r="TSM34"/>
      <c r="TSN34"/>
      <c r="TSO34"/>
      <c r="TSP34"/>
      <c r="TSQ34"/>
      <c r="TSR34"/>
      <c r="TSS34"/>
      <c r="TST34"/>
      <c r="TSU34"/>
      <c r="TSV34"/>
      <c r="TSW34"/>
      <c r="TSX34"/>
      <c r="TSY34"/>
      <c r="TSZ34"/>
      <c r="TTA34"/>
      <c r="TTB34"/>
      <c r="TTC34"/>
      <c r="TTD34"/>
      <c r="TTE34"/>
      <c r="TTF34"/>
      <c r="TTG34"/>
      <c r="TTH34"/>
      <c r="TTI34"/>
      <c r="TTJ34"/>
      <c r="TTK34"/>
      <c r="TTL34"/>
      <c r="TTM34"/>
      <c r="TTN34"/>
      <c r="TTO34"/>
      <c r="TTP34"/>
      <c r="TTQ34"/>
      <c r="TTR34"/>
      <c r="TTS34"/>
      <c r="TTT34"/>
      <c r="TTU34"/>
      <c r="TTV34"/>
      <c r="TTW34"/>
      <c r="TTX34"/>
      <c r="TTY34"/>
      <c r="TTZ34"/>
      <c r="TUA34"/>
      <c r="TUB34"/>
      <c r="TUC34"/>
      <c r="TUD34"/>
      <c r="TUE34"/>
      <c r="TUF34"/>
      <c r="TUG34"/>
      <c r="TUH34"/>
      <c r="TUI34"/>
      <c r="TUJ34"/>
      <c r="TUK34"/>
      <c r="TUL34"/>
      <c r="TUM34"/>
      <c r="TUN34"/>
      <c r="TUO34"/>
      <c r="TUP34"/>
      <c r="TUQ34"/>
      <c r="TUR34"/>
      <c r="TUS34"/>
      <c r="TUT34"/>
      <c r="TUU34"/>
      <c r="TUV34"/>
      <c r="TUW34"/>
      <c r="TUX34"/>
      <c r="TUY34"/>
      <c r="TUZ34"/>
      <c r="TVA34"/>
      <c r="TVB34"/>
      <c r="TVC34"/>
      <c r="TVD34"/>
      <c r="TVE34"/>
      <c r="TVF34"/>
      <c r="TVG34"/>
      <c r="TVH34"/>
      <c r="TVI34"/>
      <c r="TVJ34"/>
      <c r="TVK34"/>
      <c r="TVL34"/>
      <c r="TVM34"/>
      <c r="TVN34"/>
      <c r="TVO34"/>
      <c r="TVP34"/>
      <c r="TVQ34"/>
      <c r="TVR34"/>
      <c r="TVS34"/>
      <c r="TVT34"/>
      <c r="TVU34"/>
      <c r="TVV34"/>
      <c r="TVW34"/>
      <c r="TVX34"/>
      <c r="TVY34"/>
      <c r="TVZ34"/>
      <c r="TWA34"/>
      <c r="TWB34"/>
      <c r="TWC34"/>
      <c r="TWD34"/>
      <c r="TWE34"/>
      <c r="TWF34"/>
      <c r="TWG34"/>
      <c r="TWH34"/>
      <c r="TWI34"/>
      <c r="TWJ34"/>
      <c r="TWK34"/>
      <c r="TWL34"/>
      <c r="TWM34"/>
      <c r="TWN34"/>
      <c r="TWO34"/>
      <c r="TWP34"/>
      <c r="TWQ34"/>
      <c r="TWR34"/>
      <c r="TWS34"/>
      <c r="TWT34"/>
      <c r="TWU34"/>
      <c r="TWV34"/>
      <c r="TWW34"/>
      <c r="TWX34"/>
      <c r="TWY34"/>
      <c r="TWZ34"/>
      <c r="TXA34"/>
      <c r="TXB34"/>
      <c r="TXC34"/>
      <c r="TXD34"/>
      <c r="TXE34"/>
      <c r="TXF34"/>
      <c r="TXG34"/>
      <c r="TXH34"/>
      <c r="TXI34"/>
      <c r="TXJ34"/>
      <c r="TXK34"/>
      <c r="TXL34"/>
      <c r="TXM34"/>
      <c r="TXN34"/>
      <c r="TXO34"/>
      <c r="TXP34"/>
      <c r="TXQ34"/>
      <c r="TXR34"/>
      <c r="TXS34"/>
      <c r="TXT34"/>
      <c r="TXU34"/>
      <c r="TXV34"/>
      <c r="TXW34"/>
      <c r="TXX34"/>
      <c r="TXY34"/>
      <c r="TXZ34"/>
      <c r="TYA34"/>
      <c r="TYB34"/>
      <c r="TYC34"/>
      <c r="TYD34"/>
      <c r="TYE34"/>
      <c r="TYF34"/>
      <c r="TYG34"/>
      <c r="TYH34"/>
      <c r="TYI34"/>
      <c r="TYJ34"/>
      <c r="TYK34"/>
      <c r="TYL34"/>
      <c r="TYM34"/>
      <c r="TYN34"/>
      <c r="TYO34"/>
      <c r="TYP34"/>
      <c r="TYQ34"/>
      <c r="TYR34"/>
      <c r="TYS34"/>
      <c r="TYT34"/>
      <c r="TYU34"/>
      <c r="TYV34"/>
      <c r="TYW34"/>
      <c r="TYX34"/>
      <c r="TYY34"/>
      <c r="TYZ34"/>
      <c r="TZA34"/>
      <c r="TZB34"/>
      <c r="TZC34"/>
      <c r="TZD34"/>
      <c r="TZE34"/>
      <c r="TZF34"/>
      <c r="TZG34"/>
      <c r="TZH34"/>
      <c r="TZI34"/>
      <c r="TZJ34"/>
      <c r="TZK34"/>
      <c r="TZL34"/>
      <c r="TZM34"/>
      <c r="TZN34"/>
      <c r="TZO34"/>
      <c r="TZP34"/>
      <c r="TZQ34"/>
      <c r="TZR34"/>
      <c r="TZS34"/>
      <c r="TZT34"/>
      <c r="TZU34"/>
      <c r="TZV34"/>
      <c r="TZW34"/>
      <c r="TZX34"/>
      <c r="TZY34"/>
      <c r="TZZ34"/>
      <c r="UAA34"/>
      <c r="UAB34"/>
      <c r="UAC34"/>
      <c r="UAD34"/>
      <c r="UAE34"/>
      <c r="UAF34"/>
      <c r="UAG34"/>
      <c r="UAH34"/>
      <c r="UAI34"/>
      <c r="UAJ34"/>
      <c r="UAK34"/>
      <c r="UAL34"/>
      <c r="UAM34"/>
      <c r="UAN34"/>
      <c r="UAO34"/>
      <c r="UAP34"/>
      <c r="UAQ34"/>
      <c r="UAR34"/>
      <c r="UAS34"/>
      <c r="UAT34"/>
      <c r="UAU34"/>
      <c r="UAV34"/>
      <c r="UAW34"/>
      <c r="UAX34"/>
      <c r="UAY34"/>
      <c r="UAZ34"/>
      <c r="UBA34"/>
      <c r="UBB34"/>
      <c r="UBC34"/>
      <c r="UBD34"/>
      <c r="UBE34"/>
      <c r="UBF34"/>
      <c r="UBG34"/>
      <c r="UBH34"/>
      <c r="UBI34"/>
      <c r="UBJ34"/>
      <c r="UBK34"/>
      <c r="UBL34"/>
      <c r="UBM34"/>
      <c r="UBN34"/>
      <c r="UBO34"/>
      <c r="UBP34"/>
      <c r="UBQ34"/>
      <c r="UBR34"/>
      <c r="UBS34"/>
      <c r="UBT34"/>
      <c r="UBU34"/>
      <c r="UBV34"/>
      <c r="UBW34"/>
      <c r="UBX34"/>
      <c r="UBY34"/>
      <c r="UBZ34"/>
      <c r="UCA34"/>
      <c r="UCB34"/>
      <c r="UCC34"/>
      <c r="UCD34"/>
      <c r="UCE34"/>
      <c r="UCF34"/>
      <c r="UCG34"/>
      <c r="UCH34"/>
      <c r="UCI34"/>
      <c r="UCJ34"/>
      <c r="UCK34"/>
      <c r="UCL34"/>
      <c r="UCM34"/>
      <c r="UCN34"/>
      <c r="UCO34"/>
      <c r="UCP34"/>
      <c r="UCQ34"/>
      <c r="UCR34"/>
      <c r="UCS34"/>
      <c r="UCT34"/>
      <c r="UCU34"/>
      <c r="UCV34"/>
      <c r="UCW34"/>
      <c r="UCX34"/>
      <c r="UCY34"/>
      <c r="UCZ34"/>
      <c r="UDA34"/>
      <c r="UDB34"/>
      <c r="UDC34"/>
      <c r="UDD34"/>
      <c r="UDE34"/>
      <c r="UDF34"/>
      <c r="UDG34"/>
      <c r="UDH34"/>
      <c r="UDI34"/>
      <c r="UDJ34"/>
      <c r="UDK34"/>
      <c r="UDL34"/>
      <c r="UDM34"/>
      <c r="UDN34"/>
      <c r="UDO34"/>
      <c r="UDP34"/>
      <c r="UDQ34"/>
      <c r="UDR34"/>
      <c r="UDS34"/>
      <c r="UDT34"/>
      <c r="UDU34"/>
      <c r="UDV34"/>
      <c r="UDW34"/>
      <c r="UDX34"/>
      <c r="UDY34"/>
      <c r="UDZ34"/>
      <c r="UEA34"/>
      <c r="UEB34"/>
      <c r="UEC34"/>
      <c r="UED34"/>
      <c r="UEE34"/>
      <c r="UEF34"/>
      <c r="UEG34"/>
      <c r="UEH34"/>
      <c r="UEI34"/>
      <c r="UEJ34"/>
      <c r="UEK34"/>
      <c r="UEL34"/>
      <c r="UEM34"/>
      <c r="UEN34"/>
      <c r="UEO34"/>
      <c r="UEP34"/>
      <c r="UEQ34"/>
      <c r="UER34"/>
      <c r="UES34"/>
      <c r="UET34"/>
      <c r="UEU34"/>
      <c r="UEV34"/>
      <c r="UEW34"/>
      <c r="UEX34"/>
      <c r="UEY34"/>
      <c r="UEZ34"/>
      <c r="UFA34"/>
      <c r="UFB34"/>
      <c r="UFC34"/>
      <c r="UFD34"/>
      <c r="UFE34"/>
      <c r="UFF34"/>
      <c r="UFG34"/>
      <c r="UFH34"/>
      <c r="UFI34"/>
      <c r="UFJ34"/>
      <c r="UFK34"/>
      <c r="UFL34"/>
      <c r="UFM34"/>
      <c r="UFN34"/>
      <c r="UFO34"/>
      <c r="UFP34"/>
      <c r="UFQ34"/>
      <c r="UFR34"/>
      <c r="UFS34"/>
      <c r="UFT34"/>
      <c r="UFU34"/>
      <c r="UFV34"/>
      <c r="UFW34"/>
      <c r="UFX34"/>
      <c r="UFY34"/>
      <c r="UFZ34"/>
      <c r="UGA34"/>
      <c r="UGB34"/>
      <c r="UGC34"/>
      <c r="UGD34"/>
      <c r="UGE34"/>
      <c r="UGF34"/>
      <c r="UGG34"/>
      <c r="UGH34"/>
      <c r="UGI34"/>
      <c r="UGJ34"/>
      <c r="UGK34"/>
      <c r="UGL34"/>
      <c r="UGM34"/>
      <c r="UGN34"/>
      <c r="UGO34"/>
      <c r="UGP34"/>
      <c r="UGQ34"/>
      <c r="UGR34"/>
      <c r="UGS34"/>
      <c r="UGT34"/>
      <c r="UGU34"/>
      <c r="UGV34"/>
      <c r="UGW34"/>
      <c r="UGX34"/>
      <c r="UGY34"/>
      <c r="UGZ34"/>
      <c r="UHA34"/>
      <c r="UHB34"/>
      <c r="UHC34"/>
      <c r="UHD34"/>
      <c r="UHE34"/>
      <c r="UHF34"/>
      <c r="UHG34"/>
      <c r="UHH34"/>
      <c r="UHI34"/>
      <c r="UHJ34"/>
      <c r="UHK34"/>
      <c r="UHL34"/>
      <c r="UHM34"/>
      <c r="UHN34"/>
      <c r="UHO34"/>
      <c r="UHP34"/>
      <c r="UHQ34"/>
      <c r="UHR34"/>
      <c r="UHS34"/>
      <c r="UHT34"/>
      <c r="UHU34"/>
      <c r="UHV34"/>
      <c r="UHW34"/>
      <c r="UHX34"/>
      <c r="UHY34"/>
      <c r="UHZ34"/>
      <c r="UIA34"/>
      <c r="UIB34"/>
      <c r="UIC34"/>
      <c r="UID34"/>
      <c r="UIE34"/>
      <c r="UIF34"/>
      <c r="UIG34"/>
      <c r="UIH34"/>
      <c r="UII34"/>
      <c r="UIJ34"/>
      <c r="UIK34"/>
      <c r="UIL34"/>
      <c r="UIM34"/>
      <c r="UIN34"/>
      <c r="UIO34"/>
      <c r="UIP34"/>
      <c r="UIQ34"/>
      <c r="UIR34"/>
      <c r="UIS34"/>
      <c r="UIT34"/>
      <c r="UIU34"/>
      <c r="UIV34"/>
      <c r="UIW34"/>
      <c r="UIX34"/>
      <c r="UIY34"/>
      <c r="UIZ34"/>
      <c r="UJA34"/>
      <c r="UJB34"/>
      <c r="UJC34"/>
      <c r="UJD34"/>
      <c r="UJE34"/>
      <c r="UJF34"/>
      <c r="UJG34"/>
      <c r="UJH34"/>
      <c r="UJI34"/>
      <c r="UJJ34"/>
      <c r="UJK34"/>
      <c r="UJL34"/>
      <c r="UJM34"/>
      <c r="UJN34"/>
      <c r="UJO34"/>
      <c r="UJP34"/>
      <c r="UJQ34"/>
      <c r="UJR34"/>
      <c r="UJS34"/>
      <c r="UJT34"/>
      <c r="UJU34"/>
      <c r="UJV34"/>
      <c r="UJW34"/>
      <c r="UJX34"/>
      <c r="UJY34"/>
      <c r="UJZ34"/>
      <c r="UKA34"/>
      <c r="UKB34"/>
      <c r="UKC34"/>
      <c r="UKD34"/>
      <c r="UKE34"/>
      <c r="UKF34"/>
      <c r="UKG34"/>
      <c r="UKH34"/>
      <c r="UKI34"/>
      <c r="UKJ34"/>
      <c r="UKK34"/>
      <c r="UKL34"/>
      <c r="UKM34"/>
      <c r="UKN34"/>
      <c r="UKO34"/>
      <c r="UKP34"/>
      <c r="UKQ34"/>
      <c r="UKR34"/>
      <c r="UKS34"/>
      <c r="UKT34"/>
      <c r="UKU34"/>
      <c r="UKV34"/>
      <c r="UKW34"/>
      <c r="UKX34"/>
      <c r="UKY34"/>
      <c r="UKZ34"/>
      <c r="ULA34"/>
      <c r="ULB34"/>
      <c r="ULC34"/>
      <c r="ULD34"/>
      <c r="ULE34"/>
      <c r="ULF34"/>
      <c r="ULG34"/>
      <c r="ULH34"/>
      <c r="ULI34"/>
      <c r="ULJ34"/>
      <c r="ULK34"/>
      <c r="ULL34"/>
      <c r="ULM34"/>
      <c r="ULN34"/>
      <c r="ULO34"/>
      <c r="ULP34"/>
      <c r="ULQ34"/>
      <c r="ULR34"/>
      <c r="ULS34"/>
      <c r="ULT34"/>
      <c r="ULU34"/>
      <c r="ULV34"/>
      <c r="ULW34"/>
      <c r="ULX34"/>
      <c r="ULY34"/>
      <c r="ULZ34"/>
      <c r="UMA34"/>
      <c r="UMB34"/>
      <c r="UMC34"/>
      <c r="UMD34"/>
      <c r="UME34"/>
      <c r="UMF34"/>
      <c r="UMG34"/>
      <c r="UMH34"/>
      <c r="UMI34"/>
      <c r="UMJ34"/>
      <c r="UMK34"/>
      <c r="UML34"/>
      <c r="UMM34"/>
      <c r="UMN34"/>
      <c r="UMO34"/>
      <c r="UMP34"/>
      <c r="UMQ34"/>
      <c r="UMR34"/>
      <c r="UMS34"/>
      <c r="UMT34"/>
      <c r="UMU34"/>
      <c r="UMV34"/>
      <c r="UMW34"/>
      <c r="UMX34"/>
      <c r="UMY34"/>
      <c r="UMZ34"/>
      <c r="UNA34"/>
      <c r="UNB34"/>
      <c r="UNC34"/>
      <c r="UND34"/>
      <c r="UNE34"/>
      <c r="UNF34"/>
      <c r="UNG34"/>
      <c r="UNH34"/>
      <c r="UNI34"/>
      <c r="UNJ34"/>
      <c r="UNK34"/>
      <c r="UNL34"/>
      <c r="UNM34"/>
      <c r="UNN34"/>
      <c r="UNO34"/>
      <c r="UNP34"/>
      <c r="UNQ34"/>
      <c r="UNR34"/>
      <c r="UNS34"/>
      <c r="UNT34"/>
      <c r="UNU34"/>
      <c r="UNV34"/>
      <c r="UNW34"/>
      <c r="UNX34"/>
      <c r="UNY34"/>
      <c r="UNZ34"/>
      <c r="UOA34"/>
      <c r="UOB34"/>
      <c r="UOC34"/>
      <c r="UOD34"/>
      <c r="UOE34"/>
      <c r="UOF34"/>
      <c r="UOG34"/>
      <c r="UOH34"/>
      <c r="UOI34"/>
      <c r="UOJ34"/>
      <c r="UOK34"/>
      <c r="UOL34"/>
      <c r="UOM34"/>
      <c r="UON34"/>
      <c r="UOO34"/>
      <c r="UOP34"/>
      <c r="UOQ34"/>
      <c r="UOR34"/>
      <c r="UOS34"/>
      <c r="UOT34"/>
      <c r="UOU34"/>
      <c r="UOV34"/>
      <c r="UOW34"/>
      <c r="UOX34"/>
      <c r="UOY34"/>
      <c r="UOZ34"/>
      <c r="UPA34"/>
      <c r="UPB34"/>
      <c r="UPC34"/>
      <c r="UPD34"/>
      <c r="UPE34"/>
      <c r="UPF34"/>
      <c r="UPG34"/>
      <c r="UPH34"/>
      <c r="UPI34"/>
      <c r="UPJ34"/>
      <c r="UPK34"/>
      <c r="UPL34"/>
      <c r="UPM34"/>
      <c r="UPN34"/>
      <c r="UPO34"/>
      <c r="UPP34"/>
      <c r="UPQ34"/>
      <c r="UPR34"/>
      <c r="UPS34"/>
      <c r="UPT34"/>
      <c r="UPU34"/>
      <c r="UPV34"/>
      <c r="UPW34"/>
      <c r="UPX34"/>
      <c r="UPY34"/>
      <c r="UPZ34"/>
      <c r="UQA34"/>
      <c r="UQB34"/>
      <c r="UQC34"/>
      <c r="UQD34"/>
      <c r="UQE34"/>
      <c r="UQF34"/>
      <c r="UQG34"/>
      <c r="UQH34"/>
      <c r="UQI34"/>
      <c r="UQJ34"/>
      <c r="UQK34"/>
      <c r="UQL34"/>
      <c r="UQM34"/>
      <c r="UQN34"/>
      <c r="UQO34"/>
      <c r="UQP34"/>
      <c r="UQQ34"/>
      <c r="UQR34"/>
      <c r="UQS34"/>
      <c r="UQT34"/>
      <c r="UQU34"/>
      <c r="UQV34"/>
      <c r="UQW34"/>
      <c r="UQX34"/>
      <c r="UQY34"/>
      <c r="UQZ34"/>
      <c r="URA34"/>
      <c r="URB34"/>
      <c r="URC34"/>
      <c r="URD34"/>
      <c r="URE34"/>
      <c r="URF34"/>
      <c r="URG34"/>
      <c r="URH34"/>
      <c r="URI34"/>
      <c r="URJ34"/>
      <c r="URK34"/>
      <c r="URL34"/>
      <c r="URM34"/>
      <c r="URN34"/>
      <c r="URO34"/>
      <c r="URP34"/>
      <c r="URQ34"/>
      <c r="URR34"/>
      <c r="URS34"/>
      <c r="URT34"/>
      <c r="URU34"/>
      <c r="URV34"/>
      <c r="URW34"/>
      <c r="URX34"/>
      <c r="URY34"/>
      <c r="URZ34"/>
      <c r="USA34"/>
      <c r="USB34"/>
      <c r="USC34"/>
      <c r="USD34"/>
      <c r="USE34"/>
      <c r="USF34"/>
      <c r="USG34"/>
      <c r="USH34"/>
      <c r="USI34"/>
      <c r="USJ34"/>
      <c r="USK34"/>
      <c r="USL34"/>
      <c r="USM34"/>
      <c r="USN34"/>
      <c r="USO34"/>
      <c r="USP34"/>
      <c r="USQ34"/>
      <c r="USR34"/>
      <c r="USS34"/>
      <c r="UST34"/>
      <c r="USU34"/>
      <c r="USV34"/>
      <c r="USW34"/>
      <c r="USX34"/>
      <c r="USY34"/>
      <c r="USZ34"/>
      <c r="UTA34"/>
      <c r="UTB34"/>
      <c r="UTC34"/>
      <c r="UTD34"/>
      <c r="UTE34"/>
      <c r="UTF34"/>
      <c r="UTG34"/>
      <c r="UTH34"/>
      <c r="UTI34"/>
      <c r="UTJ34"/>
      <c r="UTK34"/>
      <c r="UTL34"/>
      <c r="UTM34"/>
      <c r="UTN34"/>
      <c r="UTO34"/>
      <c r="UTP34"/>
      <c r="UTQ34"/>
      <c r="UTR34"/>
      <c r="UTS34"/>
      <c r="UTT34"/>
      <c r="UTU34"/>
      <c r="UTV34"/>
      <c r="UTW34"/>
      <c r="UTX34"/>
      <c r="UTY34"/>
      <c r="UTZ34"/>
      <c r="UUA34"/>
      <c r="UUB34"/>
      <c r="UUC34"/>
      <c r="UUD34"/>
      <c r="UUE34"/>
      <c r="UUF34"/>
      <c r="UUG34"/>
      <c r="UUH34"/>
      <c r="UUI34"/>
      <c r="UUJ34"/>
      <c r="UUK34"/>
      <c r="UUL34"/>
      <c r="UUM34"/>
      <c r="UUN34"/>
      <c r="UUO34"/>
      <c r="UUP34"/>
      <c r="UUQ34"/>
      <c r="UUR34"/>
      <c r="UUS34"/>
      <c r="UUT34"/>
      <c r="UUU34"/>
      <c r="UUV34"/>
      <c r="UUW34"/>
      <c r="UUX34"/>
      <c r="UUY34"/>
      <c r="UUZ34"/>
      <c r="UVA34"/>
      <c r="UVB34"/>
      <c r="UVC34"/>
      <c r="UVD34"/>
      <c r="UVE34"/>
      <c r="UVF34"/>
      <c r="UVG34"/>
      <c r="UVH34"/>
      <c r="UVI34"/>
      <c r="UVJ34"/>
      <c r="UVK34"/>
      <c r="UVL34"/>
      <c r="UVM34"/>
      <c r="UVN34"/>
      <c r="UVO34"/>
      <c r="UVP34"/>
      <c r="UVQ34"/>
      <c r="UVR34"/>
      <c r="UVS34"/>
      <c r="UVT34"/>
      <c r="UVU34"/>
      <c r="UVV34"/>
      <c r="UVW34"/>
      <c r="UVX34"/>
      <c r="UVY34"/>
      <c r="UVZ34"/>
      <c r="UWA34"/>
      <c r="UWB34"/>
      <c r="UWC34"/>
      <c r="UWD34"/>
      <c r="UWE34"/>
      <c r="UWF34"/>
      <c r="UWG34"/>
      <c r="UWH34"/>
      <c r="UWI34"/>
      <c r="UWJ34"/>
      <c r="UWK34"/>
      <c r="UWL34"/>
      <c r="UWM34"/>
      <c r="UWN34"/>
      <c r="UWO34"/>
      <c r="UWP34"/>
      <c r="UWQ34"/>
      <c r="UWR34"/>
      <c r="UWS34"/>
      <c r="UWT34"/>
      <c r="UWU34"/>
      <c r="UWV34"/>
      <c r="UWW34"/>
      <c r="UWX34"/>
      <c r="UWY34"/>
      <c r="UWZ34"/>
      <c r="UXA34"/>
      <c r="UXB34"/>
      <c r="UXC34"/>
      <c r="UXD34"/>
      <c r="UXE34"/>
      <c r="UXF34"/>
      <c r="UXG34"/>
      <c r="UXH34"/>
      <c r="UXI34"/>
      <c r="UXJ34"/>
      <c r="UXK34"/>
      <c r="UXL34"/>
      <c r="UXM34"/>
      <c r="UXN34"/>
      <c r="UXO34"/>
      <c r="UXP34"/>
      <c r="UXQ34"/>
      <c r="UXR34"/>
      <c r="UXS34"/>
      <c r="UXT34"/>
      <c r="UXU34"/>
      <c r="UXV34"/>
      <c r="UXW34"/>
      <c r="UXX34"/>
      <c r="UXY34"/>
      <c r="UXZ34"/>
      <c r="UYA34"/>
      <c r="UYB34"/>
      <c r="UYC34"/>
      <c r="UYD34"/>
      <c r="UYE34"/>
      <c r="UYF34"/>
      <c r="UYG34"/>
      <c r="UYH34"/>
      <c r="UYI34"/>
      <c r="UYJ34"/>
      <c r="UYK34"/>
      <c r="UYL34"/>
      <c r="UYM34"/>
      <c r="UYN34"/>
      <c r="UYO34"/>
      <c r="UYP34"/>
      <c r="UYQ34"/>
      <c r="UYR34"/>
      <c r="UYS34"/>
      <c r="UYT34"/>
      <c r="UYU34"/>
      <c r="UYV34"/>
      <c r="UYW34"/>
      <c r="UYX34"/>
      <c r="UYY34"/>
      <c r="UYZ34"/>
      <c r="UZA34"/>
      <c r="UZB34"/>
      <c r="UZC34"/>
      <c r="UZD34"/>
      <c r="UZE34"/>
      <c r="UZF34"/>
      <c r="UZG34"/>
      <c r="UZH34"/>
      <c r="UZI34"/>
      <c r="UZJ34"/>
      <c r="UZK34"/>
      <c r="UZL34"/>
      <c r="UZM34"/>
      <c r="UZN34"/>
      <c r="UZO34"/>
      <c r="UZP34"/>
      <c r="UZQ34"/>
      <c r="UZR34"/>
      <c r="UZS34"/>
      <c r="UZT34"/>
      <c r="UZU34"/>
      <c r="UZV34"/>
      <c r="UZW34"/>
      <c r="UZX34"/>
      <c r="UZY34"/>
      <c r="UZZ34"/>
      <c r="VAA34"/>
      <c r="VAB34"/>
      <c r="VAC34"/>
      <c r="VAD34"/>
      <c r="VAE34"/>
      <c r="VAF34"/>
      <c r="VAG34"/>
      <c r="VAH34"/>
      <c r="VAI34"/>
      <c r="VAJ34"/>
      <c r="VAK34"/>
      <c r="VAL34"/>
      <c r="VAM34"/>
      <c r="VAN34"/>
      <c r="VAO34"/>
      <c r="VAP34"/>
      <c r="VAQ34"/>
      <c r="VAR34"/>
      <c r="VAS34"/>
      <c r="VAT34"/>
      <c r="VAU34"/>
      <c r="VAV34"/>
      <c r="VAW34"/>
      <c r="VAX34"/>
      <c r="VAY34"/>
      <c r="VAZ34"/>
      <c r="VBA34"/>
      <c r="VBB34"/>
      <c r="VBC34"/>
      <c r="VBD34"/>
      <c r="VBE34"/>
      <c r="VBF34"/>
      <c r="VBG34"/>
      <c r="VBH34"/>
      <c r="VBI34"/>
      <c r="VBJ34"/>
      <c r="VBK34"/>
      <c r="VBL34"/>
      <c r="VBM34"/>
      <c r="VBN34"/>
      <c r="VBO34"/>
      <c r="VBP34"/>
      <c r="VBQ34"/>
      <c r="VBR34"/>
      <c r="VBS34"/>
      <c r="VBT34"/>
      <c r="VBU34"/>
      <c r="VBV34"/>
      <c r="VBW34"/>
      <c r="VBX34"/>
      <c r="VBY34"/>
      <c r="VBZ34"/>
      <c r="VCA34"/>
      <c r="VCB34"/>
      <c r="VCC34"/>
      <c r="VCD34"/>
      <c r="VCE34"/>
      <c r="VCF34"/>
      <c r="VCG34"/>
      <c r="VCH34"/>
      <c r="VCI34"/>
      <c r="VCJ34"/>
      <c r="VCK34"/>
      <c r="VCL34"/>
      <c r="VCM34"/>
      <c r="VCN34"/>
      <c r="VCO34"/>
      <c r="VCP34"/>
      <c r="VCQ34"/>
      <c r="VCR34"/>
      <c r="VCS34"/>
      <c r="VCT34"/>
      <c r="VCU34"/>
      <c r="VCV34"/>
      <c r="VCW34"/>
      <c r="VCX34"/>
      <c r="VCY34"/>
      <c r="VCZ34"/>
      <c r="VDA34"/>
      <c r="VDB34"/>
      <c r="VDC34"/>
      <c r="VDD34"/>
      <c r="VDE34"/>
      <c r="VDF34"/>
      <c r="VDG34"/>
      <c r="VDH34"/>
      <c r="VDI34"/>
      <c r="VDJ34"/>
      <c r="VDK34"/>
      <c r="VDL34"/>
      <c r="VDM34"/>
      <c r="VDN34"/>
      <c r="VDO34"/>
      <c r="VDP34"/>
      <c r="VDQ34"/>
      <c r="VDR34"/>
      <c r="VDS34"/>
      <c r="VDT34"/>
      <c r="VDU34"/>
      <c r="VDV34"/>
      <c r="VDW34"/>
      <c r="VDX34"/>
      <c r="VDY34"/>
      <c r="VDZ34"/>
      <c r="VEA34"/>
      <c r="VEB34"/>
      <c r="VEC34"/>
      <c r="VED34"/>
      <c r="VEE34"/>
      <c r="VEF34"/>
      <c r="VEG34"/>
      <c r="VEH34"/>
      <c r="VEI34"/>
      <c r="VEJ34"/>
      <c r="VEK34"/>
      <c r="VEL34"/>
      <c r="VEM34"/>
      <c r="VEN34"/>
      <c r="VEO34"/>
      <c r="VEP34"/>
      <c r="VEQ34"/>
      <c r="VER34"/>
      <c r="VES34"/>
      <c r="VET34"/>
      <c r="VEU34"/>
      <c r="VEV34"/>
      <c r="VEW34"/>
      <c r="VEX34"/>
      <c r="VEY34"/>
      <c r="VEZ34"/>
      <c r="VFA34"/>
      <c r="VFB34"/>
      <c r="VFC34"/>
      <c r="VFD34"/>
      <c r="VFE34"/>
      <c r="VFF34"/>
      <c r="VFG34"/>
      <c r="VFH34"/>
      <c r="VFI34"/>
      <c r="VFJ34"/>
      <c r="VFK34"/>
      <c r="VFL34"/>
      <c r="VFM34"/>
      <c r="VFN34"/>
      <c r="VFO34"/>
      <c r="VFP34"/>
      <c r="VFQ34"/>
      <c r="VFR34"/>
      <c r="VFS34"/>
      <c r="VFT34"/>
      <c r="VFU34"/>
      <c r="VFV34"/>
      <c r="VFW34"/>
      <c r="VFX34"/>
      <c r="VFY34"/>
      <c r="VFZ34"/>
      <c r="VGA34"/>
      <c r="VGB34"/>
      <c r="VGC34"/>
      <c r="VGD34"/>
      <c r="VGE34"/>
      <c r="VGF34"/>
      <c r="VGG34"/>
      <c r="VGH34"/>
      <c r="VGI34"/>
      <c r="VGJ34"/>
      <c r="VGK34"/>
      <c r="VGL34"/>
      <c r="VGM34"/>
      <c r="VGN34"/>
      <c r="VGO34"/>
      <c r="VGP34"/>
      <c r="VGQ34"/>
      <c r="VGR34"/>
      <c r="VGS34"/>
      <c r="VGT34"/>
      <c r="VGU34"/>
      <c r="VGV34"/>
      <c r="VGW34"/>
      <c r="VGX34"/>
      <c r="VGY34"/>
      <c r="VGZ34"/>
      <c r="VHA34"/>
      <c r="VHB34"/>
      <c r="VHC34"/>
      <c r="VHD34"/>
      <c r="VHE34"/>
      <c r="VHF34"/>
      <c r="VHG34"/>
      <c r="VHH34"/>
      <c r="VHI34"/>
      <c r="VHJ34"/>
      <c r="VHK34"/>
      <c r="VHL34"/>
      <c r="VHM34"/>
      <c r="VHN34"/>
      <c r="VHO34"/>
      <c r="VHP34"/>
      <c r="VHQ34"/>
      <c r="VHR34"/>
      <c r="VHS34"/>
      <c r="VHT34"/>
      <c r="VHU34"/>
      <c r="VHV34"/>
      <c r="VHW34"/>
      <c r="VHX34"/>
      <c r="VHY34"/>
      <c r="VHZ34"/>
      <c r="VIA34"/>
      <c r="VIB34"/>
      <c r="VIC34"/>
      <c r="VID34"/>
      <c r="VIE34"/>
      <c r="VIF34"/>
      <c r="VIG34"/>
      <c r="VIH34"/>
      <c r="VII34"/>
      <c r="VIJ34"/>
      <c r="VIK34"/>
      <c r="VIL34"/>
      <c r="VIM34"/>
      <c r="VIN34"/>
      <c r="VIO34"/>
      <c r="VIP34"/>
      <c r="VIQ34"/>
      <c r="VIR34"/>
      <c r="VIS34"/>
      <c r="VIT34"/>
      <c r="VIU34"/>
      <c r="VIV34"/>
      <c r="VIW34"/>
      <c r="VIX34"/>
      <c r="VIY34"/>
      <c r="VIZ34"/>
      <c r="VJA34"/>
      <c r="VJB34"/>
      <c r="VJC34"/>
      <c r="VJD34"/>
      <c r="VJE34"/>
      <c r="VJF34"/>
      <c r="VJG34"/>
      <c r="VJH34"/>
      <c r="VJI34"/>
      <c r="VJJ34"/>
      <c r="VJK34"/>
      <c r="VJL34"/>
      <c r="VJM34"/>
      <c r="VJN34"/>
      <c r="VJO34"/>
      <c r="VJP34"/>
      <c r="VJQ34"/>
      <c r="VJR34"/>
      <c r="VJS34"/>
      <c r="VJT34"/>
      <c r="VJU34"/>
      <c r="VJV34"/>
      <c r="VJW34"/>
      <c r="VJX34"/>
      <c r="VJY34"/>
      <c r="VJZ34"/>
      <c r="VKA34"/>
      <c r="VKB34"/>
      <c r="VKC34"/>
      <c r="VKD34"/>
      <c r="VKE34"/>
      <c r="VKF34"/>
      <c r="VKG34"/>
      <c r="VKH34"/>
      <c r="VKI34"/>
      <c r="VKJ34"/>
      <c r="VKK34"/>
      <c r="VKL34"/>
      <c r="VKM34"/>
      <c r="VKN34"/>
      <c r="VKO34"/>
      <c r="VKP34"/>
      <c r="VKQ34"/>
      <c r="VKR34"/>
      <c r="VKS34"/>
      <c r="VKT34"/>
      <c r="VKU34"/>
      <c r="VKV34"/>
      <c r="VKW34"/>
      <c r="VKX34"/>
      <c r="VKY34"/>
      <c r="VKZ34"/>
      <c r="VLA34"/>
      <c r="VLB34"/>
      <c r="VLC34"/>
      <c r="VLD34"/>
      <c r="VLE34"/>
      <c r="VLF34"/>
      <c r="VLG34"/>
      <c r="VLH34"/>
      <c r="VLI34"/>
      <c r="VLJ34"/>
      <c r="VLK34"/>
      <c r="VLL34"/>
      <c r="VLM34"/>
      <c r="VLN34"/>
      <c r="VLO34"/>
      <c r="VLP34"/>
      <c r="VLQ34"/>
      <c r="VLR34"/>
      <c r="VLS34"/>
      <c r="VLT34"/>
      <c r="VLU34"/>
      <c r="VLV34"/>
      <c r="VLW34"/>
      <c r="VLX34"/>
      <c r="VLY34"/>
      <c r="VLZ34"/>
      <c r="VMA34"/>
      <c r="VMB34"/>
      <c r="VMC34"/>
      <c r="VMD34"/>
      <c r="VME34"/>
      <c r="VMF34"/>
      <c r="VMG34"/>
      <c r="VMH34"/>
      <c r="VMI34"/>
      <c r="VMJ34"/>
      <c r="VMK34"/>
      <c r="VML34"/>
      <c r="VMM34"/>
      <c r="VMN34"/>
      <c r="VMO34"/>
      <c r="VMP34"/>
      <c r="VMQ34"/>
      <c r="VMR34"/>
      <c r="VMS34"/>
      <c r="VMT34"/>
      <c r="VMU34"/>
      <c r="VMV34"/>
      <c r="VMW34"/>
      <c r="VMX34"/>
      <c r="VMY34"/>
      <c r="VMZ34"/>
      <c r="VNA34"/>
      <c r="VNB34"/>
      <c r="VNC34"/>
      <c r="VND34"/>
      <c r="VNE34"/>
      <c r="VNF34"/>
      <c r="VNG34"/>
      <c r="VNH34"/>
      <c r="VNI34"/>
      <c r="VNJ34"/>
      <c r="VNK34"/>
      <c r="VNL34"/>
      <c r="VNM34"/>
      <c r="VNN34"/>
      <c r="VNO34"/>
      <c r="VNP34"/>
      <c r="VNQ34"/>
      <c r="VNR34"/>
      <c r="VNS34"/>
      <c r="VNT34"/>
      <c r="VNU34"/>
      <c r="VNV34"/>
      <c r="VNW34"/>
      <c r="VNX34"/>
      <c r="VNY34"/>
      <c r="VNZ34"/>
      <c r="VOA34"/>
      <c r="VOB34"/>
      <c r="VOC34"/>
      <c r="VOD34"/>
      <c r="VOE34"/>
      <c r="VOF34"/>
      <c r="VOG34"/>
      <c r="VOH34"/>
      <c r="VOI34"/>
      <c r="VOJ34"/>
      <c r="VOK34"/>
      <c r="VOL34"/>
      <c r="VOM34"/>
      <c r="VON34"/>
      <c r="VOO34"/>
      <c r="VOP34"/>
      <c r="VOQ34"/>
      <c r="VOR34"/>
      <c r="VOS34"/>
      <c r="VOT34"/>
      <c r="VOU34"/>
      <c r="VOV34"/>
      <c r="VOW34"/>
      <c r="VOX34"/>
      <c r="VOY34"/>
      <c r="VOZ34"/>
      <c r="VPA34"/>
      <c r="VPB34"/>
      <c r="VPC34"/>
      <c r="VPD34"/>
      <c r="VPE34"/>
      <c r="VPF34"/>
      <c r="VPG34"/>
      <c r="VPH34"/>
      <c r="VPI34"/>
      <c r="VPJ34"/>
      <c r="VPK34"/>
      <c r="VPL34"/>
      <c r="VPM34"/>
      <c r="VPN34"/>
      <c r="VPO34"/>
      <c r="VPP34"/>
      <c r="VPQ34"/>
      <c r="VPR34"/>
      <c r="VPS34"/>
      <c r="VPT34"/>
      <c r="VPU34"/>
      <c r="VPV34"/>
      <c r="VPW34"/>
      <c r="VPX34"/>
      <c r="VPY34"/>
      <c r="VPZ34"/>
      <c r="VQA34"/>
      <c r="VQB34"/>
      <c r="VQC34"/>
      <c r="VQD34"/>
      <c r="VQE34"/>
      <c r="VQF34"/>
      <c r="VQG34"/>
      <c r="VQH34"/>
      <c r="VQI34"/>
      <c r="VQJ34"/>
      <c r="VQK34"/>
      <c r="VQL34"/>
      <c r="VQM34"/>
      <c r="VQN34"/>
      <c r="VQO34"/>
      <c r="VQP34"/>
      <c r="VQQ34"/>
      <c r="VQR34"/>
      <c r="VQS34"/>
      <c r="VQT34"/>
      <c r="VQU34"/>
      <c r="VQV34"/>
      <c r="VQW34"/>
      <c r="VQX34"/>
      <c r="VQY34"/>
      <c r="VQZ34"/>
      <c r="VRA34"/>
      <c r="VRB34"/>
      <c r="VRC34"/>
      <c r="VRD34"/>
      <c r="VRE34"/>
      <c r="VRF34"/>
      <c r="VRG34"/>
      <c r="VRH34"/>
      <c r="VRI34"/>
      <c r="VRJ34"/>
      <c r="VRK34"/>
      <c r="VRL34"/>
      <c r="VRM34"/>
      <c r="VRN34"/>
      <c r="VRO34"/>
      <c r="VRP34"/>
      <c r="VRQ34"/>
      <c r="VRR34"/>
      <c r="VRS34"/>
      <c r="VRT34"/>
      <c r="VRU34"/>
      <c r="VRV34"/>
      <c r="VRW34"/>
      <c r="VRX34"/>
      <c r="VRY34"/>
      <c r="VRZ34"/>
      <c r="VSA34"/>
      <c r="VSB34"/>
      <c r="VSC34"/>
      <c r="VSD34"/>
      <c r="VSE34"/>
      <c r="VSF34"/>
      <c r="VSG34"/>
      <c r="VSH34"/>
      <c r="VSI34"/>
      <c r="VSJ34"/>
      <c r="VSK34"/>
      <c r="VSL34"/>
      <c r="VSM34"/>
      <c r="VSN34"/>
      <c r="VSO34"/>
      <c r="VSP34"/>
      <c r="VSQ34"/>
      <c r="VSR34"/>
      <c r="VSS34"/>
      <c r="VST34"/>
      <c r="VSU34"/>
      <c r="VSV34"/>
      <c r="VSW34"/>
      <c r="VSX34"/>
      <c r="VSY34"/>
      <c r="VSZ34"/>
      <c r="VTA34"/>
      <c r="VTB34"/>
      <c r="VTC34"/>
      <c r="VTD34"/>
      <c r="VTE34"/>
      <c r="VTF34"/>
      <c r="VTG34"/>
      <c r="VTH34"/>
      <c r="VTI34"/>
      <c r="VTJ34"/>
      <c r="VTK34"/>
      <c r="VTL34"/>
      <c r="VTM34"/>
      <c r="VTN34"/>
      <c r="VTO34"/>
      <c r="VTP34"/>
      <c r="VTQ34"/>
      <c r="VTR34"/>
      <c r="VTS34"/>
      <c r="VTT34"/>
      <c r="VTU34"/>
      <c r="VTV34"/>
      <c r="VTW34"/>
      <c r="VTX34"/>
      <c r="VTY34"/>
      <c r="VTZ34"/>
      <c r="VUA34"/>
      <c r="VUB34"/>
      <c r="VUC34"/>
      <c r="VUD34"/>
      <c r="VUE34"/>
      <c r="VUF34"/>
      <c r="VUG34"/>
      <c r="VUH34"/>
      <c r="VUI34"/>
      <c r="VUJ34"/>
      <c r="VUK34"/>
      <c r="VUL34"/>
      <c r="VUM34"/>
      <c r="VUN34"/>
      <c r="VUO34"/>
      <c r="VUP34"/>
      <c r="VUQ34"/>
      <c r="VUR34"/>
      <c r="VUS34"/>
      <c r="VUT34"/>
      <c r="VUU34"/>
      <c r="VUV34"/>
      <c r="VUW34"/>
      <c r="VUX34"/>
      <c r="VUY34"/>
      <c r="VUZ34"/>
      <c r="VVA34"/>
      <c r="VVB34"/>
      <c r="VVC34"/>
      <c r="VVD34"/>
      <c r="VVE34"/>
      <c r="VVF34"/>
      <c r="VVG34"/>
      <c r="VVH34"/>
      <c r="VVI34"/>
      <c r="VVJ34"/>
      <c r="VVK34"/>
      <c r="VVL34"/>
      <c r="VVM34"/>
      <c r="VVN34"/>
      <c r="VVO34"/>
      <c r="VVP34"/>
      <c r="VVQ34"/>
      <c r="VVR34"/>
      <c r="VVS34"/>
      <c r="VVT34"/>
      <c r="VVU34"/>
      <c r="VVV34"/>
      <c r="VVW34"/>
      <c r="VVX34"/>
      <c r="VVY34"/>
      <c r="VVZ34"/>
      <c r="VWA34"/>
      <c r="VWB34"/>
      <c r="VWC34"/>
      <c r="VWD34"/>
      <c r="VWE34"/>
      <c r="VWF34"/>
      <c r="VWG34"/>
      <c r="VWH34"/>
      <c r="VWI34"/>
      <c r="VWJ34"/>
      <c r="VWK34"/>
      <c r="VWL34"/>
      <c r="VWM34"/>
      <c r="VWN34"/>
      <c r="VWO34"/>
      <c r="VWP34"/>
      <c r="VWQ34"/>
      <c r="VWR34"/>
      <c r="VWS34"/>
      <c r="VWT34"/>
      <c r="VWU34"/>
      <c r="VWV34"/>
      <c r="VWW34"/>
      <c r="VWX34"/>
      <c r="VWY34"/>
      <c r="VWZ34"/>
      <c r="VXA34"/>
      <c r="VXB34"/>
      <c r="VXC34"/>
      <c r="VXD34"/>
      <c r="VXE34"/>
      <c r="VXF34"/>
      <c r="VXG34"/>
      <c r="VXH34"/>
      <c r="VXI34"/>
      <c r="VXJ34"/>
      <c r="VXK34"/>
      <c r="VXL34"/>
      <c r="VXM34"/>
      <c r="VXN34"/>
      <c r="VXO34"/>
      <c r="VXP34"/>
      <c r="VXQ34"/>
      <c r="VXR34"/>
      <c r="VXS34"/>
      <c r="VXT34"/>
      <c r="VXU34"/>
      <c r="VXV34"/>
      <c r="VXW34"/>
      <c r="VXX34"/>
      <c r="VXY34"/>
      <c r="VXZ34"/>
      <c r="VYA34"/>
      <c r="VYB34"/>
      <c r="VYC34"/>
      <c r="VYD34"/>
      <c r="VYE34"/>
      <c r="VYF34"/>
      <c r="VYG34"/>
      <c r="VYH34"/>
      <c r="VYI34"/>
      <c r="VYJ34"/>
      <c r="VYK34"/>
      <c r="VYL34"/>
      <c r="VYM34"/>
      <c r="VYN34"/>
      <c r="VYO34"/>
      <c r="VYP34"/>
      <c r="VYQ34"/>
      <c r="VYR34"/>
      <c r="VYS34"/>
      <c r="VYT34"/>
      <c r="VYU34"/>
      <c r="VYV34"/>
      <c r="VYW34"/>
      <c r="VYX34"/>
      <c r="VYY34"/>
      <c r="VYZ34"/>
      <c r="VZA34"/>
      <c r="VZB34"/>
      <c r="VZC34"/>
      <c r="VZD34"/>
      <c r="VZE34"/>
      <c r="VZF34"/>
      <c r="VZG34"/>
      <c r="VZH34"/>
      <c r="VZI34"/>
      <c r="VZJ34"/>
      <c r="VZK34"/>
      <c r="VZL34"/>
      <c r="VZM34"/>
      <c r="VZN34"/>
      <c r="VZO34"/>
      <c r="VZP34"/>
      <c r="VZQ34"/>
      <c r="VZR34"/>
      <c r="VZS34"/>
      <c r="VZT34"/>
      <c r="VZU34"/>
      <c r="VZV34"/>
      <c r="VZW34"/>
      <c r="VZX34"/>
      <c r="VZY34"/>
      <c r="VZZ34"/>
      <c r="WAA34"/>
      <c r="WAB34"/>
      <c r="WAC34"/>
      <c r="WAD34"/>
      <c r="WAE34"/>
      <c r="WAF34"/>
      <c r="WAG34"/>
      <c r="WAH34"/>
      <c r="WAI34"/>
      <c r="WAJ34"/>
      <c r="WAK34"/>
      <c r="WAL34"/>
      <c r="WAM34"/>
      <c r="WAN34"/>
      <c r="WAO34"/>
      <c r="WAP34"/>
      <c r="WAQ34"/>
      <c r="WAR34"/>
      <c r="WAS34"/>
      <c r="WAT34"/>
      <c r="WAU34"/>
      <c r="WAV34"/>
      <c r="WAW34"/>
      <c r="WAX34"/>
      <c r="WAY34"/>
      <c r="WAZ34"/>
      <c r="WBA34"/>
      <c r="WBB34"/>
      <c r="WBC34"/>
      <c r="WBD34"/>
      <c r="WBE34"/>
      <c r="WBF34"/>
      <c r="WBG34"/>
      <c r="WBH34"/>
      <c r="WBI34"/>
      <c r="WBJ34"/>
      <c r="WBK34"/>
      <c r="WBL34"/>
      <c r="WBM34"/>
      <c r="WBN34"/>
      <c r="WBO34"/>
      <c r="WBP34"/>
      <c r="WBQ34"/>
      <c r="WBR34"/>
      <c r="WBS34"/>
      <c r="WBT34"/>
      <c r="WBU34"/>
      <c r="WBV34"/>
      <c r="WBW34"/>
      <c r="WBX34"/>
      <c r="WBY34"/>
      <c r="WBZ34"/>
      <c r="WCA34"/>
      <c r="WCB34"/>
      <c r="WCC34"/>
      <c r="WCD34"/>
      <c r="WCE34"/>
      <c r="WCF34"/>
      <c r="WCG34"/>
      <c r="WCH34"/>
      <c r="WCI34"/>
      <c r="WCJ34"/>
      <c r="WCK34"/>
      <c r="WCL34"/>
      <c r="WCM34"/>
      <c r="WCN34"/>
      <c r="WCO34"/>
      <c r="WCP34"/>
      <c r="WCQ34"/>
      <c r="WCR34"/>
      <c r="WCS34"/>
      <c r="WCT34"/>
      <c r="WCU34"/>
      <c r="WCV34"/>
      <c r="WCW34"/>
      <c r="WCX34"/>
      <c r="WCY34"/>
      <c r="WCZ34"/>
      <c r="WDA34"/>
      <c r="WDB34"/>
      <c r="WDC34"/>
      <c r="WDD34"/>
      <c r="WDE34"/>
      <c r="WDF34"/>
      <c r="WDG34"/>
      <c r="WDH34"/>
      <c r="WDI34"/>
      <c r="WDJ34"/>
      <c r="WDK34"/>
      <c r="WDL34"/>
      <c r="WDM34"/>
      <c r="WDN34"/>
      <c r="WDO34"/>
      <c r="WDP34"/>
      <c r="WDQ34"/>
      <c r="WDR34"/>
      <c r="WDS34"/>
      <c r="WDT34"/>
      <c r="WDU34"/>
      <c r="WDV34"/>
      <c r="WDW34"/>
      <c r="WDX34"/>
      <c r="WDY34"/>
      <c r="WDZ34"/>
      <c r="WEA34"/>
      <c r="WEB34"/>
      <c r="WEC34"/>
      <c r="WED34"/>
      <c r="WEE34"/>
      <c r="WEF34"/>
      <c r="WEG34"/>
      <c r="WEH34"/>
      <c r="WEI34"/>
      <c r="WEJ34"/>
      <c r="WEK34"/>
      <c r="WEL34"/>
      <c r="WEM34"/>
      <c r="WEN34"/>
      <c r="WEO34"/>
      <c r="WEP34"/>
      <c r="WEQ34"/>
      <c r="WER34"/>
      <c r="WES34"/>
      <c r="WET34"/>
      <c r="WEU34"/>
      <c r="WEV34"/>
      <c r="WEW34"/>
      <c r="WEX34"/>
      <c r="WEY34"/>
      <c r="WEZ34"/>
      <c r="WFA34"/>
      <c r="WFB34"/>
      <c r="WFC34"/>
      <c r="WFD34"/>
      <c r="WFE34"/>
      <c r="WFF34"/>
      <c r="WFG34"/>
      <c r="WFH34"/>
      <c r="WFI34"/>
      <c r="WFJ34"/>
      <c r="WFK34"/>
      <c r="WFL34"/>
      <c r="WFM34"/>
      <c r="WFN34"/>
      <c r="WFO34"/>
      <c r="WFP34"/>
      <c r="WFQ34"/>
      <c r="WFR34"/>
      <c r="WFS34"/>
      <c r="WFT34"/>
      <c r="WFU34"/>
      <c r="WFV34"/>
      <c r="WFW34"/>
      <c r="WFX34"/>
      <c r="WFY34"/>
      <c r="WFZ34"/>
      <c r="WGA34"/>
      <c r="WGB34"/>
      <c r="WGC34"/>
      <c r="WGD34"/>
      <c r="WGE34"/>
      <c r="WGF34"/>
      <c r="WGG34"/>
      <c r="WGH34"/>
      <c r="WGI34"/>
      <c r="WGJ34"/>
      <c r="WGK34"/>
      <c r="WGL34"/>
      <c r="WGM34"/>
      <c r="WGN34"/>
      <c r="WGO34"/>
      <c r="WGP34"/>
      <c r="WGQ34"/>
      <c r="WGR34"/>
      <c r="WGS34"/>
      <c r="WGT34"/>
      <c r="WGU34"/>
      <c r="WGV34"/>
      <c r="WGW34"/>
      <c r="WGX34"/>
      <c r="WGY34"/>
      <c r="WGZ34"/>
      <c r="WHA34"/>
      <c r="WHB34"/>
      <c r="WHC34"/>
      <c r="WHD34"/>
      <c r="WHE34"/>
      <c r="WHF34"/>
      <c r="WHG34"/>
      <c r="WHH34"/>
      <c r="WHI34"/>
      <c r="WHJ34"/>
      <c r="WHK34"/>
      <c r="WHL34"/>
      <c r="WHM34"/>
      <c r="WHN34"/>
      <c r="WHO34"/>
      <c r="WHP34"/>
      <c r="WHQ34"/>
      <c r="WHR34"/>
      <c r="WHS34"/>
      <c r="WHT34"/>
      <c r="WHU34"/>
      <c r="WHV34"/>
      <c r="WHW34"/>
      <c r="WHX34"/>
      <c r="WHY34"/>
      <c r="WHZ34"/>
      <c r="WIA34"/>
      <c r="WIB34"/>
      <c r="WIC34"/>
      <c r="WID34"/>
      <c r="WIE34"/>
      <c r="WIF34"/>
      <c r="WIG34"/>
      <c r="WIH34"/>
      <c r="WII34"/>
      <c r="WIJ34"/>
      <c r="WIK34"/>
      <c r="WIL34"/>
      <c r="WIM34"/>
      <c r="WIN34"/>
      <c r="WIO34"/>
      <c r="WIP34"/>
      <c r="WIQ34"/>
      <c r="WIR34"/>
      <c r="WIS34"/>
      <c r="WIT34"/>
      <c r="WIU34"/>
      <c r="WIV34"/>
      <c r="WIW34"/>
      <c r="WIX34"/>
      <c r="WIY34"/>
      <c r="WIZ34"/>
      <c r="WJA34"/>
      <c r="WJB34"/>
      <c r="WJC34"/>
      <c r="WJD34"/>
      <c r="WJE34"/>
      <c r="WJF34"/>
      <c r="WJG34"/>
      <c r="WJH34"/>
      <c r="WJI34"/>
      <c r="WJJ34"/>
      <c r="WJK34"/>
      <c r="WJL34"/>
      <c r="WJM34"/>
      <c r="WJN34"/>
      <c r="WJO34"/>
      <c r="WJP34"/>
      <c r="WJQ34"/>
      <c r="WJR34"/>
      <c r="WJS34"/>
      <c r="WJT34"/>
      <c r="WJU34"/>
      <c r="WJV34"/>
      <c r="WJW34"/>
      <c r="WJX34"/>
      <c r="WJY34"/>
      <c r="WJZ34"/>
      <c r="WKA34"/>
      <c r="WKB34"/>
      <c r="WKC34"/>
      <c r="WKD34"/>
      <c r="WKE34"/>
      <c r="WKF34"/>
      <c r="WKG34"/>
      <c r="WKH34"/>
      <c r="WKI34"/>
      <c r="WKJ34"/>
      <c r="WKK34"/>
      <c r="WKL34"/>
      <c r="WKM34"/>
      <c r="WKN34"/>
      <c r="WKO34"/>
      <c r="WKP34"/>
      <c r="WKQ34"/>
      <c r="WKR34"/>
      <c r="WKS34"/>
      <c r="WKT34"/>
      <c r="WKU34"/>
      <c r="WKV34"/>
      <c r="WKW34"/>
      <c r="WKX34"/>
      <c r="WKY34"/>
      <c r="WKZ34"/>
      <c r="WLA34"/>
      <c r="WLB34"/>
      <c r="WLC34"/>
      <c r="WLD34"/>
      <c r="WLE34"/>
      <c r="WLF34"/>
      <c r="WLG34"/>
      <c r="WLH34"/>
      <c r="WLI34"/>
      <c r="WLJ34"/>
      <c r="WLK34"/>
      <c r="WLL34"/>
      <c r="WLM34"/>
      <c r="WLN34"/>
      <c r="WLO34"/>
      <c r="WLP34"/>
      <c r="WLQ34"/>
      <c r="WLR34"/>
      <c r="WLS34"/>
      <c r="WLT34"/>
      <c r="WLU34"/>
      <c r="WLV34"/>
      <c r="WLW34"/>
      <c r="WLX34"/>
      <c r="WLY34"/>
      <c r="WLZ34"/>
      <c r="WMA34"/>
      <c r="WMB34"/>
      <c r="WMC34"/>
      <c r="WMD34"/>
      <c r="WME34"/>
      <c r="WMF34"/>
      <c r="WMG34"/>
      <c r="WMH34"/>
      <c r="WMI34"/>
      <c r="WMJ34"/>
      <c r="WMK34"/>
      <c r="WML34"/>
      <c r="WMM34"/>
      <c r="WMN34"/>
      <c r="WMO34"/>
      <c r="WMP34"/>
      <c r="WMQ34"/>
      <c r="WMR34"/>
      <c r="WMS34"/>
      <c r="WMT34"/>
      <c r="WMU34"/>
      <c r="WMV34"/>
      <c r="WMW34"/>
      <c r="WMX34"/>
      <c r="WMY34"/>
      <c r="WMZ34"/>
      <c r="WNA34"/>
      <c r="WNB34"/>
      <c r="WNC34"/>
      <c r="WND34"/>
      <c r="WNE34"/>
      <c r="WNF34"/>
      <c r="WNG34"/>
      <c r="WNH34"/>
      <c r="WNI34"/>
      <c r="WNJ34"/>
      <c r="WNK34"/>
      <c r="WNL34"/>
      <c r="WNM34"/>
      <c r="WNN34"/>
      <c r="WNO34"/>
      <c r="WNP34"/>
      <c r="WNQ34"/>
      <c r="WNR34"/>
      <c r="WNS34"/>
      <c r="WNT34"/>
      <c r="WNU34"/>
      <c r="WNV34"/>
      <c r="WNW34"/>
      <c r="WNX34"/>
      <c r="WNY34"/>
      <c r="WNZ34"/>
      <c r="WOA34"/>
      <c r="WOB34"/>
      <c r="WOC34"/>
      <c r="WOD34"/>
      <c r="WOE34"/>
      <c r="WOF34"/>
      <c r="WOG34"/>
      <c r="WOH34"/>
      <c r="WOI34"/>
      <c r="WOJ34"/>
      <c r="WOK34"/>
      <c r="WOL34"/>
      <c r="WOM34"/>
      <c r="WON34"/>
      <c r="WOO34"/>
      <c r="WOP34"/>
      <c r="WOQ34"/>
      <c r="WOR34"/>
      <c r="WOS34"/>
      <c r="WOT34"/>
      <c r="WOU34"/>
      <c r="WOV34"/>
      <c r="WOW34"/>
      <c r="WOX34"/>
      <c r="WOY34"/>
      <c r="WOZ34"/>
      <c r="WPA34"/>
      <c r="WPB34"/>
      <c r="WPC34"/>
      <c r="WPD34"/>
      <c r="WPE34"/>
      <c r="WPF34"/>
      <c r="WPG34"/>
      <c r="WPH34"/>
      <c r="WPI34"/>
      <c r="WPJ34"/>
      <c r="WPK34"/>
      <c r="WPL34"/>
      <c r="WPM34"/>
      <c r="WPN34"/>
      <c r="WPO34"/>
      <c r="WPP34"/>
      <c r="WPQ34"/>
      <c r="WPR34"/>
      <c r="WPS34"/>
      <c r="WPT34"/>
      <c r="WPU34"/>
      <c r="WPV34"/>
      <c r="WPW34"/>
      <c r="WPX34"/>
      <c r="WPY34"/>
      <c r="WPZ34"/>
      <c r="WQA34"/>
      <c r="WQB34"/>
      <c r="WQC34"/>
      <c r="WQD34"/>
      <c r="WQE34"/>
      <c r="WQF34"/>
      <c r="WQG34"/>
      <c r="WQH34"/>
      <c r="WQI34"/>
      <c r="WQJ34"/>
      <c r="WQK34"/>
      <c r="WQL34"/>
      <c r="WQM34"/>
      <c r="WQN34"/>
      <c r="WQO34"/>
      <c r="WQP34"/>
      <c r="WQQ34"/>
      <c r="WQR34"/>
      <c r="WQS34"/>
      <c r="WQT34"/>
      <c r="WQU34"/>
      <c r="WQV34"/>
      <c r="WQW34"/>
      <c r="WQX34"/>
      <c r="WQY34"/>
      <c r="WQZ34"/>
      <c r="WRA34"/>
      <c r="WRB34"/>
      <c r="WRC34"/>
      <c r="WRD34"/>
      <c r="WRE34"/>
      <c r="WRF34"/>
      <c r="WRG34"/>
      <c r="WRH34"/>
      <c r="WRI34"/>
      <c r="WRJ34"/>
      <c r="WRK34"/>
      <c r="WRL34"/>
      <c r="WRM34"/>
      <c r="WRN34"/>
      <c r="WRO34"/>
      <c r="WRP34"/>
      <c r="WRQ34"/>
      <c r="WRR34"/>
      <c r="WRS34"/>
      <c r="WRT34"/>
      <c r="WRU34"/>
      <c r="WRV34"/>
      <c r="WRW34"/>
      <c r="WRX34"/>
      <c r="WRY34"/>
      <c r="WRZ34"/>
      <c r="WSA34"/>
      <c r="WSB34"/>
      <c r="WSC34"/>
      <c r="WSD34"/>
      <c r="WSE34"/>
      <c r="WSF34"/>
      <c r="WSG34"/>
      <c r="WSH34"/>
      <c r="WSI34"/>
      <c r="WSJ34"/>
      <c r="WSK34"/>
      <c r="WSL34"/>
      <c r="WSM34"/>
      <c r="WSN34"/>
      <c r="WSO34"/>
      <c r="WSP34"/>
      <c r="WSQ34"/>
      <c r="WSR34"/>
      <c r="WSS34"/>
      <c r="WST34"/>
      <c r="WSU34"/>
      <c r="WSV34"/>
      <c r="WSW34"/>
      <c r="WSX34"/>
      <c r="WSY34"/>
      <c r="WSZ34"/>
      <c r="WTA34"/>
      <c r="WTB34"/>
      <c r="WTC34"/>
      <c r="WTD34"/>
      <c r="WTE34"/>
      <c r="WTF34"/>
      <c r="WTG34"/>
      <c r="WTH34"/>
      <c r="WTI34"/>
      <c r="WTJ34"/>
      <c r="WTK34"/>
      <c r="WTL34"/>
      <c r="WTM34"/>
      <c r="WTN34"/>
      <c r="WTO34"/>
      <c r="WTP34"/>
      <c r="WTQ34"/>
      <c r="WTR34"/>
      <c r="WTS34"/>
      <c r="WTT34"/>
      <c r="WTU34"/>
      <c r="WTV34"/>
      <c r="WTW34"/>
      <c r="WTX34"/>
      <c r="WTY34"/>
      <c r="WTZ34"/>
      <c r="WUA34"/>
      <c r="WUB34"/>
      <c r="WUC34"/>
      <c r="WUD34"/>
      <c r="WUE34"/>
      <c r="WUF34"/>
      <c r="WUG34"/>
      <c r="WUH34"/>
      <c r="WUI34"/>
      <c r="WUJ34"/>
      <c r="WUK34"/>
      <c r="WUL34"/>
      <c r="WUM34"/>
      <c r="WUN34"/>
      <c r="WUO34"/>
      <c r="WUP34"/>
      <c r="WUQ34"/>
      <c r="WUR34"/>
      <c r="WUS34"/>
      <c r="WUT34"/>
      <c r="WUU34"/>
      <c r="WUV34"/>
      <c r="WUW34"/>
      <c r="WUX34"/>
      <c r="WUY34"/>
      <c r="WUZ34"/>
      <c r="WVA34"/>
      <c r="WVB34"/>
      <c r="WVC34"/>
      <c r="WVD34"/>
      <c r="WVE34"/>
      <c r="WVF34"/>
      <c r="WVG34"/>
      <c r="WVH34"/>
      <c r="WVI34"/>
      <c r="WVJ34"/>
      <c r="WVK34"/>
      <c r="WVL34"/>
      <c r="WVM34"/>
      <c r="WVN34"/>
      <c r="WVO34"/>
      <c r="WVP34"/>
      <c r="WVQ34"/>
      <c r="WVR34"/>
      <c r="WVS34"/>
      <c r="WVT34"/>
      <c r="WVU34"/>
      <c r="WVV34"/>
      <c r="WVW34"/>
      <c r="WVX34"/>
      <c r="WVY34"/>
      <c r="WVZ34"/>
      <c r="WWA34"/>
      <c r="WWB34"/>
      <c r="WWC34"/>
      <c r="WWD34"/>
      <c r="WWE34"/>
      <c r="WWF34"/>
      <c r="WWG34"/>
      <c r="WWH34"/>
      <c r="WWI34"/>
      <c r="WWJ34"/>
      <c r="WWK34"/>
      <c r="WWL34"/>
      <c r="WWM34"/>
      <c r="WWN34"/>
      <c r="WWO34"/>
      <c r="WWP34"/>
      <c r="WWQ34"/>
      <c r="WWR34"/>
      <c r="WWS34"/>
      <c r="WWT34"/>
      <c r="WWU34"/>
      <c r="WWV34"/>
      <c r="WWW34"/>
      <c r="WWX34"/>
      <c r="WWY34"/>
      <c r="WWZ34"/>
      <c r="WXA34"/>
      <c r="WXB34"/>
      <c r="WXC34"/>
      <c r="WXD34"/>
      <c r="WXE34"/>
      <c r="WXF34"/>
      <c r="WXG34"/>
      <c r="WXH34"/>
      <c r="WXI34"/>
      <c r="WXJ34"/>
      <c r="WXK34"/>
      <c r="WXL34"/>
      <c r="WXM34"/>
      <c r="WXN34"/>
      <c r="WXO34"/>
      <c r="WXP34"/>
      <c r="WXQ34"/>
      <c r="WXR34"/>
      <c r="WXS34"/>
      <c r="WXT34"/>
      <c r="WXU34"/>
      <c r="WXV34"/>
      <c r="WXW34"/>
      <c r="WXX34"/>
      <c r="WXY34"/>
      <c r="WXZ34"/>
      <c r="WYA34"/>
      <c r="WYB34"/>
      <c r="WYC34"/>
      <c r="WYD34"/>
      <c r="WYE34"/>
      <c r="WYF34"/>
      <c r="WYG34"/>
      <c r="WYH34"/>
      <c r="WYI34"/>
      <c r="WYJ34"/>
      <c r="WYK34"/>
      <c r="WYL34"/>
      <c r="WYM34"/>
      <c r="WYN34"/>
      <c r="WYO34"/>
      <c r="WYP34"/>
      <c r="WYQ34"/>
      <c r="WYR34"/>
      <c r="WYS34"/>
      <c r="WYT34"/>
      <c r="WYU34"/>
      <c r="WYV34"/>
      <c r="WYW34"/>
      <c r="WYX34"/>
      <c r="WYY34"/>
      <c r="WYZ34"/>
      <c r="WZA34"/>
      <c r="WZB34"/>
      <c r="WZC34"/>
      <c r="WZD34"/>
      <c r="WZE34"/>
      <c r="WZF34"/>
      <c r="WZG34"/>
      <c r="WZH34"/>
      <c r="WZI34"/>
      <c r="WZJ34"/>
      <c r="WZK34"/>
      <c r="WZL34"/>
      <c r="WZM34"/>
      <c r="WZN34"/>
      <c r="WZO34"/>
      <c r="WZP34"/>
      <c r="WZQ34"/>
      <c r="WZR34"/>
      <c r="WZS34"/>
      <c r="WZT34"/>
      <c r="WZU34"/>
      <c r="WZV34"/>
      <c r="WZW34"/>
      <c r="WZX34"/>
      <c r="WZY34"/>
      <c r="WZZ34"/>
      <c r="XAA34"/>
      <c r="XAB34"/>
      <c r="XAC34"/>
      <c r="XAD34"/>
      <c r="XAE34"/>
      <c r="XAF34"/>
      <c r="XAG34"/>
      <c r="XAH34"/>
      <c r="XAI34"/>
      <c r="XAJ34"/>
      <c r="XAK34"/>
      <c r="XAL34"/>
      <c r="XAM34"/>
      <c r="XAN34"/>
      <c r="XAO34"/>
      <c r="XAP34"/>
      <c r="XAQ34"/>
      <c r="XAR34"/>
      <c r="XAS34"/>
      <c r="XAT34"/>
      <c r="XAU34"/>
      <c r="XAV34"/>
      <c r="XAW34"/>
      <c r="XAX34"/>
      <c r="XAY34"/>
      <c r="XAZ34"/>
      <c r="XBA34"/>
      <c r="XBB34"/>
      <c r="XBC34"/>
      <c r="XBD34"/>
      <c r="XBE34"/>
      <c r="XBF34"/>
      <c r="XBG34"/>
      <c r="XBH34"/>
      <c r="XBI34"/>
      <c r="XBJ34"/>
      <c r="XBK34"/>
      <c r="XBL34"/>
      <c r="XBM34"/>
      <c r="XBN34"/>
      <c r="XBO34"/>
      <c r="XBP34"/>
      <c r="XBQ34"/>
      <c r="XBR34"/>
      <c r="XBS34"/>
      <c r="XBT34"/>
      <c r="XBU34"/>
      <c r="XBV34"/>
      <c r="XBW34"/>
      <c r="XBX34"/>
      <c r="XBY34"/>
      <c r="XBZ34"/>
      <c r="XCA34"/>
      <c r="XCB34"/>
      <c r="XCC34"/>
      <c r="XCD34"/>
      <c r="XCE34"/>
      <c r="XCF34"/>
      <c r="XCG34"/>
      <c r="XCH34"/>
      <c r="XCI34"/>
      <c r="XCJ34"/>
      <c r="XCK34"/>
      <c r="XCL34"/>
      <c r="XCM34"/>
      <c r="XCN34"/>
      <c r="XCO34"/>
      <c r="XCP34"/>
      <c r="XCQ34"/>
      <c r="XCR34"/>
      <c r="XCS34"/>
      <c r="XCT34"/>
      <c r="XCU34"/>
      <c r="XCV34"/>
      <c r="XCW34"/>
      <c r="XCX34"/>
      <c r="XCY34"/>
      <c r="XCZ34"/>
      <c r="XDA34"/>
      <c r="XDB34"/>
      <c r="XDC34"/>
      <c r="XDD34"/>
      <c r="XDE34"/>
      <c r="XDF34"/>
      <c r="XDG34"/>
      <c r="XDH34"/>
      <c r="XDI34"/>
      <c r="XDJ34"/>
      <c r="XDK34"/>
      <c r="XDL34"/>
      <c r="XDM34"/>
      <c r="XDN34"/>
      <c r="XDO34"/>
      <c r="XDP34"/>
      <c r="XDQ34"/>
      <c r="XDR34"/>
      <c r="XDS34"/>
      <c r="XDT34"/>
      <c r="XDU34"/>
      <c r="XDV34"/>
      <c r="XDW34"/>
      <c r="XDX34"/>
      <c r="XDY34"/>
      <c r="XDZ34"/>
      <c r="XEA34"/>
      <c r="XEB34"/>
      <c r="XEC34"/>
      <c r="XED34"/>
      <c r="XEE34"/>
      <c r="XEF34"/>
      <c r="XEG34"/>
    </row>
    <row r="35" spans="1:16361" ht="16" thickTop="1" x14ac:dyDescent="0.2">
      <c r="A35" s="170">
        <f t="shared" si="13"/>
        <v>45073.999305555553</v>
      </c>
      <c r="B35" s="25">
        <f t="shared" si="0"/>
        <v>3</v>
      </c>
      <c r="C35" s="6">
        <f>Penman!Z30</f>
        <v>0.20706240401122378</v>
      </c>
      <c r="D35" s="7">
        <f t="shared" si="7"/>
        <v>0.50666666666666671</v>
      </c>
      <c r="E35" s="7">
        <f t="shared" si="8"/>
        <v>0.1049116180323534</v>
      </c>
      <c r="F35">
        <f>'Table (Dly)'!C29</f>
        <v>0</v>
      </c>
      <c r="G35" s="16"/>
      <c r="I35" s="11">
        <f t="shared" si="1"/>
        <v>0.65954469019482775</v>
      </c>
      <c r="J35" s="8">
        <f t="shared" si="2"/>
        <v>0.25838442082850877</v>
      </c>
      <c r="L35" s="11">
        <f t="shared" si="9"/>
        <v>0</v>
      </c>
      <c r="M35" s="15">
        <f t="shared" si="3"/>
        <v>11.142857142857144</v>
      </c>
      <c r="N35" s="11">
        <f t="shared" si="14"/>
        <v>2.5525714285714285</v>
      </c>
      <c r="O35" s="11">
        <f t="shared" si="15"/>
        <v>1.2465591598303731</v>
      </c>
      <c r="P35" s="11">
        <f t="shared" si="15"/>
        <v>2.7200000000000006</v>
      </c>
      <c r="Q35" s="11">
        <f t="shared" si="11"/>
        <v>0</v>
      </c>
      <c r="R35" s="11">
        <f t="shared" si="12"/>
        <v>1.9106711817557323</v>
      </c>
      <c r="T35">
        <v>1.2</v>
      </c>
      <c r="U35" s="210">
        <v>0.19533333333333336</v>
      </c>
      <c r="V35" s="210">
        <v>0.29366666666666669</v>
      </c>
      <c r="W35" s="210">
        <v>0.36633333333333334</v>
      </c>
      <c r="X35" s="210">
        <v>0.39733333333333332</v>
      </c>
      <c r="Y35">
        <f t="shared" si="4"/>
        <v>7.516</v>
      </c>
      <c r="Z35" s="25" cm="1">
        <f t="array" ref="Z35">IF(Y35&gt;0,(Y35-θr)/(θs-θr),-999)</f>
        <v>0.14871323529411765</v>
      </c>
      <c r="AA35" s="73">
        <f t="shared" si="5"/>
        <v>0.89999999999999991</v>
      </c>
      <c r="AB35" s="25">
        <f t="shared" si="6"/>
        <v>0.58684108282781589</v>
      </c>
      <c r="AC35" s="25">
        <f>IF(T35&lt;Ds,'Rainfed corn'!E35,IF(T35&gt;Dd,0,'Rainfed corn'!E35*AB35))</f>
        <v>6.1566447527324479E-2</v>
      </c>
      <c r="AE35" s="25"/>
      <c r="AF35" s="25"/>
      <c r="AG35" s="25"/>
      <c r="AH35" s="25"/>
      <c r="AI35" s="25"/>
      <c r="AJ35" s="25"/>
      <c r="AK35" s="25"/>
      <c r="AL35" s="25"/>
      <c r="AM35" s="25"/>
      <c r="AN35" s="25"/>
      <c r="AO35" s="25"/>
      <c r="AP35" s="25"/>
      <c r="AQ35" s="25"/>
      <c r="AR35" s="25"/>
      <c r="AS35" s="25"/>
      <c r="AT35" s="25"/>
      <c r="AU35" s="25"/>
    </row>
    <row r="36" spans="1:16361" ht="15" x14ac:dyDescent="0.2">
      <c r="A36" s="170">
        <f t="shared" si="13"/>
        <v>45074.999305555553</v>
      </c>
      <c r="B36" s="25">
        <f t="shared" si="0"/>
        <v>3</v>
      </c>
      <c r="C36" s="6">
        <f>Penman!Z31</f>
        <v>0.1875053812547908</v>
      </c>
      <c r="D36" s="7">
        <f t="shared" si="7"/>
        <v>0.50666666666666671</v>
      </c>
      <c r="E36" s="7">
        <f t="shared" si="8"/>
        <v>9.5002726502427345E-2</v>
      </c>
      <c r="F36">
        <f>'Table (Dly)'!C30</f>
        <v>0</v>
      </c>
      <c r="G36" s="16"/>
      <c r="I36" s="11">
        <f t="shared" si="1"/>
        <v>0.75454741669725511</v>
      </c>
      <c r="J36" s="8">
        <f t="shared" si="2"/>
        <v>0.28354261954481352</v>
      </c>
      <c r="L36" s="11">
        <f t="shared" si="9"/>
        <v>0</v>
      </c>
      <c r="M36" s="15">
        <f t="shared" si="3"/>
        <v>11.61904761904762</v>
      </c>
      <c r="N36" s="11">
        <f t="shared" si="14"/>
        <v>2.661142857142857</v>
      </c>
      <c r="O36" s="11">
        <f t="shared" si="15"/>
        <v>1.3415618863328005</v>
      </c>
      <c r="P36" s="11">
        <f t="shared" si="15"/>
        <v>2.7200000000000006</v>
      </c>
      <c r="Q36" s="11">
        <f t="shared" si="11"/>
        <v>0</v>
      </c>
      <c r="R36" s="11">
        <f t="shared" si="12"/>
        <v>1.9106711817557323</v>
      </c>
      <c r="T36">
        <v>1.2</v>
      </c>
      <c r="U36" s="210">
        <v>0.19533333333333336</v>
      </c>
      <c r="V36" s="210">
        <v>0.29366666666666669</v>
      </c>
      <c r="W36" s="210">
        <v>0.36633333333333334</v>
      </c>
      <c r="X36" s="210">
        <v>0.39733333333333332</v>
      </c>
      <c r="Y36">
        <f t="shared" si="4"/>
        <v>7.516</v>
      </c>
      <c r="Z36" s="25" cm="1">
        <f t="array" ref="Z36">IF(Y36&gt;0,(Y36-θr)/(θs-θr),-999)</f>
        <v>0.14871323529411765</v>
      </c>
      <c r="AA36" s="73">
        <f t="shared" si="5"/>
        <v>0.89999999999999991</v>
      </c>
      <c r="AB36" s="25">
        <f t="shared" si="6"/>
        <v>0.58684108282781589</v>
      </c>
      <c r="AC36" s="25">
        <f>IF(T36&lt;Ds,'Rainfed corn'!E36,IF(T36&gt;Dd,0,'Rainfed corn'!E36*AB36))</f>
        <v>5.5751502892279307E-2</v>
      </c>
      <c r="AE36" s="25"/>
      <c r="AF36" s="25"/>
      <c r="AG36" s="25"/>
      <c r="AH36" s="25"/>
      <c r="AI36" s="25"/>
      <c r="AJ36" s="25"/>
      <c r="AK36" s="25"/>
      <c r="AL36" s="25"/>
      <c r="AM36" s="25"/>
      <c r="AN36" s="25"/>
      <c r="AO36" s="25"/>
      <c r="AP36" s="25"/>
      <c r="AQ36" s="25"/>
      <c r="AR36" s="25"/>
      <c r="AS36" s="25"/>
      <c r="AT36" s="25"/>
      <c r="AU36" s="25"/>
    </row>
    <row r="37" spans="1:16361" ht="15" x14ac:dyDescent="0.2">
      <c r="A37" s="170">
        <f t="shared" si="13"/>
        <v>45075.999305555553</v>
      </c>
      <c r="B37" s="25">
        <f t="shared" si="0"/>
        <v>3</v>
      </c>
      <c r="C37" s="6">
        <f>Penman!Z32</f>
        <v>0.20656444492776266</v>
      </c>
      <c r="D37" s="7">
        <f t="shared" si="7"/>
        <v>0.50666666666666671</v>
      </c>
      <c r="E37" s="7">
        <f t="shared" si="8"/>
        <v>0.10465931876339976</v>
      </c>
      <c r="F37">
        <f>'Table (Dly)'!C31</f>
        <v>0</v>
      </c>
      <c r="G37" s="16"/>
      <c r="I37" s="11">
        <f t="shared" si="1"/>
        <v>0.85920673546065485</v>
      </c>
      <c r="J37" s="8">
        <f t="shared" si="2"/>
        <v>0.31040705760861803</v>
      </c>
      <c r="L37" s="11">
        <f t="shared" si="9"/>
        <v>0</v>
      </c>
      <c r="M37" s="15">
        <f t="shared" si="3"/>
        <v>12.095238095238097</v>
      </c>
      <c r="N37" s="11">
        <f t="shared" si="14"/>
        <v>2.7680000000000002</v>
      </c>
      <c r="O37" s="11">
        <f t="shared" si="15"/>
        <v>1.4462212050962002</v>
      </c>
      <c r="P37" s="11">
        <f t="shared" si="15"/>
        <v>2.7200000000000006</v>
      </c>
      <c r="Q37" s="11">
        <f t="shared" si="11"/>
        <v>0</v>
      </c>
      <c r="R37" s="11">
        <f t="shared" si="12"/>
        <v>1.9106711817557323</v>
      </c>
      <c r="T37">
        <v>1.2</v>
      </c>
      <c r="U37" s="210">
        <v>0.19533333333333336</v>
      </c>
      <c r="V37" s="210">
        <v>0.29366666666666669</v>
      </c>
      <c r="W37" s="210">
        <v>0.36633333333333334</v>
      </c>
      <c r="X37" s="210">
        <v>0.39733333333333332</v>
      </c>
      <c r="Y37">
        <f t="shared" si="4"/>
        <v>7.516</v>
      </c>
      <c r="Z37" s="25" cm="1">
        <f t="array" ref="Z37">IF(Y37&gt;0,(Y37-θr)/(θs-θr),-999)</f>
        <v>0.14871323529411765</v>
      </c>
      <c r="AA37" s="73">
        <f t="shared" si="5"/>
        <v>0.89999999999999991</v>
      </c>
      <c r="AB37" s="25">
        <f t="shared" si="6"/>
        <v>0.58684108282781589</v>
      </c>
      <c r="AC37" s="25">
        <f>IF(T37&lt;Ds,'Rainfed corn'!E37,IF(T37&gt;Dd,0,'Rainfed corn'!E37*AB37))</f>
        <v>6.1418387951135064E-2</v>
      </c>
      <c r="AE37" s="25"/>
      <c r="AF37" s="25"/>
      <c r="AG37" s="25"/>
      <c r="AH37" s="25"/>
      <c r="AI37" s="25"/>
      <c r="AJ37" s="25"/>
      <c r="AK37" s="25"/>
      <c r="AL37" s="25"/>
      <c r="AM37" s="25"/>
      <c r="AN37" s="25"/>
      <c r="AO37" s="25"/>
      <c r="AP37" s="25"/>
      <c r="AQ37" s="25"/>
      <c r="AR37" s="25"/>
      <c r="AS37" s="25"/>
      <c r="AT37" s="25"/>
      <c r="AU37" s="25"/>
    </row>
    <row r="38" spans="1:16361" ht="15" x14ac:dyDescent="0.2">
      <c r="A38" s="170">
        <f t="shared" si="13"/>
        <v>45076.999305555553</v>
      </c>
      <c r="B38" s="25">
        <f t="shared" si="0"/>
        <v>3</v>
      </c>
      <c r="C38" s="6">
        <f>Penman!Z33</f>
        <v>0.14206887256498366</v>
      </c>
      <c r="D38" s="7">
        <f t="shared" si="7"/>
        <v>0.50666666666666671</v>
      </c>
      <c r="E38" s="7">
        <f t="shared" si="8"/>
        <v>7.1981562099591723E-2</v>
      </c>
      <c r="F38">
        <f>'Table (Dly)'!C32</f>
        <v>0</v>
      </c>
      <c r="G38" s="16"/>
      <c r="I38" s="11">
        <f t="shared" si="1"/>
        <v>0.93118829756024657</v>
      </c>
      <c r="J38" s="8">
        <f t="shared" si="2"/>
        <v>0.32468211212003018</v>
      </c>
      <c r="L38" s="11">
        <f t="shared" si="9"/>
        <v>0</v>
      </c>
      <c r="M38" s="15">
        <f t="shared" si="3"/>
        <v>12.571428571428573</v>
      </c>
      <c r="N38" s="11">
        <f t="shared" si="14"/>
        <v>2.8680000000000003</v>
      </c>
      <c r="O38" s="11">
        <f t="shared" si="15"/>
        <v>1.5182027671957918</v>
      </c>
      <c r="P38" s="11">
        <f t="shared" si="15"/>
        <v>2.7200000000000006</v>
      </c>
      <c r="Q38" s="11">
        <f t="shared" si="11"/>
        <v>0</v>
      </c>
      <c r="R38" s="11">
        <f t="shared" si="12"/>
        <v>1.9106711817557323</v>
      </c>
      <c r="T38">
        <v>1.2</v>
      </c>
      <c r="U38" s="210">
        <v>0.19533333333333336</v>
      </c>
      <c r="V38" s="210">
        <v>0.29366666666666669</v>
      </c>
      <c r="W38" s="210">
        <v>0.36633333333333334</v>
      </c>
      <c r="X38" s="210">
        <v>0.39733333333333332</v>
      </c>
      <c r="Y38">
        <f t="shared" si="4"/>
        <v>7.516</v>
      </c>
      <c r="Z38" s="25" cm="1">
        <f t="array" ref="Z38">IF(Y38&gt;0,(Y38-θr)/(θs-θr),-999)</f>
        <v>0.14871323529411765</v>
      </c>
      <c r="AA38" s="73">
        <f t="shared" si="5"/>
        <v>0.89999999999999991</v>
      </c>
      <c r="AB38" s="25">
        <f t="shared" si="6"/>
        <v>0.58684108282781589</v>
      </c>
      <c r="AC38" s="25">
        <f>IF(T38&lt;Ds,'Rainfed corn'!E38,IF(T38&gt;Dd,0,'Rainfed corn'!E38*AB38))</f>
        <v>4.2241737846162079E-2</v>
      </c>
      <c r="AE38" s="25"/>
      <c r="AF38" s="25"/>
      <c r="AG38" s="25"/>
      <c r="AH38" s="25"/>
      <c r="AI38" s="25"/>
      <c r="AJ38" s="25"/>
      <c r="AK38" s="25"/>
      <c r="AL38" s="25"/>
      <c r="AM38" s="25"/>
      <c r="AN38" s="25"/>
      <c r="AO38" s="25"/>
      <c r="AP38" s="25"/>
      <c r="AQ38" s="25"/>
      <c r="AR38" s="25"/>
      <c r="AS38" s="25"/>
      <c r="AT38" s="25"/>
      <c r="AU38" s="25"/>
    </row>
    <row r="39" spans="1:16361" ht="15" x14ac:dyDescent="0.2">
      <c r="A39" s="170">
        <f t="shared" si="13"/>
        <v>45077.999305555553</v>
      </c>
      <c r="B39" s="25">
        <f t="shared" si="0"/>
        <v>3</v>
      </c>
      <c r="C39" s="6">
        <f>Penman!Z34</f>
        <v>0.20499481623723739</v>
      </c>
      <c r="D39" s="7">
        <f t="shared" si="7"/>
        <v>0.50666666666666671</v>
      </c>
      <c r="E39" s="7">
        <f t="shared" si="8"/>
        <v>0.10386404022686696</v>
      </c>
      <c r="F39">
        <f>'Table (Dly)'!C33</f>
        <v>0</v>
      </c>
      <c r="G39" s="16"/>
      <c r="I39" s="11">
        <f t="shared" si="1"/>
        <v>1.0350523377871135</v>
      </c>
      <c r="J39" s="8">
        <f t="shared" si="2"/>
        <v>0.34873731057517299</v>
      </c>
      <c r="L39" s="11">
        <f t="shared" si="9"/>
        <v>0</v>
      </c>
      <c r="M39" s="15">
        <f t="shared" si="3"/>
        <v>13.047619047619049</v>
      </c>
      <c r="N39" s="11">
        <f t="shared" si="14"/>
        <v>2.968</v>
      </c>
      <c r="O39" s="11">
        <f t="shared" si="15"/>
        <v>1.6220668074226587</v>
      </c>
      <c r="P39" s="11">
        <f t="shared" si="15"/>
        <v>2.7200000000000006</v>
      </c>
      <c r="Q39" s="11">
        <f t="shared" si="11"/>
        <v>0</v>
      </c>
      <c r="R39" s="11">
        <f t="shared" si="12"/>
        <v>1.9106711817557323</v>
      </c>
      <c r="T39">
        <v>1.2</v>
      </c>
      <c r="U39" s="210">
        <v>0.19533333333333336</v>
      </c>
      <c r="V39" s="210">
        <v>0.29366666666666669</v>
      </c>
      <c r="W39" s="210">
        <v>0.36633333333333334</v>
      </c>
      <c r="X39" s="210">
        <v>0.39733333333333332</v>
      </c>
      <c r="Y39">
        <f t="shared" si="4"/>
        <v>7.516</v>
      </c>
      <c r="Z39" s="25" cm="1">
        <f t="array" ref="Z39">IF(Y39&gt;0,(Y39-θr)/(θs-θr),-999)</f>
        <v>0.14871323529411765</v>
      </c>
      <c r="AA39" s="73">
        <f t="shared" si="5"/>
        <v>0.89999999999999991</v>
      </c>
      <c r="AB39" s="25">
        <f t="shared" si="6"/>
        <v>0.58684108282781589</v>
      </c>
      <c r="AC39" s="25">
        <f>IF(T39&lt;Ds,'Rainfed corn'!E39,IF(T39&gt;Dd,0,'Rainfed corn'!E39*AB39))</f>
        <v>6.0951685833606432E-2</v>
      </c>
      <c r="AE39" s="25"/>
      <c r="AF39" s="25"/>
      <c r="AG39" s="25"/>
      <c r="AH39" s="25"/>
      <c r="AI39" s="25"/>
      <c r="AJ39" s="25"/>
      <c r="AK39" s="25"/>
      <c r="AL39" s="25"/>
      <c r="AM39" s="25"/>
      <c r="AN39" s="25"/>
      <c r="AO39" s="25"/>
      <c r="AP39" s="25"/>
      <c r="AQ39" s="25"/>
      <c r="AR39" s="25"/>
      <c r="AS39" s="25"/>
      <c r="AT39" s="25"/>
      <c r="AU39" s="25"/>
    </row>
    <row r="40" spans="1:16361" ht="15" x14ac:dyDescent="0.2">
      <c r="A40" s="170">
        <f t="shared" si="13"/>
        <v>45078.999305555553</v>
      </c>
      <c r="B40" s="25">
        <f t="shared" si="0"/>
        <v>3</v>
      </c>
      <c r="C40" s="6">
        <f>Penman!Z35</f>
        <v>0.21859589040073407</v>
      </c>
      <c r="D40" s="7">
        <f t="shared" si="7"/>
        <v>0.50666666666666671</v>
      </c>
      <c r="E40" s="7">
        <f t="shared" si="8"/>
        <v>0.11075525113637194</v>
      </c>
      <c r="F40">
        <f>'Table (Dly)'!C34</f>
        <v>0</v>
      </c>
      <c r="G40" s="16"/>
      <c r="I40" s="11">
        <f t="shared" si="1"/>
        <v>1.1458075889234853</v>
      </c>
      <c r="J40" s="8">
        <f t="shared" si="2"/>
        <v>0.37347053093985833</v>
      </c>
      <c r="K40" s="289"/>
      <c r="L40" s="11">
        <f t="shared" si="9"/>
        <v>0</v>
      </c>
      <c r="M40" s="15">
        <f t="shared" si="3"/>
        <v>13.523809523809526</v>
      </c>
      <c r="N40" s="11">
        <f t="shared" si="14"/>
        <v>3.0680000000000001</v>
      </c>
      <c r="O40" s="11">
        <f t="shared" si="15"/>
        <v>1.7328220585590306</v>
      </c>
      <c r="P40" s="11">
        <f t="shared" si="15"/>
        <v>2.7200000000000006</v>
      </c>
      <c r="Q40" s="11">
        <f t="shared" si="11"/>
        <v>0</v>
      </c>
      <c r="R40" s="11">
        <f t="shared" si="12"/>
        <v>1.9106711817557323</v>
      </c>
      <c r="T40">
        <v>1.2</v>
      </c>
      <c r="U40" s="210">
        <v>0.19533333333333336</v>
      </c>
      <c r="V40" s="210">
        <v>0.29366666666666669</v>
      </c>
      <c r="W40" s="210">
        <v>0.36633333333333334</v>
      </c>
      <c r="X40" s="210">
        <v>0.39733333333333332</v>
      </c>
      <c r="Y40">
        <f t="shared" si="4"/>
        <v>7.516</v>
      </c>
      <c r="Z40" s="25" cm="1">
        <f t="array" ref="Z40">IF(Y40&gt;0,(Y40-θr)/(θs-θr),-999)</f>
        <v>0.14871323529411765</v>
      </c>
      <c r="AA40" s="73">
        <f t="shared" si="5"/>
        <v>0.89999999999999991</v>
      </c>
      <c r="AB40" s="25">
        <f t="shared" si="6"/>
        <v>0.58684108282781589</v>
      </c>
      <c r="AC40" s="25">
        <f>IF(T40&lt;Ds,'Rainfed corn'!E40,IF(T40&gt;Dd,0,'Rainfed corn'!E40*AB40))</f>
        <v>6.4995731505735191E-2</v>
      </c>
      <c r="AE40" s="25"/>
      <c r="AF40" s="25"/>
      <c r="AG40" s="25"/>
      <c r="AH40" s="25"/>
      <c r="AI40" s="25"/>
      <c r="AJ40" s="25"/>
      <c r="AK40" s="25"/>
      <c r="AL40" s="25"/>
      <c r="AM40" s="25"/>
      <c r="AN40" s="25"/>
      <c r="AO40" s="25"/>
      <c r="AP40" s="25"/>
      <c r="AQ40" s="25"/>
      <c r="AR40" s="25"/>
      <c r="AS40" s="25"/>
      <c r="AT40" s="25"/>
      <c r="AU40" s="25"/>
    </row>
    <row r="41" spans="1:16361" ht="15" x14ac:dyDescent="0.2">
      <c r="A41" s="170">
        <f t="shared" si="13"/>
        <v>45079.999305555553</v>
      </c>
      <c r="B41" s="25">
        <f t="shared" ref="B41:B72" si="16">IF(A41&lt;Emergence,0,IF(A41&gt;Harvest,0,INT((A41-Emergence)/7)+1))</f>
        <v>3</v>
      </c>
      <c r="C41" s="6">
        <f>Penman!Z36</f>
        <v>0.2463029280125941</v>
      </c>
      <c r="D41" s="7">
        <f t="shared" si="7"/>
        <v>0.50666666666666671</v>
      </c>
      <c r="E41" s="7">
        <f t="shared" si="8"/>
        <v>0.12479348352638102</v>
      </c>
      <c r="F41">
        <f>'Table (Dly)'!C35</f>
        <v>0</v>
      </c>
      <c r="G41" s="16"/>
      <c r="I41" s="11">
        <f t="shared" si="1"/>
        <v>1.2706010724498664</v>
      </c>
      <c r="J41" s="8">
        <f t="shared" si="2"/>
        <v>0.40107357084907397</v>
      </c>
      <c r="K41" s="289"/>
      <c r="L41" s="11">
        <f t="shared" si="9"/>
        <v>0</v>
      </c>
      <c r="M41" s="15">
        <f t="shared" ref="M41:M74" si="17">IF(VLOOKUP(Crop,CropInfo,4,FALSE)=1,VLOOKUP(Crop,CropInfo,3,FALSE),IF(A41&lt;=Emergence,RZinitial,IF(A41&gt;Harvest,RZinitial,IF(AND(A41&gt;Emergence,B41&lt;VLOOKUP(Crop,CropInfo,4,FALSE)),M40+(VLOOKUP(Crop,CropInfo,3,FALSE)-RZinitial)/((VLOOKUP(Crop,CropInfo,4,FALSE)-1)*7),VLOOKUP(Crop,CropInfo,3,FALSE)))))</f>
        <v>14.000000000000002</v>
      </c>
      <c r="N41" s="11">
        <f t="shared" si="14"/>
        <v>3.1680000000000001</v>
      </c>
      <c r="O41" s="11">
        <f t="shared" si="15"/>
        <v>1.8576155420854117</v>
      </c>
      <c r="P41" s="11">
        <f t="shared" si="15"/>
        <v>2.7200000000000006</v>
      </c>
      <c r="Q41" s="11">
        <f t="shared" si="11"/>
        <v>0</v>
      </c>
      <c r="R41" s="11">
        <f t="shared" si="12"/>
        <v>1.9106711817557323</v>
      </c>
      <c r="T41">
        <v>1.2</v>
      </c>
      <c r="U41" s="210">
        <v>0.19533333333333336</v>
      </c>
      <c r="V41" s="210">
        <v>0.29366666666666669</v>
      </c>
      <c r="W41" s="210">
        <v>0.36633333333333334</v>
      </c>
      <c r="X41" s="210">
        <v>0.39733333333333332</v>
      </c>
      <c r="Y41">
        <f t="shared" si="4"/>
        <v>7.516</v>
      </c>
      <c r="Z41" s="25" cm="1">
        <f t="array" ref="Z41">IF(Y41&gt;0,(Y41-θr)/(θs-θr),-999)</f>
        <v>0.14871323529411765</v>
      </c>
      <c r="AA41" s="73">
        <f t="shared" ref="AA41:AA66" si="18">(Ds-T41)/(Ds-Dd)</f>
        <v>0.89999999999999991</v>
      </c>
      <c r="AB41" s="25">
        <f t="shared" ref="AB41:AB66" si="19">IF(Z41&gt;0,POWER((1-AA41),k*SIN(Z41*(PI()/2))),POWER((1-AA41),k*SIN(1*(PI()/2))))</f>
        <v>0.58684108282781589</v>
      </c>
      <c r="AC41" s="25">
        <f>IF(T41&lt;Ds,'Rainfed corn'!E41,IF(T41&gt;Dd,0,'Rainfed corn'!E41*AB41))</f>
        <v>7.323394300247664E-2</v>
      </c>
      <c r="AE41" s="25"/>
      <c r="AF41" s="25"/>
      <c r="AG41" s="25"/>
      <c r="AH41" s="25"/>
      <c r="AI41" s="25"/>
      <c r="AJ41" s="25"/>
      <c r="AK41" s="25"/>
      <c r="AL41" s="25"/>
      <c r="AM41" s="25"/>
      <c r="AN41" s="25"/>
      <c r="AO41" s="25"/>
      <c r="AP41" s="25"/>
      <c r="AQ41" s="25"/>
      <c r="AR41" s="25"/>
      <c r="AS41" s="25"/>
      <c r="AT41" s="25"/>
      <c r="AU41" s="25"/>
    </row>
    <row r="42" spans="1:16361" ht="15" x14ac:dyDescent="0.2">
      <c r="A42" s="170">
        <f t="shared" si="13"/>
        <v>45080.999305555553</v>
      </c>
      <c r="B42" s="25">
        <f t="shared" si="16"/>
        <v>4</v>
      </c>
      <c r="C42" s="6">
        <f>Penman!Z37</f>
        <v>0.25458325438374318</v>
      </c>
      <c r="D42" s="7">
        <f t="shared" ref="D42:D73" si="20">IF(B42&gt;0,IF(J41&lt;=SWDPcritical,1,((1-J41)/(1-SWDPcritical)))*VLOOKUP(0,$BE$241:$CA$241,B42+1,FALSE),0.2)</f>
        <v>0.62333333333333341</v>
      </c>
      <c r="E42" s="7">
        <f t="shared" si="8"/>
        <v>0.15869022856586659</v>
      </c>
      <c r="F42">
        <f>'Table (Dly)'!C36</f>
        <v>0</v>
      </c>
      <c r="G42" s="16"/>
      <c r="I42" s="11">
        <f t="shared" si="1"/>
        <v>1.4292913010157331</v>
      </c>
      <c r="J42" s="8">
        <f t="shared" si="2"/>
        <v>0.43735963923370041</v>
      </c>
      <c r="L42" s="11">
        <f t="shared" si="9"/>
        <v>0</v>
      </c>
      <c r="M42" s="15">
        <f t="shared" si="17"/>
        <v>14.476190476190478</v>
      </c>
      <c r="N42" s="11">
        <f t="shared" si="14"/>
        <v>3.2680000000000002</v>
      </c>
      <c r="O42" s="11">
        <f t="shared" ref="O42:P57" si="21">O41+E42</f>
        <v>2.0163057706512784</v>
      </c>
      <c r="P42" s="11">
        <f t="shared" si="21"/>
        <v>2.7200000000000006</v>
      </c>
      <c r="Q42" s="11">
        <f t="shared" si="11"/>
        <v>0</v>
      </c>
      <c r="R42" s="11">
        <f t="shared" si="12"/>
        <v>1.9106711817557323</v>
      </c>
      <c r="T42">
        <v>1.2</v>
      </c>
      <c r="U42" s="210">
        <v>0.19533333333333336</v>
      </c>
      <c r="V42" s="210">
        <v>0.29366666666666669</v>
      </c>
      <c r="W42" s="210">
        <v>0.36633333333333334</v>
      </c>
      <c r="X42" s="210">
        <v>0.39733333333333332</v>
      </c>
      <c r="Y42">
        <f t="shared" si="4"/>
        <v>7.516</v>
      </c>
      <c r="Z42" s="25" cm="1">
        <f t="array" ref="Z42">IF(Y42&gt;0,(Y42-θr)/(θs-θr),-999)</f>
        <v>0.14871323529411765</v>
      </c>
      <c r="AA42" s="73">
        <f t="shared" si="18"/>
        <v>0.89999999999999991</v>
      </c>
      <c r="AB42" s="25">
        <f t="shared" si="19"/>
        <v>0.58684108282781589</v>
      </c>
      <c r="AC42" s="25">
        <f>IF(T42&lt;Ds,'Rainfed corn'!E42,IF(T42&gt;Dd,0,'Rainfed corn'!E42*AB42))</f>
        <v>9.3125945565786752E-2</v>
      </c>
      <c r="AE42" s="25"/>
      <c r="AF42" s="25"/>
      <c r="AG42" s="25"/>
      <c r="AH42" s="25"/>
      <c r="AI42" s="25"/>
      <c r="AJ42" s="25"/>
      <c r="AK42" s="25"/>
      <c r="AL42" s="25"/>
      <c r="AM42" s="25"/>
      <c r="AN42" s="25"/>
      <c r="AO42" s="25"/>
      <c r="AP42" s="25"/>
      <c r="AQ42" s="25"/>
      <c r="AR42" s="25"/>
      <c r="AS42" s="25"/>
      <c r="AT42" s="25"/>
      <c r="AU42" s="25"/>
    </row>
    <row r="43" spans="1:16361" ht="15" x14ac:dyDescent="0.2">
      <c r="A43" s="170">
        <f t="shared" si="13"/>
        <v>45081.999305555553</v>
      </c>
      <c r="B43" s="25">
        <f t="shared" si="16"/>
        <v>4</v>
      </c>
      <c r="C43" s="6">
        <f>Penman!Z38</f>
        <v>0.26709275321993609</v>
      </c>
      <c r="D43" s="7">
        <f t="shared" si="20"/>
        <v>0.62333333333333341</v>
      </c>
      <c r="E43" s="7">
        <f t="shared" si="8"/>
        <v>0.16648781617376018</v>
      </c>
      <c r="F43">
        <f>'Table (Dly)'!C37</f>
        <v>0</v>
      </c>
      <c r="G43" s="16"/>
      <c r="I43" s="11">
        <f t="shared" si="1"/>
        <v>1.5957791171894933</v>
      </c>
      <c r="J43" s="261">
        <f t="shared" si="2"/>
        <v>0.47380615118452885</v>
      </c>
      <c r="L43" s="11">
        <f t="shared" si="9"/>
        <v>0</v>
      </c>
      <c r="M43" s="15">
        <f t="shared" si="17"/>
        <v>14.952380952380954</v>
      </c>
      <c r="N43" s="11">
        <f t="shared" si="14"/>
        <v>3.3680000000000003</v>
      </c>
      <c r="O43" s="11">
        <f t="shared" si="21"/>
        <v>2.1827935868250385</v>
      </c>
      <c r="P43" s="11">
        <f t="shared" si="21"/>
        <v>2.7200000000000006</v>
      </c>
      <c r="Q43" s="11">
        <f t="shared" si="11"/>
        <v>0</v>
      </c>
      <c r="R43" s="11">
        <f t="shared" si="12"/>
        <v>1.9106711817557323</v>
      </c>
      <c r="T43">
        <v>1.2</v>
      </c>
      <c r="U43" s="210">
        <v>0.19533333333333336</v>
      </c>
      <c r="V43" s="210">
        <v>0.29366666666666669</v>
      </c>
      <c r="W43" s="210">
        <v>0.36633333333333334</v>
      </c>
      <c r="X43" s="210">
        <v>0.39733333333333332</v>
      </c>
      <c r="Y43">
        <f t="shared" si="4"/>
        <v>7.516</v>
      </c>
      <c r="Z43" s="25" cm="1">
        <f t="array" ref="Z43">IF(Y43&gt;0,(Y43-θr)/(θs-θr),-999)</f>
        <v>0.14871323529411765</v>
      </c>
      <c r="AA43" s="73">
        <f t="shared" si="18"/>
        <v>0.89999999999999991</v>
      </c>
      <c r="AB43" s="25">
        <f t="shared" si="19"/>
        <v>0.58684108282781589</v>
      </c>
      <c r="AC43" s="25">
        <f>IF(T43&lt;Ds,'Rainfed corn'!E43,IF(T43&gt;Dd,0,'Rainfed corn'!E43*AB43))</f>
        <v>9.7701890321047785E-2</v>
      </c>
      <c r="AE43" s="25"/>
      <c r="AF43" s="25"/>
      <c r="AG43" s="25"/>
      <c r="AH43" s="25"/>
      <c r="AI43" s="25"/>
      <c r="AJ43" s="25"/>
      <c r="AK43" s="25"/>
      <c r="AL43" s="25"/>
      <c r="AM43" s="25"/>
      <c r="AN43" s="25"/>
      <c r="AO43" s="25"/>
      <c r="AP43" s="25"/>
      <c r="AQ43" s="25"/>
      <c r="AR43" s="25"/>
      <c r="AS43" s="25"/>
      <c r="AT43" s="25"/>
      <c r="AU43" s="25"/>
    </row>
    <row r="44" spans="1:16361" ht="15" x14ac:dyDescent="0.2">
      <c r="A44" s="170">
        <f t="shared" si="13"/>
        <v>45082.999305555553</v>
      </c>
      <c r="B44" s="25">
        <f t="shared" si="16"/>
        <v>4</v>
      </c>
      <c r="C44" s="6">
        <f>Penman!Z39</f>
        <v>0.19686934206651749</v>
      </c>
      <c r="D44" s="7">
        <f t="shared" si="20"/>
        <v>0.62333333333333341</v>
      </c>
      <c r="E44" s="7">
        <f t="shared" si="8"/>
        <v>0.12271522322146258</v>
      </c>
      <c r="F44">
        <f>'Table (Dly)'!C38</f>
        <v>0</v>
      </c>
      <c r="G44" s="16"/>
      <c r="I44" s="11">
        <f t="shared" si="1"/>
        <v>1.7184943404109558</v>
      </c>
      <c r="J44" s="8">
        <f t="shared" si="2"/>
        <v>0.49552893322115216</v>
      </c>
      <c r="L44" s="11">
        <f t="shared" si="9"/>
        <v>0</v>
      </c>
      <c r="M44" s="15">
        <f t="shared" si="17"/>
        <v>15.428571428571431</v>
      </c>
      <c r="N44" s="11">
        <f t="shared" ref="N44:N74" si="22">IF(M44=MAX(Zbj),VLOOKUP(M44,AWHCsite,6),((M44-VLOOKUP((MATCH(M44,Zbj,1)-1),SoilProp,3))/(VLOOKUP(MATCH(M44,Zbj,1),SoilProp,3)-VLOOKUP((MATCH(M44,Zbj,1)-1),SoilProp,3)))*(VLOOKUP(MATCH(M44,Zbj,1),SoilProp,8)-VLOOKUP((MATCH(M44,Zbj,1)-1),SoilProp,8))+VLOOKUP((MATCH(M44,Zbj,1)-1),SoilProp,8))</f>
        <v>3.4680000000000004</v>
      </c>
      <c r="O44" s="11">
        <f t="shared" si="21"/>
        <v>2.3055088100465011</v>
      </c>
      <c r="P44" s="11">
        <f t="shared" si="21"/>
        <v>2.7200000000000006</v>
      </c>
      <c r="Q44" s="11">
        <f t="shared" si="11"/>
        <v>0</v>
      </c>
      <c r="R44" s="11">
        <f t="shared" si="12"/>
        <v>1.9106711817557323</v>
      </c>
      <c r="T44">
        <v>1.2</v>
      </c>
      <c r="U44" s="210">
        <v>0.19533333333333336</v>
      </c>
      <c r="V44" s="210">
        <v>0.29366666666666669</v>
      </c>
      <c r="W44" s="210">
        <v>0.36633333333333334</v>
      </c>
      <c r="X44" s="210">
        <v>0.39733333333333332</v>
      </c>
      <c r="Y44">
        <f t="shared" si="4"/>
        <v>7.516</v>
      </c>
      <c r="Z44" s="25" cm="1">
        <f t="array" ref="Z44">IF(Y44&gt;0,(Y44-θr)/(θs-θr),-999)</f>
        <v>0.14871323529411765</v>
      </c>
      <c r="AA44" s="73">
        <f t="shared" si="18"/>
        <v>0.89999999999999991</v>
      </c>
      <c r="AB44" s="25">
        <f t="shared" si="19"/>
        <v>0.58684108282781589</v>
      </c>
      <c r="AC44" s="25">
        <f>IF(T44&lt;Ds,'Rainfed corn'!E44,IF(T44&gt;Dd,0,'Rainfed corn'!E44*AB44))</f>
        <v>7.2014334474740233E-2</v>
      </c>
      <c r="AE44" s="25"/>
      <c r="AF44" s="25"/>
      <c r="AG44" s="25"/>
      <c r="AH44" s="25"/>
      <c r="AI44" s="25"/>
      <c r="AJ44" s="25"/>
      <c r="AK44" s="25"/>
      <c r="AL44" s="25"/>
      <c r="AM44" s="25"/>
      <c r="AN44" s="25"/>
      <c r="AO44" s="25"/>
      <c r="AP44" s="25"/>
      <c r="AQ44" s="25"/>
      <c r="AR44" s="25"/>
    </row>
    <row r="45" spans="1:16361" ht="15" x14ac:dyDescent="0.2">
      <c r="A45" s="170">
        <f t="shared" si="13"/>
        <v>45083.999305555553</v>
      </c>
      <c r="B45" s="25">
        <f t="shared" si="16"/>
        <v>4</v>
      </c>
      <c r="C45" s="6">
        <f>Penman!Z40</f>
        <v>0.1730269839845886</v>
      </c>
      <c r="D45" s="7">
        <f t="shared" si="20"/>
        <v>0.62333333333333341</v>
      </c>
      <c r="E45" s="7">
        <f t="shared" si="8"/>
        <v>0.10785348668372691</v>
      </c>
      <c r="F45">
        <f>'Table (Dly)'!C39</f>
        <v>0</v>
      </c>
      <c r="G45" s="16"/>
      <c r="I45" s="11">
        <f t="shared" si="1"/>
        <v>1.8263478270946827</v>
      </c>
      <c r="J45" s="8">
        <f t="shared" si="2"/>
        <v>0.51186878562070692</v>
      </c>
      <c r="L45" s="11">
        <f t="shared" si="9"/>
        <v>0</v>
      </c>
      <c r="M45" s="15">
        <f t="shared" si="17"/>
        <v>15.904761904761907</v>
      </c>
      <c r="N45" s="11">
        <f t="shared" si="22"/>
        <v>3.5680000000000005</v>
      </c>
      <c r="O45" s="11">
        <f t="shared" si="21"/>
        <v>2.4133622967302282</v>
      </c>
      <c r="P45" s="11">
        <f t="shared" si="21"/>
        <v>2.7200000000000006</v>
      </c>
      <c r="Q45" s="11">
        <f t="shared" si="11"/>
        <v>0</v>
      </c>
      <c r="R45" s="11">
        <f t="shared" si="12"/>
        <v>1.9106711817557323</v>
      </c>
      <c r="T45">
        <v>1.2</v>
      </c>
      <c r="U45" s="210">
        <v>0.19533333333333336</v>
      </c>
      <c r="V45" s="210">
        <v>0.29366666666666669</v>
      </c>
      <c r="W45" s="210">
        <v>0.36633333333333334</v>
      </c>
      <c r="X45" s="210">
        <v>0.39733333333333332</v>
      </c>
      <c r="Y45">
        <f t="shared" si="4"/>
        <v>7.516</v>
      </c>
      <c r="Z45" s="25" cm="1">
        <f t="array" ref="Z45">IF(Y45&gt;0,(Y45-θr)/(θs-θr),-999)</f>
        <v>0.14871323529411765</v>
      </c>
      <c r="AA45" s="73">
        <f t="shared" si="18"/>
        <v>0.89999999999999991</v>
      </c>
      <c r="AB45" s="25">
        <f t="shared" si="19"/>
        <v>0.58684108282781589</v>
      </c>
      <c r="AC45" s="25">
        <f>IF(T45&lt;Ds,'Rainfed corn'!E45,IF(T45&gt;Dd,0,'Rainfed corn'!E45*AB45))</f>
        <v>6.3292856912233714E-2</v>
      </c>
      <c r="AE45" s="25"/>
      <c r="AF45" s="25"/>
      <c r="AG45" s="25"/>
      <c r="AH45" s="25"/>
      <c r="AI45" s="25"/>
      <c r="AJ45" s="25"/>
      <c r="AK45" s="25"/>
      <c r="AL45" s="25"/>
      <c r="AM45" s="25"/>
      <c r="AN45" s="25"/>
      <c r="AO45" s="25"/>
      <c r="AP45" s="25"/>
      <c r="AQ45" s="25"/>
      <c r="AR45" s="25"/>
    </row>
    <row r="46" spans="1:16361" ht="13.5" customHeight="1" x14ac:dyDescent="0.2">
      <c r="A46" s="170">
        <f t="shared" si="13"/>
        <v>45084.999305555553</v>
      </c>
      <c r="B46" s="25">
        <f t="shared" si="16"/>
        <v>4</v>
      </c>
      <c r="C46" s="6">
        <f>Penman!Z41</f>
        <v>0.21209882457272419</v>
      </c>
      <c r="D46" s="7">
        <f t="shared" si="20"/>
        <v>0.62333333333333341</v>
      </c>
      <c r="E46" s="7">
        <f t="shared" si="8"/>
        <v>0.13220826731699808</v>
      </c>
      <c r="F46">
        <f>'Table (Dly)'!C40</f>
        <v>0</v>
      </c>
      <c r="G46" s="16"/>
      <c r="I46" s="11">
        <f t="shared" si="1"/>
        <v>1.9585560944116809</v>
      </c>
      <c r="J46" s="8">
        <f t="shared" si="2"/>
        <v>0.53395749575018558</v>
      </c>
      <c r="L46" s="11">
        <f t="shared" si="9"/>
        <v>0</v>
      </c>
      <c r="M46" s="15">
        <f t="shared" si="17"/>
        <v>16.380952380952383</v>
      </c>
      <c r="N46" s="11">
        <f t="shared" si="22"/>
        <v>3.6680000000000006</v>
      </c>
      <c r="O46" s="11">
        <f t="shared" si="21"/>
        <v>2.5455705640472264</v>
      </c>
      <c r="P46" s="11">
        <f t="shared" si="21"/>
        <v>2.7200000000000006</v>
      </c>
      <c r="Q46" s="11">
        <f t="shared" si="11"/>
        <v>0</v>
      </c>
      <c r="R46" s="11">
        <f t="shared" si="12"/>
        <v>1.9106711817557323</v>
      </c>
      <c r="T46">
        <v>1.2</v>
      </c>
      <c r="U46" s="210">
        <v>0.19533333333333336</v>
      </c>
      <c r="V46" s="210">
        <v>0.29366666666666669</v>
      </c>
      <c r="W46" s="210">
        <v>0.36633333333333334</v>
      </c>
      <c r="X46" s="210">
        <v>0.39733333333333332</v>
      </c>
      <c r="Y46">
        <f t="shared" si="4"/>
        <v>7.516</v>
      </c>
      <c r="Z46" s="25" cm="1">
        <f t="array" ref="Z46">IF(Y46&gt;0,(Y46-θr)/(θs-θr),-999)</f>
        <v>0.14871323529411765</v>
      </c>
      <c r="AA46" s="73">
        <f t="shared" si="18"/>
        <v>0.89999999999999991</v>
      </c>
      <c r="AB46" s="25">
        <f t="shared" si="19"/>
        <v>0.58684108282781589</v>
      </c>
      <c r="AC46" s="25">
        <f>IF(T46&lt;Ds,'Rainfed corn'!E46,IF(T46&gt;Dd,0,'Rainfed corn'!E46*AB46))</f>
        <v>7.7585242751096503E-2</v>
      </c>
      <c r="AE46" s="25"/>
      <c r="AF46" s="25"/>
      <c r="AG46" s="25"/>
      <c r="AH46" s="25"/>
      <c r="AI46" s="25"/>
      <c r="AJ46" s="25"/>
      <c r="AK46" s="25"/>
      <c r="AL46" s="25"/>
      <c r="AM46" s="25"/>
      <c r="AN46" s="25"/>
      <c r="AO46" s="25"/>
      <c r="AP46" s="25"/>
    </row>
    <row r="47" spans="1:16361" ht="15" x14ac:dyDescent="0.2">
      <c r="A47" s="170">
        <f t="shared" si="13"/>
        <v>45085.999305555553</v>
      </c>
      <c r="B47" s="25">
        <f t="shared" si="16"/>
        <v>4</v>
      </c>
      <c r="C47" s="6">
        <f>Penman!Z42</f>
        <v>0.18664880849858159</v>
      </c>
      <c r="D47" s="7">
        <f t="shared" si="20"/>
        <v>0.62333333333333341</v>
      </c>
      <c r="E47" s="7">
        <f t="shared" si="8"/>
        <v>0.11634442396411587</v>
      </c>
      <c r="F47">
        <f>'Table (Dly)'!C41</f>
        <v>0</v>
      </c>
      <c r="G47" s="16"/>
      <c r="I47" s="11">
        <f t="shared" si="1"/>
        <v>2.0749005183757969</v>
      </c>
      <c r="J47" s="8">
        <f t="shared" si="2"/>
        <v>0.55066361952648546</v>
      </c>
      <c r="L47" s="11">
        <f t="shared" si="9"/>
        <v>0</v>
      </c>
      <c r="M47" s="15">
        <f t="shared" si="17"/>
        <v>16.857142857142858</v>
      </c>
      <c r="N47" s="11">
        <f t="shared" si="22"/>
        <v>3.7679999999999998</v>
      </c>
      <c r="O47" s="11">
        <f t="shared" si="21"/>
        <v>2.6619149880113424</v>
      </c>
      <c r="P47" s="11">
        <f t="shared" si="21"/>
        <v>2.7200000000000006</v>
      </c>
      <c r="Q47" s="11">
        <f t="shared" si="11"/>
        <v>0</v>
      </c>
      <c r="R47" s="11">
        <f t="shared" si="12"/>
        <v>1.9106711817557323</v>
      </c>
      <c r="T47">
        <v>1.2</v>
      </c>
      <c r="U47" s="210">
        <v>0.19533333333333336</v>
      </c>
      <c r="V47" s="210">
        <v>0.29366666666666669</v>
      </c>
      <c r="W47" s="210">
        <v>0.36633333333333334</v>
      </c>
      <c r="X47" s="210">
        <v>0.39733333333333332</v>
      </c>
      <c r="Y47">
        <f t="shared" si="4"/>
        <v>7.516</v>
      </c>
      <c r="Z47" s="25" cm="1">
        <f t="array" ref="Z47">IF(Y47&gt;0,(Y47-θr)/(θs-θr),-999)</f>
        <v>0.14871323529411765</v>
      </c>
      <c r="AA47" s="73">
        <f t="shared" si="18"/>
        <v>0.89999999999999991</v>
      </c>
      <c r="AB47" s="25">
        <f t="shared" si="19"/>
        <v>0.58684108282781589</v>
      </c>
      <c r="AC47" s="25">
        <f>IF(T47&lt;Ds,'Rainfed corn'!E47,IF(T47&gt;Dd,0,'Rainfed corn'!E47*AB47))</f>
        <v>6.8275687740080249E-2</v>
      </c>
      <c r="AE47" s="25"/>
      <c r="AF47" s="25"/>
      <c r="AG47" s="25"/>
      <c r="AH47" s="25"/>
      <c r="AI47" s="25"/>
      <c r="AJ47" s="25"/>
      <c r="AK47" s="25"/>
      <c r="AL47" s="25"/>
      <c r="AM47" s="25"/>
      <c r="AN47" s="25"/>
      <c r="AO47" s="25"/>
      <c r="AP47" s="25"/>
    </row>
    <row r="48" spans="1:16361" ht="15" x14ac:dyDescent="0.2">
      <c r="A48" s="170">
        <f t="shared" si="13"/>
        <v>45086.999305555553</v>
      </c>
      <c r="B48" s="25">
        <f t="shared" si="16"/>
        <v>4</v>
      </c>
      <c r="C48" s="6">
        <f>Penman!Z43</f>
        <v>0.18647253990811974</v>
      </c>
      <c r="D48" s="7">
        <f t="shared" si="20"/>
        <v>0.62333333333333341</v>
      </c>
      <c r="E48" s="7">
        <f t="shared" si="8"/>
        <v>0.11623454987606131</v>
      </c>
      <c r="F48">
        <f>'Table (Dly)'!C42</f>
        <v>0</v>
      </c>
      <c r="G48" s="16"/>
      <c r="I48" s="11">
        <f t="shared" si="1"/>
        <v>2.1911350682518584</v>
      </c>
      <c r="J48" s="8">
        <f t="shared" si="2"/>
        <v>0.56647752540120433</v>
      </c>
      <c r="L48" s="11">
        <f t="shared" si="9"/>
        <v>0</v>
      </c>
      <c r="M48" s="15">
        <f t="shared" si="17"/>
        <v>17.333333333333332</v>
      </c>
      <c r="N48" s="11">
        <f t="shared" si="22"/>
        <v>3.8679999999999999</v>
      </c>
      <c r="O48" s="11">
        <f t="shared" si="21"/>
        <v>2.7781495378874039</v>
      </c>
      <c r="P48" s="11">
        <f t="shared" si="21"/>
        <v>2.7200000000000006</v>
      </c>
      <c r="Q48" s="11">
        <f t="shared" si="11"/>
        <v>0</v>
      </c>
      <c r="R48" s="11">
        <f t="shared" si="12"/>
        <v>1.9106711817557323</v>
      </c>
      <c r="T48">
        <v>1.2</v>
      </c>
      <c r="U48" s="210">
        <v>0.19533333333333336</v>
      </c>
      <c r="V48" s="210">
        <v>0.29366666666666669</v>
      </c>
      <c r="W48" s="210">
        <v>0.36633333333333334</v>
      </c>
      <c r="X48" s="210">
        <v>0.39733333333333332</v>
      </c>
      <c r="Y48">
        <f t="shared" si="4"/>
        <v>7.516</v>
      </c>
      <c r="Z48" s="25" cm="1">
        <f t="array" ref="Z48">IF(Y48&gt;0,(Y48-θr)/(θs-θr),-999)</f>
        <v>0.14871323529411765</v>
      </c>
      <c r="AA48" s="73">
        <f t="shared" si="18"/>
        <v>0.89999999999999991</v>
      </c>
      <c r="AB48" s="25">
        <f t="shared" si="19"/>
        <v>0.58684108282781589</v>
      </c>
      <c r="AC48" s="25">
        <f>IF(T48&lt;Ds,'Rainfed corn'!E48,IF(T48&gt;Dd,0,'Rainfed corn'!E48*AB48))</f>
        <v>6.8211209111271598E-2</v>
      </c>
      <c r="AE48" s="25"/>
      <c r="AF48" s="25"/>
      <c r="AG48" s="25"/>
      <c r="AH48" s="25"/>
      <c r="AI48" s="25"/>
      <c r="AJ48" s="25"/>
      <c r="AK48" s="25"/>
      <c r="AL48" s="25"/>
      <c r="AM48" s="25"/>
      <c r="AN48" s="25"/>
      <c r="AO48" s="25"/>
      <c r="AP48" s="25"/>
      <c r="AQ48" s="25"/>
      <c r="AR48" s="25"/>
    </row>
    <row r="49" spans="1:16361" ht="12.75" customHeight="1" x14ac:dyDescent="0.2">
      <c r="A49" s="170">
        <f t="shared" si="13"/>
        <v>45087.999305555553</v>
      </c>
      <c r="B49" s="25">
        <f t="shared" si="16"/>
        <v>5</v>
      </c>
      <c r="C49" s="6">
        <f>Penman!Z44</f>
        <v>0.21088191480591906</v>
      </c>
      <c r="D49" s="7">
        <f t="shared" si="20"/>
        <v>0.74333333333333329</v>
      </c>
      <c r="E49" s="7">
        <f t="shared" si="8"/>
        <v>0.15675555667239982</v>
      </c>
      <c r="F49">
        <f>'Table (Dly)'!C43</f>
        <v>0</v>
      </c>
      <c r="G49" s="16"/>
      <c r="I49" s="11">
        <f t="shared" si="1"/>
        <v>2.3478906249242582</v>
      </c>
      <c r="J49" s="8">
        <f t="shared" si="2"/>
        <v>0.59170630668454094</v>
      </c>
      <c r="L49" s="11">
        <f t="shared" si="9"/>
        <v>0</v>
      </c>
      <c r="M49" s="15">
        <f t="shared" si="17"/>
        <v>17.809523809523807</v>
      </c>
      <c r="N49" s="11">
        <f t="shared" si="22"/>
        <v>3.9679999999999995</v>
      </c>
      <c r="O49" s="11">
        <f t="shared" si="21"/>
        <v>2.9349050945598036</v>
      </c>
      <c r="P49" s="11">
        <f t="shared" si="21"/>
        <v>2.7200000000000006</v>
      </c>
      <c r="Q49" s="11">
        <f t="shared" si="11"/>
        <v>0</v>
      </c>
      <c r="R49" s="11">
        <f t="shared" si="12"/>
        <v>1.9106711817557323</v>
      </c>
      <c r="T49">
        <v>1.2</v>
      </c>
      <c r="U49" s="210">
        <v>0.19533333333333336</v>
      </c>
      <c r="V49" s="210">
        <v>0.29366666666666669</v>
      </c>
      <c r="W49" s="210">
        <v>0.36633333333333334</v>
      </c>
      <c r="X49" s="210">
        <v>0.39733333333333332</v>
      </c>
      <c r="Y49">
        <f t="shared" si="4"/>
        <v>7.516</v>
      </c>
      <c r="Z49" s="25" cm="1">
        <f t="array" ref="Z49">IF(Y49&gt;0,(Y49-θr)/(θs-θr),-999)</f>
        <v>0.14871323529411765</v>
      </c>
      <c r="AA49" s="73">
        <f t="shared" si="18"/>
        <v>0.89999999999999991</v>
      </c>
      <c r="AB49" s="25">
        <f t="shared" si="19"/>
        <v>0.58684108282781589</v>
      </c>
      <c r="AC49" s="25">
        <f>IF(T49&lt;Ds,'Rainfed corn'!E49,IF(T49&gt;Dd,0,'Rainfed corn'!E49*AB49))</f>
        <v>9.1990600616908169E-2</v>
      </c>
      <c r="AE49" s="25"/>
      <c r="AF49" s="25"/>
      <c r="AG49" s="25"/>
      <c r="AH49" s="25"/>
      <c r="AI49" s="25"/>
      <c r="AJ49" s="25"/>
      <c r="AK49" s="25"/>
      <c r="AL49" s="25"/>
      <c r="AM49" s="25"/>
      <c r="AN49" s="25"/>
      <c r="AO49" s="25"/>
      <c r="AP49" s="25"/>
    </row>
    <row r="50" spans="1:16361" ht="13.5" customHeight="1" x14ac:dyDescent="0.2">
      <c r="A50" s="170">
        <f t="shared" si="13"/>
        <v>45088.999305555553</v>
      </c>
      <c r="B50" s="25">
        <f t="shared" si="16"/>
        <v>5</v>
      </c>
      <c r="C50" s="6">
        <f>Penman!Z45</f>
        <v>8.9955525780741979E-2</v>
      </c>
      <c r="D50" s="7">
        <f t="shared" si="20"/>
        <v>0.74333333333333329</v>
      </c>
      <c r="E50" s="7">
        <f t="shared" si="8"/>
        <v>6.6866940830351537E-2</v>
      </c>
      <c r="F50">
        <f>'Table (Dly)'!C44</f>
        <v>6.0000000000000005E-2</v>
      </c>
      <c r="G50" s="16"/>
      <c r="I50" s="11">
        <f t="shared" si="1"/>
        <v>2.3547575657546096</v>
      </c>
      <c r="J50" s="8">
        <f t="shared" si="2"/>
        <v>0.57925579702988017</v>
      </c>
      <c r="L50" s="11">
        <f t="shared" si="9"/>
        <v>0</v>
      </c>
      <c r="M50" s="15">
        <f t="shared" si="17"/>
        <v>18.285714285714281</v>
      </c>
      <c r="N50" s="11">
        <f t="shared" si="22"/>
        <v>4.0651428571428561</v>
      </c>
      <c r="O50" s="11">
        <f t="shared" si="21"/>
        <v>3.0017720353901551</v>
      </c>
      <c r="P50" s="11">
        <f t="shared" si="21"/>
        <v>2.7800000000000007</v>
      </c>
      <c r="Q50" s="11">
        <f t="shared" si="11"/>
        <v>0</v>
      </c>
      <c r="R50" s="11">
        <f t="shared" si="12"/>
        <v>1.9106711817557323</v>
      </c>
      <c r="T50">
        <v>1.2</v>
      </c>
      <c r="U50" s="210">
        <v>0.19533333333333336</v>
      </c>
      <c r="V50" s="210">
        <v>0.29366666666666669</v>
      </c>
      <c r="W50" s="210">
        <v>0.36633333333333334</v>
      </c>
      <c r="X50" s="210">
        <v>0.39733333333333332</v>
      </c>
      <c r="Y50">
        <f t="shared" si="4"/>
        <v>7.516</v>
      </c>
      <c r="Z50" s="25" cm="1">
        <f t="array" ref="Z50">IF(Y50&gt;0,(Y50-θr)/(θs-θr),-999)</f>
        <v>0.14871323529411765</v>
      </c>
      <c r="AA50" s="73">
        <f t="shared" si="18"/>
        <v>0.89999999999999991</v>
      </c>
      <c r="AB50" s="25">
        <f t="shared" si="19"/>
        <v>0.58684108282781589</v>
      </c>
      <c r="AC50" s="25">
        <f>IF(T50&lt;Ds,'Rainfed corn'!E50,IF(T50&gt;Dd,0,'Rainfed corn'!E50*AB50))</f>
        <v>3.9240267962266991E-2</v>
      </c>
      <c r="AE50" s="25"/>
      <c r="AF50" s="25"/>
      <c r="AG50" s="25"/>
      <c r="AH50" s="25"/>
      <c r="AI50" s="25"/>
      <c r="AJ50" s="25"/>
      <c r="AK50" s="25"/>
      <c r="AL50" s="25"/>
      <c r="AM50" s="25"/>
      <c r="AN50" s="25"/>
      <c r="AO50" s="25"/>
      <c r="AP50" s="25"/>
    </row>
    <row r="51" spans="1:16361" ht="16" thickBot="1" x14ac:dyDescent="0.25">
      <c r="A51" s="170">
        <f t="shared" si="13"/>
        <v>45089.999305555553</v>
      </c>
      <c r="B51" s="25">
        <f t="shared" si="16"/>
        <v>5</v>
      </c>
      <c r="C51" s="6">
        <f>Penman!Z46</f>
        <v>0.14227892785224733</v>
      </c>
      <c r="D51" s="7">
        <f t="shared" si="20"/>
        <v>0.74333333333333329</v>
      </c>
      <c r="E51" s="7">
        <f t="shared" si="8"/>
        <v>0.10576066970350384</v>
      </c>
      <c r="F51">
        <f>'Table (Dly)'!C45</f>
        <v>0</v>
      </c>
      <c r="G51" s="16"/>
      <c r="I51" s="11">
        <f t="shared" si="1"/>
        <v>2.4605182354581134</v>
      </c>
      <c r="J51" s="8">
        <f t="shared" si="2"/>
        <v>0.59141657065081499</v>
      </c>
      <c r="L51" s="11">
        <f t="shared" si="9"/>
        <v>0</v>
      </c>
      <c r="M51" s="15">
        <f t="shared" si="17"/>
        <v>18.761904761904756</v>
      </c>
      <c r="N51" s="11">
        <f t="shared" si="22"/>
        <v>4.160380952380951</v>
      </c>
      <c r="O51" s="11">
        <f t="shared" si="21"/>
        <v>3.107532705093659</v>
      </c>
      <c r="P51" s="11">
        <f t="shared" si="21"/>
        <v>2.7800000000000007</v>
      </c>
      <c r="Q51" s="11">
        <f t="shared" si="11"/>
        <v>0</v>
      </c>
      <c r="R51" s="11">
        <f t="shared" si="12"/>
        <v>1.9106711817557323</v>
      </c>
      <c r="T51">
        <v>1.2</v>
      </c>
      <c r="U51" s="210">
        <v>0.19533333333333336</v>
      </c>
      <c r="V51" s="210">
        <v>0.29366666666666669</v>
      </c>
      <c r="W51" s="210">
        <v>0.36633333333333334</v>
      </c>
      <c r="X51" s="210">
        <v>0.39733333333333332</v>
      </c>
      <c r="Y51">
        <f t="shared" si="4"/>
        <v>7.516</v>
      </c>
      <c r="Z51" s="25" cm="1">
        <f t="array" ref="Z51">IF(Y51&gt;0,(Y51-θr)/(θs-θr),-999)</f>
        <v>0.14871323529411765</v>
      </c>
      <c r="AA51" s="73">
        <f t="shared" si="18"/>
        <v>0.89999999999999991</v>
      </c>
      <c r="AB51" s="25">
        <f t="shared" si="19"/>
        <v>0.58684108282781589</v>
      </c>
      <c r="AC51" s="25">
        <f>IF(T51&lt;Ds,'Rainfed corn'!E51,IF(T51&gt;Dd,0,'Rainfed corn'!E51*AB51))</f>
        <v>6.2064705929399173E-2</v>
      </c>
      <c r="AE51" s="25"/>
      <c r="AF51" s="25"/>
      <c r="AG51" s="25"/>
      <c r="AH51" s="25"/>
      <c r="AI51" s="25"/>
      <c r="AJ51" s="25"/>
      <c r="AK51" s="25"/>
      <c r="AL51" s="25"/>
      <c r="AM51" s="25"/>
      <c r="AN51" s="25"/>
      <c r="AO51" s="25"/>
      <c r="AP51" s="25"/>
    </row>
    <row r="52" spans="1:16361" s="53" customFormat="1" ht="17" thickTop="1" thickBot="1" x14ac:dyDescent="0.25">
      <c r="A52" s="170">
        <f t="shared" si="13"/>
        <v>45090.999305555553</v>
      </c>
      <c r="B52" s="25">
        <f t="shared" si="16"/>
        <v>5</v>
      </c>
      <c r="C52" s="6">
        <f>Penman!Z47</f>
        <v>8.1564868953937303E-2</v>
      </c>
      <c r="D52" s="7">
        <f t="shared" si="20"/>
        <v>0.74333333333333329</v>
      </c>
      <c r="E52" s="7">
        <f t="shared" si="8"/>
        <v>6.0629885922426727E-2</v>
      </c>
      <c r="F52">
        <f>'Table (Dly)'!C46</f>
        <v>0.21</v>
      </c>
      <c r="G52" s="16"/>
      <c r="H52"/>
      <c r="I52" s="11">
        <f t="shared" si="1"/>
        <v>2.31114812138054</v>
      </c>
      <c r="J52" s="8">
        <f t="shared" si="2"/>
        <v>0.54308153420677829</v>
      </c>
      <c r="K52"/>
      <c r="L52" s="11">
        <f t="shared" si="9"/>
        <v>0</v>
      </c>
      <c r="M52" s="15">
        <f t="shared" si="17"/>
        <v>19.23809523809523</v>
      </c>
      <c r="N52" s="11">
        <f t="shared" si="22"/>
        <v>4.2556190476190459</v>
      </c>
      <c r="O52" s="11">
        <f t="shared" si="21"/>
        <v>3.1681625910160855</v>
      </c>
      <c r="P52" s="11">
        <f t="shared" si="21"/>
        <v>2.9900000000000007</v>
      </c>
      <c r="Q52" s="11">
        <f t="shared" si="11"/>
        <v>0</v>
      </c>
      <c r="R52" s="11">
        <f t="shared" si="12"/>
        <v>1.9106711817557323</v>
      </c>
      <c r="S52"/>
      <c r="T52">
        <v>1.2</v>
      </c>
      <c r="U52" s="210">
        <v>0.19533333333333336</v>
      </c>
      <c r="V52" s="210">
        <v>0.29366666666666669</v>
      </c>
      <c r="W52" s="210">
        <v>0.36633333333333334</v>
      </c>
      <c r="X52" s="210">
        <v>0.39733333333333332</v>
      </c>
      <c r="Y52">
        <f t="shared" si="4"/>
        <v>7.516</v>
      </c>
      <c r="Z52" s="25" cm="1">
        <f t="array" ref="Z52">IF(Y52&gt;0,(Y52-θr)/(θs-θr),-999)</f>
        <v>0.14871323529411765</v>
      </c>
      <c r="AA52" s="73">
        <f t="shared" si="18"/>
        <v>0.89999999999999991</v>
      </c>
      <c r="AB52" s="25">
        <f t="shared" si="19"/>
        <v>0.58684108282781589</v>
      </c>
      <c r="AC52" s="25">
        <f>IF(T52&lt;Ds,'Rainfed corn'!E52,IF(T52&gt;Dd,0,'Rainfed corn'!E52*AB52))</f>
        <v>3.558010790644385E-2</v>
      </c>
      <c r="AD52"/>
      <c r="AE52" s="25"/>
      <c r="AF52" s="25"/>
      <c r="AG52" s="25"/>
      <c r="AH52" s="25"/>
      <c r="AI52" s="25"/>
      <c r="AJ52" s="25"/>
      <c r="AK52" s="25"/>
      <c r="AL52" s="25"/>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c r="AMK52"/>
      <c r="AML52"/>
      <c r="AMM52"/>
      <c r="AMN52"/>
      <c r="AMO52"/>
      <c r="AMP52"/>
      <c r="AMQ52"/>
      <c r="AMR52"/>
      <c r="AMS52"/>
      <c r="AMT52"/>
      <c r="AMU52"/>
      <c r="AMV52"/>
      <c r="AMW52"/>
      <c r="AMX52"/>
      <c r="AMY52"/>
      <c r="AMZ52"/>
      <c r="ANA52"/>
      <c r="ANB52"/>
      <c r="ANC52"/>
      <c r="AND52"/>
      <c r="ANE52"/>
      <c r="ANF52"/>
      <c r="ANG52"/>
      <c r="ANH52"/>
      <c r="ANI52"/>
      <c r="ANJ52"/>
      <c r="ANK52"/>
      <c r="ANL52"/>
      <c r="ANM52"/>
      <c r="ANN52"/>
      <c r="ANO52"/>
      <c r="ANP52"/>
      <c r="ANQ52"/>
      <c r="ANR52"/>
      <c r="ANS52"/>
      <c r="ANT52"/>
      <c r="ANU52"/>
      <c r="ANV52"/>
      <c r="ANW52"/>
      <c r="ANX52"/>
      <c r="ANY52"/>
      <c r="ANZ52"/>
      <c r="AOA52"/>
      <c r="AOB52"/>
      <c r="AOC52"/>
      <c r="AOD52"/>
      <c r="AOE52"/>
      <c r="AOF52"/>
      <c r="AOG52"/>
      <c r="AOH52"/>
      <c r="AOI52"/>
      <c r="AOJ52"/>
      <c r="AOK52"/>
      <c r="AOL52"/>
      <c r="AOM52"/>
      <c r="AON52"/>
      <c r="AOO52"/>
      <c r="AOP52"/>
      <c r="AOQ52"/>
      <c r="AOR52"/>
      <c r="AOS52"/>
      <c r="AOT52"/>
      <c r="AOU52"/>
      <c r="AOV52"/>
      <c r="AOW52"/>
      <c r="AOX52"/>
      <c r="AOY52"/>
      <c r="AOZ52"/>
      <c r="APA52"/>
      <c r="APB52"/>
      <c r="APC52"/>
      <c r="APD52"/>
      <c r="APE52"/>
      <c r="APF52"/>
      <c r="APG52"/>
      <c r="APH52"/>
      <c r="API52"/>
      <c r="APJ52"/>
      <c r="APK52"/>
      <c r="APL52"/>
      <c r="APM52"/>
      <c r="APN52"/>
      <c r="APO52"/>
      <c r="APP52"/>
      <c r="APQ52"/>
      <c r="APR52"/>
      <c r="APS52"/>
      <c r="APT52"/>
      <c r="APU52"/>
      <c r="APV52"/>
      <c r="APW52"/>
      <c r="APX52"/>
      <c r="APY52"/>
      <c r="APZ52"/>
      <c r="AQA52"/>
      <c r="AQB52"/>
      <c r="AQC52"/>
      <c r="AQD52"/>
      <c r="AQE52"/>
      <c r="AQF52"/>
      <c r="AQG52"/>
      <c r="AQH52"/>
      <c r="AQI52"/>
      <c r="AQJ52"/>
      <c r="AQK52"/>
      <c r="AQL52"/>
      <c r="AQM52"/>
      <c r="AQN52"/>
      <c r="AQO52"/>
      <c r="AQP52"/>
      <c r="AQQ52"/>
      <c r="AQR52"/>
      <c r="AQS52"/>
      <c r="AQT52"/>
      <c r="AQU52"/>
      <c r="AQV52"/>
      <c r="AQW52"/>
      <c r="AQX52"/>
      <c r="AQY52"/>
      <c r="AQZ52"/>
      <c r="ARA52"/>
      <c r="ARB52"/>
      <c r="ARC52"/>
      <c r="ARD52"/>
      <c r="ARE52"/>
      <c r="ARF52"/>
      <c r="ARG52"/>
      <c r="ARH52"/>
      <c r="ARI52"/>
      <c r="ARJ52"/>
      <c r="ARK52"/>
      <c r="ARL52"/>
      <c r="ARM52"/>
      <c r="ARN52"/>
      <c r="ARO52"/>
      <c r="ARP52"/>
      <c r="ARQ52"/>
      <c r="ARR52"/>
      <c r="ARS52"/>
      <c r="ART52"/>
      <c r="ARU52"/>
      <c r="ARV52"/>
      <c r="ARW52"/>
      <c r="ARX52"/>
      <c r="ARY52"/>
      <c r="ARZ52"/>
      <c r="ASA52"/>
      <c r="ASB52"/>
      <c r="ASC52"/>
      <c r="ASD52"/>
      <c r="ASE52"/>
      <c r="ASF52"/>
      <c r="ASG52"/>
      <c r="ASH52"/>
      <c r="ASI52"/>
      <c r="ASJ52"/>
      <c r="ASK52"/>
      <c r="ASL52"/>
      <c r="ASM52"/>
      <c r="ASN52"/>
      <c r="ASO52"/>
      <c r="ASP52"/>
      <c r="ASQ52"/>
      <c r="ASR52"/>
      <c r="ASS52"/>
      <c r="AST52"/>
      <c r="ASU52"/>
      <c r="ASV52"/>
      <c r="ASW52"/>
      <c r="ASX52"/>
      <c r="ASY52"/>
      <c r="ASZ52"/>
      <c r="ATA52"/>
      <c r="ATB52"/>
      <c r="ATC52"/>
      <c r="ATD52"/>
      <c r="ATE52"/>
      <c r="ATF52"/>
      <c r="ATG52"/>
      <c r="ATH52"/>
      <c r="ATI52"/>
      <c r="ATJ52"/>
      <c r="ATK52"/>
      <c r="ATL52"/>
      <c r="ATM52"/>
      <c r="ATN52"/>
      <c r="ATO52"/>
      <c r="ATP52"/>
      <c r="ATQ52"/>
      <c r="ATR52"/>
      <c r="ATS52"/>
      <c r="ATT52"/>
      <c r="ATU52"/>
      <c r="ATV52"/>
      <c r="ATW52"/>
      <c r="ATX52"/>
      <c r="ATY52"/>
      <c r="ATZ52"/>
      <c r="AUA52"/>
      <c r="AUB52"/>
      <c r="AUC52"/>
      <c r="AUD52"/>
      <c r="AUE52"/>
      <c r="AUF52"/>
      <c r="AUG52"/>
      <c r="AUH52"/>
      <c r="AUI52"/>
      <c r="AUJ52"/>
      <c r="AUK52"/>
      <c r="AUL52"/>
      <c r="AUM52"/>
      <c r="AUN52"/>
      <c r="AUO52"/>
      <c r="AUP52"/>
      <c r="AUQ52"/>
      <c r="AUR52"/>
      <c r="AUS52"/>
      <c r="AUT52"/>
      <c r="AUU52"/>
      <c r="AUV52"/>
      <c r="AUW52"/>
      <c r="AUX52"/>
      <c r="AUY52"/>
      <c r="AUZ52"/>
      <c r="AVA52"/>
      <c r="AVB52"/>
      <c r="AVC52"/>
      <c r="AVD52"/>
      <c r="AVE52"/>
      <c r="AVF52"/>
      <c r="AVG52"/>
      <c r="AVH52"/>
      <c r="AVI52"/>
      <c r="AVJ52"/>
      <c r="AVK52"/>
      <c r="AVL52"/>
      <c r="AVM52"/>
      <c r="AVN52"/>
      <c r="AVO52"/>
      <c r="AVP52"/>
      <c r="AVQ52"/>
      <c r="AVR52"/>
      <c r="AVS52"/>
      <c r="AVT52"/>
      <c r="AVU52"/>
      <c r="AVV52"/>
      <c r="AVW52"/>
      <c r="AVX52"/>
      <c r="AVY52"/>
      <c r="AVZ52"/>
      <c r="AWA52"/>
      <c r="AWB52"/>
      <c r="AWC52"/>
      <c r="AWD52"/>
      <c r="AWE52"/>
      <c r="AWF52"/>
      <c r="AWG52"/>
      <c r="AWH52"/>
      <c r="AWI52"/>
      <c r="AWJ52"/>
      <c r="AWK52"/>
      <c r="AWL52"/>
      <c r="AWM52"/>
      <c r="AWN52"/>
      <c r="AWO52"/>
      <c r="AWP52"/>
      <c r="AWQ52"/>
      <c r="AWR52"/>
      <c r="AWS52"/>
      <c r="AWT52"/>
      <c r="AWU52"/>
      <c r="AWV52"/>
      <c r="AWW52"/>
      <c r="AWX52"/>
      <c r="AWY52"/>
      <c r="AWZ52"/>
      <c r="AXA52"/>
      <c r="AXB52"/>
      <c r="AXC52"/>
      <c r="AXD52"/>
      <c r="AXE52"/>
      <c r="AXF52"/>
      <c r="AXG52"/>
      <c r="AXH52"/>
      <c r="AXI52"/>
      <c r="AXJ52"/>
      <c r="AXK52"/>
      <c r="AXL52"/>
      <c r="AXM52"/>
      <c r="AXN52"/>
      <c r="AXO52"/>
      <c r="AXP52"/>
      <c r="AXQ52"/>
      <c r="AXR52"/>
      <c r="AXS52"/>
      <c r="AXT52"/>
      <c r="AXU52"/>
      <c r="AXV52"/>
      <c r="AXW52"/>
      <c r="AXX52"/>
      <c r="AXY52"/>
      <c r="AXZ52"/>
      <c r="AYA52"/>
      <c r="AYB52"/>
      <c r="AYC52"/>
      <c r="AYD52"/>
      <c r="AYE52"/>
      <c r="AYF52"/>
      <c r="AYG52"/>
      <c r="AYH52"/>
      <c r="AYI52"/>
      <c r="AYJ52"/>
      <c r="AYK52"/>
      <c r="AYL52"/>
      <c r="AYM52"/>
      <c r="AYN52"/>
      <c r="AYO52"/>
      <c r="AYP52"/>
      <c r="AYQ52"/>
      <c r="AYR52"/>
      <c r="AYS52"/>
      <c r="AYT52"/>
      <c r="AYU52"/>
      <c r="AYV52"/>
      <c r="AYW52"/>
      <c r="AYX52"/>
      <c r="AYY52"/>
      <c r="AYZ52"/>
      <c r="AZA52"/>
      <c r="AZB52"/>
      <c r="AZC52"/>
      <c r="AZD52"/>
      <c r="AZE52"/>
      <c r="AZF52"/>
      <c r="AZG52"/>
      <c r="AZH52"/>
      <c r="AZI52"/>
      <c r="AZJ52"/>
      <c r="AZK52"/>
      <c r="AZL52"/>
      <c r="AZM52"/>
      <c r="AZN52"/>
      <c r="AZO52"/>
      <c r="AZP52"/>
      <c r="AZQ52"/>
      <c r="AZR52"/>
      <c r="AZS52"/>
      <c r="AZT52"/>
      <c r="AZU52"/>
      <c r="AZV52"/>
      <c r="AZW52"/>
      <c r="AZX52"/>
      <c r="AZY52"/>
      <c r="AZZ52"/>
      <c r="BAA52"/>
      <c r="BAB52"/>
      <c r="BAC52"/>
      <c r="BAD52"/>
      <c r="BAE52"/>
      <c r="BAF52"/>
      <c r="BAG52"/>
      <c r="BAH52"/>
      <c r="BAI52"/>
      <c r="BAJ52"/>
      <c r="BAK52"/>
      <c r="BAL52"/>
      <c r="BAM52"/>
      <c r="BAN52"/>
      <c r="BAO52"/>
      <c r="BAP52"/>
      <c r="BAQ52"/>
      <c r="BAR52"/>
      <c r="BAS52"/>
      <c r="BAT52"/>
      <c r="BAU52"/>
      <c r="BAV52"/>
      <c r="BAW52"/>
      <c r="BAX52"/>
      <c r="BAY52"/>
      <c r="BAZ52"/>
      <c r="BBA52"/>
      <c r="BBB52"/>
      <c r="BBC52"/>
      <c r="BBD52"/>
      <c r="BBE52"/>
      <c r="BBF52"/>
      <c r="BBG52"/>
      <c r="BBH52"/>
      <c r="BBI52"/>
      <c r="BBJ52"/>
      <c r="BBK52"/>
      <c r="BBL52"/>
      <c r="BBM52"/>
      <c r="BBN52"/>
      <c r="BBO52"/>
      <c r="BBP52"/>
      <c r="BBQ52"/>
      <c r="BBR52"/>
      <c r="BBS52"/>
      <c r="BBT52"/>
      <c r="BBU52"/>
      <c r="BBV52"/>
      <c r="BBW52"/>
      <c r="BBX52"/>
      <c r="BBY52"/>
      <c r="BBZ52"/>
      <c r="BCA52"/>
      <c r="BCB52"/>
      <c r="BCC52"/>
      <c r="BCD52"/>
      <c r="BCE52"/>
      <c r="BCF52"/>
      <c r="BCG52"/>
      <c r="BCH52"/>
      <c r="BCI52"/>
      <c r="BCJ52"/>
      <c r="BCK52"/>
      <c r="BCL52"/>
      <c r="BCM52"/>
      <c r="BCN52"/>
      <c r="BCO52"/>
      <c r="BCP52"/>
      <c r="BCQ52"/>
      <c r="BCR52"/>
      <c r="BCS52"/>
      <c r="BCT52"/>
      <c r="BCU52"/>
      <c r="BCV52"/>
      <c r="BCW52"/>
      <c r="BCX52"/>
      <c r="BCY52"/>
      <c r="BCZ52"/>
      <c r="BDA52"/>
      <c r="BDB52"/>
      <c r="BDC52"/>
      <c r="BDD52"/>
      <c r="BDE52"/>
      <c r="BDF52"/>
      <c r="BDG52"/>
      <c r="BDH52"/>
      <c r="BDI52"/>
      <c r="BDJ52"/>
      <c r="BDK52"/>
      <c r="BDL52"/>
      <c r="BDM52"/>
      <c r="BDN52"/>
      <c r="BDO52"/>
      <c r="BDP52"/>
      <c r="BDQ52"/>
      <c r="BDR52"/>
      <c r="BDS52"/>
      <c r="BDT52"/>
      <c r="BDU52"/>
      <c r="BDV52"/>
      <c r="BDW52"/>
      <c r="BDX52"/>
      <c r="BDY52"/>
      <c r="BDZ52"/>
      <c r="BEA52"/>
      <c r="BEB52"/>
      <c r="BEC52"/>
      <c r="BED52"/>
      <c r="BEE52"/>
      <c r="BEF52"/>
      <c r="BEG52"/>
      <c r="BEH52"/>
      <c r="BEI52"/>
      <c r="BEJ52"/>
      <c r="BEK52"/>
      <c r="BEL52"/>
      <c r="BEM52"/>
      <c r="BEN52"/>
      <c r="BEO52"/>
      <c r="BEP52"/>
      <c r="BEQ52"/>
      <c r="BER52"/>
      <c r="BES52"/>
      <c r="BET52"/>
      <c r="BEU52"/>
      <c r="BEV52"/>
      <c r="BEW52"/>
      <c r="BEX52"/>
      <c r="BEY52"/>
      <c r="BEZ52"/>
      <c r="BFA52"/>
      <c r="BFB52"/>
      <c r="BFC52"/>
      <c r="BFD52"/>
      <c r="BFE52"/>
      <c r="BFF52"/>
      <c r="BFG52"/>
      <c r="BFH52"/>
      <c r="BFI52"/>
      <c r="BFJ52"/>
      <c r="BFK52"/>
      <c r="BFL52"/>
      <c r="BFM52"/>
      <c r="BFN52"/>
      <c r="BFO52"/>
      <c r="BFP52"/>
      <c r="BFQ52"/>
      <c r="BFR52"/>
      <c r="BFS52"/>
      <c r="BFT52"/>
      <c r="BFU52"/>
      <c r="BFV52"/>
      <c r="BFW52"/>
      <c r="BFX52"/>
      <c r="BFY52"/>
      <c r="BFZ52"/>
      <c r="BGA52"/>
      <c r="BGB52"/>
      <c r="BGC52"/>
      <c r="BGD52"/>
      <c r="BGE52"/>
      <c r="BGF52"/>
      <c r="BGG52"/>
      <c r="BGH52"/>
      <c r="BGI52"/>
      <c r="BGJ52"/>
      <c r="BGK52"/>
      <c r="BGL52"/>
      <c r="BGM52"/>
      <c r="BGN52"/>
      <c r="BGO52"/>
      <c r="BGP52"/>
      <c r="BGQ52"/>
      <c r="BGR52"/>
      <c r="BGS52"/>
      <c r="BGT52"/>
      <c r="BGU52"/>
      <c r="BGV52"/>
      <c r="BGW52"/>
      <c r="BGX52"/>
      <c r="BGY52"/>
      <c r="BGZ52"/>
      <c r="BHA52"/>
      <c r="BHB52"/>
      <c r="BHC52"/>
      <c r="BHD52"/>
      <c r="BHE52"/>
      <c r="BHF52"/>
      <c r="BHG52"/>
      <c r="BHH52"/>
      <c r="BHI52"/>
      <c r="BHJ52"/>
      <c r="BHK52"/>
      <c r="BHL52"/>
      <c r="BHM52"/>
      <c r="BHN52"/>
      <c r="BHO52"/>
      <c r="BHP52"/>
      <c r="BHQ52"/>
      <c r="BHR52"/>
      <c r="BHS52"/>
      <c r="BHT52"/>
      <c r="BHU52"/>
      <c r="BHV52"/>
      <c r="BHW52"/>
      <c r="BHX52"/>
      <c r="BHY52"/>
      <c r="BHZ52"/>
      <c r="BIA52"/>
      <c r="BIB52"/>
      <c r="BIC52"/>
      <c r="BID52"/>
      <c r="BIE52"/>
      <c r="BIF52"/>
      <c r="BIG52"/>
      <c r="BIH52"/>
      <c r="BII52"/>
      <c r="BIJ52"/>
      <c r="BIK52"/>
      <c r="BIL52"/>
      <c r="BIM52"/>
      <c r="BIN52"/>
      <c r="BIO52"/>
      <c r="BIP52"/>
      <c r="BIQ52"/>
      <c r="BIR52"/>
      <c r="BIS52"/>
      <c r="BIT52"/>
      <c r="BIU52"/>
      <c r="BIV52"/>
      <c r="BIW52"/>
      <c r="BIX52"/>
      <c r="BIY52"/>
      <c r="BIZ52"/>
      <c r="BJA52"/>
      <c r="BJB52"/>
      <c r="BJC52"/>
      <c r="BJD52"/>
      <c r="BJE52"/>
      <c r="BJF52"/>
      <c r="BJG52"/>
      <c r="BJH52"/>
      <c r="BJI52"/>
      <c r="BJJ52"/>
      <c r="BJK52"/>
      <c r="BJL52"/>
      <c r="BJM52"/>
      <c r="BJN52"/>
      <c r="BJO52"/>
      <c r="BJP52"/>
      <c r="BJQ52"/>
      <c r="BJR52"/>
      <c r="BJS52"/>
      <c r="BJT52"/>
      <c r="BJU52"/>
      <c r="BJV52"/>
      <c r="BJW52"/>
      <c r="BJX52"/>
      <c r="BJY52"/>
      <c r="BJZ52"/>
      <c r="BKA52"/>
      <c r="BKB52"/>
      <c r="BKC52"/>
      <c r="BKD52"/>
      <c r="BKE52"/>
      <c r="BKF52"/>
      <c r="BKG52"/>
      <c r="BKH52"/>
      <c r="BKI52"/>
      <c r="BKJ52"/>
      <c r="BKK52"/>
      <c r="BKL52"/>
      <c r="BKM52"/>
      <c r="BKN52"/>
      <c r="BKO52"/>
      <c r="BKP52"/>
      <c r="BKQ52"/>
      <c r="BKR52"/>
      <c r="BKS52"/>
      <c r="BKT52"/>
      <c r="BKU52"/>
      <c r="BKV52"/>
      <c r="BKW52"/>
      <c r="BKX52"/>
      <c r="BKY52"/>
      <c r="BKZ52"/>
      <c r="BLA52"/>
      <c r="BLB52"/>
      <c r="BLC52"/>
      <c r="BLD52"/>
      <c r="BLE52"/>
      <c r="BLF52"/>
      <c r="BLG52"/>
      <c r="BLH52"/>
      <c r="BLI52"/>
      <c r="BLJ52"/>
      <c r="BLK52"/>
      <c r="BLL52"/>
      <c r="BLM52"/>
      <c r="BLN52"/>
      <c r="BLO52"/>
      <c r="BLP52"/>
      <c r="BLQ52"/>
      <c r="BLR52"/>
      <c r="BLS52"/>
      <c r="BLT52"/>
      <c r="BLU52"/>
      <c r="BLV52"/>
      <c r="BLW52"/>
      <c r="BLX52"/>
      <c r="BLY52"/>
      <c r="BLZ52"/>
      <c r="BMA52"/>
      <c r="BMB52"/>
      <c r="BMC52"/>
      <c r="BMD52"/>
      <c r="BME52"/>
      <c r="BMF52"/>
      <c r="BMG52"/>
      <c r="BMH52"/>
      <c r="BMI52"/>
      <c r="BMJ52"/>
      <c r="BMK52"/>
      <c r="BML52"/>
      <c r="BMM52"/>
      <c r="BMN52"/>
      <c r="BMO52"/>
      <c r="BMP52"/>
      <c r="BMQ52"/>
      <c r="BMR52"/>
      <c r="BMS52"/>
      <c r="BMT52"/>
      <c r="BMU52"/>
      <c r="BMV52"/>
      <c r="BMW52"/>
      <c r="BMX52"/>
      <c r="BMY52"/>
      <c r="BMZ52"/>
      <c r="BNA52"/>
      <c r="BNB52"/>
      <c r="BNC52"/>
      <c r="BND52"/>
      <c r="BNE52"/>
      <c r="BNF52"/>
      <c r="BNG52"/>
      <c r="BNH52"/>
      <c r="BNI52"/>
      <c r="BNJ52"/>
      <c r="BNK52"/>
      <c r="BNL52"/>
      <c r="BNM52"/>
      <c r="BNN52"/>
      <c r="BNO52"/>
      <c r="BNP52"/>
      <c r="BNQ52"/>
      <c r="BNR52"/>
      <c r="BNS52"/>
      <c r="BNT52"/>
      <c r="BNU52"/>
      <c r="BNV52"/>
      <c r="BNW52"/>
      <c r="BNX52"/>
      <c r="BNY52"/>
      <c r="BNZ52"/>
      <c r="BOA52"/>
      <c r="BOB52"/>
      <c r="BOC52"/>
      <c r="BOD52"/>
      <c r="BOE52"/>
      <c r="BOF52"/>
      <c r="BOG52"/>
      <c r="BOH52"/>
      <c r="BOI52"/>
      <c r="BOJ52"/>
      <c r="BOK52"/>
      <c r="BOL52"/>
      <c r="BOM52"/>
      <c r="BON52"/>
      <c r="BOO52"/>
      <c r="BOP52"/>
      <c r="BOQ52"/>
      <c r="BOR52"/>
      <c r="BOS52"/>
      <c r="BOT52"/>
      <c r="BOU52"/>
      <c r="BOV52"/>
      <c r="BOW52"/>
      <c r="BOX52"/>
      <c r="BOY52"/>
      <c r="BOZ52"/>
      <c r="BPA52"/>
      <c r="BPB52"/>
      <c r="BPC52"/>
      <c r="BPD52"/>
      <c r="BPE52"/>
      <c r="BPF52"/>
      <c r="BPG52"/>
      <c r="BPH52"/>
      <c r="BPI52"/>
      <c r="BPJ52"/>
      <c r="BPK52"/>
      <c r="BPL52"/>
      <c r="BPM52"/>
      <c r="BPN52"/>
      <c r="BPO52"/>
      <c r="BPP52"/>
      <c r="BPQ52"/>
      <c r="BPR52"/>
      <c r="BPS52"/>
      <c r="BPT52"/>
      <c r="BPU52"/>
      <c r="BPV52"/>
      <c r="BPW52"/>
      <c r="BPX52"/>
      <c r="BPY52"/>
      <c r="BPZ52"/>
      <c r="BQA52"/>
      <c r="BQB52"/>
      <c r="BQC52"/>
      <c r="BQD52"/>
      <c r="BQE52"/>
      <c r="BQF52"/>
      <c r="BQG52"/>
      <c r="BQH52"/>
      <c r="BQI52"/>
      <c r="BQJ52"/>
      <c r="BQK52"/>
      <c r="BQL52"/>
      <c r="BQM52"/>
      <c r="BQN52"/>
      <c r="BQO52"/>
      <c r="BQP52"/>
      <c r="BQQ52"/>
      <c r="BQR52"/>
      <c r="BQS52"/>
      <c r="BQT52"/>
      <c r="BQU52"/>
      <c r="BQV52"/>
      <c r="BQW52"/>
      <c r="BQX52"/>
      <c r="BQY52"/>
      <c r="BQZ52"/>
      <c r="BRA52"/>
      <c r="BRB52"/>
      <c r="BRC52"/>
      <c r="BRD52"/>
      <c r="BRE52"/>
      <c r="BRF52"/>
      <c r="BRG52"/>
      <c r="BRH52"/>
      <c r="BRI52"/>
      <c r="BRJ52"/>
      <c r="BRK52"/>
      <c r="BRL52"/>
      <c r="BRM52"/>
      <c r="BRN52"/>
      <c r="BRO52"/>
      <c r="BRP52"/>
      <c r="BRQ52"/>
      <c r="BRR52"/>
      <c r="BRS52"/>
      <c r="BRT52"/>
      <c r="BRU52"/>
      <c r="BRV52"/>
      <c r="BRW52"/>
      <c r="BRX52"/>
      <c r="BRY52"/>
      <c r="BRZ52"/>
      <c r="BSA52"/>
      <c r="BSB52"/>
      <c r="BSC52"/>
      <c r="BSD52"/>
      <c r="BSE52"/>
      <c r="BSF52"/>
      <c r="BSG52"/>
      <c r="BSH52"/>
      <c r="BSI52"/>
      <c r="BSJ52"/>
      <c r="BSK52"/>
      <c r="BSL52"/>
      <c r="BSM52"/>
      <c r="BSN52"/>
      <c r="BSO52"/>
      <c r="BSP52"/>
      <c r="BSQ52"/>
      <c r="BSR52"/>
      <c r="BSS52"/>
      <c r="BST52"/>
      <c r="BSU52"/>
      <c r="BSV52"/>
      <c r="BSW52"/>
      <c r="BSX52"/>
      <c r="BSY52"/>
      <c r="BSZ52"/>
      <c r="BTA52"/>
      <c r="BTB52"/>
      <c r="BTC52"/>
      <c r="BTD52"/>
      <c r="BTE52"/>
      <c r="BTF52"/>
      <c r="BTG52"/>
      <c r="BTH52"/>
      <c r="BTI52"/>
      <c r="BTJ52"/>
      <c r="BTK52"/>
      <c r="BTL52"/>
      <c r="BTM52"/>
      <c r="BTN52"/>
      <c r="BTO52"/>
      <c r="BTP52"/>
      <c r="BTQ52"/>
      <c r="BTR52"/>
      <c r="BTS52"/>
      <c r="BTT52"/>
      <c r="BTU52"/>
      <c r="BTV52"/>
      <c r="BTW52"/>
      <c r="BTX52"/>
      <c r="BTY52"/>
      <c r="BTZ52"/>
      <c r="BUA52"/>
      <c r="BUB52"/>
      <c r="BUC52"/>
      <c r="BUD52"/>
      <c r="BUE52"/>
      <c r="BUF52"/>
      <c r="BUG52"/>
      <c r="BUH52"/>
      <c r="BUI52"/>
      <c r="BUJ52"/>
      <c r="BUK52"/>
      <c r="BUL52"/>
      <c r="BUM52"/>
      <c r="BUN52"/>
      <c r="BUO52"/>
      <c r="BUP52"/>
      <c r="BUQ52"/>
      <c r="BUR52"/>
      <c r="BUS52"/>
      <c r="BUT52"/>
      <c r="BUU52"/>
      <c r="BUV52"/>
      <c r="BUW52"/>
      <c r="BUX52"/>
      <c r="BUY52"/>
      <c r="BUZ52"/>
      <c r="BVA52"/>
      <c r="BVB52"/>
      <c r="BVC52"/>
      <c r="BVD52"/>
      <c r="BVE52"/>
      <c r="BVF52"/>
      <c r="BVG52"/>
      <c r="BVH52"/>
      <c r="BVI52"/>
      <c r="BVJ52"/>
      <c r="BVK52"/>
      <c r="BVL52"/>
      <c r="BVM52"/>
      <c r="BVN52"/>
      <c r="BVO52"/>
      <c r="BVP52"/>
      <c r="BVQ52"/>
      <c r="BVR52"/>
      <c r="BVS52"/>
      <c r="BVT52"/>
      <c r="BVU52"/>
      <c r="BVV52"/>
      <c r="BVW52"/>
      <c r="BVX52"/>
      <c r="BVY52"/>
      <c r="BVZ52"/>
      <c r="BWA52"/>
      <c r="BWB52"/>
      <c r="BWC52"/>
      <c r="BWD52"/>
      <c r="BWE52"/>
      <c r="BWF52"/>
      <c r="BWG52"/>
      <c r="BWH52"/>
      <c r="BWI52"/>
      <c r="BWJ52"/>
      <c r="BWK52"/>
      <c r="BWL52"/>
      <c r="BWM52"/>
      <c r="BWN52"/>
      <c r="BWO52"/>
      <c r="BWP52"/>
      <c r="BWQ52"/>
      <c r="BWR52"/>
      <c r="BWS52"/>
      <c r="BWT52"/>
      <c r="BWU52"/>
      <c r="BWV52"/>
      <c r="BWW52"/>
      <c r="BWX52"/>
      <c r="BWY52"/>
      <c r="BWZ52"/>
      <c r="BXA52"/>
      <c r="BXB52"/>
      <c r="BXC52"/>
      <c r="BXD52"/>
      <c r="BXE52"/>
      <c r="BXF52"/>
      <c r="BXG52"/>
      <c r="BXH52"/>
      <c r="BXI52"/>
      <c r="BXJ52"/>
      <c r="BXK52"/>
      <c r="BXL52"/>
      <c r="BXM52"/>
      <c r="BXN52"/>
      <c r="BXO52"/>
      <c r="BXP52"/>
      <c r="BXQ52"/>
      <c r="BXR52"/>
      <c r="BXS52"/>
      <c r="BXT52"/>
      <c r="BXU52"/>
      <c r="BXV52"/>
      <c r="BXW52"/>
      <c r="BXX52"/>
      <c r="BXY52"/>
      <c r="BXZ52"/>
      <c r="BYA52"/>
      <c r="BYB52"/>
      <c r="BYC52"/>
      <c r="BYD52"/>
      <c r="BYE52"/>
      <c r="BYF52"/>
      <c r="BYG52"/>
      <c r="BYH52"/>
      <c r="BYI52"/>
      <c r="BYJ52"/>
      <c r="BYK52"/>
      <c r="BYL52"/>
      <c r="BYM52"/>
      <c r="BYN52"/>
      <c r="BYO52"/>
      <c r="BYP52"/>
      <c r="BYQ52"/>
      <c r="BYR52"/>
      <c r="BYS52"/>
      <c r="BYT52"/>
      <c r="BYU52"/>
      <c r="BYV52"/>
      <c r="BYW52"/>
      <c r="BYX52"/>
      <c r="BYY52"/>
      <c r="BYZ52"/>
      <c r="BZA52"/>
      <c r="BZB52"/>
      <c r="BZC52"/>
      <c r="BZD52"/>
      <c r="BZE52"/>
      <c r="BZF52"/>
      <c r="BZG52"/>
      <c r="BZH52"/>
      <c r="BZI52"/>
      <c r="BZJ52"/>
      <c r="BZK52"/>
      <c r="BZL52"/>
      <c r="BZM52"/>
      <c r="BZN52"/>
      <c r="BZO52"/>
      <c r="BZP52"/>
      <c r="BZQ52"/>
      <c r="BZR52"/>
      <c r="BZS52"/>
      <c r="BZT52"/>
      <c r="BZU52"/>
      <c r="BZV52"/>
      <c r="BZW52"/>
      <c r="BZX52"/>
      <c r="BZY52"/>
      <c r="BZZ52"/>
      <c r="CAA52"/>
      <c r="CAB52"/>
      <c r="CAC52"/>
      <c r="CAD52"/>
      <c r="CAE52"/>
      <c r="CAF52"/>
      <c r="CAG52"/>
      <c r="CAH52"/>
      <c r="CAI52"/>
      <c r="CAJ52"/>
      <c r="CAK52"/>
      <c r="CAL52"/>
      <c r="CAM52"/>
      <c r="CAN52"/>
      <c r="CAO52"/>
      <c r="CAP52"/>
      <c r="CAQ52"/>
      <c r="CAR52"/>
      <c r="CAS52"/>
      <c r="CAT52"/>
      <c r="CAU52"/>
      <c r="CAV52"/>
      <c r="CAW52"/>
      <c r="CAX52"/>
      <c r="CAY52"/>
      <c r="CAZ52"/>
      <c r="CBA52"/>
      <c r="CBB52"/>
      <c r="CBC52"/>
      <c r="CBD52"/>
      <c r="CBE52"/>
      <c r="CBF52"/>
      <c r="CBG52"/>
      <c r="CBH52"/>
      <c r="CBI52"/>
      <c r="CBJ52"/>
      <c r="CBK52"/>
      <c r="CBL52"/>
      <c r="CBM52"/>
      <c r="CBN52"/>
      <c r="CBO52"/>
      <c r="CBP52"/>
      <c r="CBQ52"/>
      <c r="CBR52"/>
      <c r="CBS52"/>
      <c r="CBT52"/>
      <c r="CBU52"/>
      <c r="CBV52"/>
      <c r="CBW52"/>
      <c r="CBX52"/>
      <c r="CBY52"/>
      <c r="CBZ52"/>
      <c r="CCA52"/>
      <c r="CCB52"/>
      <c r="CCC52"/>
      <c r="CCD52"/>
      <c r="CCE52"/>
      <c r="CCF52"/>
      <c r="CCG52"/>
      <c r="CCH52"/>
      <c r="CCI52"/>
      <c r="CCJ52"/>
      <c r="CCK52"/>
      <c r="CCL52"/>
      <c r="CCM52"/>
      <c r="CCN52"/>
      <c r="CCO52"/>
      <c r="CCP52"/>
      <c r="CCQ52"/>
      <c r="CCR52"/>
      <c r="CCS52"/>
      <c r="CCT52"/>
      <c r="CCU52"/>
      <c r="CCV52"/>
      <c r="CCW52"/>
      <c r="CCX52"/>
      <c r="CCY52"/>
      <c r="CCZ52"/>
      <c r="CDA52"/>
      <c r="CDB52"/>
      <c r="CDC52"/>
      <c r="CDD52"/>
      <c r="CDE52"/>
      <c r="CDF52"/>
      <c r="CDG52"/>
      <c r="CDH52"/>
      <c r="CDI52"/>
      <c r="CDJ52"/>
      <c r="CDK52"/>
      <c r="CDL52"/>
      <c r="CDM52"/>
      <c r="CDN52"/>
      <c r="CDO52"/>
      <c r="CDP52"/>
      <c r="CDQ52"/>
      <c r="CDR52"/>
      <c r="CDS52"/>
      <c r="CDT52"/>
      <c r="CDU52"/>
      <c r="CDV52"/>
      <c r="CDW52"/>
      <c r="CDX52"/>
      <c r="CDY52"/>
      <c r="CDZ52"/>
      <c r="CEA52"/>
      <c r="CEB52"/>
      <c r="CEC52"/>
      <c r="CED52"/>
      <c r="CEE52"/>
      <c r="CEF52"/>
      <c r="CEG52"/>
      <c r="CEH52"/>
      <c r="CEI52"/>
      <c r="CEJ52"/>
      <c r="CEK52"/>
      <c r="CEL52"/>
      <c r="CEM52"/>
      <c r="CEN52"/>
      <c r="CEO52"/>
      <c r="CEP52"/>
      <c r="CEQ52"/>
      <c r="CER52"/>
      <c r="CES52"/>
      <c r="CET52"/>
      <c r="CEU52"/>
      <c r="CEV52"/>
      <c r="CEW52"/>
      <c r="CEX52"/>
      <c r="CEY52"/>
      <c r="CEZ52"/>
      <c r="CFA52"/>
      <c r="CFB52"/>
      <c r="CFC52"/>
      <c r="CFD52"/>
      <c r="CFE52"/>
      <c r="CFF52"/>
      <c r="CFG52"/>
      <c r="CFH52"/>
      <c r="CFI52"/>
      <c r="CFJ52"/>
      <c r="CFK52"/>
      <c r="CFL52"/>
      <c r="CFM52"/>
      <c r="CFN52"/>
      <c r="CFO52"/>
      <c r="CFP52"/>
      <c r="CFQ52"/>
      <c r="CFR52"/>
      <c r="CFS52"/>
      <c r="CFT52"/>
      <c r="CFU52"/>
      <c r="CFV52"/>
      <c r="CFW52"/>
      <c r="CFX52"/>
      <c r="CFY52"/>
      <c r="CFZ52"/>
      <c r="CGA52"/>
      <c r="CGB52"/>
      <c r="CGC52"/>
      <c r="CGD52"/>
      <c r="CGE52"/>
      <c r="CGF52"/>
      <c r="CGG52"/>
      <c r="CGH52"/>
      <c r="CGI52"/>
      <c r="CGJ52"/>
      <c r="CGK52"/>
      <c r="CGL52"/>
      <c r="CGM52"/>
      <c r="CGN52"/>
      <c r="CGO52"/>
      <c r="CGP52"/>
      <c r="CGQ52"/>
      <c r="CGR52"/>
      <c r="CGS52"/>
      <c r="CGT52"/>
      <c r="CGU52"/>
      <c r="CGV52"/>
      <c r="CGW52"/>
      <c r="CGX52"/>
      <c r="CGY52"/>
      <c r="CGZ52"/>
      <c r="CHA52"/>
      <c r="CHB52"/>
      <c r="CHC52"/>
      <c r="CHD52"/>
      <c r="CHE52"/>
      <c r="CHF52"/>
      <c r="CHG52"/>
      <c r="CHH52"/>
      <c r="CHI52"/>
      <c r="CHJ52"/>
      <c r="CHK52"/>
      <c r="CHL52"/>
      <c r="CHM52"/>
      <c r="CHN52"/>
      <c r="CHO52"/>
      <c r="CHP52"/>
      <c r="CHQ52"/>
      <c r="CHR52"/>
      <c r="CHS52"/>
      <c r="CHT52"/>
      <c r="CHU52"/>
      <c r="CHV52"/>
      <c r="CHW52"/>
      <c r="CHX52"/>
      <c r="CHY52"/>
      <c r="CHZ52"/>
      <c r="CIA52"/>
      <c r="CIB52"/>
      <c r="CIC52"/>
      <c r="CID52"/>
      <c r="CIE52"/>
      <c r="CIF52"/>
      <c r="CIG52"/>
      <c r="CIH52"/>
      <c r="CII52"/>
      <c r="CIJ52"/>
      <c r="CIK52"/>
      <c r="CIL52"/>
      <c r="CIM52"/>
      <c r="CIN52"/>
      <c r="CIO52"/>
      <c r="CIP52"/>
      <c r="CIQ52"/>
      <c r="CIR52"/>
      <c r="CIS52"/>
      <c r="CIT52"/>
      <c r="CIU52"/>
      <c r="CIV52"/>
      <c r="CIW52"/>
      <c r="CIX52"/>
      <c r="CIY52"/>
      <c r="CIZ52"/>
      <c r="CJA52"/>
      <c r="CJB52"/>
      <c r="CJC52"/>
      <c r="CJD52"/>
      <c r="CJE52"/>
      <c r="CJF52"/>
      <c r="CJG52"/>
      <c r="CJH52"/>
      <c r="CJI52"/>
      <c r="CJJ52"/>
      <c r="CJK52"/>
      <c r="CJL52"/>
      <c r="CJM52"/>
      <c r="CJN52"/>
      <c r="CJO52"/>
      <c r="CJP52"/>
      <c r="CJQ52"/>
      <c r="CJR52"/>
      <c r="CJS52"/>
      <c r="CJT52"/>
      <c r="CJU52"/>
      <c r="CJV52"/>
      <c r="CJW52"/>
      <c r="CJX52"/>
      <c r="CJY52"/>
      <c r="CJZ52"/>
      <c r="CKA52"/>
      <c r="CKB52"/>
      <c r="CKC52"/>
      <c r="CKD52"/>
      <c r="CKE52"/>
      <c r="CKF52"/>
      <c r="CKG52"/>
      <c r="CKH52"/>
      <c r="CKI52"/>
      <c r="CKJ52"/>
      <c r="CKK52"/>
      <c r="CKL52"/>
      <c r="CKM52"/>
      <c r="CKN52"/>
      <c r="CKO52"/>
      <c r="CKP52"/>
      <c r="CKQ52"/>
      <c r="CKR52"/>
      <c r="CKS52"/>
      <c r="CKT52"/>
      <c r="CKU52"/>
      <c r="CKV52"/>
      <c r="CKW52"/>
      <c r="CKX52"/>
      <c r="CKY52"/>
      <c r="CKZ52"/>
      <c r="CLA52"/>
      <c r="CLB52"/>
      <c r="CLC52"/>
      <c r="CLD52"/>
      <c r="CLE52"/>
      <c r="CLF52"/>
      <c r="CLG52"/>
      <c r="CLH52"/>
      <c r="CLI52"/>
      <c r="CLJ52"/>
      <c r="CLK52"/>
      <c r="CLL52"/>
      <c r="CLM52"/>
      <c r="CLN52"/>
      <c r="CLO52"/>
      <c r="CLP52"/>
      <c r="CLQ52"/>
      <c r="CLR52"/>
      <c r="CLS52"/>
      <c r="CLT52"/>
      <c r="CLU52"/>
      <c r="CLV52"/>
      <c r="CLW52"/>
      <c r="CLX52"/>
      <c r="CLY52"/>
      <c r="CLZ52"/>
      <c r="CMA52"/>
      <c r="CMB52"/>
      <c r="CMC52"/>
      <c r="CMD52"/>
      <c r="CME52"/>
      <c r="CMF52"/>
      <c r="CMG52"/>
      <c r="CMH52"/>
      <c r="CMI52"/>
      <c r="CMJ52"/>
      <c r="CMK52"/>
      <c r="CML52"/>
      <c r="CMM52"/>
      <c r="CMN52"/>
      <c r="CMO52"/>
      <c r="CMP52"/>
      <c r="CMQ52"/>
      <c r="CMR52"/>
      <c r="CMS52"/>
      <c r="CMT52"/>
      <c r="CMU52"/>
      <c r="CMV52"/>
      <c r="CMW52"/>
      <c r="CMX52"/>
      <c r="CMY52"/>
      <c r="CMZ52"/>
      <c r="CNA52"/>
      <c r="CNB52"/>
      <c r="CNC52"/>
      <c r="CND52"/>
      <c r="CNE52"/>
      <c r="CNF52"/>
      <c r="CNG52"/>
      <c r="CNH52"/>
      <c r="CNI52"/>
      <c r="CNJ52"/>
      <c r="CNK52"/>
      <c r="CNL52"/>
      <c r="CNM52"/>
      <c r="CNN52"/>
      <c r="CNO52"/>
      <c r="CNP52"/>
      <c r="CNQ52"/>
      <c r="CNR52"/>
      <c r="CNS52"/>
      <c r="CNT52"/>
      <c r="CNU52"/>
      <c r="CNV52"/>
      <c r="CNW52"/>
      <c r="CNX52"/>
      <c r="CNY52"/>
      <c r="CNZ52"/>
      <c r="COA52"/>
      <c r="COB52"/>
      <c r="COC52"/>
      <c r="COD52"/>
      <c r="COE52"/>
      <c r="COF52"/>
      <c r="COG52"/>
      <c r="COH52"/>
      <c r="COI52"/>
      <c r="COJ52"/>
      <c r="COK52"/>
      <c r="COL52"/>
      <c r="COM52"/>
      <c r="CON52"/>
      <c r="COO52"/>
      <c r="COP52"/>
      <c r="COQ52"/>
      <c r="COR52"/>
      <c r="COS52"/>
      <c r="COT52"/>
      <c r="COU52"/>
      <c r="COV52"/>
      <c r="COW52"/>
      <c r="COX52"/>
      <c r="COY52"/>
      <c r="COZ52"/>
      <c r="CPA52"/>
      <c r="CPB52"/>
      <c r="CPC52"/>
      <c r="CPD52"/>
      <c r="CPE52"/>
      <c r="CPF52"/>
      <c r="CPG52"/>
      <c r="CPH52"/>
      <c r="CPI52"/>
      <c r="CPJ52"/>
      <c r="CPK52"/>
      <c r="CPL52"/>
      <c r="CPM52"/>
      <c r="CPN52"/>
      <c r="CPO52"/>
      <c r="CPP52"/>
      <c r="CPQ52"/>
      <c r="CPR52"/>
      <c r="CPS52"/>
      <c r="CPT52"/>
      <c r="CPU52"/>
      <c r="CPV52"/>
      <c r="CPW52"/>
      <c r="CPX52"/>
      <c r="CPY52"/>
      <c r="CPZ52"/>
      <c r="CQA52"/>
      <c r="CQB52"/>
      <c r="CQC52"/>
      <c r="CQD52"/>
      <c r="CQE52"/>
      <c r="CQF52"/>
      <c r="CQG52"/>
      <c r="CQH52"/>
      <c r="CQI52"/>
      <c r="CQJ52"/>
      <c r="CQK52"/>
      <c r="CQL52"/>
      <c r="CQM52"/>
      <c r="CQN52"/>
      <c r="CQO52"/>
      <c r="CQP52"/>
      <c r="CQQ52"/>
      <c r="CQR52"/>
      <c r="CQS52"/>
      <c r="CQT52"/>
      <c r="CQU52"/>
      <c r="CQV52"/>
      <c r="CQW52"/>
      <c r="CQX52"/>
      <c r="CQY52"/>
      <c r="CQZ52"/>
      <c r="CRA52"/>
      <c r="CRB52"/>
      <c r="CRC52"/>
      <c r="CRD52"/>
      <c r="CRE52"/>
      <c r="CRF52"/>
      <c r="CRG52"/>
      <c r="CRH52"/>
      <c r="CRI52"/>
      <c r="CRJ52"/>
      <c r="CRK52"/>
      <c r="CRL52"/>
      <c r="CRM52"/>
      <c r="CRN52"/>
      <c r="CRO52"/>
      <c r="CRP52"/>
      <c r="CRQ52"/>
      <c r="CRR52"/>
      <c r="CRS52"/>
      <c r="CRT52"/>
      <c r="CRU52"/>
      <c r="CRV52"/>
      <c r="CRW52"/>
      <c r="CRX52"/>
      <c r="CRY52"/>
      <c r="CRZ52"/>
      <c r="CSA52"/>
      <c r="CSB52"/>
      <c r="CSC52"/>
      <c r="CSD52"/>
      <c r="CSE52"/>
      <c r="CSF52"/>
      <c r="CSG52"/>
      <c r="CSH52"/>
      <c r="CSI52"/>
      <c r="CSJ52"/>
      <c r="CSK52"/>
      <c r="CSL52"/>
      <c r="CSM52"/>
      <c r="CSN52"/>
      <c r="CSO52"/>
      <c r="CSP52"/>
      <c r="CSQ52"/>
      <c r="CSR52"/>
      <c r="CSS52"/>
      <c r="CST52"/>
      <c r="CSU52"/>
      <c r="CSV52"/>
      <c r="CSW52"/>
      <c r="CSX52"/>
      <c r="CSY52"/>
      <c r="CSZ52"/>
      <c r="CTA52"/>
      <c r="CTB52"/>
      <c r="CTC52"/>
      <c r="CTD52"/>
      <c r="CTE52"/>
      <c r="CTF52"/>
      <c r="CTG52"/>
      <c r="CTH52"/>
      <c r="CTI52"/>
      <c r="CTJ52"/>
      <c r="CTK52"/>
      <c r="CTL52"/>
      <c r="CTM52"/>
      <c r="CTN52"/>
      <c r="CTO52"/>
      <c r="CTP52"/>
      <c r="CTQ52"/>
      <c r="CTR52"/>
      <c r="CTS52"/>
      <c r="CTT52"/>
      <c r="CTU52"/>
      <c r="CTV52"/>
      <c r="CTW52"/>
      <c r="CTX52"/>
      <c r="CTY52"/>
      <c r="CTZ52"/>
      <c r="CUA52"/>
      <c r="CUB52"/>
      <c r="CUC52"/>
      <c r="CUD52"/>
      <c r="CUE52"/>
      <c r="CUF52"/>
      <c r="CUG52"/>
      <c r="CUH52"/>
      <c r="CUI52"/>
      <c r="CUJ52"/>
      <c r="CUK52"/>
      <c r="CUL52"/>
      <c r="CUM52"/>
      <c r="CUN52"/>
      <c r="CUO52"/>
      <c r="CUP52"/>
      <c r="CUQ52"/>
      <c r="CUR52"/>
      <c r="CUS52"/>
      <c r="CUT52"/>
      <c r="CUU52"/>
      <c r="CUV52"/>
      <c r="CUW52"/>
      <c r="CUX52"/>
      <c r="CUY52"/>
      <c r="CUZ52"/>
      <c r="CVA52"/>
      <c r="CVB52"/>
      <c r="CVC52"/>
      <c r="CVD52"/>
      <c r="CVE52"/>
      <c r="CVF52"/>
      <c r="CVG52"/>
      <c r="CVH52"/>
      <c r="CVI52"/>
      <c r="CVJ52"/>
      <c r="CVK52"/>
      <c r="CVL52"/>
      <c r="CVM52"/>
      <c r="CVN52"/>
      <c r="CVO52"/>
      <c r="CVP52"/>
      <c r="CVQ52"/>
      <c r="CVR52"/>
      <c r="CVS52"/>
      <c r="CVT52"/>
      <c r="CVU52"/>
      <c r="CVV52"/>
      <c r="CVW52"/>
      <c r="CVX52"/>
      <c r="CVY52"/>
      <c r="CVZ52"/>
      <c r="CWA52"/>
      <c r="CWB52"/>
      <c r="CWC52"/>
      <c r="CWD52"/>
      <c r="CWE52"/>
      <c r="CWF52"/>
      <c r="CWG52"/>
      <c r="CWH52"/>
      <c r="CWI52"/>
      <c r="CWJ52"/>
      <c r="CWK52"/>
      <c r="CWL52"/>
      <c r="CWM52"/>
      <c r="CWN52"/>
      <c r="CWO52"/>
      <c r="CWP52"/>
      <c r="CWQ52"/>
      <c r="CWR52"/>
      <c r="CWS52"/>
      <c r="CWT52"/>
      <c r="CWU52"/>
      <c r="CWV52"/>
      <c r="CWW52"/>
      <c r="CWX52"/>
      <c r="CWY52"/>
      <c r="CWZ52"/>
      <c r="CXA52"/>
      <c r="CXB52"/>
      <c r="CXC52"/>
      <c r="CXD52"/>
      <c r="CXE52"/>
      <c r="CXF52"/>
      <c r="CXG52"/>
      <c r="CXH52"/>
      <c r="CXI52"/>
      <c r="CXJ52"/>
      <c r="CXK52"/>
      <c r="CXL52"/>
      <c r="CXM52"/>
      <c r="CXN52"/>
      <c r="CXO52"/>
      <c r="CXP52"/>
      <c r="CXQ52"/>
      <c r="CXR52"/>
      <c r="CXS52"/>
      <c r="CXT52"/>
      <c r="CXU52"/>
      <c r="CXV52"/>
      <c r="CXW52"/>
      <c r="CXX52"/>
      <c r="CXY52"/>
      <c r="CXZ52"/>
      <c r="CYA52"/>
      <c r="CYB52"/>
      <c r="CYC52"/>
      <c r="CYD52"/>
      <c r="CYE52"/>
      <c r="CYF52"/>
      <c r="CYG52"/>
      <c r="CYH52"/>
      <c r="CYI52"/>
      <c r="CYJ52"/>
      <c r="CYK52"/>
      <c r="CYL52"/>
      <c r="CYM52"/>
      <c r="CYN52"/>
      <c r="CYO52"/>
      <c r="CYP52"/>
      <c r="CYQ52"/>
      <c r="CYR52"/>
      <c r="CYS52"/>
      <c r="CYT52"/>
      <c r="CYU52"/>
      <c r="CYV52"/>
      <c r="CYW52"/>
      <c r="CYX52"/>
      <c r="CYY52"/>
      <c r="CYZ52"/>
      <c r="CZA52"/>
      <c r="CZB52"/>
      <c r="CZC52"/>
      <c r="CZD52"/>
      <c r="CZE52"/>
      <c r="CZF52"/>
      <c r="CZG52"/>
      <c r="CZH52"/>
      <c r="CZI52"/>
      <c r="CZJ52"/>
      <c r="CZK52"/>
      <c r="CZL52"/>
      <c r="CZM52"/>
      <c r="CZN52"/>
      <c r="CZO52"/>
      <c r="CZP52"/>
      <c r="CZQ52"/>
      <c r="CZR52"/>
      <c r="CZS52"/>
      <c r="CZT52"/>
      <c r="CZU52"/>
      <c r="CZV52"/>
      <c r="CZW52"/>
      <c r="CZX52"/>
      <c r="CZY52"/>
      <c r="CZZ52"/>
      <c r="DAA52"/>
      <c r="DAB52"/>
      <c r="DAC52"/>
      <c r="DAD52"/>
      <c r="DAE52"/>
      <c r="DAF52"/>
      <c r="DAG52"/>
      <c r="DAH52"/>
      <c r="DAI52"/>
      <c r="DAJ52"/>
      <c r="DAK52"/>
      <c r="DAL52"/>
      <c r="DAM52"/>
      <c r="DAN52"/>
      <c r="DAO52"/>
      <c r="DAP52"/>
      <c r="DAQ52"/>
      <c r="DAR52"/>
      <c r="DAS52"/>
      <c r="DAT52"/>
      <c r="DAU52"/>
      <c r="DAV52"/>
      <c r="DAW52"/>
      <c r="DAX52"/>
      <c r="DAY52"/>
      <c r="DAZ52"/>
      <c r="DBA52"/>
      <c r="DBB52"/>
      <c r="DBC52"/>
      <c r="DBD52"/>
      <c r="DBE52"/>
      <c r="DBF52"/>
      <c r="DBG52"/>
      <c r="DBH52"/>
      <c r="DBI52"/>
      <c r="DBJ52"/>
      <c r="DBK52"/>
      <c r="DBL52"/>
      <c r="DBM52"/>
      <c r="DBN52"/>
      <c r="DBO52"/>
      <c r="DBP52"/>
      <c r="DBQ52"/>
      <c r="DBR52"/>
      <c r="DBS52"/>
      <c r="DBT52"/>
      <c r="DBU52"/>
      <c r="DBV52"/>
      <c r="DBW52"/>
      <c r="DBX52"/>
      <c r="DBY52"/>
      <c r="DBZ52"/>
      <c r="DCA52"/>
      <c r="DCB52"/>
      <c r="DCC52"/>
      <c r="DCD52"/>
      <c r="DCE52"/>
      <c r="DCF52"/>
      <c r="DCG52"/>
      <c r="DCH52"/>
      <c r="DCI52"/>
      <c r="DCJ52"/>
      <c r="DCK52"/>
      <c r="DCL52"/>
      <c r="DCM52"/>
      <c r="DCN52"/>
      <c r="DCO52"/>
      <c r="DCP52"/>
      <c r="DCQ52"/>
      <c r="DCR52"/>
      <c r="DCS52"/>
      <c r="DCT52"/>
      <c r="DCU52"/>
      <c r="DCV52"/>
      <c r="DCW52"/>
      <c r="DCX52"/>
      <c r="DCY52"/>
      <c r="DCZ52"/>
      <c r="DDA52"/>
      <c r="DDB52"/>
      <c r="DDC52"/>
      <c r="DDD52"/>
      <c r="DDE52"/>
      <c r="DDF52"/>
      <c r="DDG52"/>
      <c r="DDH52"/>
      <c r="DDI52"/>
      <c r="DDJ52"/>
      <c r="DDK52"/>
      <c r="DDL52"/>
      <c r="DDM52"/>
      <c r="DDN52"/>
      <c r="DDO52"/>
      <c r="DDP52"/>
      <c r="DDQ52"/>
      <c r="DDR52"/>
      <c r="DDS52"/>
      <c r="DDT52"/>
      <c r="DDU52"/>
      <c r="DDV52"/>
      <c r="DDW52"/>
      <c r="DDX52"/>
      <c r="DDY52"/>
      <c r="DDZ52"/>
      <c r="DEA52"/>
      <c r="DEB52"/>
      <c r="DEC52"/>
      <c r="DED52"/>
      <c r="DEE52"/>
      <c r="DEF52"/>
      <c r="DEG52"/>
      <c r="DEH52"/>
      <c r="DEI52"/>
      <c r="DEJ52"/>
      <c r="DEK52"/>
      <c r="DEL52"/>
      <c r="DEM52"/>
      <c r="DEN52"/>
      <c r="DEO52"/>
      <c r="DEP52"/>
      <c r="DEQ52"/>
      <c r="DER52"/>
      <c r="DES52"/>
      <c r="DET52"/>
      <c r="DEU52"/>
      <c r="DEV52"/>
      <c r="DEW52"/>
      <c r="DEX52"/>
      <c r="DEY52"/>
      <c r="DEZ52"/>
      <c r="DFA52"/>
      <c r="DFB52"/>
      <c r="DFC52"/>
      <c r="DFD52"/>
      <c r="DFE52"/>
      <c r="DFF52"/>
      <c r="DFG52"/>
      <c r="DFH52"/>
      <c r="DFI52"/>
      <c r="DFJ52"/>
      <c r="DFK52"/>
      <c r="DFL52"/>
      <c r="DFM52"/>
      <c r="DFN52"/>
      <c r="DFO52"/>
      <c r="DFP52"/>
      <c r="DFQ52"/>
      <c r="DFR52"/>
      <c r="DFS52"/>
      <c r="DFT52"/>
      <c r="DFU52"/>
      <c r="DFV52"/>
      <c r="DFW52"/>
      <c r="DFX52"/>
      <c r="DFY52"/>
      <c r="DFZ52"/>
      <c r="DGA52"/>
      <c r="DGB52"/>
      <c r="DGC52"/>
      <c r="DGD52"/>
      <c r="DGE52"/>
      <c r="DGF52"/>
      <c r="DGG52"/>
      <c r="DGH52"/>
      <c r="DGI52"/>
      <c r="DGJ52"/>
      <c r="DGK52"/>
      <c r="DGL52"/>
      <c r="DGM52"/>
      <c r="DGN52"/>
      <c r="DGO52"/>
      <c r="DGP52"/>
      <c r="DGQ52"/>
      <c r="DGR52"/>
      <c r="DGS52"/>
      <c r="DGT52"/>
      <c r="DGU52"/>
      <c r="DGV52"/>
      <c r="DGW52"/>
      <c r="DGX52"/>
      <c r="DGY52"/>
      <c r="DGZ52"/>
      <c r="DHA52"/>
      <c r="DHB52"/>
      <c r="DHC52"/>
      <c r="DHD52"/>
      <c r="DHE52"/>
      <c r="DHF52"/>
      <c r="DHG52"/>
      <c r="DHH52"/>
      <c r="DHI52"/>
      <c r="DHJ52"/>
      <c r="DHK52"/>
      <c r="DHL52"/>
      <c r="DHM52"/>
      <c r="DHN52"/>
      <c r="DHO52"/>
      <c r="DHP52"/>
      <c r="DHQ52"/>
      <c r="DHR52"/>
      <c r="DHS52"/>
      <c r="DHT52"/>
      <c r="DHU52"/>
      <c r="DHV52"/>
      <c r="DHW52"/>
      <c r="DHX52"/>
      <c r="DHY52"/>
      <c r="DHZ52"/>
      <c r="DIA52"/>
      <c r="DIB52"/>
      <c r="DIC52"/>
      <c r="DID52"/>
      <c r="DIE52"/>
      <c r="DIF52"/>
      <c r="DIG52"/>
      <c r="DIH52"/>
      <c r="DII52"/>
      <c r="DIJ52"/>
      <c r="DIK52"/>
      <c r="DIL52"/>
      <c r="DIM52"/>
      <c r="DIN52"/>
      <c r="DIO52"/>
      <c r="DIP52"/>
      <c r="DIQ52"/>
      <c r="DIR52"/>
      <c r="DIS52"/>
      <c r="DIT52"/>
      <c r="DIU52"/>
      <c r="DIV52"/>
      <c r="DIW52"/>
      <c r="DIX52"/>
      <c r="DIY52"/>
      <c r="DIZ52"/>
      <c r="DJA52"/>
      <c r="DJB52"/>
      <c r="DJC52"/>
      <c r="DJD52"/>
      <c r="DJE52"/>
      <c r="DJF52"/>
      <c r="DJG52"/>
      <c r="DJH52"/>
      <c r="DJI52"/>
      <c r="DJJ52"/>
      <c r="DJK52"/>
      <c r="DJL52"/>
      <c r="DJM52"/>
      <c r="DJN52"/>
      <c r="DJO52"/>
      <c r="DJP52"/>
      <c r="DJQ52"/>
      <c r="DJR52"/>
      <c r="DJS52"/>
      <c r="DJT52"/>
      <c r="DJU52"/>
      <c r="DJV52"/>
      <c r="DJW52"/>
      <c r="DJX52"/>
      <c r="DJY52"/>
      <c r="DJZ52"/>
      <c r="DKA52"/>
      <c r="DKB52"/>
      <c r="DKC52"/>
      <c r="DKD52"/>
      <c r="DKE52"/>
      <c r="DKF52"/>
      <c r="DKG52"/>
      <c r="DKH52"/>
      <c r="DKI52"/>
      <c r="DKJ52"/>
      <c r="DKK52"/>
      <c r="DKL52"/>
      <c r="DKM52"/>
      <c r="DKN52"/>
      <c r="DKO52"/>
      <c r="DKP52"/>
      <c r="DKQ52"/>
      <c r="DKR52"/>
      <c r="DKS52"/>
      <c r="DKT52"/>
      <c r="DKU52"/>
      <c r="DKV52"/>
      <c r="DKW52"/>
      <c r="DKX52"/>
      <c r="DKY52"/>
      <c r="DKZ52"/>
      <c r="DLA52"/>
      <c r="DLB52"/>
      <c r="DLC52"/>
      <c r="DLD52"/>
      <c r="DLE52"/>
      <c r="DLF52"/>
      <c r="DLG52"/>
      <c r="DLH52"/>
      <c r="DLI52"/>
      <c r="DLJ52"/>
      <c r="DLK52"/>
      <c r="DLL52"/>
      <c r="DLM52"/>
      <c r="DLN52"/>
      <c r="DLO52"/>
      <c r="DLP52"/>
      <c r="DLQ52"/>
      <c r="DLR52"/>
      <c r="DLS52"/>
      <c r="DLT52"/>
      <c r="DLU52"/>
      <c r="DLV52"/>
      <c r="DLW52"/>
      <c r="DLX52"/>
      <c r="DLY52"/>
      <c r="DLZ52"/>
      <c r="DMA52"/>
      <c r="DMB52"/>
      <c r="DMC52"/>
      <c r="DMD52"/>
      <c r="DME52"/>
      <c r="DMF52"/>
      <c r="DMG52"/>
      <c r="DMH52"/>
      <c r="DMI52"/>
      <c r="DMJ52"/>
      <c r="DMK52"/>
      <c r="DML52"/>
      <c r="DMM52"/>
      <c r="DMN52"/>
      <c r="DMO52"/>
      <c r="DMP52"/>
      <c r="DMQ52"/>
      <c r="DMR52"/>
      <c r="DMS52"/>
      <c r="DMT52"/>
      <c r="DMU52"/>
      <c r="DMV52"/>
      <c r="DMW52"/>
      <c r="DMX52"/>
      <c r="DMY52"/>
      <c r="DMZ52"/>
      <c r="DNA52"/>
      <c r="DNB52"/>
      <c r="DNC52"/>
      <c r="DND52"/>
      <c r="DNE52"/>
      <c r="DNF52"/>
      <c r="DNG52"/>
      <c r="DNH52"/>
      <c r="DNI52"/>
      <c r="DNJ52"/>
      <c r="DNK52"/>
      <c r="DNL52"/>
      <c r="DNM52"/>
      <c r="DNN52"/>
      <c r="DNO52"/>
      <c r="DNP52"/>
      <c r="DNQ52"/>
      <c r="DNR52"/>
      <c r="DNS52"/>
      <c r="DNT52"/>
      <c r="DNU52"/>
      <c r="DNV52"/>
      <c r="DNW52"/>
      <c r="DNX52"/>
      <c r="DNY52"/>
      <c r="DNZ52"/>
      <c r="DOA52"/>
      <c r="DOB52"/>
      <c r="DOC52"/>
      <c r="DOD52"/>
      <c r="DOE52"/>
      <c r="DOF52"/>
      <c r="DOG52"/>
      <c r="DOH52"/>
      <c r="DOI52"/>
      <c r="DOJ52"/>
      <c r="DOK52"/>
      <c r="DOL52"/>
      <c r="DOM52"/>
      <c r="DON52"/>
      <c r="DOO52"/>
      <c r="DOP52"/>
      <c r="DOQ52"/>
      <c r="DOR52"/>
      <c r="DOS52"/>
      <c r="DOT52"/>
      <c r="DOU52"/>
      <c r="DOV52"/>
      <c r="DOW52"/>
      <c r="DOX52"/>
      <c r="DOY52"/>
      <c r="DOZ52"/>
      <c r="DPA52"/>
      <c r="DPB52"/>
      <c r="DPC52"/>
      <c r="DPD52"/>
      <c r="DPE52"/>
      <c r="DPF52"/>
      <c r="DPG52"/>
      <c r="DPH52"/>
      <c r="DPI52"/>
      <c r="DPJ52"/>
      <c r="DPK52"/>
      <c r="DPL52"/>
      <c r="DPM52"/>
      <c r="DPN52"/>
      <c r="DPO52"/>
      <c r="DPP52"/>
      <c r="DPQ52"/>
      <c r="DPR52"/>
      <c r="DPS52"/>
      <c r="DPT52"/>
      <c r="DPU52"/>
      <c r="DPV52"/>
      <c r="DPW52"/>
      <c r="DPX52"/>
      <c r="DPY52"/>
      <c r="DPZ52"/>
      <c r="DQA52"/>
      <c r="DQB52"/>
      <c r="DQC52"/>
      <c r="DQD52"/>
      <c r="DQE52"/>
      <c r="DQF52"/>
      <c r="DQG52"/>
      <c r="DQH52"/>
      <c r="DQI52"/>
      <c r="DQJ52"/>
      <c r="DQK52"/>
      <c r="DQL52"/>
      <c r="DQM52"/>
      <c r="DQN52"/>
      <c r="DQO52"/>
      <c r="DQP52"/>
      <c r="DQQ52"/>
      <c r="DQR52"/>
      <c r="DQS52"/>
      <c r="DQT52"/>
      <c r="DQU52"/>
      <c r="DQV52"/>
      <c r="DQW52"/>
      <c r="DQX52"/>
      <c r="DQY52"/>
      <c r="DQZ52"/>
      <c r="DRA52"/>
      <c r="DRB52"/>
      <c r="DRC52"/>
      <c r="DRD52"/>
      <c r="DRE52"/>
      <c r="DRF52"/>
      <c r="DRG52"/>
      <c r="DRH52"/>
      <c r="DRI52"/>
      <c r="DRJ52"/>
      <c r="DRK52"/>
      <c r="DRL52"/>
      <c r="DRM52"/>
      <c r="DRN52"/>
      <c r="DRO52"/>
      <c r="DRP52"/>
      <c r="DRQ52"/>
      <c r="DRR52"/>
      <c r="DRS52"/>
      <c r="DRT52"/>
      <c r="DRU52"/>
      <c r="DRV52"/>
      <c r="DRW52"/>
      <c r="DRX52"/>
      <c r="DRY52"/>
      <c r="DRZ52"/>
      <c r="DSA52"/>
      <c r="DSB52"/>
      <c r="DSC52"/>
      <c r="DSD52"/>
      <c r="DSE52"/>
      <c r="DSF52"/>
      <c r="DSG52"/>
      <c r="DSH52"/>
      <c r="DSI52"/>
      <c r="DSJ52"/>
      <c r="DSK52"/>
      <c r="DSL52"/>
      <c r="DSM52"/>
      <c r="DSN52"/>
      <c r="DSO52"/>
      <c r="DSP52"/>
      <c r="DSQ52"/>
      <c r="DSR52"/>
      <c r="DSS52"/>
      <c r="DST52"/>
      <c r="DSU52"/>
      <c r="DSV52"/>
      <c r="DSW52"/>
      <c r="DSX52"/>
      <c r="DSY52"/>
      <c r="DSZ52"/>
      <c r="DTA52"/>
      <c r="DTB52"/>
      <c r="DTC52"/>
      <c r="DTD52"/>
      <c r="DTE52"/>
      <c r="DTF52"/>
      <c r="DTG52"/>
      <c r="DTH52"/>
      <c r="DTI52"/>
      <c r="DTJ52"/>
      <c r="DTK52"/>
      <c r="DTL52"/>
      <c r="DTM52"/>
      <c r="DTN52"/>
      <c r="DTO52"/>
      <c r="DTP52"/>
      <c r="DTQ52"/>
      <c r="DTR52"/>
      <c r="DTS52"/>
      <c r="DTT52"/>
      <c r="DTU52"/>
      <c r="DTV52"/>
      <c r="DTW52"/>
      <c r="DTX52"/>
      <c r="DTY52"/>
      <c r="DTZ52"/>
      <c r="DUA52"/>
      <c r="DUB52"/>
      <c r="DUC52"/>
      <c r="DUD52"/>
      <c r="DUE52"/>
      <c r="DUF52"/>
      <c r="DUG52"/>
      <c r="DUH52"/>
      <c r="DUI52"/>
      <c r="DUJ52"/>
      <c r="DUK52"/>
      <c r="DUL52"/>
      <c r="DUM52"/>
      <c r="DUN52"/>
      <c r="DUO52"/>
      <c r="DUP52"/>
      <c r="DUQ52"/>
      <c r="DUR52"/>
      <c r="DUS52"/>
      <c r="DUT52"/>
      <c r="DUU52"/>
      <c r="DUV52"/>
      <c r="DUW52"/>
      <c r="DUX52"/>
      <c r="DUY52"/>
      <c r="DUZ52"/>
      <c r="DVA52"/>
      <c r="DVB52"/>
      <c r="DVC52"/>
      <c r="DVD52"/>
      <c r="DVE52"/>
      <c r="DVF52"/>
      <c r="DVG52"/>
      <c r="DVH52"/>
      <c r="DVI52"/>
      <c r="DVJ52"/>
      <c r="DVK52"/>
      <c r="DVL52"/>
      <c r="DVM52"/>
      <c r="DVN52"/>
      <c r="DVO52"/>
      <c r="DVP52"/>
      <c r="DVQ52"/>
      <c r="DVR52"/>
      <c r="DVS52"/>
      <c r="DVT52"/>
      <c r="DVU52"/>
      <c r="DVV52"/>
      <c r="DVW52"/>
      <c r="DVX52"/>
      <c r="DVY52"/>
      <c r="DVZ52"/>
      <c r="DWA52"/>
      <c r="DWB52"/>
      <c r="DWC52"/>
      <c r="DWD52"/>
      <c r="DWE52"/>
      <c r="DWF52"/>
      <c r="DWG52"/>
      <c r="DWH52"/>
      <c r="DWI52"/>
      <c r="DWJ52"/>
      <c r="DWK52"/>
      <c r="DWL52"/>
      <c r="DWM52"/>
      <c r="DWN52"/>
      <c r="DWO52"/>
      <c r="DWP52"/>
      <c r="DWQ52"/>
      <c r="DWR52"/>
      <c r="DWS52"/>
      <c r="DWT52"/>
      <c r="DWU52"/>
      <c r="DWV52"/>
      <c r="DWW52"/>
      <c r="DWX52"/>
      <c r="DWY52"/>
      <c r="DWZ52"/>
      <c r="DXA52"/>
      <c r="DXB52"/>
      <c r="DXC52"/>
      <c r="DXD52"/>
      <c r="DXE52"/>
      <c r="DXF52"/>
      <c r="DXG52"/>
      <c r="DXH52"/>
      <c r="DXI52"/>
      <c r="DXJ52"/>
      <c r="DXK52"/>
      <c r="DXL52"/>
      <c r="DXM52"/>
      <c r="DXN52"/>
      <c r="DXO52"/>
      <c r="DXP52"/>
      <c r="DXQ52"/>
      <c r="DXR52"/>
      <c r="DXS52"/>
      <c r="DXT52"/>
      <c r="DXU52"/>
      <c r="DXV52"/>
      <c r="DXW52"/>
      <c r="DXX52"/>
      <c r="DXY52"/>
      <c r="DXZ52"/>
      <c r="DYA52"/>
      <c r="DYB52"/>
      <c r="DYC52"/>
      <c r="DYD52"/>
      <c r="DYE52"/>
      <c r="DYF52"/>
      <c r="DYG52"/>
      <c r="DYH52"/>
      <c r="DYI52"/>
      <c r="DYJ52"/>
      <c r="DYK52"/>
      <c r="DYL52"/>
      <c r="DYM52"/>
      <c r="DYN52"/>
      <c r="DYO52"/>
      <c r="DYP52"/>
      <c r="DYQ52"/>
      <c r="DYR52"/>
      <c r="DYS52"/>
      <c r="DYT52"/>
      <c r="DYU52"/>
      <c r="DYV52"/>
      <c r="DYW52"/>
      <c r="DYX52"/>
      <c r="DYY52"/>
      <c r="DYZ52"/>
      <c r="DZA52"/>
      <c r="DZB52"/>
      <c r="DZC52"/>
      <c r="DZD52"/>
      <c r="DZE52"/>
      <c r="DZF52"/>
      <c r="DZG52"/>
      <c r="DZH52"/>
      <c r="DZI52"/>
      <c r="DZJ52"/>
      <c r="DZK52"/>
      <c r="DZL52"/>
      <c r="DZM52"/>
      <c r="DZN52"/>
      <c r="DZO52"/>
      <c r="DZP52"/>
      <c r="DZQ52"/>
      <c r="DZR52"/>
      <c r="DZS52"/>
      <c r="DZT52"/>
      <c r="DZU52"/>
      <c r="DZV52"/>
      <c r="DZW52"/>
      <c r="DZX52"/>
      <c r="DZY52"/>
      <c r="DZZ52"/>
      <c r="EAA52"/>
      <c r="EAB52"/>
      <c r="EAC52"/>
      <c r="EAD52"/>
      <c r="EAE52"/>
      <c r="EAF52"/>
      <c r="EAG52"/>
      <c r="EAH52"/>
      <c r="EAI52"/>
      <c r="EAJ52"/>
      <c r="EAK52"/>
      <c r="EAL52"/>
      <c r="EAM52"/>
      <c r="EAN52"/>
      <c r="EAO52"/>
      <c r="EAP52"/>
      <c r="EAQ52"/>
      <c r="EAR52"/>
      <c r="EAS52"/>
      <c r="EAT52"/>
      <c r="EAU52"/>
      <c r="EAV52"/>
      <c r="EAW52"/>
      <c r="EAX52"/>
      <c r="EAY52"/>
      <c r="EAZ52"/>
      <c r="EBA52"/>
      <c r="EBB52"/>
      <c r="EBC52"/>
      <c r="EBD52"/>
      <c r="EBE52"/>
      <c r="EBF52"/>
      <c r="EBG52"/>
      <c r="EBH52"/>
      <c r="EBI52"/>
      <c r="EBJ52"/>
      <c r="EBK52"/>
      <c r="EBL52"/>
      <c r="EBM52"/>
      <c r="EBN52"/>
      <c r="EBO52"/>
      <c r="EBP52"/>
      <c r="EBQ52"/>
      <c r="EBR52"/>
      <c r="EBS52"/>
      <c r="EBT52"/>
      <c r="EBU52"/>
      <c r="EBV52"/>
      <c r="EBW52"/>
      <c r="EBX52"/>
      <c r="EBY52"/>
      <c r="EBZ52"/>
      <c r="ECA52"/>
      <c r="ECB52"/>
      <c r="ECC52"/>
      <c r="ECD52"/>
      <c r="ECE52"/>
      <c r="ECF52"/>
      <c r="ECG52"/>
      <c r="ECH52"/>
      <c r="ECI52"/>
      <c r="ECJ52"/>
      <c r="ECK52"/>
      <c r="ECL52"/>
      <c r="ECM52"/>
      <c r="ECN52"/>
      <c r="ECO52"/>
      <c r="ECP52"/>
      <c r="ECQ52"/>
      <c r="ECR52"/>
      <c r="ECS52"/>
      <c r="ECT52"/>
      <c r="ECU52"/>
      <c r="ECV52"/>
      <c r="ECW52"/>
      <c r="ECX52"/>
      <c r="ECY52"/>
      <c r="ECZ52"/>
      <c r="EDA52"/>
      <c r="EDB52"/>
      <c r="EDC52"/>
      <c r="EDD52"/>
      <c r="EDE52"/>
      <c r="EDF52"/>
      <c r="EDG52"/>
      <c r="EDH52"/>
      <c r="EDI52"/>
      <c r="EDJ52"/>
      <c r="EDK52"/>
      <c r="EDL52"/>
      <c r="EDM52"/>
      <c r="EDN52"/>
      <c r="EDO52"/>
      <c r="EDP52"/>
      <c r="EDQ52"/>
      <c r="EDR52"/>
      <c r="EDS52"/>
      <c r="EDT52"/>
      <c r="EDU52"/>
      <c r="EDV52"/>
      <c r="EDW52"/>
      <c r="EDX52"/>
      <c r="EDY52"/>
      <c r="EDZ52"/>
      <c r="EEA52"/>
      <c r="EEB52"/>
      <c r="EEC52"/>
      <c r="EED52"/>
      <c r="EEE52"/>
      <c r="EEF52"/>
      <c r="EEG52"/>
      <c r="EEH52"/>
      <c r="EEI52"/>
      <c r="EEJ52"/>
      <c r="EEK52"/>
      <c r="EEL52"/>
      <c r="EEM52"/>
      <c r="EEN52"/>
      <c r="EEO52"/>
      <c r="EEP52"/>
      <c r="EEQ52"/>
      <c r="EER52"/>
      <c r="EES52"/>
      <c r="EET52"/>
      <c r="EEU52"/>
      <c r="EEV52"/>
      <c r="EEW52"/>
      <c r="EEX52"/>
      <c r="EEY52"/>
      <c r="EEZ52"/>
      <c r="EFA52"/>
      <c r="EFB52"/>
      <c r="EFC52"/>
      <c r="EFD52"/>
      <c r="EFE52"/>
      <c r="EFF52"/>
      <c r="EFG52"/>
      <c r="EFH52"/>
      <c r="EFI52"/>
      <c r="EFJ52"/>
      <c r="EFK52"/>
      <c r="EFL52"/>
      <c r="EFM52"/>
      <c r="EFN52"/>
      <c r="EFO52"/>
      <c r="EFP52"/>
      <c r="EFQ52"/>
      <c r="EFR52"/>
      <c r="EFS52"/>
      <c r="EFT52"/>
      <c r="EFU52"/>
      <c r="EFV52"/>
      <c r="EFW52"/>
      <c r="EFX52"/>
      <c r="EFY52"/>
      <c r="EFZ52"/>
      <c r="EGA52"/>
      <c r="EGB52"/>
      <c r="EGC52"/>
      <c r="EGD52"/>
      <c r="EGE52"/>
      <c r="EGF52"/>
      <c r="EGG52"/>
      <c r="EGH52"/>
      <c r="EGI52"/>
      <c r="EGJ52"/>
      <c r="EGK52"/>
      <c r="EGL52"/>
      <c r="EGM52"/>
      <c r="EGN52"/>
      <c r="EGO52"/>
      <c r="EGP52"/>
      <c r="EGQ52"/>
      <c r="EGR52"/>
      <c r="EGS52"/>
      <c r="EGT52"/>
      <c r="EGU52"/>
      <c r="EGV52"/>
      <c r="EGW52"/>
      <c r="EGX52"/>
      <c r="EGY52"/>
      <c r="EGZ52"/>
      <c r="EHA52"/>
      <c r="EHB52"/>
      <c r="EHC52"/>
      <c r="EHD52"/>
      <c r="EHE52"/>
      <c r="EHF52"/>
      <c r="EHG52"/>
      <c r="EHH52"/>
      <c r="EHI52"/>
      <c r="EHJ52"/>
      <c r="EHK52"/>
      <c r="EHL52"/>
      <c r="EHM52"/>
      <c r="EHN52"/>
      <c r="EHO52"/>
      <c r="EHP52"/>
      <c r="EHQ52"/>
      <c r="EHR52"/>
      <c r="EHS52"/>
      <c r="EHT52"/>
      <c r="EHU52"/>
      <c r="EHV52"/>
      <c r="EHW52"/>
      <c r="EHX52"/>
      <c r="EHY52"/>
      <c r="EHZ52"/>
      <c r="EIA52"/>
      <c r="EIB52"/>
      <c r="EIC52"/>
      <c r="EID52"/>
      <c r="EIE52"/>
      <c r="EIF52"/>
      <c r="EIG52"/>
      <c r="EIH52"/>
      <c r="EII52"/>
      <c r="EIJ52"/>
      <c r="EIK52"/>
      <c r="EIL52"/>
      <c r="EIM52"/>
      <c r="EIN52"/>
      <c r="EIO52"/>
      <c r="EIP52"/>
      <c r="EIQ52"/>
      <c r="EIR52"/>
      <c r="EIS52"/>
      <c r="EIT52"/>
      <c r="EIU52"/>
      <c r="EIV52"/>
      <c r="EIW52"/>
      <c r="EIX52"/>
      <c r="EIY52"/>
      <c r="EIZ52"/>
      <c r="EJA52"/>
      <c r="EJB52"/>
      <c r="EJC52"/>
      <c r="EJD52"/>
      <c r="EJE52"/>
      <c r="EJF52"/>
      <c r="EJG52"/>
      <c r="EJH52"/>
      <c r="EJI52"/>
      <c r="EJJ52"/>
      <c r="EJK52"/>
      <c r="EJL52"/>
      <c r="EJM52"/>
      <c r="EJN52"/>
      <c r="EJO52"/>
      <c r="EJP52"/>
      <c r="EJQ52"/>
      <c r="EJR52"/>
      <c r="EJS52"/>
      <c r="EJT52"/>
      <c r="EJU52"/>
      <c r="EJV52"/>
      <c r="EJW52"/>
      <c r="EJX52"/>
      <c r="EJY52"/>
      <c r="EJZ52"/>
      <c r="EKA52"/>
      <c r="EKB52"/>
      <c r="EKC52"/>
      <c r="EKD52"/>
      <c r="EKE52"/>
      <c r="EKF52"/>
      <c r="EKG52"/>
      <c r="EKH52"/>
      <c r="EKI52"/>
      <c r="EKJ52"/>
      <c r="EKK52"/>
      <c r="EKL52"/>
      <c r="EKM52"/>
      <c r="EKN52"/>
      <c r="EKO52"/>
      <c r="EKP52"/>
      <c r="EKQ52"/>
      <c r="EKR52"/>
      <c r="EKS52"/>
      <c r="EKT52"/>
      <c r="EKU52"/>
      <c r="EKV52"/>
      <c r="EKW52"/>
      <c r="EKX52"/>
      <c r="EKY52"/>
      <c r="EKZ52"/>
      <c r="ELA52"/>
      <c r="ELB52"/>
      <c r="ELC52"/>
      <c r="ELD52"/>
      <c r="ELE52"/>
      <c r="ELF52"/>
      <c r="ELG52"/>
      <c r="ELH52"/>
      <c r="ELI52"/>
      <c r="ELJ52"/>
      <c r="ELK52"/>
      <c r="ELL52"/>
      <c r="ELM52"/>
      <c r="ELN52"/>
      <c r="ELO52"/>
      <c r="ELP52"/>
      <c r="ELQ52"/>
      <c r="ELR52"/>
      <c r="ELS52"/>
      <c r="ELT52"/>
      <c r="ELU52"/>
      <c r="ELV52"/>
      <c r="ELW52"/>
      <c r="ELX52"/>
      <c r="ELY52"/>
      <c r="ELZ52"/>
      <c r="EMA52"/>
      <c r="EMB52"/>
      <c r="EMC52"/>
      <c r="EMD52"/>
      <c r="EME52"/>
      <c r="EMF52"/>
      <c r="EMG52"/>
      <c r="EMH52"/>
      <c r="EMI52"/>
      <c r="EMJ52"/>
      <c r="EMK52"/>
      <c r="EML52"/>
      <c r="EMM52"/>
      <c r="EMN52"/>
      <c r="EMO52"/>
      <c r="EMP52"/>
      <c r="EMQ52"/>
      <c r="EMR52"/>
      <c r="EMS52"/>
      <c r="EMT52"/>
      <c r="EMU52"/>
      <c r="EMV52"/>
      <c r="EMW52"/>
      <c r="EMX52"/>
      <c r="EMY52"/>
      <c r="EMZ52"/>
      <c r="ENA52"/>
      <c r="ENB52"/>
      <c r="ENC52"/>
      <c r="END52"/>
      <c r="ENE52"/>
      <c r="ENF52"/>
      <c r="ENG52"/>
      <c r="ENH52"/>
      <c r="ENI52"/>
      <c r="ENJ52"/>
      <c r="ENK52"/>
      <c r="ENL52"/>
      <c r="ENM52"/>
      <c r="ENN52"/>
      <c r="ENO52"/>
      <c r="ENP52"/>
      <c r="ENQ52"/>
      <c r="ENR52"/>
      <c r="ENS52"/>
      <c r="ENT52"/>
      <c r="ENU52"/>
      <c r="ENV52"/>
      <c r="ENW52"/>
      <c r="ENX52"/>
      <c r="ENY52"/>
      <c r="ENZ52"/>
      <c r="EOA52"/>
      <c r="EOB52"/>
      <c r="EOC52"/>
      <c r="EOD52"/>
      <c r="EOE52"/>
      <c r="EOF52"/>
      <c r="EOG52"/>
      <c r="EOH52"/>
      <c r="EOI52"/>
      <c r="EOJ52"/>
      <c r="EOK52"/>
      <c r="EOL52"/>
      <c r="EOM52"/>
      <c r="EON52"/>
      <c r="EOO52"/>
      <c r="EOP52"/>
      <c r="EOQ52"/>
      <c r="EOR52"/>
      <c r="EOS52"/>
      <c r="EOT52"/>
      <c r="EOU52"/>
      <c r="EOV52"/>
      <c r="EOW52"/>
      <c r="EOX52"/>
      <c r="EOY52"/>
      <c r="EOZ52"/>
      <c r="EPA52"/>
      <c r="EPB52"/>
      <c r="EPC52"/>
      <c r="EPD52"/>
      <c r="EPE52"/>
      <c r="EPF52"/>
      <c r="EPG52"/>
      <c r="EPH52"/>
      <c r="EPI52"/>
      <c r="EPJ52"/>
      <c r="EPK52"/>
      <c r="EPL52"/>
      <c r="EPM52"/>
      <c r="EPN52"/>
      <c r="EPO52"/>
      <c r="EPP52"/>
      <c r="EPQ52"/>
      <c r="EPR52"/>
      <c r="EPS52"/>
      <c r="EPT52"/>
      <c r="EPU52"/>
      <c r="EPV52"/>
      <c r="EPW52"/>
      <c r="EPX52"/>
      <c r="EPY52"/>
      <c r="EPZ52"/>
      <c r="EQA52"/>
      <c r="EQB52"/>
      <c r="EQC52"/>
      <c r="EQD52"/>
      <c r="EQE52"/>
      <c r="EQF52"/>
      <c r="EQG52"/>
      <c r="EQH52"/>
      <c r="EQI52"/>
      <c r="EQJ52"/>
      <c r="EQK52"/>
      <c r="EQL52"/>
      <c r="EQM52"/>
      <c r="EQN52"/>
      <c r="EQO52"/>
      <c r="EQP52"/>
      <c r="EQQ52"/>
      <c r="EQR52"/>
      <c r="EQS52"/>
      <c r="EQT52"/>
      <c r="EQU52"/>
      <c r="EQV52"/>
      <c r="EQW52"/>
      <c r="EQX52"/>
      <c r="EQY52"/>
      <c r="EQZ52"/>
      <c r="ERA52"/>
      <c r="ERB52"/>
      <c r="ERC52"/>
      <c r="ERD52"/>
      <c r="ERE52"/>
      <c r="ERF52"/>
      <c r="ERG52"/>
      <c r="ERH52"/>
      <c r="ERI52"/>
      <c r="ERJ52"/>
      <c r="ERK52"/>
      <c r="ERL52"/>
      <c r="ERM52"/>
      <c r="ERN52"/>
      <c r="ERO52"/>
      <c r="ERP52"/>
      <c r="ERQ52"/>
      <c r="ERR52"/>
      <c r="ERS52"/>
      <c r="ERT52"/>
      <c r="ERU52"/>
      <c r="ERV52"/>
      <c r="ERW52"/>
      <c r="ERX52"/>
      <c r="ERY52"/>
      <c r="ERZ52"/>
      <c r="ESA52"/>
      <c r="ESB52"/>
      <c r="ESC52"/>
      <c r="ESD52"/>
      <c r="ESE52"/>
      <c r="ESF52"/>
      <c r="ESG52"/>
      <c r="ESH52"/>
      <c r="ESI52"/>
      <c r="ESJ52"/>
      <c r="ESK52"/>
      <c r="ESL52"/>
      <c r="ESM52"/>
      <c r="ESN52"/>
      <c r="ESO52"/>
      <c r="ESP52"/>
      <c r="ESQ52"/>
      <c r="ESR52"/>
      <c r="ESS52"/>
      <c r="EST52"/>
      <c r="ESU52"/>
      <c r="ESV52"/>
      <c r="ESW52"/>
      <c r="ESX52"/>
      <c r="ESY52"/>
      <c r="ESZ52"/>
      <c r="ETA52"/>
      <c r="ETB52"/>
      <c r="ETC52"/>
      <c r="ETD52"/>
      <c r="ETE52"/>
      <c r="ETF52"/>
      <c r="ETG52"/>
      <c r="ETH52"/>
      <c r="ETI52"/>
      <c r="ETJ52"/>
      <c r="ETK52"/>
      <c r="ETL52"/>
      <c r="ETM52"/>
      <c r="ETN52"/>
      <c r="ETO52"/>
      <c r="ETP52"/>
      <c r="ETQ52"/>
      <c r="ETR52"/>
      <c r="ETS52"/>
      <c r="ETT52"/>
      <c r="ETU52"/>
      <c r="ETV52"/>
      <c r="ETW52"/>
      <c r="ETX52"/>
      <c r="ETY52"/>
      <c r="ETZ52"/>
      <c r="EUA52"/>
      <c r="EUB52"/>
      <c r="EUC52"/>
      <c r="EUD52"/>
      <c r="EUE52"/>
      <c r="EUF52"/>
      <c r="EUG52"/>
      <c r="EUH52"/>
      <c r="EUI52"/>
      <c r="EUJ52"/>
      <c r="EUK52"/>
      <c r="EUL52"/>
      <c r="EUM52"/>
      <c r="EUN52"/>
      <c r="EUO52"/>
      <c r="EUP52"/>
      <c r="EUQ52"/>
      <c r="EUR52"/>
      <c r="EUS52"/>
      <c r="EUT52"/>
      <c r="EUU52"/>
      <c r="EUV52"/>
      <c r="EUW52"/>
      <c r="EUX52"/>
      <c r="EUY52"/>
      <c r="EUZ52"/>
      <c r="EVA52"/>
      <c r="EVB52"/>
      <c r="EVC52"/>
      <c r="EVD52"/>
      <c r="EVE52"/>
      <c r="EVF52"/>
      <c r="EVG52"/>
      <c r="EVH52"/>
      <c r="EVI52"/>
      <c r="EVJ52"/>
      <c r="EVK52"/>
      <c r="EVL52"/>
      <c r="EVM52"/>
      <c r="EVN52"/>
      <c r="EVO52"/>
      <c r="EVP52"/>
      <c r="EVQ52"/>
      <c r="EVR52"/>
      <c r="EVS52"/>
      <c r="EVT52"/>
      <c r="EVU52"/>
      <c r="EVV52"/>
      <c r="EVW52"/>
      <c r="EVX52"/>
      <c r="EVY52"/>
      <c r="EVZ52"/>
      <c r="EWA52"/>
      <c r="EWB52"/>
      <c r="EWC52"/>
      <c r="EWD52"/>
      <c r="EWE52"/>
      <c r="EWF52"/>
      <c r="EWG52"/>
      <c r="EWH52"/>
      <c r="EWI52"/>
      <c r="EWJ52"/>
      <c r="EWK52"/>
      <c r="EWL52"/>
      <c r="EWM52"/>
      <c r="EWN52"/>
      <c r="EWO52"/>
      <c r="EWP52"/>
      <c r="EWQ52"/>
      <c r="EWR52"/>
      <c r="EWS52"/>
      <c r="EWT52"/>
      <c r="EWU52"/>
      <c r="EWV52"/>
      <c r="EWW52"/>
      <c r="EWX52"/>
      <c r="EWY52"/>
      <c r="EWZ52"/>
      <c r="EXA52"/>
      <c r="EXB52"/>
      <c r="EXC52"/>
      <c r="EXD52"/>
      <c r="EXE52"/>
      <c r="EXF52"/>
      <c r="EXG52"/>
      <c r="EXH52"/>
      <c r="EXI52"/>
      <c r="EXJ52"/>
      <c r="EXK52"/>
      <c r="EXL52"/>
      <c r="EXM52"/>
      <c r="EXN52"/>
      <c r="EXO52"/>
      <c r="EXP52"/>
      <c r="EXQ52"/>
      <c r="EXR52"/>
      <c r="EXS52"/>
      <c r="EXT52"/>
      <c r="EXU52"/>
      <c r="EXV52"/>
      <c r="EXW52"/>
      <c r="EXX52"/>
      <c r="EXY52"/>
      <c r="EXZ52"/>
      <c r="EYA52"/>
      <c r="EYB52"/>
      <c r="EYC52"/>
      <c r="EYD52"/>
      <c r="EYE52"/>
      <c r="EYF52"/>
      <c r="EYG52"/>
      <c r="EYH52"/>
      <c r="EYI52"/>
      <c r="EYJ52"/>
      <c r="EYK52"/>
      <c r="EYL52"/>
      <c r="EYM52"/>
      <c r="EYN52"/>
      <c r="EYO52"/>
      <c r="EYP52"/>
      <c r="EYQ52"/>
      <c r="EYR52"/>
      <c r="EYS52"/>
      <c r="EYT52"/>
      <c r="EYU52"/>
      <c r="EYV52"/>
      <c r="EYW52"/>
      <c r="EYX52"/>
      <c r="EYY52"/>
      <c r="EYZ52"/>
      <c r="EZA52"/>
      <c r="EZB52"/>
      <c r="EZC52"/>
      <c r="EZD52"/>
      <c r="EZE52"/>
      <c r="EZF52"/>
      <c r="EZG52"/>
      <c r="EZH52"/>
      <c r="EZI52"/>
      <c r="EZJ52"/>
      <c r="EZK52"/>
      <c r="EZL52"/>
      <c r="EZM52"/>
      <c r="EZN52"/>
      <c r="EZO52"/>
      <c r="EZP52"/>
      <c r="EZQ52"/>
      <c r="EZR52"/>
      <c r="EZS52"/>
      <c r="EZT52"/>
      <c r="EZU52"/>
      <c r="EZV52"/>
      <c r="EZW52"/>
      <c r="EZX52"/>
      <c r="EZY52"/>
      <c r="EZZ52"/>
      <c r="FAA52"/>
      <c r="FAB52"/>
      <c r="FAC52"/>
      <c r="FAD52"/>
      <c r="FAE52"/>
      <c r="FAF52"/>
      <c r="FAG52"/>
      <c r="FAH52"/>
      <c r="FAI52"/>
      <c r="FAJ52"/>
      <c r="FAK52"/>
      <c r="FAL52"/>
      <c r="FAM52"/>
      <c r="FAN52"/>
      <c r="FAO52"/>
      <c r="FAP52"/>
      <c r="FAQ52"/>
      <c r="FAR52"/>
      <c r="FAS52"/>
      <c r="FAT52"/>
      <c r="FAU52"/>
      <c r="FAV52"/>
      <c r="FAW52"/>
      <c r="FAX52"/>
      <c r="FAY52"/>
      <c r="FAZ52"/>
      <c r="FBA52"/>
      <c r="FBB52"/>
      <c r="FBC52"/>
      <c r="FBD52"/>
      <c r="FBE52"/>
      <c r="FBF52"/>
      <c r="FBG52"/>
      <c r="FBH52"/>
      <c r="FBI52"/>
      <c r="FBJ52"/>
      <c r="FBK52"/>
      <c r="FBL52"/>
      <c r="FBM52"/>
      <c r="FBN52"/>
      <c r="FBO52"/>
      <c r="FBP52"/>
      <c r="FBQ52"/>
      <c r="FBR52"/>
      <c r="FBS52"/>
      <c r="FBT52"/>
      <c r="FBU52"/>
      <c r="FBV52"/>
      <c r="FBW52"/>
      <c r="FBX52"/>
      <c r="FBY52"/>
      <c r="FBZ52"/>
      <c r="FCA52"/>
      <c r="FCB52"/>
      <c r="FCC52"/>
      <c r="FCD52"/>
      <c r="FCE52"/>
      <c r="FCF52"/>
      <c r="FCG52"/>
      <c r="FCH52"/>
      <c r="FCI52"/>
      <c r="FCJ52"/>
      <c r="FCK52"/>
      <c r="FCL52"/>
      <c r="FCM52"/>
      <c r="FCN52"/>
      <c r="FCO52"/>
      <c r="FCP52"/>
      <c r="FCQ52"/>
      <c r="FCR52"/>
      <c r="FCS52"/>
      <c r="FCT52"/>
      <c r="FCU52"/>
      <c r="FCV52"/>
      <c r="FCW52"/>
      <c r="FCX52"/>
      <c r="FCY52"/>
      <c r="FCZ52"/>
      <c r="FDA52"/>
      <c r="FDB52"/>
      <c r="FDC52"/>
      <c r="FDD52"/>
      <c r="FDE52"/>
      <c r="FDF52"/>
      <c r="FDG52"/>
      <c r="FDH52"/>
      <c r="FDI52"/>
      <c r="FDJ52"/>
      <c r="FDK52"/>
      <c r="FDL52"/>
      <c r="FDM52"/>
      <c r="FDN52"/>
      <c r="FDO52"/>
      <c r="FDP52"/>
      <c r="FDQ52"/>
      <c r="FDR52"/>
      <c r="FDS52"/>
      <c r="FDT52"/>
      <c r="FDU52"/>
      <c r="FDV52"/>
      <c r="FDW52"/>
      <c r="FDX52"/>
      <c r="FDY52"/>
      <c r="FDZ52"/>
      <c r="FEA52"/>
      <c r="FEB52"/>
      <c r="FEC52"/>
      <c r="FED52"/>
      <c r="FEE52"/>
      <c r="FEF52"/>
      <c r="FEG52"/>
      <c r="FEH52"/>
      <c r="FEI52"/>
      <c r="FEJ52"/>
      <c r="FEK52"/>
      <c r="FEL52"/>
      <c r="FEM52"/>
      <c r="FEN52"/>
      <c r="FEO52"/>
      <c r="FEP52"/>
      <c r="FEQ52"/>
      <c r="FER52"/>
      <c r="FES52"/>
      <c r="FET52"/>
      <c r="FEU52"/>
      <c r="FEV52"/>
      <c r="FEW52"/>
      <c r="FEX52"/>
      <c r="FEY52"/>
      <c r="FEZ52"/>
      <c r="FFA52"/>
      <c r="FFB52"/>
      <c r="FFC52"/>
      <c r="FFD52"/>
      <c r="FFE52"/>
      <c r="FFF52"/>
      <c r="FFG52"/>
      <c r="FFH52"/>
      <c r="FFI52"/>
      <c r="FFJ52"/>
      <c r="FFK52"/>
      <c r="FFL52"/>
      <c r="FFM52"/>
      <c r="FFN52"/>
      <c r="FFO52"/>
      <c r="FFP52"/>
      <c r="FFQ52"/>
      <c r="FFR52"/>
      <c r="FFS52"/>
      <c r="FFT52"/>
      <c r="FFU52"/>
      <c r="FFV52"/>
      <c r="FFW52"/>
      <c r="FFX52"/>
      <c r="FFY52"/>
      <c r="FFZ52"/>
      <c r="FGA52"/>
      <c r="FGB52"/>
      <c r="FGC52"/>
      <c r="FGD52"/>
      <c r="FGE52"/>
      <c r="FGF52"/>
      <c r="FGG52"/>
      <c r="FGH52"/>
      <c r="FGI52"/>
      <c r="FGJ52"/>
      <c r="FGK52"/>
      <c r="FGL52"/>
      <c r="FGM52"/>
      <c r="FGN52"/>
      <c r="FGO52"/>
      <c r="FGP52"/>
      <c r="FGQ52"/>
      <c r="FGR52"/>
      <c r="FGS52"/>
      <c r="FGT52"/>
      <c r="FGU52"/>
      <c r="FGV52"/>
      <c r="FGW52"/>
      <c r="FGX52"/>
      <c r="FGY52"/>
      <c r="FGZ52"/>
      <c r="FHA52"/>
      <c r="FHB52"/>
      <c r="FHC52"/>
      <c r="FHD52"/>
      <c r="FHE52"/>
      <c r="FHF52"/>
      <c r="FHG52"/>
      <c r="FHH52"/>
      <c r="FHI52"/>
      <c r="FHJ52"/>
      <c r="FHK52"/>
      <c r="FHL52"/>
      <c r="FHM52"/>
      <c r="FHN52"/>
      <c r="FHO52"/>
      <c r="FHP52"/>
      <c r="FHQ52"/>
      <c r="FHR52"/>
      <c r="FHS52"/>
      <c r="FHT52"/>
      <c r="FHU52"/>
      <c r="FHV52"/>
      <c r="FHW52"/>
      <c r="FHX52"/>
      <c r="FHY52"/>
      <c r="FHZ52"/>
      <c r="FIA52"/>
      <c r="FIB52"/>
      <c r="FIC52"/>
      <c r="FID52"/>
      <c r="FIE52"/>
      <c r="FIF52"/>
      <c r="FIG52"/>
      <c r="FIH52"/>
      <c r="FII52"/>
      <c r="FIJ52"/>
      <c r="FIK52"/>
      <c r="FIL52"/>
      <c r="FIM52"/>
      <c r="FIN52"/>
      <c r="FIO52"/>
      <c r="FIP52"/>
      <c r="FIQ52"/>
      <c r="FIR52"/>
      <c r="FIS52"/>
      <c r="FIT52"/>
      <c r="FIU52"/>
      <c r="FIV52"/>
      <c r="FIW52"/>
      <c r="FIX52"/>
      <c r="FIY52"/>
      <c r="FIZ52"/>
      <c r="FJA52"/>
      <c r="FJB52"/>
      <c r="FJC52"/>
      <c r="FJD52"/>
      <c r="FJE52"/>
      <c r="FJF52"/>
      <c r="FJG52"/>
      <c r="FJH52"/>
      <c r="FJI52"/>
      <c r="FJJ52"/>
      <c r="FJK52"/>
      <c r="FJL52"/>
      <c r="FJM52"/>
      <c r="FJN52"/>
      <c r="FJO52"/>
      <c r="FJP52"/>
      <c r="FJQ52"/>
      <c r="FJR52"/>
      <c r="FJS52"/>
      <c r="FJT52"/>
      <c r="FJU52"/>
      <c r="FJV52"/>
      <c r="FJW52"/>
      <c r="FJX52"/>
      <c r="FJY52"/>
      <c r="FJZ52"/>
      <c r="FKA52"/>
      <c r="FKB52"/>
      <c r="FKC52"/>
      <c r="FKD52"/>
      <c r="FKE52"/>
      <c r="FKF52"/>
      <c r="FKG52"/>
      <c r="FKH52"/>
      <c r="FKI52"/>
      <c r="FKJ52"/>
      <c r="FKK52"/>
      <c r="FKL52"/>
      <c r="FKM52"/>
      <c r="FKN52"/>
      <c r="FKO52"/>
      <c r="FKP52"/>
      <c r="FKQ52"/>
      <c r="FKR52"/>
      <c r="FKS52"/>
      <c r="FKT52"/>
      <c r="FKU52"/>
      <c r="FKV52"/>
      <c r="FKW52"/>
      <c r="FKX52"/>
      <c r="FKY52"/>
      <c r="FKZ52"/>
      <c r="FLA52"/>
      <c r="FLB52"/>
      <c r="FLC52"/>
      <c r="FLD52"/>
      <c r="FLE52"/>
      <c r="FLF52"/>
      <c r="FLG52"/>
      <c r="FLH52"/>
      <c r="FLI52"/>
      <c r="FLJ52"/>
      <c r="FLK52"/>
      <c r="FLL52"/>
      <c r="FLM52"/>
      <c r="FLN52"/>
      <c r="FLO52"/>
      <c r="FLP52"/>
      <c r="FLQ52"/>
      <c r="FLR52"/>
      <c r="FLS52"/>
      <c r="FLT52"/>
      <c r="FLU52"/>
      <c r="FLV52"/>
      <c r="FLW52"/>
      <c r="FLX52"/>
      <c r="FLY52"/>
      <c r="FLZ52"/>
      <c r="FMA52"/>
      <c r="FMB52"/>
      <c r="FMC52"/>
      <c r="FMD52"/>
      <c r="FME52"/>
      <c r="FMF52"/>
      <c r="FMG52"/>
      <c r="FMH52"/>
      <c r="FMI52"/>
      <c r="FMJ52"/>
      <c r="FMK52"/>
      <c r="FML52"/>
      <c r="FMM52"/>
      <c r="FMN52"/>
      <c r="FMO52"/>
      <c r="FMP52"/>
      <c r="FMQ52"/>
      <c r="FMR52"/>
      <c r="FMS52"/>
      <c r="FMT52"/>
      <c r="FMU52"/>
      <c r="FMV52"/>
      <c r="FMW52"/>
      <c r="FMX52"/>
      <c r="FMY52"/>
      <c r="FMZ52"/>
      <c r="FNA52"/>
      <c r="FNB52"/>
      <c r="FNC52"/>
      <c r="FND52"/>
      <c r="FNE52"/>
      <c r="FNF52"/>
      <c r="FNG52"/>
      <c r="FNH52"/>
      <c r="FNI52"/>
      <c r="FNJ52"/>
      <c r="FNK52"/>
      <c r="FNL52"/>
      <c r="FNM52"/>
      <c r="FNN52"/>
      <c r="FNO52"/>
      <c r="FNP52"/>
      <c r="FNQ52"/>
      <c r="FNR52"/>
      <c r="FNS52"/>
      <c r="FNT52"/>
      <c r="FNU52"/>
      <c r="FNV52"/>
      <c r="FNW52"/>
      <c r="FNX52"/>
      <c r="FNY52"/>
      <c r="FNZ52"/>
      <c r="FOA52"/>
      <c r="FOB52"/>
      <c r="FOC52"/>
      <c r="FOD52"/>
      <c r="FOE52"/>
      <c r="FOF52"/>
      <c r="FOG52"/>
      <c r="FOH52"/>
      <c r="FOI52"/>
      <c r="FOJ52"/>
      <c r="FOK52"/>
      <c r="FOL52"/>
      <c r="FOM52"/>
      <c r="FON52"/>
      <c r="FOO52"/>
      <c r="FOP52"/>
      <c r="FOQ52"/>
      <c r="FOR52"/>
      <c r="FOS52"/>
      <c r="FOT52"/>
      <c r="FOU52"/>
      <c r="FOV52"/>
      <c r="FOW52"/>
      <c r="FOX52"/>
      <c r="FOY52"/>
      <c r="FOZ52"/>
      <c r="FPA52"/>
      <c r="FPB52"/>
      <c r="FPC52"/>
      <c r="FPD52"/>
      <c r="FPE52"/>
      <c r="FPF52"/>
      <c r="FPG52"/>
      <c r="FPH52"/>
      <c r="FPI52"/>
      <c r="FPJ52"/>
      <c r="FPK52"/>
      <c r="FPL52"/>
      <c r="FPM52"/>
      <c r="FPN52"/>
      <c r="FPO52"/>
      <c r="FPP52"/>
      <c r="FPQ52"/>
      <c r="FPR52"/>
      <c r="FPS52"/>
      <c r="FPT52"/>
      <c r="FPU52"/>
      <c r="FPV52"/>
      <c r="FPW52"/>
      <c r="FPX52"/>
      <c r="FPY52"/>
      <c r="FPZ52"/>
      <c r="FQA52"/>
      <c r="FQB52"/>
      <c r="FQC52"/>
      <c r="FQD52"/>
      <c r="FQE52"/>
      <c r="FQF52"/>
      <c r="FQG52"/>
      <c r="FQH52"/>
      <c r="FQI52"/>
      <c r="FQJ52"/>
      <c r="FQK52"/>
      <c r="FQL52"/>
      <c r="FQM52"/>
      <c r="FQN52"/>
      <c r="FQO52"/>
      <c r="FQP52"/>
      <c r="FQQ52"/>
      <c r="FQR52"/>
      <c r="FQS52"/>
      <c r="FQT52"/>
      <c r="FQU52"/>
      <c r="FQV52"/>
      <c r="FQW52"/>
      <c r="FQX52"/>
      <c r="FQY52"/>
      <c r="FQZ52"/>
      <c r="FRA52"/>
      <c r="FRB52"/>
      <c r="FRC52"/>
      <c r="FRD52"/>
      <c r="FRE52"/>
      <c r="FRF52"/>
      <c r="FRG52"/>
      <c r="FRH52"/>
      <c r="FRI52"/>
      <c r="FRJ52"/>
      <c r="FRK52"/>
      <c r="FRL52"/>
      <c r="FRM52"/>
      <c r="FRN52"/>
      <c r="FRO52"/>
      <c r="FRP52"/>
      <c r="FRQ52"/>
      <c r="FRR52"/>
      <c r="FRS52"/>
      <c r="FRT52"/>
      <c r="FRU52"/>
      <c r="FRV52"/>
      <c r="FRW52"/>
      <c r="FRX52"/>
      <c r="FRY52"/>
      <c r="FRZ52"/>
      <c r="FSA52"/>
      <c r="FSB52"/>
      <c r="FSC52"/>
      <c r="FSD52"/>
      <c r="FSE52"/>
      <c r="FSF52"/>
      <c r="FSG52"/>
      <c r="FSH52"/>
      <c r="FSI52"/>
      <c r="FSJ52"/>
      <c r="FSK52"/>
      <c r="FSL52"/>
      <c r="FSM52"/>
      <c r="FSN52"/>
      <c r="FSO52"/>
      <c r="FSP52"/>
      <c r="FSQ52"/>
      <c r="FSR52"/>
      <c r="FSS52"/>
      <c r="FST52"/>
      <c r="FSU52"/>
      <c r="FSV52"/>
      <c r="FSW52"/>
      <c r="FSX52"/>
      <c r="FSY52"/>
      <c r="FSZ52"/>
      <c r="FTA52"/>
      <c r="FTB52"/>
      <c r="FTC52"/>
      <c r="FTD52"/>
      <c r="FTE52"/>
      <c r="FTF52"/>
      <c r="FTG52"/>
      <c r="FTH52"/>
      <c r="FTI52"/>
      <c r="FTJ52"/>
      <c r="FTK52"/>
      <c r="FTL52"/>
      <c r="FTM52"/>
      <c r="FTN52"/>
      <c r="FTO52"/>
      <c r="FTP52"/>
      <c r="FTQ52"/>
      <c r="FTR52"/>
      <c r="FTS52"/>
      <c r="FTT52"/>
      <c r="FTU52"/>
      <c r="FTV52"/>
      <c r="FTW52"/>
      <c r="FTX52"/>
      <c r="FTY52"/>
      <c r="FTZ52"/>
      <c r="FUA52"/>
      <c r="FUB52"/>
      <c r="FUC52"/>
      <c r="FUD52"/>
      <c r="FUE52"/>
      <c r="FUF52"/>
      <c r="FUG52"/>
      <c r="FUH52"/>
      <c r="FUI52"/>
      <c r="FUJ52"/>
      <c r="FUK52"/>
      <c r="FUL52"/>
      <c r="FUM52"/>
      <c r="FUN52"/>
      <c r="FUO52"/>
      <c r="FUP52"/>
      <c r="FUQ52"/>
      <c r="FUR52"/>
      <c r="FUS52"/>
      <c r="FUT52"/>
      <c r="FUU52"/>
      <c r="FUV52"/>
      <c r="FUW52"/>
      <c r="FUX52"/>
      <c r="FUY52"/>
      <c r="FUZ52"/>
      <c r="FVA52"/>
      <c r="FVB52"/>
      <c r="FVC52"/>
      <c r="FVD52"/>
      <c r="FVE52"/>
      <c r="FVF52"/>
      <c r="FVG52"/>
      <c r="FVH52"/>
      <c r="FVI52"/>
      <c r="FVJ52"/>
      <c r="FVK52"/>
      <c r="FVL52"/>
      <c r="FVM52"/>
      <c r="FVN52"/>
      <c r="FVO52"/>
      <c r="FVP52"/>
      <c r="FVQ52"/>
      <c r="FVR52"/>
      <c r="FVS52"/>
      <c r="FVT52"/>
      <c r="FVU52"/>
      <c r="FVV52"/>
      <c r="FVW52"/>
      <c r="FVX52"/>
      <c r="FVY52"/>
      <c r="FVZ52"/>
      <c r="FWA52"/>
      <c r="FWB52"/>
      <c r="FWC52"/>
      <c r="FWD52"/>
      <c r="FWE52"/>
      <c r="FWF52"/>
      <c r="FWG52"/>
      <c r="FWH52"/>
      <c r="FWI52"/>
      <c r="FWJ52"/>
      <c r="FWK52"/>
      <c r="FWL52"/>
      <c r="FWM52"/>
      <c r="FWN52"/>
      <c r="FWO52"/>
      <c r="FWP52"/>
      <c r="FWQ52"/>
      <c r="FWR52"/>
      <c r="FWS52"/>
      <c r="FWT52"/>
      <c r="FWU52"/>
      <c r="FWV52"/>
      <c r="FWW52"/>
      <c r="FWX52"/>
      <c r="FWY52"/>
      <c r="FWZ52"/>
      <c r="FXA52"/>
      <c r="FXB52"/>
      <c r="FXC52"/>
      <c r="FXD52"/>
      <c r="FXE52"/>
      <c r="FXF52"/>
      <c r="FXG52"/>
      <c r="FXH52"/>
      <c r="FXI52"/>
      <c r="FXJ52"/>
      <c r="FXK52"/>
      <c r="FXL52"/>
      <c r="FXM52"/>
      <c r="FXN52"/>
      <c r="FXO52"/>
      <c r="FXP52"/>
      <c r="FXQ52"/>
      <c r="FXR52"/>
      <c r="FXS52"/>
      <c r="FXT52"/>
      <c r="FXU52"/>
      <c r="FXV52"/>
      <c r="FXW52"/>
      <c r="FXX52"/>
      <c r="FXY52"/>
      <c r="FXZ52"/>
      <c r="FYA52"/>
      <c r="FYB52"/>
      <c r="FYC52"/>
      <c r="FYD52"/>
      <c r="FYE52"/>
      <c r="FYF52"/>
      <c r="FYG52"/>
      <c r="FYH52"/>
      <c r="FYI52"/>
      <c r="FYJ52"/>
      <c r="FYK52"/>
      <c r="FYL52"/>
      <c r="FYM52"/>
      <c r="FYN52"/>
      <c r="FYO52"/>
      <c r="FYP52"/>
      <c r="FYQ52"/>
      <c r="FYR52"/>
      <c r="FYS52"/>
      <c r="FYT52"/>
      <c r="FYU52"/>
      <c r="FYV52"/>
      <c r="FYW52"/>
      <c r="FYX52"/>
      <c r="FYY52"/>
      <c r="FYZ52"/>
      <c r="FZA52"/>
      <c r="FZB52"/>
      <c r="FZC52"/>
      <c r="FZD52"/>
      <c r="FZE52"/>
      <c r="FZF52"/>
      <c r="FZG52"/>
      <c r="FZH52"/>
      <c r="FZI52"/>
      <c r="FZJ52"/>
      <c r="FZK52"/>
      <c r="FZL52"/>
      <c r="FZM52"/>
      <c r="FZN52"/>
      <c r="FZO52"/>
      <c r="FZP52"/>
      <c r="FZQ52"/>
      <c r="FZR52"/>
      <c r="FZS52"/>
      <c r="FZT52"/>
      <c r="FZU52"/>
      <c r="FZV52"/>
      <c r="FZW52"/>
      <c r="FZX52"/>
      <c r="FZY52"/>
      <c r="FZZ52"/>
      <c r="GAA52"/>
      <c r="GAB52"/>
      <c r="GAC52"/>
      <c r="GAD52"/>
      <c r="GAE52"/>
      <c r="GAF52"/>
      <c r="GAG52"/>
      <c r="GAH52"/>
      <c r="GAI52"/>
      <c r="GAJ52"/>
      <c r="GAK52"/>
      <c r="GAL52"/>
      <c r="GAM52"/>
      <c r="GAN52"/>
      <c r="GAO52"/>
      <c r="GAP52"/>
      <c r="GAQ52"/>
      <c r="GAR52"/>
      <c r="GAS52"/>
      <c r="GAT52"/>
      <c r="GAU52"/>
      <c r="GAV52"/>
      <c r="GAW52"/>
      <c r="GAX52"/>
      <c r="GAY52"/>
      <c r="GAZ52"/>
      <c r="GBA52"/>
      <c r="GBB52"/>
      <c r="GBC52"/>
      <c r="GBD52"/>
      <c r="GBE52"/>
      <c r="GBF52"/>
      <c r="GBG52"/>
      <c r="GBH52"/>
      <c r="GBI52"/>
      <c r="GBJ52"/>
      <c r="GBK52"/>
      <c r="GBL52"/>
      <c r="GBM52"/>
      <c r="GBN52"/>
      <c r="GBO52"/>
      <c r="GBP52"/>
      <c r="GBQ52"/>
      <c r="GBR52"/>
      <c r="GBS52"/>
      <c r="GBT52"/>
      <c r="GBU52"/>
      <c r="GBV52"/>
      <c r="GBW52"/>
      <c r="GBX52"/>
      <c r="GBY52"/>
      <c r="GBZ52"/>
      <c r="GCA52"/>
      <c r="GCB52"/>
      <c r="GCC52"/>
      <c r="GCD52"/>
      <c r="GCE52"/>
      <c r="GCF52"/>
      <c r="GCG52"/>
      <c r="GCH52"/>
      <c r="GCI52"/>
      <c r="GCJ52"/>
      <c r="GCK52"/>
      <c r="GCL52"/>
      <c r="GCM52"/>
      <c r="GCN52"/>
      <c r="GCO52"/>
      <c r="GCP52"/>
      <c r="GCQ52"/>
      <c r="GCR52"/>
      <c r="GCS52"/>
      <c r="GCT52"/>
      <c r="GCU52"/>
      <c r="GCV52"/>
      <c r="GCW52"/>
      <c r="GCX52"/>
      <c r="GCY52"/>
      <c r="GCZ52"/>
      <c r="GDA52"/>
      <c r="GDB52"/>
      <c r="GDC52"/>
      <c r="GDD52"/>
      <c r="GDE52"/>
      <c r="GDF52"/>
      <c r="GDG52"/>
      <c r="GDH52"/>
      <c r="GDI52"/>
      <c r="GDJ52"/>
      <c r="GDK52"/>
      <c r="GDL52"/>
      <c r="GDM52"/>
      <c r="GDN52"/>
      <c r="GDO52"/>
      <c r="GDP52"/>
      <c r="GDQ52"/>
      <c r="GDR52"/>
      <c r="GDS52"/>
      <c r="GDT52"/>
      <c r="GDU52"/>
      <c r="GDV52"/>
      <c r="GDW52"/>
      <c r="GDX52"/>
      <c r="GDY52"/>
      <c r="GDZ52"/>
      <c r="GEA52"/>
      <c r="GEB52"/>
      <c r="GEC52"/>
      <c r="GED52"/>
      <c r="GEE52"/>
      <c r="GEF52"/>
      <c r="GEG52"/>
      <c r="GEH52"/>
      <c r="GEI52"/>
      <c r="GEJ52"/>
      <c r="GEK52"/>
      <c r="GEL52"/>
      <c r="GEM52"/>
      <c r="GEN52"/>
      <c r="GEO52"/>
      <c r="GEP52"/>
      <c r="GEQ52"/>
      <c r="GER52"/>
      <c r="GES52"/>
      <c r="GET52"/>
      <c r="GEU52"/>
      <c r="GEV52"/>
      <c r="GEW52"/>
      <c r="GEX52"/>
      <c r="GEY52"/>
      <c r="GEZ52"/>
      <c r="GFA52"/>
      <c r="GFB52"/>
      <c r="GFC52"/>
      <c r="GFD52"/>
      <c r="GFE52"/>
      <c r="GFF52"/>
      <c r="GFG52"/>
      <c r="GFH52"/>
      <c r="GFI52"/>
      <c r="GFJ52"/>
      <c r="GFK52"/>
      <c r="GFL52"/>
      <c r="GFM52"/>
      <c r="GFN52"/>
      <c r="GFO52"/>
      <c r="GFP52"/>
      <c r="GFQ52"/>
      <c r="GFR52"/>
      <c r="GFS52"/>
      <c r="GFT52"/>
      <c r="GFU52"/>
      <c r="GFV52"/>
      <c r="GFW52"/>
      <c r="GFX52"/>
      <c r="GFY52"/>
      <c r="GFZ52"/>
      <c r="GGA52"/>
      <c r="GGB52"/>
      <c r="GGC52"/>
      <c r="GGD52"/>
      <c r="GGE52"/>
      <c r="GGF52"/>
      <c r="GGG52"/>
      <c r="GGH52"/>
      <c r="GGI52"/>
      <c r="GGJ52"/>
      <c r="GGK52"/>
      <c r="GGL52"/>
      <c r="GGM52"/>
      <c r="GGN52"/>
      <c r="GGO52"/>
      <c r="GGP52"/>
      <c r="GGQ52"/>
      <c r="GGR52"/>
      <c r="GGS52"/>
      <c r="GGT52"/>
      <c r="GGU52"/>
      <c r="GGV52"/>
      <c r="GGW52"/>
      <c r="GGX52"/>
      <c r="GGY52"/>
      <c r="GGZ52"/>
      <c r="GHA52"/>
      <c r="GHB52"/>
      <c r="GHC52"/>
      <c r="GHD52"/>
      <c r="GHE52"/>
      <c r="GHF52"/>
      <c r="GHG52"/>
      <c r="GHH52"/>
      <c r="GHI52"/>
      <c r="GHJ52"/>
      <c r="GHK52"/>
      <c r="GHL52"/>
      <c r="GHM52"/>
      <c r="GHN52"/>
      <c r="GHO52"/>
      <c r="GHP52"/>
      <c r="GHQ52"/>
      <c r="GHR52"/>
      <c r="GHS52"/>
      <c r="GHT52"/>
      <c r="GHU52"/>
      <c r="GHV52"/>
      <c r="GHW52"/>
      <c r="GHX52"/>
      <c r="GHY52"/>
      <c r="GHZ52"/>
      <c r="GIA52"/>
      <c r="GIB52"/>
      <c r="GIC52"/>
      <c r="GID52"/>
      <c r="GIE52"/>
      <c r="GIF52"/>
      <c r="GIG52"/>
      <c r="GIH52"/>
      <c r="GII52"/>
      <c r="GIJ52"/>
      <c r="GIK52"/>
      <c r="GIL52"/>
      <c r="GIM52"/>
      <c r="GIN52"/>
      <c r="GIO52"/>
      <c r="GIP52"/>
      <c r="GIQ52"/>
      <c r="GIR52"/>
      <c r="GIS52"/>
      <c r="GIT52"/>
      <c r="GIU52"/>
      <c r="GIV52"/>
      <c r="GIW52"/>
      <c r="GIX52"/>
      <c r="GIY52"/>
      <c r="GIZ52"/>
      <c r="GJA52"/>
      <c r="GJB52"/>
      <c r="GJC52"/>
      <c r="GJD52"/>
      <c r="GJE52"/>
      <c r="GJF52"/>
      <c r="GJG52"/>
      <c r="GJH52"/>
      <c r="GJI52"/>
      <c r="GJJ52"/>
      <c r="GJK52"/>
      <c r="GJL52"/>
      <c r="GJM52"/>
      <c r="GJN52"/>
      <c r="GJO52"/>
      <c r="GJP52"/>
      <c r="GJQ52"/>
      <c r="GJR52"/>
      <c r="GJS52"/>
      <c r="GJT52"/>
      <c r="GJU52"/>
      <c r="GJV52"/>
      <c r="GJW52"/>
      <c r="GJX52"/>
      <c r="GJY52"/>
      <c r="GJZ52"/>
      <c r="GKA52"/>
      <c r="GKB52"/>
      <c r="GKC52"/>
      <c r="GKD52"/>
      <c r="GKE52"/>
      <c r="GKF52"/>
      <c r="GKG52"/>
      <c r="GKH52"/>
      <c r="GKI52"/>
      <c r="GKJ52"/>
      <c r="GKK52"/>
      <c r="GKL52"/>
      <c r="GKM52"/>
      <c r="GKN52"/>
      <c r="GKO52"/>
      <c r="GKP52"/>
      <c r="GKQ52"/>
      <c r="GKR52"/>
      <c r="GKS52"/>
      <c r="GKT52"/>
      <c r="GKU52"/>
      <c r="GKV52"/>
      <c r="GKW52"/>
      <c r="GKX52"/>
      <c r="GKY52"/>
      <c r="GKZ52"/>
      <c r="GLA52"/>
      <c r="GLB52"/>
      <c r="GLC52"/>
      <c r="GLD52"/>
      <c r="GLE52"/>
      <c r="GLF52"/>
      <c r="GLG52"/>
      <c r="GLH52"/>
      <c r="GLI52"/>
      <c r="GLJ52"/>
      <c r="GLK52"/>
      <c r="GLL52"/>
      <c r="GLM52"/>
      <c r="GLN52"/>
      <c r="GLO52"/>
      <c r="GLP52"/>
      <c r="GLQ52"/>
      <c r="GLR52"/>
      <c r="GLS52"/>
      <c r="GLT52"/>
      <c r="GLU52"/>
      <c r="GLV52"/>
      <c r="GLW52"/>
      <c r="GLX52"/>
      <c r="GLY52"/>
      <c r="GLZ52"/>
      <c r="GMA52"/>
      <c r="GMB52"/>
      <c r="GMC52"/>
      <c r="GMD52"/>
      <c r="GME52"/>
      <c r="GMF52"/>
      <c r="GMG52"/>
      <c r="GMH52"/>
      <c r="GMI52"/>
      <c r="GMJ52"/>
      <c r="GMK52"/>
      <c r="GML52"/>
      <c r="GMM52"/>
      <c r="GMN52"/>
      <c r="GMO52"/>
      <c r="GMP52"/>
      <c r="GMQ52"/>
      <c r="GMR52"/>
      <c r="GMS52"/>
      <c r="GMT52"/>
      <c r="GMU52"/>
      <c r="GMV52"/>
      <c r="GMW52"/>
      <c r="GMX52"/>
      <c r="GMY52"/>
      <c r="GMZ52"/>
      <c r="GNA52"/>
      <c r="GNB52"/>
      <c r="GNC52"/>
      <c r="GND52"/>
      <c r="GNE52"/>
      <c r="GNF52"/>
      <c r="GNG52"/>
      <c r="GNH52"/>
      <c r="GNI52"/>
      <c r="GNJ52"/>
      <c r="GNK52"/>
      <c r="GNL52"/>
      <c r="GNM52"/>
      <c r="GNN52"/>
      <c r="GNO52"/>
      <c r="GNP52"/>
      <c r="GNQ52"/>
      <c r="GNR52"/>
      <c r="GNS52"/>
      <c r="GNT52"/>
      <c r="GNU52"/>
      <c r="GNV52"/>
      <c r="GNW52"/>
      <c r="GNX52"/>
      <c r="GNY52"/>
      <c r="GNZ52"/>
      <c r="GOA52"/>
      <c r="GOB52"/>
      <c r="GOC52"/>
      <c r="GOD52"/>
      <c r="GOE52"/>
      <c r="GOF52"/>
      <c r="GOG52"/>
      <c r="GOH52"/>
      <c r="GOI52"/>
      <c r="GOJ52"/>
      <c r="GOK52"/>
      <c r="GOL52"/>
      <c r="GOM52"/>
      <c r="GON52"/>
      <c r="GOO52"/>
      <c r="GOP52"/>
      <c r="GOQ52"/>
      <c r="GOR52"/>
      <c r="GOS52"/>
      <c r="GOT52"/>
      <c r="GOU52"/>
      <c r="GOV52"/>
      <c r="GOW52"/>
      <c r="GOX52"/>
      <c r="GOY52"/>
      <c r="GOZ52"/>
      <c r="GPA52"/>
      <c r="GPB52"/>
      <c r="GPC52"/>
      <c r="GPD52"/>
      <c r="GPE52"/>
      <c r="GPF52"/>
      <c r="GPG52"/>
      <c r="GPH52"/>
      <c r="GPI52"/>
      <c r="GPJ52"/>
      <c r="GPK52"/>
      <c r="GPL52"/>
      <c r="GPM52"/>
      <c r="GPN52"/>
      <c r="GPO52"/>
      <c r="GPP52"/>
      <c r="GPQ52"/>
      <c r="GPR52"/>
      <c r="GPS52"/>
      <c r="GPT52"/>
      <c r="GPU52"/>
      <c r="GPV52"/>
      <c r="GPW52"/>
      <c r="GPX52"/>
      <c r="GPY52"/>
      <c r="GPZ52"/>
      <c r="GQA52"/>
      <c r="GQB52"/>
      <c r="GQC52"/>
      <c r="GQD52"/>
      <c r="GQE52"/>
      <c r="GQF52"/>
      <c r="GQG52"/>
      <c r="GQH52"/>
      <c r="GQI52"/>
      <c r="GQJ52"/>
      <c r="GQK52"/>
      <c r="GQL52"/>
      <c r="GQM52"/>
      <c r="GQN52"/>
      <c r="GQO52"/>
      <c r="GQP52"/>
      <c r="GQQ52"/>
      <c r="GQR52"/>
      <c r="GQS52"/>
      <c r="GQT52"/>
      <c r="GQU52"/>
      <c r="GQV52"/>
      <c r="GQW52"/>
      <c r="GQX52"/>
      <c r="GQY52"/>
      <c r="GQZ52"/>
      <c r="GRA52"/>
      <c r="GRB52"/>
      <c r="GRC52"/>
      <c r="GRD52"/>
      <c r="GRE52"/>
      <c r="GRF52"/>
      <c r="GRG52"/>
      <c r="GRH52"/>
      <c r="GRI52"/>
      <c r="GRJ52"/>
      <c r="GRK52"/>
      <c r="GRL52"/>
      <c r="GRM52"/>
      <c r="GRN52"/>
      <c r="GRO52"/>
      <c r="GRP52"/>
      <c r="GRQ52"/>
      <c r="GRR52"/>
      <c r="GRS52"/>
      <c r="GRT52"/>
      <c r="GRU52"/>
      <c r="GRV52"/>
      <c r="GRW52"/>
      <c r="GRX52"/>
      <c r="GRY52"/>
      <c r="GRZ52"/>
      <c r="GSA52"/>
      <c r="GSB52"/>
      <c r="GSC52"/>
      <c r="GSD52"/>
      <c r="GSE52"/>
      <c r="GSF52"/>
      <c r="GSG52"/>
      <c r="GSH52"/>
      <c r="GSI52"/>
      <c r="GSJ52"/>
      <c r="GSK52"/>
      <c r="GSL52"/>
      <c r="GSM52"/>
      <c r="GSN52"/>
      <c r="GSO52"/>
      <c r="GSP52"/>
      <c r="GSQ52"/>
      <c r="GSR52"/>
      <c r="GSS52"/>
      <c r="GST52"/>
      <c r="GSU52"/>
      <c r="GSV52"/>
      <c r="GSW52"/>
      <c r="GSX52"/>
      <c r="GSY52"/>
      <c r="GSZ52"/>
      <c r="GTA52"/>
      <c r="GTB52"/>
      <c r="GTC52"/>
      <c r="GTD52"/>
      <c r="GTE52"/>
      <c r="GTF52"/>
      <c r="GTG52"/>
      <c r="GTH52"/>
      <c r="GTI52"/>
      <c r="GTJ52"/>
      <c r="GTK52"/>
      <c r="GTL52"/>
      <c r="GTM52"/>
      <c r="GTN52"/>
      <c r="GTO52"/>
      <c r="GTP52"/>
      <c r="GTQ52"/>
      <c r="GTR52"/>
      <c r="GTS52"/>
      <c r="GTT52"/>
      <c r="GTU52"/>
      <c r="GTV52"/>
      <c r="GTW52"/>
      <c r="GTX52"/>
      <c r="GTY52"/>
      <c r="GTZ52"/>
      <c r="GUA52"/>
      <c r="GUB52"/>
      <c r="GUC52"/>
      <c r="GUD52"/>
      <c r="GUE52"/>
      <c r="GUF52"/>
      <c r="GUG52"/>
      <c r="GUH52"/>
      <c r="GUI52"/>
      <c r="GUJ52"/>
      <c r="GUK52"/>
      <c r="GUL52"/>
      <c r="GUM52"/>
      <c r="GUN52"/>
      <c r="GUO52"/>
      <c r="GUP52"/>
      <c r="GUQ52"/>
      <c r="GUR52"/>
      <c r="GUS52"/>
      <c r="GUT52"/>
      <c r="GUU52"/>
      <c r="GUV52"/>
      <c r="GUW52"/>
      <c r="GUX52"/>
      <c r="GUY52"/>
      <c r="GUZ52"/>
      <c r="GVA52"/>
      <c r="GVB52"/>
      <c r="GVC52"/>
      <c r="GVD52"/>
      <c r="GVE52"/>
      <c r="GVF52"/>
      <c r="GVG52"/>
      <c r="GVH52"/>
      <c r="GVI52"/>
      <c r="GVJ52"/>
      <c r="GVK52"/>
      <c r="GVL52"/>
      <c r="GVM52"/>
      <c r="GVN52"/>
      <c r="GVO52"/>
      <c r="GVP52"/>
      <c r="GVQ52"/>
      <c r="GVR52"/>
      <c r="GVS52"/>
      <c r="GVT52"/>
      <c r="GVU52"/>
      <c r="GVV52"/>
      <c r="GVW52"/>
      <c r="GVX52"/>
      <c r="GVY52"/>
      <c r="GVZ52"/>
      <c r="GWA52"/>
      <c r="GWB52"/>
      <c r="GWC52"/>
      <c r="GWD52"/>
      <c r="GWE52"/>
      <c r="GWF52"/>
      <c r="GWG52"/>
      <c r="GWH52"/>
      <c r="GWI52"/>
      <c r="GWJ52"/>
      <c r="GWK52"/>
      <c r="GWL52"/>
      <c r="GWM52"/>
      <c r="GWN52"/>
      <c r="GWO52"/>
      <c r="GWP52"/>
      <c r="GWQ52"/>
      <c r="GWR52"/>
      <c r="GWS52"/>
      <c r="GWT52"/>
      <c r="GWU52"/>
      <c r="GWV52"/>
      <c r="GWW52"/>
      <c r="GWX52"/>
      <c r="GWY52"/>
      <c r="GWZ52"/>
      <c r="GXA52"/>
      <c r="GXB52"/>
      <c r="GXC52"/>
      <c r="GXD52"/>
      <c r="GXE52"/>
      <c r="GXF52"/>
      <c r="GXG52"/>
      <c r="GXH52"/>
      <c r="GXI52"/>
      <c r="GXJ52"/>
      <c r="GXK52"/>
      <c r="GXL52"/>
      <c r="GXM52"/>
      <c r="GXN52"/>
      <c r="GXO52"/>
      <c r="GXP52"/>
      <c r="GXQ52"/>
      <c r="GXR52"/>
      <c r="GXS52"/>
      <c r="GXT52"/>
      <c r="GXU52"/>
      <c r="GXV52"/>
      <c r="GXW52"/>
      <c r="GXX52"/>
      <c r="GXY52"/>
      <c r="GXZ52"/>
      <c r="GYA52"/>
      <c r="GYB52"/>
      <c r="GYC52"/>
      <c r="GYD52"/>
      <c r="GYE52"/>
      <c r="GYF52"/>
      <c r="GYG52"/>
      <c r="GYH52"/>
      <c r="GYI52"/>
      <c r="GYJ52"/>
      <c r="GYK52"/>
      <c r="GYL52"/>
      <c r="GYM52"/>
      <c r="GYN52"/>
      <c r="GYO52"/>
      <c r="GYP52"/>
      <c r="GYQ52"/>
      <c r="GYR52"/>
      <c r="GYS52"/>
      <c r="GYT52"/>
      <c r="GYU52"/>
      <c r="GYV52"/>
      <c r="GYW52"/>
      <c r="GYX52"/>
      <c r="GYY52"/>
      <c r="GYZ52"/>
      <c r="GZA52"/>
      <c r="GZB52"/>
      <c r="GZC52"/>
      <c r="GZD52"/>
      <c r="GZE52"/>
      <c r="GZF52"/>
      <c r="GZG52"/>
      <c r="GZH52"/>
      <c r="GZI52"/>
      <c r="GZJ52"/>
      <c r="GZK52"/>
      <c r="GZL52"/>
      <c r="GZM52"/>
      <c r="GZN52"/>
      <c r="GZO52"/>
      <c r="GZP52"/>
      <c r="GZQ52"/>
      <c r="GZR52"/>
      <c r="GZS52"/>
      <c r="GZT52"/>
      <c r="GZU52"/>
      <c r="GZV52"/>
      <c r="GZW52"/>
      <c r="GZX52"/>
      <c r="GZY52"/>
      <c r="GZZ52"/>
      <c r="HAA52"/>
      <c r="HAB52"/>
      <c r="HAC52"/>
      <c r="HAD52"/>
      <c r="HAE52"/>
      <c r="HAF52"/>
      <c r="HAG52"/>
      <c r="HAH52"/>
      <c r="HAI52"/>
      <c r="HAJ52"/>
      <c r="HAK52"/>
      <c r="HAL52"/>
      <c r="HAM52"/>
      <c r="HAN52"/>
      <c r="HAO52"/>
      <c r="HAP52"/>
      <c r="HAQ52"/>
      <c r="HAR52"/>
      <c r="HAS52"/>
      <c r="HAT52"/>
      <c r="HAU52"/>
      <c r="HAV52"/>
      <c r="HAW52"/>
      <c r="HAX52"/>
      <c r="HAY52"/>
      <c r="HAZ52"/>
      <c r="HBA52"/>
      <c r="HBB52"/>
      <c r="HBC52"/>
      <c r="HBD52"/>
      <c r="HBE52"/>
      <c r="HBF52"/>
      <c r="HBG52"/>
      <c r="HBH52"/>
      <c r="HBI52"/>
      <c r="HBJ52"/>
      <c r="HBK52"/>
      <c r="HBL52"/>
      <c r="HBM52"/>
      <c r="HBN52"/>
      <c r="HBO52"/>
      <c r="HBP52"/>
      <c r="HBQ52"/>
      <c r="HBR52"/>
      <c r="HBS52"/>
      <c r="HBT52"/>
      <c r="HBU52"/>
      <c r="HBV52"/>
      <c r="HBW52"/>
      <c r="HBX52"/>
      <c r="HBY52"/>
      <c r="HBZ52"/>
      <c r="HCA52"/>
      <c r="HCB52"/>
      <c r="HCC52"/>
      <c r="HCD52"/>
      <c r="HCE52"/>
      <c r="HCF52"/>
      <c r="HCG52"/>
      <c r="HCH52"/>
      <c r="HCI52"/>
      <c r="HCJ52"/>
      <c r="HCK52"/>
      <c r="HCL52"/>
      <c r="HCM52"/>
      <c r="HCN52"/>
      <c r="HCO52"/>
      <c r="HCP52"/>
      <c r="HCQ52"/>
      <c r="HCR52"/>
      <c r="HCS52"/>
      <c r="HCT52"/>
      <c r="HCU52"/>
      <c r="HCV52"/>
      <c r="HCW52"/>
      <c r="HCX52"/>
      <c r="HCY52"/>
      <c r="HCZ52"/>
      <c r="HDA52"/>
      <c r="HDB52"/>
      <c r="HDC52"/>
      <c r="HDD52"/>
      <c r="HDE52"/>
      <c r="HDF52"/>
      <c r="HDG52"/>
      <c r="HDH52"/>
      <c r="HDI52"/>
      <c r="HDJ52"/>
      <c r="HDK52"/>
      <c r="HDL52"/>
      <c r="HDM52"/>
      <c r="HDN52"/>
      <c r="HDO52"/>
      <c r="HDP52"/>
      <c r="HDQ52"/>
      <c r="HDR52"/>
      <c r="HDS52"/>
      <c r="HDT52"/>
      <c r="HDU52"/>
      <c r="HDV52"/>
      <c r="HDW52"/>
      <c r="HDX52"/>
      <c r="HDY52"/>
      <c r="HDZ52"/>
      <c r="HEA52"/>
      <c r="HEB52"/>
      <c r="HEC52"/>
      <c r="HED52"/>
      <c r="HEE52"/>
      <c r="HEF52"/>
      <c r="HEG52"/>
      <c r="HEH52"/>
      <c r="HEI52"/>
      <c r="HEJ52"/>
      <c r="HEK52"/>
      <c r="HEL52"/>
      <c r="HEM52"/>
      <c r="HEN52"/>
      <c r="HEO52"/>
      <c r="HEP52"/>
      <c r="HEQ52"/>
      <c r="HER52"/>
      <c r="HES52"/>
      <c r="HET52"/>
      <c r="HEU52"/>
      <c r="HEV52"/>
      <c r="HEW52"/>
      <c r="HEX52"/>
      <c r="HEY52"/>
      <c r="HEZ52"/>
      <c r="HFA52"/>
      <c r="HFB52"/>
      <c r="HFC52"/>
      <c r="HFD52"/>
      <c r="HFE52"/>
      <c r="HFF52"/>
      <c r="HFG52"/>
      <c r="HFH52"/>
      <c r="HFI52"/>
      <c r="HFJ52"/>
      <c r="HFK52"/>
      <c r="HFL52"/>
      <c r="HFM52"/>
      <c r="HFN52"/>
      <c r="HFO52"/>
      <c r="HFP52"/>
      <c r="HFQ52"/>
      <c r="HFR52"/>
      <c r="HFS52"/>
      <c r="HFT52"/>
      <c r="HFU52"/>
      <c r="HFV52"/>
      <c r="HFW52"/>
      <c r="HFX52"/>
      <c r="HFY52"/>
      <c r="HFZ52"/>
      <c r="HGA52"/>
      <c r="HGB52"/>
      <c r="HGC52"/>
      <c r="HGD52"/>
      <c r="HGE52"/>
      <c r="HGF52"/>
      <c r="HGG52"/>
      <c r="HGH52"/>
      <c r="HGI52"/>
      <c r="HGJ52"/>
      <c r="HGK52"/>
      <c r="HGL52"/>
      <c r="HGM52"/>
      <c r="HGN52"/>
      <c r="HGO52"/>
      <c r="HGP52"/>
      <c r="HGQ52"/>
      <c r="HGR52"/>
      <c r="HGS52"/>
      <c r="HGT52"/>
      <c r="HGU52"/>
      <c r="HGV52"/>
      <c r="HGW52"/>
      <c r="HGX52"/>
      <c r="HGY52"/>
      <c r="HGZ52"/>
      <c r="HHA52"/>
      <c r="HHB52"/>
      <c r="HHC52"/>
      <c r="HHD52"/>
      <c r="HHE52"/>
      <c r="HHF52"/>
      <c r="HHG52"/>
      <c r="HHH52"/>
      <c r="HHI52"/>
      <c r="HHJ52"/>
      <c r="HHK52"/>
      <c r="HHL52"/>
      <c r="HHM52"/>
      <c r="HHN52"/>
      <c r="HHO52"/>
      <c r="HHP52"/>
      <c r="HHQ52"/>
      <c r="HHR52"/>
      <c r="HHS52"/>
      <c r="HHT52"/>
      <c r="HHU52"/>
      <c r="HHV52"/>
      <c r="HHW52"/>
      <c r="HHX52"/>
      <c r="HHY52"/>
      <c r="HHZ52"/>
      <c r="HIA52"/>
      <c r="HIB52"/>
      <c r="HIC52"/>
      <c r="HID52"/>
      <c r="HIE52"/>
      <c r="HIF52"/>
      <c r="HIG52"/>
      <c r="HIH52"/>
      <c r="HII52"/>
      <c r="HIJ52"/>
      <c r="HIK52"/>
      <c r="HIL52"/>
      <c r="HIM52"/>
      <c r="HIN52"/>
      <c r="HIO52"/>
      <c r="HIP52"/>
      <c r="HIQ52"/>
      <c r="HIR52"/>
      <c r="HIS52"/>
      <c r="HIT52"/>
      <c r="HIU52"/>
      <c r="HIV52"/>
      <c r="HIW52"/>
      <c r="HIX52"/>
      <c r="HIY52"/>
      <c r="HIZ52"/>
      <c r="HJA52"/>
      <c r="HJB52"/>
      <c r="HJC52"/>
      <c r="HJD52"/>
      <c r="HJE52"/>
      <c r="HJF52"/>
      <c r="HJG52"/>
      <c r="HJH52"/>
      <c r="HJI52"/>
      <c r="HJJ52"/>
      <c r="HJK52"/>
      <c r="HJL52"/>
      <c r="HJM52"/>
      <c r="HJN52"/>
      <c r="HJO52"/>
      <c r="HJP52"/>
      <c r="HJQ52"/>
      <c r="HJR52"/>
      <c r="HJS52"/>
      <c r="HJT52"/>
      <c r="HJU52"/>
      <c r="HJV52"/>
      <c r="HJW52"/>
      <c r="HJX52"/>
      <c r="HJY52"/>
      <c r="HJZ52"/>
      <c r="HKA52"/>
      <c r="HKB52"/>
      <c r="HKC52"/>
      <c r="HKD52"/>
      <c r="HKE52"/>
      <c r="HKF52"/>
      <c r="HKG52"/>
      <c r="HKH52"/>
      <c r="HKI52"/>
      <c r="HKJ52"/>
      <c r="HKK52"/>
      <c r="HKL52"/>
      <c r="HKM52"/>
      <c r="HKN52"/>
      <c r="HKO52"/>
      <c r="HKP52"/>
      <c r="HKQ52"/>
      <c r="HKR52"/>
      <c r="HKS52"/>
      <c r="HKT52"/>
      <c r="HKU52"/>
      <c r="HKV52"/>
      <c r="HKW52"/>
      <c r="HKX52"/>
      <c r="HKY52"/>
      <c r="HKZ52"/>
      <c r="HLA52"/>
      <c r="HLB52"/>
      <c r="HLC52"/>
      <c r="HLD52"/>
      <c r="HLE52"/>
      <c r="HLF52"/>
      <c r="HLG52"/>
      <c r="HLH52"/>
      <c r="HLI52"/>
      <c r="HLJ52"/>
      <c r="HLK52"/>
      <c r="HLL52"/>
      <c r="HLM52"/>
      <c r="HLN52"/>
      <c r="HLO52"/>
      <c r="HLP52"/>
      <c r="HLQ52"/>
      <c r="HLR52"/>
      <c r="HLS52"/>
      <c r="HLT52"/>
      <c r="HLU52"/>
      <c r="HLV52"/>
      <c r="HLW52"/>
      <c r="HLX52"/>
      <c r="HLY52"/>
      <c r="HLZ52"/>
      <c r="HMA52"/>
      <c r="HMB52"/>
      <c r="HMC52"/>
      <c r="HMD52"/>
      <c r="HME52"/>
      <c r="HMF52"/>
      <c r="HMG52"/>
      <c r="HMH52"/>
      <c r="HMI52"/>
      <c r="HMJ52"/>
      <c r="HMK52"/>
      <c r="HML52"/>
      <c r="HMM52"/>
      <c r="HMN52"/>
      <c r="HMO52"/>
      <c r="HMP52"/>
      <c r="HMQ52"/>
      <c r="HMR52"/>
      <c r="HMS52"/>
      <c r="HMT52"/>
      <c r="HMU52"/>
      <c r="HMV52"/>
      <c r="HMW52"/>
      <c r="HMX52"/>
      <c r="HMY52"/>
      <c r="HMZ52"/>
      <c r="HNA52"/>
      <c r="HNB52"/>
      <c r="HNC52"/>
      <c r="HND52"/>
      <c r="HNE52"/>
      <c r="HNF52"/>
      <c r="HNG52"/>
      <c r="HNH52"/>
      <c r="HNI52"/>
      <c r="HNJ52"/>
      <c r="HNK52"/>
      <c r="HNL52"/>
      <c r="HNM52"/>
      <c r="HNN52"/>
      <c r="HNO52"/>
      <c r="HNP52"/>
      <c r="HNQ52"/>
      <c r="HNR52"/>
      <c r="HNS52"/>
      <c r="HNT52"/>
      <c r="HNU52"/>
      <c r="HNV52"/>
      <c r="HNW52"/>
      <c r="HNX52"/>
      <c r="HNY52"/>
      <c r="HNZ52"/>
      <c r="HOA52"/>
      <c r="HOB52"/>
      <c r="HOC52"/>
      <c r="HOD52"/>
      <c r="HOE52"/>
      <c r="HOF52"/>
      <c r="HOG52"/>
      <c r="HOH52"/>
      <c r="HOI52"/>
      <c r="HOJ52"/>
      <c r="HOK52"/>
      <c r="HOL52"/>
      <c r="HOM52"/>
      <c r="HON52"/>
      <c r="HOO52"/>
      <c r="HOP52"/>
      <c r="HOQ52"/>
      <c r="HOR52"/>
      <c r="HOS52"/>
      <c r="HOT52"/>
      <c r="HOU52"/>
      <c r="HOV52"/>
      <c r="HOW52"/>
      <c r="HOX52"/>
      <c r="HOY52"/>
      <c r="HOZ52"/>
      <c r="HPA52"/>
      <c r="HPB52"/>
      <c r="HPC52"/>
      <c r="HPD52"/>
      <c r="HPE52"/>
      <c r="HPF52"/>
      <c r="HPG52"/>
      <c r="HPH52"/>
      <c r="HPI52"/>
      <c r="HPJ52"/>
      <c r="HPK52"/>
      <c r="HPL52"/>
      <c r="HPM52"/>
      <c r="HPN52"/>
      <c r="HPO52"/>
      <c r="HPP52"/>
      <c r="HPQ52"/>
      <c r="HPR52"/>
      <c r="HPS52"/>
      <c r="HPT52"/>
      <c r="HPU52"/>
      <c r="HPV52"/>
      <c r="HPW52"/>
      <c r="HPX52"/>
      <c r="HPY52"/>
      <c r="HPZ52"/>
      <c r="HQA52"/>
      <c r="HQB52"/>
      <c r="HQC52"/>
      <c r="HQD52"/>
      <c r="HQE52"/>
      <c r="HQF52"/>
      <c r="HQG52"/>
      <c r="HQH52"/>
      <c r="HQI52"/>
      <c r="HQJ52"/>
      <c r="HQK52"/>
      <c r="HQL52"/>
      <c r="HQM52"/>
      <c r="HQN52"/>
      <c r="HQO52"/>
      <c r="HQP52"/>
      <c r="HQQ52"/>
      <c r="HQR52"/>
      <c r="HQS52"/>
      <c r="HQT52"/>
      <c r="HQU52"/>
      <c r="HQV52"/>
      <c r="HQW52"/>
      <c r="HQX52"/>
      <c r="HQY52"/>
      <c r="HQZ52"/>
      <c r="HRA52"/>
      <c r="HRB52"/>
      <c r="HRC52"/>
      <c r="HRD52"/>
      <c r="HRE52"/>
      <c r="HRF52"/>
      <c r="HRG52"/>
      <c r="HRH52"/>
      <c r="HRI52"/>
      <c r="HRJ52"/>
      <c r="HRK52"/>
      <c r="HRL52"/>
      <c r="HRM52"/>
      <c r="HRN52"/>
      <c r="HRO52"/>
      <c r="HRP52"/>
      <c r="HRQ52"/>
      <c r="HRR52"/>
      <c r="HRS52"/>
      <c r="HRT52"/>
      <c r="HRU52"/>
      <c r="HRV52"/>
      <c r="HRW52"/>
      <c r="HRX52"/>
      <c r="HRY52"/>
      <c r="HRZ52"/>
      <c r="HSA52"/>
      <c r="HSB52"/>
      <c r="HSC52"/>
      <c r="HSD52"/>
      <c r="HSE52"/>
      <c r="HSF52"/>
      <c r="HSG52"/>
      <c r="HSH52"/>
      <c r="HSI52"/>
      <c r="HSJ52"/>
      <c r="HSK52"/>
      <c r="HSL52"/>
      <c r="HSM52"/>
      <c r="HSN52"/>
      <c r="HSO52"/>
      <c r="HSP52"/>
      <c r="HSQ52"/>
      <c r="HSR52"/>
      <c r="HSS52"/>
      <c r="HST52"/>
      <c r="HSU52"/>
      <c r="HSV52"/>
      <c r="HSW52"/>
      <c r="HSX52"/>
      <c r="HSY52"/>
      <c r="HSZ52"/>
      <c r="HTA52"/>
      <c r="HTB52"/>
      <c r="HTC52"/>
      <c r="HTD52"/>
      <c r="HTE52"/>
      <c r="HTF52"/>
      <c r="HTG52"/>
      <c r="HTH52"/>
      <c r="HTI52"/>
      <c r="HTJ52"/>
      <c r="HTK52"/>
      <c r="HTL52"/>
      <c r="HTM52"/>
      <c r="HTN52"/>
      <c r="HTO52"/>
      <c r="HTP52"/>
      <c r="HTQ52"/>
      <c r="HTR52"/>
      <c r="HTS52"/>
      <c r="HTT52"/>
      <c r="HTU52"/>
      <c r="HTV52"/>
      <c r="HTW52"/>
      <c r="HTX52"/>
      <c r="HTY52"/>
      <c r="HTZ52"/>
      <c r="HUA52"/>
      <c r="HUB52"/>
      <c r="HUC52"/>
      <c r="HUD52"/>
      <c r="HUE52"/>
      <c r="HUF52"/>
      <c r="HUG52"/>
      <c r="HUH52"/>
      <c r="HUI52"/>
      <c r="HUJ52"/>
      <c r="HUK52"/>
      <c r="HUL52"/>
      <c r="HUM52"/>
      <c r="HUN52"/>
      <c r="HUO52"/>
      <c r="HUP52"/>
      <c r="HUQ52"/>
      <c r="HUR52"/>
      <c r="HUS52"/>
      <c r="HUT52"/>
      <c r="HUU52"/>
      <c r="HUV52"/>
      <c r="HUW52"/>
      <c r="HUX52"/>
      <c r="HUY52"/>
      <c r="HUZ52"/>
      <c r="HVA52"/>
      <c r="HVB52"/>
      <c r="HVC52"/>
      <c r="HVD52"/>
      <c r="HVE52"/>
      <c r="HVF52"/>
      <c r="HVG52"/>
      <c r="HVH52"/>
      <c r="HVI52"/>
      <c r="HVJ52"/>
      <c r="HVK52"/>
      <c r="HVL52"/>
      <c r="HVM52"/>
      <c r="HVN52"/>
      <c r="HVO52"/>
      <c r="HVP52"/>
      <c r="HVQ52"/>
      <c r="HVR52"/>
      <c r="HVS52"/>
      <c r="HVT52"/>
      <c r="HVU52"/>
      <c r="HVV52"/>
      <c r="HVW52"/>
      <c r="HVX52"/>
      <c r="HVY52"/>
      <c r="HVZ52"/>
      <c r="HWA52"/>
      <c r="HWB52"/>
      <c r="HWC52"/>
      <c r="HWD52"/>
      <c r="HWE52"/>
      <c r="HWF52"/>
      <c r="HWG52"/>
      <c r="HWH52"/>
      <c r="HWI52"/>
      <c r="HWJ52"/>
      <c r="HWK52"/>
      <c r="HWL52"/>
      <c r="HWM52"/>
      <c r="HWN52"/>
      <c r="HWO52"/>
      <c r="HWP52"/>
      <c r="HWQ52"/>
      <c r="HWR52"/>
      <c r="HWS52"/>
      <c r="HWT52"/>
      <c r="HWU52"/>
      <c r="HWV52"/>
      <c r="HWW52"/>
      <c r="HWX52"/>
      <c r="HWY52"/>
      <c r="HWZ52"/>
      <c r="HXA52"/>
      <c r="HXB52"/>
      <c r="HXC52"/>
      <c r="HXD52"/>
      <c r="HXE52"/>
      <c r="HXF52"/>
      <c r="HXG52"/>
      <c r="HXH52"/>
      <c r="HXI52"/>
      <c r="HXJ52"/>
      <c r="HXK52"/>
      <c r="HXL52"/>
      <c r="HXM52"/>
      <c r="HXN52"/>
      <c r="HXO52"/>
      <c r="HXP52"/>
      <c r="HXQ52"/>
      <c r="HXR52"/>
      <c r="HXS52"/>
      <c r="HXT52"/>
      <c r="HXU52"/>
      <c r="HXV52"/>
      <c r="HXW52"/>
      <c r="HXX52"/>
      <c r="HXY52"/>
      <c r="HXZ52"/>
      <c r="HYA52"/>
      <c r="HYB52"/>
      <c r="HYC52"/>
      <c r="HYD52"/>
      <c r="HYE52"/>
      <c r="HYF52"/>
      <c r="HYG52"/>
      <c r="HYH52"/>
      <c r="HYI52"/>
      <c r="HYJ52"/>
      <c r="HYK52"/>
      <c r="HYL52"/>
      <c r="HYM52"/>
      <c r="HYN52"/>
      <c r="HYO52"/>
      <c r="HYP52"/>
      <c r="HYQ52"/>
      <c r="HYR52"/>
      <c r="HYS52"/>
      <c r="HYT52"/>
      <c r="HYU52"/>
      <c r="HYV52"/>
      <c r="HYW52"/>
      <c r="HYX52"/>
      <c r="HYY52"/>
      <c r="HYZ52"/>
      <c r="HZA52"/>
      <c r="HZB52"/>
      <c r="HZC52"/>
      <c r="HZD52"/>
      <c r="HZE52"/>
      <c r="HZF52"/>
      <c r="HZG52"/>
      <c r="HZH52"/>
      <c r="HZI52"/>
      <c r="HZJ52"/>
      <c r="HZK52"/>
      <c r="HZL52"/>
      <c r="HZM52"/>
      <c r="HZN52"/>
      <c r="HZO52"/>
      <c r="HZP52"/>
      <c r="HZQ52"/>
      <c r="HZR52"/>
      <c r="HZS52"/>
      <c r="HZT52"/>
      <c r="HZU52"/>
      <c r="HZV52"/>
      <c r="HZW52"/>
      <c r="HZX52"/>
      <c r="HZY52"/>
      <c r="HZZ52"/>
      <c r="IAA52"/>
      <c r="IAB52"/>
      <c r="IAC52"/>
      <c r="IAD52"/>
      <c r="IAE52"/>
      <c r="IAF52"/>
      <c r="IAG52"/>
      <c r="IAH52"/>
      <c r="IAI52"/>
      <c r="IAJ52"/>
      <c r="IAK52"/>
      <c r="IAL52"/>
      <c r="IAM52"/>
      <c r="IAN52"/>
      <c r="IAO52"/>
      <c r="IAP52"/>
      <c r="IAQ52"/>
      <c r="IAR52"/>
      <c r="IAS52"/>
      <c r="IAT52"/>
      <c r="IAU52"/>
      <c r="IAV52"/>
      <c r="IAW52"/>
      <c r="IAX52"/>
      <c r="IAY52"/>
      <c r="IAZ52"/>
      <c r="IBA52"/>
      <c r="IBB52"/>
      <c r="IBC52"/>
      <c r="IBD52"/>
      <c r="IBE52"/>
      <c r="IBF52"/>
      <c r="IBG52"/>
      <c r="IBH52"/>
      <c r="IBI52"/>
      <c r="IBJ52"/>
      <c r="IBK52"/>
      <c r="IBL52"/>
      <c r="IBM52"/>
      <c r="IBN52"/>
      <c r="IBO52"/>
      <c r="IBP52"/>
      <c r="IBQ52"/>
      <c r="IBR52"/>
      <c r="IBS52"/>
      <c r="IBT52"/>
      <c r="IBU52"/>
      <c r="IBV52"/>
      <c r="IBW52"/>
      <c r="IBX52"/>
      <c r="IBY52"/>
      <c r="IBZ52"/>
      <c r="ICA52"/>
      <c r="ICB52"/>
      <c r="ICC52"/>
      <c r="ICD52"/>
      <c r="ICE52"/>
      <c r="ICF52"/>
      <c r="ICG52"/>
      <c r="ICH52"/>
      <c r="ICI52"/>
      <c r="ICJ52"/>
      <c r="ICK52"/>
      <c r="ICL52"/>
      <c r="ICM52"/>
      <c r="ICN52"/>
      <c r="ICO52"/>
      <c r="ICP52"/>
      <c r="ICQ52"/>
      <c r="ICR52"/>
      <c r="ICS52"/>
      <c r="ICT52"/>
      <c r="ICU52"/>
      <c r="ICV52"/>
      <c r="ICW52"/>
      <c r="ICX52"/>
      <c r="ICY52"/>
      <c r="ICZ52"/>
      <c r="IDA52"/>
      <c r="IDB52"/>
      <c r="IDC52"/>
      <c r="IDD52"/>
      <c r="IDE52"/>
      <c r="IDF52"/>
      <c r="IDG52"/>
      <c r="IDH52"/>
      <c r="IDI52"/>
      <c r="IDJ52"/>
      <c r="IDK52"/>
      <c r="IDL52"/>
      <c r="IDM52"/>
      <c r="IDN52"/>
      <c r="IDO52"/>
      <c r="IDP52"/>
      <c r="IDQ52"/>
      <c r="IDR52"/>
      <c r="IDS52"/>
      <c r="IDT52"/>
      <c r="IDU52"/>
      <c r="IDV52"/>
      <c r="IDW52"/>
      <c r="IDX52"/>
      <c r="IDY52"/>
      <c r="IDZ52"/>
      <c r="IEA52"/>
      <c r="IEB52"/>
      <c r="IEC52"/>
      <c r="IED52"/>
      <c r="IEE52"/>
      <c r="IEF52"/>
      <c r="IEG52"/>
      <c r="IEH52"/>
      <c r="IEI52"/>
      <c r="IEJ52"/>
      <c r="IEK52"/>
      <c r="IEL52"/>
      <c r="IEM52"/>
      <c r="IEN52"/>
      <c r="IEO52"/>
      <c r="IEP52"/>
      <c r="IEQ52"/>
      <c r="IER52"/>
      <c r="IES52"/>
      <c r="IET52"/>
      <c r="IEU52"/>
      <c r="IEV52"/>
      <c r="IEW52"/>
      <c r="IEX52"/>
      <c r="IEY52"/>
      <c r="IEZ52"/>
      <c r="IFA52"/>
      <c r="IFB52"/>
      <c r="IFC52"/>
      <c r="IFD52"/>
      <c r="IFE52"/>
      <c r="IFF52"/>
      <c r="IFG52"/>
      <c r="IFH52"/>
      <c r="IFI52"/>
      <c r="IFJ52"/>
      <c r="IFK52"/>
      <c r="IFL52"/>
      <c r="IFM52"/>
      <c r="IFN52"/>
      <c r="IFO52"/>
      <c r="IFP52"/>
      <c r="IFQ52"/>
      <c r="IFR52"/>
      <c r="IFS52"/>
      <c r="IFT52"/>
      <c r="IFU52"/>
      <c r="IFV52"/>
      <c r="IFW52"/>
      <c r="IFX52"/>
      <c r="IFY52"/>
      <c r="IFZ52"/>
      <c r="IGA52"/>
      <c r="IGB52"/>
      <c r="IGC52"/>
      <c r="IGD52"/>
      <c r="IGE52"/>
      <c r="IGF52"/>
      <c r="IGG52"/>
      <c r="IGH52"/>
      <c r="IGI52"/>
      <c r="IGJ52"/>
      <c r="IGK52"/>
      <c r="IGL52"/>
      <c r="IGM52"/>
      <c r="IGN52"/>
      <c r="IGO52"/>
      <c r="IGP52"/>
      <c r="IGQ52"/>
      <c r="IGR52"/>
      <c r="IGS52"/>
      <c r="IGT52"/>
      <c r="IGU52"/>
      <c r="IGV52"/>
      <c r="IGW52"/>
      <c r="IGX52"/>
      <c r="IGY52"/>
      <c r="IGZ52"/>
      <c r="IHA52"/>
      <c r="IHB52"/>
      <c r="IHC52"/>
      <c r="IHD52"/>
      <c r="IHE52"/>
      <c r="IHF52"/>
      <c r="IHG52"/>
      <c r="IHH52"/>
      <c r="IHI52"/>
      <c r="IHJ52"/>
      <c r="IHK52"/>
      <c r="IHL52"/>
      <c r="IHM52"/>
      <c r="IHN52"/>
      <c r="IHO52"/>
      <c r="IHP52"/>
      <c r="IHQ52"/>
      <c r="IHR52"/>
      <c r="IHS52"/>
      <c r="IHT52"/>
      <c r="IHU52"/>
      <c r="IHV52"/>
      <c r="IHW52"/>
      <c r="IHX52"/>
      <c r="IHY52"/>
      <c r="IHZ52"/>
      <c r="IIA52"/>
      <c r="IIB52"/>
      <c r="IIC52"/>
      <c r="IID52"/>
      <c r="IIE52"/>
      <c r="IIF52"/>
      <c r="IIG52"/>
      <c r="IIH52"/>
      <c r="III52"/>
      <c r="IIJ52"/>
      <c r="IIK52"/>
      <c r="IIL52"/>
      <c r="IIM52"/>
      <c r="IIN52"/>
      <c r="IIO52"/>
      <c r="IIP52"/>
      <c r="IIQ52"/>
      <c r="IIR52"/>
      <c r="IIS52"/>
      <c r="IIT52"/>
      <c r="IIU52"/>
      <c r="IIV52"/>
      <c r="IIW52"/>
      <c r="IIX52"/>
      <c r="IIY52"/>
      <c r="IIZ52"/>
      <c r="IJA52"/>
      <c r="IJB52"/>
      <c r="IJC52"/>
      <c r="IJD52"/>
      <c r="IJE52"/>
      <c r="IJF52"/>
      <c r="IJG52"/>
      <c r="IJH52"/>
      <c r="IJI52"/>
      <c r="IJJ52"/>
      <c r="IJK52"/>
      <c r="IJL52"/>
      <c r="IJM52"/>
      <c r="IJN52"/>
      <c r="IJO52"/>
      <c r="IJP52"/>
      <c r="IJQ52"/>
      <c r="IJR52"/>
      <c r="IJS52"/>
      <c r="IJT52"/>
      <c r="IJU52"/>
      <c r="IJV52"/>
      <c r="IJW52"/>
      <c r="IJX52"/>
      <c r="IJY52"/>
      <c r="IJZ52"/>
      <c r="IKA52"/>
      <c r="IKB52"/>
      <c r="IKC52"/>
      <c r="IKD52"/>
      <c r="IKE52"/>
      <c r="IKF52"/>
      <c r="IKG52"/>
      <c r="IKH52"/>
      <c r="IKI52"/>
      <c r="IKJ52"/>
      <c r="IKK52"/>
      <c r="IKL52"/>
      <c r="IKM52"/>
      <c r="IKN52"/>
      <c r="IKO52"/>
      <c r="IKP52"/>
      <c r="IKQ52"/>
      <c r="IKR52"/>
      <c r="IKS52"/>
      <c r="IKT52"/>
      <c r="IKU52"/>
      <c r="IKV52"/>
      <c r="IKW52"/>
      <c r="IKX52"/>
      <c r="IKY52"/>
      <c r="IKZ52"/>
      <c r="ILA52"/>
      <c r="ILB52"/>
      <c r="ILC52"/>
      <c r="ILD52"/>
      <c r="ILE52"/>
      <c r="ILF52"/>
      <c r="ILG52"/>
      <c r="ILH52"/>
      <c r="ILI52"/>
      <c r="ILJ52"/>
      <c r="ILK52"/>
      <c r="ILL52"/>
      <c r="ILM52"/>
      <c r="ILN52"/>
      <c r="ILO52"/>
      <c r="ILP52"/>
      <c r="ILQ52"/>
      <c r="ILR52"/>
      <c r="ILS52"/>
      <c r="ILT52"/>
      <c r="ILU52"/>
      <c r="ILV52"/>
      <c r="ILW52"/>
      <c r="ILX52"/>
      <c r="ILY52"/>
      <c r="ILZ52"/>
      <c r="IMA52"/>
      <c r="IMB52"/>
      <c r="IMC52"/>
      <c r="IMD52"/>
      <c r="IME52"/>
      <c r="IMF52"/>
      <c r="IMG52"/>
      <c r="IMH52"/>
      <c r="IMI52"/>
      <c r="IMJ52"/>
      <c r="IMK52"/>
      <c r="IML52"/>
      <c r="IMM52"/>
      <c r="IMN52"/>
      <c r="IMO52"/>
      <c r="IMP52"/>
      <c r="IMQ52"/>
      <c r="IMR52"/>
      <c r="IMS52"/>
      <c r="IMT52"/>
      <c r="IMU52"/>
      <c r="IMV52"/>
      <c r="IMW52"/>
      <c r="IMX52"/>
      <c r="IMY52"/>
      <c r="IMZ52"/>
      <c r="INA52"/>
      <c r="INB52"/>
      <c r="INC52"/>
      <c r="IND52"/>
      <c r="INE52"/>
      <c r="INF52"/>
      <c r="ING52"/>
      <c r="INH52"/>
      <c r="INI52"/>
      <c r="INJ52"/>
      <c r="INK52"/>
      <c r="INL52"/>
      <c r="INM52"/>
      <c r="INN52"/>
      <c r="INO52"/>
      <c r="INP52"/>
      <c r="INQ52"/>
      <c r="INR52"/>
      <c r="INS52"/>
      <c r="INT52"/>
      <c r="INU52"/>
      <c r="INV52"/>
      <c r="INW52"/>
      <c r="INX52"/>
      <c r="INY52"/>
      <c r="INZ52"/>
      <c r="IOA52"/>
      <c r="IOB52"/>
      <c r="IOC52"/>
      <c r="IOD52"/>
      <c r="IOE52"/>
      <c r="IOF52"/>
      <c r="IOG52"/>
      <c r="IOH52"/>
      <c r="IOI52"/>
      <c r="IOJ52"/>
      <c r="IOK52"/>
      <c r="IOL52"/>
      <c r="IOM52"/>
      <c r="ION52"/>
      <c r="IOO52"/>
      <c r="IOP52"/>
      <c r="IOQ52"/>
      <c r="IOR52"/>
      <c r="IOS52"/>
      <c r="IOT52"/>
      <c r="IOU52"/>
      <c r="IOV52"/>
      <c r="IOW52"/>
      <c r="IOX52"/>
      <c r="IOY52"/>
      <c r="IOZ52"/>
      <c r="IPA52"/>
      <c r="IPB52"/>
      <c r="IPC52"/>
      <c r="IPD52"/>
      <c r="IPE52"/>
      <c r="IPF52"/>
      <c r="IPG52"/>
      <c r="IPH52"/>
      <c r="IPI52"/>
      <c r="IPJ52"/>
      <c r="IPK52"/>
      <c r="IPL52"/>
      <c r="IPM52"/>
      <c r="IPN52"/>
      <c r="IPO52"/>
      <c r="IPP52"/>
      <c r="IPQ52"/>
      <c r="IPR52"/>
      <c r="IPS52"/>
      <c r="IPT52"/>
      <c r="IPU52"/>
      <c r="IPV52"/>
      <c r="IPW52"/>
      <c r="IPX52"/>
      <c r="IPY52"/>
      <c r="IPZ52"/>
      <c r="IQA52"/>
      <c r="IQB52"/>
      <c r="IQC52"/>
      <c r="IQD52"/>
      <c r="IQE52"/>
      <c r="IQF52"/>
      <c r="IQG52"/>
      <c r="IQH52"/>
      <c r="IQI52"/>
      <c r="IQJ52"/>
      <c r="IQK52"/>
      <c r="IQL52"/>
      <c r="IQM52"/>
      <c r="IQN52"/>
      <c r="IQO52"/>
      <c r="IQP52"/>
      <c r="IQQ52"/>
      <c r="IQR52"/>
      <c r="IQS52"/>
      <c r="IQT52"/>
      <c r="IQU52"/>
      <c r="IQV52"/>
      <c r="IQW52"/>
      <c r="IQX52"/>
      <c r="IQY52"/>
      <c r="IQZ52"/>
      <c r="IRA52"/>
      <c r="IRB52"/>
      <c r="IRC52"/>
      <c r="IRD52"/>
      <c r="IRE52"/>
      <c r="IRF52"/>
      <c r="IRG52"/>
      <c r="IRH52"/>
      <c r="IRI52"/>
      <c r="IRJ52"/>
      <c r="IRK52"/>
      <c r="IRL52"/>
      <c r="IRM52"/>
      <c r="IRN52"/>
      <c r="IRO52"/>
      <c r="IRP52"/>
      <c r="IRQ52"/>
      <c r="IRR52"/>
      <c r="IRS52"/>
      <c r="IRT52"/>
      <c r="IRU52"/>
      <c r="IRV52"/>
      <c r="IRW52"/>
      <c r="IRX52"/>
      <c r="IRY52"/>
      <c r="IRZ52"/>
      <c r="ISA52"/>
      <c r="ISB52"/>
      <c r="ISC52"/>
      <c r="ISD52"/>
      <c r="ISE52"/>
      <c r="ISF52"/>
      <c r="ISG52"/>
      <c r="ISH52"/>
      <c r="ISI52"/>
      <c r="ISJ52"/>
      <c r="ISK52"/>
      <c r="ISL52"/>
      <c r="ISM52"/>
      <c r="ISN52"/>
      <c r="ISO52"/>
      <c r="ISP52"/>
      <c r="ISQ52"/>
      <c r="ISR52"/>
      <c r="ISS52"/>
      <c r="IST52"/>
      <c r="ISU52"/>
      <c r="ISV52"/>
      <c r="ISW52"/>
      <c r="ISX52"/>
      <c r="ISY52"/>
      <c r="ISZ52"/>
      <c r="ITA52"/>
      <c r="ITB52"/>
      <c r="ITC52"/>
      <c r="ITD52"/>
      <c r="ITE52"/>
      <c r="ITF52"/>
      <c r="ITG52"/>
      <c r="ITH52"/>
      <c r="ITI52"/>
      <c r="ITJ52"/>
      <c r="ITK52"/>
      <c r="ITL52"/>
      <c r="ITM52"/>
      <c r="ITN52"/>
      <c r="ITO52"/>
      <c r="ITP52"/>
      <c r="ITQ52"/>
      <c r="ITR52"/>
      <c r="ITS52"/>
      <c r="ITT52"/>
      <c r="ITU52"/>
      <c r="ITV52"/>
      <c r="ITW52"/>
      <c r="ITX52"/>
      <c r="ITY52"/>
      <c r="ITZ52"/>
      <c r="IUA52"/>
      <c r="IUB52"/>
      <c r="IUC52"/>
      <c r="IUD52"/>
      <c r="IUE52"/>
      <c r="IUF52"/>
      <c r="IUG52"/>
      <c r="IUH52"/>
      <c r="IUI52"/>
      <c r="IUJ52"/>
      <c r="IUK52"/>
      <c r="IUL52"/>
      <c r="IUM52"/>
      <c r="IUN52"/>
      <c r="IUO52"/>
      <c r="IUP52"/>
      <c r="IUQ52"/>
      <c r="IUR52"/>
      <c r="IUS52"/>
      <c r="IUT52"/>
      <c r="IUU52"/>
      <c r="IUV52"/>
      <c r="IUW52"/>
      <c r="IUX52"/>
      <c r="IUY52"/>
      <c r="IUZ52"/>
      <c r="IVA52"/>
      <c r="IVB52"/>
      <c r="IVC52"/>
      <c r="IVD52"/>
      <c r="IVE52"/>
      <c r="IVF52"/>
      <c r="IVG52"/>
      <c r="IVH52"/>
      <c r="IVI52"/>
      <c r="IVJ52"/>
      <c r="IVK52"/>
      <c r="IVL52"/>
      <c r="IVM52"/>
      <c r="IVN52"/>
      <c r="IVO52"/>
      <c r="IVP52"/>
      <c r="IVQ52"/>
      <c r="IVR52"/>
      <c r="IVS52"/>
      <c r="IVT52"/>
      <c r="IVU52"/>
      <c r="IVV52"/>
      <c r="IVW52"/>
      <c r="IVX52"/>
      <c r="IVY52"/>
      <c r="IVZ52"/>
      <c r="IWA52"/>
      <c r="IWB52"/>
      <c r="IWC52"/>
      <c r="IWD52"/>
      <c r="IWE52"/>
      <c r="IWF52"/>
      <c r="IWG52"/>
      <c r="IWH52"/>
      <c r="IWI52"/>
      <c r="IWJ52"/>
      <c r="IWK52"/>
      <c r="IWL52"/>
      <c r="IWM52"/>
      <c r="IWN52"/>
      <c r="IWO52"/>
      <c r="IWP52"/>
      <c r="IWQ52"/>
      <c r="IWR52"/>
      <c r="IWS52"/>
      <c r="IWT52"/>
      <c r="IWU52"/>
      <c r="IWV52"/>
      <c r="IWW52"/>
      <c r="IWX52"/>
      <c r="IWY52"/>
      <c r="IWZ52"/>
      <c r="IXA52"/>
      <c r="IXB52"/>
      <c r="IXC52"/>
      <c r="IXD52"/>
      <c r="IXE52"/>
      <c r="IXF52"/>
      <c r="IXG52"/>
      <c r="IXH52"/>
      <c r="IXI52"/>
      <c r="IXJ52"/>
      <c r="IXK52"/>
      <c r="IXL52"/>
      <c r="IXM52"/>
      <c r="IXN52"/>
      <c r="IXO52"/>
      <c r="IXP52"/>
      <c r="IXQ52"/>
      <c r="IXR52"/>
      <c r="IXS52"/>
      <c r="IXT52"/>
      <c r="IXU52"/>
      <c r="IXV52"/>
      <c r="IXW52"/>
      <c r="IXX52"/>
      <c r="IXY52"/>
      <c r="IXZ52"/>
      <c r="IYA52"/>
      <c r="IYB52"/>
      <c r="IYC52"/>
      <c r="IYD52"/>
      <c r="IYE52"/>
      <c r="IYF52"/>
      <c r="IYG52"/>
      <c r="IYH52"/>
      <c r="IYI52"/>
      <c r="IYJ52"/>
      <c r="IYK52"/>
      <c r="IYL52"/>
      <c r="IYM52"/>
      <c r="IYN52"/>
      <c r="IYO52"/>
      <c r="IYP52"/>
      <c r="IYQ52"/>
      <c r="IYR52"/>
      <c r="IYS52"/>
      <c r="IYT52"/>
      <c r="IYU52"/>
      <c r="IYV52"/>
      <c r="IYW52"/>
      <c r="IYX52"/>
      <c r="IYY52"/>
      <c r="IYZ52"/>
      <c r="IZA52"/>
      <c r="IZB52"/>
      <c r="IZC52"/>
      <c r="IZD52"/>
      <c r="IZE52"/>
      <c r="IZF52"/>
      <c r="IZG52"/>
      <c r="IZH52"/>
      <c r="IZI52"/>
      <c r="IZJ52"/>
      <c r="IZK52"/>
      <c r="IZL52"/>
      <c r="IZM52"/>
      <c r="IZN52"/>
      <c r="IZO52"/>
      <c r="IZP52"/>
      <c r="IZQ52"/>
      <c r="IZR52"/>
      <c r="IZS52"/>
      <c r="IZT52"/>
      <c r="IZU52"/>
      <c r="IZV52"/>
      <c r="IZW52"/>
      <c r="IZX52"/>
      <c r="IZY52"/>
      <c r="IZZ52"/>
      <c r="JAA52"/>
      <c r="JAB52"/>
      <c r="JAC52"/>
      <c r="JAD52"/>
      <c r="JAE52"/>
      <c r="JAF52"/>
      <c r="JAG52"/>
      <c r="JAH52"/>
      <c r="JAI52"/>
      <c r="JAJ52"/>
      <c r="JAK52"/>
      <c r="JAL52"/>
      <c r="JAM52"/>
      <c r="JAN52"/>
      <c r="JAO52"/>
      <c r="JAP52"/>
      <c r="JAQ52"/>
      <c r="JAR52"/>
      <c r="JAS52"/>
      <c r="JAT52"/>
      <c r="JAU52"/>
      <c r="JAV52"/>
      <c r="JAW52"/>
      <c r="JAX52"/>
      <c r="JAY52"/>
      <c r="JAZ52"/>
      <c r="JBA52"/>
      <c r="JBB52"/>
      <c r="JBC52"/>
      <c r="JBD52"/>
      <c r="JBE52"/>
      <c r="JBF52"/>
      <c r="JBG52"/>
      <c r="JBH52"/>
      <c r="JBI52"/>
      <c r="JBJ52"/>
      <c r="JBK52"/>
      <c r="JBL52"/>
      <c r="JBM52"/>
      <c r="JBN52"/>
      <c r="JBO52"/>
      <c r="JBP52"/>
      <c r="JBQ52"/>
      <c r="JBR52"/>
      <c r="JBS52"/>
      <c r="JBT52"/>
      <c r="JBU52"/>
      <c r="JBV52"/>
      <c r="JBW52"/>
      <c r="JBX52"/>
      <c r="JBY52"/>
      <c r="JBZ52"/>
      <c r="JCA52"/>
      <c r="JCB52"/>
      <c r="JCC52"/>
      <c r="JCD52"/>
      <c r="JCE52"/>
      <c r="JCF52"/>
      <c r="JCG52"/>
      <c r="JCH52"/>
      <c r="JCI52"/>
      <c r="JCJ52"/>
      <c r="JCK52"/>
      <c r="JCL52"/>
      <c r="JCM52"/>
      <c r="JCN52"/>
      <c r="JCO52"/>
      <c r="JCP52"/>
      <c r="JCQ52"/>
      <c r="JCR52"/>
      <c r="JCS52"/>
      <c r="JCT52"/>
      <c r="JCU52"/>
      <c r="JCV52"/>
      <c r="JCW52"/>
      <c r="JCX52"/>
      <c r="JCY52"/>
      <c r="JCZ52"/>
      <c r="JDA52"/>
      <c r="JDB52"/>
      <c r="JDC52"/>
      <c r="JDD52"/>
      <c r="JDE52"/>
      <c r="JDF52"/>
      <c r="JDG52"/>
      <c r="JDH52"/>
      <c r="JDI52"/>
      <c r="JDJ52"/>
      <c r="JDK52"/>
      <c r="JDL52"/>
      <c r="JDM52"/>
      <c r="JDN52"/>
      <c r="JDO52"/>
      <c r="JDP52"/>
      <c r="JDQ52"/>
      <c r="JDR52"/>
      <c r="JDS52"/>
      <c r="JDT52"/>
      <c r="JDU52"/>
      <c r="JDV52"/>
      <c r="JDW52"/>
      <c r="JDX52"/>
      <c r="JDY52"/>
      <c r="JDZ52"/>
      <c r="JEA52"/>
      <c r="JEB52"/>
      <c r="JEC52"/>
      <c r="JED52"/>
      <c r="JEE52"/>
      <c r="JEF52"/>
      <c r="JEG52"/>
      <c r="JEH52"/>
      <c r="JEI52"/>
      <c r="JEJ52"/>
      <c r="JEK52"/>
      <c r="JEL52"/>
      <c r="JEM52"/>
      <c r="JEN52"/>
      <c r="JEO52"/>
      <c r="JEP52"/>
      <c r="JEQ52"/>
      <c r="JER52"/>
      <c r="JES52"/>
      <c r="JET52"/>
      <c r="JEU52"/>
      <c r="JEV52"/>
      <c r="JEW52"/>
      <c r="JEX52"/>
      <c r="JEY52"/>
      <c r="JEZ52"/>
      <c r="JFA52"/>
      <c r="JFB52"/>
      <c r="JFC52"/>
      <c r="JFD52"/>
      <c r="JFE52"/>
      <c r="JFF52"/>
      <c r="JFG52"/>
      <c r="JFH52"/>
      <c r="JFI52"/>
      <c r="JFJ52"/>
      <c r="JFK52"/>
      <c r="JFL52"/>
      <c r="JFM52"/>
      <c r="JFN52"/>
      <c r="JFO52"/>
      <c r="JFP52"/>
      <c r="JFQ52"/>
      <c r="JFR52"/>
      <c r="JFS52"/>
      <c r="JFT52"/>
      <c r="JFU52"/>
      <c r="JFV52"/>
      <c r="JFW52"/>
      <c r="JFX52"/>
      <c r="JFY52"/>
      <c r="JFZ52"/>
      <c r="JGA52"/>
      <c r="JGB52"/>
      <c r="JGC52"/>
      <c r="JGD52"/>
      <c r="JGE52"/>
      <c r="JGF52"/>
      <c r="JGG52"/>
      <c r="JGH52"/>
      <c r="JGI52"/>
      <c r="JGJ52"/>
      <c r="JGK52"/>
      <c r="JGL52"/>
      <c r="JGM52"/>
      <c r="JGN52"/>
      <c r="JGO52"/>
      <c r="JGP52"/>
      <c r="JGQ52"/>
      <c r="JGR52"/>
      <c r="JGS52"/>
      <c r="JGT52"/>
      <c r="JGU52"/>
      <c r="JGV52"/>
      <c r="JGW52"/>
      <c r="JGX52"/>
      <c r="JGY52"/>
      <c r="JGZ52"/>
      <c r="JHA52"/>
      <c r="JHB52"/>
      <c r="JHC52"/>
      <c r="JHD52"/>
      <c r="JHE52"/>
      <c r="JHF52"/>
      <c r="JHG52"/>
      <c r="JHH52"/>
      <c r="JHI52"/>
      <c r="JHJ52"/>
      <c r="JHK52"/>
      <c r="JHL52"/>
      <c r="JHM52"/>
      <c r="JHN52"/>
      <c r="JHO52"/>
      <c r="JHP52"/>
      <c r="JHQ52"/>
      <c r="JHR52"/>
      <c r="JHS52"/>
      <c r="JHT52"/>
      <c r="JHU52"/>
      <c r="JHV52"/>
      <c r="JHW52"/>
      <c r="JHX52"/>
      <c r="JHY52"/>
      <c r="JHZ52"/>
      <c r="JIA52"/>
      <c r="JIB52"/>
      <c r="JIC52"/>
      <c r="JID52"/>
      <c r="JIE52"/>
      <c r="JIF52"/>
      <c r="JIG52"/>
      <c r="JIH52"/>
      <c r="JII52"/>
      <c r="JIJ52"/>
      <c r="JIK52"/>
      <c r="JIL52"/>
      <c r="JIM52"/>
      <c r="JIN52"/>
      <c r="JIO52"/>
      <c r="JIP52"/>
      <c r="JIQ52"/>
      <c r="JIR52"/>
      <c r="JIS52"/>
      <c r="JIT52"/>
      <c r="JIU52"/>
      <c r="JIV52"/>
      <c r="JIW52"/>
      <c r="JIX52"/>
      <c r="JIY52"/>
      <c r="JIZ52"/>
      <c r="JJA52"/>
      <c r="JJB52"/>
      <c r="JJC52"/>
      <c r="JJD52"/>
      <c r="JJE52"/>
      <c r="JJF52"/>
      <c r="JJG52"/>
      <c r="JJH52"/>
      <c r="JJI52"/>
      <c r="JJJ52"/>
      <c r="JJK52"/>
      <c r="JJL52"/>
      <c r="JJM52"/>
      <c r="JJN52"/>
      <c r="JJO52"/>
      <c r="JJP52"/>
      <c r="JJQ52"/>
      <c r="JJR52"/>
      <c r="JJS52"/>
      <c r="JJT52"/>
      <c r="JJU52"/>
      <c r="JJV52"/>
      <c r="JJW52"/>
      <c r="JJX52"/>
      <c r="JJY52"/>
      <c r="JJZ52"/>
      <c r="JKA52"/>
      <c r="JKB52"/>
      <c r="JKC52"/>
      <c r="JKD52"/>
      <c r="JKE52"/>
      <c r="JKF52"/>
      <c r="JKG52"/>
      <c r="JKH52"/>
      <c r="JKI52"/>
      <c r="JKJ52"/>
      <c r="JKK52"/>
      <c r="JKL52"/>
      <c r="JKM52"/>
      <c r="JKN52"/>
      <c r="JKO52"/>
      <c r="JKP52"/>
      <c r="JKQ52"/>
      <c r="JKR52"/>
      <c r="JKS52"/>
      <c r="JKT52"/>
      <c r="JKU52"/>
      <c r="JKV52"/>
      <c r="JKW52"/>
      <c r="JKX52"/>
      <c r="JKY52"/>
      <c r="JKZ52"/>
      <c r="JLA52"/>
      <c r="JLB52"/>
      <c r="JLC52"/>
      <c r="JLD52"/>
      <c r="JLE52"/>
      <c r="JLF52"/>
      <c r="JLG52"/>
      <c r="JLH52"/>
      <c r="JLI52"/>
      <c r="JLJ52"/>
      <c r="JLK52"/>
      <c r="JLL52"/>
      <c r="JLM52"/>
      <c r="JLN52"/>
      <c r="JLO52"/>
      <c r="JLP52"/>
      <c r="JLQ52"/>
      <c r="JLR52"/>
      <c r="JLS52"/>
      <c r="JLT52"/>
      <c r="JLU52"/>
      <c r="JLV52"/>
      <c r="JLW52"/>
      <c r="JLX52"/>
      <c r="JLY52"/>
      <c r="JLZ52"/>
      <c r="JMA52"/>
      <c r="JMB52"/>
      <c r="JMC52"/>
      <c r="JMD52"/>
      <c r="JME52"/>
      <c r="JMF52"/>
      <c r="JMG52"/>
      <c r="JMH52"/>
      <c r="JMI52"/>
      <c r="JMJ52"/>
      <c r="JMK52"/>
      <c r="JML52"/>
      <c r="JMM52"/>
      <c r="JMN52"/>
      <c r="JMO52"/>
      <c r="JMP52"/>
      <c r="JMQ52"/>
      <c r="JMR52"/>
      <c r="JMS52"/>
      <c r="JMT52"/>
      <c r="JMU52"/>
      <c r="JMV52"/>
      <c r="JMW52"/>
      <c r="JMX52"/>
      <c r="JMY52"/>
      <c r="JMZ52"/>
      <c r="JNA52"/>
      <c r="JNB52"/>
      <c r="JNC52"/>
      <c r="JND52"/>
      <c r="JNE52"/>
      <c r="JNF52"/>
      <c r="JNG52"/>
      <c r="JNH52"/>
      <c r="JNI52"/>
      <c r="JNJ52"/>
      <c r="JNK52"/>
      <c r="JNL52"/>
      <c r="JNM52"/>
      <c r="JNN52"/>
      <c r="JNO52"/>
      <c r="JNP52"/>
      <c r="JNQ52"/>
      <c r="JNR52"/>
      <c r="JNS52"/>
      <c r="JNT52"/>
      <c r="JNU52"/>
      <c r="JNV52"/>
      <c r="JNW52"/>
      <c r="JNX52"/>
      <c r="JNY52"/>
      <c r="JNZ52"/>
      <c r="JOA52"/>
      <c r="JOB52"/>
      <c r="JOC52"/>
      <c r="JOD52"/>
      <c r="JOE52"/>
      <c r="JOF52"/>
      <c r="JOG52"/>
      <c r="JOH52"/>
      <c r="JOI52"/>
      <c r="JOJ52"/>
      <c r="JOK52"/>
      <c r="JOL52"/>
      <c r="JOM52"/>
      <c r="JON52"/>
      <c r="JOO52"/>
      <c r="JOP52"/>
      <c r="JOQ52"/>
      <c r="JOR52"/>
      <c r="JOS52"/>
      <c r="JOT52"/>
      <c r="JOU52"/>
      <c r="JOV52"/>
      <c r="JOW52"/>
      <c r="JOX52"/>
      <c r="JOY52"/>
      <c r="JOZ52"/>
      <c r="JPA52"/>
      <c r="JPB52"/>
      <c r="JPC52"/>
      <c r="JPD52"/>
      <c r="JPE52"/>
      <c r="JPF52"/>
      <c r="JPG52"/>
      <c r="JPH52"/>
      <c r="JPI52"/>
      <c r="JPJ52"/>
      <c r="JPK52"/>
      <c r="JPL52"/>
      <c r="JPM52"/>
      <c r="JPN52"/>
      <c r="JPO52"/>
      <c r="JPP52"/>
      <c r="JPQ52"/>
      <c r="JPR52"/>
      <c r="JPS52"/>
      <c r="JPT52"/>
      <c r="JPU52"/>
      <c r="JPV52"/>
      <c r="JPW52"/>
      <c r="JPX52"/>
      <c r="JPY52"/>
      <c r="JPZ52"/>
      <c r="JQA52"/>
      <c r="JQB52"/>
      <c r="JQC52"/>
      <c r="JQD52"/>
      <c r="JQE52"/>
      <c r="JQF52"/>
      <c r="JQG52"/>
      <c r="JQH52"/>
      <c r="JQI52"/>
      <c r="JQJ52"/>
      <c r="JQK52"/>
      <c r="JQL52"/>
      <c r="JQM52"/>
      <c r="JQN52"/>
      <c r="JQO52"/>
      <c r="JQP52"/>
      <c r="JQQ52"/>
      <c r="JQR52"/>
      <c r="JQS52"/>
      <c r="JQT52"/>
      <c r="JQU52"/>
      <c r="JQV52"/>
      <c r="JQW52"/>
      <c r="JQX52"/>
      <c r="JQY52"/>
      <c r="JQZ52"/>
      <c r="JRA52"/>
      <c r="JRB52"/>
      <c r="JRC52"/>
      <c r="JRD52"/>
      <c r="JRE52"/>
      <c r="JRF52"/>
      <c r="JRG52"/>
      <c r="JRH52"/>
      <c r="JRI52"/>
      <c r="JRJ52"/>
      <c r="JRK52"/>
      <c r="JRL52"/>
      <c r="JRM52"/>
      <c r="JRN52"/>
      <c r="JRO52"/>
      <c r="JRP52"/>
      <c r="JRQ52"/>
      <c r="JRR52"/>
      <c r="JRS52"/>
      <c r="JRT52"/>
      <c r="JRU52"/>
      <c r="JRV52"/>
      <c r="JRW52"/>
      <c r="JRX52"/>
      <c r="JRY52"/>
      <c r="JRZ52"/>
      <c r="JSA52"/>
      <c r="JSB52"/>
      <c r="JSC52"/>
      <c r="JSD52"/>
      <c r="JSE52"/>
      <c r="JSF52"/>
      <c r="JSG52"/>
      <c r="JSH52"/>
      <c r="JSI52"/>
      <c r="JSJ52"/>
      <c r="JSK52"/>
      <c r="JSL52"/>
      <c r="JSM52"/>
      <c r="JSN52"/>
      <c r="JSO52"/>
      <c r="JSP52"/>
      <c r="JSQ52"/>
      <c r="JSR52"/>
      <c r="JSS52"/>
      <c r="JST52"/>
      <c r="JSU52"/>
      <c r="JSV52"/>
      <c r="JSW52"/>
      <c r="JSX52"/>
      <c r="JSY52"/>
      <c r="JSZ52"/>
      <c r="JTA52"/>
      <c r="JTB52"/>
      <c r="JTC52"/>
      <c r="JTD52"/>
      <c r="JTE52"/>
      <c r="JTF52"/>
      <c r="JTG52"/>
      <c r="JTH52"/>
      <c r="JTI52"/>
      <c r="JTJ52"/>
      <c r="JTK52"/>
      <c r="JTL52"/>
      <c r="JTM52"/>
      <c r="JTN52"/>
      <c r="JTO52"/>
      <c r="JTP52"/>
      <c r="JTQ52"/>
      <c r="JTR52"/>
      <c r="JTS52"/>
      <c r="JTT52"/>
      <c r="JTU52"/>
      <c r="JTV52"/>
      <c r="JTW52"/>
      <c r="JTX52"/>
      <c r="JTY52"/>
      <c r="JTZ52"/>
      <c r="JUA52"/>
      <c r="JUB52"/>
      <c r="JUC52"/>
      <c r="JUD52"/>
      <c r="JUE52"/>
      <c r="JUF52"/>
      <c r="JUG52"/>
      <c r="JUH52"/>
      <c r="JUI52"/>
      <c r="JUJ52"/>
      <c r="JUK52"/>
      <c r="JUL52"/>
      <c r="JUM52"/>
      <c r="JUN52"/>
      <c r="JUO52"/>
      <c r="JUP52"/>
      <c r="JUQ52"/>
      <c r="JUR52"/>
      <c r="JUS52"/>
      <c r="JUT52"/>
      <c r="JUU52"/>
      <c r="JUV52"/>
      <c r="JUW52"/>
      <c r="JUX52"/>
      <c r="JUY52"/>
      <c r="JUZ52"/>
      <c r="JVA52"/>
      <c r="JVB52"/>
      <c r="JVC52"/>
      <c r="JVD52"/>
      <c r="JVE52"/>
      <c r="JVF52"/>
      <c r="JVG52"/>
      <c r="JVH52"/>
      <c r="JVI52"/>
      <c r="JVJ52"/>
      <c r="JVK52"/>
      <c r="JVL52"/>
      <c r="JVM52"/>
      <c r="JVN52"/>
      <c r="JVO52"/>
      <c r="JVP52"/>
      <c r="JVQ52"/>
      <c r="JVR52"/>
      <c r="JVS52"/>
      <c r="JVT52"/>
      <c r="JVU52"/>
      <c r="JVV52"/>
      <c r="JVW52"/>
      <c r="JVX52"/>
      <c r="JVY52"/>
      <c r="JVZ52"/>
      <c r="JWA52"/>
      <c r="JWB52"/>
      <c r="JWC52"/>
      <c r="JWD52"/>
      <c r="JWE52"/>
      <c r="JWF52"/>
      <c r="JWG52"/>
      <c r="JWH52"/>
      <c r="JWI52"/>
      <c r="JWJ52"/>
      <c r="JWK52"/>
      <c r="JWL52"/>
      <c r="JWM52"/>
      <c r="JWN52"/>
      <c r="JWO52"/>
      <c r="JWP52"/>
      <c r="JWQ52"/>
      <c r="JWR52"/>
      <c r="JWS52"/>
      <c r="JWT52"/>
      <c r="JWU52"/>
      <c r="JWV52"/>
      <c r="JWW52"/>
      <c r="JWX52"/>
      <c r="JWY52"/>
      <c r="JWZ52"/>
      <c r="JXA52"/>
      <c r="JXB52"/>
      <c r="JXC52"/>
      <c r="JXD52"/>
      <c r="JXE52"/>
      <c r="JXF52"/>
      <c r="JXG52"/>
      <c r="JXH52"/>
      <c r="JXI52"/>
      <c r="JXJ52"/>
      <c r="JXK52"/>
      <c r="JXL52"/>
      <c r="JXM52"/>
      <c r="JXN52"/>
      <c r="JXO52"/>
      <c r="JXP52"/>
      <c r="JXQ52"/>
      <c r="JXR52"/>
      <c r="JXS52"/>
      <c r="JXT52"/>
      <c r="JXU52"/>
      <c r="JXV52"/>
      <c r="JXW52"/>
      <c r="JXX52"/>
      <c r="JXY52"/>
      <c r="JXZ52"/>
      <c r="JYA52"/>
      <c r="JYB52"/>
      <c r="JYC52"/>
      <c r="JYD52"/>
      <c r="JYE52"/>
      <c r="JYF52"/>
      <c r="JYG52"/>
      <c r="JYH52"/>
      <c r="JYI52"/>
      <c r="JYJ52"/>
      <c r="JYK52"/>
      <c r="JYL52"/>
      <c r="JYM52"/>
      <c r="JYN52"/>
      <c r="JYO52"/>
      <c r="JYP52"/>
      <c r="JYQ52"/>
      <c r="JYR52"/>
      <c r="JYS52"/>
      <c r="JYT52"/>
      <c r="JYU52"/>
      <c r="JYV52"/>
      <c r="JYW52"/>
      <c r="JYX52"/>
      <c r="JYY52"/>
      <c r="JYZ52"/>
      <c r="JZA52"/>
      <c r="JZB52"/>
      <c r="JZC52"/>
      <c r="JZD52"/>
      <c r="JZE52"/>
      <c r="JZF52"/>
      <c r="JZG52"/>
      <c r="JZH52"/>
      <c r="JZI52"/>
      <c r="JZJ52"/>
      <c r="JZK52"/>
      <c r="JZL52"/>
      <c r="JZM52"/>
      <c r="JZN52"/>
      <c r="JZO52"/>
      <c r="JZP52"/>
      <c r="JZQ52"/>
      <c r="JZR52"/>
      <c r="JZS52"/>
      <c r="JZT52"/>
      <c r="JZU52"/>
      <c r="JZV52"/>
      <c r="JZW52"/>
      <c r="JZX52"/>
      <c r="JZY52"/>
      <c r="JZZ52"/>
      <c r="KAA52"/>
      <c r="KAB52"/>
      <c r="KAC52"/>
      <c r="KAD52"/>
      <c r="KAE52"/>
      <c r="KAF52"/>
      <c r="KAG52"/>
      <c r="KAH52"/>
      <c r="KAI52"/>
      <c r="KAJ52"/>
      <c r="KAK52"/>
      <c r="KAL52"/>
      <c r="KAM52"/>
      <c r="KAN52"/>
      <c r="KAO52"/>
      <c r="KAP52"/>
      <c r="KAQ52"/>
      <c r="KAR52"/>
      <c r="KAS52"/>
      <c r="KAT52"/>
      <c r="KAU52"/>
      <c r="KAV52"/>
      <c r="KAW52"/>
      <c r="KAX52"/>
      <c r="KAY52"/>
      <c r="KAZ52"/>
      <c r="KBA52"/>
      <c r="KBB52"/>
      <c r="KBC52"/>
      <c r="KBD52"/>
      <c r="KBE52"/>
      <c r="KBF52"/>
      <c r="KBG52"/>
      <c r="KBH52"/>
      <c r="KBI52"/>
      <c r="KBJ52"/>
      <c r="KBK52"/>
      <c r="KBL52"/>
      <c r="KBM52"/>
      <c r="KBN52"/>
      <c r="KBO52"/>
      <c r="KBP52"/>
      <c r="KBQ52"/>
      <c r="KBR52"/>
      <c r="KBS52"/>
      <c r="KBT52"/>
      <c r="KBU52"/>
      <c r="KBV52"/>
      <c r="KBW52"/>
      <c r="KBX52"/>
      <c r="KBY52"/>
      <c r="KBZ52"/>
      <c r="KCA52"/>
      <c r="KCB52"/>
      <c r="KCC52"/>
      <c r="KCD52"/>
      <c r="KCE52"/>
      <c r="KCF52"/>
      <c r="KCG52"/>
      <c r="KCH52"/>
      <c r="KCI52"/>
      <c r="KCJ52"/>
      <c r="KCK52"/>
      <c r="KCL52"/>
      <c r="KCM52"/>
      <c r="KCN52"/>
      <c r="KCO52"/>
      <c r="KCP52"/>
      <c r="KCQ52"/>
      <c r="KCR52"/>
      <c r="KCS52"/>
      <c r="KCT52"/>
      <c r="KCU52"/>
      <c r="KCV52"/>
      <c r="KCW52"/>
      <c r="KCX52"/>
      <c r="KCY52"/>
      <c r="KCZ52"/>
      <c r="KDA52"/>
      <c r="KDB52"/>
      <c r="KDC52"/>
      <c r="KDD52"/>
      <c r="KDE52"/>
      <c r="KDF52"/>
      <c r="KDG52"/>
      <c r="KDH52"/>
      <c r="KDI52"/>
      <c r="KDJ52"/>
      <c r="KDK52"/>
      <c r="KDL52"/>
      <c r="KDM52"/>
      <c r="KDN52"/>
      <c r="KDO52"/>
      <c r="KDP52"/>
      <c r="KDQ52"/>
      <c r="KDR52"/>
      <c r="KDS52"/>
      <c r="KDT52"/>
      <c r="KDU52"/>
      <c r="KDV52"/>
      <c r="KDW52"/>
      <c r="KDX52"/>
      <c r="KDY52"/>
      <c r="KDZ52"/>
      <c r="KEA52"/>
      <c r="KEB52"/>
      <c r="KEC52"/>
      <c r="KED52"/>
      <c r="KEE52"/>
      <c r="KEF52"/>
      <c r="KEG52"/>
      <c r="KEH52"/>
      <c r="KEI52"/>
      <c r="KEJ52"/>
      <c r="KEK52"/>
      <c r="KEL52"/>
      <c r="KEM52"/>
      <c r="KEN52"/>
      <c r="KEO52"/>
      <c r="KEP52"/>
      <c r="KEQ52"/>
      <c r="KER52"/>
      <c r="KES52"/>
      <c r="KET52"/>
      <c r="KEU52"/>
      <c r="KEV52"/>
      <c r="KEW52"/>
      <c r="KEX52"/>
      <c r="KEY52"/>
      <c r="KEZ52"/>
      <c r="KFA52"/>
      <c r="KFB52"/>
      <c r="KFC52"/>
      <c r="KFD52"/>
      <c r="KFE52"/>
      <c r="KFF52"/>
      <c r="KFG52"/>
      <c r="KFH52"/>
      <c r="KFI52"/>
      <c r="KFJ52"/>
      <c r="KFK52"/>
      <c r="KFL52"/>
      <c r="KFM52"/>
      <c r="KFN52"/>
      <c r="KFO52"/>
      <c r="KFP52"/>
      <c r="KFQ52"/>
      <c r="KFR52"/>
      <c r="KFS52"/>
      <c r="KFT52"/>
      <c r="KFU52"/>
      <c r="KFV52"/>
      <c r="KFW52"/>
      <c r="KFX52"/>
      <c r="KFY52"/>
      <c r="KFZ52"/>
      <c r="KGA52"/>
      <c r="KGB52"/>
      <c r="KGC52"/>
      <c r="KGD52"/>
      <c r="KGE52"/>
      <c r="KGF52"/>
      <c r="KGG52"/>
      <c r="KGH52"/>
      <c r="KGI52"/>
      <c r="KGJ52"/>
      <c r="KGK52"/>
      <c r="KGL52"/>
      <c r="KGM52"/>
      <c r="KGN52"/>
      <c r="KGO52"/>
      <c r="KGP52"/>
      <c r="KGQ52"/>
      <c r="KGR52"/>
      <c r="KGS52"/>
      <c r="KGT52"/>
      <c r="KGU52"/>
      <c r="KGV52"/>
      <c r="KGW52"/>
      <c r="KGX52"/>
      <c r="KGY52"/>
      <c r="KGZ52"/>
      <c r="KHA52"/>
      <c r="KHB52"/>
      <c r="KHC52"/>
      <c r="KHD52"/>
      <c r="KHE52"/>
      <c r="KHF52"/>
      <c r="KHG52"/>
      <c r="KHH52"/>
      <c r="KHI52"/>
      <c r="KHJ52"/>
      <c r="KHK52"/>
      <c r="KHL52"/>
      <c r="KHM52"/>
      <c r="KHN52"/>
      <c r="KHO52"/>
      <c r="KHP52"/>
      <c r="KHQ52"/>
      <c r="KHR52"/>
      <c r="KHS52"/>
      <c r="KHT52"/>
      <c r="KHU52"/>
      <c r="KHV52"/>
      <c r="KHW52"/>
      <c r="KHX52"/>
      <c r="KHY52"/>
      <c r="KHZ52"/>
      <c r="KIA52"/>
      <c r="KIB52"/>
      <c r="KIC52"/>
      <c r="KID52"/>
      <c r="KIE52"/>
      <c r="KIF52"/>
      <c r="KIG52"/>
      <c r="KIH52"/>
      <c r="KII52"/>
      <c r="KIJ52"/>
      <c r="KIK52"/>
      <c r="KIL52"/>
      <c r="KIM52"/>
      <c r="KIN52"/>
      <c r="KIO52"/>
      <c r="KIP52"/>
      <c r="KIQ52"/>
      <c r="KIR52"/>
      <c r="KIS52"/>
      <c r="KIT52"/>
      <c r="KIU52"/>
      <c r="KIV52"/>
      <c r="KIW52"/>
      <c r="KIX52"/>
      <c r="KIY52"/>
      <c r="KIZ52"/>
      <c r="KJA52"/>
      <c r="KJB52"/>
      <c r="KJC52"/>
      <c r="KJD52"/>
      <c r="KJE52"/>
      <c r="KJF52"/>
      <c r="KJG52"/>
      <c r="KJH52"/>
      <c r="KJI52"/>
      <c r="KJJ52"/>
      <c r="KJK52"/>
      <c r="KJL52"/>
      <c r="KJM52"/>
      <c r="KJN52"/>
      <c r="KJO52"/>
      <c r="KJP52"/>
      <c r="KJQ52"/>
      <c r="KJR52"/>
      <c r="KJS52"/>
      <c r="KJT52"/>
      <c r="KJU52"/>
      <c r="KJV52"/>
      <c r="KJW52"/>
      <c r="KJX52"/>
      <c r="KJY52"/>
      <c r="KJZ52"/>
      <c r="KKA52"/>
      <c r="KKB52"/>
      <c r="KKC52"/>
      <c r="KKD52"/>
      <c r="KKE52"/>
      <c r="KKF52"/>
      <c r="KKG52"/>
      <c r="KKH52"/>
      <c r="KKI52"/>
      <c r="KKJ52"/>
      <c r="KKK52"/>
      <c r="KKL52"/>
      <c r="KKM52"/>
      <c r="KKN52"/>
      <c r="KKO52"/>
      <c r="KKP52"/>
      <c r="KKQ52"/>
      <c r="KKR52"/>
      <c r="KKS52"/>
      <c r="KKT52"/>
      <c r="KKU52"/>
      <c r="KKV52"/>
      <c r="KKW52"/>
      <c r="KKX52"/>
      <c r="KKY52"/>
      <c r="KKZ52"/>
      <c r="KLA52"/>
      <c r="KLB52"/>
      <c r="KLC52"/>
      <c r="KLD52"/>
      <c r="KLE52"/>
      <c r="KLF52"/>
      <c r="KLG52"/>
      <c r="KLH52"/>
      <c r="KLI52"/>
      <c r="KLJ52"/>
      <c r="KLK52"/>
      <c r="KLL52"/>
      <c r="KLM52"/>
      <c r="KLN52"/>
      <c r="KLO52"/>
      <c r="KLP52"/>
      <c r="KLQ52"/>
      <c r="KLR52"/>
      <c r="KLS52"/>
      <c r="KLT52"/>
      <c r="KLU52"/>
      <c r="KLV52"/>
      <c r="KLW52"/>
      <c r="KLX52"/>
      <c r="KLY52"/>
      <c r="KLZ52"/>
      <c r="KMA52"/>
      <c r="KMB52"/>
      <c r="KMC52"/>
      <c r="KMD52"/>
      <c r="KME52"/>
      <c r="KMF52"/>
      <c r="KMG52"/>
      <c r="KMH52"/>
      <c r="KMI52"/>
      <c r="KMJ52"/>
      <c r="KMK52"/>
      <c r="KML52"/>
      <c r="KMM52"/>
      <c r="KMN52"/>
      <c r="KMO52"/>
      <c r="KMP52"/>
      <c r="KMQ52"/>
      <c r="KMR52"/>
      <c r="KMS52"/>
      <c r="KMT52"/>
      <c r="KMU52"/>
      <c r="KMV52"/>
      <c r="KMW52"/>
      <c r="KMX52"/>
      <c r="KMY52"/>
      <c r="KMZ52"/>
      <c r="KNA52"/>
      <c r="KNB52"/>
      <c r="KNC52"/>
      <c r="KND52"/>
      <c r="KNE52"/>
      <c r="KNF52"/>
      <c r="KNG52"/>
      <c r="KNH52"/>
      <c r="KNI52"/>
      <c r="KNJ52"/>
      <c r="KNK52"/>
      <c r="KNL52"/>
      <c r="KNM52"/>
      <c r="KNN52"/>
      <c r="KNO52"/>
      <c r="KNP52"/>
      <c r="KNQ52"/>
      <c r="KNR52"/>
      <c r="KNS52"/>
      <c r="KNT52"/>
      <c r="KNU52"/>
      <c r="KNV52"/>
      <c r="KNW52"/>
      <c r="KNX52"/>
      <c r="KNY52"/>
      <c r="KNZ52"/>
      <c r="KOA52"/>
      <c r="KOB52"/>
      <c r="KOC52"/>
      <c r="KOD52"/>
      <c r="KOE52"/>
      <c r="KOF52"/>
      <c r="KOG52"/>
      <c r="KOH52"/>
      <c r="KOI52"/>
      <c r="KOJ52"/>
      <c r="KOK52"/>
      <c r="KOL52"/>
      <c r="KOM52"/>
      <c r="KON52"/>
      <c r="KOO52"/>
      <c r="KOP52"/>
      <c r="KOQ52"/>
      <c r="KOR52"/>
      <c r="KOS52"/>
      <c r="KOT52"/>
      <c r="KOU52"/>
      <c r="KOV52"/>
      <c r="KOW52"/>
      <c r="KOX52"/>
      <c r="KOY52"/>
      <c r="KOZ52"/>
      <c r="KPA52"/>
      <c r="KPB52"/>
      <c r="KPC52"/>
      <c r="KPD52"/>
      <c r="KPE52"/>
      <c r="KPF52"/>
      <c r="KPG52"/>
      <c r="KPH52"/>
      <c r="KPI52"/>
      <c r="KPJ52"/>
      <c r="KPK52"/>
      <c r="KPL52"/>
      <c r="KPM52"/>
      <c r="KPN52"/>
      <c r="KPO52"/>
      <c r="KPP52"/>
      <c r="KPQ52"/>
      <c r="KPR52"/>
      <c r="KPS52"/>
      <c r="KPT52"/>
      <c r="KPU52"/>
      <c r="KPV52"/>
      <c r="KPW52"/>
      <c r="KPX52"/>
      <c r="KPY52"/>
      <c r="KPZ52"/>
      <c r="KQA52"/>
      <c r="KQB52"/>
      <c r="KQC52"/>
      <c r="KQD52"/>
      <c r="KQE52"/>
      <c r="KQF52"/>
      <c r="KQG52"/>
      <c r="KQH52"/>
      <c r="KQI52"/>
      <c r="KQJ52"/>
      <c r="KQK52"/>
      <c r="KQL52"/>
      <c r="KQM52"/>
      <c r="KQN52"/>
      <c r="KQO52"/>
      <c r="KQP52"/>
      <c r="KQQ52"/>
      <c r="KQR52"/>
      <c r="KQS52"/>
      <c r="KQT52"/>
      <c r="KQU52"/>
      <c r="KQV52"/>
      <c r="KQW52"/>
      <c r="KQX52"/>
      <c r="KQY52"/>
      <c r="KQZ52"/>
      <c r="KRA52"/>
      <c r="KRB52"/>
      <c r="KRC52"/>
      <c r="KRD52"/>
      <c r="KRE52"/>
      <c r="KRF52"/>
      <c r="KRG52"/>
      <c r="KRH52"/>
      <c r="KRI52"/>
      <c r="KRJ52"/>
      <c r="KRK52"/>
      <c r="KRL52"/>
      <c r="KRM52"/>
      <c r="KRN52"/>
      <c r="KRO52"/>
      <c r="KRP52"/>
      <c r="KRQ52"/>
      <c r="KRR52"/>
      <c r="KRS52"/>
      <c r="KRT52"/>
      <c r="KRU52"/>
      <c r="KRV52"/>
      <c r="KRW52"/>
      <c r="KRX52"/>
      <c r="KRY52"/>
      <c r="KRZ52"/>
      <c r="KSA52"/>
      <c r="KSB52"/>
      <c r="KSC52"/>
      <c r="KSD52"/>
      <c r="KSE52"/>
      <c r="KSF52"/>
      <c r="KSG52"/>
      <c r="KSH52"/>
      <c r="KSI52"/>
      <c r="KSJ52"/>
      <c r="KSK52"/>
      <c r="KSL52"/>
      <c r="KSM52"/>
      <c r="KSN52"/>
      <c r="KSO52"/>
      <c r="KSP52"/>
      <c r="KSQ52"/>
      <c r="KSR52"/>
      <c r="KSS52"/>
      <c r="KST52"/>
      <c r="KSU52"/>
      <c r="KSV52"/>
      <c r="KSW52"/>
      <c r="KSX52"/>
      <c r="KSY52"/>
      <c r="KSZ52"/>
      <c r="KTA52"/>
      <c r="KTB52"/>
      <c r="KTC52"/>
      <c r="KTD52"/>
      <c r="KTE52"/>
      <c r="KTF52"/>
      <c r="KTG52"/>
      <c r="KTH52"/>
      <c r="KTI52"/>
      <c r="KTJ52"/>
      <c r="KTK52"/>
      <c r="KTL52"/>
      <c r="KTM52"/>
      <c r="KTN52"/>
      <c r="KTO52"/>
      <c r="KTP52"/>
      <c r="KTQ52"/>
      <c r="KTR52"/>
      <c r="KTS52"/>
      <c r="KTT52"/>
      <c r="KTU52"/>
      <c r="KTV52"/>
      <c r="KTW52"/>
      <c r="KTX52"/>
      <c r="KTY52"/>
      <c r="KTZ52"/>
      <c r="KUA52"/>
      <c r="KUB52"/>
      <c r="KUC52"/>
      <c r="KUD52"/>
      <c r="KUE52"/>
      <c r="KUF52"/>
      <c r="KUG52"/>
      <c r="KUH52"/>
      <c r="KUI52"/>
      <c r="KUJ52"/>
      <c r="KUK52"/>
      <c r="KUL52"/>
      <c r="KUM52"/>
      <c r="KUN52"/>
      <c r="KUO52"/>
      <c r="KUP52"/>
      <c r="KUQ52"/>
      <c r="KUR52"/>
      <c r="KUS52"/>
      <c r="KUT52"/>
      <c r="KUU52"/>
      <c r="KUV52"/>
      <c r="KUW52"/>
      <c r="KUX52"/>
      <c r="KUY52"/>
      <c r="KUZ52"/>
      <c r="KVA52"/>
      <c r="KVB52"/>
      <c r="KVC52"/>
      <c r="KVD52"/>
      <c r="KVE52"/>
      <c r="KVF52"/>
      <c r="KVG52"/>
      <c r="KVH52"/>
      <c r="KVI52"/>
      <c r="KVJ52"/>
      <c r="KVK52"/>
      <c r="KVL52"/>
      <c r="KVM52"/>
      <c r="KVN52"/>
      <c r="KVO52"/>
      <c r="KVP52"/>
      <c r="KVQ52"/>
      <c r="KVR52"/>
      <c r="KVS52"/>
      <c r="KVT52"/>
      <c r="KVU52"/>
      <c r="KVV52"/>
      <c r="KVW52"/>
      <c r="KVX52"/>
      <c r="KVY52"/>
      <c r="KVZ52"/>
      <c r="KWA52"/>
      <c r="KWB52"/>
      <c r="KWC52"/>
      <c r="KWD52"/>
      <c r="KWE52"/>
      <c r="KWF52"/>
      <c r="KWG52"/>
      <c r="KWH52"/>
      <c r="KWI52"/>
      <c r="KWJ52"/>
      <c r="KWK52"/>
      <c r="KWL52"/>
      <c r="KWM52"/>
      <c r="KWN52"/>
      <c r="KWO52"/>
      <c r="KWP52"/>
      <c r="KWQ52"/>
      <c r="KWR52"/>
      <c r="KWS52"/>
      <c r="KWT52"/>
      <c r="KWU52"/>
      <c r="KWV52"/>
      <c r="KWW52"/>
      <c r="KWX52"/>
      <c r="KWY52"/>
      <c r="KWZ52"/>
      <c r="KXA52"/>
      <c r="KXB52"/>
      <c r="KXC52"/>
      <c r="KXD52"/>
      <c r="KXE52"/>
      <c r="KXF52"/>
      <c r="KXG52"/>
      <c r="KXH52"/>
      <c r="KXI52"/>
      <c r="KXJ52"/>
      <c r="KXK52"/>
      <c r="KXL52"/>
      <c r="KXM52"/>
      <c r="KXN52"/>
      <c r="KXO52"/>
      <c r="KXP52"/>
      <c r="KXQ52"/>
      <c r="KXR52"/>
      <c r="KXS52"/>
      <c r="KXT52"/>
      <c r="KXU52"/>
      <c r="KXV52"/>
      <c r="KXW52"/>
      <c r="KXX52"/>
      <c r="KXY52"/>
      <c r="KXZ52"/>
      <c r="KYA52"/>
      <c r="KYB52"/>
      <c r="KYC52"/>
      <c r="KYD52"/>
      <c r="KYE52"/>
      <c r="KYF52"/>
      <c r="KYG52"/>
      <c r="KYH52"/>
      <c r="KYI52"/>
      <c r="KYJ52"/>
      <c r="KYK52"/>
      <c r="KYL52"/>
      <c r="KYM52"/>
      <c r="KYN52"/>
      <c r="KYO52"/>
      <c r="KYP52"/>
      <c r="KYQ52"/>
      <c r="KYR52"/>
      <c r="KYS52"/>
      <c r="KYT52"/>
      <c r="KYU52"/>
      <c r="KYV52"/>
      <c r="KYW52"/>
      <c r="KYX52"/>
      <c r="KYY52"/>
      <c r="KYZ52"/>
      <c r="KZA52"/>
      <c r="KZB52"/>
      <c r="KZC52"/>
      <c r="KZD52"/>
      <c r="KZE52"/>
      <c r="KZF52"/>
      <c r="KZG52"/>
      <c r="KZH52"/>
      <c r="KZI52"/>
      <c r="KZJ52"/>
      <c r="KZK52"/>
      <c r="KZL52"/>
      <c r="KZM52"/>
      <c r="KZN52"/>
      <c r="KZO52"/>
      <c r="KZP52"/>
      <c r="KZQ52"/>
      <c r="KZR52"/>
      <c r="KZS52"/>
      <c r="KZT52"/>
      <c r="KZU52"/>
      <c r="KZV52"/>
      <c r="KZW52"/>
      <c r="KZX52"/>
      <c r="KZY52"/>
      <c r="KZZ52"/>
      <c r="LAA52"/>
      <c r="LAB52"/>
      <c r="LAC52"/>
      <c r="LAD52"/>
      <c r="LAE52"/>
      <c r="LAF52"/>
      <c r="LAG52"/>
      <c r="LAH52"/>
      <c r="LAI52"/>
      <c r="LAJ52"/>
      <c r="LAK52"/>
      <c r="LAL52"/>
      <c r="LAM52"/>
      <c r="LAN52"/>
      <c r="LAO52"/>
      <c r="LAP52"/>
      <c r="LAQ52"/>
      <c r="LAR52"/>
      <c r="LAS52"/>
      <c r="LAT52"/>
      <c r="LAU52"/>
      <c r="LAV52"/>
      <c r="LAW52"/>
      <c r="LAX52"/>
      <c r="LAY52"/>
      <c r="LAZ52"/>
      <c r="LBA52"/>
      <c r="LBB52"/>
      <c r="LBC52"/>
      <c r="LBD52"/>
      <c r="LBE52"/>
      <c r="LBF52"/>
      <c r="LBG52"/>
      <c r="LBH52"/>
      <c r="LBI52"/>
      <c r="LBJ52"/>
      <c r="LBK52"/>
      <c r="LBL52"/>
      <c r="LBM52"/>
      <c r="LBN52"/>
      <c r="LBO52"/>
      <c r="LBP52"/>
      <c r="LBQ52"/>
      <c r="LBR52"/>
      <c r="LBS52"/>
      <c r="LBT52"/>
      <c r="LBU52"/>
      <c r="LBV52"/>
      <c r="LBW52"/>
      <c r="LBX52"/>
      <c r="LBY52"/>
      <c r="LBZ52"/>
      <c r="LCA52"/>
      <c r="LCB52"/>
      <c r="LCC52"/>
      <c r="LCD52"/>
      <c r="LCE52"/>
      <c r="LCF52"/>
      <c r="LCG52"/>
      <c r="LCH52"/>
      <c r="LCI52"/>
      <c r="LCJ52"/>
      <c r="LCK52"/>
      <c r="LCL52"/>
      <c r="LCM52"/>
      <c r="LCN52"/>
      <c r="LCO52"/>
      <c r="LCP52"/>
      <c r="LCQ52"/>
      <c r="LCR52"/>
      <c r="LCS52"/>
      <c r="LCT52"/>
      <c r="LCU52"/>
      <c r="LCV52"/>
      <c r="LCW52"/>
      <c r="LCX52"/>
      <c r="LCY52"/>
      <c r="LCZ52"/>
      <c r="LDA52"/>
      <c r="LDB52"/>
      <c r="LDC52"/>
      <c r="LDD52"/>
      <c r="LDE52"/>
      <c r="LDF52"/>
      <c r="LDG52"/>
      <c r="LDH52"/>
      <c r="LDI52"/>
      <c r="LDJ52"/>
      <c r="LDK52"/>
      <c r="LDL52"/>
      <c r="LDM52"/>
      <c r="LDN52"/>
      <c r="LDO52"/>
      <c r="LDP52"/>
      <c r="LDQ52"/>
      <c r="LDR52"/>
      <c r="LDS52"/>
      <c r="LDT52"/>
      <c r="LDU52"/>
      <c r="LDV52"/>
      <c r="LDW52"/>
      <c r="LDX52"/>
      <c r="LDY52"/>
      <c r="LDZ52"/>
      <c r="LEA52"/>
      <c r="LEB52"/>
      <c r="LEC52"/>
      <c r="LED52"/>
      <c r="LEE52"/>
      <c r="LEF52"/>
      <c r="LEG52"/>
      <c r="LEH52"/>
      <c r="LEI52"/>
      <c r="LEJ52"/>
      <c r="LEK52"/>
      <c r="LEL52"/>
      <c r="LEM52"/>
      <c r="LEN52"/>
      <c r="LEO52"/>
      <c r="LEP52"/>
      <c r="LEQ52"/>
      <c r="LER52"/>
      <c r="LES52"/>
      <c r="LET52"/>
      <c r="LEU52"/>
      <c r="LEV52"/>
      <c r="LEW52"/>
      <c r="LEX52"/>
      <c r="LEY52"/>
      <c r="LEZ52"/>
      <c r="LFA52"/>
      <c r="LFB52"/>
      <c r="LFC52"/>
      <c r="LFD52"/>
      <c r="LFE52"/>
      <c r="LFF52"/>
      <c r="LFG52"/>
      <c r="LFH52"/>
      <c r="LFI52"/>
      <c r="LFJ52"/>
      <c r="LFK52"/>
      <c r="LFL52"/>
      <c r="LFM52"/>
      <c r="LFN52"/>
      <c r="LFO52"/>
      <c r="LFP52"/>
      <c r="LFQ52"/>
      <c r="LFR52"/>
      <c r="LFS52"/>
      <c r="LFT52"/>
      <c r="LFU52"/>
      <c r="LFV52"/>
      <c r="LFW52"/>
      <c r="LFX52"/>
      <c r="LFY52"/>
      <c r="LFZ52"/>
      <c r="LGA52"/>
      <c r="LGB52"/>
      <c r="LGC52"/>
      <c r="LGD52"/>
      <c r="LGE52"/>
      <c r="LGF52"/>
      <c r="LGG52"/>
      <c r="LGH52"/>
      <c r="LGI52"/>
      <c r="LGJ52"/>
      <c r="LGK52"/>
      <c r="LGL52"/>
      <c r="LGM52"/>
      <c r="LGN52"/>
      <c r="LGO52"/>
      <c r="LGP52"/>
      <c r="LGQ52"/>
      <c r="LGR52"/>
      <c r="LGS52"/>
      <c r="LGT52"/>
      <c r="LGU52"/>
      <c r="LGV52"/>
      <c r="LGW52"/>
      <c r="LGX52"/>
      <c r="LGY52"/>
      <c r="LGZ52"/>
      <c r="LHA52"/>
      <c r="LHB52"/>
      <c r="LHC52"/>
      <c r="LHD52"/>
      <c r="LHE52"/>
      <c r="LHF52"/>
      <c r="LHG52"/>
      <c r="LHH52"/>
      <c r="LHI52"/>
      <c r="LHJ52"/>
      <c r="LHK52"/>
      <c r="LHL52"/>
      <c r="LHM52"/>
      <c r="LHN52"/>
      <c r="LHO52"/>
      <c r="LHP52"/>
      <c r="LHQ52"/>
      <c r="LHR52"/>
      <c r="LHS52"/>
      <c r="LHT52"/>
      <c r="LHU52"/>
      <c r="LHV52"/>
      <c r="LHW52"/>
      <c r="LHX52"/>
      <c r="LHY52"/>
      <c r="LHZ52"/>
      <c r="LIA52"/>
      <c r="LIB52"/>
      <c r="LIC52"/>
      <c r="LID52"/>
      <c r="LIE52"/>
      <c r="LIF52"/>
      <c r="LIG52"/>
      <c r="LIH52"/>
      <c r="LII52"/>
      <c r="LIJ52"/>
      <c r="LIK52"/>
      <c r="LIL52"/>
      <c r="LIM52"/>
      <c r="LIN52"/>
      <c r="LIO52"/>
      <c r="LIP52"/>
      <c r="LIQ52"/>
      <c r="LIR52"/>
      <c r="LIS52"/>
      <c r="LIT52"/>
      <c r="LIU52"/>
      <c r="LIV52"/>
      <c r="LIW52"/>
      <c r="LIX52"/>
      <c r="LIY52"/>
      <c r="LIZ52"/>
      <c r="LJA52"/>
      <c r="LJB52"/>
      <c r="LJC52"/>
      <c r="LJD52"/>
      <c r="LJE52"/>
      <c r="LJF52"/>
      <c r="LJG52"/>
      <c r="LJH52"/>
      <c r="LJI52"/>
      <c r="LJJ52"/>
      <c r="LJK52"/>
      <c r="LJL52"/>
      <c r="LJM52"/>
      <c r="LJN52"/>
      <c r="LJO52"/>
      <c r="LJP52"/>
      <c r="LJQ52"/>
      <c r="LJR52"/>
      <c r="LJS52"/>
      <c r="LJT52"/>
      <c r="LJU52"/>
      <c r="LJV52"/>
      <c r="LJW52"/>
      <c r="LJX52"/>
      <c r="LJY52"/>
      <c r="LJZ52"/>
      <c r="LKA52"/>
      <c r="LKB52"/>
      <c r="LKC52"/>
      <c r="LKD52"/>
      <c r="LKE52"/>
      <c r="LKF52"/>
      <c r="LKG52"/>
      <c r="LKH52"/>
      <c r="LKI52"/>
      <c r="LKJ52"/>
      <c r="LKK52"/>
      <c r="LKL52"/>
      <c r="LKM52"/>
      <c r="LKN52"/>
      <c r="LKO52"/>
      <c r="LKP52"/>
      <c r="LKQ52"/>
      <c r="LKR52"/>
      <c r="LKS52"/>
      <c r="LKT52"/>
      <c r="LKU52"/>
      <c r="LKV52"/>
      <c r="LKW52"/>
      <c r="LKX52"/>
      <c r="LKY52"/>
      <c r="LKZ52"/>
      <c r="LLA52"/>
      <c r="LLB52"/>
      <c r="LLC52"/>
      <c r="LLD52"/>
      <c r="LLE52"/>
      <c r="LLF52"/>
      <c r="LLG52"/>
      <c r="LLH52"/>
      <c r="LLI52"/>
      <c r="LLJ52"/>
      <c r="LLK52"/>
      <c r="LLL52"/>
      <c r="LLM52"/>
      <c r="LLN52"/>
      <c r="LLO52"/>
      <c r="LLP52"/>
      <c r="LLQ52"/>
      <c r="LLR52"/>
      <c r="LLS52"/>
      <c r="LLT52"/>
      <c r="LLU52"/>
      <c r="LLV52"/>
      <c r="LLW52"/>
      <c r="LLX52"/>
      <c r="LLY52"/>
      <c r="LLZ52"/>
      <c r="LMA52"/>
      <c r="LMB52"/>
      <c r="LMC52"/>
      <c r="LMD52"/>
      <c r="LME52"/>
      <c r="LMF52"/>
      <c r="LMG52"/>
      <c r="LMH52"/>
      <c r="LMI52"/>
      <c r="LMJ52"/>
      <c r="LMK52"/>
      <c r="LML52"/>
      <c r="LMM52"/>
      <c r="LMN52"/>
      <c r="LMO52"/>
      <c r="LMP52"/>
      <c r="LMQ52"/>
      <c r="LMR52"/>
      <c r="LMS52"/>
      <c r="LMT52"/>
      <c r="LMU52"/>
      <c r="LMV52"/>
      <c r="LMW52"/>
      <c r="LMX52"/>
      <c r="LMY52"/>
      <c r="LMZ52"/>
      <c r="LNA52"/>
      <c r="LNB52"/>
      <c r="LNC52"/>
      <c r="LND52"/>
      <c r="LNE52"/>
      <c r="LNF52"/>
      <c r="LNG52"/>
      <c r="LNH52"/>
      <c r="LNI52"/>
      <c r="LNJ52"/>
      <c r="LNK52"/>
      <c r="LNL52"/>
      <c r="LNM52"/>
      <c r="LNN52"/>
      <c r="LNO52"/>
      <c r="LNP52"/>
      <c r="LNQ52"/>
      <c r="LNR52"/>
      <c r="LNS52"/>
      <c r="LNT52"/>
      <c r="LNU52"/>
      <c r="LNV52"/>
      <c r="LNW52"/>
      <c r="LNX52"/>
      <c r="LNY52"/>
      <c r="LNZ52"/>
      <c r="LOA52"/>
      <c r="LOB52"/>
      <c r="LOC52"/>
      <c r="LOD52"/>
      <c r="LOE52"/>
      <c r="LOF52"/>
      <c r="LOG52"/>
      <c r="LOH52"/>
      <c r="LOI52"/>
      <c r="LOJ52"/>
      <c r="LOK52"/>
      <c r="LOL52"/>
      <c r="LOM52"/>
      <c r="LON52"/>
      <c r="LOO52"/>
      <c r="LOP52"/>
      <c r="LOQ52"/>
      <c r="LOR52"/>
      <c r="LOS52"/>
      <c r="LOT52"/>
      <c r="LOU52"/>
      <c r="LOV52"/>
      <c r="LOW52"/>
      <c r="LOX52"/>
      <c r="LOY52"/>
      <c r="LOZ52"/>
      <c r="LPA52"/>
      <c r="LPB52"/>
      <c r="LPC52"/>
      <c r="LPD52"/>
      <c r="LPE52"/>
      <c r="LPF52"/>
      <c r="LPG52"/>
      <c r="LPH52"/>
      <c r="LPI52"/>
      <c r="LPJ52"/>
      <c r="LPK52"/>
      <c r="LPL52"/>
      <c r="LPM52"/>
      <c r="LPN52"/>
      <c r="LPO52"/>
      <c r="LPP52"/>
      <c r="LPQ52"/>
      <c r="LPR52"/>
      <c r="LPS52"/>
      <c r="LPT52"/>
      <c r="LPU52"/>
      <c r="LPV52"/>
      <c r="LPW52"/>
      <c r="LPX52"/>
      <c r="LPY52"/>
      <c r="LPZ52"/>
      <c r="LQA52"/>
      <c r="LQB52"/>
      <c r="LQC52"/>
      <c r="LQD52"/>
      <c r="LQE52"/>
      <c r="LQF52"/>
      <c r="LQG52"/>
      <c r="LQH52"/>
      <c r="LQI52"/>
      <c r="LQJ52"/>
      <c r="LQK52"/>
      <c r="LQL52"/>
      <c r="LQM52"/>
      <c r="LQN52"/>
      <c r="LQO52"/>
      <c r="LQP52"/>
      <c r="LQQ52"/>
      <c r="LQR52"/>
      <c r="LQS52"/>
      <c r="LQT52"/>
      <c r="LQU52"/>
      <c r="LQV52"/>
      <c r="LQW52"/>
      <c r="LQX52"/>
      <c r="LQY52"/>
      <c r="LQZ52"/>
      <c r="LRA52"/>
      <c r="LRB52"/>
      <c r="LRC52"/>
      <c r="LRD52"/>
      <c r="LRE52"/>
      <c r="LRF52"/>
      <c r="LRG52"/>
      <c r="LRH52"/>
      <c r="LRI52"/>
      <c r="LRJ52"/>
      <c r="LRK52"/>
      <c r="LRL52"/>
      <c r="LRM52"/>
      <c r="LRN52"/>
      <c r="LRO52"/>
      <c r="LRP52"/>
      <c r="LRQ52"/>
      <c r="LRR52"/>
      <c r="LRS52"/>
      <c r="LRT52"/>
      <c r="LRU52"/>
      <c r="LRV52"/>
      <c r="LRW52"/>
      <c r="LRX52"/>
      <c r="LRY52"/>
      <c r="LRZ52"/>
      <c r="LSA52"/>
      <c r="LSB52"/>
      <c r="LSC52"/>
      <c r="LSD52"/>
      <c r="LSE52"/>
      <c r="LSF52"/>
      <c r="LSG52"/>
      <c r="LSH52"/>
      <c r="LSI52"/>
      <c r="LSJ52"/>
      <c r="LSK52"/>
      <c r="LSL52"/>
      <c r="LSM52"/>
      <c r="LSN52"/>
      <c r="LSO52"/>
      <c r="LSP52"/>
      <c r="LSQ52"/>
      <c r="LSR52"/>
      <c r="LSS52"/>
      <c r="LST52"/>
      <c r="LSU52"/>
      <c r="LSV52"/>
      <c r="LSW52"/>
      <c r="LSX52"/>
      <c r="LSY52"/>
      <c r="LSZ52"/>
      <c r="LTA52"/>
      <c r="LTB52"/>
      <c r="LTC52"/>
      <c r="LTD52"/>
      <c r="LTE52"/>
      <c r="LTF52"/>
      <c r="LTG52"/>
      <c r="LTH52"/>
      <c r="LTI52"/>
      <c r="LTJ52"/>
      <c r="LTK52"/>
      <c r="LTL52"/>
      <c r="LTM52"/>
      <c r="LTN52"/>
      <c r="LTO52"/>
      <c r="LTP52"/>
      <c r="LTQ52"/>
      <c r="LTR52"/>
      <c r="LTS52"/>
      <c r="LTT52"/>
      <c r="LTU52"/>
      <c r="LTV52"/>
      <c r="LTW52"/>
      <c r="LTX52"/>
      <c r="LTY52"/>
      <c r="LTZ52"/>
      <c r="LUA52"/>
      <c r="LUB52"/>
      <c r="LUC52"/>
      <c r="LUD52"/>
      <c r="LUE52"/>
      <c r="LUF52"/>
      <c r="LUG52"/>
      <c r="LUH52"/>
      <c r="LUI52"/>
      <c r="LUJ52"/>
      <c r="LUK52"/>
      <c r="LUL52"/>
      <c r="LUM52"/>
      <c r="LUN52"/>
      <c r="LUO52"/>
      <c r="LUP52"/>
      <c r="LUQ52"/>
      <c r="LUR52"/>
      <c r="LUS52"/>
      <c r="LUT52"/>
      <c r="LUU52"/>
      <c r="LUV52"/>
      <c r="LUW52"/>
      <c r="LUX52"/>
      <c r="LUY52"/>
      <c r="LUZ52"/>
      <c r="LVA52"/>
      <c r="LVB52"/>
      <c r="LVC52"/>
      <c r="LVD52"/>
      <c r="LVE52"/>
      <c r="LVF52"/>
      <c r="LVG52"/>
      <c r="LVH52"/>
      <c r="LVI52"/>
      <c r="LVJ52"/>
      <c r="LVK52"/>
      <c r="LVL52"/>
      <c r="LVM52"/>
      <c r="LVN52"/>
      <c r="LVO52"/>
      <c r="LVP52"/>
      <c r="LVQ52"/>
      <c r="LVR52"/>
      <c r="LVS52"/>
      <c r="LVT52"/>
      <c r="LVU52"/>
      <c r="LVV52"/>
      <c r="LVW52"/>
      <c r="LVX52"/>
      <c r="LVY52"/>
      <c r="LVZ52"/>
      <c r="LWA52"/>
      <c r="LWB52"/>
      <c r="LWC52"/>
      <c r="LWD52"/>
      <c r="LWE52"/>
      <c r="LWF52"/>
      <c r="LWG52"/>
      <c r="LWH52"/>
      <c r="LWI52"/>
      <c r="LWJ52"/>
      <c r="LWK52"/>
      <c r="LWL52"/>
      <c r="LWM52"/>
      <c r="LWN52"/>
      <c r="LWO52"/>
      <c r="LWP52"/>
      <c r="LWQ52"/>
      <c r="LWR52"/>
      <c r="LWS52"/>
      <c r="LWT52"/>
      <c r="LWU52"/>
      <c r="LWV52"/>
      <c r="LWW52"/>
      <c r="LWX52"/>
      <c r="LWY52"/>
      <c r="LWZ52"/>
      <c r="LXA52"/>
      <c r="LXB52"/>
      <c r="LXC52"/>
      <c r="LXD52"/>
      <c r="LXE52"/>
      <c r="LXF52"/>
      <c r="LXG52"/>
      <c r="LXH52"/>
      <c r="LXI52"/>
      <c r="LXJ52"/>
      <c r="LXK52"/>
      <c r="LXL52"/>
      <c r="LXM52"/>
      <c r="LXN52"/>
      <c r="LXO52"/>
      <c r="LXP52"/>
      <c r="LXQ52"/>
      <c r="LXR52"/>
      <c r="LXS52"/>
      <c r="LXT52"/>
      <c r="LXU52"/>
      <c r="LXV52"/>
      <c r="LXW52"/>
      <c r="LXX52"/>
      <c r="LXY52"/>
      <c r="LXZ52"/>
      <c r="LYA52"/>
      <c r="LYB52"/>
      <c r="LYC52"/>
      <c r="LYD52"/>
      <c r="LYE52"/>
      <c r="LYF52"/>
      <c r="LYG52"/>
      <c r="LYH52"/>
      <c r="LYI52"/>
      <c r="LYJ52"/>
      <c r="LYK52"/>
      <c r="LYL52"/>
      <c r="LYM52"/>
      <c r="LYN52"/>
      <c r="LYO52"/>
      <c r="LYP52"/>
      <c r="LYQ52"/>
      <c r="LYR52"/>
      <c r="LYS52"/>
      <c r="LYT52"/>
      <c r="LYU52"/>
      <c r="LYV52"/>
      <c r="LYW52"/>
      <c r="LYX52"/>
      <c r="LYY52"/>
      <c r="LYZ52"/>
      <c r="LZA52"/>
      <c r="LZB52"/>
      <c r="LZC52"/>
      <c r="LZD52"/>
      <c r="LZE52"/>
      <c r="LZF52"/>
      <c r="LZG52"/>
      <c r="LZH52"/>
      <c r="LZI52"/>
      <c r="LZJ52"/>
      <c r="LZK52"/>
      <c r="LZL52"/>
      <c r="LZM52"/>
      <c r="LZN52"/>
      <c r="LZO52"/>
      <c r="LZP52"/>
      <c r="LZQ52"/>
      <c r="LZR52"/>
      <c r="LZS52"/>
      <c r="LZT52"/>
      <c r="LZU52"/>
      <c r="LZV52"/>
      <c r="LZW52"/>
      <c r="LZX52"/>
      <c r="LZY52"/>
      <c r="LZZ52"/>
      <c r="MAA52"/>
      <c r="MAB52"/>
      <c r="MAC52"/>
      <c r="MAD52"/>
      <c r="MAE52"/>
      <c r="MAF52"/>
      <c r="MAG52"/>
      <c r="MAH52"/>
      <c r="MAI52"/>
      <c r="MAJ52"/>
      <c r="MAK52"/>
      <c r="MAL52"/>
      <c r="MAM52"/>
      <c r="MAN52"/>
      <c r="MAO52"/>
      <c r="MAP52"/>
      <c r="MAQ52"/>
      <c r="MAR52"/>
      <c r="MAS52"/>
      <c r="MAT52"/>
      <c r="MAU52"/>
      <c r="MAV52"/>
      <c r="MAW52"/>
      <c r="MAX52"/>
      <c r="MAY52"/>
      <c r="MAZ52"/>
      <c r="MBA52"/>
      <c r="MBB52"/>
      <c r="MBC52"/>
      <c r="MBD52"/>
      <c r="MBE52"/>
      <c r="MBF52"/>
      <c r="MBG52"/>
      <c r="MBH52"/>
      <c r="MBI52"/>
      <c r="MBJ52"/>
      <c r="MBK52"/>
      <c r="MBL52"/>
      <c r="MBM52"/>
      <c r="MBN52"/>
      <c r="MBO52"/>
      <c r="MBP52"/>
      <c r="MBQ52"/>
      <c r="MBR52"/>
      <c r="MBS52"/>
      <c r="MBT52"/>
      <c r="MBU52"/>
      <c r="MBV52"/>
      <c r="MBW52"/>
      <c r="MBX52"/>
      <c r="MBY52"/>
      <c r="MBZ52"/>
      <c r="MCA52"/>
      <c r="MCB52"/>
      <c r="MCC52"/>
      <c r="MCD52"/>
      <c r="MCE52"/>
      <c r="MCF52"/>
      <c r="MCG52"/>
      <c r="MCH52"/>
      <c r="MCI52"/>
      <c r="MCJ52"/>
      <c r="MCK52"/>
      <c r="MCL52"/>
      <c r="MCM52"/>
      <c r="MCN52"/>
      <c r="MCO52"/>
      <c r="MCP52"/>
      <c r="MCQ52"/>
      <c r="MCR52"/>
      <c r="MCS52"/>
      <c r="MCT52"/>
      <c r="MCU52"/>
      <c r="MCV52"/>
      <c r="MCW52"/>
      <c r="MCX52"/>
      <c r="MCY52"/>
      <c r="MCZ52"/>
      <c r="MDA52"/>
      <c r="MDB52"/>
      <c r="MDC52"/>
      <c r="MDD52"/>
      <c r="MDE52"/>
      <c r="MDF52"/>
      <c r="MDG52"/>
      <c r="MDH52"/>
      <c r="MDI52"/>
      <c r="MDJ52"/>
      <c r="MDK52"/>
      <c r="MDL52"/>
      <c r="MDM52"/>
      <c r="MDN52"/>
      <c r="MDO52"/>
      <c r="MDP52"/>
      <c r="MDQ52"/>
      <c r="MDR52"/>
      <c r="MDS52"/>
      <c r="MDT52"/>
      <c r="MDU52"/>
      <c r="MDV52"/>
      <c r="MDW52"/>
      <c r="MDX52"/>
      <c r="MDY52"/>
      <c r="MDZ52"/>
      <c r="MEA52"/>
      <c r="MEB52"/>
      <c r="MEC52"/>
      <c r="MED52"/>
      <c r="MEE52"/>
      <c r="MEF52"/>
      <c r="MEG52"/>
      <c r="MEH52"/>
      <c r="MEI52"/>
      <c r="MEJ52"/>
      <c r="MEK52"/>
      <c r="MEL52"/>
      <c r="MEM52"/>
      <c r="MEN52"/>
      <c r="MEO52"/>
      <c r="MEP52"/>
      <c r="MEQ52"/>
      <c r="MER52"/>
      <c r="MES52"/>
      <c r="MET52"/>
      <c r="MEU52"/>
      <c r="MEV52"/>
      <c r="MEW52"/>
      <c r="MEX52"/>
      <c r="MEY52"/>
      <c r="MEZ52"/>
      <c r="MFA52"/>
      <c r="MFB52"/>
      <c r="MFC52"/>
      <c r="MFD52"/>
      <c r="MFE52"/>
      <c r="MFF52"/>
      <c r="MFG52"/>
      <c r="MFH52"/>
      <c r="MFI52"/>
      <c r="MFJ52"/>
      <c r="MFK52"/>
      <c r="MFL52"/>
      <c r="MFM52"/>
      <c r="MFN52"/>
      <c r="MFO52"/>
      <c r="MFP52"/>
      <c r="MFQ52"/>
      <c r="MFR52"/>
      <c r="MFS52"/>
      <c r="MFT52"/>
      <c r="MFU52"/>
      <c r="MFV52"/>
      <c r="MFW52"/>
      <c r="MFX52"/>
      <c r="MFY52"/>
      <c r="MFZ52"/>
      <c r="MGA52"/>
      <c r="MGB52"/>
      <c r="MGC52"/>
      <c r="MGD52"/>
      <c r="MGE52"/>
      <c r="MGF52"/>
      <c r="MGG52"/>
      <c r="MGH52"/>
      <c r="MGI52"/>
      <c r="MGJ52"/>
      <c r="MGK52"/>
      <c r="MGL52"/>
      <c r="MGM52"/>
      <c r="MGN52"/>
      <c r="MGO52"/>
      <c r="MGP52"/>
      <c r="MGQ52"/>
      <c r="MGR52"/>
      <c r="MGS52"/>
      <c r="MGT52"/>
      <c r="MGU52"/>
      <c r="MGV52"/>
      <c r="MGW52"/>
      <c r="MGX52"/>
      <c r="MGY52"/>
      <c r="MGZ52"/>
      <c r="MHA52"/>
      <c r="MHB52"/>
      <c r="MHC52"/>
      <c r="MHD52"/>
      <c r="MHE52"/>
      <c r="MHF52"/>
      <c r="MHG52"/>
      <c r="MHH52"/>
      <c r="MHI52"/>
      <c r="MHJ52"/>
      <c r="MHK52"/>
      <c r="MHL52"/>
      <c r="MHM52"/>
      <c r="MHN52"/>
      <c r="MHO52"/>
      <c r="MHP52"/>
      <c r="MHQ52"/>
      <c r="MHR52"/>
      <c r="MHS52"/>
      <c r="MHT52"/>
      <c r="MHU52"/>
      <c r="MHV52"/>
      <c r="MHW52"/>
      <c r="MHX52"/>
      <c r="MHY52"/>
      <c r="MHZ52"/>
      <c r="MIA52"/>
      <c r="MIB52"/>
      <c r="MIC52"/>
      <c r="MID52"/>
      <c r="MIE52"/>
      <c r="MIF52"/>
      <c r="MIG52"/>
      <c r="MIH52"/>
      <c r="MII52"/>
      <c r="MIJ52"/>
      <c r="MIK52"/>
      <c r="MIL52"/>
      <c r="MIM52"/>
      <c r="MIN52"/>
      <c r="MIO52"/>
      <c r="MIP52"/>
      <c r="MIQ52"/>
      <c r="MIR52"/>
      <c r="MIS52"/>
      <c r="MIT52"/>
      <c r="MIU52"/>
      <c r="MIV52"/>
      <c r="MIW52"/>
      <c r="MIX52"/>
      <c r="MIY52"/>
      <c r="MIZ52"/>
      <c r="MJA52"/>
      <c r="MJB52"/>
      <c r="MJC52"/>
      <c r="MJD52"/>
      <c r="MJE52"/>
      <c r="MJF52"/>
      <c r="MJG52"/>
      <c r="MJH52"/>
      <c r="MJI52"/>
      <c r="MJJ52"/>
      <c r="MJK52"/>
      <c r="MJL52"/>
      <c r="MJM52"/>
      <c r="MJN52"/>
      <c r="MJO52"/>
      <c r="MJP52"/>
      <c r="MJQ52"/>
      <c r="MJR52"/>
      <c r="MJS52"/>
      <c r="MJT52"/>
      <c r="MJU52"/>
      <c r="MJV52"/>
      <c r="MJW52"/>
      <c r="MJX52"/>
      <c r="MJY52"/>
      <c r="MJZ52"/>
      <c r="MKA52"/>
      <c r="MKB52"/>
      <c r="MKC52"/>
      <c r="MKD52"/>
      <c r="MKE52"/>
      <c r="MKF52"/>
      <c r="MKG52"/>
      <c r="MKH52"/>
      <c r="MKI52"/>
      <c r="MKJ52"/>
      <c r="MKK52"/>
      <c r="MKL52"/>
      <c r="MKM52"/>
      <c r="MKN52"/>
      <c r="MKO52"/>
      <c r="MKP52"/>
      <c r="MKQ52"/>
      <c r="MKR52"/>
      <c r="MKS52"/>
      <c r="MKT52"/>
      <c r="MKU52"/>
      <c r="MKV52"/>
      <c r="MKW52"/>
      <c r="MKX52"/>
      <c r="MKY52"/>
      <c r="MKZ52"/>
      <c r="MLA52"/>
      <c r="MLB52"/>
      <c r="MLC52"/>
      <c r="MLD52"/>
      <c r="MLE52"/>
      <c r="MLF52"/>
      <c r="MLG52"/>
      <c r="MLH52"/>
      <c r="MLI52"/>
      <c r="MLJ52"/>
      <c r="MLK52"/>
      <c r="MLL52"/>
      <c r="MLM52"/>
      <c r="MLN52"/>
      <c r="MLO52"/>
      <c r="MLP52"/>
      <c r="MLQ52"/>
      <c r="MLR52"/>
      <c r="MLS52"/>
      <c r="MLT52"/>
      <c r="MLU52"/>
      <c r="MLV52"/>
      <c r="MLW52"/>
      <c r="MLX52"/>
      <c r="MLY52"/>
      <c r="MLZ52"/>
      <c r="MMA52"/>
      <c r="MMB52"/>
      <c r="MMC52"/>
      <c r="MMD52"/>
      <c r="MME52"/>
      <c r="MMF52"/>
      <c r="MMG52"/>
      <c r="MMH52"/>
      <c r="MMI52"/>
      <c r="MMJ52"/>
      <c r="MMK52"/>
      <c r="MML52"/>
      <c r="MMM52"/>
      <c r="MMN52"/>
      <c r="MMO52"/>
      <c r="MMP52"/>
      <c r="MMQ52"/>
      <c r="MMR52"/>
      <c r="MMS52"/>
      <c r="MMT52"/>
      <c r="MMU52"/>
      <c r="MMV52"/>
      <c r="MMW52"/>
      <c r="MMX52"/>
      <c r="MMY52"/>
      <c r="MMZ52"/>
      <c r="MNA52"/>
      <c r="MNB52"/>
      <c r="MNC52"/>
      <c r="MND52"/>
      <c r="MNE52"/>
      <c r="MNF52"/>
      <c r="MNG52"/>
      <c r="MNH52"/>
      <c r="MNI52"/>
      <c r="MNJ52"/>
      <c r="MNK52"/>
      <c r="MNL52"/>
      <c r="MNM52"/>
      <c r="MNN52"/>
      <c r="MNO52"/>
      <c r="MNP52"/>
      <c r="MNQ52"/>
      <c r="MNR52"/>
      <c r="MNS52"/>
      <c r="MNT52"/>
      <c r="MNU52"/>
      <c r="MNV52"/>
      <c r="MNW52"/>
      <c r="MNX52"/>
      <c r="MNY52"/>
      <c r="MNZ52"/>
      <c r="MOA52"/>
      <c r="MOB52"/>
      <c r="MOC52"/>
      <c r="MOD52"/>
      <c r="MOE52"/>
      <c r="MOF52"/>
      <c r="MOG52"/>
      <c r="MOH52"/>
      <c r="MOI52"/>
      <c r="MOJ52"/>
      <c r="MOK52"/>
      <c r="MOL52"/>
      <c r="MOM52"/>
      <c r="MON52"/>
      <c r="MOO52"/>
      <c r="MOP52"/>
      <c r="MOQ52"/>
      <c r="MOR52"/>
      <c r="MOS52"/>
      <c r="MOT52"/>
      <c r="MOU52"/>
      <c r="MOV52"/>
      <c r="MOW52"/>
      <c r="MOX52"/>
      <c r="MOY52"/>
      <c r="MOZ52"/>
      <c r="MPA52"/>
      <c r="MPB52"/>
      <c r="MPC52"/>
      <c r="MPD52"/>
      <c r="MPE52"/>
      <c r="MPF52"/>
      <c r="MPG52"/>
      <c r="MPH52"/>
      <c r="MPI52"/>
      <c r="MPJ52"/>
      <c r="MPK52"/>
      <c r="MPL52"/>
      <c r="MPM52"/>
      <c r="MPN52"/>
      <c r="MPO52"/>
      <c r="MPP52"/>
      <c r="MPQ52"/>
      <c r="MPR52"/>
      <c r="MPS52"/>
      <c r="MPT52"/>
      <c r="MPU52"/>
      <c r="MPV52"/>
      <c r="MPW52"/>
      <c r="MPX52"/>
      <c r="MPY52"/>
      <c r="MPZ52"/>
      <c r="MQA52"/>
      <c r="MQB52"/>
      <c r="MQC52"/>
      <c r="MQD52"/>
      <c r="MQE52"/>
      <c r="MQF52"/>
      <c r="MQG52"/>
      <c r="MQH52"/>
      <c r="MQI52"/>
      <c r="MQJ52"/>
      <c r="MQK52"/>
      <c r="MQL52"/>
      <c r="MQM52"/>
      <c r="MQN52"/>
      <c r="MQO52"/>
      <c r="MQP52"/>
      <c r="MQQ52"/>
      <c r="MQR52"/>
      <c r="MQS52"/>
      <c r="MQT52"/>
      <c r="MQU52"/>
      <c r="MQV52"/>
      <c r="MQW52"/>
      <c r="MQX52"/>
      <c r="MQY52"/>
      <c r="MQZ52"/>
      <c r="MRA52"/>
      <c r="MRB52"/>
      <c r="MRC52"/>
      <c r="MRD52"/>
      <c r="MRE52"/>
      <c r="MRF52"/>
      <c r="MRG52"/>
      <c r="MRH52"/>
      <c r="MRI52"/>
      <c r="MRJ52"/>
      <c r="MRK52"/>
      <c r="MRL52"/>
      <c r="MRM52"/>
      <c r="MRN52"/>
      <c r="MRO52"/>
      <c r="MRP52"/>
      <c r="MRQ52"/>
      <c r="MRR52"/>
      <c r="MRS52"/>
      <c r="MRT52"/>
      <c r="MRU52"/>
      <c r="MRV52"/>
      <c r="MRW52"/>
      <c r="MRX52"/>
      <c r="MRY52"/>
      <c r="MRZ52"/>
      <c r="MSA52"/>
      <c r="MSB52"/>
      <c r="MSC52"/>
      <c r="MSD52"/>
      <c r="MSE52"/>
      <c r="MSF52"/>
      <c r="MSG52"/>
      <c r="MSH52"/>
      <c r="MSI52"/>
      <c r="MSJ52"/>
      <c r="MSK52"/>
      <c r="MSL52"/>
      <c r="MSM52"/>
      <c r="MSN52"/>
      <c r="MSO52"/>
      <c r="MSP52"/>
      <c r="MSQ52"/>
      <c r="MSR52"/>
      <c r="MSS52"/>
      <c r="MST52"/>
      <c r="MSU52"/>
      <c r="MSV52"/>
      <c r="MSW52"/>
      <c r="MSX52"/>
      <c r="MSY52"/>
      <c r="MSZ52"/>
      <c r="MTA52"/>
      <c r="MTB52"/>
      <c r="MTC52"/>
      <c r="MTD52"/>
      <c r="MTE52"/>
      <c r="MTF52"/>
      <c r="MTG52"/>
      <c r="MTH52"/>
      <c r="MTI52"/>
      <c r="MTJ52"/>
      <c r="MTK52"/>
      <c r="MTL52"/>
      <c r="MTM52"/>
      <c r="MTN52"/>
      <c r="MTO52"/>
      <c r="MTP52"/>
      <c r="MTQ52"/>
      <c r="MTR52"/>
      <c r="MTS52"/>
      <c r="MTT52"/>
      <c r="MTU52"/>
      <c r="MTV52"/>
      <c r="MTW52"/>
      <c r="MTX52"/>
      <c r="MTY52"/>
      <c r="MTZ52"/>
      <c r="MUA52"/>
      <c r="MUB52"/>
      <c r="MUC52"/>
      <c r="MUD52"/>
      <c r="MUE52"/>
      <c r="MUF52"/>
      <c r="MUG52"/>
      <c r="MUH52"/>
      <c r="MUI52"/>
      <c r="MUJ52"/>
      <c r="MUK52"/>
      <c r="MUL52"/>
      <c r="MUM52"/>
      <c r="MUN52"/>
      <c r="MUO52"/>
      <c r="MUP52"/>
      <c r="MUQ52"/>
      <c r="MUR52"/>
      <c r="MUS52"/>
      <c r="MUT52"/>
      <c r="MUU52"/>
      <c r="MUV52"/>
      <c r="MUW52"/>
      <c r="MUX52"/>
      <c r="MUY52"/>
      <c r="MUZ52"/>
      <c r="MVA52"/>
      <c r="MVB52"/>
      <c r="MVC52"/>
      <c r="MVD52"/>
      <c r="MVE52"/>
      <c r="MVF52"/>
      <c r="MVG52"/>
      <c r="MVH52"/>
      <c r="MVI52"/>
      <c r="MVJ52"/>
      <c r="MVK52"/>
      <c r="MVL52"/>
      <c r="MVM52"/>
      <c r="MVN52"/>
      <c r="MVO52"/>
      <c r="MVP52"/>
      <c r="MVQ52"/>
      <c r="MVR52"/>
      <c r="MVS52"/>
      <c r="MVT52"/>
      <c r="MVU52"/>
      <c r="MVV52"/>
      <c r="MVW52"/>
      <c r="MVX52"/>
      <c r="MVY52"/>
      <c r="MVZ52"/>
      <c r="MWA52"/>
      <c r="MWB52"/>
      <c r="MWC52"/>
      <c r="MWD52"/>
      <c r="MWE52"/>
      <c r="MWF52"/>
      <c r="MWG52"/>
      <c r="MWH52"/>
      <c r="MWI52"/>
      <c r="MWJ52"/>
      <c r="MWK52"/>
      <c r="MWL52"/>
      <c r="MWM52"/>
      <c r="MWN52"/>
      <c r="MWO52"/>
      <c r="MWP52"/>
      <c r="MWQ52"/>
      <c r="MWR52"/>
      <c r="MWS52"/>
      <c r="MWT52"/>
      <c r="MWU52"/>
      <c r="MWV52"/>
      <c r="MWW52"/>
      <c r="MWX52"/>
      <c r="MWY52"/>
      <c r="MWZ52"/>
      <c r="MXA52"/>
      <c r="MXB52"/>
      <c r="MXC52"/>
      <c r="MXD52"/>
      <c r="MXE52"/>
      <c r="MXF52"/>
      <c r="MXG52"/>
      <c r="MXH52"/>
      <c r="MXI52"/>
      <c r="MXJ52"/>
      <c r="MXK52"/>
      <c r="MXL52"/>
      <c r="MXM52"/>
      <c r="MXN52"/>
      <c r="MXO52"/>
      <c r="MXP52"/>
      <c r="MXQ52"/>
      <c r="MXR52"/>
      <c r="MXS52"/>
      <c r="MXT52"/>
      <c r="MXU52"/>
      <c r="MXV52"/>
      <c r="MXW52"/>
      <c r="MXX52"/>
      <c r="MXY52"/>
      <c r="MXZ52"/>
      <c r="MYA52"/>
      <c r="MYB52"/>
      <c r="MYC52"/>
      <c r="MYD52"/>
      <c r="MYE52"/>
      <c r="MYF52"/>
      <c r="MYG52"/>
      <c r="MYH52"/>
      <c r="MYI52"/>
      <c r="MYJ52"/>
      <c r="MYK52"/>
      <c r="MYL52"/>
      <c r="MYM52"/>
      <c r="MYN52"/>
      <c r="MYO52"/>
      <c r="MYP52"/>
      <c r="MYQ52"/>
      <c r="MYR52"/>
      <c r="MYS52"/>
      <c r="MYT52"/>
      <c r="MYU52"/>
      <c r="MYV52"/>
      <c r="MYW52"/>
      <c r="MYX52"/>
      <c r="MYY52"/>
      <c r="MYZ52"/>
      <c r="MZA52"/>
      <c r="MZB52"/>
      <c r="MZC52"/>
      <c r="MZD52"/>
      <c r="MZE52"/>
      <c r="MZF52"/>
      <c r="MZG52"/>
      <c r="MZH52"/>
      <c r="MZI52"/>
      <c r="MZJ52"/>
      <c r="MZK52"/>
      <c r="MZL52"/>
      <c r="MZM52"/>
      <c r="MZN52"/>
      <c r="MZO52"/>
      <c r="MZP52"/>
      <c r="MZQ52"/>
      <c r="MZR52"/>
      <c r="MZS52"/>
      <c r="MZT52"/>
      <c r="MZU52"/>
      <c r="MZV52"/>
      <c r="MZW52"/>
      <c r="MZX52"/>
      <c r="MZY52"/>
      <c r="MZZ52"/>
      <c r="NAA52"/>
      <c r="NAB52"/>
      <c r="NAC52"/>
      <c r="NAD52"/>
      <c r="NAE52"/>
      <c r="NAF52"/>
      <c r="NAG52"/>
      <c r="NAH52"/>
      <c r="NAI52"/>
      <c r="NAJ52"/>
      <c r="NAK52"/>
      <c r="NAL52"/>
      <c r="NAM52"/>
      <c r="NAN52"/>
      <c r="NAO52"/>
      <c r="NAP52"/>
      <c r="NAQ52"/>
      <c r="NAR52"/>
      <c r="NAS52"/>
      <c r="NAT52"/>
      <c r="NAU52"/>
      <c r="NAV52"/>
      <c r="NAW52"/>
      <c r="NAX52"/>
      <c r="NAY52"/>
      <c r="NAZ52"/>
      <c r="NBA52"/>
      <c r="NBB52"/>
      <c r="NBC52"/>
      <c r="NBD52"/>
      <c r="NBE52"/>
      <c r="NBF52"/>
      <c r="NBG52"/>
      <c r="NBH52"/>
      <c r="NBI52"/>
      <c r="NBJ52"/>
      <c r="NBK52"/>
      <c r="NBL52"/>
      <c r="NBM52"/>
      <c r="NBN52"/>
      <c r="NBO52"/>
      <c r="NBP52"/>
      <c r="NBQ52"/>
      <c r="NBR52"/>
      <c r="NBS52"/>
      <c r="NBT52"/>
      <c r="NBU52"/>
      <c r="NBV52"/>
      <c r="NBW52"/>
      <c r="NBX52"/>
      <c r="NBY52"/>
      <c r="NBZ52"/>
      <c r="NCA52"/>
      <c r="NCB52"/>
      <c r="NCC52"/>
      <c r="NCD52"/>
      <c r="NCE52"/>
      <c r="NCF52"/>
      <c r="NCG52"/>
      <c r="NCH52"/>
      <c r="NCI52"/>
      <c r="NCJ52"/>
      <c r="NCK52"/>
      <c r="NCL52"/>
      <c r="NCM52"/>
      <c r="NCN52"/>
      <c r="NCO52"/>
      <c r="NCP52"/>
      <c r="NCQ52"/>
      <c r="NCR52"/>
      <c r="NCS52"/>
      <c r="NCT52"/>
      <c r="NCU52"/>
      <c r="NCV52"/>
      <c r="NCW52"/>
      <c r="NCX52"/>
      <c r="NCY52"/>
      <c r="NCZ52"/>
      <c r="NDA52"/>
      <c r="NDB52"/>
      <c r="NDC52"/>
      <c r="NDD52"/>
      <c r="NDE52"/>
      <c r="NDF52"/>
      <c r="NDG52"/>
      <c r="NDH52"/>
      <c r="NDI52"/>
      <c r="NDJ52"/>
      <c r="NDK52"/>
      <c r="NDL52"/>
      <c r="NDM52"/>
      <c r="NDN52"/>
      <c r="NDO52"/>
      <c r="NDP52"/>
      <c r="NDQ52"/>
      <c r="NDR52"/>
      <c r="NDS52"/>
      <c r="NDT52"/>
      <c r="NDU52"/>
      <c r="NDV52"/>
      <c r="NDW52"/>
      <c r="NDX52"/>
      <c r="NDY52"/>
      <c r="NDZ52"/>
      <c r="NEA52"/>
      <c r="NEB52"/>
      <c r="NEC52"/>
      <c r="NED52"/>
      <c r="NEE52"/>
      <c r="NEF52"/>
      <c r="NEG52"/>
      <c r="NEH52"/>
      <c r="NEI52"/>
      <c r="NEJ52"/>
      <c r="NEK52"/>
      <c r="NEL52"/>
      <c r="NEM52"/>
      <c r="NEN52"/>
      <c r="NEO52"/>
      <c r="NEP52"/>
      <c r="NEQ52"/>
      <c r="NER52"/>
      <c r="NES52"/>
      <c r="NET52"/>
      <c r="NEU52"/>
      <c r="NEV52"/>
      <c r="NEW52"/>
      <c r="NEX52"/>
      <c r="NEY52"/>
      <c r="NEZ52"/>
      <c r="NFA52"/>
      <c r="NFB52"/>
      <c r="NFC52"/>
      <c r="NFD52"/>
      <c r="NFE52"/>
      <c r="NFF52"/>
      <c r="NFG52"/>
      <c r="NFH52"/>
      <c r="NFI52"/>
      <c r="NFJ52"/>
      <c r="NFK52"/>
      <c r="NFL52"/>
      <c r="NFM52"/>
      <c r="NFN52"/>
      <c r="NFO52"/>
      <c r="NFP52"/>
      <c r="NFQ52"/>
      <c r="NFR52"/>
      <c r="NFS52"/>
      <c r="NFT52"/>
      <c r="NFU52"/>
      <c r="NFV52"/>
      <c r="NFW52"/>
      <c r="NFX52"/>
      <c r="NFY52"/>
      <c r="NFZ52"/>
      <c r="NGA52"/>
      <c r="NGB52"/>
      <c r="NGC52"/>
      <c r="NGD52"/>
      <c r="NGE52"/>
      <c r="NGF52"/>
      <c r="NGG52"/>
      <c r="NGH52"/>
      <c r="NGI52"/>
      <c r="NGJ52"/>
      <c r="NGK52"/>
      <c r="NGL52"/>
      <c r="NGM52"/>
      <c r="NGN52"/>
      <c r="NGO52"/>
      <c r="NGP52"/>
      <c r="NGQ52"/>
      <c r="NGR52"/>
      <c r="NGS52"/>
      <c r="NGT52"/>
      <c r="NGU52"/>
      <c r="NGV52"/>
      <c r="NGW52"/>
      <c r="NGX52"/>
      <c r="NGY52"/>
      <c r="NGZ52"/>
      <c r="NHA52"/>
      <c r="NHB52"/>
      <c r="NHC52"/>
      <c r="NHD52"/>
      <c r="NHE52"/>
      <c r="NHF52"/>
      <c r="NHG52"/>
      <c r="NHH52"/>
      <c r="NHI52"/>
      <c r="NHJ52"/>
      <c r="NHK52"/>
      <c r="NHL52"/>
      <c r="NHM52"/>
      <c r="NHN52"/>
      <c r="NHO52"/>
      <c r="NHP52"/>
      <c r="NHQ52"/>
      <c r="NHR52"/>
      <c r="NHS52"/>
      <c r="NHT52"/>
      <c r="NHU52"/>
      <c r="NHV52"/>
      <c r="NHW52"/>
      <c r="NHX52"/>
      <c r="NHY52"/>
      <c r="NHZ52"/>
      <c r="NIA52"/>
      <c r="NIB52"/>
      <c r="NIC52"/>
      <c r="NID52"/>
      <c r="NIE52"/>
      <c r="NIF52"/>
      <c r="NIG52"/>
      <c r="NIH52"/>
      <c r="NII52"/>
      <c r="NIJ52"/>
      <c r="NIK52"/>
      <c r="NIL52"/>
      <c r="NIM52"/>
      <c r="NIN52"/>
      <c r="NIO52"/>
      <c r="NIP52"/>
      <c r="NIQ52"/>
      <c r="NIR52"/>
      <c r="NIS52"/>
      <c r="NIT52"/>
      <c r="NIU52"/>
      <c r="NIV52"/>
      <c r="NIW52"/>
      <c r="NIX52"/>
      <c r="NIY52"/>
      <c r="NIZ52"/>
      <c r="NJA52"/>
      <c r="NJB52"/>
      <c r="NJC52"/>
      <c r="NJD52"/>
      <c r="NJE52"/>
      <c r="NJF52"/>
      <c r="NJG52"/>
      <c r="NJH52"/>
      <c r="NJI52"/>
      <c r="NJJ52"/>
      <c r="NJK52"/>
      <c r="NJL52"/>
      <c r="NJM52"/>
      <c r="NJN52"/>
      <c r="NJO52"/>
      <c r="NJP52"/>
      <c r="NJQ52"/>
      <c r="NJR52"/>
      <c r="NJS52"/>
      <c r="NJT52"/>
      <c r="NJU52"/>
      <c r="NJV52"/>
      <c r="NJW52"/>
      <c r="NJX52"/>
      <c r="NJY52"/>
      <c r="NJZ52"/>
      <c r="NKA52"/>
      <c r="NKB52"/>
      <c r="NKC52"/>
      <c r="NKD52"/>
      <c r="NKE52"/>
      <c r="NKF52"/>
      <c r="NKG52"/>
      <c r="NKH52"/>
      <c r="NKI52"/>
      <c r="NKJ52"/>
      <c r="NKK52"/>
      <c r="NKL52"/>
      <c r="NKM52"/>
      <c r="NKN52"/>
      <c r="NKO52"/>
      <c r="NKP52"/>
      <c r="NKQ52"/>
      <c r="NKR52"/>
      <c r="NKS52"/>
      <c r="NKT52"/>
      <c r="NKU52"/>
      <c r="NKV52"/>
      <c r="NKW52"/>
      <c r="NKX52"/>
      <c r="NKY52"/>
      <c r="NKZ52"/>
      <c r="NLA52"/>
      <c r="NLB52"/>
      <c r="NLC52"/>
      <c r="NLD52"/>
      <c r="NLE52"/>
      <c r="NLF52"/>
      <c r="NLG52"/>
      <c r="NLH52"/>
      <c r="NLI52"/>
      <c r="NLJ52"/>
      <c r="NLK52"/>
      <c r="NLL52"/>
      <c r="NLM52"/>
      <c r="NLN52"/>
      <c r="NLO52"/>
      <c r="NLP52"/>
      <c r="NLQ52"/>
      <c r="NLR52"/>
      <c r="NLS52"/>
      <c r="NLT52"/>
      <c r="NLU52"/>
      <c r="NLV52"/>
      <c r="NLW52"/>
      <c r="NLX52"/>
      <c r="NLY52"/>
      <c r="NLZ52"/>
      <c r="NMA52"/>
      <c r="NMB52"/>
      <c r="NMC52"/>
      <c r="NMD52"/>
      <c r="NME52"/>
      <c r="NMF52"/>
      <c r="NMG52"/>
      <c r="NMH52"/>
      <c r="NMI52"/>
      <c r="NMJ52"/>
      <c r="NMK52"/>
      <c r="NML52"/>
      <c r="NMM52"/>
      <c r="NMN52"/>
      <c r="NMO52"/>
      <c r="NMP52"/>
      <c r="NMQ52"/>
      <c r="NMR52"/>
      <c r="NMS52"/>
      <c r="NMT52"/>
      <c r="NMU52"/>
      <c r="NMV52"/>
      <c r="NMW52"/>
      <c r="NMX52"/>
      <c r="NMY52"/>
      <c r="NMZ52"/>
      <c r="NNA52"/>
      <c r="NNB52"/>
      <c r="NNC52"/>
      <c r="NND52"/>
      <c r="NNE52"/>
      <c r="NNF52"/>
      <c r="NNG52"/>
      <c r="NNH52"/>
      <c r="NNI52"/>
      <c r="NNJ52"/>
      <c r="NNK52"/>
      <c r="NNL52"/>
      <c r="NNM52"/>
      <c r="NNN52"/>
      <c r="NNO52"/>
      <c r="NNP52"/>
      <c r="NNQ52"/>
      <c r="NNR52"/>
      <c r="NNS52"/>
      <c r="NNT52"/>
      <c r="NNU52"/>
      <c r="NNV52"/>
      <c r="NNW52"/>
      <c r="NNX52"/>
      <c r="NNY52"/>
      <c r="NNZ52"/>
      <c r="NOA52"/>
      <c r="NOB52"/>
      <c r="NOC52"/>
      <c r="NOD52"/>
      <c r="NOE52"/>
      <c r="NOF52"/>
      <c r="NOG52"/>
      <c r="NOH52"/>
      <c r="NOI52"/>
      <c r="NOJ52"/>
      <c r="NOK52"/>
      <c r="NOL52"/>
      <c r="NOM52"/>
      <c r="NON52"/>
      <c r="NOO52"/>
      <c r="NOP52"/>
      <c r="NOQ52"/>
      <c r="NOR52"/>
      <c r="NOS52"/>
      <c r="NOT52"/>
      <c r="NOU52"/>
      <c r="NOV52"/>
      <c r="NOW52"/>
      <c r="NOX52"/>
      <c r="NOY52"/>
      <c r="NOZ52"/>
      <c r="NPA52"/>
      <c r="NPB52"/>
      <c r="NPC52"/>
      <c r="NPD52"/>
      <c r="NPE52"/>
      <c r="NPF52"/>
      <c r="NPG52"/>
      <c r="NPH52"/>
      <c r="NPI52"/>
      <c r="NPJ52"/>
      <c r="NPK52"/>
      <c r="NPL52"/>
      <c r="NPM52"/>
      <c r="NPN52"/>
      <c r="NPO52"/>
      <c r="NPP52"/>
      <c r="NPQ52"/>
      <c r="NPR52"/>
      <c r="NPS52"/>
      <c r="NPT52"/>
      <c r="NPU52"/>
      <c r="NPV52"/>
      <c r="NPW52"/>
      <c r="NPX52"/>
      <c r="NPY52"/>
      <c r="NPZ52"/>
      <c r="NQA52"/>
      <c r="NQB52"/>
      <c r="NQC52"/>
      <c r="NQD52"/>
      <c r="NQE52"/>
      <c r="NQF52"/>
      <c r="NQG52"/>
      <c r="NQH52"/>
      <c r="NQI52"/>
      <c r="NQJ52"/>
      <c r="NQK52"/>
      <c r="NQL52"/>
      <c r="NQM52"/>
      <c r="NQN52"/>
      <c r="NQO52"/>
      <c r="NQP52"/>
      <c r="NQQ52"/>
      <c r="NQR52"/>
      <c r="NQS52"/>
      <c r="NQT52"/>
      <c r="NQU52"/>
      <c r="NQV52"/>
      <c r="NQW52"/>
      <c r="NQX52"/>
      <c r="NQY52"/>
      <c r="NQZ52"/>
      <c r="NRA52"/>
      <c r="NRB52"/>
      <c r="NRC52"/>
      <c r="NRD52"/>
      <c r="NRE52"/>
      <c r="NRF52"/>
      <c r="NRG52"/>
      <c r="NRH52"/>
      <c r="NRI52"/>
      <c r="NRJ52"/>
      <c r="NRK52"/>
      <c r="NRL52"/>
      <c r="NRM52"/>
      <c r="NRN52"/>
      <c r="NRO52"/>
      <c r="NRP52"/>
      <c r="NRQ52"/>
      <c r="NRR52"/>
      <c r="NRS52"/>
      <c r="NRT52"/>
      <c r="NRU52"/>
      <c r="NRV52"/>
      <c r="NRW52"/>
      <c r="NRX52"/>
      <c r="NRY52"/>
      <c r="NRZ52"/>
      <c r="NSA52"/>
      <c r="NSB52"/>
      <c r="NSC52"/>
      <c r="NSD52"/>
      <c r="NSE52"/>
      <c r="NSF52"/>
      <c r="NSG52"/>
      <c r="NSH52"/>
      <c r="NSI52"/>
      <c r="NSJ52"/>
      <c r="NSK52"/>
      <c r="NSL52"/>
      <c r="NSM52"/>
      <c r="NSN52"/>
      <c r="NSO52"/>
      <c r="NSP52"/>
      <c r="NSQ52"/>
      <c r="NSR52"/>
      <c r="NSS52"/>
      <c r="NST52"/>
      <c r="NSU52"/>
      <c r="NSV52"/>
      <c r="NSW52"/>
      <c r="NSX52"/>
      <c r="NSY52"/>
      <c r="NSZ52"/>
      <c r="NTA52"/>
      <c r="NTB52"/>
      <c r="NTC52"/>
      <c r="NTD52"/>
      <c r="NTE52"/>
      <c r="NTF52"/>
      <c r="NTG52"/>
      <c r="NTH52"/>
      <c r="NTI52"/>
      <c r="NTJ52"/>
      <c r="NTK52"/>
      <c r="NTL52"/>
      <c r="NTM52"/>
      <c r="NTN52"/>
      <c r="NTO52"/>
      <c r="NTP52"/>
      <c r="NTQ52"/>
      <c r="NTR52"/>
      <c r="NTS52"/>
      <c r="NTT52"/>
      <c r="NTU52"/>
      <c r="NTV52"/>
      <c r="NTW52"/>
      <c r="NTX52"/>
      <c r="NTY52"/>
      <c r="NTZ52"/>
      <c r="NUA52"/>
      <c r="NUB52"/>
      <c r="NUC52"/>
      <c r="NUD52"/>
      <c r="NUE52"/>
      <c r="NUF52"/>
      <c r="NUG52"/>
      <c r="NUH52"/>
      <c r="NUI52"/>
      <c r="NUJ52"/>
      <c r="NUK52"/>
      <c r="NUL52"/>
      <c r="NUM52"/>
      <c r="NUN52"/>
      <c r="NUO52"/>
      <c r="NUP52"/>
      <c r="NUQ52"/>
      <c r="NUR52"/>
      <c r="NUS52"/>
      <c r="NUT52"/>
      <c r="NUU52"/>
      <c r="NUV52"/>
      <c r="NUW52"/>
      <c r="NUX52"/>
      <c r="NUY52"/>
      <c r="NUZ52"/>
      <c r="NVA52"/>
      <c r="NVB52"/>
      <c r="NVC52"/>
      <c r="NVD52"/>
      <c r="NVE52"/>
      <c r="NVF52"/>
      <c r="NVG52"/>
      <c r="NVH52"/>
      <c r="NVI52"/>
      <c r="NVJ52"/>
      <c r="NVK52"/>
      <c r="NVL52"/>
      <c r="NVM52"/>
      <c r="NVN52"/>
      <c r="NVO52"/>
      <c r="NVP52"/>
      <c r="NVQ52"/>
      <c r="NVR52"/>
      <c r="NVS52"/>
      <c r="NVT52"/>
      <c r="NVU52"/>
      <c r="NVV52"/>
      <c r="NVW52"/>
      <c r="NVX52"/>
      <c r="NVY52"/>
      <c r="NVZ52"/>
      <c r="NWA52"/>
      <c r="NWB52"/>
      <c r="NWC52"/>
      <c r="NWD52"/>
      <c r="NWE52"/>
      <c r="NWF52"/>
      <c r="NWG52"/>
      <c r="NWH52"/>
      <c r="NWI52"/>
      <c r="NWJ52"/>
      <c r="NWK52"/>
      <c r="NWL52"/>
      <c r="NWM52"/>
      <c r="NWN52"/>
      <c r="NWO52"/>
      <c r="NWP52"/>
      <c r="NWQ52"/>
      <c r="NWR52"/>
      <c r="NWS52"/>
      <c r="NWT52"/>
      <c r="NWU52"/>
      <c r="NWV52"/>
      <c r="NWW52"/>
      <c r="NWX52"/>
      <c r="NWY52"/>
      <c r="NWZ52"/>
      <c r="NXA52"/>
      <c r="NXB52"/>
      <c r="NXC52"/>
      <c r="NXD52"/>
      <c r="NXE52"/>
      <c r="NXF52"/>
      <c r="NXG52"/>
      <c r="NXH52"/>
      <c r="NXI52"/>
      <c r="NXJ52"/>
      <c r="NXK52"/>
      <c r="NXL52"/>
      <c r="NXM52"/>
      <c r="NXN52"/>
      <c r="NXO52"/>
      <c r="NXP52"/>
      <c r="NXQ52"/>
      <c r="NXR52"/>
      <c r="NXS52"/>
      <c r="NXT52"/>
      <c r="NXU52"/>
      <c r="NXV52"/>
      <c r="NXW52"/>
      <c r="NXX52"/>
      <c r="NXY52"/>
      <c r="NXZ52"/>
      <c r="NYA52"/>
      <c r="NYB52"/>
      <c r="NYC52"/>
      <c r="NYD52"/>
      <c r="NYE52"/>
      <c r="NYF52"/>
      <c r="NYG52"/>
      <c r="NYH52"/>
      <c r="NYI52"/>
      <c r="NYJ52"/>
      <c r="NYK52"/>
      <c r="NYL52"/>
      <c r="NYM52"/>
      <c r="NYN52"/>
      <c r="NYO52"/>
      <c r="NYP52"/>
      <c r="NYQ52"/>
      <c r="NYR52"/>
      <c r="NYS52"/>
      <c r="NYT52"/>
      <c r="NYU52"/>
      <c r="NYV52"/>
      <c r="NYW52"/>
      <c r="NYX52"/>
      <c r="NYY52"/>
      <c r="NYZ52"/>
      <c r="NZA52"/>
      <c r="NZB52"/>
      <c r="NZC52"/>
      <c r="NZD52"/>
      <c r="NZE52"/>
      <c r="NZF52"/>
      <c r="NZG52"/>
      <c r="NZH52"/>
      <c r="NZI52"/>
      <c r="NZJ52"/>
      <c r="NZK52"/>
      <c r="NZL52"/>
      <c r="NZM52"/>
      <c r="NZN52"/>
      <c r="NZO52"/>
      <c r="NZP52"/>
      <c r="NZQ52"/>
      <c r="NZR52"/>
      <c r="NZS52"/>
      <c r="NZT52"/>
      <c r="NZU52"/>
      <c r="NZV52"/>
      <c r="NZW52"/>
      <c r="NZX52"/>
      <c r="NZY52"/>
      <c r="NZZ52"/>
      <c r="OAA52"/>
      <c r="OAB52"/>
      <c r="OAC52"/>
      <c r="OAD52"/>
      <c r="OAE52"/>
      <c r="OAF52"/>
      <c r="OAG52"/>
      <c r="OAH52"/>
      <c r="OAI52"/>
      <c r="OAJ52"/>
      <c r="OAK52"/>
      <c r="OAL52"/>
      <c r="OAM52"/>
      <c r="OAN52"/>
      <c r="OAO52"/>
      <c r="OAP52"/>
      <c r="OAQ52"/>
      <c r="OAR52"/>
      <c r="OAS52"/>
      <c r="OAT52"/>
      <c r="OAU52"/>
      <c r="OAV52"/>
      <c r="OAW52"/>
      <c r="OAX52"/>
      <c r="OAY52"/>
      <c r="OAZ52"/>
      <c r="OBA52"/>
      <c r="OBB52"/>
      <c r="OBC52"/>
      <c r="OBD52"/>
      <c r="OBE52"/>
      <c r="OBF52"/>
      <c r="OBG52"/>
      <c r="OBH52"/>
      <c r="OBI52"/>
      <c r="OBJ52"/>
      <c r="OBK52"/>
      <c r="OBL52"/>
      <c r="OBM52"/>
      <c r="OBN52"/>
      <c r="OBO52"/>
      <c r="OBP52"/>
      <c r="OBQ52"/>
      <c r="OBR52"/>
      <c r="OBS52"/>
      <c r="OBT52"/>
      <c r="OBU52"/>
      <c r="OBV52"/>
      <c r="OBW52"/>
      <c r="OBX52"/>
      <c r="OBY52"/>
      <c r="OBZ52"/>
      <c r="OCA52"/>
      <c r="OCB52"/>
      <c r="OCC52"/>
      <c r="OCD52"/>
      <c r="OCE52"/>
      <c r="OCF52"/>
      <c r="OCG52"/>
      <c r="OCH52"/>
      <c r="OCI52"/>
      <c r="OCJ52"/>
      <c r="OCK52"/>
      <c r="OCL52"/>
      <c r="OCM52"/>
      <c r="OCN52"/>
      <c r="OCO52"/>
      <c r="OCP52"/>
      <c r="OCQ52"/>
      <c r="OCR52"/>
      <c r="OCS52"/>
      <c r="OCT52"/>
      <c r="OCU52"/>
      <c r="OCV52"/>
      <c r="OCW52"/>
      <c r="OCX52"/>
      <c r="OCY52"/>
      <c r="OCZ52"/>
      <c r="ODA52"/>
      <c r="ODB52"/>
      <c r="ODC52"/>
      <c r="ODD52"/>
      <c r="ODE52"/>
      <c r="ODF52"/>
      <c r="ODG52"/>
      <c r="ODH52"/>
      <c r="ODI52"/>
      <c r="ODJ52"/>
      <c r="ODK52"/>
      <c r="ODL52"/>
      <c r="ODM52"/>
      <c r="ODN52"/>
      <c r="ODO52"/>
      <c r="ODP52"/>
      <c r="ODQ52"/>
      <c r="ODR52"/>
      <c r="ODS52"/>
      <c r="ODT52"/>
      <c r="ODU52"/>
      <c r="ODV52"/>
      <c r="ODW52"/>
      <c r="ODX52"/>
      <c r="ODY52"/>
      <c r="ODZ52"/>
      <c r="OEA52"/>
      <c r="OEB52"/>
      <c r="OEC52"/>
      <c r="OED52"/>
      <c r="OEE52"/>
      <c r="OEF52"/>
      <c r="OEG52"/>
      <c r="OEH52"/>
      <c r="OEI52"/>
      <c r="OEJ52"/>
      <c r="OEK52"/>
      <c r="OEL52"/>
      <c r="OEM52"/>
      <c r="OEN52"/>
      <c r="OEO52"/>
      <c r="OEP52"/>
      <c r="OEQ52"/>
      <c r="OER52"/>
      <c r="OES52"/>
      <c r="OET52"/>
      <c r="OEU52"/>
      <c r="OEV52"/>
      <c r="OEW52"/>
      <c r="OEX52"/>
      <c r="OEY52"/>
      <c r="OEZ52"/>
      <c r="OFA52"/>
      <c r="OFB52"/>
      <c r="OFC52"/>
      <c r="OFD52"/>
      <c r="OFE52"/>
      <c r="OFF52"/>
      <c r="OFG52"/>
      <c r="OFH52"/>
      <c r="OFI52"/>
      <c r="OFJ52"/>
      <c r="OFK52"/>
      <c r="OFL52"/>
      <c r="OFM52"/>
      <c r="OFN52"/>
      <c r="OFO52"/>
      <c r="OFP52"/>
      <c r="OFQ52"/>
      <c r="OFR52"/>
      <c r="OFS52"/>
      <c r="OFT52"/>
      <c r="OFU52"/>
      <c r="OFV52"/>
      <c r="OFW52"/>
      <c r="OFX52"/>
      <c r="OFY52"/>
      <c r="OFZ52"/>
      <c r="OGA52"/>
      <c r="OGB52"/>
      <c r="OGC52"/>
      <c r="OGD52"/>
      <c r="OGE52"/>
      <c r="OGF52"/>
      <c r="OGG52"/>
      <c r="OGH52"/>
      <c r="OGI52"/>
      <c r="OGJ52"/>
      <c r="OGK52"/>
      <c r="OGL52"/>
      <c r="OGM52"/>
      <c r="OGN52"/>
      <c r="OGO52"/>
      <c r="OGP52"/>
      <c r="OGQ52"/>
      <c r="OGR52"/>
      <c r="OGS52"/>
      <c r="OGT52"/>
      <c r="OGU52"/>
      <c r="OGV52"/>
      <c r="OGW52"/>
      <c r="OGX52"/>
      <c r="OGY52"/>
      <c r="OGZ52"/>
      <c r="OHA52"/>
      <c r="OHB52"/>
      <c r="OHC52"/>
      <c r="OHD52"/>
      <c r="OHE52"/>
      <c r="OHF52"/>
      <c r="OHG52"/>
      <c r="OHH52"/>
      <c r="OHI52"/>
      <c r="OHJ52"/>
      <c r="OHK52"/>
      <c r="OHL52"/>
      <c r="OHM52"/>
      <c r="OHN52"/>
      <c r="OHO52"/>
      <c r="OHP52"/>
      <c r="OHQ52"/>
      <c r="OHR52"/>
      <c r="OHS52"/>
      <c r="OHT52"/>
      <c r="OHU52"/>
      <c r="OHV52"/>
      <c r="OHW52"/>
      <c r="OHX52"/>
      <c r="OHY52"/>
      <c r="OHZ52"/>
      <c r="OIA52"/>
      <c r="OIB52"/>
      <c r="OIC52"/>
      <c r="OID52"/>
      <c r="OIE52"/>
      <c r="OIF52"/>
      <c r="OIG52"/>
      <c r="OIH52"/>
      <c r="OII52"/>
      <c r="OIJ52"/>
      <c r="OIK52"/>
      <c r="OIL52"/>
      <c r="OIM52"/>
      <c r="OIN52"/>
      <c r="OIO52"/>
      <c r="OIP52"/>
      <c r="OIQ52"/>
      <c r="OIR52"/>
      <c r="OIS52"/>
      <c r="OIT52"/>
      <c r="OIU52"/>
      <c r="OIV52"/>
      <c r="OIW52"/>
      <c r="OIX52"/>
      <c r="OIY52"/>
      <c r="OIZ52"/>
      <c r="OJA52"/>
      <c r="OJB52"/>
      <c r="OJC52"/>
      <c r="OJD52"/>
      <c r="OJE52"/>
      <c r="OJF52"/>
      <c r="OJG52"/>
      <c r="OJH52"/>
      <c r="OJI52"/>
      <c r="OJJ52"/>
      <c r="OJK52"/>
      <c r="OJL52"/>
      <c r="OJM52"/>
      <c r="OJN52"/>
      <c r="OJO52"/>
      <c r="OJP52"/>
      <c r="OJQ52"/>
      <c r="OJR52"/>
      <c r="OJS52"/>
      <c r="OJT52"/>
      <c r="OJU52"/>
      <c r="OJV52"/>
      <c r="OJW52"/>
      <c r="OJX52"/>
      <c r="OJY52"/>
      <c r="OJZ52"/>
      <c r="OKA52"/>
      <c r="OKB52"/>
      <c r="OKC52"/>
      <c r="OKD52"/>
      <c r="OKE52"/>
      <c r="OKF52"/>
      <c r="OKG52"/>
      <c r="OKH52"/>
      <c r="OKI52"/>
      <c r="OKJ52"/>
      <c r="OKK52"/>
      <c r="OKL52"/>
      <c r="OKM52"/>
      <c r="OKN52"/>
      <c r="OKO52"/>
      <c r="OKP52"/>
      <c r="OKQ52"/>
      <c r="OKR52"/>
      <c r="OKS52"/>
      <c r="OKT52"/>
      <c r="OKU52"/>
      <c r="OKV52"/>
      <c r="OKW52"/>
      <c r="OKX52"/>
      <c r="OKY52"/>
      <c r="OKZ52"/>
      <c r="OLA52"/>
      <c r="OLB52"/>
      <c r="OLC52"/>
      <c r="OLD52"/>
      <c r="OLE52"/>
      <c r="OLF52"/>
      <c r="OLG52"/>
      <c r="OLH52"/>
      <c r="OLI52"/>
      <c r="OLJ52"/>
      <c r="OLK52"/>
      <c r="OLL52"/>
      <c r="OLM52"/>
      <c r="OLN52"/>
      <c r="OLO52"/>
      <c r="OLP52"/>
      <c r="OLQ52"/>
      <c r="OLR52"/>
      <c r="OLS52"/>
      <c r="OLT52"/>
      <c r="OLU52"/>
      <c r="OLV52"/>
      <c r="OLW52"/>
      <c r="OLX52"/>
      <c r="OLY52"/>
      <c r="OLZ52"/>
      <c r="OMA52"/>
      <c r="OMB52"/>
      <c r="OMC52"/>
      <c r="OMD52"/>
      <c r="OME52"/>
      <c r="OMF52"/>
      <c r="OMG52"/>
      <c r="OMH52"/>
      <c r="OMI52"/>
      <c r="OMJ52"/>
      <c r="OMK52"/>
      <c r="OML52"/>
      <c r="OMM52"/>
      <c r="OMN52"/>
      <c r="OMO52"/>
      <c r="OMP52"/>
      <c r="OMQ52"/>
      <c r="OMR52"/>
      <c r="OMS52"/>
      <c r="OMT52"/>
      <c r="OMU52"/>
      <c r="OMV52"/>
      <c r="OMW52"/>
      <c r="OMX52"/>
      <c r="OMY52"/>
      <c r="OMZ52"/>
      <c r="ONA52"/>
      <c r="ONB52"/>
      <c r="ONC52"/>
      <c r="OND52"/>
      <c r="ONE52"/>
      <c r="ONF52"/>
      <c r="ONG52"/>
      <c r="ONH52"/>
      <c r="ONI52"/>
      <c r="ONJ52"/>
      <c r="ONK52"/>
      <c r="ONL52"/>
      <c r="ONM52"/>
      <c r="ONN52"/>
      <c r="ONO52"/>
      <c r="ONP52"/>
      <c r="ONQ52"/>
      <c r="ONR52"/>
      <c r="ONS52"/>
      <c r="ONT52"/>
      <c r="ONU52"/>
      <c r="ONV52"/>
      <c r="ONW52"/>
      <c r="ONX52"/>
      <c r="ONY52"/>
      <c r="ONZ52"/>
      <c r="OOA52"/>
      <c r="OOB52"/>
      <c r="OOC52"/>
      <c r="OOD52"/>
      <c r="OOE52"/>
      <c r="OOF52"/>
      <c r="OOG52"/>
      <c r="OOH52"/>
      <c r="OOI52"/>
      <c r="OOJ52"/>
      <c r="OOK52"/>
      <c r="OOL52"/>
      <c r="OOM52"/>
      <c r="OON52"/>
      <c r="OOO52"/>
      <c r="OOP52"/>
      <c r="OOQ52"/>
      <c r="OOR52"/>
      <c r="OOS52"/>
      <c r="OOT52"/>
      <c r="OOU52"/>
      <c r="OOV52"/>
      <c r="OOW52"/>
      <c r="OOX52"/>
      <c r="OOY52"/>
      <c r="OOZ52"/>
      <c r="OPA52"/>
      <c r="OPB52"/>
      <c r="OPC52"/>
      <c r="OPD52"/>
      <c r="OPE52"/>
      <c r="OPF52"/>
      <c r="OPG52"/>
      <c r="OPH52"/>
      <c r="OPI52"/>
      <c r="OPJ52"/>
      <c r="OPK52"/>
      <c r="OPL52"/>
      <c r="OPM52"/>
      <c r="OPN52"/>
      <c r="OPO52"/>
      <c r="OPP52"/>
      <c r="OPQ52"/>
      <c r="OPR52"/>
      <c r="OPS52"/>
      <c r="OPT52"/>
      <c r="OPU52"/>
      <c r="OPV52"/>
      <c r="OPW52"/>
      <c r="OPX52"/>
      <c r="OPY52"/>
      <c r="OPZ52"/>
      <c r="OQA52"/>
      <c r="OQB52"/>
      <c r="OQC52"/>
      <c r="OQD52"/>
      <c r="OQE52"/>
      <c r="OQF52"/>
      <c r="OQG52"/>
      <c r="OQH52"/>
      <c r="OQI52"/>
      <c r="OQJ52"/>
      <c r="OQK52"/>
      <c r="OQL52"/>
      <c r="OQM52"/>
      <c r="OQN52"/>
      <c r="OQO52"/>
      <c r="OQP52"/>
      <c r="OQQ52"/>
      <c r="OQR52"/>
      <c r="OQS52"/>
      <c r="OQT52"/>
      <c r="OQU52"/>
      <c r="OQV52"/>
      <c r="OQW52"/>
      <c r="OQX52"/>
      <c r="OQY52"/>
      <c r="OQZ52"/>
      <c r="ORA52"/>
      <c r="ORB52"/>
      <c r="ORC52"/>
      <c r="ORD52"/>
      <c r="ORE52"/>
      <c r="ORF52"/>
      <c r="ORG52"/>
      <c r="ORH52"/>
      <c r="ORI52"/>
      <c r="ORJ52"/>
      <c r="ORK52"/>
      <c r="ORL52"/>
      <c r="ORM52"/>
      <c r="ORN52"/>
      <c r="ORO52"/>
      <c r="ORP52"/>
      <c r="ORQ52"/>
      <c r="ORR52"/>
      <c r="ORS52"/>
      <c r="ORT52"/>
      <c r="ORU52"/>
      <c r="ORV52"/>
      <c r="ORW52"/>
      <c r="ORX52"/>
      <c r="ORY52"/>
      <c r="ORZ52"/>
      <c r="OSA52"/>
      <c r="OSB52"/>
      <c r="OSC52"/>
      <c r="OSD52"/>
      <c r="OSE52"/>
      <c r="OSF52"/>
      <c r="OSG52"/>
      <c r="OSH52"/>
      <c r="OSI52"/>
      <c r="OSJ52"/>
      <c r="OSK52"/>
      <c r="OSL52"/>
      <c r="OSM52"/>
      <c r="OSN52"/>
      <c r="OSO52"/>
      <c r="OSP52"/>
      <c r="OSQ52"/>
      <c r="OSR52"/>
      <c r="OSS52"/>
      <c r="OST52"/>
      <c r="OSU52"/>
      <c r="OSV52"/>
      <c r="OSW52"/>
      <c r="OSX52"/>
      <c r="OSY52"/>
      <c r="OSZ52"/>
      <c r="OTA52"/>
      <c r="OTB52"/>
      <c r="OTC52"/>
      <c r="OTD52"/>
      <c r="OTE52"/>
      <c r="OTF52"/>
      <c r="OTG52"/>
      <c r="OTH52"/>
      <c r="OTI52"/>
      <c r="OTJ52"/>
      <c r="OTK52"/>
      <c r="OTL52"/>
      <c r="OTM52"/>
      <c r="OTN52"/>
      <c r="OTO52"/>
      <c r="OTP52"/>
      <c r="OTQ52"/>
      <c r="OTR52"/>
      <c r="OTS52"/>
      <c r="OTT52"/>
      <c r="OTU52"/>
      <c r="OTV52"/>
      <c r="OTW52"/>
      <c r="OTX52"/>
      <c r="OTY52"/>
      <c r="OTZ52"/>
      <c r="OUA52"/>
      <c r="OUB52"/>
      <c r="OUC52"/>
      <c r="OUD52"/>
      <c r="OUE52"/>
      <c r="OUF52"/>
      <c r="OUG52"/>
      <c r="OUH52"/>
      <c r="OUI52"/>
      <c r="OUJ52"/>
      <c r="OUK52"/>
      <c r="OUL52"/>
      <c r="OUM52"/>
      <c r="OUN52"/>
      <c r="OUO52"/>
      <c r="OUP52"/>
      <c r="OUQ52"/>
      <c r="OUR52"/>
      <c r="OUS52"/>
      <c r="OUT52"/>
      <c r="OUU52"/>
      <c r="OUV52"/>
      <c r="OUW52"/>
      <c r="OUX52"/>
      <c r="OUY52"/>
      <c r="OUZ52"/>
      <c r="OVA52"/>
      <c r="OVB52"/>
      <c r="OVC52"/>
      <c r="OVD52"/>
      <c r="OVE52"/>
      <c r="OVF52"/>
      <c r="OVG52"/>
      <c r="OVH52"/>
      <c r="OVI52"/>
      <c r="OVJ52"/>
      <c r="OVK52"/>
      <c r="OVL52"/>
      <c r="OVM52"/>
      <c r="OVN52"/>
      <c r="OVO52"/>
      <c r="OVP52"/>
      <c r="OVQ52"/>
      <c r="OVR52"/>
      <c r="OVS52"/>
      <c r="OVT52"/>
      <c r="OVU52"/>
      <c r="OVV52"/>
      <c r="OVW52"/>
      <c r="OVX52"/>
      <c r="OVY52"/>
      <c r="OVZ52"/>
      <c r="OWA52"/>
      <c r="OWB52"/>
      <c r="OWC52"/>
      <c r="OWD52"/>
      <c r="OWE52"/>
      <c r="OWF52"/>
      <c r="OWG52"/>
      <c r="OWH52"/>
      <c r="OWI52"/>
      <c r="OWJ52"/>
      <c r="OWK52"/>
      <c r="OWL52"/>
      <c r="OWM52"/>
      <c r="OWN52"/>
      <c r="OWO52"/>
      <c r="OWP52"/>
      <c r="OWQ52"/>
      <c r="OWR52"/>
      <c r="OWS52"/>
      <c r="OWT52"/>
      <c r="OWU52"/>
      <c r="OWV52"/>
      <c r="OWW52"/>
      <c r="OWX52"/>
      <c r="OWY52"/>
      <c r="OWZ52"/>
      <c r="OXA52"/>
      <c r="OXB52"/>
      <c r="OXC52"/>
      <c r="OXD52"/>
      <c r="OXE52"/>
      <c r="OXF52"/>
      <c r="OXG52"/>
      <c r="OXH52"/>
      <c r="OXI52"/>
      <c r="OXJ52"/>
      <c r="OXK52"/>
      <c r="OXL52"/>
      <c r="OXM52"/>
      <c r="OXN52"/>
      <c r="OXO52"/>
      <c r="OXP52"/>
      <c r="OXQ52"/>
      <c r="OXR52"/>
      <c r="OXS52"/>
      <c r="OXT52"/>
      <c r="OXU52"/>
      <c r="OXV52"/>
      <c r="OXW52"/>
      <c r="OXX52"/>
      <c r="OXY52"/>
      <c r="OXZ52"/>
      <c r="OYA52"/>
      <c r="OYB52"/>
      <c r="OYC52"/>
      <c r="OYD52"/>
      <c r="OYE52"/>
      <c r="OYF52"/>
      <c r="OYG52"/>
      <c r="OYH52"/>
      <c r="OYI52"/>
      <c r="OYJ52"/>
      <c r="OYK52"/>
      <c r="OYL52"/>
      <c r="OYM52"/>
      <c r="OYN52"/>
      <c r="OYO52"/>
      <c r="OYP52"/>
      <c r="OYQ52"/>
      <c r="OYR52"/>
      <c r="OYS52"/>
      <c r="OYT52"/>
      <c r="OYU52"/>
      <c r="OYV52"/>
      <c r="OYW52"/>
      <c r="OYX52"/>
      <c r="OYY52"/>
      <c r="OYZ52"/>
      <c r="OZA52"/>
      <c r="OZB52"/>
      <c r="OZC52"/>
      <c r="OZD52"/>
      <c r="OZE52"/>
      <c r="OZF52"/>
      <c r="OZG52"/>
      <c r="OZH52"/>
      <c r="OZI52"/>
      <c r="OZJ52"/>
      <c r="OZK52"/>
      <c r="OZL52"/>
      <c r="OZM52"/>
      <c r="OZN52"/>
      <c r="OZO52"/>
      <c r="OZP52"/>
      <c r="OZQ52"/>
      <c r="OZR52"/>
      <c r="OZS52"/>
      <c r="OZT52"/>
      <c r="OZU52"/>
      <c r="OZV52"/>
      <c r="OZW52"/>
      <c r="OZX52"/>
      <c r="OZY52"/>
      <c r="OZZ52"/>
      <c r="PAA52"/>
      <c r="PAB52"/>
      <c r="PAC52"/>
      <c r="PAD52"/>
      <c r="PAE52"/>
      <c r="PAF52"/>
      <c r="PAG52"/>
      <c r="PAH52"/>
      <c r="PAI52"/>
      <c r="PAJ52"/>
      <c r="PAK52"/>
      <c r="PAL52"/>
      <c r="PAM52"/>
      <c r="PAN52"/>
      <c r="PAO52"/>
      <c r="PAP52"/>
      <c r="PAQ52"/>
      <c r="PAR52"/>
      <c r="PAS52"/>
      <c r="PAT52"/>
      <c r="PAU52"/>
      <c r="PAV52"/>
      <c r="PAW52"/>
      <c r="PAX52"/>
      <c r="PAY52"/>
      <c r="PAZ52"/>
      <c r="PBA52"/>
      <c r="PBB52"/>
      <c r="PBC52"/>
      <c r="PBD52"/>
      <c r="PBE52"/>
      <c r="PBF52"/>
      <c r="PBG52"/>
      <c r="PBH52"/>
      <c r="PBI52"/>
      <c r="PBJ52"/>
      <c r="PBK52"/>
      <c r="PBL52"/>
      <c r="PBM52"/>
      <c r="PBN52"/>
      <c r="PBO52"/>
      <c r="PBP52"/>
      <c r="PBQ52"/>
      <c r="PBR52"/>
      <c r="PBS52"/>
      <c r="PBT52"/>
      <c r="PBU52"/>
      <c r="PBV52"/>
      <c r="PBW52"/>
      <c r="PBX52"/>
      <c r="PBY52"/>
      <c r="PBZ52"/>
      <c r="PCA52"/>
      <c r="PCB52"/>
      <c r="PCC52"/>
      <c r="PCD52"/>
      <c r="PCE52"/>
      <c r="PCF52"/>
      <c r="PCG52"/>
      <c r="PCH52"/>
      <c r="PCI52"/>
      <c r="PCJ52"/>
      <c r="PCK52"/>
      <c r="PCL52"/>
      <c r="PCM52"/>
      <c r="PCN52"/>
      <c r="PCO52"/>
      <c r="PCP52"/>
      <c r="PCQ52"/>
      <c r="PCR52"/>
      <c r="PCS52"/>
      <c r="PCT52"/>
      <c r="PCU52"/>
      <c r="PCV52"/>
      <c r="PCW52"/>
      <c r="PCX52"/>
      <c r="PCY52"/>
      <c r="PCZ52"/>
      <c r="PDA52"/>
      <c r="PDB52"/>
      <c r="PDC52"/>
      <c r="PDD52"/>
      <c r="PDE52"/>
      <c r="PDF52"/>
      <c r="PDG52"/>
      <c r="PDH52"/>
      <c r="PDI52"/>
      <c r="PDJ52"/>
      <c r="PDK52"/>
      <c r="PDL52"/>
      <c r="PDM52"/>
      <c r="PDN52"/>
      <c r="PDO52"/>
      <c r="PDP52"/>
      <c r="PDQ52"/>
      <c r="PDR52"/>
      <c r="PDS52"/>
      <c r="PDT52"/>
      <c r="PDU52"/>
      <c r="PDV52"/>
      <c r="PDW52"/>
      <c r="PDX52"/>
      <c r="PDY52"/>
      <c r="PDZ52"/>
      <c r="PEA52"/>
      <c r="PEB52"/>
      <c r="PEC52"/>
      <c r="PED52"/>
      <c r="PEE52"/>
      <c r="PEF52"/>
      <c r="PEG52"/>
      <c r="PEH52"/>
      <c r="PEI52"/>
      <c r="PEJ52"/>
      <c r="PEK52"/>
      <c r="PEL52"/>
      <c r="PEM52"/>
      <c r="PEN52"/>
      <c r="PEO52"/>
      <c r="PEP52"/>
      <c r="PEQ52"/>
      <c r="PER52"/>
      <c r="PES52"/>
      <c r="PET52"/>
      <c r="PEU52"/>
      <c r="PEV52"/>
      <c r="PEW52"/>
      <c r="PEX52"/>
      <c r="PEY52"/>
      <c r="PEZ52"/>
      <c r="PFA52"/>
      <c r="PFB52"/>
      <c r="PFC52"/>
      <c r="PFD52"/>
      <c r="PFE52"/>
      <c r="PFF52"/>
      <c r="PFG52"/>
      <c r="PFH52"/>
      <c r="PFI52"/>
      <c r="PFJ52"/>
      <c r="PFK52"/>
      <c r="PFL52"/>
      <c r="PFM52"/>
      <c r="PFN52"/>
      <c r="PFO52"/>
      <c r="PFP52"/>
      <c r="PFQ52"/>
      <c r="PFR52"/>
      <c r="PFS52"/>
      <c r="PFT52"/>
      <c r="PFU52"/>
      <c r="PFV52"/>
      <c r="PFW52"/>
      <c r="PFX52"/>
      <c r="PFY52"/>
      <c r="PFZ52"/>
      <c r="PGA52"/>
      <c r="PGB52"/>
      <c r="PGC52"/>
      <c r="PGD52"/>
      <c r="PGE52"/>
      <c r="PGF52"/>
      <c r="PGG52"/>
      <c r="PGH52"/>
      <c r="PGI52"/>
      <c r="PGJ52"/>
      <c r="PGK52"/>
      <c r="PGL52"/>
      <c r="PGM52"/>
      <c r="PGN52"/>
      <c r="PGO52"/>
      <c r="PGP52"/>
      <c r="PGQ52"/>
      <c r="PGR52"/>
      <c r="PGS52"/>
      <c r="PGT52"/>
      <c r="PGU52"/>
      <c r="PGV52"/>
      <c r="PGW52"/>
      <c r="PGX52"/>
      <c r="PGY52"/>
      <c r="PGZ52"/>
      <c r="PHA52"/>
      <c r="PHB52"/>
      <c r="PHC52"/>
      <c r="PHD52"/>
      <c r="PHE52"/>
      <c r="PHF52"/>
      <c r="PHG52"/>
      <c r="PHH52"/>
      <c r="PHI52"/>
      <c r="PHJ52"/>
      <c r="PHK52"/>
      <c r="PHL52"/>
      <c r="PHM52"/>
      <c r="PHN52"/>
      <c r="PHO52"/>
      <c r="PHP52"/>
      <c r="PHQ52"/>
      <c r="PHR52"/>
      <c r="PHS52"/>
      <c r="PHT52"/>
      <c r="PHU52"/>
      <c r="PHV52"/>
      <c r="PHW52"/>
      <c r="PHX52"/>
      <c r="PHY52"/>
      <c r="PHZ52"/>
      <c r="PIA52"/>
      <c r="PIB52"/>
      <c r="PIC52"/>
      <c r="PID52"/>
      <c r="PIE52"/>
      <c r="PIF52"/>
      <c r="PIG52"/>
      <c r="PIH52"/>
      <c r="PII52"/>
      <c r="PIJ52"/>
      <c r="PIK52"/>
      <c r="PIL52"/>
      <c r="PIM52"/>
      <c r="PIN52"/>
      <c r="PIO52"/>
      <c r="PIP52"/>
      <c r="PIQ52"/>
      <c r="PIR52"/>
      <c r="PIS52"/>
      <c r="PIT52"/>
      <c r="PIU52"/>
      <c r="PIV52"/>
      <c r="PIW52"/>
      <c r="PIX52"/>
      <c r="PIY52"/>
      <c r="PIZ52"/>
      <c r="PJA52"/>
      <c r="PJB52"/>
      <c r="PJC52"/>
      <c r="PJD52"/>
      <c r="PJE52"/>
      <c r="PJF52"/>
      <c r="PJG52"/>
      <c r="PJH52"/>
      <c r="PJI52"/>
      <c r="PJJ52"/>
      <c r="PJK52"/>
      <c r="PJL52"/>
      <c r="PJM52"/>
      <c r="PJN52"/>
      <c r="PJO52"/>
      <c r="PJP52"/>
      <c r="PJQ52"/>
      <c r="PJR52"/>
      <c r="PJS52"/>
      <c r="PJT52"/>
      <c r="PJU52"/>
      <c r="PJV52"/>
      <c r="PJW52"/>
      <c r="PJX52"/>
      <c r="PJY52"/>
      <c r="PJZ52"/>
      <c r="PKA52"/>
      <c r="PKB52"/>
      <c r="PKC52"/>
      <c r="PKD52"/>
      <c r="PKE52"/>
      <c r="PKF52"/>
      <c r="PKG52"/>
      <c r="PKH52"/>
      <c r="PKI52"/>
      <c r="PKJ52"/>
      <c r="PKK52"/>
      <c r="PKL52"/>
      <c r="PKM52"/>
      <c r="PKN52"/>
      <c r="PKO52"/>
      <c r="PKP52"/>
      <c r="PKQ52"/>
      <c r="PKR52"/>
      <c r="PKS52"/>
      <c r="PKT52"/>
      <c r="PKU52"/>
      <c r="PKV52"/>
      <c r="PKW52"/>
      <c r="PKX52"/>
      <c r="PKY52"/>
      <c r="PKZ52"/>
      <c r="PLA52"/>
      <c r="PLB52"/>
      <c r="PLC52"/>
      <c r="PLD52"/>
      <c r="PLE52"/>
      <c r="PLF52"/>
      <c r="PLG52"/>
      <c r="PLH52"/>
      <c r="PLI52"/>
      <c r="PLJ52"/>
      <c r="PLK52"/>
      <c r="PLL52"/>
      <c r="PLM52"/>
      <c r="PLN52"/>
      <c r="PLO52"/>
      <c r="PLP52"/>
      <c r="PLQ52"/>
      <c r="PLR52"/>
      <c r="PLS52"/>
      <c r="PLT52"/>
      <c r="PLU52"/>
      <c r="PLV52"/>
      <c r="PLW52"/>
      <c r="PLX52"/>
      <c r="PLY52"/>
      <c r="PLZ52"/>
      <c r="PMA52"/>
      <c r="PMB52"/>
      <c r="PMC52"/>
      <c r="PMD52"/>
      <c r="PME52"/>
      <c r="PMF52"/>
      <c r="PMG52"/>
      <c r="PMH52"/>
      <c r="PMI52"/>
      <c r="PMJ52"/>
      <c r="PMK52"/>
      <c r="PML52"/>
      <c r="PMM52"/>
      <c r="PMN52"/>
      <c r="PMO52"/>
      <c r="PMP52"/>
      <c r="PMQ52"/>
      <c r="PMR52"/>
      <c r="PMS52"/>
      <c r="PMT52"/>
      <c r="PMU52"/>
      <c r="PMV52"/>
      <c r="PMW52"/>
      <c r="PMX52"/>
      <c r="PMY52"/>
      <c r="PMZ52"/>
      <c r="PNA52"/>
      <c r="PNB52"/>
      <c r="PNC52"/>
      <c r="PND52"/>
      <c r="PNE52"/>
      <c r="PNF52"/>
      <c r="PNG52"/>
      <c r="PNH52"/>
      <c r="PNI52"/>
      <c r="PNJ52"/>
      <c r="PNK52"/>
      <c r="PNL52"/>
      <c r="PNM52"/>
      <c r="PNN52"/>
      <c r="PNO52"/>
      <c r="PNP52"/>
      <c r="PNQ52"/>
      <c r="PNR52"/>
      <c r="PNS52"/>
      <c r="PNT52"/>
      <c r="PNU52"/>
      <c r="PNV52"/>
      <c r="PNW52"/>
      <c r="PNX52"/>
      <c r="PNY52"/>
      <c r="PNZ52"/>
      <c r="POA52"/>
      <c r="POB52"/>
      <c r="POC52"/>
      <c r="POD52"/>
      <c r="POE52"/>
      <c r="POF52"/>
      <c r="POG52"/>
      <c r="POH52"/>
      <c r="POI52"/>
      <c r="POJ52"/>
      <c r="POK52"/>
      <c r="POL52"/>
      <c r="POM52"/>
      <c r="PON52"/>
      <c r="POO52"/>
      <c r="POP52"/>
      <c r="POQ52"/>
      <c r="POR52"/>
      <c r="POS52"/>
      <c r="POT52"/>
      <c r="POU52"/>
      <c r="POV52"/>
      <c r="POW52"/>
      <c r="POX52"/>
      <c r="POY52"/>
      <c r="POZ52"/>
      <c r="PPA52"/>
      <c r="PPB52"/>
      <c r="PPC52"/>
      <c r="PPD52"/>
      <c r="PPE52"/>
      <c r="PPF52"/>
      <c r="PPG52"/>
      <c r="PPH52"/>
      <c r="PPI52"/>
      <c r="PPJ52"/>
      <c r="PPK52"/>
      <c r="PPL52"/>
      <c r="PPM52"/>
      <c r="PPN52"/>
      <c r="PPO52"/>
      <c r="PPP52"/>
      <c r="PPQ52"/>
      <c r="PPR52"/>
      <c r="PPS52"/>
      <c r="PPT52"/>
      <c r="PPU52"/>
      <c r="PPV52"/>
      <c r="PPW52"/>
      <c r="PPX52"/>
      <c r="PPY52"/>
      <c r="PPZ52"/>
      <c r="PQA52"/>
      <c r="PQB52"/>
      <c r="PQC52"/>
      <c r="PQD52"/>
      <c r="PQE52"/>
      <c r="PQF52"/>
      <c r="PQG52"/>
      <c r="PQH52"/>
      <c r="PQI52"/>
      <c r="PQJ52"/>
      <c r="PQK52"/>
      <c r="PQL52"/>
      <c r="PQM52"/>
      <c r="PQN52"/>
      <c r="PQO52"/>
      <c r="PQP52"/>
      <c r="PQQ52"/>
      <c r="PQR52"/>
      <c r="PQS52"/>
      <c r="PQT52"/>
      <c r="PQU52"/>
      <c r="PQV52"/>
      <c r="PQW52"/>
      <c r="PQX52"/>
      <c r="PQY52"/>
      <c r="PQZ52"/>
      <c r="PRA52"/>
      <c r="PRB52"/>
      <c r="PRC52"/>
      <c r="PRD52"/>
      <c r="PRE52"/>
      <c r="PRF52"/>
      <c r="PRG52"/>
      <c r="PRH52"/>
      <c r="PRI52"/>
      <c r="PRJ52"/>
      <c r="PRK52"/>
      <c r="PRL52"/>
      <c r="PRM52"/>
      <c r="PRN52"/>
      <c r="PRO52"/>
      <c r="PRP52"/>
      <c r="PRQ52"/>
      <c r="PRR52"/>
      <c r="PRS52"/>
      <c r="PRT52"/>
      <c r="PRU52"/>
      <c r="PRV52"/>
      <c r="PRW52"/>
      <c r="PRX52"/>
      <c r="PRY52"/>
      <c r="PRZ52"/>
      <c r="PSA52"/>
      <c r="PSB52"/>
      <c r="PSC52"/>
      <c r="PSD52"/>
      <c r="PSE52"/>
      <c r="PSF52"/>
      <c r="PSG52"/>
      <c r="PSH52"/>
      <c r="PSI52"/>
      <c r="PSJ52"/>
      <c r="PSK52"/>
      <c r="PSL52"/>
      <c r="PSM52"/>
      <c r="PSN52"/>
      <c r="PSO52"/>
      <c r="PSP52"/>
      <c r="PSQ52"/>
      <c r="PSR52"/>
      <c r="PSS52"/>
      <c r="PST52"/>
      <c r="PSU52"/>
      <c r="PSV52"/>
      <c r="PSW52"/>
      <c r="PSX52"/>
      <c r="PSY52"/>
      <c r="PSZ52"/>
      <c r="PTA52"/>
      <c r="PTB52"/>
      <c r="PTC52"/>
      <c r="PTD52"/>
      <c r="PTE52"/>
      <c r="PTF52"/>
      <c r="PTG52"/>
      <c r="PTH52"/>
      <c r="PTI52"/>
      <c r="PTJ52"/>
      <c r="PTK52"/>
      <c r="PTL52"/>
      <c r="PTM52"/>
      <c r="PTN52"/>
      <c r="PTO52"/>
      <c r="PTP52"/>
      <c r="PTQ52"/>
      <c r="PTR52"/>
      <c r="PTS52"/>
      <c r="PTT52"/>
      <c r="PTU52"/>
      <c r="PTV52"/>
      <c r="PTW52"/>
      <c r="PTX52"/>
      <c r="PTY52"/>
      <c r="PTZ52"/>
      <c r="PUA52"/>
      <c r="PUB52"/>
      <c r="PUC52"/>
      <c r="PUD52"/>
      <c r="PUE52"/>
      <c r="PUF52"/>
      <c r="PUG52"/>
      <c r="PUH52"/>
      <c r="PUI52"/>
      <c r="PUJ52"/>
      <c r="PUK52"/>
      <c r="PUL52"/>
      <c r="PUM52"/>
      <c r="PUN52"/>
      <c r="PUO52"/>
      <c r="PUP52"/>
      <c r="PUQ52"/>
      <c r="PUR52"/>
      <c r="PUS52"/>
      <c r="PUT52"/>
      <c r="PUU52"/>
      <c r="PUV52"/>
      <c r="PUW52"/>
      <c r="PUX52"/>
      <c r="PUY52"/>
      <c r="PUZ52"/>
      <c r="PVA52"/>
      <c r="PVB52"/>
      <c r="PVC52"/>
      <c r="PVD52"/>
      <c r="PVE52"/>
      <c r="PVF52"/>
      <c r="PVG52"/>
      <c r="PVH52"/>
      <c r="PVI52"/>
      <c r="PVJ52"/>
      <c r="PVK52"/>
      <c r="PVL52"/>
      <c r="PVM52"/>
      <c r="PVN52"/>
      <c r="PVO52"/>
      <c r="PVP52"/>
      <c r="PVQ52"/>
      <c r="PVR52"/>
      <c r="PVS52"/>
      <c r="PVT52"/>
      <c r="PVU52"/>
      <c r="PVV52"/>
      <c r="PVW52"/>
      <c r="PVX52"/>
      <c r="PVY52"/>
      <c r="PVZ52"/>
      <c r="PWA52"/>
      <c r="PWB52"/>
      <c r="PWC52"/>
      <c r="PWD52"/>
      <c r="PWE52"/>
      <c r="PWF52"/>
      <c r="PWG52"/>
      <c r="PWH52"/>
      <c r="PWI52"/>
      <c r="PWJ52"/>
      <c r="PWK52"/>
      <c r="PWL52"/>
      <c r="PWM52"/>
      <c r="PWN52"/>
      <c r="PWO52"/>
      <c r="PWP52"/>
      <c r="PWQ52"/>
      <c r="PWR52"/>
      <c r="PWS52"/>
      <c r="PWT52"/>
      <c r="PWU52"/>
      <c r="PWV52"/>
      <c r="PWW52"/>
      <c r="PWX52"/>
      <c r="PWY52"/>
      <c r="PWZ52"/>
      <c r="PXA52"/>
      <c r="PXB52"/>
      <c r="PXC52"/>
      <c r="PXD52"/>
      <c r="PXE52"/>
      <c r="PXF52"/>
      <c r="PXG52"/>
      <c r="PXH52"/>
      <c r="PXI52"/>
      <c r="PXJ52"/>
      <c r="PXK52"/>
      <c r="PXL52"/>
      <c r="PXM52"/>
      <c r="PXN52"/>
      <c r="PXO52"/>
      <c r="PXP52"/>
      <c r="PXQ52"/>
      <c r="PXR52"/>
      <c r="PXS52"/>
      <c r="PXT52"/>
      <c r="PXU52"/>
      <c r="PXV52"/>
      <c r="PXW52"/>
      <c r="PXX52"/>
      <c r="PXY52"/>
      <c r="PXZ52"/>
      <c r="PYA52"/>
      <c r="PYB52"/>
      <c r="PYC52"/>
      <c r="PYD52"/>
      <c r="PYE52"/>
      <c r="PYF52"/>
      <c r="PYG52"/>
      <c r="PYH52"/>
      <c r="PYI52"/>
      <c r="PYJ52"/>
      <c r="PYK52"/>
      <c r="PYL52"/>
      <c r="PYM52"/>
      <c r="PYN52"/>
      <c r="PYO52"/>
      <c r="PYP52"/>
      <c r="PYQ52"/>
      <c r="PYR52"/>
      <c r="PYS52"/>
      <c r="PYT52"/>
      <c r="PYU52"/>
      <c r="PYV52"/>
      <c r="PYW52"/>
      <c r="PYX52"/>
      <c r="PYY52"/>
      <c r="PYZ52"/>
      <c r="PZA52"/>
      <c r="PZB52"/>
      <c r="PZC52"/>
      <c r="PZD52"/>
      <c r="PZE52"/>
      <c r="PZF52"/>
      <c r="PZG52"/>
      <c r="PZH52"/>
      <c r="PZI52"/>
      <c r="PZJ52"/>
      <c r="PZK52"/>
      <c r="PZL52"/>
      <c r="PZM52"/>
      <c r="PZN52"/>
      <c r="PZO52"/>
      <c r="PZP52"/>
      <c r="PZQ52"/>
      <c r="PZR52"/>
      <c r="PZS52"/>
      <c r="PZT52"/>
      <c r="PZU52"/>
      <c r="PZV52"/>
      <c r="PZW52"/>
      <c r="PZX52"/>
      <c r="PZY52"/>
      <c r="PZZ52"/>
      <c r="QAA52"/>
      <c r="QAB52"/>
      <c r="QAC52"/>
      <c r="QAD52"/>
      <c r="QAE52"/>
      <c r="QAF52"/>
      <c r="QAG52"/>
      <c r="QAH52"/>
      <c r="QAI52"/>
      <c r="QAJ52"/>
      <c r="QAK52"/>
      <c r="QAL52"/>
      <c r="QAM52"/>
      <c r="QAN52"/>
      <c r="QAO52"/>
      <c r="QAP52"/>
      <c r="QAQ52"/>
      <c r="QAR52"/>
      <c r="QAS52"/>
      <c r="QAT52"/>
      <c r="QAU52"/>
      <c r="QAV52"/>
      <c r="QAW52"/>
      <c r="QAX52"/>
      <c r="QAY52"/>
      <c r="QAZ52"/>
      <c r="QBA52"/>
      <c r="QBB52"/>
      <c r="QBC52"/>
      <c r="QBD52"/>
      <c r="QBE52"/>
      <c r="QBF52"/>
      <c r="QBG52"/>
      <c r="QBH52"/>
      <c r="QBI52"/>
      <c r="QBJ52"/>
      <c r="QBK52"/>
      <c r="QBL52"/>
      <c r="QBM52"/>
      <c r="QBN52"/>
      <c r="QBO52"/>
      <c r="QBP52"/>
      <c r="QBQ52"/>
      <c r="QBR52"/>
      <c r="QBS52"/>
      <c r="QBT52"/>
      <c r="QBU52"/>
      <c r="QBV52"/>
      <c r="QBW52"/>
      <c r="QBX52"/>
      <c r="QBY52"/>
      <c r="QBZ52"/>
      <c r="QCA52"/>
      <c r="QCB52"/>
      <c r="QCC52"/>
      <c r="QCD52"/>
      <c r="QCE52"/>
      <c r="QCF52"/>
      <c r="QCG52"/>
      <c r="QCH52"/>
      <c r="QCI52"/>
      <c r="QCJ52"/>
      <c r="QCK52"/>
      <c r="QCL52"/>
      <c r="QCM52"/>
      <c r="QCN52"/>
      <c r="QCO52"/>
      <c r="QCP52"/>
      <c r="QCQ52"/>
      <c r="QCR52"/>
      <c r="QCS52"/>
      <c r="QCT52"/>
      <c r="QCU52"/>
      <c r="QCV52"/>
      <c r="QCW52"/>
      <c r="QCX52"/>
      <c r="QCY52"/>
      <c r="QCZ52"/>
      <c r="QDA52"/>
      <c r="QDB52"/>
      <c r="QDC52"/>
      <c r="QDD52"/>
      <c r="QDE52"/>
      <c r="QDF52"/>
      <c r="QDG52"/>
      <c r="QDH52"/>
      <c r="QDI52"/>
      <c r="QDJ52"/>
      <c r="QDK52"/>
      <c r="QDL52"/>
      <c r="QDM52"/>
      <c r="QDN52"/>
      <c r="QDO52"/>
      <c r="QDP52"/>
      <c r="QDQ52"/>
      <c r="QDR52"/>
      <c r="QDS52"/>
      <c r="QDT52"/>
      <c r="QDU52"/>
      <c r="QDV52"/>
      <c r="QDW52"/>
      <c r="QDX52"/>
      <c r="QDY52"/>
      <c r="QDZ52"/>
      <c r="QEA52"/>
      <c r="QEB52"/>
      <c r="QEC52"/>
      <c r="QED52"/>
      <c r="QEE52"/>
      <c r="QEF52"/>
      <c r="QEG52"/>
      <c r="QEH52"/>
      <c r="QEI52"/>
      <c r="QEJ52"/>
      <c r="QEK52"/>
      <c r="QEL52"/>
      <c r="QEM52"/>
      <c r="QEN52"/>
      <c r="QEO52"/>
      <c r="QEP52"/>
      <c r="QEQ52"/>
      <c r="QER52"/>
      <c r="QES52"/>
      <c r="QET52"/>
      <c r="QEU52"/>
      <c r="QEV52"/>
      <c r="QEW52"/>
      <c r="QEX52"/>
      <c r="QEY52"/>
      <c r="QEZ52"/>
      <c r="QFA52"/>
      <c r="QFB52"/>
      <c r="QFC52"/>
      <c r="QFD52"/>
      <c r="QFE52"/>
      <c r="QFF52"/>
      <c r="QFG52"/>
      <c r="QFH52"/>
      <c r="QFI52"/>
      <c r="QFJ52"/>
      <c r="QFK52"/>
      <c r="QFL52"/>
      <c r="QFM52"/>
      <c r="QFN52"/>
      <c r="QFO52"/>
      <c r="QFP52"/>
      <c r="QFQ52"/>
      <c r="QFR52"/>
      <c r="QFS52"/>
      <c r="QFT52"/>
      <c r="QFU52"/>
      <c r="QFV52"/>
      <c r="QFW52"/>
      <c r="QFX52"/>
      <c r="QFY52"/>
      <c r="QFZ52"/>
      <c r="QGA52"/>
      <c r="QGB52"/>
      <c r="QGC52"/>
      <c r="QGD52"/>
      <c r="QGE52"/>
      <c r="QGF52"/>
      <c r="QGG52"/>
      <c r="QGH52"/>
      <c r="QGI52"/>
      <c r="QGJ52"/>
      <c r="QGK52"/>
      <c r="QGL52"/>
      <c r="QGM52"/>
      <c r="QGN52"/>
      <c r="QGO52"/>
      <c r="QGP52"/>
      <c r="QGQ52"/>
      <c r="QGR52"/>
      <c r="QGS52"/>
      <c r="QGT52"/>
      <c r="QGU52"/>
      <c r="QGV52"/>
      <c r="QGW52"/>
      <c r="QGX52"/>
      <c r="QGY52"/>
      <c r="QGZ52"/>
      <c r="QHA52"/>
      <c r="QHB52"/>
      <c r="QHC52"/>
      <c r="QHD52"/>
      <c r="QHE52"/>
      <c r="QHF52"/>
      <c r="QHG52"/>
      <c r="QHH52"/>
      <c r="QHI52"/>
      <c r="QHJ52"/>
      <c r="QHK52"/>
      <c r="QHL52"/>
      <c r="QHM52"/>
      <c r="QHN52"/>
      <c r="QHO52"/>
      <c r="QHP52"/>
      <c r="QHQ52"/>
      <c r="QHR52"/>
      <c r="QHS52"/>
      <c r="QHT52"/>
      <c r="QHU52"/>
      <c r="QHV52"/>
      <c r="QHW52"/>
      <c r="QHX52"/>
      <c r="QHY52"/>
      <c r="QHZ52"/>
      <c r="QIA52"/>
      <c r="QIB52"/>
      <c r="QIC52"/>
      <c r="QID52"/>
      <c r="QIE52"/>
      <c r="QIF52"/>
      <c r="QIG52"/>
      <c r="QIH52"/>
      <c r="QII52"/>
      <c r="QIJ52"/>
      <c r="QIK52"/>
      <c r="QIL52"/>
      <c r="QIM52"/>
      <c r="QIN52"/>
      <c r="QIO52"/>
      <c r="QIP52"/>
      <c r="QIQ52"/>
      <c r="QIR52"/>
      <c r="QIS52"/>
      <c r="QIT52"/>
      <c r="QIU52"/>
      <c r="QIV52"/>
      <c r="QIW52"/>
      <c r="QIX52"/>
      <c r="QIY52"/>
      <c r="QIZ52"/>
      <c r="QJA52"/>
      <c r="QJB52"/>
      <c r="QJC52"/>
      <c r="QJD52"/>
      <c r="QJE52"/>
      <c r="QJF52"/>
      <c r="QJG52"/>
      <c r="QJH52"/>
      <c r="QJI52"/>
      <c r="QJJ52"/>
      <c r="QJK52"/>
      <c r="QJL52"/>
      <c r="QJM52"/>
      <c r="QJN52"/>
      <c r="QJO52"/>
      <c r="QJP52"/>
      <c r="QJQ52"/>
      <c r="QJR52"/>
      <c r="QJS52"/>
      <c r="QJT52"/>
      <c r="QJU52"/>
      <c r="QJV52"/>
      <c r="QJW52"/>
      <c r="QJX52"/>
      <c r="QJY52"/>
      <c r="QJZ52"/>
      <c r="QKA52"/>
      <c r="QKB52"/>
      <c r="QKC52"/>
      <c r="QKD52"/>
      <c r="QKE52"/>
      <c r="QKF52"/>
      <c r="QKG52"/>
      <c r="QKH52"/>
      <c r="QKI52"/>
      <c r="QKJ52"/>
      <c r="QKK52"/>
      <c r="QKL52"/>
      <c r="QKM52"/>
      <c r="QKN52"/>
      <c r="QKO52"/>
      <c r="QKP52"/>
      <c r="QKQ52"/>
      <c r="QKR52"/>
      <c r="QKS52"/>
      <c r="QKT52"/>
      <c r="QKU52"/>
      <c r="QKV52"/>
      <c r="QKW52"/>
      <c r="QKX52"/>
      <c r="QKY52"/>
      <c r="QKZ52"/>
      <c r="QLA52"/>
      <c r="QLB52"/>
      <c r="QLC52"/>
      <c r="QLD52"/>
      <c r="QLE52"/>
      <c r="QLF52"/>
      <c r="QLG52"/>
      <c r="QLH52"/>
      <c r="QLI52"/>
      <c r="QLJ52"/>
      <c r="QLK52"/>
      <c r="QLL52"/>
      <c r="QLM52"/>
      <c r="QLN52"/>
      <c r="QLO52"/>
      <c r="QLP52"/>
      <c r="QLQ52"/>
      <c r="QLR52"/>
      <c r="QLS52"/>
      <c r="QLT52"/>
      <c r="QLU52"/>
      <c r="QLV52"/>
      <c r="QLW52"/>
      <c r="QLX52"/>
      <c r="QLY52"/>
      <c r="QLZ52"/>
      <c r="QMA52"/>
      <c r="QMB52"/>
      <c r="QMC52"/>
      <c r="QMD52"/>
      <c r="QME52"/>
      <c r="QMF52"/>
      <c r="QMG52"/>
      <c r="QMH52"/>
      <c r="QMI52"/>
      <c r="QMJ52"/>
      <c r="QMK52"/>
      <c r="QML52"/>
      <c r="QMM52"/>
      <c r="QMN52"/>
      <c r="QMO52"/>
      <c r="QMP52"/>
      <c r="QMQ52"/>
      <c r="QMR52"/>
      <c r="QMS52"/>
      <c r="QMT52"/>
      <c r="QMU52"/>
      <c r="QMV52"/>
      <c r="QMW52"/>
      <c r="QMX52"/>
      <c r="QMY52"/>
      <c r="QMZ52"/>
      <c r="QNA52"/>
      <c r="QNB52"/>
      <c r="QNC52"/>
      <c r="QND52"/>
      <c r="QNE52"/>
      <c r="QNF52"/>
      <c r="QNG52"/>
      <c r="QNH52"/>
      <c r="QNI52"/>
      <c r="QNJ52"/>
      <c r="QNK52"/>
      <c r="QNL52"/>
      <c r="QNM52"/>
      <c r="QNN52"/>
      <c r="QNO52"/>
      <c r="QNP52"/>
      <c r="QNQ52"/>
      <c r="QNR52"/>
      <c r="QNS52"/>
      <c r="QNT52"/>
      <c r="QNU52"/>
      <c r="QNV52"/>
      <c r="QNW52"/>
      <c r="QNX52"/>
      <c r="QNY52"/>
      <c r="QNZ52"/>
      <c r="QOA52"/>
      <c r="QOB52"/>
      <c r="QOC52"/>
      <c r="QOD52"/>
      <c r="QOE52"/>
      <c r="QOF52"/>
      <c r="QOG52"/>
      <c r="QOH52"/>
      <c r="QOI52"/>
      <c r="QOJ52"/>
      <c r="QOK52"/>
      <c r="QOL52"/>
      <c r="QOM52"/>
      <c r="QON52"/>
      <c r="QOO52"/>
      <c r="QOP52"/>
      <c r="QOQ52"/>
      <c r="QOR52"/>
      <c r="QOS52"/>
      <c r="QOT52"/>
      <c r="QOU52"/>
      <c r="QOV52"/>
      <c r="QOW52"/>
      <c r="QOX52"/>
      <c r="QOY52"/>
      <c r="QOZ52"/>
      <c r="QPA52"/>
      <c r="QPB52"/>
      <c r="QPC52"/>
      <c r="QPD52"/>
      <c r="QPE52"/>
      <c r="QPF52"/>
      <c r="QPG52"/>
      <c r="QPH52"/>
      <c r="QPI52"/>
      <c r="QPJ52"/>
      <c r="QPK52"/>
      <c r="QPL52"/>
      <c r="QPM52"/>
      <c r="QPN52"/>
      <c r="QPO52"/>
      <c r="QPP52"/>
      <c r="QPQ52"/>
      <c r="QPR52"/>
      <c r="QPS52"/>
      <c r="QPT52"/>
      <c r="QPU52"/>
      <c r="QPV52"/>
      <c r="QPW52"/>
      <c r="QPX52"/>
      <c r="QPY52"/>
      <c r="QPZ52"/>
      <c r="QQA52"/>
      <c r="QQB52"/>
      <c r="QQC52"/>
      <c r="QQD52"/>
      <c r="QQE52"/>
      <c r="QQF52"/>
      <c r="QQG52"/>
      <c r="QQH52"/>
      <c r="QQI52"/>
      <c r="QQJ52"/>
      <c r="QQK52"/>
      <c r="QQL52"/>
      <c r="QQM52"/>
      <c r="QQN52"/>
      <c r="QQO52"/>
      <c r="QQP52"/>
      <c r="QQQ52"/>
      <c r="QQR52"/>
      <c r="QQS52"/>
      <c r="QQT52"/>
      <c r="QQU52"/>
      <c r="QQV52"/>
      <c r="QQW52"/>
      <c r="QQX52"/>
      <c r="QQY52"/>
      <c r="QQZ52"/>
      <c r="QRA52"/>
      <c r="QRB52"/>
      <c r="QRC52"/>
      <c r="QRD52"/>
      <c r="QRE52"/>
      <c r="QRF52"/>
      <c r="QRG52"/>
      <c r="QRH52"/>
      <c r="QRI52"/>
      <c r="QRJ52"/>
      <c r="QRK52"/>
      <c r="QRL52"/>
      <c r="QRM52"/>
      <c r="QRN52"/>
      <c r="QRO52"/>
      <c r="QRP52"/>
      <c r="QRQ52"/>
      <c r="QRR52"/>
      <c r="QRS52"/>
      <c r="QRT52"/>
      <c r="QRU52"/>
      <c r="QRV52"/>
      <c r="QRW52"/>
      <c r="QRX52"/>
      <c r="QRY52"/>
      <c r="QRZ52"/>
      <c r="QSA52"/>
      <c r="QSB52"/>
      <c r="QSC52"/>
      <c r="QSD52"/>
      <c r="QSE52"/>
      <c r="QSF52"/>
      <c r="QSG52"/>
      <c r="QSH52"/>
      <c r="QSI52"/>
      <c r="QSJ52"/>
      <c r="QSK52"/>
      <c r="QSL52"/>
      <c r="QSM52"/>
      <c r="QSN52"/>
      <c r="QSO52"/>
      <c r="QSP52"/>
      <c r="QSQ52"/>
      <c r="QSR52"/>
      <c r="QSS52"/>
      <c r="QST52"/>
      <c r="QSU52"/>
      <c r="QSV52"/>
      <c r="QSW52"/>
      <c r="QSX52"/>
      <c r="QSY52"/>
      <c r="QSZ52"/>
      <c r="QTA52"/>
      <c r="QTB52"/>
      <c r="QTC52"/>
      <c r="QTD52"/>
      <c r="QTE52"/>
      <c r="QTF52"/>
      <c r="QTG52"/>
      <c r="QTH52"/>
      <c r="QTI52"/>
      <c r="QTJ52"/>
      <c r="QTK52"/>
      <c r="QTL52"/>
      <c r="QTM52"/>
      <c r="QTN52"/>
      <c r="QTO52"/>
      <c r="QTP52"/>
      <c r="QTQ52"/>
      <c r="QTR52"/>
      <c r="QTS52"/>
      <c r="QTT52"/>
      <c r="QTU52"/>
      <c r="QTV52"/>
      <c r="QTW52"/>
      <c r="QTX52"/>
      <c r="QTY52"/>
      <c r="QTZ52"/>
      <c r="QUA52"/>
      <c r="QUB52"/>
      <c r="QUC52"/>
      <c r="QUD52"/>
      <c r="QUE52"/>
      <c r="QUF52"/>
      <c r="QUG52"/>
      <c r="QUH52"/>
      <c r="QUI52"/>
      <c r="QUJ52"/>
      <c r="QUK52"/>
      <c r="QUL52"/>
      <c r="QUM52"/>
      <c r="QUN52"/>
      <c r="QUO52"/>
      <c r="QUP52"/>
      <c r="QUQ52"/>
      <c r="QUR52"/>
      <c r="QUS52"/>
      <c r="QUT52"/>
      <c r="QUU52"/>
      <c r="QUV52"/>
      <c r="QUW52"/>
      <c r="QUX52"/>
      <c r="QUY52"/>
      <c r="QUZ52"/>
      <c r="QVA52"/>
      <c r="QVB52"/>
      <c r="QVC52"/>
      <c r="QVD52"/>
      <c r="QVE52"/>
      <c r="QVF52"/>
      <c r="QVG52"/>
      <c r="QVH52"/>
      <c r="QVI52"/>
      <c r="QVJ52"/>
      <c r="QVK52"/>
      <c r="QVL52"/>
      <c r="QVM52"/>
      <c r="QVN52"/>
      <c r="QVO52"/>
      <c r="QVP52"/>
      <c r="QVQ52"/>
      <c r="QVR52"/>
      <c r="QVS52"/>
      <c r="QVT52"/>
      <c r="QVU52"/>
      <c r="QVV52"/>
      <c r="QVW52"/>
      <c r="QVX52"/>
      <c r="QVY52"/>
      <c r="QVZ52"/>
      <c r="QWA52"/>
      <c r="QWB52"/>
      <c r="QWC52"/>
      <c r="QWD52"/>
      <c r="QWE52"/>
      <c r="QWF52"/>
      <c r="QWG52"/>
      <c r="QWH52"/>
      <c r="QWI52"/>
      <c r="QWJ52"/>
      <c r="QWK52"/>
      <c r="QWL52"/>
      <c r="QWM52"/>
      <c r="QWN52"/>
      <c r="QWO52"/>
      <c r="QWP52"/>
      <c r="QWQ52"/>
      <c r="QWR52"/>
      <c r="QWS52"/>
      <c r="QWT52"/>
      <c r="QWU52"/>
      <c r="QWV52"/>
      <c r="QWW52"/>
      <c r="QWX52"/>
      <c r="QWY52"/>
      <c r="QWZ52"/>
      <c r="QXA52"/>
      <c r="QXB52"/>
      <c r="QXC52"/>
      <c r="QXD52"/>
      <c r="QXE52"/>
      <c r="QXF52"/>
      <c r="QXG52"/>
      <c r="QXH52"/>
      <c r="QXI52"/>
      <c r="QXJ52"/>
      <c r="QXK52"/>
      <c r="QXL52"/>
      <c r="QXM52"/>
      <c r="QXN52"/>
      <c r="QXO52"/>
      <c r="QXP52"/>
      <c r="QXQ52"/>
      <c r="QXR52"/>
      <c r="QXS52"/>
      <c r="QXT52"/>
      <c r="QXU52"/>
      <c r="QXV52"/>
      <c r="QXW52"/>
      <c r="QXX52"/>
      <c r="QXY52"/>
      <c r="QXZ52"/>
      <c r="QYA52"/>
      <c r="QYB52"/>
      <c r="QYC52"/>
      <c r="QYD52"/>
      <c r="QYE52"/>
      <c r="QYF52"/>
      <c r="QYG52"/>
      <c r="QYH52"/>
      <c r="QYI52"/>
      <c r="QYJ52"/>
      <c r="QYK52"/>
      <c r="QYL52"/>
      <c r="QYM52"/>
      <c r="QYN52"/>
      <c r="QYO52"/>
      <c r="QYP52"/>
      <c r="QYQ52"/>
      <c r="QYR52"/>
      <c r="QYS52"/>
      <c r="QYT52"/>
      <c r="QYU52"/>
      <c r="QYV52"/>
      <c r="QYW52"/>
      <c r="QYX52"/>
      <c r="QYY52"/>
      <c r="QYZ52"/>
      <c r="QZA52"/>
      <c r="QZB52"/>
      <c r="QZC52"/>
      <c r="QZD52"/>
      <c r="QZE52"/>
      <c r="QZF52"/>
      <c r="QZG52"/>
      <c r="QZH52"/>
      <c r="QZI52"/>
      <c r="QZJ52"/>
      <c r="QZK52"/>
      <c r="QZL52"/>
      <c r="QZM52"/>
      <c r="QZN52"/>
      <c r="QZO52"/>
      <c r="QZP52"/>
      <c r="QZQ52"/>
      <c r="QZR52"/>
      <c r="QZS52"/>
      <c r="QZT52"/>
      <c r="QZU52"/>
      <c r="QZV52"/>
      <c r="QZW52"/>
      <c r="QZX52"/>
      <c r="QZY52"/>
      <c r="QZZ52"/>
      <c r="RAA52"/>
      <c r="RAB52"/>
      <c r="RAC52"/>
      <c r="RAD52"/>
      <c r="RAE52"/>
      <c r="RAF52"/>
      <c r="RAG52"/>
      <c r="RAH52"/>
      <c r="RAI52"/>
      <c r="RAJ52"/>
      <c r="RAK52"/>
      <c r="RAL52"/>
      <c r="RAM52"/>
      <c r="RAN52"/>
      <c r="RAO52"/>
      <c r="RAP52"/>
      <c r="RAQ52"/>
      <c r="RAR52"/>
      <c r="RAS52"/>
      <c r="RAT52"/>
      <c r="RAU52"/>
      <c r="RAV52"/>
      <c r="RAW52"/>
      <c r="RAX52"/>
      <c r="RAY52"/>
      <c r="RAZ52"/>
      <c r="RBA52"/>
      <c r="RBB52"/>
      <c r="RBC52"/>
      <c r="RBD52"/>
      <c r="RBE52"/>
      <c r="RBF52"/>
      <c r="RBG52"/>
      <c r="RBH52"/>
      <c r="RBI52"/>
      <c r="RBJ52"/>
      <c r="RBK52"/>
      <c r="RBL52"/>
      <c r="RBM52"/>
      <c r="RBN52"/>
      <c r="RBO52"/>
      <c r="RBP52"/>
      <c r="RBQ52"/>
      <c r="RBR52"/>
      <c r="RBS52"/>
      <c r="RBT52"/>
      <c r="RBU52"/>
      <c r="RBV52"/>
      <c r="RBW52"/>
      <c r="RBX52"/>
      <c r="RBY52"/>
      <c r="RBZ52"/>
      <c r="RCA52"/>
      <c r="RCB52"/>
      <c r="RCC52"/>
      <c r="RCD52"/>
      <c r="RCE52"/>
      <c r="RCF52"/>
      <c r="RCG52"/>
      <c r="RCH52"/>
      <c r="RCI52"/>
      <c r="RCJ52"/>
      <c r="RCK52"/>
      <c r="RCL52"/>
      <c r="RCM52"/>
      <c r="RCN52"/>
      <c r="RCO52"/>
      <c r="RCP52"/>
      <c r="RCQ52"/>
      <c r="RCR52"/>
      <c r="RCS52"/>
      <c r="RCT52"/>
      <c r="RCU52"/>
      <c r="RCV52"/>
      <c r="RCW52"/>
      <c r="RCX52"/>
      <c r="RCY52"/>
      <c r="RCZ52"/>
      <c r="RDA52"/>
      <c r="RDB52"/>
      <c r="RDC52"/>
      <c r="RDD52"/>
      <c r="RDE52"/>
      <c r="RDF52"/>
      <c r="RDG52"/>
      <c r="RDH52"/>
      <c r="RDI52"/>
      <c r="RDJ52"/>
      <c r="RDK52"/>
      <c r="RDL52"/>
      <c r="RDM52"/>
      <c r="RDN52"/>
      <c r="RDO52"/>
      <c r="RDP52"/>
      <c r="RDQ52"/>
      <c r="RDR52"/>
      <c r="RDS52"/>
      <c r="RDT52"/>
      <c r="RDU52"/>
      <c r="RDV52"/>
      <c r="RDW52"/>
      <c r="RDX52"/>
      <c r="RDY52"/>
      <c r="RDZ52"/>
      <c r="REA52"/>
      <c r="REB52"/>
      <c r="REC52"/>
      <c r="RED52"/>
      <c r="REE52"/>
      <c r="REF52"/>
      <c r="REG52"/>
      <c r="REH52"/>
      <c r="REI52"/>
      <c r="REJ52"/>
      <c r="REK52"/>
      <c r="REL52"/>
      <c r="REM52"/>
      <c r="REN52"/>
      <c r="REO52"/>
      <c r="REP52"/>
      <c r="REQ52"/>
      <c r="RER52"/>
      <c r="RES52"/>
      <c r="RET52"/>
      <c r="REU52"/>
      <c r="REV52"/>
      <c r="REW52"/>
      <c r="REX52"/>
      <c r="REY52"/>
      <c r="REZ52"/>
      <c r="RFA52"/>
      <c r="RFB52"/>
      <c r="RFC52"/>
      <c r="RFD52"/>
      <c r="RFE52"/>
      <c r="RFF52"/>
      <c r="RFG52"/>
      <c r="RFH52"/>
      <c r="RFI52"/>
      <c r="RFJ52"/>
      <c r="RFK52"/>
      <c r="RFL52"/>
      <c r="RFM52"/>
      <c r="RFN52"/>
      <c r="RFO52"/>
      <c r="RFP52"/>
      <c r="RFQ52"/>
      <c r="RFR52"/>
      <c r="RFS52"/>
      <c r="RFT52"/>
      <c r="RFU52"/>
      <c r="RFV52"/>
      <c r="RFW52"/>
      <c r="RFX52"/>
      <c r="RFY52"/>
      <c r="RFZ52"/>
      <c r="RGA52"/>
      <c r="RGB52"/>
      <c r="RGC52"/>
      <c r="RGD52"/>
      <c r="RGE52"/>
      <c r="RGF52"/>
      <c r="RGG52"/>
      <c r="RGH52"/>
      <c r="RGI52"/>
      <c r="RGJ52"/>
      <c r="RGK52"/>
      <c r="RGL52"/>
      <c r="RGM52"/>
      <c r="RGN52"/>
      <c r="RGO52"/>
      <c r="RGP52"/>
      <c r="RGQ52"/>
      <c r="RGR52"/>
      <c r="RGS52"/>
      <c r="RGT52"/>
      <c r="RGU52"/>
      <c r="RGV52"/>
      <c r="RGW52"/>
      <c r="RGX52"/>
      <c r="RGY52"/>
      <c r="RGZ52"/>
      <c r="RHA52"/>
      <c r="RHB52"/>
      <c r="RHC52"/>
      <c r="RHD52"/>
      <c r="RHE52"/>
      <c r="RHF52"/>
      <c r="RHG52"/>
      <c r="RHH52"/>
      <c r="RHI52"/>
      <c r="RHJ52"/>
      <c r="RHK52"/>
      <c r="RHL52"/>
      <c r="RHM52"/>
      <c r="RHN52"/>
      <c r="RHO52"/>
      <c r="RHP52"/>
      <c r="RHQ52"/>
      <c r="RHR52"/>
      <c r="RHS52"/>
      <c r="RHT52"/>
      <c r="RHU52"/>
      <c r="RHV52"/>
      <c r="RHW52"/>
      <c r="RHX52"/>
      <c r="RHY52"/>
      <c r="RHZ52"/>
      <c r="RIA52"/>
      <c r="RIB52"/>
      <c r="RIC52"/>
      <c r="RID52"/>
      <c r="RIE52"/>
      <c r="RIF52"/>
      <c r="RIG52"/>
      <c r="RIH52"/>
      <c r="RII52"/>
      <c r="RIJ52"/>
      <c r="RIK52"/>
      <c r="RIL52"/>
      <c r="RIM52"/>
      <c r="RIN52"/>
      <c r="RIO52"/>
      <c r="RIP52"/>
      <c r="RIQ52"/>
      <c r="RIR52"/>
      <c r="RIS52"/>
      <c r="RIT52"/>
      <c r="RIU52"/>
      <c r="RIV52"/>
      <c r="RIW52"/>
      <c r="RIX52"/>
      <c r="RIY52"/>
      <c r="RIZ52"/>
      <c r="RJA52"/>
      <c r="RJB52"/>
      <c r="RJC52"/>
      <c r="RJD52"/>
      <c r="RJE52"/>
      <c r="RJF52"/>
      <c r="RJG52"/>
      <c r="RJH52"/>
      <c r="RJI52"/>
      <c r="RJJ52"/>
      <c r="RJK52"/>
      <c r="RJL52"/>
      <c r="RJM52"/>
      <c r="RJN52"/>
      <c r="RJO52"/>
      <c r="RJP52"/>
      <c r="RJQ52"/>
      <c r="RJR52"/>
      <c r="RJS52"/>
      <c r="RJT52"/>
      <c r="RJU52"/>
      <c r="RJV52"/>
      <c r="RJW52"/>
      <c r="RJX52"/>
      <c r="RJY52"/>
      <c r="RJZ52"/>
      <c r="RKA52"/>
      <c r="RKB52"/>
      <c r="RKC52"/>
      <c r="RKD52"/>
      <c r="RKE52"/>
      <c r="RKF52"/>
      <c r="RKG52"/>
      <c r="RKH52"/>
      <c r="RKI52"/>
      <c r="RKJ52"/>
      <c r="RKK52"/>
      <c r="RKL52"/>
      <c r="RKM52"/>
      <c r="RKN52"/>
      <c r="RKO52"/>
      <c r="RKP52"/>
      <c r="RKQ52"/>
      <c r="RKR52"/>
      <c r="RKS52"/>
      <c r="RKT52"/>
      <c r="RKU52"/>
      <c r="RKV52"/>
      <c r="RKW52"/>
      <c r="RKX52"/>
      <c r="RKY52"/>
      <c r="RKZ52"/>
      <c r="RLA52"/>
      <c r="RLB52"/>
      <c r="RLC52"/>
      <c r="RLD52"/>
      <c r="RLE52"/>
      <c r="RLF52"/>
      <c r="RLG52"/>
      <c r="RLH52"/>
      <c r="RLI52"/>
      <c r="RLJ52"/>
      <c r="RLK52"/>
      <c r="RLL52"/>
      <c r="RLM52"/>
      <c r="RLN52"/>
      <c r="RLO52"/>
      <c r="RLP52"/>
      <c r="RLQ52"/>
      <c r="RLR52"/>
      <c r="RLS52"/>
      <c r="RLT52"/>
      <c r="RLU52"/>
      <c r="RLV52"/>
      <c r="RLW52"/>
      <c r="RLX52"/>
      <c r="RLY52"/>
      <c r="RLZ52"/>
      <c r="RMA52"/>
      <c r="RMB52"/>
      <c r="RMC52"/>
      <c r="RMD52"/>
      <c r="RME52"/>
      <c r="RMF52"/>
      <c r="RMG52"/>
      <c r="RMH52"/>
      <c r="RMI52"/>
      <c r="RMJ52"/>
      <c r="RMK52"/>
      <c r="RML52"/>
      <c r="RMM52"/>
      <c r="RMN52"/>
      <c r="RMO52"/>
      <c r="RMP52"/>
      <c r="RMQ52"/>
      <c r="RMR52"/>
      <c r="RMS52"/>
      <c r="RMT52"/>
      <c r="RMU52"/>
      <c r="RMV52"/>
      <c r="RMW52"/>
      <c r="RMX52"/>
      <c r="RMY52"/>
      <c r="RMZ52"/>
      <c r="RNA52"/>
      <c r="RNB52"/>
      <c r="RNC52"/>
      <c r="RND52"/>
      <c r="RNE52"/>
      <c r="RNF52"/>
      <c r="RNG52"/>
      <c r="RNH52"/>
      <c r="RNI52"/>
      <c r="RNJ52"/>
      <c r="RNK52"/>
      <c r="RNL52"/>
      <c r="RNM52"/>
      <c r="RNN52"/>
      <c r="RNO52"/>
      <c r="RNP52"/>
      <c r="RNQ52"/>
      <c r="RNR52"/>
      <c r="RNS52"/>
      <c r="RNT52"/>
      <c r="RNU52"/>
      <c r="RNV52"/>
      <c r="RNW52"/>
      <c r="RNX52"/>
      <c r="RNY52"/>
      <c r="RNZ52"/>
      <c r="ROA52"/>
      <c r="ROB52"/>
      <c r="ROC52"/>
      <c r="ROD52"/>
      <c r="ROE52"/>
      <c r="ROF52"/>
      <c r="ROG52"/>
      <c r="ROH52"/>
      <c r="ROI52"/>
      <c r="ROJ52"/>
      <c r="ROK52"/>
      <c r="ROL52"/>
      <c r="ROM52"/>
      <c r="RON52"/>
      <c r="ROO52"/>
      <c r="ROP52"/>
      <c r="ROQ52"/>
      <c r="ROR52"/>
      <c r="ROS52"/>
      <c r="ROT52"/>
      <c r="ROU52"/>
      <c r="ROV52"/>
      <c r="ROW52"/>
      <c r="ROX52"/>
      <c r="ROY52"/>
      <c r="ROZ52"/>
      <c r="RPA52"/>
      <c r="RPB52"/>
      <c r="RPC52"/>
      <c r="RPD52"/>
      <c r="RPE52"/>
      <c r="RPF52"/>
      <c r="RPG52"/>
      <c r="RPH52"/>
      <c r="RPI52"/>
      <c r="RPJ52"/>
      <c r="RPK52"/>
      <c r="RPL52"/>
      <c r="RPM52"/>
      <c r="RPN52"/>
      <c r="RPO52"/>
      <c r="RPP52"/>
      <c r="RPQ52"/>
      <c r="RPR52"/>
      <c r="RPS52"/>
      <c r="RPT52"/>
      <c r="RPU52"/>
      <c r="RPV52"/>
      <c r="RPW52"/>
      <c r="RPX52"/>
      <c r="RPY52"/>
      <c r="RPZ52"/>
      <c r="RQA52"/>
      <c r="RQB52"/>
      <c r="RQC52"/>
      <c r="RQD52"/>
      <c r="RQE52"/>
      <c r="RQF52"/>
      <c r="RQG52"/>
      <c r="RQH52"/>
      <c r="RQI52"/>
      <c r="RQJ52"/>
      <c r="RQK52"/>
      <c r="RQL52"/>
      <c r="RQM52"/>
      <c r="RQN52"/>
      <c r="RQO52"/>
      <c r="RQP52"/>
      <c r="RQQ52"/>
      <c r="RQR52"/>
      <c r="RQS52"/>
      <c r="RQT52"/>
      <c r="RQU52"/>
      <c r="RQV52"/>
      <c r="RQW52"/>
      <c r="RQX52"/>
      <c r="RQY52"/>
      <c r="RQZ52"/>
      <c r="RRA52"/>
      <c r="RRB52"/>
      <c r="RRC52"/>
      <c r="RRD52"/>
      <c r="RRE52"/>
      <c r="RRF52"/>
      <c r="RRG52"/>
      <c r="RRH52"/>
      <c r="RRI52"/>
      <c r="RRJ52"/>
      <c r="RRK52"/>
      <c r="RRL52"/>
      <c r="RRM52"/>
      <c r="RRN52"/>
      <c r="RRO52"/>
      <c r="RRP52"/>
      <c r="RRQ52"/>
      <c r="RRR52"/>
      <c r="RRS52"/>
      <c r="RRT52"/>
      <c r="RRU52"/>
      <c r="RRV52"/>
      <c r="RRW52"/>
      <c r="RRX52"/>
      <c r="RRY52"/>
      <c r="RRZ52"/>
      <c r="RSA52"/>
      <c r="RSB52"/>
      <c r="RSC52"/>
      <c r="RSD52"/>
      <c r="RSE52"/>
      <c r="RSF52"/>
      <c r="RSG52"/>
      <c r="RSH52"/>
      <c r="RSI52"/>
      <c r="RSJ52"/>
      <c r="RSK52"/>
      <c r="RSL52"/>
      <c r="RSM52"/>
      <c r="RSN52"/>
      <c r="RSO52"/>
      <c r="RSP52"/>
      <c r="RSQ52"/>
      <c r="RSR52"/>
      <c r="RSS52"/>
      <c r="RST52"/>
      <c r="RSU52"/>
      <c r="RSV52"/>
      <c r="RSW52"/>
      <c r="RSX52"/>
      <c r="RSY52"/>
      <c r="RSZ52"/>
      <c r="RTA52"/>
      <c r="RTB52"/>
      <c r="RTC52"/>
      <c r="RTD52"/>
      <c r="RTE52"/>
      <c r="RTF52"/>
      <c r="RTG52"/>
      <c r="RTH52"/>
      <c r="RTI52"/>
      <c r="RTJ52"/>
      <c r="RTK52"/>
      <c r="RTL52"/>
      <c r="RTM52"/>
      <c r="RTN52"/>
      <c r="RTO52"/>
      <c r="RTP52"/>
      <c r="RTQ52"/>
      <c r="RTR52"/>
      <c r="RTS52"/>
      <c r="RTT52"/>
      <c r="RTU52"/>
      <c r="RTV52"/>
      <c r="RTW52"/>
      <c r="RTX52"/>
      <c r="RTY52"/>
      <c r="RTZ52"/>
      <c r="RUA52"/>
      <c r="RUB52"/>
      <c r="RUC52"/>
      <c r="RUD52"/>
      <c r="RUE52"/>
      <c r="RUF52"/>
      <c r="RUG52"/>
      <c r="RUH52"/>
      <c r="RUI52"/>
      <c r="RUJ52"/>
      <c r="RUK52"/>
      <c r="RUL52"/>
      <c r="RUM52"/>
      <c r="RUN52"/>
      <c r="RUO52"/>
      <c r="RUP52"/>
      <c r="RUQ52"/>
      <c r="RUR52"/>
      <c r="RUS52"/>
      <c r="RUT52"/>
      <c r="RUU52"/>
      <c r="RUV52"/>
      <c r="RUW52"/>
      <c r="RUX52"/>
      <c r="RUY52"/>
      <c r="RUZ52"/>
      <c r="RVA52"/>
      <c r="RVB52"/>
      <c r="RVC52"/>
      <c r="RVD52"/>
      <c r="RVE52"/>
      <c r="RVF52"/>
      <c r="RVG52"/>
      <c r="RVH52"/>
      <c r="RVI52"/>
      <c r="RVJ52"/>
      <c r="RVK52"/>
      <c r="RVL52"/>
      <c r="RVM52"/>
      <c r="RVN52"/>
      <c r="RVO52"/>
      <c r="RVP52"/>
      <c r="RVQ52"/>
      <c r="RVR52"/>
      <c r="RVS52"/>
      <c r="RVT52"/>
      <c r="RVU52"/>
      <c r="RVV52"/>
      <c r="RVW52"/>
      <c r="RVX52"/>
      <c r="RVY52"/>
      <c r="RVZ52"/>
      <c r="RWA52"/>
      <c r="RWB52"/>
      <c r="RWC52"/>
      <c r="RWD52"/>
      <c r="RWE52"/>
      <c r="RWF52"/>
      <c r="RWG52"/>
      <c r="RWH52"/>
      <c r="RWI52"/>
      <c r="RWJ52"/>
      <c r="RWK52"/>
      <c r="RWL52"/>
      <c r="RWM52"/>
      <c r="RWN52"/>
      <c r="RWO52"/>
      <c r="RWP52"/>
      <c r="RWQ52"/>
      <c r="RWR52"/>
      <c r="RWS52"/>
      <c r="RWT52"/>
      <c r="RWU52"/>
      <c r="RWV52"/>
      <c r="RWW52"/>
      <c r="RWX52"/>
      <c r="RWY52"/>
      <c r="RWZ52"/>
      <c r="RXA52"/>
      <c r="RXB52"/>
      <c r="RXC52"/>
      <c r="RXD52"/>
      <c r="RXE52"/>
      <c r="RXF52"/>
      <c r="RXG52"/>
      <c r="RXH52"/>
      <c r="RXI52"/>
      <c r="RXJ52"/>
      <c r="RXK52"/>
      <c r="RXL52"/>
      <c r="RXM52"/>
      <c r="RXN52"/>
      <c r="RXO52"/>
      <c r="RXP52"/>
      <c r="RXQ52"/>
      <c r="RXR52"/>
      <c r="RXS52"/>
      <c r="RXT52"/>
      <c r="RXU52"/>
      <c r="RXV52"/>
      <c r="RXW52"/>
      <c r="RXX52"/>
      <c r="RXY52"/>
      <c r="RXZ52"/>
      <c r="RYA52"/>
      <c r="RYB52"/>
      <c r="RYC52"/>
      <c r="RYD52"/>
      <c r="RYE52"/>
      <c r="RYF52"/>
      <c r="RYG52"/>
      <c r="RYH52"/>
      <c r="RYI52"/>
      <c r="RYJ52"/>
      <c r="RYK52"/>
      <c r="RYL52"/>
      <c r="RYM52"/>
      <c r="RYN52"/>
      <c r="RYO52"/>
      <c r="RYP52"/>
      <c r="RYQ52"/>
      <c r="RYR52"/>
      <c r="RYS52"/>
      <c r="RYT52"/>
      <c r="RYU52"/>
      <c r="RYV52"/>
      <c r="RYW52"/>
      <c r="RYX52"/>
      <c r="RYY52"/>
      <c r="RYZ52"/>
      <c r="RZA52"/>
      <c r="RZB52"/>
      <c r="RZC52"/>
      <c r="RZD52"/>
      <c r="RZE52"/>
      <c r="RZF52"/>
      <c r="RZG52"/>
      <c r="RZH52"/>
      <c r="RZI52"/>
      <c r="RZJ52"/>
      <c r="RZK52"/>
      <c r="RZL52"/>
      <c r="RZM52"/>
      <c r="RZN52"/>
      <c r="RZO52"/>
      <c r="RZP52"/>
      <c r="RZQ52"/>
      <c r="RZR52"/>
      <c r="RZS52"/>
      <c r="RZT52"/>
      <c r="RZU52"/>
      <c r="RZV52"/>
      <c r="RZW52"/>
      <c r="RZX52"/>
      <c r="RZY52"/>
      <c r="RZZ52"/>
      <c r="SAA52"/>
      <c r="SAB52"/>
      <c r="SAC52"/>
      <c r="SAD52"/>
      <c r="SAE52"/>
      <c r="SAF52"/>
      <c r="SAG52"/>
      <c r="SAH52"/>
      <c r="SAI52"/>
      <c r="SAJ52"/>
      <c r="SAK52"/>
      <c r="SAL52"/>
      <c r="SAM52"/>
      <c r="SAN52"/>
      <c r="SAO52"/>
      <c r="SAP52"/>
      <c r="SAQ52"/>
      <c r="SAR52"/>
      <c r="SAS52"/>
      <c r="SAT52"/>
      <c r="SAU52"/>
      <c r="SAV52"/>
      <c r="SAW52"/>
      <c r="SAX52"/>
      <c r="SAY52"/>
      <c r="SAZ52"/>
      <c r="SBA52"/>
      <c r="SBB52"/>
      <c r="SBC52"/>
      <c r="SBD52"/>
      <c r="SBE52"/>
      <c r="SBF52"/>
      <c r="SBG52"/>
      <c r="SBH52"/>
      <c r="SBI52"/>
      <c r="SBJ52"/>
      <c r="SBK52"/>
      <c r="SBL52"/>
      <c r="SBM52"/>
      <c r="SBN52"/>
      <c r="SBO52"/>
      <c r="SBP52"/>
      <c r="SBQ52"/>
      <c r="SBR52"/>
      <c r="SBS52"/>
      <c r="SBT52"/>
      <c r="SBU52"/>
      <c r="SBV52"/>
      <c r="SBW52"/>
      <c r="SBX52"/>
      <c r="SBY52"/>
      <c r="SBZ52"/>
      <c r="SCA52"/>
      <c r="SCB52"/>
      <c r="SCC52"/>
      <c r="SCD52"/>
      <c r="SCE52"/>
      <c r="SCF52"/>
      <c r="SCG52"/>
      <c r="SCH52"/>
      <c r="SCI52"/>
      <c r="SCJ52"/>
      <c r="SCK52"/>
      <c r="SCL52"/>
      <c r="SCM52"/>
      <c r="SCN52"/>
      <c r="SCO52"/>
      <c r="SCP52"/>
      <c r="SCQ52"/>
      <c r="SCR52"/>
      <c r="SCS52"/>
      <c r="SCT52"/>
      <c r="SCU52"/>
      <c r="SCV52"/>
      <c r="SCW52"/>
      <c r="SCX52"/>
      <c r="SCY52"/>
      <c r="SCZ52"/>
      <c r="SDA52"/>
      <c r="SDB52"/>
      <c r="SDC52"/>
      <c r="SDD52"/>
      <c r="SDE52"/>
      <c r="SDF52"/>
      <c r="SDG52"/>
      <c r="SDH52"/>
      <c r="SDI52"/>
      <c r="SDJ52"/>
      <c r="SDK52"/>
      <c r="SDL52"/>
      <c r="SDM52"/>
      <c r="SDN52"/>
      <c r="SDO52"/>
      <c r="SDP52"/>
      <c r="SDQ52"/>
      <c r="SDR52"/>
      <c r="SDS52"/>
      <c r="SDT52"/>
      <c r="SDU52"/>
      <c r="SDV52"/>
      <c r="SDW52"/>
      <c r="SDX52"/>
      <c r="SDY52"/>
      <c r="SDZ52"/>
      <c r="SEA52"/>
      <c r="SEB52"/>
      <c r="SEC52"/>
      <c r="SED52"/>
      <c r="SEE52"/>
      <c r="SEF52"/>
      <c r="SEG52"/>
      <c r="SEH52"/>
      <c r="SEI52"/>
      <c r="SEJ52"/>
      <c r="SEK52"/>
      <c r="SEL52"/>
      <c r="SEM52"/>
      <c r="SEN52"/>
      <c r="SEO52"/>
      <c r="SEP52"/>
      <c r="SEQ52"/>
      <c r="SER52"/>
      <c r="SES52"/>
      <c r="SET52"/>
      <c r="SEU52"/>
      <c r="SEV52"/>
      <c r="SEW52"/>
      <c r="SEX52"/>
      <c r="SEY52"/>
      <c r="SEZ52"/>
      <c r="SFA52"/>
      <c r="SFB52"/>
      <c r="SFC52"/>
      <c r="SFD52"/>
      <c r="SFE52"/>
      <c r="SFF52"/>
      <c r="SFG52"/>
      <c r="SFH52"/>
      <c r="SFI52"/>
      <c r="SFJ52"/>
      <c r="SFK52"/>
      <c r="SFL52"/>
      <c r="SFM52"/>
      <c r="SFN52"/>
      <c r="SFO52"/>
      <c r="SFP52"/>
      <c r="SFQ52"/>
      <c r="SFR52"/>
      <c r="SFS52"/>
      <c r="SFT52"/>
      <c r="SFU52"/>
      <c r="SFV52"/>
      <c r="SFW52"/>
      <c r="SFX52"/>
      <c r="SFY52"/>
      <c r="SFZ52"/>
      <c r="SGA52"/>
      <c r="SGB52"/>
      <c r="SGC52"/>
      <c r="SGD52"/>
      <c r="SGE52"/>
      <c r="SGF52"/>
      <c r="SGG52"/>
      <c r="SGH52"/>
      <c r="SGI52"/>
      <c r="SGJ52"/>
      <c r="SGK52"/>
      <c r="SGL52"/>
      <c r="SGM52"/>
      <c r="SGN52"/>
      <c r="SGO52"/>
      <c r="SGP52"/>
      <c r="SGQ52"/>
      <c r="SGR52"/>
      <c r="SGS52"/>
      <c r="SGT52"/>
      <c r="SGU52"/>
      <c r="SGV52"/>
      <c r="SGW52"/>
      <c r="SGX52"/>
      <c r="SGY52"/>
      <c r="SGZ52"/>
      <c r="SHA52"/>
      <c r="SHB52"/>
      <c r="SHC52"/>
      <c r="SHD52"/>
      <c r="SHE52"/>
      <c r="SHF52"/>
      <c r="SHG52"/>
      <c r="SHH52"/>
      <c r="SHI52"/>
      <c r="SHJ52"/>
      <c r="SHK52"/>
      <c r="SHL52"/>
      <c r="SHM52"/>
      <c r="SHN52"/>
      <c r="SHO52"/>
      <c r="SHP52"/>
      <c r="SHQ52"/>
      <c r="SHR52"/>
      <c r="SHS52"/>
      <c r="SHT52"/>
      <c r="SHU52"/>
      <c r="SHV52"/>
      <c r="SHW52"/>
      <c r="SHX52"/>
      <c r="SHY52"/>
      <c r="SHZ52"/>
      <c r="SIA52"/>
      <c r="SIB52"/>
      <c r="SIC52"/>
      <c r="SID52"/>
      <c r="SIE52"/>
      <c r="SIF52"/>
      <c r="SIG52"/>
      <c r="SIH52"/>
      <c r="SII52"/>
      <c r="SIJ52"/>
      <c r="SIK52"/>
      <c r="SIL52"/>
      <c r="SIM52"/>
      <c r="SIN52"/>
      <c r="SIO52"/>
      <c r="SIP52"/>
      <c r="SIQ52"/>
      <c r="SIR52"/>
      <c r="SIS52"/>
      <c r="SIT52"/>
      <c r="SIU52"/>
      <c r="SIV52"/>
      <c r="SIW52"/>
      <c r="SIX52"/>
      <c r="SIY52"/>
      <c r="SIZ52"/>
      <c r="SJA52"/>
      <c r="SJB52"/>
      <c r="SJC52"/>
      <c r="SJD52"/>
      <c r="SJE52"/>
      <c r="SJF52"/>
      <c r="SJG52"/>
      <c r="SJH52"/>
      <c r="SJI52"/>
      <c r="SJJ52"/>
      <c r="SJK52"/>
      <c r="SJL52"/>
      <c r="SJM52"/>
      <c r="SJN52"/>
      <c r="SJO52"/>
      <c r="SJP52"/>
      <c r="SJQ52"/>
      <c r="SJR52"/>
      <c r="SJS52"/>
      <c r="SJT52"/>
      <c r="SJU52"/>
      <c r="SJV52"/>
      <c r="SJW52"/>
      <c r="SJX52"/>
      <c r="SJY52"/>
      <c r="SJZ52"/>
      <c r="SKA52"/>
      <c r="SKB52"/>
      <c r="SKC52"/>
      <c r="SKD52"/>
      <c r="SKE52"/>
      <c r="SKF52"/>
      <c r="SKG52"/>
      <c r="SKH52"/>
      <c r="SKI52"/>
      <c r="SKJ52"/>
      <c r="SKK52"/>
      <c r="SKL52"/>
      <c r="SKM52"/>
      <c r="SKN52"/>
      <c r="SKO52"/>
      <c r="SKP52"/>
      <c r="SKQ52"/>
      <c r="SKR52"/>
      <c r="SKS52"/>
      <c r="SKT52"/>
      <c r="SKU52"/>
      <c r="SKV52"/>
      <c r="SKW52"/>
      <c r="SKX52"/>
      <c r="SKY52"/>
      <c r="SKZ52"/>
      <c r="SLA52"/>
      <c r="SLB52"/>
      <c r="SLC52"/>
      <c r="SLD52"/>
      <c r="SLE52"/>
      <c r="SLF52"/>
      <c r="SLG52"/>
      <c r="SLH52"/>
      <c r="SLI52"/>
      <c r="SLJ52"/>
      <c r="SLK52"/>
      <c r="SLL52"/>
      <c r="SLM52"/>
      <c r="SLN52"/>
      <c r="SLO52"/>
      <c r="SLP52"/>
      <c r="SLQ52"/>
      <c r="SLR52"/>
      <c r="SLS52"/>
      <c r="SLT52"/>
      <c r="SLU52"/>
      <c r="SLV52"/>
      <c r="SLW52"/>
      <c r="SLX52"/>
      <c r="SLY52"/>
      <c r="SLZ52"/>
      <c r="SMA52"/>
      <c r="SMB52"/>
      <c r="SMC52"/>
      <c r="SMD52"/>
      <c r="SME52"/>
      <c r="SMF52"/>
      <c r="SMG52"/>
      <c r="SMH52"/>
      <c r="SMI52"/>
      <c r="SMJ52"/>
      <c r="SMK52"/>
      <c r="SML52"/>
      <c r="SMM52"/>
      <c r="SMN52"/>
      <c r="SMO52"/>
      <c r="SMP52"/>
      <c r="SMQ52"/>
      <c r="SMR52"/>
      <c r="SMS52"/>
      <c r="SMT52"/>
      <c r="SMU52"/>
      <c r="SMV52"/>
      <c r="SMW52"/>
      <c r="SMX52"/>
      <c r="SMY52"/>
      <c r="SMZ52"/>
      <c r="SNA52"/>
      <c r="SNB52"/>
      <c r="SNC52"/>
      <c r="SND52"/>
      <c r="SNE52"/>
      <c r="SNF52"/>
      <c r="SNG52"/>
      <c r="SNH52"/>
      <c r="SNI52"/>
      <c r="SNJ52"/>
      <c r="SNK52"/>
      <c r="SNL52"/>
      <c r="SNM52"/>
      <c r="SNN52"/>
      <c r="SNO52"/>
      <c r="SNP52"/>
      <c r="SNQ52"/>
      <c r="SNR52"/>
      <c r="SNS52"/>
      <c r="SNT52"/>
      <c r="SNU52"/>
      <c r="SNV52"/>
      <c r="SNW52"/>
      <c r="SNX52"/>
      <c r="SNY52"/>
      <c r="SNZ52"/>
      <c r="SOA52"/>
      <c r="SOB52"/>
      <c r="SOC52"/>
      <c r="SOD52"/>
      <c r="SOE52"/>
      <c r="SOF52"/>
      <c r="SOG52"/>
      <c r="SOH52"/>
      <c r="SOI52"/>
      <c r="SOJ52"/>
      <c r="SOK52"/>
      <c r="SOL52"/>
      <c r="SOM52"/>
      <c r="SON52"/>
      <c r="SOO52"/>
      <c r="SOP52"/>
      <c r="SOQ52"/>
      <c r="SOR52"/>
      <c r="SOS52"/>
      <c r="SOT52"/>
      <c r="SOU52"/>
      <c r="SOV52"/>
      <c r="SOW52"/>
      <c r="SOX52"/>
      <c r="SOY52"/>
      <c r="SOZ52"/>
      <c r="SPA52"/>
      <c r="SPB52"/>
      <c r="SPC52"/>
      <c r="SPD52"/>
      <c r="SPE52"/>
      <c r="SPF52"/>
      <c r="SPG52"/>
      <c r="SPH52"/>
      <c r="SPI52"/>
      <c r="SPJ52"/>
      <c r="SPK52"/>
      <c r="SPL52"/>
      <c r="SPM52"/>
      <c r="SPN52"/>
      <c r="SPO52"/>
      <c r="SPP52"/>
      <c r="SPQ52"/>
      <c r="SPR52"/>
      <c r="SPS52"/>
      <c r="SPT52"/>
      <c r="SPU52"/>
      <c r="SPV52"/>
      <c r="SPW52"/>
      <c r="SPX52"/>
      <c r="SPY52"/>
      <c r="SPZ52"/>
      <c r="SQA52"/>
      <c r="SQB52"/>
      <c r="SQC52"/>
      <c r="SQD52"/>
      <c r="SQE52"/>
      <c r="SQF52"/>
      <c r="SQG52"/>
      <c r="SQH52"/>
      <c r="SQI52"/>
      <c r="SQJ52"/>
      <c r="SQK52"/>
      <c r="SQL52"/>
      <c r="SQM52"/>
      <c r="SQN52"/>
      <c r="SQO52"/>
      <c r="SQP52"/>
      <c r="SQQ52"/>
      <c r="SQR52"/>
      <c r="SQS52"/>
      <c r="SQT52"/>
      <c r="SQU52"/>
      <c r="SQV52"/>
      <c r="SQW52"/>
      <c r="SQX52"/>
      <c r="SQY52"/>
      <c r="SQZ52"/>
      <c r="SRA52"/>
      <c r="SRB52"/>
      <c r="SRC52"/>
      <c r="SRD52"/>
      <c r="SRE52"/>
      <c r="SRF52"/>
      <c r="SRG52"/>
      <c r="SRH52"/>
      <c r="SRI52"/>
      <c r="SRJ52"/>
      <c r="SRK52"/>
      <c r="SRL52"/>
      <c r="SRM52"/>
      <c r="SRN52"/>
      <c r="SRO52"/>
      <c r="SRP52"/>
      <c r="SRQ52"/>
      <c r="SRR52"/>
      <c r="SRS52"/>
      <c r="SRT52"/>
      <c r="SRU52"/>
      <c r="SRV52"/>
      <c r="SRW52"/>
      <c r="SRX52"/>
      <c r="SRY52"/>
      <c r="SRZ52"/>
      <c r="SSA52"/>
      <c r="SSB52"/>
      <c r="SSC52"/>
      <c r="SSD52"/>
      <c r="SSE52"/>
      <c r="SSF52"/>
      <c r="SSG52"/>
      <c r="SSH52"/>
      <c r="SSI52"/>
      <c r="SSJ52"/>
      <c r="SSK52"/>
      <c r="SSL52"/>
      <c r="SSM52"/>
      <c r="SSN52"/>
      <c r="SSO52"/>
      <c r="SSP52"/>
      <c r="SSQ52"/>
      <c r="SSR52"/>
      <c r="SSS52"/>
      <c r="SST52"/>
      <c r="SSU52"/>
      <c r="SSV52"/>
      <c r="SSW52"/>
      <c r="SSX52"/>
      <c r="SSY52"/>
      <c r="SSZ52"/>
      <c r="STA52"/>
      <c r="STB52"/>
      <c r="STC52"/>
      <c r="STD52"/>
      <c r="STE52"/>
      <c r="STF52"/>
      <c r="STG52"/>
      <c r="STH52"/>
      <c r="STI52"/>
      <c r="STJ52"/>
      <c r="STK52"/>
      <c r="STL52"/>
      <c r="STM52"/>
      <c r="STN52"/>
      <c r="STO52"/>
      <c r="STP52"/>
      <c r="STQ52"/>
      <c r="STR52"/>
      <c r="STS52"/>
      <c r="STT52"/>
      <c r="STU52"/>
      <c r="STV52"/>
      <c r="STW52"/>
      <c r="STX52"/>
      <c r="STY52"/>
      <c r="STZ52"/>
      <c r="SUA52"/>
      <c r="SUB52"/>
      <c r="SUC52"/>
      <c r="SUD52"/>
      <c r="SUE52"/>
      <c r="SUF52"/>
      <c r="SUG52"/>
      <c r="SUH52"/>
      <c r="SUI52"/>
      <c r="SUJ52"/>
      <c r="SUK52"/>
      <c r="SUL52"/>
      <c r="SUM52"/>
      <c r="SUN52"/>
      <c r="SUO52"/>
      <c r="SUP52"/>
      <c r="SUQ52"/>
      <c r="SUR52"/>
      <c r="SUS52"/>
      <c r="SUT52"/>
      <c r="SUU52"/>
      <c r="SUV52"/>
      <c r="SUW52"/>
      <c r="SUX52"/>
      <c r="SUY52"/>
      <c r="SUZ52"/>
      <c r="SVA52"/>
      <c r="SVB52"/>
      <c r="SVC52"/>
      <c r="SVD52"/>
      <c r="SVE52"/>
      <c r="SVF52"/>
      <c r="SVG52"/>
      <c r="SVH52"/>
      <c r="SVI52"/>
      <c r="SVJ52"/>
      <c r="SVK52"/>
      <c r="SVL52"/>
      <c r="SVM52"/>
      <c r="SVN52"/>
      <c r="SVO52"/>
      <c r="SVP52"/>
      <c r="SVQ52"/>
      <c r="SVR52"/>
      <c r="SVS52"/>
      <c r="SVT52"/>
      <c r="SVU52"/>
      <c r="SVV52"/>
      <c r="SVW52"/>
      <c r="SVX52"/>
      <c r="SVY52"/>
      <c r="SVZ52"/>
      <c r="SWA52"/>
      <c r="SWB52"/>
      <c r="SWC52"/>
      <c r="SWD52"/>
      <c r="SWE52"/>
      <c r="SWF52"/>
      <c r="SWG52"/>
      <c r="SWH52"/>
      <c r="SWI52"/>
      <c r="SWJ52"/>
      <c r="SWK52"/>
      <c r="SWL52"/>
      <c r="SWM52"/>
      <c r="SWN52"/>
      <c r="SWO52"/>
      <c r="SWP52"/>
      <c r="SWQ52"/>
      <c r="SWR52"/>
      <c r="SWS52"/>
      <c r="SWT52"/>
      <c r="SWU52"/>
      <c r="SWV52"/>
      <c r="SWW52"/>
      <c r="SWX52"/>
      <c r="SWY52"/>
      <c r="SWZ52"/>
      <c r="SXA52"/>
      <c r="SXB52"/>
      <c r="SXC52"/>
      <c r="SXD52"/>
      <c r="SXE52"/>
      <c r="SXF52"/>
      <c r="SXG52"/>
      <c r="SXH52"/>
      <c r="SXI52"/>
      <c r="SXJ52"/>
      <c r="SXK52"/>
      <c r="SXL52"/>
      <c r="SXM52"/>
      <c r="SXN52"/>
      <c r="SXO52"/>
      <c r="SXP52"/>
      <c r="SXQ52"/>
      <c r="SXR52"/>
      <c r="SXS52"/>
      <c r="SXT52"/>
      <c r="SXU52"/>
      <c r="SXV52"/>
      <c r="SXW52"/>
      <c r="SXX52"/>
      <c r="SXY52"/>
      <c r="SXZ52"/>
      <c r="SYA52"/>
      <c r="SYB52"/>
      <c r="SYC52"/>
      <c r="SYD52"/>
      <c r="SYE52"/>
      <c r="SYF52"/>
      <c r="SYG52"/>
      <c r="SYH52"/>
      <c r="SYI52"/>
      <c r="SYJ52"/>
      <c r="SYK52"/>
      <c r="SYL52"/>
      <c r="SYM52"/>
      <c r="SYN52"/>
      <c r="SYO52"/>
      <c r="SYP52"/>
      <c r="SYQ52"/>
      <c r="SYR52"/>
      <c r="SYS52"/>
      <c r="SYT52"/>
      <c r="SYU52"/>
      <c r="SYV52"/>
      <c r="SYW52"/>
      <c r="SYX52"/>
      <c r="SYY52"/>
      <c r="SYZ52"/>
      <c r="SZA52"/>
      <c r="SZB52"/>
      <c r="SZC52"/>
      <c r="SZD52"/>
      <c r="SZE52"/>
      <c r="SZF52"/>
      <c r="SZG52"/>
      <c r="SZH52"/>
      <c r="SZI52"/>
      <c r="SZJ52"/>
      <c r="SZK52"/>
      <c r="SZL52"/>
      <c r="SZM52"/>
      <c r="SZN52"/>
      <c r="SZO52"/>
      <c r="SZP52"/>
      <c r="SZQ52"/>
      <c r="SZR52"/>
      <c r="SZS52"/>
      <c r="SZT52"/>
      <c r="SZU52"/>
      <c r="SZV52"/>
      <c r="SZW52"/>
      <c r="SZX52"/>
      <c r="SZY52"/>
      <c r="SZZ52"/>
      <c r="TAA52"/>
      <c r="TAB52"/>
      <c r="TAC52"/>
      <c r="TAD52"/>
      <c r="TAE52"/>
      <c r="TAF52"/>
      <c r="TAG52"/>
      <c r="TAH52"/>
      <c r="TAI52"/>
      <c r="TAJ52"/>
      <c r="TAK52"/>
      <c r="TAL52"/>
      <c r="TAM52"/>
      <c r="TAN52"/>
      <c r="TAO52"/>
      <c r="TAP52"/>
      <c r="TAQ52"/>
      <c r="TAR52"/>
      <c r="TAS52"/>
      <c r="TAT52"/>
      <c r="TAU52"/>
      <c r="TAV52"/>
      <c r="TAW52"/>
      <c r="TAX52"/>
      <c r="TAY52"/>
      <c r="TAZ52"/>
      <c r="TBA52"/>
      <c r="TBB52"/>
      <c r="TBC52"/>
      <c r="TBD52"/>
      <c r="TBE52"/>
      <c r="TBF52"/>
      <c r="TBG52"/>
      <c r="TBH52"/>
      <c r="TBI52"/>
      <c r="TBJ52"/>
      <c r="TBK52"/>
      <c r="TBL52"/>
      <c r="TBM52"/>
      <c r="TBN52"/>
      <c r="TBO52"/>
      <c r="TBP52"/>
      <c r="TBQ52"/>
      <c r="TBR52"/>
      <c r="TBS52"/>
      <c r="TBT52"/>
      <c r="TBU52"/>
      <c r="TBV52"/>
      <c r="TBW52"/>
      <c r="TBX52"/>
      <c r="TBY52"/>
      <c r="TBZ52"/>
      <c r="TCA52"/>
      <c r="TCB52"/>
      <c r="TCC52"/>
      <c r="TCD52"/>
      <c r="TCE52"/>
      <c r="TCF52"/>
      <c r="TCG52"/>
      <c r="TCH52"/>
      <c r="TCI52"/>
      <c r="TCJ52"/>
      <c r="TCK52"/>
      <c r="TCL52"/>
      <c r="TCM52"/>
      <c r="TCN52"/>
      <c r="TCO52"/>
      <c r="TCP52"/>
      <c r="TCQ52"/>
      <c r="TCR52"/>
      <c r="TCS52"/>
      <c r="TCT52"/>
      <c r="TCU52"/>
      <c r="TCV52"/>
      <c r="TCW52"/>
      <c r="TCX52"/>
      <c r="TCY52"/>
      <c r="TCZ52"/>
      <c r="TDA52"/>
      <c r="TDB52"/>
      <c r="TDC52"/>
      <c r="TDD52"/>
      <c r="TDE52"/>
      <c r="TDF52"/>
      <c r="TDG52"/>
      <c r="TDH52"/>
      <c r="TDI52"/>
      <c r="TDJ52"/>
      <c r="TDK52"/>
      <c r="TDL52"/>
      <c r="TDM52"/>
      <c r="TDN52"/>
      <c r="TDO52"/>
      <c r="TDP52"/>
      <c r="TDQ52"/>
      <c r="TDR52"/>
      <c r="TDS52"/>
      <c r="TDT52"/>
      <c r="TDU52"/>
      <c r="TDV52"/>
      <c r="TDW52"/>
      <c r="TDX52"/>
      <c r="TDY52"/>
      <c r="TDZ52"/>
      <c r="TEA52"/>
      <c r="TEB52"/>
      <c r="TEC52"/>
      <c r="TED52"/>
      <c r="TEE52"/>
      <c r="TEF52"/>
      <c r="TEG52"/>
      <c r="TEH52"/>
      <c r="TEI52"/>
      <c r="TEJ52"/>
      <c r="TEK52"/>
      <c r="TEL52"/>
      <c r="TEM52"/>
      <c r="TEN52"/>
      <c r="TEO52"/>
      <c r="TEP52"/>
      <c r="TEQ52"/>
      <c r="TER52"/>
      <c r="TES52"/>
      <c r="TET52"/>
      <c r="TEU52"/>
      <c r="TEV52"/>
      <c r="TEW52"/>
      <c r="TEX52"/>
      <c r="TEY52"/>
      <c r="TEZ52"/>
      <c r="TFA52"/>
      <c r="TFB52"/>
      <c r="TFC52"/>
      <c r="TFD52"/>
      <c r="TFE52"/>
      <c r="TFF52"/>
      <c r="TFG52"/>
      <c r="TFH52"/>
      <c r="TFI52"/>
      <c r="TFJ52"/>
      <c r="TFK52"/>
      <c r="TFL52"/>
      <c r="TFM52"/>
      <c r="TFN52"/>
      <c r="TFO52"/>
      <c r="TFP52"/>
      <c r="TFQ52"/>
      <c r="TFR52"/>
      <c r="TFS52"/>
      <c r="TFT52"/>
      <c r="TFU52"/>
      <c r="TFV52"/>
      <c r="TFW52"/>
      <c r="TFX52"/>
      <c r="TFY52"/>
      <c r="TFZ52"/>
      <c r="TGA52"/>
      <c r="TGB52"/>
      <c r="TGC52"/>
      <c r="TGD52"/>
      <c r="TGE52"/>
      <c r="TGF52"/>
      <c r="TGG52"/>
      <c r="TGH52"/>
      <c r="TGI52"/>
      <c r="TGJ52"/>
      <c r="TGK52"/>
      <c r="TGL52"/>
      <c r="TGM52"/>
      <c r="TGN52"/>
      <c r="TGO52"/>
      <c r="TGP52"/>
      <c r="TGQ52"/>
      <c r="TGR52"/>
      <c r="TGS52"/>
      <c r="TGT52"/>
      <c r="TGU52"/>
      <c r="TGV52"/>
      <c r="TGW52"/>
      <c r="TGX52"/>
      <c r="TGY52"/>
      <c r="TGZ52"/>
      <c r="THA52"/>
      <c r="THB52"/>
      <c r="THC52"/>
      <c r="THD52"/>
      <c r="THE52"/>
      <c r="THF52"/>
      <c r="THG52"/>
      <c r="THH52"/>
      <c r="THI52"/>
      <c r="THJ52"/>
      <c r="THK52"/>
      <c r="THL52"/>
      <c r="THM52"/>
      <c r="THN52"/>
      <c r="THO52"/>
      <c r="THP52"/>
      <c r="THQ52"/>
      <c r="THR52"/>
      <c r="THS52"/>
      <c r="THT52"/>
      <c r="THU52"/>
      <c r="THV52"/>
      <c r="THW52"/>
      <c r="THX52"/>
      <c r="THY52"/>
      <c r="THZ52"/>
      <c r="TIA52"/>
      <c r="TIB52"/>
      <c r="TIC52"/>
      <c r="TID52"/>
      <c r="TIE52"/>
      <c r="TIF52"/>
      <c r="TIG52"/>
      <c r="TIH52"/>
      <c r="TII52"/>
      <c r="TIJ52"/>
      <c r="TIK52"/>
      <c r="TIL52"/>
      <c r="TIM52"/>
      <c r="TIN52"/>
      <c r="TIO52"/>
      <c r="TIP52"/>
      <c r="TIQ52"/>
      <c r="TIR52"/>
      <c r="TIS52"/>
      <c r="TIT52"/>
      <c r="TIU52"/>
      <c r="TIV52"/>
      <c r="TIW52"/>
      <c r="TIX52"/>
      <c r="TIY52"/>
      <c r="TIZ52"/>
      <c r="TJA52"/>
      <c r="TJB52"/>
      <c r="TJC52"/>
      <c r="TJD52"/>
      <c r="TJE52"/>
      <c r="TJF52"/>
      <c r="TJG52"/>
      <c r="TJH52"/>
      <c r="TJI52"/>
      <c r="TJJ52"/>
      <c r="TJK52"/>
      <c r="TJL52"/>
      <c r="TJM52"/>
      <c r="TJN52"/>
      <c r="TJO52"/>
      <c r="TJP52"/>
      <c r="TJQ52"/>
      <c r="TJR52"/>
      <c r="TJS52"/>
      <c r="TJT52"/>
      <c r="TJU52"/>
      <c r="TJV52"/>
      <c r="TJW52"/>
      <c r="TJX52"/>
      <c r="TJY52"/>
      <c r="TJZ52"/>
      <c r="TKA52"/>
      <c r="TKB52"/>
      <c r="TKC52"/>
      <c r="TKD52"/>
      <c r="TKE52"/>
      <c r="TKF52"/>
      <c r="TKG52"/>
      <c r="TKH52"/>
      <c r="TKI52"/>
      <c r="TKJ52"/>
      <c r="TKK52"/>
      <c r="TKL52"/>
      <c r="TKM52"/>
      <c r="TKN52"/>
      <c r="TKO52"/>
      <c r="TKP52"/>
      <c r="TKQ52"/>
      <c r="TKR52"/>
      <c r="TKS52"/>
      <c r="TKT52"/>
      <c r="TKU52"/>
      <c r="TKV52"/>
      <c r="TKW52"/>
      <c r="TKX52"/>
      <c r="TKY52"/>
      <c r="TKZ52"/>
      <c r="TLA52"/>
      <c r="TLB52"/>
      <c r="TLC52"/>
      <c r="TLD52"/>
      <c r="TLE52"/>
      <c r="TLF52"/>
      <c r="TLG52"/>
      <c r="TLH52"/>
      <c r="TLI52"/>
      <c r="TLJ52"/>
      <c r="TLK52"/>
      <c r="TLL52"/>
      <c r="TLM52"/>
      <c r="TLN52"/>
      <c r="TLO52"/>
      <c r="TLP52"/>
      <c r="TLQ52"/>
      <c r="TLR52"/>
      <c r="TLS52"/>
      <c r="TLT52"/>
      <c r="TLU52"/>
      <c r="TLV52"/>
      <c r="TLW52"/>
      <c r="TLX52"/>
      <c r="TLY52"/>
      <c r="TLZ52"/>
      <c r="TMA52"/>
      <c r="TMB52"/>
      <c r="TMC52"/>
      <c r="TMD52"/>
      <c r="TME52"/>
      <c r="TMF52"/>
      <c r="TMG52"/>
      <c r="TMH52"/>
      <c r="TMI52"/>
      <c r="TMJ52"/>
      <c r="TMK52"/>
      <c r="TML52"/>
      <c r="TMM52"/>
      <c r="TMN52"/>
      <c r="TMO52"/>
      <c r="TMP52"/>
      <c r="TMQ52"/>
      <c r="TMR52"/>
      <c r="TMS52"/>
      <c r="TMT52"/>
      <c r="TMU52"/>
      <c r="TMV52"/>
      <c r="TMW52"/>
      <c r="TMX52"/>
      <c r="TMY52"/>
      <c r="TMZ52"/>
      <c r="TNA52"/>
      <c r="TNB52"/>
      <c r="TNC52"/>
      <c r="TND52"/>
      <c r="TNE52"/>
      <c r="TNF52"/>
      <c r="TNG52"/>
      <c r="TNH52"/>
      <c r="TNI52"/>
      <c r="TNJ52"/>
      <c r="TNK52"/>
      <c r="TNL52"/>
      <c r="TNM52"/>
      <c r="TNN52"/>
      <c r="TNO52"/>
      <c r="TNP52"/>
      <c r="TNQ52"/>
      <c r="TNR52"/>
      <c r="TNS52"/>
      <c r="TNT52"/>
      <c r="TNU52"/>
      <c r="TNV52"/>
      <c r="TNW52"/>
      <c r="TNX52"/>
      <c r="TNY52"/>
      <c r="TNZ52"/>
      <c r="TOA52"/>
      <c r="TOB52"/>
      <c r="TOC52"/>
      <c r="TOD52"/>
      <c r="TOE52"/>
      <c r="TOF52"/>
      <c r="TOG52"/>
      <c r="TOH52"/>
      <c r="TOI52"/>
      <c r="TOJ52"/>
      <c r="TOK52"/>
      <c r="TOL52"/>
      <c r="TOM52"/>
      <c r="TON52"/>
      <c r="TOO52"/>
      <c r="TOP52"/>
      <c r="TOQ52"/>
      <c r="TOR52"/>
      <c r="TOS52"/>
      <c r="TOT52"/>
      <c r="TOU52"/>
      <c r="TOV52"/>
      <c r="TOW52"/>
      <c r="TOX52"/>
      <c r="TOY52"/>
      <c r="TOZ52"/>
      <c r="TPA52"/>
      <c r="TPB52"/>
      <c r="TPC52"/>
      <c r="TPD52"/>
      <c r="TPE52"/>
      <c r="TPF52"/>
      <c r="TPG52"/>
      <c r="TPH52"/>
      <c r="TPI52"/>
      <c r="TPJ52"/>
      <c r="TPK52"/>
      <c r="TPL52"/>
      <c r="TPM52"/>
      <c r="TPN52"/>
      <c r="TPO52"/>
      <c r="TPP52"/>
      <c r="TPQ52"/>
      <c r="TPR52"/>
      <c r="TPS52"/>
      <c r="TPT52"/>
      <c r="TPU52"/>
      <c r="TPV52"/>
      <c r="TPW52"/>
      <c r="TPX52"/>
      <c r="TPY52"/>
      <c r="TPZ52"/>
      <c r="TQA52"/>
      <c r="TQB52"/>
      <c r="TQC52"/>
      <c r="TQD52"/>
      <c r="TQE52"/>
      <c r="TQF52"/>
      <c r="TQG52"/>
      <c r="TQH52"/>
      <c r="TQI52"/>
      <c r="TQJ52"/>
      <c r="TQK52"/>
      <c r="TQL52"/>
      <c r="TQM52"/>
      <c r="TQN52"/>
      <c r="TQO52"/>
      <c r="TQP52"/>
      <c r="TQQ52"/>
      <c r="TQR52"/>
      <c r="TQS52"/>
      <c r="TQT52"/>
      <c r="TQU52"/>
      <c r="TQV52"/>
      <c r="TQW52"/>
      <c r="TQX52"/>
      <c r="TQY52"/>
      <c r="TQZ52"/>
      <c r="TRA52"/>
      <c r="TRB52"/>
      <c r="TRC52"/>
      <c r="TRD52"/>
      <c r="TRE52"/>
      <c r="TRF52"/>
      <c r="TRG52"/>
      <c r="TRH52"/>
      <c r="TRI52"/>
      <c r="TRJ52"/>
      <c r="TRK52"/>
      <c r="TRL52"/>
      <c r="TRM52"/>
      <c r="TRN52"/>
      <c r="TRO52"/>
      <c r="TRP52"/>
      <c r="TRQ52"/>
      <c r="TRR52"/>
      <c r="TRS52"/>
      <c r="TRT52"/>
      <c r="TRU52"/>
      <c r="TRV52"/>
      <c r="TRW52"/>
      <c r="TRX52"/>
      <c r="TRY52"/>
      <c r="TRZ52"/>
      <c r="TSA52"/>
      <c r="TSB52"/>
      <c r="TSC52"/>
      <c r="TSD52"/>
      <c r="TSE52"/>
      <c r="TSF52"/>
      <c r="TSG52"/>
      <c r="TSH52"/>
      <c r="TSI52"/>
      <c r="TSJ52"/>
      <c r="TSK52"/>
      <c r="TSL52"/>
      <c r="TSM52"/>
      <c r="TSN52"/>
      <c r="TSO52"/>
      <c r="TSP52"/>
      <c r="TSQ52"/>
      <c r="TSR52"/>
      <c r="TSS52"/>
      <c r="TST52"/>
      <c r="TSU52"/>
      <c r="TSV52"/>
      <c r="TSW52"/>
      <c r="TSX52"/>
      <c r="TSY52"/>
      <c r="TSZ52"/>
      <c r="TTA52"/>
      <c r="TTB52"/>
      <c r="TTC52"/>
      <c r="TTD52"/>
      <c r="TTE52"/>
      <c r="TTF52"/>
      <c r="TTG52"/>
      <c r="TTH52"/>
      <c r="TTI52"/>
      <c r="TTJ52"/>
      <c r="TTK52"/>
      <c r="TTL52"/>
      <c r="TTM52"/>
      <c r="TTN52"/>
      <c r="TTO52"/>
      <c r="TTP52"/>
      <c r="TTQ52"/>
      <c r="TTR52"/>
      <c r="TTS52"/>
      <c r="TTT52"/>
      <c r="TTU52"/>
      <c r="TTV52"/>
      <c r="TTW52"/>
      <c r="TTX52"/>
      <c r="TTY52"/>
      <c r="TTZ52"/>
      <c r="TUA52"/>
      <c r="TUB52"/>
      <c r="TUC52"/>
      <c r="TUD52"/>
      <c r="TUE52"/>
      <c r="TUF52"/>
      <c r="TUG52"/>
      <c r="TUH52"/>
      <c r="TUI52"/>
      <c r="TUJ52"/>
      <c r="TUK52"/>
      <c r="TUL52"/>
      <c r="TUM52"/>
      <c r="TUN52"/>
      <c r="TUO52"/>
      <c r="TUP52"/>
      <c r="TUQ52"/>
      <c r="TUR52"/>
      <c r="TUS52"/>
      <c r="TUT52"/>
      <c r="TUU52"/>
      <c r="TUV52"/>
      <c r="TUW52"/>
      <c r="TUX52"/>
      <c r="TUY52"/>
      <c r="TUZ52"/>
      <c r="TVA52"/>
      <c r="TVB52"/>
      <c r="TVC52"/>
      <c r="TVD52"/>
      <c r="TVE52"/>
      <c r="TVF52"/>
      <c r="TVG52"/>
      <c r="TVH52"/>
      <c r="TVI52"/>
      <c r="TVJ52"/>
      <c r="TVK52"/>
      <c r="TVL52"/>
      <c r="TVM52"/>
      <c r="TVN52"/>
      <c r="TVO52"/>
      <c r="TVP52"/>
      <c r="TVQ52"/>
      <c r="TVR52"/>
      <c r="TVS52"/>
      <c r="TVT52"/>
      <c r="TVU52"/>
      <c r="TVV52"/>
      <c r="TVW52"/>
      <c r="TVX52"/>
      <c r="TVY52"/>
      <c r="TVZ52"/>
      <c r="TWA52"/>
      <c r="TWB52"/>
      <c r="TWC52"/>
      <c r="TWD52"/>
      <c r="TWE52"/>
      <c r="TWF52"/>
      <c r="TWG52"/>
      <c r="TWH52"/>
      <c r="TWI52"/>
      <c r="TWJ52"/>
      <c r="TWK52"/>
      <c r="TWL52"/>
      <c r="TWM52"/>
      <c r="TWN52"/>
      <c r="TWO52"/>
      <c r="TWP52"/>
      <c r="TWQ52"/>
      <c r="TWR52"/>
      <c r="TWS52"/>
      <c r="TWT52"/>
      <c r="TWU52"/>
      <c r="TWV52"/>
      <c r="TWW52"/>
      <c r="TWX52"/>
      <c r="TWY52"/>
      <c r="TWZ52"/>
      <c r="TXA52"/>
      <c r="TXB52"/>
      <c r="TXC52"/>
      <c r="TXD52"/>
      <c r="TXE52"/>
      <c r="TXF52"/>
      <c r="TXG52"/>
      <c r="TXH52"/>
      <c r="TXI52"/>
      <c r="TXJ52"/>
      <c r="TXK52"/>
      <c r="TXL52"/>
      <c r="TXM52"/>
      <c r="TXN52"/>
      <c r="TXO52"/>
      <c r="TXP52"/>
      <c r="TXQ52"/>
      <c r="TXR52"/>
      <c r="TXS52"/>
      <c r="TXT52"/>
      <c r="TXU52"/>
      <c r="TXV52"/>
      <c r="TXW52"/>
      <c r="TXX52"/>
      <c r="TXY52"/>
      <c r="TXZ52"/>
      <c r="TYA52"/>
      <c r="TYB52"/>
      <c r="TYC52"/>
      <c r="TYD52"/>
      <c r="TYE52"/>
      <c r="TYF52"/>
      <c r="TYG52"/>
      <c r="TYH52"/>
      <c r="TYI52"/>
      <c r="TYJ52"/>
      <c r="TYK52"/>
      <c r="TYL52"/>
      <c r="TYM52"/>
      <c r="TYN52"/>
      <c r="TYO52"/>
      <c r="TYP52"/>
      <c r="TYQ52"/>
      <c r="TYR52"/>
      <c r="TYS52"/>
      <c r="TYT52"/>
      <c r="TYU52"/>
      <c r="TYV52"/>
      <c r="TYW52"/>
      <c r="TYX52"/>
      <c r="TYY52"/>
      <c r="TYZ52"/>
      <c r="TZA52"/>
      <c r="TZB52"/>
      <c r="TZC52"/>
      <c r="TZD52"/>
      <c r="TZE52"/>
      <c r="TZF52"/>
      <c r="TZG52"/>
      <c r="TZH52"/>
      <c r="TZI52"/>
      <c r="TZJ52"/>
      <c r="TZK52"/>
      <c r="TZL52"/>
      <c r="TZM52"/>
      <c r="TZN52"/>
      <c r="TZO52"/>
      <c r="TZP52"/>
      <c r="TZQ52"/>
      <c r="TZR52"/>
      <c r="TZS52"/>
      <c r="TZT52"/>
      <c r="TZU52"/>
      <c r="TZV52"/>
      <c r="TZW52"/>
      <c r="TZX52"/>
      <c r="TZY52"/>
      <c r="TZZ52"/>
      <c r="UAA52"/>
      <c r="UAB52"/>
      <c r="UAC52"/>
      <c r="UAD52"/>
      <c r="UAE52"/>
      <c r="UAF52"/>
      <c r="UAG52"/>
      <c r="UAH52"/>
      <c r="UAI52"/>
      <c r="UAJ52"/>
      <c r="UAK52"/>
      <c r="UAL52"/>
      <c r="UAM52"/>
      <c r="UAN52"/>
      <c r="UAO52"/>
      <c r="UAP52"/>
      <c r="UAQ52"/>
      <c r="UAR52"/>
      <c r="UAS52"/>
      <c r="UAT52"/>
      <c r="UAU52"/>
      <c r="UAV52"/>
      <c r="UAW52"/>
      <c r="UAX52"/>
      <c r="UAY52"/>
      <c r="UAZ52"/>
      <c r="UBA52"/>
      <c r="UBB52"/>
      <c r="UBC52"/>
      <c r="UBD52"/>
      <c r="UBE52"/>
      <c r="UBF52"/>
      <c r="UBG52"/>
      <c r="UBH52"/>
      <c r="UBI52"/>
      <c r="UBJ52"/>
      <c r="UBK52"/>
      <c r="UBL52"/>
      <c r="UBM52"/>
      <c r="UBN52"/>
      <c r="UBO52"/>
      <c r="UBP52"/>
      <c r="UBQ52"/>
      <c r="UBR52"/>
      <c r="UBS52"/>
      <c r="UBT52"/>
      <c r="UBU52"/>
      <c r="UBV52"/>
      <c r="UBW52"/>
      <c r="UBX52"/>
      <c r="UBY52"/>
      <c r="UBZ52"/>
      <c r="UCA52"/>
      <c r="UCB52"/>
      <c r="UCC52"/>
      <c r="UCD52"/>
      <c r="UCE52"/>
      <c r="UCF52"/>
      <c r="UCG52"/>
      <c r="UCH52"/>
      <c r="UCI52"/>
      <c r="UCJ52"/>
      <c r="UCK52"/>
      <c r="UCL52"/>
      <c r="UCM52"/>
      <c r="UCN52"/>
      <c r="UCO52"/>
      <c r="UCP52"/>
      <c r="UCQ52"/>
      <c r="UCR52"/>
      <c r="UCS52"/>
      <c r="UCT52"/>
      <c r="UCU52"/>
      <c r="UCV52"/>
      <c r="UCW52"/>
      <c r="UCX52"/>
      <c r="UCY52"/>
      <c r="UCZ52"/>
      <c r="UDA52"/>
      <c r="UDB52"/>
      <c r="UDC52"/>
      <c r="UDD52"/>
      <c r="UDE52"/>
      <c r="UDF52"/>
      <c r="UDG52"/>
      <c r="UDH52"/>
      <c r="UDI52"/>
      <c r="UDJ52"/>
      <c r="UDK52"/>
      <c r="UDL52"/>
      <c r="UDM52"/>
      <c r="UDN52"/>
      <c r="UDO52"/>
      <c r="UDP52"/>
      <c r="UDQ52"/>
      <c r="UDR52"/>
      <c r="UDS52"/>
      <c r="UDT52"/>
      <c r="UDU52"/>
      <c r="UDV52"/>
      <c r="UDW52"/>
      <c r="UDX52"/>
      <c r="UDY52"/>
      <c r="UDZ52"/>
      <c r="UEA52"/>
      <c r="UEB52"/>
      <c r="UEC52"/>
      <c r="UED52"/>
      <c r="UEE52"/>
      <c r="UEF52"/>
      <c r="UEG52"/>
      <c r="UEH52"/>
      <c r="UEI52"/>
      <c r="UEJ52"/>
      <c r="UEK52"/>
      <c r="UEL52"/>
      <c r="UEM52"/>
      <c r="UEN52"/>
      <c r="UEO52"/>
      <c r="UEP52"/>
      <c r="UEQ52"/>
      <c r="UER52"/>
      <c r="UES52"/>
      <c r="UET52"/>
      <c r="UEU52"/>
      <c r="UEV52"/>
      <c r="UEW52"/>
      <c r="UEX52"/>
      <c r="UEY52"/>
      <c r="UEZ52"/>
      <c r="UFA52"/>
      <c r="UFB52"/>
      <c r="UFC52"/>
      <c r="UFD52"/>
      <c r="UFE52"/>
      <c r="UFF52"/>
      <c r="UFG52"/>
      <c r="UFH52"/>
      <c r="UFI52"/>
      <c r="UFJ52"/>
      <c r="UFK52"/>
      <c r="UFL52"/>
      <c r="UFM52"/>
      <c r="UFN52"/>
      <c r="UFO52"/>
      <c r="UFP52"/>
      <c r="UFQ52"/>
      <c r="UFR52"/>
      <c r="UFS52"/>
      <c r="UFT52"/>
      <c r="UFU52"/>
      <c r="UFV52"/>
      <c r="UFW52"/>
      <c r="UFX52"/>
      <c r="UFY52"/>
      <c r="UFZ52"/>
      <c r="UGA52"/>
      <c r="UGB52"/>
      <c r="UGC52"/>
      <c r="UGD52"/>
      <c r="UGE52"/>
      <c r="UGF52"/>
      <c r="UGG52"/>
      <c r="UGH52"/>
      <c r="UGI52"/>
      <c r="UGJ52"/>
      <c r="UGK52"/>
      <c r="UGL52"/>
      <c r="UGM52"/>
      <c r="UGN52"/>
      <c r="UGO52"/>
      <c r="UGP52"/>
      <c r="UGQ52"/>
      <c r="UGR52"/>
      <c r="UGS52"/>
      <c r="UGT52"/>
      <c r="UGU52"/>
      <c r="UGV52"/>
      <c r="UGW52"/>
      <c r="UGX52"/>
      <c r="UGY52"/>
      <c r="UGZ52"/>
      <c r="UHA52"/>
      <c r="UHB52"/>
      <c r="UHC52"/>
      <c r="UHD52"/>
      <c r="UHE52"/>
      <c r="UHF52"/>
      <c r="UHG52"/>
      <c r="UHH52"/>
      <c r="UHI52"/>
      <c r="UHJ52"/>
      <c r="UHK52"/>
      <c r="UHL52"/>
      <c r="UHM52"/>
      <c r="UHN52"/>
      <c r="UHO52"/>
      <c r="UHP52"/>
      <c r="UHQ52"/>
      <c r="UHR52"/>
      <c r="UHS52"/>
      <c r="UHT52"/>
      <c r="UHU52"/>
      <c r="UHV52"/>
      <c r="UHW52"/>
      <c r="UHX52"/>
      <c r="UHY52"/>
      <c r="UHZ52"/>
      <c r="UIA52"/>
      <c r="UIB52"/>
      <c r="UIC52"/>
      <c r="UID52"/>
      <c r="UIE52"/>
      <c r="UIF52"/>
      <c r="UIG52"/>
      <c r="UIH52"/>
      <c r="UII52"/>
      <c r="UIJ52"/>
      <c r="UIK52"/>
      <c r="UIL52"/>
      <c r="UIM52"/>
      <c r="UIN52"/>
      <c r="UIO52"/>
      <c r="UIP52"/>
      <c r="UIQ52"/>
      <c r="UIR52"/>
      <c r="UIS52"/>
      <c r="UIT52"/>
      <c r="UIU52"/>
      <c r="UIV52"/>
      <c r="UIW52"/>
      <c r="UIX52"/>
      <c r="UIY52"/>
      <c r="UIZ52"/>
      <c r="UJA52"/>
      <c r="UJB52"/>
      <c r="UJC52"/>
      <c r="UJD52"/>
      <c r="UJE52"/>
      <c r="UJF52"/>
      <c r="UJG52"/>
      <c r="UJH52"/>
      <c r="UJI52"/>
      <c r="UJJ52"/>
      <c r="UJK52"/>
      <c r="UJL52"/>
      <c r="UJM52"/>
      <c r="UJN52"/>
      <c r="UJO52"/>
      <c r="UJP52"/>
      <c r="UJQ52"/>
      <c r="UJR52"/>
      <c r="UJS52"/>
      <c r="UJT52"/>
      <c r="UJU52"/>
      <c r="UJV52"/>
      <c r="UJW52"/>
      <c r="UJX52"/>
      <c r="UJY52"/>
      <c r="UJZ52"/>
      <c r="UKA52"/>
      <c r="UKB52"/>
      <c r="UKC52"/>
      <c r="UKD52"/>
      <c r="UKE52"/>
      <c r="UKF52"/>
      <c r="UKG52"/>
      <c r="UKH52"/>
      <c r="UKI52"/>
      <c r="UKJ52"/>
      <c r="UKK52"/>
      <c r="UKL52"/>
      <c r="UKM52"/>
      <c r="UKN52"/>
      <c r="UKO52"/>
      <c r="UKP52"/>
      <c r="UKQ52"/>
      <c r="UKR52"/>
      <c r="UKS52"/>
      <c r="UKT52"/>
      <c r="UKU52"/>
      <c r="UKV52"/>
      <c r="UKW52"/>
      <c r="UKX52"/>
      <c r="UKY52"/>
      <c r="UKZ52"/>
      <c r="ULA52"/>
      <c r="ULB52"/>
      <c r="ULC52"/>
      <c r="ULD52"/>
      <c r="ULE52"/>
      <c r="ULF52"/>
      <c r="ULG52"/>
      <c r="ULH52"/>
      <c r="ULI52"/>
      <c r="ULJ52"/>
      <c r="ULK52"/>
      <c r="ULL52"/>
      <c r="ULM52"/>
      <c r="ULN52"/>
      <c r="ULO52"/>
      <c r="ULP52"/>
      <c r="ULQ52"/>
      <c r="ULR52"/>
      <c r="ULS52"/>
      <c r="ULT52"/>
      <c r="ULU52"/>
      <c r="ULV52"/>
      <c r="ULW52"/>
      <c r="ULX52"/>
      <c r="ULY52"/>
      <c r="ULZ52"/>
      <c r="UMA52"/>
      <c r="UMB52"/>
      <c r="UMC52"/>
      <c r="UMD52"/>
      <c r="UME52"/>
      <c r="UMF52"/>
      <c r="UMG52"/>
      <c r="UMH52"/>
      <c r="UMI52"/>
      <c r="UMJ52"/>
      <c r="UMK52"/>
      <c r="UML52"/>
      <c r="UMM52"/>
      <c r="UMN52"/>
      <c r="UMO52"/>
      <c r="UMP52"/>
      <c r="UMQ52"/>
      <c r="UMR52"/>
      <c r="UMS52"/>
      <c r="UMT52"/>
      <c r="UMU52"/>
      <c r="UMV52"/>
      <c r="UMW52"/>
      <c r="UMX52"/>
      <c r="UMY52"/>
      <c r="UMZ52"/>
      <c r="UNA52"/>
      <c r="UNB52"/>
      <c r="UNC52"/>
      <c r="UND52"/>
      <c r="UNE52"/>
      <c r="UNF52"/>
      <c r="UNG52"/>
      <c r="UNH52"/>
      <c r="UNI52"/>
      <c r="UNJ52"/>
      <c r="UNK52"/>
      <c r="UNL52"/>
      <c r="UNM52"/>
      <c r="UNN52"/>
      <c r="UNO52"/>
      <c r="UNP52"/>
      <c r="UNQ52"/>
      <c r="UNR52"/>
      <c r="UNS52"/>
      <c r="UNT52"/>
      <c r="UNU52"/>
      <c r="UNV52"/>
      <c r="UNW52"/>
      <c r="UNX52"/>
      <c r="UNY52"/>
      <c r="UNZ52"/>
      <c r="UOA52"/>
      <c r="UOB52"/>
      <c r="UOC52"/>
      <c r="UOD52"/>
      <c r="UOE52"/>
      <c r="UOF52"/>
      <c r="UOG52"/>
      <c r="UOH52"/>
      <c r="UOI52"/>
      <c r="UOJ52"/>
      <c r="UOK52"/>
      <c r="UOL52"/>
      <c r="UOM52"/>
      <c r="UON52"/>
      <c r="UOO52"/>
      <c r="UOP52"/>
      <c r="UOQ52"/>
      <c r="UOR52"/>
      <c r="UOS52"/>
      <c r="UOT52"/>
      <c r="UOU52"/>
      <c r="UOV52"/>
      <c r="UOW52"/>
      <c r="UOX52"/>
      <c r="UOY52"/>
      <c r="UOZ52"/>
      <c r="UPA52"/>
      <c r="UPB52"/>
      <c r="UPC52"/>
      <c r="UPD52"/>
      <c r="UPE52"/>
      <c r="UPF52"/>
      <c r="UPG52"/>
      <c r="UPH52"/>
      <c r="UPI52"/>
      <c r="UPJ52"/>
      <c r="UPK52"/>
      <c r="UPL52"/>
      <c r="UPM52"/>
      <c r="UPN52"/>
      <c r="UPO52"/>
      <c r="UPP52"/>
      <c r="UPQ52"/>
      <c r="UPR52"/>
      <c r="UPS52"/>
      <c r="UPT52"/>
      <c r="UPU52"/>
      <c r="UPV52"/>
      <c r="UPW52"/>
      <c r="UPX52"/>
      <c r="UPY52"/>
      <c r="UPZ52"/>
      <c r="UQA52"/>
      <c r="UQB52"/>
      <c r="UQC52"/>
      <c r="UQD52"/>
      <c r="UQE52"/>
      <c r="UQF52"/>
      <c r="UQG52"/>
      <c r="UQH52"/>
      <c r="UQI52"/>
      <c r="UQJ52"/>
      <c r="UQK52"/>
      <c r="UQL52"/>
      <c r="UQM52"/>
      <c r="UQN52"/>
      <c r="UQO52"/>
      <c r="UQP52"/>
      <c r="UQQ52"/>
      <c r="UQR52"/>
      <c r="UQS52"/>
      <c r="UQT52"/>
      <c r="UQU52"/>
      <c r="UQV52"/>
      <c r="UQW52"/>
      <c r="UQX52"/>
      <c r="UQY52"/>
      <c r="UQZ52"/>
      <c r="URA52"/>
      <c r="URB52"/>
      <c r="URC52"/>
      <c r="URD52"/>
      <c r="URE52"/>
      <c r="URF52"/>
      <c r="URG52"/>
      <c r="URH52"/>
      <c r="URI52"/>
      <c r="URJ52"/>
      <c r="URK52"/>
      <c r="URL52"/>
      <c r="URM52"/>
      <c r="URN52"/>
      <c r="URO52"/>
      <c r="URP52"/>
      <c r="URQ52"/>
      <c r="URR52"/>
      <c r="URS52"/>
      <c r="URT52"/>
      <c r="URU52"/>
      <c r="URV52"/>
      <c r="URW52"/>
      <c r="URX52"/>
      <c r="URY52"/>
      <c r="URZ52"/>
      <c r="USA52"/>
      <c r="USB52"/>
      <c r="USC52"/>
      <c r="USD52"/>
      <c r="USE52"/>
      <c r="USF52"/>
      <c r="USG52"/>
      <c r="USH52"/>
      <c r="USI52"/>
      <c r="USJ52"/>
      <c r="USK52"/>
      <c r="USL52"/>
      <c r="USM52"/>
      <c r="USN52"/>
      <c r="USO52"/>
      <c r="USP52"/>
      <c r="USQ52"/>
      <c r="USR52"/>
      <c r="USS52"/>
      <c r="UST52"/>
      <c r="USU52"/>
      <c r="USV52"/>
      <c r="USW52"/>
      <c r="USX52"/>
      <c r="USY52"/>
      <c r="USZ52"/>
      <c r="UTA52"/>
      <c r="UTB52"/>
      <c r="UTC52"/>
      <c r="UTD52"/>
      <c r="UTE52"/>
      <c r="UTF52"/>
      <c r="UTG52"/>
      <c r="UTH52"/>
      <c r="UTI52"/>
      <c r="UTJ52"/>
      <c r="UTK52"/>
      <c r="UTL52"/>
      <c r="UTM52"/>
      <c r="UTN52"/>
      <c r="UTO52"/>
      <c r="UTP52"/>
      <c r="UTQ52"/>
      <c r="UTR52"/>
      <c r="UTS52"/>
      <c r="UTT52"/>
      <c r="UTU52"/>
      <c r="UTV52"/>
      <c r="UTW52"/>
      <c r="UTX52"/>
      <c r="UTY52"/>
      <c r="UTZ52"/>
      <c r="UUA52"/>
      <c r="UUB52"/>
      <c r="UUC52"/>
      <c r="UUD52"/>
      <c r="UUE52"/>
      <c r="UUF52"/>
      <c r="UUG52"/>
      <c r="UUH52"/>
      <c r="UUI52"/>
      <c r="UUJ52"/>
      <c r="UUK52"/>
      <c r="UUL52"/>
      <c r="UUM52"/>
      <c r="UUN52"/>
      <c r="UUO52"/>
      <c r="UUP52"/>
      <c r="UUQ52"/>
      <c r="UUR52"/>
      <c r="UUS52"/>
      <c r="UUT52"/>
      <c r="UUU52"/>
      <c r="UUV52"/>
      <c r="UUW52"/>
      <c r="UUX52"/>
      <c r="UUY52"/>
      <c r="UUZ52"/>
      <c r="UVA52"/>
      <c r="UVB52"/>
      <c r="UVC52"/>
      <c r="UVD52"/>
      <c r="UVE52"/>
      <c r="UVF52"/>
      <c r="UVG52"/>
      <c r="UVH52"/>
      <c r="UVI52"/>
      <c r="UVJ52"/>
      <c r="UVK52"/>
      <c r="UVL52"/>
      <c r="UVM52"/>
      <c r="UVN52"/>
      <c r="UVO52"/>
      <c r="UVP52"/>
      <c r="UVQ52"/>
      <c r="UVR52"/>
      <c r="UVS52"/>
      <c r="UVT52"/>
      <c r="UVU52"/>
      <c r="UVV52"/>
      <c r="UVW52"/>
      <c r="UVX52"/>
      <c r="UVY52"/>
      <c r="UVZ52"/>
      <c r="UWA52"/>
      <c r="UWB52"/>
      <c r="UWC52"/>
      <c r="UWD52"/>
      <c r="UWE52"/>
      <c r="UWF52"/>
      <c r="UWG52"/>
      <c r="UWH52"/>
      <c r="UWI52"/>
      <c r="UWJ52"/>
      <c r="UWK52"/>
      <c r="UWL52"/>
      <c r="UWM52"/>
      <c r="UWN52"/>
      <c r="UWO52"/>
      <c r="UWP52"/>
      <c r="UWQ52"/>
      <c r="UWR52"/>
      <c r="UWS52"/>
      <c r="UWT52"/>
      <c r="UWU52"/>
      <c r="UWV52"/>
      <c r="UWW52"/>
      <c r="UWX52"/>
      <c r="UWY52"/>
      <c r="UWZ52"/>
      <c r="UXA52"/>
      <c r="UXB52"/>
      <c r="UXC52"/>
      <c r="UXD52"/>
      <c r="UXE52"/>
      <c r="UXF52"/>
      <c r="UXG52"/>
      <c r="UXH52"/>
      <c r="UXI52"/>
      <c r="UXJ52"/>
      <c r="UXK52"/>
      <c r="UXL52"/>
      <c r="UXM52"/>
      <c r="UXN52"/>
      <c r="UXO52"/>
      <c r="UXP52"/>
      <c r="UXQ52"/>
      <c r="UXR52"/>
      <c r="UXS52"/>
      <c r="UXT52"/>
      <c r="UXU52"/>
      <c r="UXV52"/>
      <c r="UXW52"/>
      <c r="UXX52"/>
      <c r="UXY52"/>
      <c r="UXZ52"/>
      <c r="UYA52"/>
      <c r="UYB52"/>
      <c r="UYC52"/>
      <c r="UYD52"/>
      <c r="UYE52"/>
      <c r="UYF52"/>
      <c r="UYG52"/>
      <c r="UYH52"/>
      <c r="UYI52"/>
      <c r="UYJ52"/>
      <c r="UYK52"/>
      <c r="UYL52"/>
      <c r="UYM52"/>
      <c r="UYN52"/>
      <c r="UYO52"/>
      <c r="UYP52"/>
      <c r="UYQ52"/>
      <c r="UYR52"/>
      <c r="UYS52"/>
      <c r="UYT52"/>
      <c r="UYU52"/>
      <c r="UYV52"/>
      <c r="UYW52"/>
      <c r="UYX52"/>
      <c r="UYY52"/>
      <c r="UYZ52"/>
      <c r="UZA52"/>
      <c r="UZB52"/>
      <c r="UZC52"/>
      <c r="UZD52"/>
      <c r="UZE52"/>
      <c r="UZF52"/>
      <c r="UZG52"/>
      <c r="UZH52"/>
      <c r="UZI52"/>
      <c r="UZJ52"/>
      <c r="UZK52"/>
      <c r="UZL52"/>
      <c r="UZM52"/>
      <c r="UZN52"/>
      <c r="UZO52"/>
      <c r="UZP52"/>
      <c r="UZQ52"/>
      <c r="UZR52"/>
      <c r="UZS52"/>
      <c r="UZT52"/>
      <c r="UZU52"/>
      <c r="UZV52"/>
      <c r="UZW52"/>
      <c r="UZX52"/>
      <c r="UZY52"/>
      <c r="UZZ52"/>
      <c r="VAA52"/>
      <c r="VAB52"/>
      <c r="VAC52"/>
      <c r="VAD52"/>
      <c r="VAE52"/>
      <c r="VAF52"/>
      <c r="VAG52"/>
      <c r="VAH52"/>
      <c r="VAI52"/>
      <c r="VAJ52"/>
      <c r="VAK52"/>
      <c r="VAL52"/>
      <c r="VAM52"/>
      <c r="VAN52"/>
      <c r="VAO52"/>
      <c r="VAP52"/>
      <c r="VAQ52"/>
      <c r="VAR52"/>
      <c r="VAS52"/>
      <c r="VAT52"/>
      <c r="VAU52"/>
      <c r="VAV52"/>
      <c r="VAW52"/>
      <c r="VAX52"/>
      <c r="VAY52"/>
      <c r="VAZ52"/>
      <c r="VBA52"/>
      <c r="VBB52"/>
      <c r="VBC52"/>
      <c r="VBD52"/>
      <c r="VBE52"/>
      <c r="VBF52"/>
      <c r="VBG52"/>
      <c r="VBH52"/>
      <c r="VBI52"/>
      <c r="VBJ52"/>
      <c r="VBK52"/>
      <c r="VBL52"/>
      <c r="VBM52"/>
      <c r="VBN52"/>
      <c r="VBO52"/>
      <c r="VBP52"/>
      <c r="VBQ52"/>
      <c r="VBR52"/>
      <c r="VBS52"/>
      <c r="VBT52"/>
      <c r="VBU52"/>
      <c r="VBV52"/>
      <c r="VBW52"/>
      <c r="VBX52"/>
      <c r="VBY52"/>
      <c r="VBZ52"/>
      <c r="VCA52"/>
      <c r="VCB52"/>
      <c r="VCC52"/>
      <c r="VCD52"/>
      <c r="VCE52"/>
      <c r="VCF52"/>
      <c r="VCG52"/>
      <c r="VCH52"/>
      <c r="VCI52"/>
      <c r="VCJ52"/>
      <c r="VCK52"/>
      <c r="VCL52"/>
      <c r="VCM52"/>
      <c r="VCN52"/>
      <c r="VCO52"/>
      <c r="VCP52"/>
      <c r="VCQ52"/>
      <c r="VCR52"/>
      <c r="VCS52"/>
      <c r="VCT52"/>
      <c r="VCU52"/>
      <c r="VCV52"/>
      <c r="VCW52"/>
      <c r="VCX52"/>
      <c r="VCY52"/>
      <c r="VCZ52"/>
      <c r="VDA52"/>
      <c r="VDB52"/>
      <c r="VDC52"/>
      <c r="VDD52"/>
      <c r="VDE52"/>
      <c r="VDF52"/>
      <c r="VDG52"/>
      <c r="VDH52"/>
      <c r="VDI52"/>
      <c r="VDJ52"/>
      <c r="VDK52"/>
      <c r="VDL52"/>
      <c r="VDM52"/>
      <c r="VDN52"/>
      <c r="VDO52"/>
      <c r="VDP52"/>
      <c r="VDQ52"/>
      <c r="VDR52"/>
      <c r="VDS52"/>
      <c r="VDT52"/>
      <c r="VDU52"/>
      <c r="VDV52"/>
      <c r="VDW52"/>
      <c r="VDX52"/>
      <c r="VDY52"/>
      <c r="VDZ52"/>
      <c r="VEA52"/>
      <c r="VEB52"/>
      <c r="VEC52"/>
      <c r="VED52"/>
      <c r="VEE52"/>
      <c r="VEF52"/>
      <c r="VEG52"/>
      <c r="VEH52"/>
      <c r="VEI52"/>
      <c r="VEJ52"/>
      <c r="VEK52"/>
      <c r="VEL52"/>
      <c r="VEM52"/>
      <c r="VEN52"/>
      <c r="VEO52"/>
      <c r="VEP52"/>
      <c r="VEQ52"/>
      <c r="VER52"/>
      <c r="VES52"/>
      <c r="VET52"/>
      <c r="VEU52"/>
      <c r="VEV52"/>
      <c r="VEW52"/>
      <c r="VEX52"/>
      <c r="VEY52"/>
      <c r="VEZ52"/>
      <c r="VFA52"/>
      <c r="VFB52"/>
      <c r="VFC52"/>
      <c r="VFD52"/>
      <c r="VFE52"/>
      <c r="VFF52"/>
      <c r="VFG52"/>
      <c r="VFH52"/>
      <c r="VFI52"/>
      <c r="VFJ52"/>
      <c r="VFK52"/>
      <c r="VFL52"/>
      <c r="VFM52"/>
      <c r="VFN52"/>
      <c r="VFO52"/>
      <c r="VFP52"/>
      <c r="VFQ52"/>
      <c r="VFR52"/>
      <c r="VFS52"/>
      <c r="VFT52"/>
      <c r="VFU52"/>
      <c r="VFV52"/>
      <c r="VFW52"/>
      <c r="VFX52"/>
      <c r="VFY52"/>
      <c r="VFZ52"/>
      <c r="VGA52"/>
      <c r="VGB52"/>
      <c r="VGC52"/>
      <c r="VGD52"/>
      <c r="VGE52"/>
      <c r="VGF52"/>
      <c r="VGG52"/>
      <c r="VGH52"/>
      <c r="VGI52"/>
      <c r="VGJ52"/>
      <c r="VGK52"/>
      <c r="VGL52"/>
      <c r="VGM52"/>
      <c r="VGN52"/>
      <c r="VGO52"/>
      <c r="VGP52"/>
      <c r="VGQ52"/>
      <c r="VGR52"/>
      <c r="VGS52"/>
      <c r="VGT52"/>
      <c r="VGU52"/>
      <c r="VGV52"/>
      <c r="VGW52"/>
      <c r="VGX52"/>
      <c r="VGY52"/>
      <c r="VGZ52"/>
      <c r="VHA52"/>
      <c r="VHB52"/>
      <c r="VHC52"/>
      <c r="VHD52"/>
      <c r="VHE52"/>
      <c r="VHF52"/>
      <c r="VHG52"/>
      <c r="VHH52"/>
      <c r="VHI52"/>
      <c r="VHJ52"/>
      <c r="VHK52"/>
      <c r="VHL52"/>
      <c r="VHM52"/>
      <c r="VHN52"/>
      <c r="VHO52"/>
      <c r="VHP52"/>
      <c r="VHQ52"/>
      <c r="VHR52"/>
      <c r="VHS52"/>
      <c r="VHT52"/>
      <c r="VHU52"/>
      <c r="VHV52"/>
      <c r="VHW52"/>
      <c r="VHX52"/>
      <c r="VHY52"/>
      <c r="VHZ52"/>
      <c r="VIA52"/>
      <c r="VIB52"/>
      <c r="VIC52"/>
      <c r="VID52"/>
      <c r="VIE52"/>
      <c r="VIF52"/>
      <c r="VIG52"/>
      <c r="VIH52"/>
      <c r="VII52"/>
      <c r="VIJ52"/>
      <c r="VIK52"/>
      <c r="VIL52"/>
      <c r="VIM52"/>
      <c r="VIN52"/>
      <c r="VIO52"/>
      <c r="VIP52"/>
      <c r="VIQ52"/>
      <c r="VIR52"/>
      <c r="VIS52"/>
      <c r="VIT52"/>
      <c r="VIU52"/>
      <c r="VIV52"/>
      <c r="VIW52"/>
      <c r="VIX52"/>
      <c r="VIY52"/>
      <c r="VIZ52"/>
      <c r="VJA52"/>
      <c r="VJB52"/>
      <c r="VJC52"/>
      <c r="VJD52"/>
      <c r="VJE52"/>
      <c r="VJF52"/>
      <c r="VJG52"/>
      <c r="VJH52"/>
      <c r="VJI52"/>
      <c r="VJJ52"/>
      <c r="VJK52"/>
      <c r="VJL52"/>
      <c r="VJM52"/>
      <c r="VJN52"/>
      <c r="VJO52"/>
      <c r="VJP52"/>
      <c r="VJQ52"/>
      <c r="VJR52"/>
      <c r="VJS52"/>
      <c r="VJT52"/>
      <c r="VJU52"/>
      <c r="VJV52"/>
      <c r="VJW52"/>
      <c r="VJX52"/>
      <c r="VJY52"/>
      <c r="VJZ52"/>
      <c r="VKA52"/>
      <c r="VKB52"/>
      <c r="VKC52"/>
      <c r="VKD52"/>
      <c r="VKE52"/>
      <c r="VKF52"/>
      <c r="VKG52"/>
      <c r="VKH52"/>
      <c r="VKI52"/>
      <c r="VKJ52"/>
      <c r="VKK52"/>
      <c r="VKL52"/>
      <c r="VKM52"/>
      <c r="VKN52"/>
      <c r="VKO52"/>
      <c r="VKP52"/>
      <c r="VKQ52"/>
      <c r="VKR52"/>
      <c r="VKS52"/>
      <c r="VKT52"/>
      <c r="VKU52"/>
      <c r="VKV52"/>
      <c r="VKW52"/>
      <c r="VKX52"/>
      <c r="VKY52"/>
      <c r="VKZ52"/>
      <c r="VLA52"/>
      <c r="VLB52"/>
      <c r="VLC52"/>
      <c r="VLD52"/>
      <c r="VLE52"/>
      <c r="VLF52"/>
      <c r="VLG52"/>
      <c r="VLH52"/>
      <c r="VLI52"/>
      <c r="VLJ52"/>
      <c r="VLK52"/>
      <c r="VLL52"/>
      <c r="VLM52"/>
      <c r="VLN52"/>
      <c r="VLO52"/>
      <c r="VLP52"/>
      <c r="VLQ52"/>
      <c r="VLR52"/>
      <c r="VLS52"/>
      <c r="VLT52"/>
      <c r="VLU52"/>
      <c r="VLV52"/>
      <c r="VLW52"/>
      <c r="VLX52"/>
      <c r="VLY52"/>
      <c r="VLZ52"/>
      <c r="VMA52"/>
      <c r="VMB52"/>
      <c r="VMC52"/>
      <c r="VMD52"/>
      <c r="VME52"/>
      <c r="VMF52"/>
      <c r="VMG52"/>
      <c r="VMH52"/>
      <c r="VMI52"/>
      <c r="VMJ52"/>
      <c r="VMK52"/>
      <c r="VML52"/>
      <c r="VMM52"/>
      <c r="VMN52"/>
      <c r="VMO52"/>
      <c r="VMP52"/>
      <c r="VMQ52"/>
      <c r="VMR52"/>
      <c r="VMS52"/>
      <c r="VMT52"/>
      <c r="VMU52"/>
      <c r="VMV52"/>
      <c r="VMW52"/>
      <c r="VMX52"/>
      <c r="VMY52"/>
      <c r="VMZ52"/>
      <c r="VNA52"/>
      <c r="VNB52"/>
      <c r="VNC52"/>
      <c r="VND52"/>
      <c r="VNE52"/>
      <c r="VNF52"/>
      <c r="VNG52"/>
      <c r="VNH52"/>
      <c r="VNI52"/>
      <c r="VNJ52"/>
      <c r="VNK52"/>
      <c r="VNL52"/>
      <c r="VNM52"/>
      <c r="VNN52"/>
      <c r="VNO52"/>
      <c r="VNP52"/>
      <c r="VNQ52"/>
      <c r="VNR52"/>
      <c r="VNS52"/>
      <c r="VNT52"/>
      <c r="VNU52"/>
      <c r="VNV52"/>
      <c r="VNW52"/>
      <c r="VNX52"/>
      <c r="VNY52"/>
      <c r="VNZ52"/>
      <c r="VOA52"/>
      <c r="VOB52"/>
      <c r="VOC52"/>
      <c r="VOD52"/>
      <c r="VOE52"/>
      <c r="VOF52"/>
      <c r="VOG52"/>
      <c r="VOH52"/>
      <c r="VOI52"/>
      <c r="VOJ52"/>
      <c r="VOK52"/>
      <c r="VOL52"/>
      <c r="VOM52"/>
      <c r="VON52"/>
      <c r="VOO52"/>
      <c r="VOP52"/>
      <c r="VOQ52"/>
      <c r="VOR52"/>
      <c r="VOS52"/>
      <c r="VOT52"/>
      <c r="VOU52"/>
      <c r="VOV52"/>
      <c r="VOW52"/>
      <c r="VOX52"/>
      <c r="VOY52"/>
      <c r="VOZ52"/>
      <c r="VPA52"/>
      <c r="VPB52"/>
      <c r="VPC52"/>
      <c r="VPD52"/>
      <c r="VPE52"/>
      <c r="VPF52"/>
      <c r="VPG52"/>
      <c r="VPH52"/>
      <c r="VPI52"/>
      <c r="VPJ52"/>
      <c r="VPK52"/>
      <c r="VPL52"/>
      <c r="VPM52"/>
      <c r="VPN52"/>
      <c r="VPO52"/>
      <c r="VPP52"/>
      <c r="VPQ52"/>
      <c r="VPR52"/>
      <c r="VPS52"/>
      <c r="VPT52"/>
      <c r="VPU52"/>
      <c r="VPV52"/>
      <c r="VPW52"/>
      <c r="VPX52"/>
      <c r="VPY52"/>
      <c r="VPZ52"/>
      <c r="VQA52"/>
      <c r="VQB52"/>
      <c r="VQC52"/>
      <c r="VQD52"/>
      <c r="VQE52"/>
      <c r="VQF52"/>
      <c r="VQG52"/>
      <c r="VQH52"/>
      <c r="VQI52"/>
      <c r="VQJ52"/>
      <c r="VQK52"/>
      <c r="VQL52"/>
      <c r="VQM52"/>
      <c r="VQN52"/>
      <c r="VQO52"/>
      <c r="VQP52"/>
      <c r="VQQ52"/>
      <c r="VQR52"/>
      <c r="VQS52"/>
      <c r="VQT52"/>
      <c r="VQU52"/>
      <c r="VQV52"/>
      <c r="VQW52"/>
      <c r="VQX52"/>
      <c r="VQY52"/>
      <c r="VQZ52"/>
      <c r="VRA52"/>
      <c r="VRB52"/>
      <c r="VRC52"/>
      <c r="VRD52"/>
      <c r="VRE52"/>
      <c r="VRF52"/>
      <c r="VRG52"/>
      <c r="VRH52"/>
      <c r="VRI52"/>
      <c r="VRJ52"/>
      <c r="VRK52"/>
      <c r="VRL52"/>
      <c r="VRM52"/>
      <c r="VRN52"/>
      <c r="VRO52"/>
      <c r="VRP52"/>
      <c r="VRQ52"/>
      <c r="VRR52"/>
      <c r="VRS52"/>
      <c r="VRT52"/>
      <c r="VRU52"/>
      <c r="VRV52"/>
      <c r="VRW52"/>
      <c r="VRX52"/>
      <c r="VRY52"/>
      <c r="VRZ52"/>
      <c r="VSA52"/>
      <c r="VSB52"/>
      <c r="VSC52"/>
      <c r="VSD52"/>
      <c r="VSE52"/>
      <c r="VSF52"/>
      <c r="VSG52"/>
      <c r="VSH52"/>
      <c r="VSI52"/>
      <c r="VSJ52"/>
      <c r="VSK52"/>
      <c r="VSL52"/>
      <c r="VSM52"/>
      <c r="VSN52"/>
      <c r="VSO52"/>
      <c r="VSP52"/>
      <c r="VSQ52"/>
      <c r="VSR52"/>
      <c r="VSS52"/>
      <c r="VST52"/>
      <c r="VSU52"/>
      <c r="VSV52"/>
      <c r="VSW52"/>
      <c r="VSX52"/>
      <c r="VSY52"/>
      <c r="VSZ52"/>
      <c r="VTA52"/>
      <c r="VTB52"/>
      <c r="VTC52"/>
      <c r="VTD52"/>
      <c r="VTE52"/>
      <c r="VTF52"/>
      <c r="VTG52"/>
      <c r="VTH52"/>
      <c r="VTI52"/>
      <c r="VTJ52"/>
      <c r="VTK52"/>
      <c r="VTL52"/>
      <c r="VTM52"/>
      <c r="VTN52"/>
      <c r="VTO52"/>
      <c r="VTP52"/>
      <c r="VTQ52"/>
      <c r="VTR52"/>
      <c r="VTS52"/>
      <c r="VTT52"/>
      <c r="VTU52"/>
      <c r="VTV52"/>
      <c r="VTW52"/>
      <c r="VTX52"/>
      <c r="VTY52"/>
      <c r="VTZ52"/>
      <c r="VUA52"/>
      <c r="VUB52"/>
      <c r="VUC52"/>
      <c r="VUD52"/>
      <c r="VUE52"/>
      <c r="VUF52"/>
      <c r="VUG52"/>
      <c r="VUH52"/>
      <c r="VUI52"/>
      <c r="VUJ52"/>
      <c r="VUK52"/>
      <c r="VUL52"/>
      <c r="VUM52"/>
      <c r="VUN52"/>
      <c r="VUO52"/>
      <c r="VUP52"/>
      <c r="VUQ52"/>
      <c r="VUR52"/>
      <c r="VUS52"/>
      <c r="VUT52"/>
      <c r="VUU52"/>
      <c r="VUV52"/>
      <c r="VUW52"/>
      <c r="VUX52"/>
      <c r="VUY52"/>
      <c r="VUZ52"/>
      <c r="VVA52"/>
      <c r="VVB52"/>
      <c r="VVC52"/>
      <c r="VVD52"/>
      <c r="VVE52"/>
      <c r="VVF52"/>
      <c r="VVG52"/>
      <c r="VVH52"/>
      <c r="VVI52"/>
      <c r="VVJ52"/>
      <c r="VVK52"/>
      <c r="VVL52"/>
      <c r="VVM52"/>
      <c r="VVN52"/>
      <c r="VVO52"/>
      <c r="VVP52"/>
      <c r="VVQ52"/>
      <c r="VVR52"/>
      <c r="VVS52"/>
      <c r="VVT52"/>
      <c r="VVU52"/>
      <c r="VVV52"/>
      <c r="VVW52"/>
      <c r="VVX52"/>
      <c r="VVY52"/>
      <c r="VVZ52"/>
      <c r="VWA52"/>
      <c r="VWB52"/>
      <c r="VWC52"/>
      <c r="VWD52"/>
      <c r="VWE52"/>
      <c r="VWF52"/>
      <c r="VWG52"/>
      <c r="VWH52"/>
      <c r="VWI52"/>
      <c r="VWJ52"/>
      <c r="VWK52"/>
      <c r="VWL52"/>
      <c r="VWM52"/>
      <c r="VWN52"/>
      <c r="VWO52"/>
      <c r="VWP52"/>
      <c r="VWQ52"/>
      <c r="VWR52"/>
      <c r="VWS52"/>
      <c r="VWT52"/>
      <c r="VWU52"/>
      <c r="VWV52"/>
      <c r="VWW52"/>
      <c r="VWX52"/>
      <c r="VWY52"/>
      <c r="VWZ52"/>
      <c r="VXA52"/>
      <c r="VXB52"/>
      <c r="VXC52"/>
      <c r="VXD52"/>
      <c r="VXE52"/>
      <c r="VXF52"/>
      <c r="VXG52"/>
      <c r="VXH52"/>
      <c r="VXI52"/>
      <c r="VXJ52"/>
      <c r="VXK52"/>
      <c r="VXL52"/>
      <c r="VXM52"/>
      <c r="VXN52"/>
      <c r="VXO52"/>
      <c r="VXP52"/>
      <c r="VXQ52"/>
      <c r="VXR52"/>
      <c r="VXS52"/>
      <c r="VXT52"/>
      <c r="VXU52"/>
      <c r="VXV52"/>
      <c r="VXW52"/>
      <c r="VXX52"/>
      <c r="VXY52"/>
      <c r="VXZ52"/>
      <c r="VYA52"/>
      <c r="VYB52"/>
      <c r="VYC52"/>
      <c r="VYD52"/>
      <c r="VYE52"/>
      <c r="VYF52"/>
      <c r="VYG52"/>
      <c r="VYH52"/>
      <c r="VYI52"/>
      <c r="VYJ52"/>
      <c r="VYK52"/>
      <c r="VYL52"/>
      <c r="VYM52"/>
      <c r="VYN52"/>
      <c r="VYO52"/>
      <c r="VYP52"/>
      <c r="VYQ52"/>
      <c r="VYR52"/>
      <c r="VYS52"/>
      <c r="VYT52"/>
      <c r="VYU52"/>
      <c r="VYV52"/>
      <c r="VYW52"/>
      <c r="VYX52"/>
      <c r="VYY52"/>
      <c r="VYZ52"/>
      <c r="VZA52"/>
      <c r="VZB52"/>
      <c r="VZC52"/>
      <c r="VZD52"/>
      <c r="VZE52"/>
      <c r="VZF52"/>
      <c r="VZG52"/>
      <c r="VZH52"/>
      <c r="VZI52"/>
      <c r="VZJ52"/>
      <c r="VZK52"/>
      <c r="VZL52"/>
      <c r="VZM52"/>
      <c r="VZN52"/>
      <c r="VZO52"/>
      <c r="VZP52"/>
      <c r="VZQ52"/>
      <c r="VZR52"/>
      <c r="VZS52"/>
      <c r="VZT52"/>
      <c r="VZU52"/>
      <c r="VZV52"/>
      <c r="VZW52"/>
      <c r="VZX52"/>
      <c r="VZY52"/>
      <c r="VZZ52"/>
      <c r="WAA52"/>
      <c r="WAB52"/>
      <c r="WAC52"/>
      <c r="WAD52"/>
      <c r="WAE52"/>
      <c r="WAF52"/>
      <c r="WAG52"/>
      <c r="WAH52"/>
      <c r="WAI52"/>
      <c r="WAJ52"/>
      <c r="WAK52"/>
      <c r="WAL52"/>
      <c r="WAM52"/>
      <c r="WAN52"/>
      <c r="WAO52"/>
      <c r="WAP52"/>
      <c r="WAQ52"/>
      <c r="WAR52"/>
      <c r="WAS52"/>
      <c r="WAT52"/>
      <c r="WAU52"/>
      <c r="WAV52"/>
      <c r="WAW52"/>
      <c r="WAX52"/>
      <c r="WAY52"/>
      <c r="WAZ52"/>
      <c r="WBA52"/>
      <c r="WBB52"/>
      <c r="WBC52"/>
      <c r="WBD52"/>
      <c r="WBE52"/>
      <c r="WBF52"/>
      <c r="WBG52"/>
      <c r="WBH52"/>
      <c r="WBI52"/>
      <c r="WBJ52"/>
      <c r="WBK52"/>
      <c r="WBL52"/>
      <c r="WBM52"/>
      <c r="WBN52"/>
      <c r="WBO52"/>
      <c r="WBP52"/>
      <c r="WBQ52"/>
      <c r="WBR52"/>
      <c r="WBS52"/>
      <c r="WBT52"/>
      <c r="WBU52"/>
      <c r="WBV52"/>
      <c r="WBW52"/>
      <c r="WBX52"/>
      <c r="WBY52"/>
      <c r="WBZ52"/>
      <c r="WCA52"/>
      <c r="WCB52"/>
      <c r="WCC52"/>
      <c r="WCD52"/>
      <c r="WCE52"/>
      <c r="WCF52"/>
      <c r="WCG52"/>
      <c r="WCH52"/>
      <c r="WCI52"/>
      <c r="WCJ52"/>
      <c r="WCK52"/>
      <c r="WCL52"/>
      <c r="WCM52"/>
      <c r="WCN52"/>
      <c r="WCO52"/>
      <c r="WCP52"/>
      <c r="WCQ52"/>
      <c r="WCR52"/>
      <c r="WCS52"/>
      <c r="WCT52"/>
      <c r="WCU52"/>
      <c r="WCV52"/>
      <c r="WCW52"/>
      <c r="WCX52"/>
      <c r="WCY52"/>
      <c r="WCZ52"/>
      <c r="WDA52"/>
      <c r="WDB52"/>
      <c r="WDC52"/>
      <c r="WDD52"/>
      <c r="WDE52"/>
      <c r="WDF52"/>
      <c r="WDG52"/>
      <c r="WDH52"/>
      <c r="WDI52"/>
      <c r="WDJ52"/>
      <c r="WDK52"/>
      <c r="WDL52"/>
      <c r="WDM52"/>
      <c r="WDN52"/>
      <c r="WDO52"/>
      <c r="WDP52"/>
      <c r="WDQ52"/>
      <c r="WDR52"/>
      <c r="WDS52"/>
      <c r="WDT52"/>
      <c r="WDU52"/>
      <c r="WDV52"/>
      <c r="WDW52"/>
      <c r="WDX52"/>
      <c r="WDY52"/>
      <c r="WDZ52"/>
      <c r="WEA52"/>
      <c r="WEB52"/>
      <c r="WEC52"/>
      <c r="WED52"/>
      <c r="WEE52"/>
      <c r="WEF52"/>
      <c r="WEG52"/>
      <c r="WEH52"/>
      <c r="WEI52"/>
      <c r="WEJ52"/>
      <c r="WEK52"/>
      <c r="WEL52"/>
      <c r="WEM52"/>
      <c r="WEN52"/>
      <c r="WEO52"/>
      <c r="WEP52"/>
      <c r="WEQ52"/>
      <c r="WER52"/>
      <c r="WES52"/>
      <c r="WET52"/>
      <c r="WEU52"/>
      <c r="WEV52"/>
      <c r="WEW52"/>
      <c r="WEX52"/>
      <c r="WEY52"/>
      <c r="WEZ52"/>
      <c r="WFA52"/>
      <c r="WFB52"/>
      <c r="WFC52"/>
      <c r="WFD52"/>
      <c r="WFE52"/>
      <c r="WFF52"/>
      <c r="WFG52"/>
      <c r="WFH52"/>
      <c r="WFI52"/>
      <c r="WFJ52"/>
      <c r="WFK52"/>
      <c r="WFL52"/>
      <c r="WFM52"/>
      <c r="WFN52"/>
      <c r="WFO52"/>
      <c r="WFP52"/>
      <c r="WFQ52"/>
      <c r="WFR52"/>
      <c r="WFS52"/>
      <c r="WFT52"/>
      <c r="WFU52"/>
      <c r="WFV52"/>
      <c r="WFW52"/>
      <c r="WFX52"/>
      <c r="WFY52"/>
      <c r="WFZ52"/>
      <c r="WGA52"/>
      <c r="WGB52"/>
      <c r="WGC52"/>
      <c r="WGD52"/>
      <c r="WGE52"/>
      <c r="WGF52"/>
      <c r="WGG52"/>
      <c r="WGH52"/>
      <c r="WGI52"/>
      <c r="WGJ52"/>
      <c r="WGK52"/>
      <c r="WGL52"/>
      <c r="WGM52"/>
      <c r="WGN52"/>
      <c r="WGO52"/>
      <c r="WGP52"/>
      <c r="WGQ52"/>
      <c r="WGR52"/>
      <c r="WGS52"/>
      <c r="WGT52"/>
      <c r="WGU52"/>
      <c r="WGV52"/>
      <c r="WGW52"/>
      <c r="WGX52"/>
      <c r="WGY52"/>
      <c r="WGZ52"/>
      <c r="WHA52"/>
      <c r="WHB52"/>
      <c r="WHC52"/>
      <c r="WHD52"/>
      <c r="WHE52"/>
      <c r="WHF52"/>
      <c r="WHG52"/>
      <c r="WHH52"/>
      <c r="WHI52"/>
      <c r="WHJ52"/>
      <c r="WHK52"/>
      <c r="WHL52"/>
      <c r="WHM52"/>
      <c r="WHN52"/>
      <c r="WHO52"/>
      <c r="WHP52"/>
      <c r="WHQ52"/>
      <c r="WHR52"/>
      <c r="WHS52"/>
      <c r="WHT52"/>
      <c r="WHU52"/>
      <c r="WHV52"/>
      <c r="WHW52"/>
      <c r="WHX52"/>
      <c r="WHY52"/>
      <c r="WHZ52"/>
      <c r="WIA52"/>
      <c r="WIB52"/>
      <c r="WIC52"/>
      <c r="WID52"/>
      <c r="WIE52"/>
      <c r="WIF52"/>
      <c r="WIG52"/>
      <c r="WIH52"/>
      <c r="WII52"/>
      <c r="WIJ52"/>
      <c r="WIK52"/>
      <c r="WIL52"/>
      <c r="WIM52"/>
      <c r="WIN52"/>
      <c r="WIO52"/>
      <c r="WIP52"/>
      <c r="WIQ52"/>
      <c r="WIR52"/>
      <c r="WIS52"/>
      <c r="WIT52"/>
      <c r="WIU52"/>
      <c r="WIV52"/>
      <c r="WIW52"/>
      <c r="WIX52"/>
      <c r="WIY52"/>
      <c r="WIZ52"/>
      <c r="WJA52"/>
      <c r="WJB52"/>
      <c r="WJC52"/>
      <c r="WJD52"/>
      <c r="WJE52"/>
      <c r="WJF52"/>
      <c r="WJG52"/>
      <c r="WJH52"/>
      <c r="WJI52"/>
      <c r="WJJ52"/>
      <c r="WJK52"/>
      <c r="WJL52"/>
      <c r="WJM52"/>
      <c r="WJN52"/>
      <c r="WJO52"/>
      <c r="WJP52"/>
      <c r="WJQ52"/>
      <c r="WJR52"/>
      <c r="WJS52"/>
      <c r="WJT52"/>
      <c r="WJU52"/>
      <c r="WJV52"/>
      <c r="WJW52"/>
      <c r="WJX52"/>
      <c r="WJY52"/>
      <c r="WJZ52"/>
      <c r="WKA52"/>
      <c r="WKB52"/>
      <c r="WKC52"/>
      <c r="WKD52"/>
      <c r="WKE52"/>
      <c r="WKF52"/>
      <c r="WKG52"/>
      <c r="WKH52"/>
      <c r="WKI52"/>
      <c r="WKJ52"/>
      <c r="WKK52"/>
      <c r="WKL52"/>
      <c r="WKM52"/>
      <c r="WKN52"/>
      <c r="WKO52"/>
      <c r="WKP52"/>
      <c r="WKQ52"/>
      <c r="WKR52"/>
      <c r="WKS52"/>
      <c r="WKT52"/>
      <c r="WKU52"/>
      <c r="WKV52"/>
      <c r="WKW52"/>
      <c r="WKX52"/>
      <c r="WKY52"/>
      <c r="WKZ52"/>
      <c r="WLA52"/>
      <c r="WLB52"/>
      <c r="WLC52"/>
      <c r="WLD52"/>
      <c r="WLE52"/>
      <c r="WLF52"/>
      <c r="WLG52"/>
      <c r="WLH52"/>
      <c r="WLI52"/>
      <c r="WLJ52"/>
      <c r="WLK52"/>
      <c r="WLL52"/>
      <c r="WLM52"/>
      <c r="WLN52"/>
      <c r="WLO52"/>
      <c r="WLP52"/>
      <c r="WLQ52"/>
      <c r="WLR52"/>
      <c r="WLS52"/>
      <c r="WLT52"/>
      <c r="WLU52"/>
      <c r="WLV52"/>
      <c r="WLW52"/>
      <c r="WLX52"/>
      <c r="WLY52"/>
      <c r="WLZ52"/>
      <c r="WMA52"/>
      <c r="WMB52"/>
      <c r="WMC52"/>
      <c r="WMD52"/>
      <c r="WME52"/>
      <c r="WMF52"/>
      <c r="WMG52"/>
      <c r="WMH52"/>
      <c r="WMI52"/>
      <c r="WMJ52"/>
      <c r="WMK52"/>
      <c r="WML52"/>
      <c r="WMM52"/>
      <c r="WMN52"/>
      <c r="WMO52"/>
      <c r="WMP52"/>
      <c r="WMQ52"/>
      <c r="WMR52"/>
      <c r="WMS52"/>
      <c r="WMT52"/>
      <c r="WMU52"/>
      <c r="WMV52"/>
      <c r="WMW52"/>
      <c r="WMX52"/>
      <c r="WMY52"/>
      <c r="WMZ52"/>
      <c r="WNA52"/>
      <c r="WNB52"/>
      <c r="WNC52"/>
      <c r="WND52"/>
      <c r="WNE52"/>
      <c r="WNF52"/>
      <c r="WNG52"/>
      <c r="WNH52"/>
      <c r="WNI52"/>
      <c r="WNJ52"/>
      <c r="WNK52"/>
      <c r="WNL52"/>
      <c r="WNM52"/>
      <c r="WNN52"/>
      <c r="WNO52"/>
      <c r="WNP52"/>
      <c r="WNQ52"/>
      <c r="WNR52"/>
      <c r="WNS52"/>
      <c r="WNT52"/>
      <c r="WNU52"/>
      <c r="WNV52"/>
      <c r="WNW52"/>
      <c r="WNX52"/>
      <c r="WNY52"/>
      <c r="WNZ52"/>
      <c r="WOA52"/>
      <c r="WOB52"/>
      <c r="WOC52"/>
      <c r="WOD52"/>
      <c r="WOE52"/>
      <c r="WOF52"/>
      <c r="WOG52"/>
      <c r="WOH52"/>
      <c r="WOI52"/>
      <c r="WOJ52"/>
      <c r="WOK52"/>
      <c r="WOL52"/>
      <c r="WOM52"/>
      <c r="WON52"/>
      <c r="WOO52"/>
      <c r="WOP52"/>
      <c r="WOQ52"/>
      <c r="WOR52"/>
      <c r="WOS52"/>
      <c r="WOT52"/>
      <c r="WOU52"/>
      <c r="WOV52"/>
      <c r="WOW52"/>
      <c r="WOX52"/>
      <c r="WOY52"/>
      <c r="WOZ52"/>
      <c r="WPA52"/>
      <c r="WPB52"/>
      <c r="WPC52"/>
      <c r="WPD52"/>
      <c r="WPE52"/>
      <c r="WPF52"/>
      <c r="WPG52"/>
      <c r="WPH52"/>
      <c r="WPI52"/>
      <c r="WPJ52"/>
      <c r="WPK52"/>
      <c r="WPL52"/>
      <c r="WPM52"/>
      <c r="WPN52"/>
      <c r="WPO52"/>
      <c r="WPP52"/>
      <c r="WPQ52"/>
      <c r="WPR52"/>
      <c r="WPS52"/>
      <c r="WPT52"/>
      <c r="WPU52"/>
      <c r="WPV52"/>
      <c r="WPW52"/>
      <c r="WPX52"/>
      <c r="WPY52"/>
      <c r="WPZ52"/>
      <c r="WQA52"/>
      <c r="WQB52"/>
      <c r="WQC52"/>
      <c r="WQD52"/>
      <c r="WQE52"/>
      <c r="WQF52"/>
      <c r="WQG52"/>
      <c r="WQH52"/>
      <c r="WQI52"/>
      <c r="WQJ52"/>
      <c r="WQK52"/>
      <c r="WQL52"/>
      <c r="WQM52"/>
      <c r="WQN52"/>
      <c r="WQO52"/>
      <c r="WQP52"/>
      <c r="WQQ52"/>
      <c r="WQR52"/>
      <c r="WQS52"/>
      <c r="WQT52"/>
      <c r="WQU52"/>
      <c r="WQV52"/>
      <c r="WQW52"/>
      <c r="WQX52"/>
      <c r="WQY52"/>
      <c r="WQZ52"/>
      <c r="WRA52"/>
      <c r="WRB52"/>
      <c r="WRC52"/>
      <c r="WRD52"/>
      <c r="WRE52"/>
      <c r="WRF52"/>
      <c r="WRG52"/>
      <c r="WRH52"/>
      <c r="WRI52"/>
      <c r="WRJ52"/>
      <c r="WRK52"/>
      <c r="WRL52"/>
      <c r="WRM52"/>
      <c r="WRN52"/>
      <c r="WRO52"/>
      <c r="WRP52"/>
      <c r="WRQ52"/>
      <c r="WRR52"/>
      <c r="WRS52"/>
      <c r="WRT52"/>
      <c r="WRU52"/>
      <c r="WRV52"/>
      <c r="WRW52"/>
      <c r="WRX52"/>
      <c r="WRY52"/>
      <c r="WRZ52"/>
      <c r="WSA52"/>
      <c r="WSB52"/>
      <c r="WSC52"/>
      <c r="WSD52"/>
      <c r="WSE52"/>
      <c r="WSF52"/>
      <c r="WSG52"/>
      <c r="WSH52"/>
      <c r="WSI52"/>
      <c r="WSJ52"/>
      <c r="WSK52"/>
      <c r="WSL52"/>
      <c r="WSM52"/>
      <c r="WSN52"/>
      <c r="WSO52"/>
      <c r="WSP52"/>
      <c r="WSQ52"/>
      <c r="WSR52"/>
      <c r="WSS52"/>
      <c r="WST52"/>
      <c r="WSU52"/>
      <c r="WSV52"/>
      <c r="WSW52"/>
      <c r="WSX52"/>
      <c r="WSY52"/>
      <c r="WSZ52"/>
      <c r="WTA52"/>
      <c r="WTB52"/>
      <c r="WTC52"/>
      <c r="WTD52"/>
      <c r="WTE52"/>
      <c r="WTF52"/>
      <c r="WTG52"/>
      <c r="WTH52"/>
      <c r="WTI52"/>
      <c r="WTJ52"/>
      <c r="WTK52"/>
      <c r="WTL52"/>
      <c r="WTM52"/>
      <c r="WTN52"/>
      <c r="WTO52"/>
      <c r="WTP52"/>
      <c r="WTQ52"/>
      <c r="WTR52"/>
      <c r="WTS52"/>
      <c r="WTT52"/>
      <c r="WTU52"/>
      <c r="WTV52"/>
      <c r="WTW52"/>
      <c r="WTX52"/>
      <c r="WTY52"/>
      <c r="WTZ52"/>
      <c r="WUA52"/>
      <c r="WUB52"/>
      <c r="WUC52"/>
      <c r="WUD52"/>
      <c r="WUE52"/>
      <c r="WUF52"/>
      <c r="WUG52"/>
      <c r="WUH52"/>
      <c r="WUI52"/>
      <c r="WUJ52"/>
      <c r="WUK52"/>
      <c r="WUL52"/>
      <c r="WUM52"/>
      <c r="WUN52"/>
      <c r="WUO52"/>
      <c r="WUP52"/>
      <c r="WUQ52"/>
      <c r="WUR52"/>
      <c r="WUS52"/>
      <c r="WUT52"/>
      <c r="WUU52"/>
      <c r="WUV52"/>
      <c r="WUW52"/>
      <c r="WUX52"/>
      <c r="WUY52"/>
      <c r="WUZ52"/>
      <c r="WVA52"/>
      <c r="WVB52"/>
      <c r="WVC52"/>
      <c r="WVD52"/>
      <c r="WVE52"/>
      <c r="WVF52"/>
      <c r="WVG52"/>
      <c r="WVH52"/>
      <c r="WVI52"/>
      <c r="WVJ52"/>
      <c r="WVK52"/>
      <c r="WVL52"/>
      <c r="WVM52"/>
      <c r="WVN52"/>
      <c r="WVO52"/>
      <c r="WVP52"/>
      <c r="WVQ52"/>
      <c r="WVR52"/>
      <c r="WVS52"/>
      <c r="WVT52"/>
      <c r="WVU52"/>
      <c r="WVV52"/>
      <c r="WVW52"/>
      <c r="WVX52"/>
      <c r="WVY52"/>
      <c r="WVZ52"/>
      <c r="WWA52"/>
      <c r="WWB52"/>
      <c r="WWC52"/>
      <c r="WWD52"/>
      <c r="WWE52"/>
      <c r="WWF52"/>
      <c r="WWG52"/>
      <c r="WWH52"/>
      <c r="WWI52"/>
      <c r="WWJ52"/>
      <c r="WWK52"/>
      <c r="WWL52"/>
      <c r="WWM52"/>
      <c r="WWN52"/>
      <c r="WWO52"/>
      <c r="WWP52"/>
      <c r="WWQ52"/>
      <c r="WWR52"/>
      <c r="WWS52"/>
      <c r="WWT52"/>
      <c r="WWU52"/>
      <c r="WWV52"/>
      <c r="WWW52"/>
      <c r="WWX52"/>
      <c r="WWY52"/>
      <c r="WWZ52"/>
      <c r="WXA52"/>
      <c r="WXB52"/>
      <c r="WXC52"/>
      <c r="WXD52"/>
      <c r="WXE52"/>
      <c r="WXF52"/>
      <c r="WXG52"/>
      <c r="WXH52"/>
      <c r="WXI52"/>
      <c r="WXJ52"/>
      <c r="WXK52"/>
      <c r="WXL52"/>
      <c r="WXM52"/>
      <c r="WXN52"/>
      <c r="WXO52"/>
      <c r="WXP52"/>
      <c r="WXQ52"/>
      <c r="WXR52"/>
      <c r="WXS52"/>
      <c r="WXT52"/>
      <c r="WXU52"/>
      <c r="WXV52"/>
      <c r="WXW52"/>
      <c r="WXX52"/>
      <c r="WXY52"/>
      <c r="WXZ52"/>
      <c r="WYA52"/>
      <c r="WYB52"/>
      <c r="WYC52"/>
      <c r="WYD52"/>
      <c r="WYE52"/>
      <c r="WYF52"/>
      <c r="WYG52"/>
      <c r="WYH52"/>
      <c r="WYI52"/>
      <c r="WYJ52"/>
      <c r="WYK52"/>
      <c r="WYL52"/>
      <c r="WYM52"/>
      <c r="WYN52"/>
      <c r="WYO52"/>
      <c r="WYP52"/>
      <c r="WYQ52"/>
      <c r="WYR52"/>
      <c r="WYS52"/>
      <c r="WYT52"/>
      <c r="WYU52"/>
      <c r="WYV52"/>
      <c r="WYW52"/>
      <c r="WYX52"/>
      <c r="WYY52"/>
      <c r="WYZ52"/>
      <c r="WZA52"/>
      <c r="WZB52"/>
      <c r="WZC52"/>
      <c r="WZD52"/>
      <c r="WZE52"/>
      <c r="WZF52"/>
      <c r="WZG52"/>
      <c r="WZH52"/>
      <c r="WZI52"/>
      <c r="WZJ52"/>
      <c r="WZK52"/>
      <c r="WZL52"/>
      <c r="WZM52"/>
      <c r="WZN52"/>
      <c r="WZO52"/>
      <c r="WZP52"/>
      <c r="WZQ52"/>
      <c r="WZR52"/>
      <c r="WZS52"/>
      <c r="WZT52"/>
      <c r="WZU52"/>
      <c r="WZV52"/>
      <c r="WZW52"/>
      <c r="WZX52"/>
      <c r="WZY52"/>
      <c r="WZZ52"/>
      <c r="XAA52"/>
      <c r="XAB52"/>
      <c r="XAC52"/>
      <c r="XAD52"/>
      <c r="XAE52"/>
      <c r="XAF52"/>
      <c r="XAG52"/>
      <c r="XAH52"/>
      <c r="XAI52"/>
      <c r="XAJ52"/>
      <c r="XAK52"/>
      <c r="XAL52"/>
      <c r="XAM52"/>
      <c r="XAN52"/>
      <c r="XAO52"/>
      <c r="XAP52"/>
      <c r="XAQ52"/>
      <c r="XAR52"/>
      <c r="XAS52"/>
      <c r="XAT52"/>
      <c r="XAU52"/>
      <c r="XAV52"/>
      <c r="XAW52"/>
      <c r="XAX52"/>
      <c r="XAY52"/>
      <c r="XAZ52"/>
      <c r="XBA52"/>
      <c r="XBB52"/>
      <c r="XBC52"/>
      <c r="XBD52"/>
      <c r="XBE52"/>
      <c r="XBF52"/>
      <c r="XBG52"/>
      <c r="XBH52"/>
      <c r="XBI52"/>
      <c r="XBJ52"/>
      <c r="XBK52"/>
      <c r="XBL52"/>
      <c r="XBM52"/>
      <c r="XBN52"/>
      <c r="XBO52"/>
      <c r="XBP52"/>
      <c r="XBQ52"/>
      <c r="XBR52"/>
      <c r="XBS52"/>
      <c r="XBT52"/>
      <c r="XBU52"/>
      <c r="XBV52"/>
      <c r="XBW52"/>
      <c r="XBX52"/>
      <c r="XBY52"/>
      <c r="XBZ52"/>
      <c r="XCA52"/>
      <c r="XCB52"/>
      <c r="XCC52"/>
      <c r="XCD52"/>
      <c r="XCE52"/>
      <c r="XCF52"/>
      <c r="XCG52"/>
      <c r="XCH52"/>
      <c r="XCI52"/>
      <c r="XCJ52"/>
      <c r="XCK52"/>
      <c r="XCL52"/>
      <c r="XCM52"/>
      <c r="XCN52"/>
      <c r="XCO52"/>
      <c r="XCP52"/>
      <c r="XCQ52"/>
      <c r="XCR52"/>
      <c r="XCS52"/>
      <c r="XCT52"/>
      <c r="XCU52"/>
      <c r="XCV52"/>
      <c r="XCW52"/>
      <c r="XCX52"/>
      <c r="XCY52"/>
      <c r="XCZ52"/>
      <c r="XDA52"/>
      <c r="XDB52"/>
      <c r="XDC52"/>
      <c r="XDD52"/>
      <c r="XDE52"/>
      <c r="XDF52"/>
      <c r="XDG52"/>
      <c r="XDH52"/>
      <c r="XDI52"/>
      <c r="XDJ52"/>
      <c r="XDK52"/>
      <c r="XDL52"/>
      <c r="XDM52"/>
      <c r="XDN52"/>
      <c r="XDO52"/>
      <c r="XDP52"/>
      <c r="XDQ52"/>
      <c r="XDR52"/>
      <c r="XDS52"/>
      <c r="XDT52"/>
      <c r="XDU52"/>
      <c r="XDV52"/>
      <c r="XDW52"/>
      <c r="XDX52"/>
      <c r="XDY52"/>
      <c r="XDZ52"/>
      <c r="XEA52"/>
      <c r="XEB52"/>
      <c r="XEC52"/>
      <c r="XED52"/>
      <c r="XEE52"/>
      <c r="XEF52"/>
      <c r="XEG52"/>
    </row>
    <row r="53" spans="1:16361" ht="16" thickTop="1" x14ac:dyDescent="0.2">
      <c r="A53" s="170">
        <f t="shared" si="13"/>
        <v>45091.999305555553</v>
      </c>
      <c r="B53" s="25">
        <f t="shared" si="16"/>
        <v>5</v>
      </c>
      <c r="C53" s="6">
        <f>Penman!Z48</f>
        <v>0.14475525716902626</v>
      </c>
      <c r="D53" s="7">
        <f t="shared" si="20"/>
        <v>0.74333333333333329</v>
      </c>
      <c r="E53" s="7">
        <f t="shared" si="8"/>
        <v>0.10760140782897619</v>
      </c>
      <c r="F53">
        <f>'Table (Dly)'!C47</f>
        <v>0</v>
      </c>
      <c r="G53" s="16"/>
      <c r="I53" s="11">
        <f t="shared" si="1"/>
        <v>2.4187495292095162</v>
      </c>
      <c r="J53" s="8">
        <f t="shared" si="2"/>
        <v>0.55592483269196946</v>
      </c>
      <c r="L53" s="11">
        <f t="shared" si="9"/>
        <v>0</v>
      </c>
      <c r="M53" s="15">
        <f t="shared" si="17"/>
        <v>19.714285714285705</v>
      </c>
      <c r="N53" s="11">
        <f t="shared" si="22"/>
        <v>4.3508571428571408</v>
      </c>
      <c r="O53" s="11">
        <f t="shared" si="21"/>
        <v>3.2757639988450618</v>
      </c>
      <c r="P53" s="11">
        <f t="shared" si="21"/>
        <v>2.9900000000000007</v>
      </c>
      <c r="Q53" s="11">
        <f t="shared" si="11"/>
        <v>0</v>
      </c>
      <c r="R53" s="11">
        <f t="shared" si="12"/>
        <v>1.9106711817557323</v>
      </c>
      <c r="T53">
        <v>1.2</v>
      </c>
      <c r="U53" s="210">
        <v>0.19533333333333336</v>
      </c>
      <c r="V53" s="210">
        <v>0.29366666666666669</v>
      </c>
      <c r="W53" s="210">
        <v>0.36633333333333334</v>
      </c>
      <c r="X53" s="210">
        <v>0.39733333333333332</v>
      </c>
      <c r="Y53">
        <f t="shared" si="4"/>
        <v>7.516</v>
      </c>
      <c r="Z53" s="25" cm="1">
        <f t="array" ref="Z53">IF(Y53&gt;0,(Y53-θr)/(θs-θr),-999)</f>
        <v>0.14871323529411765</v>
      </c>
      <c r="AA53" s="73">
        <f t="shared" si="18"/>
        <v>0.89999999999999991</v>
      </c>
      <c r="AB53" s="25">
        <f t="shared" si="19"/>
        <v>0.58684108282781589</v>
      </c>
      <c r="AC53" s="25">
        <f>IF(T53&lt;Ds,'Rainfed corn'!E53,IF(T53&gt;Dd,0,'Rainfed corn'!E53*AB53))</f>
        <v>6.3144926684153807E-2</v>
      </c>
      <c r="AE53" s="25"/>
      <c r="AF53" s="25"/>
      <c r="AG53" s="25"/>
      <c r="AH53" s="25"/>
      <c r="AI53" s="25"/>
      <c r="AJ53" s="25"/>
      <c r="AK53" s="25"/>
      <c r="AL53" s="25"/>
      <c r="AM53" s="25"/>
      <c r="AN53" s="25"/>
      <c r="AO53" s="25"/>
      <c r="AP53" s="25"/>
    </row>
    <row r="54" spans="1:16361" ht="15" x14ac:dyDescent="0.2">
      <c r="A54" s="170">
        <f t="shared" si="13"/>
        <v>45092.999305555553</v>
      </c>
      <c r="B54" s="25">
        <f t="shared" si="16"/>
        <v>5</v>
      </c>
      <c r="C54" s="6">
        <f>Penman!Z49</f>
        <v>0.16060478127553976</v>
      </c>
      <c r="D54" s="7">
        <f t="shared" si="20"/>
        <v>0.74333333333333329</v>
      </c>
      <c r="E54" s="7">
        <f t="shared" si="8"/>
        <v>0.11938288741481788</v>
      </c>
      <c r="F54">
        <f>'Table (Dly)'!C48</f>
        <v>0</v>
      </c>
      <c r="G54" s="16"/>
      <c r="I54" s="11">
        <f t="shared" si="1"/>
        <v>2.5381324166243342</v>
      </c>
      <c r="J54" s="8">
        <f t="shared" si="2"/>
        <v>0.57086775714496452</v>
      </c>
      <c r="L54" s="11">
        <f t="shared" si="9"/>
        <v>0</v>
      </c>
      <c r="M54" s="15">
        <f t="shared" si="17"/>
        <v>20.190476190476179</v>
      </c>
      <c r="N54" s="11">
        <f t="shared" si="22"/>
        <v>4.4460952380952357</v>
      </c>
      <c r="O54" s="11">
        <f t="shared" si="21"/>
        <v>3.3951468862598797</v>
      </c>
      <c r="P54" s="11">
        <f t="shared" si="21"/>
        <v>2.9900000000000007</v>
      </c>
      <c r="Q54" s="11">
        <f t="shared" si="11"/>
        <v>0</v>
      </c>
      <c r="R54" s="11">
        <f t="shared" si="12"/>
        <v>1.9106711817557323</v>
      </c>
      <c r="T54">
        <v>1.2</v>
      </c>
      <c r="U54" s="210">
        <v>0.19533333333333336</v>
      </c>
      <c r="V54" s="210">
        <v>0.29366666666666669</v>
      </c>
      <c r="W54" s="210">
        <v>0.36633333333333334</v>
      </c>
      <c r="X54" s="210">
        <v>0.39733333333333332</v>
      </c>
      <c r="Y54">
        <f t="shared" si="4"/>
        <v>7.516</v>
      </c>
      <c r="Z54" s="25" cm="1">
        <f t="array" ref="Z54">IF(Y54&gt;0,(Y54-θr)/(θs-θr),-999)</f>
        <v>0.14871323529411765</v>
      </c>
      <c r="AA54" s="73">
        <f t="shared" si="18"/>
        <v>0.89999999999999991</v>
      </c>
      <c r="AB54" s="25">
        <f t="shared" si="19"/>
        <v>0.58684108282781589</v>
      </c>
      <c r="AC54" s="25">
        <f>IF(T54&lt;Ds,'Rainfed corn'!E54,IF(T54&gt;Dd,0,'Rainfed corn'!E54*AB54))</f>
        <v>7.0058782921622959E-2</v>
      </c>
      <c r="AE54" s="25"/>
      <c r="AF54" s="25"/>
      <c r="AG54" s="25"/>
      <c r="AH54" s="25"/>
      <c r="AI54" s="25"/>
      <c r="AJ54" s="25"/>
      <c r="AK54" s="25"/>
      <c r="AL54" s="25"/>
      <c r="AM54" s="25"/>
      <c r="AN54" s="25"/>
      <c r="AO54" s="25"/>
      <c r="AP54" s="25"/>
    </row>
    <row r="55" spans="1:16361" ht="15" x14ac:dyDescent="0.2">
      <c r="A55" s="170">
        <f t="shared" si="13"/>
        <v>45093.999305555553</v>
      </c>
      <c r="B55" s="25">
        <f t="shared" si="16"/>
        <v>5</v>
      </c>
      <c r="C55" s="6">
        <f>Penman!Z50</f>
        <v>0.1130341469009396</v>
      </c>
      <c r="D55" s="7">
        <f t="shared" si="20"/>
        <v>0.74333333333333329</v>
      </c>
      <c r="E55" s="7">
        <f t="shared" si="8"/>
        <v>8.4022049196365106E-2</v>
      </c>
      <c r="F55">
        <f>'Table (Dly)'!C49</f>
        <v>0</v>
      </c>
      <c r="G55" s="16"/>
      <c r="I55" s="11">
        <f t="shared" si="1"/>
        <v>1.4986399999999991</v>
      </c>
      <c r="J55" s="8">
        <f t="shared" si="2"/>
        <v>0.33</v>
      </c>
      <c r="K55">
        <v>0.33</v>
      </c>
      <c r="L55" s="11">
        <f t="shared" si="9"/>
        <v>0</v>
      </c>
      <c r="M55" s="15">
        <f t="shared" si="17"/>
        <v>20.666666666666654</v>
      </c>
      <c r="N55" s="11">
        <f t="shared" si="22"/>
        <v>4.5413333333333306</v>
      </c>
      <c r="O55" s="11">
        <f t="shared" si="21"/>
        <v>3.4791689354562449</v>
      </c>
      <c r="P55" s="11">
        <f t="shared" si="21"/>
        <v>2.9900000000000007</v>
      </c>
      <c r="Q55" s="11">
        <f t="shared" si="11"/>
        <v>0</v>
      </c>
      <c r="R55" s="11">
        <f t="shared" si="12"/>
        <v>1.9106711817557323</v>
      </c>
      <c r="T55">
        <v>1.2</v>
      </c>
      <c r="U55" s="210">
        <v>0.19533333333333336</v>
      </c>
      <c r="V55" s="210">
        <v>0.29366666666666669</v>
      </c>
      <c r="W55" s="210">
        <v>0.36633333333333334</v>
      </c>
      <c r="X55" s="210">
        <v>0.39733333333333332</v>
      </c>
      <c r="Y55">
        <f t="shared" si="4"/>
        <v>7.516</v>
      </c>
      <c r="Z55" s="25" cm="1">
        <f t="array" ref="Z55">IF(Y55&gt;0,(Y55-θr)/(θs-θr),-999)</f>
        <v>0.14871323529411765</v>
      </c>
      <c r="AA55" s="73">
        <f t="shared" si="18"/>
        <v>0.89999999999999991</v>
      </c>
      <c r="AB55" s="25">
        <f t="shared" si="19"/>
        <v>0.58684108282781589</v>
      </c>
      <c r="AC55" s="25">
        <f>IF(T55&lt;Ds,'Rainfed corn'!E55,IF(T55&gt;Dd,0,'Rainfed corn'!E55*AB55))</f>
        <v>4.9307590331806914E-2</v>
      </c>
      <c r="AE55" s="25"/>
      <c r="AF55" s="25"/>
      <c r="AG55" s="25"/>
      <c r="AH55" s="25"/>
      <c r="AI55" s="25"/>
      <c r="AJ55" s="25"/>
      <c r="AK55" s="25"/>
      <c r="AL55" s="25"/>
      <c r="AM55" s="25"/>
      <c r="AN55" s="25"/>
      <c r="AO55" s="25"/>
      <c r="AP55" s="25"/>
    </row>
    <row r="56" spans="1:16361" ht="15" x14ac:dyDescent="0.2">
      <c r="A56" s="170">
        <f t="shared" si="13"/>
        <v>45094.999305555553</v>
      </c>
      <c r="B56" s="25">
        <f t="shared" si="16"/>
        <v>6</v>
      </c>
      <c r="C56" s="6">
        <f>Penman!Z51</f>
        <v>0.16851507296485349</v>
      </c>
      <c r="D56" s="7">
        <f t="shared" si="20"/>
        <v>0.86555555555555552</v>
      </c>
      <c r="E56" s="7">
        <f t="shared" si="8"/>
        <v>0.14585915759957874</v>
      </c>
      <c r="F56">
        <f>'Table (Dly)'!C50</f>
        <v>0</v>
      </c>
      <c r="G56" s="16"/>
      <c r="I56" s="11">
        <f t="shared" si="1"/>
        <v>1.6444991575995778</v>
      </c>
      <c r="J56" s="8">
        <f t="shared" si="2"/>
        <v>0.35468000071472305</v>
      </c>
      <c r="L56" s="11">
        <f t="shared" si="9"/>
        <v>0</v>
      </c>
      <c r="M56" s="15">
        <f t="shared" si="17"/>
        <v>21.142857142857128</v>
      </c>
      <c r="N56" s="11">
        <f t="shared" si="22"/>
        <v>4.6365714285714255</v>
      </c>
      <c r="O56" s="11">
        <f t="shared" si="21"/>
        <v>3.6250280930558239</v>
      </c>
      <c r="P56" s="11">
        <f t="shared" si="21"/>
        <v>2.9900000000000007</v>
      </c>
      <c r="Q56" s="11">
        <f t="shared" si="11"/>
        <v>0</v>
      </c>
      <c r="R56" s="11">
        <f t="shared" si="12"/>
        <v>1.9106711817557323</v>
      </c>
      <c r="T56">
        <v>1.2</v>
      </c>
      <c r="U56" s="210">
        <v>0.19533333333333336</v>
      </c>
      <c r="V56" s="210">
        <v>0.29366666666666669</v>
      </c>
      <c r="W56" s="210">
        <v>0.36633333333333334</v>
      </c>
      <c r="X56" s="210">
        <v>0.39733333333333332</v>
      </c>
      <c r="Y56">
        <f t="shared" si="4"/>
        <v>7.516</v>
      </c>
      <c r="Z56" s="25" cm="1">
        <f t="array" ref="Z56">IF(Y56&gt;0,(Y56-θr)/(θs-θr),-999)</f>
        <v>0.14871323529411765</v>
      </c>
      <c r="AA56" s="73">
        <f t="shared" si="18"/>
        <v>0.89999999999999991</v>
      </c>
      <c r="AB56" s="25">
        <f t="shared" si="19"/>
        <v>0.58684108282781589</v>
      </c>
      <c r="AC56" s="25">
        <f>IF(T56&lt;Ds,'Rainfed corn'!E56,IF(T56&gt;Dd,0,'Rainfed corn'!E56*AB56))</f>
        <v>8.5596145986089833E-2</v>
      </c>
      <c r="AE56" s="25"/>
      <c r="AF56" s="25"/>
      <c r="AG56" s="25"/>
      <c r="AH56" s="25"/>
      <c r="AI56" s="25"/>
      <c r="AJ56" s="25"/>
      <c r="AK56" s="25"/>
      <c r="AL56" s="25"/>
      <c r="AM56" s="25"/>
      <c r="AN56" s="25"/>
      <c r="AO56" s="25"/>
      <c r="AP56" s="25"/>
    </row>
    <row r="57" spans="1:16361" ht="15" x14ac:dyDescent="0.2">
      <c r="A57" s="170">
        <f t="shared" si="13"/>
        <v>45095.999305555553</v>
      </c>
      <c r="B57" s="25">
        <f t="shared" si="16"/>
        <v>6</v>
      </c>
      <c r="C57" s="6">
        <f>Penman!Z52</f>
        <v>0.19358565486919749</v>
      </c>
      <c r="D57" s="7">
        <f t="shared" si="20"/>
        <v>0.86555555555555552</v>
      </c>
      <c r="E57" s="7">
        <f t="shared" si="8"/>
        <v>0.16755913904789427</v>
      </c>
      <c r="F57">
        <f>'Table (Dly)'!C51</f>
        <v>0</v>
      </c>
      <c r="G57" s="16"/>
      <c r="I57" s="11">
        <f t="shared" si="1"/>
        <v>1.8120582966474721</v>
      </c>
      <c r="J57" s="8">
        <f t="shared" si="2"/>
        <v>0.38295250210930021</v>
      </c>
      <c r="L57" s="11">
        <f t="shared" si="9"/>
        <v>0</v>
      </c>
      <c r="M57" s="15">
        <f t="shared" si="17"/>
        <v>21.619047619047603</v>
      </c>
      <c r="N57" s="11">
        <f t="shared" si="22"/>
        <v>4.7318095238095204</v>
      </c>
      <c r="O57" s="11">
        <f t="shared" si="21"/>
        <v>3.7925872321037182</v>
      </c>
      <c r="P57" s="11">
        <f t="shared" si="21"/>
        <v>2.9900000000000007</v>
      </c>
      <c r="Q57" s="11">
        <f t="shared" si="11"/>
        <v>0</v>
      </c>
      <c r="R57" s="11">
        <f t="shared" si="12"/>
        <v>1.9106711817557323</v>
      </c>
      <c r="T57">
        <v>1.2</v>
      </c>
      <c r="U57" s="210">
        <v>0.19533333333333336</v>
      </c>
      <c r="V57" s="210">
        <v>0.29366666666666669</v>
      </c>
      <c r="W57" s="210">
        <v>0.36633333333333334</v>
      </c>
      <c r="X57" s="210">
        <v>0.39733333333333332</v>
      </c>
      <c r="Y57">
        <f t="shared" si="4"/>
        <v>7.516</v>
      </c>
      <c r="Z57" s="25" cm="1">
        <f t="array" ref="Z57">IF(Y57&gt;0,(Y57-θr)/(θs-θr),-999)</f>
        <v>0.14871323529411765</v>
      </c>
      <c r="AA57" s="73">
        <f t="shared" si="18"/>
        <v>0.89999999999999991</v>
      </c>
      <c r="AB57" s="25">
        <f t="shared" si="19"/>
        <v>0.58684108282781589</v>
      </c>
      <c r="AC57" s="25">
        <f>IF(T57&lt;Ds,'Rainfed corn'!E57,IF(T57&gt;Dd,0,'Rainfed corn'!E57*AB57))</f>
        <v>9.8330586596562838E-2</v>
      </c>
      <c r="AE57" s="25"/>
      <c r="AF57" s="25"/>
      <c r="AG57" s="25"/>
      <c r="AH57" s="25"/>
      <c r="AI57" s="25"/>
      <c r="AJ57" s="25"/>
      <c r="AK57" s="25"/>
      <c r="AL57" s="25"/>
      <c r="AM57" s="25"/>
      <c r="AN57" s="25"/>
      <c r="AO57" s="25"/>
      <c r="AP57" s="25"/>
      <c r="AQ57" s="25"/>
      <c r="AR57" s="25"/>
    </row>
    <row r="58" spans="1:16361" ht="15" x14ac:dyDescent="0.2">
      <c r="A58" s="170">
        <f t="shared" si="13"/>
        <v>45096.999305555553</v>
      </c>
      <c r="B58" s="25">
        <f t="shared" si="16"/>
        <v>6</v>
      </c>
      <c r="C58" s="6">
        <f>Penman!Z53</f>
        <v>0.22756407730230158</v>
      </c>
      <c r="D58" s="7">
        <f t="shared" si="20"/>
        <v>0.86555555555555552</v>
      </c>
      <c r="E58" s="7">
        <f t="shared" si="8"/>
        <v>0.19696935135388102</v>
      </c>
      <c r="F58">
        <f>'Table (Dly)'!C52</f>
        <v>0</v>
      </c>
      <c r="G58" s="16"/>
      <c r="I58" s="11">
        <f t="shared" si="1"/>
        <v>2.0090276480013531</v>
      </c>
      <c r="J58" s="8">
        <f t="shared" si="2"/>
        <v>0.41620216052431191</v>
      </c>
      <c r="L58" s="11">
        <f t="shared" si="9"/>
        <v>0</v>
      </c>
      <c r="M58" s="15">
        <f t="shared" si="17"/>
        <v>22.095238095238077</v>
      </c>
      <c r="N58" s="11">
        <f t="shared" si="22"/>
        <v>4.8270476190476153</v>
      </c>
      <c r="O58" s="11">
        <f t="shared" ref="O58:P73" si="23">O57+E58</f>
        <v>3.989556583457599</v>
      </c>
      <c r="P58" s="11">
        <f t="shared" si="23"/>
        <v>2.9900000000000007</v>
      </c>
      <c r="Q58" s="11">
        <f t="shared" si="11"/>
        <v>0</v>
      </c>
      <c r="R58" s="11">
        <f t="shared" si="12"/>
        <v>1.9106711817557323</v>
      </c>
      <c r="T58">
        <v>1.2</v>
      </c>
      <c r="U58" s="210">
        <v>0.19533333333333336</v>
      </c>
      <c r="V58" s="210">
        <v>0.29366666666666669</v>
      </c>
      <c r="W58" s="210">
        <v>0.36633333333333334</v>
      </c>
      <c r="X58" s="210">
        <v>0.39733333333333332</v>
      </c>
      <c r="Y58">
        <f t="shared" si="4"/>
        <v>7.516</v>
      </c>
      <c r="Z58" s="25" cm="1">
        <f t="array" ref="Z58">IF(Y58&gt;0,(Y58-θr)/(θs-θr),-999)</f>
        <v>0.14871323529411765</v>
      </c>
      <c r="AA58" s="73">
        <f t="shared" si="18"/>
        <v>0.89999999999999991</v>
      </c>
      <c r="AB58" s="25">
        <f t="shared" si="19"/>
        <v>0.58684108282781589</v>
      </c>
      <c r="AC58" s="25">
        <f>IF(T58&lt;Ds,'Rainfed corn'!E58,IF(T58&gt;Dd,0,'Rainfed corn'!E58*AB58))</f>
        <v>0.11558970743240406</v>
      </c>
      <c r="AE58" s="25"/>
      <c r="AF58" s="25"/>
      <c r="AG58" s="25"/>
      <c r="AH58" s="25"/>
      <c r="AI58" s="25"/>
      <c r="AJ58" s="25"/>
      <c r="AK58" s="25"/>
      <c r="AL58" s="25"/>
      <c r="AM58" s="25"/>
      <c r="AN58" s="25"/>
      <c r="AO58" s="25"/>
      <c r="AP58" s="25"/>
      <c r="AQ58" s="25"/>
      <c r="AR58" s="25"/>
    </row>
    <row r="59" spans="1:16361" ht="15" x14ac:dyDescent="0.2">
      <c r="A59" s="170">
        <f t="shared" si="13"/>
        <v>45097.999305555553</v>
      </c>
      <c r="B59" s="25">
        <f t="shared" si="16"/>
        <v>6</v>
      </c>
      <c r="C59" s="6">
        <f>Penman!Z54</f>
        <v>0.24411375987253647</v>
      </c>
      <c r="D59" s="7">
        <f t="shared" si="20"/>
        <v>0.86555555555555552</v>
      </c>
      <c r="E59" s="7">
        <f t="shared" si="8"/>
        <v>0.21129402104522879</v>
      </c>
      <c r="F59">
        <f>'Table (Dly)'!C53</f>
        <v>0</v>
      </c>
      <c r="G59" s="16"/>
      <c r="I59" s="11">
        <f t="shared" si="1"/>
        <v>2.2203216690465819</v>
      </c>
      <c r="J59" s="8">
        <f t="shared" si="2"/>
        <v>0.45107533327507798</v>
      </c>
      <c r="L59" s="11">
        <f t="shared" si="9"/>
        <v>0</v>
      </c>
      <c r="M59" s="15">
        <f t="shared" si="17"/>
        <v>22.571428571428552</v>
      </c>
      <c r="N59" s="11">
        <f t="shared" si="22"/>
        <v>4.9222857142857102</v>
      </c>
      <c r="O59" s="11">
        <f t="shared" si="23"/>
        <v>4.2008506045028282</v>
      </c>
      <c r="P59" s="11">
        <f t="shared" si="23"/>
        <v>2.9900000000000007</v>
      </c>
      <c r="Q59" s="11">
        <f t="shared" si="11"/>
        <v>0</v>
      </c>
      <c r="R59" s="11">
        <f t="shared" si="12"/>
        <v>1.9106711817557323</v>
      </c>
      <c r="T59">
        <v>1.2</v>
      </c>
      <c r="U59" s="210">
        <v>0.19533333333333336</v>
      </c>
      <c r="V59" s="210">
        <v>0.29366666666666669</v>
      </c>
      <c r="W59" s="210">
        <v>0.36633333333333334</v>
      </c>
      <c r="X59" s="210">
        <v>0.39733333333333332</v>
      </c>
      <c r="Y59">
        <f t="shared" si="4"/>
        <v>7.516</v>
      </c>
      <c r="Z59" s="25" cm="1">
        <f t="array" ref="Z59">IF(Y59&gt;0,(Y59-θr)/(θs-θr),-999)</f>
        <v>0.14871323529411765</v>
      </c>
      <c r="AA59" s="73">
        <f t="shared" si="18"/>
        <v>0.89999999999999991</v>
      </c>
      <c r="AB59" s="25">
        <f t="shared" si="19"/>
        <v>0.58684108282781589</v>
      </c>
      <c r="AC59" s="25">
        <f>IF(T59&lt;Ds,'Rainfed corn'!E59,IF(T59&gt;Dd,0,'Rainfed corn'!E59*AB59))</f>
        <v>0.12399601210522539</v>
      </c>
      <c r="AE59" s="25"/>
      <c r="AF59" s="25"/>
      <c r="AG59" s="25"/>
      <c r="AH59" s="25"/>
      <c r="AI59" s="25"/>
      <c r="AJ59" s="25"/>
      <c r="AK59" s="25"/>
      <c r="AL59" s="25"/>
      <c r="AM59" s="25"/>
      <c r="AN59" s="25"/>
      <c r="AO59" s="25"/>
      <c r="AP59" s="25"/>
    </row>
    <row r="60" spans="1:16361" ht="15" x14ac:dyDescent="0.2">
      <c r="A60" s="170">
        <f t="shared" si="13"/>
        <v>45098.999305555553</v>
      </c>
      <c r="B60" s="25">
        <f t="shared" si="16"/>
        <v>6</v>
      </c>
      <c r="C60" s="6">
        <f>Penman!Z55</f>
        <v>0.25521501689523313</v>
      </c>
      <c r="D60" s="7">
        <f t="shared" si="20"/>
        <v>0.86555555555555552</v>
      </c>
      <c r="E60" s="7">
        <f t="shared" si="8"/>
        <v>0.22090277573487399</v>
      </c>
      <c r="F60">
        <f>'Table (Dly)'!C54</f>
        <v>0</v>
      </c>
      <c r="G60" s="16"/>
      <c r="I60" s="11">
        <f t="shared" si="1"/>
        <v>2.4412244447814557</v>
      </c>
      <c r="J60" s="8">
        <f t="shared" si="2"/>
        <v>0.48653968320942426</v>
      </c>
      <c r="L60" s="11">
        <f t="shared" si="9"/>
        <v>0</v>
      </c>
      <c r="M60" s="15">
        <f t="shared" si="17"/>
        <v>23.047619047619026</v>
      </c>
      <c r="N60" s="11">
        <f t="shared" si="22"/>
        <v>5.0175238095238051</v>
      </c>
      <c r="O60" s="11">
        <f t="shared" si="23"/>
        <v>4.4217533802377025</v>
      </c>
      <c r="P60" s="11">
        <f t="shared" si="23"/>
        <v>2.9900000000000007</v>
      </c>
      <c r="Q60" s="11">
        <f t="shared" si="11"/>
        <v>0</v>
      </c>
      <c r="R60" s="11">
        <f t="shared" si="12"/>
        <v>1.9106711817557323</v>
      </c>
      <c r="T60">
        <v>1.2</v>
      </c>
      <c r="U60" s="210">
        <v>0.19533333333333336</v>
      </c>
      <c r="V60" s="210">
        <v>0.29366666666666669</v>
      </c>
      <c r="W60" s="210">
        <v>0.36633333333333334</v>
      </c>
      <c r="X60" s="210">
        <v>0.39733333333333332</v>
      </c>
      <c r="Y60">
        <f t="shared" si="4"/>
        <v>7.516</v>
      </c>
      <c r="Z60" s="25" cm="1">
        <f t="array" ref="Z60">IF(Y60&gt;0,(Y60-θr)/(θs-θr),-999)</f>
        <v>0.14871323529411765</v>
      </c>
      <c r="AA60" s="73">
        <f t="shared" si="18"/>
        <v>0.89999999999999991</v>
      </c>
      <c r="AB60" s="25">
        <f t="shared" si="19"/>
        <v>0.58684108282781589</v>
      </c>
      <c r="AC60" s="25">
        <f>IF(T60&lt;Ds,'Rainfed corn'!E60,IF(T60&gt;Dd,0,'Rainfed corn'!E60*AB60))</f>
        <v>0.12963482411192362</v>
      </c>
      <c r="AE60" s="25"/>
      <c r="AF60" s="25"/>
      <c r="AG60" s="25"/>
      <c r="AH60" s="25"/>
      <c r="AI60" s="25"/>
      <c r="AJ60" s="25"/>
      <c r="AK60" s="25"/>
      <c r="AL60" s="25"/>
      <c r="AM60" s="25"/>
      <c r="AN60" s="25"/>
      <c r="AO60" s="25"/>
      <c r="AP60" s="25"/>
      <c r="AQ60" s="25"/>
      <c r="AR60" s="25"/>
    </row>
    <row r="61" spans="1:16361" ht="15" x14ac:dyDescent="0.2">
      <c r="A61" s="170">
        <f t="shared" si="13"/>
        <v>45099.999305555553</v>
      </c>
      <c r="B61" s="25">
        <f t="shared" si="16"/>
        <v>6</v>
      </c>
      <c r="C61" s="6">
        <f>Penman!Z56</f>
        <v>0.17973010811137108</v>
      </c>
      <c r="D61" s="7">
        <f t="shared" si="20"/>
        <v>0.86555555555555552</v>
      </c>
      <c r="E61" s="7">
        <f t="shared" si="8"/>
        <v>0.15556639357639784</v>
      </c>
      <c r="F61">
        <f>'Table (Dly)'!C55</f>
        <v>0</v>
      </c>
      <c r="G61" s="16"/>
      <c r="I61" s="11">
        <f t="shared" si="1"/>
        <v>2.5967908383578537</v>
      </c>
      <c r="J61" s="8">
        <f t="shared" si="2"/>
        <v>0.50790372928167593</v>
      </c>
      <c r="L61" s="11">
        <f t="shared" si="9"/>
        <v>0</v>
      </c>
      <c r="M61" s="15">
        <f t="shared" si="17"/>
        <v>23.523809523809501</v>
      </c>
      <c r="N61" s="11">
        <f t="shared" si="22"/>
        <v>5.1127619047619</v>
      </c>
      <c r="O61" s="11">
        <f t="shared" si="23"/>
        <v>4.5773197738141</v>
      </c>
      <c r="P61" s="11">
        <f t="shared" si="23"/>
        <v>2.9900000000000007</v>
      </c>
      <c r="Q61" s="11">
        <f t="shared" si="11"/>
        <v>0</v>
      </c>
      <c r="R61" s="11">
        <f t="shared" si="12"/>
        <v>1.9106711817557323</v>
      </c>
      <c r="T61">
        <v>1.2</v>
      </c>
      <c r="U61" s="210">
        <v>0.19533333333333336</v>
      </c>
      <c r="V61" s="210">
        <v>0.29366666666666669</v>
      </c>
      <c r="W61" s="210">
        <v>0.36633333333333334</v>
      </c>
      <c r="X61" s="210">
        <v>0.39733333333333332</v>
      </c>
      <c r="Y61">
        <f t="shared" si="4"/>
        <v>7.516</v>
      </c>
      <c r="Z61" s="25" cm="1">
        <f t="array" ref="Z61">IF(Y61&gt;0,(Y61-θr)/(θs-θr),-999)</f>
        <v>0.14871323529411765</v>
      </c>
      <c r="AA61" s="73">
        <f t="shared" si="18"/>
        <v>0.89999999999999991</v>
      </c>
      <c r="AB61" s="25">
        <f t="shared" si="19"/>
        <v>0.58684108282781589</v>
      </c>
      <c r="AC61" s="25">
        <f>IF(T61&lt;Ds,'Rainfed corn'!E61,IF(T61&gt;Dd,0,'Rainfed corn'!E61*AB61))</f>
        <v>9.1292750857991489E-2</v>
      </c>
      <c r="AE61" s="25"/>
      <c r="AF61" s="25"/>
      <c r="AG61" s="25"/>
      <c r="AH61" s="25"/>
      <c r="AI61" s="25"/>
      <c r="AJ61" s="25"/>
      <c r="AK61" s="25"/>
      <c r="AL61" s="25"/>
      <c r="AM61" s="25"/>
      <c r="AN61" s="25"/>
      <c r="AO61" s="25"/>
      <c r="AP61" s="25"/>
    </row>
    <row r="62" spans="1:16361" ht="12.75" customHeight="1" x14ac:dyDescent="0.2">
      <c r="A62" s="170">
        <f t="shared" si="13"/>
        <v>45100.999305555553</v>
      </c>
      <c r="B62" s="25">
        <f t="shared" si="16"/>
        <v>6</v>
      </c>
      <c r="C62" s="6">
        <f>Penman!Z57</f>
        <v>0.12902624895701276</v>
      </c>
      <c r="D62" s="7">
        <f t="shared" si="20"/>
        <v>0.86555555555555552</v>
      </c>
      <c r="E62" s="7">
        <f t="shared" si="8"/>
        <v>0.1116793865972366</v>
      </c>
      <c r="F62">
        <f>'Table (Dly)'!C56</f>
        <v>0</v>
      </c>
      <c r="G62" s="16"/>
      <c r="I62" s="11">
        <f t="shared" si="1"/>
        <v>2.7084702249550903</v>
      </c>
      <c r="J62" s="8">
        <f t="shared" si="2"/>
        <v>0.52005956700366607</v>
      </c>
      <c r="L62" s="11">
        <f t="shared" si="9"/>
        <v>0</v>
      </c>
      <c r="M62" s="15">
        <f t="shared" si="17"/>
        <v>23.999999999999975</v>
      </c>
      <c r="N62" s="11">
        <f t="shared" si="22"/>
        <v>5.2079999999999949</v>
      </c>
      <c r="O62" s="11">
        <f t="shared" si="23"/>
        <v>4.6889991604113366</v>
      </c>
      <c r="P62" s="11">
        <f t="shared" si="23"/>
        <v>2.9900000000000007</v>
      </c>
      <c r="Q62" s="11">
        <f t="shared" si="11"/>
        <v>0</v>
      </c>
      <c r="R62" s="11">
        <f t="shared" si="12"/>
        <v>1.9106711817557323</v>
      </c>
      <c r="T62">
        <v>1.2</v>
      </c>
      <c r="U62" s="210">
        <v>0.19533333333333336</v>
      </c>
      <c r="V62" s="210">
        <v>0.29366666666666669</v>
      </c>
      <c r="W62" s="210">
        <v>0.36633333333333334</v>
      </c>
      <c r="X62" s="210">
        <v>0.39733333333333332</v>
      </c>
      <c r="Y62">
        <f t="shared" si="4"/>
        <v>7.516</v>
      </c>
      <c r="Z62" s="25" cm="1">
        <f t="array" ref="Z62">IF(Y62&gt;0,(Y62-θr)/(θs-θr),-999)</f>
        <v>0.14871323529411765</v>
      </c>
      <c r="AA62" s="73">
        <f t="shared" si="18"/>
        <v>0.89999999999999991</v>
      </c>
      <c r="AB62" s="25">
        <f t="shared" si="19"/>
        <v>0.58684108282781589</v>
      </c>
      <c r="AC62" s="25">
        <f>IF(T62&lt;Ds,'Rainfed corn'!E62,IF(T62&gt;Dd,0,'Rainfed corn'!E62*AB62))</f>
        <v>6.5538052160268589E-2</v>
      </c>
      <c r="AE62" s="25"/>
      <c r="AF62" s="25"/>
      <c r="AG62" s="25"/>
      <c r="AH62" s="25"/>
      <c r="AI62" s="25"/>
      <c r="AJ62" s="25"/>
      <c r="AK62" s="25"/>
      <c r="AL62" s="25"/>
      <c r="AM62" s="25"/>
      <c r="AN62" s="25"/>
      <c r="AO62" s="25"/>
      <c r="AP62" s="25"/>
    </row>
    <row r="63" spans="1:16361" ht="15" x14ac:dyDescent="0.2">
      <c r="A63" s="170">
        <f t="shared" si="13"/>
        <v>45101.999305555553</v>
      </c>
      <c r="B63" s="25">
        <f t="shared" si="16"/>
        <v>7</v>
      </c>
      <c r="C63" s="6">
        <f>Penman!Z58</f>
        <v>0.20318232530470035</v>
      </c>
      <c r="D63" s="7">
        <f t="shared" si="20"/>
        <v>0.93888888888888899</v>
      </c>
      <c r="E63" s="7">
        <f t="shared" si="8"/>
        <v>0.19076562764719091</v>
      </c>
      <c r="F63">
        <f>'Table (Dly)'!C57</f>
        <v>0</v>
      </c>
      <c r="G63" s="16"/>
      <c r="I63" s="11">
        <f t="shared" si="1"/>
        <v>2.8992358526022812</v>
      </c>
      <c r="J63" s="8">
        <f t="shared" si="2"/>
        <v>0.55668891178999258</v>
      </c>
      <c r="L63" s="11">
        <f t="shared" si="9"/>
        <v>0</v>
      </c>
      <c r="M63" s="15">
        <f t="shared" si="17"/>
        <v>24</v>
      </c>
      <c r="N63" s="11">
        <f t="shared" si="22"/>
        <v>5.2080000000000002</v>
      </c>
      <c r="O63" s="11">
        <f t="shared" si="23"/>
        <v>4.8797647880585275</v>
      </c>
      <c r="P63" s="11">
        <f t="shared" si="23"/>
        <v>2.9900000000000007</v>
      </c>
      <c r="Q63" s="11">
        <f t="shared" si="11"/>
        <v>0</v>
      </c>
      <c r="R63" s="11">
        <f t="shared" si="12"/>
        <v>1.9106711817557323</v>
      </c>
      <c r="T63">
        <v>1.2</v>
      </c>
      <c r="U63" s="210">
        <v>0.19533333333333336</v>
      </c>
      <c r="V63" s="210">
        <v>0.29366666666666669</v>
      </c>
      <c r="W63" s="210">
        <v>0.36633333333333334</v>
      </c>
      <c r="X63" s="210">
        <v>0.39733333333333332</v>
      </c>
      <c r="Y63">
        <f t="shared" si="4"/>
        <v>7.516</v>
      </c>
      <c r="Z63" s="25" cm="1">
        <f t="array" ref="Z63">IF(Y63&gt;0,(Y63-θr)/(θs-θr),-999)</f>
        <v>0.14871323529411765</v>
      </c>
      <c r="AA63" s="73">
        <f t="shared" si="18"/>
        <v>0.89999999999999991</v>
      </c>
      <c r="AB63" s="25">
        <f t="shared" si="19"/>
        <v>0.58684108282781589</v>
      </c>
      <c r="AC63" s="25">
        <f>IF(T63&lt;Ds,'Rainfed corn'!E63,IF(T63&gt;Dd,0,'Rainfed corn'!E63*AB63))</f>
        <v>0.11194910749480544</v>
      </c>
      <c r="AE63" s="25"/>
      <c r="AF63" s="25"/>
      <c r="AG63" s="25"/>
      <c r="AH63" s="25"/>
      <c r="AI63" s="25"/>
      <c r="AJ63" s="25"/>
      <c r="AK63" s="25"/>
      <c r="AL63" s="25"/>
      <c r="AM63" s="25"/>
      <c r="AN63" s="25"/>
      <c r="AO63" s="25"/>
      <c r="AP63" s="25"/>
    </row>
    <row r="64" spans="1:16361" ht="15" x14ac:dyDescent="0.2">
      <c r="A64" s="170">
        <f t="shared" si="13"/>
        <v>45102.999305555553</v>
      </c>
      <c r="B64" s="25">
        <f t="shared" si="16"/>
        <v>7</v>
      </c>
      <c r="C64" s="6">
        <f>Penman!Z59</f>
        <v>0.25229202601672679</v>
      </c>
      <c r="D64" s="7">
        <f t="shared" si="20"/>
        <v>0.93888888888888899</v>
      </c>
      <c r="E64" s="7">
        <f t="shared" si="8"/>
        <v>0.23687417998237129</v>
      </c>
      <c r="F64">
        <f>'Table (Dly)'!C58</f>
        <v>0.32992125984251974</v>
      </c>
      <c r="G64" s="16"/>
      <c r="I64" s="11">
        <f t="shared" si="1"/>
        <v>2.8061887727421331</v>
      </c>
      <c r="J64" s="261">
        <f t="shared" si="2"/>
        <v>0.53882272902114692</v>
      </c>
      <c r="L64" s="11">
        <f t="shared" si="9"/>
        <v>0</v>
      </c>
      <c r="M64" s="15">
        <f t="shared" si="17"/>
        <v>24</v>
      </c>
      <c r="N64" s="11">
        <f t="shared" si="22"/>
        <v>5.2080000000000002</v>
      </c>
      <c r="O64" s="11">
        <f t="shared" si="23"/>
        <v>5.116638968040899</v>
      </c>
      <c r="P64" s="11">
        <f t="shared" si="23"/>
        <v>3.3199212598425203</v>
      </c>
      <c r="Q64" s="11">
        <f t="shared" si="11"/>
        <v>0</v>
      </c>
      <c r="R64" s="11">
        <f t="shared" si="12"/>
        <v>1.9106711817557323</v>
      </c>
      <c r="T64">
        <v>1.2</v>
      </c>
      <c r="U64" s="210">
        <v>0.19533333333333336</v>
      </c>
      <c r="V64" s="210">
        <v>0.29366666666666669</v>
      </c>
      <c r="W64" s="210">
        <v>0.36633333333333334</v>
      </c>
      <c r="X64" s="210">
        <v>0.39733333333333332</v>
      </c>
      <c r="Y64">
        <f t="shared" si="4"/>
        <v>7.516</v>
      </c>
      <c r="Z64" s="25" cm="1">
        <f t="array" ref="Z64">IF(Y64&gt;0,(Y64-θr)/(θs-θr),-999)</f>
        <v>0.14871323529411765</v>
      </c>
      <c r="AA64" s="73">
        <f t="shared" si="18"/>
        <v>0.89999999999999991</v>
      </c>
      <c r="AB64" s="25">
        <f t="shared" si="19"/>
        <v>0.58684108282781589</v>
      </c>
      <c r="AC64" s="25">
        <f>IF(T64&lt;Ds,'Rainfed corn'!E64,IF(T64&gt;Dd,0,'Rainfed corn'!E64*AB64))</f>
        <v>0.13900750027480571</v>
      </c>
      <c r="AE64" s="25"/>
      <c r="AF64" s="25"/>
      <c r="AG64" s="25"/>
      <c r="AH64" s="25"/>
      <c r="AI64" s="25"/>
      <c r="AJ64" s="25"/>
      <c r="AK64" s="25"/>
      <c r="AL64" s="25"/>
      <c r="AM64" s="25"/>
      <c r="AN64" s="25"/>
      <c r="AO64" s="25"/>
      <c r="AP64" s="25"/>
    </row>
    <row r="65" spans="1:44" ht="15" x14ac:dyDescent="0.2">
      <c r="A65" s="170">
        <f t="shared" si="13"/>
        <v>45103.999305555553</v>
      </c>
      <c r="B65" s="25">
        <f t="shared" si="16"/>
        <v>7</v>
      </c>
      <c r="C65" s="6">
        <f>Penman!Z60</f>
        <v>0.14278000028639762</v>
      </c>
      <c r="D65" s="7">
        <f t="shared" si="20"/>
        <v>0.93888888888888899</v>
      </c>
      <c r="E65" s="7">
        <f t="shared" si="8"/>
        <v>0.13405455582445111</v>
      </c>
      <c r="F65">
        <f>'Table (Dly)'!C59</f>
        <v>0.01</v>
      </c>
      <c r="G65" s="16"/>
      <c r="I65" s="11">
        <f t="shared" si="1"/>
        <v>2.9302433285665845</v>
      </c>
      <c r="J65" s="261">
        <f t="shared" si="2"/>
        <v>0.56264272821939021</v>
      </c>
      <c r="L65" s="11">
        <f t="shared" si="9"/>
        <v>0</v>
      </c>
      <c r="M65" s="15">
        <f t="shared" si="17"/>
        <v>24</v>
      </c>
      <c r="N65" s="11">
        <f t="shared" si="22"/>
        <v>5.2080000000000002</v>
      </c>
      <c r="O65" s="11">
        <f t="shared" si="23"/>
        <v>5.2506935238653503</v>
      </c>
      <c r="P65" s="11">
        <f t="shared" si="23"/>
        <v>3.3299212598425201</v>
      </c>
      <c r="Q65" s="11">
        <f t="shared" si="11"/>
        <v>0</v>
      </c>
      <c r="R65" s="11">
        <f t="shared" si="12"/>
        <v>1.9106711817557323</v>
      </c>
      <c r="T65">
        <v>1.2</v>
      </c>
      <c r="U65" s="210">
        <v>0.19533333333333336</v>
      </c>
      <c r="V65" s="210">
        <v>0.29366666666666669</v>
      </c>
      <c r="W65" s="210">
        <v>0.36633333333333334</v>
      </c>
      <c r="X65" s="210">
        <v>0.39733333333333332</v>
      </c>
      <c r="Y65">
        <f t="shared" si="4"/>
        <v>7.516</v>
      </c>
      <c r="Z65" s="25" cm="1">
        <f t="array" ref="Z65">IF(Y65&gt;0,(Y65-θr)/(θs-θr),-999)</f>
        <v>0.14871323529411765</v>
      </c>
      <c r="AA65" s="73">
        <f t="shared" si="18"/>
        <v>0.89999999999999991</v>
      </c>
      <c r="AB65" s="25">
        <f t="shared" si="19"/>
        <v>0.58684108282781589</v>
      </c>
      <c r="AC65" s="25">
        <f>IF(T65&lt;Ds,'Rainfed corn'!E65,IF(T65&gt;Dd,0,'Rainfed corn'!E65*AB65))</f>
        <v>7.8668720698022776E-2</v>
      </c>
      <c r="AE65" s="25"/>
      <c r="AF65" s="25"/>
      <c r="AG65" s="25"/>
      <c r="AH65" s="25"/>
      <c r="AI65" s="25"/>
      <c r="AJ65" s="25"/>
      <c r="AK65" s="25"/>
      <c r="AL65" s="25"/>
      <c r="AM65" s="25"/>
      <c r="AN65" s="25"/>
      <c r="AO65" s="25"/>
      <c r="AP65" s="25"/>
    </row>
    <row r="66" spans="1:44" ht="15" x14ac:dyDescent="0.2">
      <c r="A66" s="170">
        <f t="shared" si="13"/>
        <v>45104.999305555553</v>
      </c>
      <c r="B66" s="25">
        <f t="shared" si="16"/>
        <v>7</v>
      </c>
      <c r="C66" s="6">
        <f>Penman!Z61</f>
        <v>0.10961822077550817</v>
      </c>
      <c r="D66" s="7">
        <f t="shared" si="20"/>
        <v>0.93888888888888899</v>
      </c>
      <c r="E66" s="7">
        <f t="shared" si="8"/>
        <v>0.1029193295058938</v>
      </c>
      <c r="F66">
        <f>'Table (Dly)'!C60</f>
        <v>0</v>
      </c>
      <c r="G66" s="16"/>
      <c r="I66" s="11">
        <f t="shared" si="1"/>
        <v>3.0331626580724782</v>
      </c>
      <c r="J66" s="261">
        <f t="shared" si="2"/>
        <v>0.58240450423818702</v>
      </c>
      <c r="L66" s="11">
        <f t="shared" si="9"/>
        <v>0</v>
      </c>
      <c r="M66" s="15">
        <f t="shared" si="17"/>
        <v>24</v>
      </c>
      <c r="N66" s="11">
        <f t="shared" si="22"/>
        <v>5.2080000000000002</v>
      </c>
      <c r="O66" s="11">
        <f t="shared" si="23"/>
        <v>5.3536128533712439</v>
      </c>
      <c r="P66" s="11">
        <f t="shared" si="23"/>
        <v>3.3299212598425201</v>
      </c>
      <c r="Q66" s="11">
        <f t="shared" si="11"/>
        <v>0</v>
      </c>
      <c r="R66" s="11">
        <f t="shared" si="12"/>
        <v>1.9106711817557323</v>
      </c>
      <c r="T66">
        <v>1.2</v>
      </c>
      <c r="U66" s="210">
        <v>0.19533333333333336</v>
      </c>
      <c r="V66" s="210">
        <v>0.29366666666666669</v>
      </c>
      <c r="W66" s="210">
        <v>0.36633333333333334</v>
      </c>
      <c r="X66" s="210">
        <v>0.39733333333333332</v>
      </c>
      <c r="Y66">
        <f>U66*6+V66*6+W66*6+X66*6</f>
        <v>7.516</v>
      </c>
      <c r="Z66" s="25" cm="1">
        <f t="array" ref="Z66">IF(Y66&gt;0,(Y66-θr)/(θs-θr),-999)</f>
        <v>0.14871323529411765</v>
      </c>
      <c r="AA66" s="73">
        <f t="shared" si="18"/>
        <v>0.89999999999999991</v>
      </c>
      <c r="AB66" s="25">
        <f t="shared" si="19"/>
        <v>0.58684108282781589</v>
      </c>
      <c r="AC66" s="25">
        <f>IF(T66&lt;Ds,'Rainfed corn'!E66,IF(T66&gt;Dd,0,'Rainfed corn'!E66*AB66))</f>
        <v>6.0397290771151503E-2</v>
      </c>
      <c r="AE66" s="25"/>
      <c r="AF66" s="25"/>
      <c r="AG66" s="25"/>
      <c r="AH66" s="25"/>
      <c r="AI66" s="25"/>
      <c r="AJ66" s="25"/>
      <c r="AK66" s="25"/>
      <c r="AL66" s="25"/>
      <c r="AM66" s="25"/>
      <c r="AN66" s="25"/>
      <c r="AO66" s="25"/>
      <c r="AP66" s="25"/>
    </row>
    <row r="67" spans="1:44" x14ac:dyDescent="0.15">
      <c r="A67" s="170">
        <f t="shared" si="13"/>
        <v>45105.999305555553</v>
      </c>
      <c r="B67" s="25">
        <f t="shared" si="16"/>
        <v>7</v>
      </c>
      <c r="C67" s="6">
        <f>Penman!Z62</f>
        <v>0.13774269290381383</v>
      </c>
      <c r="D67" s="7">
        <f t="shared" si="20"/>
        <v>0.93888888888888899</v>
      </c>
      <c r="E67" s="7">
        <f t="shared" si="8"/>
        <v>0.12932508389302522</v>
      </c>
      <c r="F67">
        <f>'Table (Dly)'!C61</f>
        <v>0</v>
      </c>
      <c r="G67" s="16"/>
      <c r="I67" s="11">
        <f t="shared" si="1"/>
        <v>3.1624877419655033</v>
      </c>
      <c r="J67" s="261">
        <f t="shared" si="2"/>
        <v>0.60723650959399067</v>
      </c>
      <c r="L67" s="11">
        <f t="shared" si="9"/>
        <v>0</v>
      </c>
      <c r="M67" s="15">
        <f t="shared" si="17"/>
        <v>24</v>
      </c>
      <c r="N67" s="11">
        <f t="shared" si="22"/>
        <v>5.2080000000000002</v>
      </c>
      <c r="O67" s="11">
        <f t="shared" si="23"/>
        <v>5.4829379372642695</v>
      </c>
      <c r="P67" s="11">
        <f t="shared" si="23"/>
        <v>3.3299212598425201</v>
      </c>
      <c r="Q67" s="11">
        <f t="shared" si="11"/>
        <v>0</v>
      </c>
      <c r="R67" s="11">
        <f t="shared" si="12"/>
        <v>1.9106711817557323</v>
      </c>
      <c r="Z67" s="25"/>
      <c r="AA67" s="73"/>
      <c r="AB67" s="25"/>
      <c r="AC67" s="25">
        <f>AC66</f>
        <v>6.0397290771151503E-2</v>
      </c>
      <c r="AE67" s="25"/>
      <c r="AF67" s="25"/>
      <c r="AG67" s="25"/>
      <c r="AH67" s="25"/>
      <c r="AI67" s="25"/>
      <c r="AJ67" s="25"/>
      <c r="AK67" s="25"/>
      <c r="AL67" s="25"/>
      <c r="AM67" s="25"/>
      <c r="AN67" s="25"/>
      <c r="AO67" s="25"/>
      <c r="AP67" s="25"/>
      <c r="AQ67" s="25"/>
      <c r="AR67" s="25"/>
    </row>
    <row r="68" spans="1:44" ht="15" x14ac:dyDescent="0.2">
      <c r="A68" s="170">
        <f t="shared" si="13"/>
        <v>45106.999305555553</v>
      </c>
      <c r="B68" s="25">
        <f t="shared" si="16"/>
        <v>7</v>
      </c>
      <c r="C68" s="6">
        <f>Penman!Z63</f>
        <v>0.1146635660401969</v>
      </c>
      <c r="D68" s="7">
        <f t="shared" si="20"/>
        <v>0.93888888888888899</v>
      </c>
      <c r="E68" s="7">
        <f t="shared" si="8"/>
        <v>0.10765634811551821</v>
      </c>
      <c r="F68">
        <f>'Table (Dly)'!C62</f>
        <v>0.42007874015748031</v>
      </c>
      <c r="G68" s="16"/>
      <c r="I68" s="11">
        <f t="shared" si="1"/>
        <v>2.8500653499235411</v>
      </c>
      <c r="J68" s="261">
        <f t="shared" si="2"/>
        <v>0.54724757102986576</v>
      </c>
      <c r="L68" s="11">
        <f t="shared" si="9"/>
        <v>0</v>
      </c>
      <c r="M68" s="15">
        <f t="shared" si="17"/>
        <v>24</v>
      </c>
      <c r="N68" s="11">
        <f t="shared" si="22"/>
        <v>5.2080000000000002</v>
      </c>
      <c r="O68" s="11">
        <f t="shared" si="23"/>
        <v>5.5905942853797876</v>
      </c>
      <c r="P68" s="11">
        <f t="shared" si="23"/>
        <v>3.7500000000000004</v>
      </c>
      <c r="Q68" s="11">
        <f t="shared" si="11"/>
        <v>0</v>
      </c>
      <c r="R68" s="11">
        <f t="shared" si="12"/>
        <v>1.9106711817557323</v>
      </c>
      <c r="T68">
        <v>1.2</v>
      </c>
      <c r="U68" s="210">
        <v>0.20698333333333335</v>
      </c>
      <c r="V68" s="210">
        <v>0.28783333333333333</v>
      </c>
      <c r="W68" s="210">
        <v>0.3686666666666667</v>
      </c>
      <c r="X68" s="210">
        <v>0.40656666666666669</v>
      </c>
      <c r="Y68">
        <f>U68*6+V68*6+W68*6+X68*6</f>
        <v>7.6203000000000003</v>
      </c>
      <c r="Z68" s="25" cm="1">
        <f t="array" ref="Z68">IF(Y68&gt;0,(Y68-θr)/(θs-θr),-999)</f>
        <v>0.15350643382352944</v>
      </c>
      <c r="AA68" s="73">
        <f>(Ds-T68)/(Ds-Dd)</f>
        <v>0.89999999999999991</v>
      </c>
      <c r="AB68" s="25">
        <f>IF(Z68&gt;0,POWER((1-AA68),k*SIN(Z68*(PI()/2))),POWER((1-AA68),k*SIN(1*(PI()/2))))</f>
        <v>0.5770354495387483</v>
      </c>
      <c r="AC68" s="25">
        <f>IF(T68&lt;Ds,'Rainfed corn'!E68,IF(T68&gt;Dd,0,'Rainfed corn'!E68*AB68))</f>
        <v>6.2121529230538028E-2</v>
      </c>
      <c r="AE68" s="25"/>
      <c r="AF68" s="25"/>
      <c r="AG68" s="25"/>
      <c r="AH68" s="25"/>
      <c r="AI68" s="25"/>
      <c r="AJ68" s="25"/>
      <c r="AK68" s="25"/>
      <c r="AL68" s="25"/>
      <c r="AM68" s="25"/>
      <c r="AN68" s="25"/>
      <c r="AO68" s="25"/>
      <c r="AP68" s="25"/>
    </row>
    <row r="69" spans="1:44" ht="12.75" customHeight="1" x14ac:dyDescent="0.2">
      <c r="A69" s="170">
        <f t="shared" si="13"/>
        <v>45107.999305555553</v>
      </c>
      <c r="B69" s="25">
        <f t="shared" si="16"/>
        <v>7</v>
      </c>
      <c r="C69" s="6">
        <f>Penman!Z64</f>
        <v>0.13919198533774929</v>
      </c>
      <c r="D69" s="7">
        <f t="shared" si="20"/>
        <v>0.93888888888888899</v>
      </c>
      <c r="E69" s="7">
        <f t="shared" si="8"/>
        <v>0.13068580845599795</v>
      </c>
      <c r="F69">
        <f>'Table (Dly)'!C63</f>
        <v>0</v>
      </c>
      <c r="G69" s="16"/>
      <c r="I69" s="11">
        <f t="shared" si="1"/>
        <v>2.980751158379539</v>
      </c>
      <c r="J69" s="8">
        <f t="shared" si="2"/>
        <v>0.5723408522234138</v>
      </c>
      <c r="L69" s="11">
        <f t="shared" si="9"/>
        <v>0</v>
      </c>
      <c r="M69" s="15">
        <f t="shared" si="17"/>
        <v>24</v>
      </c>
      <c r="N69" s="11">
        <f t="shared" si="22"/>
        <v>5.2080000000000002</v>
      </c>
      <c r="O69" s="11">
        <f t="shared" si="23"/>
        <v>5.7212800938357855</v>
      </c>
      <c r="P69" s="11">
        <f t="shared" si="23"/>
        <v>3.7500000000000004</v>
      </c>
      <c r="Q69" s="11">
        <f t="shared" si="11"/>
        <v>0</v>
      </c>
      <c r="R69" s="11">
        <f t="shared" si="12"/>
        <v>1.9106711817557323</v>
      </c>
      <c r="T69">
        <v>1.2</v>
      </c>
      <c r="U69" s="210">
        <v>0.27933333333333332</v>
      </c>
      <c r="V69" s="210">
        <v>0.32633333333333331</v>
      </c>
      <c r="W69" s="210">
        <v>0.38966666666666666</v>
      </c>
      <c r="X69" s="210">
        <v>0.434</v>
      </c>
      <c r="Y69">
        <f>U69*6+V69*6+W69*6+X69*6</f>
        <v>8.5760000000000005</v>
      </c>
      <c r="Z69" s="25" cm="1">
        <f t="array" ref="Z69">IF(Y69&gt;0,(Y69-θr)/(θs-θr),-999)</f>
        <v>0.19742647058823531</v>
      </c>
      <c r="AA69" s="73">
        <f>(Ds-T69)/(Ds-Dd)</f>
        <v>0.89999999999999991</v>
      </c>
      <c r="AB69" s="25">
        <f>IF(Z69&gt;0,POWER((1-AA69),k*SIN(Z69*(PI()/2))),POWER((1-AA69),k*SIN(1*(PI()/2))))</f>
        <v>0.49525646910948767</v>
      </c>
      <c r="AC69" s="25">
        <f>IF(T69&lt;Ds,'Rainfed corn'!E69,IF(T69&gt;Dd,0,'Rainfed corn'!E69*AB69))</f>
        <v>6.4722992058636367E-2</v>
      </c>
      <c r="AE69" s="25"/>
      <c r="AF69" s="25"/>
      <c r="AG69" s="25"/>
      <c r="AH69" s="25"/>
      <c r="AI69" s="25"/>
      <c r="AJ69" s="25"/>
      <c r="AK69" s="25"/>
      <c r="AL69" s="25"/>
      <c r="AM69" s="25"/>
      <c r="AN69" s="25"/>
      <c r="AO69" s="25"/>
      <c r="AP69" s="25"/>
    </row>
    <row r="70" spans="1:44" s="67" customFormat="1" ht="15" x14ac:dyDescent="0.2">
      <c r="A70" s="170">
        <f t="shared" si="13"/>
        <v>45108.999305555553</v>
      </c>
      <c r="B70" s="73">
        <f t="shared" si="16"/>
        <v>8</v>
      </c>
      <c r="C70" s="6">
        <f>Penman!Z65</f>
        <v>0.1276973874468062</v>
      </c>
      <c r="D70" s="7">
        <f t="shared" si="20"/>
        <v>1</v>
      </c>
      <c r="E70" s="7">
        <f t="shared" si="8"/>
        <v>0.1276973874468062</v>
      </c>
      <c r="F70">
        <f>'Table (Dly)'!C64</f>
        <v>0.65000000000000013</v>
      </c>
      <c r="G70" s="16"/>
      <c r="I70" s="96">
        <f t="shared" si="1"/>
        <v>0.35101920000000003</v>
      </c>
      <c r="J70" s="208">
        <f t="shared" si="2"/>
        <v>6.7400000000000002E-2</v>
      </c>
      <c r="K70" s="67">
        <v>6.7400000000000002E-2</v>
      </c>
      <c r="L70" s="96">
        <f t="shared" si="9"/>
        <v>0</v>
      </c>
      <c r="M70" s="120">
        <f t="shared" si="17"/>
        <v>24</v>
      </c>
      <c r="N70" s="96">
        <f t="shared" si="22"/>
        <v>5.2080000000000002</v>
      </c>
      <c r="O70" s="96">
        <f t="shared" si="23"/>
        <v>5.8489774812825921</v>
      </c>
      <c r="P70" s="96">
        <f t="shared" si="23"/>
        <v>4.4000000000000004</v>
      </c>
      <c r="Q70" s="96">
        <f t="shared" si="11"/>
        <v>0</v>
      </c>
      <c r="R70" s="96">
        <f t="shared" si="12"/>
        <v>1.9106711817557323</v>
      </c>
      <c r="T70">
        <v>1.2</v>
      </c>
      <c r="U70" s="210">
        <v>0.32400000000000001</v>
      </c>
      <c r="V70" s="210">
        <v>0.35633333333333334</v>
      </c>
      <c r="W70" s="210">
        <v>0.42399999999999999</v>
      </c>
      <c r="X70" s="210">
        <v>0.46100000000000002</v>
      </c>
      <c r="Y70">
        <f>U70*6+V70*6+W70*6+X70*6</f>
        <v>9.3919999999999995</v>
      </c>
      <c r="Z70" s="25" cm="1">
        <f t="array" ref="Z70">IF(Y70&gt;0,(Y70-θr)/(θs-θr),-999)</f>
        <v>0.23492647058823529</v>
      </c>
      <c r="AA70" s="73">
        <f>(Ds-T70)/(Ds-Dd)</f>
        <v>0.89999999999999991</v>
      </c>
      <c r="AB70" s="25">
        <f>IF(Z70&gt;0,POWER((1-AA70),k*SIN(Z70*(PI()/2))),POWER((1-AA70),k*SIN(1*(PI()/2))))</f>
        <v>0.43580970319217283</v>
      </c>
      <c r="AC70" s="25">
        <f>IF(T70&lt;Ds,'Rainfed corn'!E70,IF(T70&gt;Dd,0,'Rainfed corn'!E70*AB70))</f>
        <v>5.5651760521608508E-2</v>
      </c>
      <c r="AE70" s="73"/>
      <c r="AF70" s="73"/>
      <c r="AG70" s="73"/>
      <c r="AH70" s="73"/>
      <c r="AI70" s="73"/>
      <c r="AJ70" s="73"/>
      <c r="AK70" s="73"/>
      <c r="AL70" s="73"/>
      <c r="AM70" s="73"/>
      <c r="AN70" s="73"/>
      <c r="AO70" s="73"/>
      <c r="AP70" s="73"/>
    </row>
    <row r="71" spans="1:44" ht="15" x14ac:dyDescent="0.2">
      <c r="A71" s="170">
        <f t="shared" si="13"/>
        <v>45109.999305555553</v>
      </c>
      <c r="B71" s="73">
        <f t="shared" si="16"/>
        <v>8</v>
      </c>
      <c r="C71" s="6">
        <f>Penman!Z66</f>
        <v>0.13193880201496833</v>
      </c>
      <c r="D71" s="7">
        <f t="shared" si="20"/>
        <v>1</v>
      </c>
      <c r="E71" s="7">
        <f t="shared" si="8"/>
        <v>0.13193880201496833</v>
      </c>
      <c r="F71">
        <f>'Table (Dly)'!C65</f>
        <v>0.42007874015748031</v>
      </c>
      <c r="G71" s="16"/>
      <c r="H71" s="67"/>
      <c r="I71" s="96">
        <f t="shared" si="1"/>
        <v>6.2879261857488045E-2</v>
      </c>
      <c r="J71" s="228">
        <f t="shared" si="2"/>
        <v>1.2073590986460837E-2</v>
      </c>
      <c r="K71" s="67"/>
      <c r="L71" s="96">
        <f t="shared" si="9"/>
        <v>0</v>
      </c>
      <c r="M71" s="120">
        <f t="shared" si="17"/>
        <v>24</v>
      </c>
      <c r="N71" s="96">
        <f t="shared" si="22"/>
        <v>5.2080000000000002</v>
      </c>
      <c r="O71" s="96">
        <f t="shared" si="23"/>
        <v>5.9809162832975602</v>
      </c>
      <c r="P71" s="96">
        <f t="shared" si="23"/>
        <v>4.8200787401574807</v>
      </c>
      <c r="Q71" s="96">
        <f t="shared" si="11"/>
        <v>0</v>
      </c>
      <c r="R71" s="96">
        <f t="shared" si="12"/>
        <v>1.9106711817557323</v>
      </c>
      <c r="T71">
        <v>1.3</v>
      </c>
      <c r="U71" s="210">
        <v>0.29966666666666669</v>
      </c>
      <c r="V71" s="210">
        <v>0.35166666666666663</v>
      </c>
      <c r="W71" s="210">
        <v>0.40433333333333332</v>
      </c>
      <c r="X71" s="210">
        <v>0.45899999999999996</v>
      </c>
      <c r="Y71">
        <f>U71*6+V71*6+W71*6+X71*6</f>
        <v>9.0879999999999992</v>
      </c>
      <c r="Z71" s="25" cm="1">
        <f t="array" ref="Z71">IF(Y71&gt;0,(Y71-θr)/(θs-θr),-999)</f>
        <v>0.22095588235294114</v>
      </c>
      <c r="AA71" s="73">
        <f>(Ds-T71)/(Ds-Dd)</f>
        <v>1</v>
      </c>
      <c r="AB71" s="25">
        <f>IF(Z71&gt;0,POWER((1-AA71),k*SIN(Z71*(PI()/2))),POWER((1-AA71),k*SIN(1*(PI()/2))))</f>
        <v>0</v>
      </c>
      <c r="AC71" s="25">
        <f>IF(T71&lt;Ds,'Rainfed corn'!E71,IF(T71&gt;Dd,0,'Rainfed corn'!E71*AB71))</f>
        <v>0</v>
      </c>
      <c r="AE71" s="25"/>
      <c r="AF71" s="25"/>
      <c r="AG71" s="25"/>
      <c r="AH71" s="25"/>
      <c r="AI71" s="25"/>
      <c r="AJ71" s="25"/>
      <c r="AK71" s="25"/>
      <c r="AL71" s="25"/>
      <c r="AM71" s="25"/>
      <c r="AN71" s="25"/>
      <c r="AO71" s="25"/>
      <c r="AP71" s="25"/>
      <c r="AQ71" s="25"/>
      <c r="AR71" s="25"/>
    </row>
    <row r="72" spans="1:44" x14ac:dyDescent="0.15">
      <c r="A72" s="170">
        <f t="shared" si="13"/>
        <v>45110.999305555553</v>
      </c>
      <c r="B72" s="73">
        <f t="shared" si="16"/>
        <v>8</v>
      </c>
      <c r="C72" s="6">
        <f>Penman!Z67</f>
        <v>0.1947744789065019</v>
      </c>
      <c r="D72" s="7">
        <f t="shared" si="20"/>
        <v>1</v>
      </c>
      <c r="E72" s="7">
        <f t="shared" si="8"/>
        <v>0.1947744789065019</v>
      </c>
      <c r="F72">
        <f>'Table (Dly)'!C66</f>
        <v>0.01</v>
      </c>
      <c r="G72" s="16"/>
      <c r="H72" s="67"/>
      <c r="I72" s="96">
        <f t="shared" si="1"/>
        <v>0.24765374076398994</v>
      </c>
      <c r="J72" s="208">
        <f t="shared" si="2"/>
        <v>4.7552561590627866E-2</v>
      </c>
      <c r="K72" s="67"/>
      <c r="L72" s="96">
        <f t="shared" si="9"/>
        <v>0</v>
      </c>
      <c r="M72" s="120">
        <f t="shared" si="17"/>
        <v>24</v>
      </c>
      <c r="N72" s="96">
        <f t="shared" si="22"/>
        <v>5.2080000000000002</v>
      </c>
      <c r="O72" s="96">
        <f t="shared" si="23"/>
        <v>6.175690762204062</v>
      </c>
      <c r="P72" s="96">
        <f t="shared" si="23"/>
        <v>4.8300787401574805</v>
      </c>
      <c r="Q72" s="96">
        <f t="shared" si="11"/>
        <v>0</v>
      </c>
      <c r="R72" s="96">
        <f t="shared" si="12"/>
        <v>1.9106711817557323</v>
      </c>
      <c r="T72">
        <v>1.2</v>
      </c>
      <c r="Z72" s="25"/>
      <c r="AA72" s="73"/>
      <c r="AB72" s="25"/>
      <c r="AC72" s="25">
        <f>AC71</f>
        <v>0</v>
      </c>
      <c r="AE72" s="25"/>
      <c r="AF72" s="25"/>
      <c r="AG72" s="25"/>
      <c r="AH72" s="25"/>
      <c r="AI72" s="25"/>
      <c r="AJ72" s="25"/>
      <c r="AK72" s="25"/>
      <c r="AL72" s="25"/>
      <c r="AM72" s="25"/>
      <c r="AN72" s="25"/>
      <c r="AO72" s="25"/>
      <c r="AP72" s="25"/>
    </row>
    <row r="73" spans="1:44" ht="12.75" customHeight="1" x14ac:dyDescent="0.15">
      <c r="A73" s="170">
        <f t="shared" si="13"/>
        <v>45111.999305555553</v>
      </c>
      <c r="B73" s="73">
        <f t="shared" ref="B73:B136" si="24">IF(A73&lt;Emergence,0,IF(A73&gt;Harvest,0,INT((A73-Emergence)/7)+1))</f>
        <v>8</v>
      </c>
      <c r="C73" s="6">
        <f>Penman!Z68</f>
        <v>0.20806907995681806</v>
      </c>
      <c r="D73" s="7">
        <f t="shared" si="20"/>
        <v>1</v>
      </c>
      <c r="E73" s="7">
        <f t="shared" si="8"/>
        <v>0.20806907995681806</v>
      </c>
      <c r="F73">
        <f>'Table (Dly)'!C67</f>
        <v>0</v>
      </c>
      <c r="G73" s="16"/>
      <c r="H73" s="67"/>
      <c r="I73" s="96">
        <f t="shared" si="1"/>
        <v>0.455722820720808</v>
      </c>
      <c r="J73" s="228">
        <f t="shared" si="2"/>
        <v>8.7504381858834093E-2</v>
      </c>
      <c r="K73" s="67"/>
      <c r="L73" s="96">
        <f t="shared" si="9"/>
        <v>0</v>
      </c>
      <c r="M73" s="120">
        <f t="shared" si="17"/>
        <v>24</v>
      </c>
      <c r="N73" s="96">
        <f t="shared" si="22"/>
        <v>5.2080000000000002</v>
      </c>
      <c r="O73" s="96">
        <f t="shared" si="23"/>
        <v>6.3837598421608801</v>
      </c>
      <c r="P73" s="96">
        <f t="shared" si="23"/>
        <v>4.8300787401574805</v>
      </c>
      <c r="Q73" s="96">
        <f t="shared" si="11"/>
        <v>0</v>
      </c>
      <c r="R73" s="96">
        <f t="shared" si="12"/>
        <v>1.9106711817557323</v>
      </c>
      <c r="T73">
        <v>1.2</v>
      </c>
      <c r="Z73" s="25"/>
      <c r="AA73" s="73"/>
      <c r="AB73" s="25"/>
      <c r="AC73" s="25">
        <f>AC72</f>
        <v>0</v>
      </c>
      <c r="AE73" s="25"/>
      <c r="AF73" s="25"/>
      <c r="AG73" s="25"/>
      <c r="AH73" s="25"/>
      <c r="AI73" s="25"/>
      <c r="AJ73" s="25"/>
      <c r="AK73" s="25"/>
      <c r="AL73" s="25"/>
      <c r="AM73" s="25"/>
      <c r="AN73" s="25"/>
      <c r="AO73" s="25"/>
      <c r="AP73" s="25"/>
    </row>
    <row r="74" spans="1:44" ht="15" x14ac:dyDescent="0.2">
      <c r="A74" s="170">
        <f t="shared" si="13"/>
        <v>45112.999305555553</v>
      </c>
      <c r="B74" s="73">
        <f t="shared" si="24"/>
        <v>8</v>
      </c>
      <c r="C74" s="6">
        <f>Penman!Z69</f>
        <v>0.20821886672870241</v>
      </c>
      <c r="D74" s="7">
        <f t="shared" ref="D74:D105" si="25">IF(B74&gt;0,IF(J73&lt;=SWDPcritical,1,((1-J73)/(1-SWDPcritical)))*VLOOKUP(0,$BE$241:$CA$241,B74+1,FALSE),0.2)</f>
        <v>1</v>
      </c>
      <c r="E74" s="7">
        <f t="shared" ref="E74:E137" si="26">D74*C74</f>
        <v>0.20821886672870241</v>
      </c>
      <c r="F74">
        <f>'Table (Dly)'!C68</f>
        <v>0.28999999999999998</v>
      </c>
      <c r="G74" s="16"/>
      <c r="H74" s="67"/>
      <c r="I74" s="96">
        <f>IF(K74&lt;&gt;"",K74*N74,I73+E74+L74-F74-G74-H74)</f>
        <v>0.37394168744951045</v>
      </c>
      <c r="J74" s="228">
        <f>I74/N74</f>
        <v>7.1801399279859915E-2</v>
      </c>
      <c r="K74" s="67"/>
      <c r="L74" s="96">
        <f>IF((I73+E74-F74-G74-H74)&lt;0,-I73-E74+F74+G74+H74,0)</f>
        <v>0</v>
      </c>
      <c r="M74" s="120">
        <f t="shared" si="17"/>
        <v>24</v>
      </c>
      <c r="N74" s="96">
        <f t="shared" si="22"/>
        <v>5.2080000000000002</v>
      </c>
      <c r="O74" s="96">
        <f>O73+E74</f>
        <v>6.5919787088895827</v>
      </c>
      <c r="P74" s="96">
        <f>P73+F74</f>
        <v>5.1200787401574805</v>
      </c>
      <c r="Q74" s="96">
        <f>Q73+H74</f>
        <v>0</v>
      </c>
      <c r="R74" s="96">
        <f>R73+L74</f>
        <v>1.9106711817557323</v>
      </c>
      <c r="T74">
        <v>1.3</v>
      </c>
      <c r="U74" s="210">
        <v>0.23533333333333331</v>
      </c>
      <c r="V74" s="210">
        <v>0.27699999999999997</v>
      </c>
      <c r="W74" s="210">
        <v>0.3116666666666667</v>
      </c>
      <c r="X74" s="210">
        <v>0.41966666666666669</v>
      </c>
      <c r="Y74">
        <f>U74*6+V74*6+W74*6+X74*6</f>
        <v>7.4619999999999997</v>
      </c>
      <c r="Z74" s="25" cm="1">
        <f t="array" ref="Z74">IF(Y74&gt;0,(Y74-θr)/(θs-θr),-999)</f>
        <v>0.1462316176470588</v>
      </c>
      <c r="AA74" s="73">
        <f>(Ds-T74)/(Ds-Dd)</f>
        <v>1</v>
      </c>
      <c r="AB74" s="25">
        <f>IF(Z74&gt;0,POWER((1-AA74),k*SIN(Z74*(PI()/2))),POWER((1-AA74),k*SIN(1*(PI()/2))))</f>
        <v>0</v>
      </c>
      <c r="AC74" s="25">
        <f>IF(T74&lt;Ds,'Rainfed corn'!E74,IF(T74&gt;Dd,0,'Rainfed corn'!E74*AB74))</f>
        <v>0</v>
      </c>
      <c r="AE74" s="25"/>
      <c r="AF74" s="25"/>
      <c r="AG74" s="25"/>
      <c r="AH74" s="25"/>
      <c r="AI74" s="25"/>
      <c r="AJ74" s="25"/>
      <c r="AK74" s="25"/>
      <c r="AL74" s="25"/>
      <c r="AM74" s="25"/>
      <c r="AN74" s="25"/>
      <c r="AO74" s="25"/>
      <c r="AP74" s="25"/>
    </row>
    <row r="75" spans="1:44" x14ac:dyDescent="0.15">
      <c r="A75" s="170">
        <f t="shared" ref="A75:A138" si="27">A74+1</f>
        <v>45113.999305555553</v>
      </c>
      <c r="B75" s="73">
        <f t="shared" si="24"/>
        <v>8</v>
      </c>
      <c r="C75" s="6">
        <f>Penman!Z70</f>
        <v>0.1492621044734101</v>
      </c>
      <c r="D75" s="7">
        <f t="shared" si="25"/>
        <v>1</v>
      </c>
      <c r="E75" s="7">
        <f t="shared" si="26"/>
        <v>0.1492621044734101</v>
      </c>
      <c r="F75">
        <f>'Table (Dly)'!C69</f>
        <v>0</v>
      </c>
      <c r="G75" s="16"/>
      <c r="I75" s="96">
        <f t="shared" ref="I75:I138" si="28">IF(K75&lt;&gt;"",K75*N75,I74+E75+L75-F75-G75-H75)</f>
        <v>0.52320379192292055</v>
      </c>
      <c r="J75" s="228">
        <f t="shared" ref="J75:J138" si="29">I75/N75</f>
        <v>0.10046155758888643</v>
      </c>
      <c r="K75" s="67"/>
      <c r="L75" s="96">
        <f t="shared" ref="L75:L138" si="30">IF((I74+E75-F75-G75-H75)&lt;0,-I74-E75+F75+G75+H75,0)</f>
        <v>0</v>
      </c>
      <c r="M75" s="120">
        <f t="shared" ref="M75:M138" si="31">IF(VLOOKUP(Crop,CropInfo,4,FALSE)=1,VLOOKUP(Crop,CropInfo,3,FALSE),IF(A75&lt;=Emergence,RZinitial,IF(A75&gt;Harvest,RZinitial,IF(AND(A75&gt;Emergence,B75&lt;VLOOKUP(Crop,CropInfo,4,FALSE)),M74+(VLOOKUP(Crop,CropInfo,3,FALSE)-RZinitial)/((VLOOKUP(Crop,CropInfo,4,FALSE)-1)*7),VLOOKUP(Crop,CropInfo,3,FALSE)))))</f>
        <v>24</v>
      </c>
      <c r="N75" s="96">
        <f t="shared" ref="N75:N138" si="32">IF(M75=MAX(Zbj),VLOOKUP(M75,AWHCsite,6),((M75-VLOOKUP((MATCH(M75,Zbj,1)-1),SoilProp,3))/(VLOOKUP(MATCH(M75,Zbj,1),SoilProp,3)-VLOOKUP((MATCH(M75,Zbj,1)-1),SoilProp,3)))*(VLOOKUP(MATCH(M75,Zbj,1),SoilProp,8)-VLOOKUP((MATCH(M75,Zbj,1)-1),SoilProp,8))+VLOOKUP((MATCH(M75,Zbj,1)-1),SoilProp,8))</f>
        <v>5.2080000000000002</v>
      </c>
      <c r="O75" s="96">
        <f t="shared" ref="O75:O138" si="33">O74+E75</f>
        <v>6.7412408133629924</v>
      </c>
      <c r="P75" s="96">
        <f t="shared" ref="P75:P138" si="34">P74+F75</f>
        <v>5.1200787401574805</v>
      </c>
      <c r="Q75" s="96">
        <f t="shared" ref="Q75:Q138" si="35">Q74+H75</f>
        <v>0</v>
      </c>
      <c r="R75" s="96">
        <f t="shared" ref="R75:R138" si="36">R74+L75</f>
        <v>1.9106711817557323</v>
      </c>
      <c r="Z75" s="25"/>
      <c r="AA75" s="73"/>
      <c r="AB75" s="25"/>
      <c r="AC75" s="25"/>
      <c r="AE75" s="25"/>
      <c r="AF75" s="25"/>
      <c r="AG75" s="25"/>
      <c r="AH75" s="25"/>
      <c r="AI75" s="25"/>
      <c r="AJ75" s="25"/>
      <c r="AK75" s="25"/>
      <c r="AL75" s="25"/>
      <c r="AM75" s="25"/>
      <c r="AN75" s="25"/>
      <c r="AO75" s="25"/>
      <c r="AP75" s="25"/>
      <c r="AQ75" s="25"/>
      <c r="AR75" s="25"/>
    </row>
    <row r="76" spans="1:44" x14ac:dyDescent="0.15">
      <c r="A76" s="170">
        <f t="shared" si="27"/>
        <v>45114.999305555553</v>
      </c>
      <c r="B76" s="73">
        <f t="shared" si="24"/>
        <v>8</v>
      </c>
      <c r="C76" s="6">
        <f>Penman!Z71</f>
        <v>0.18185589584325212</v>
      </c>
      <c r="D76" s="7">
        <f t="shared" si="25"/>
        <v>1</v>
      </c>
      <c r="E76" s="7">
        <f t="shared" si="26"/>
        <v>0.18185589584325212</v>
      </c>
      <c r="F76">
        <f>'Table (Dly)'!C70</f>
        <v>0</v>
      </c>
      <c r="G76" s="16"/>
      <c r="I76" s="96">
        <f t="shared" si="28"/>
        <v>0.70505968776617267</v>
      </c>
      <c r="J76" s="208">
        <f t="shared" si="29"/>
        <v>0.13538012437906541</v>
      </c>
      <c r="K76" s="67"/>
      <c r="L76" s="96">
        <f t="shared" si="30"/>
        <v>0</v>
      </c>
      <c r="M76" s="120">
        <f t="shared" si="31"/>
        <v>24</v>
      </c>
      <c r="N76" s="96">
        <f t="shared" si="32"/>
        <v>5.2080000000000002</v>
      </c>
      <c r="O76" s="96">
        <f t="shared" si="33"/>
        <v>6.923096709206245</v>
      </c>
      <c r="P76" s="96">
        <f t="shared" si="34"/>
        <v>5.1200787401574805</v>
      </c>
      <c r="Q76" s="96">
        <f t="shared" si="35"/>
        <v>0</v>
      </c>
      <c r="R76" s="96">
        <f t="shared" si="36"/>
        <v>1.9106711817557323</v>
      </c>
      <c r="Z76" s="25"/>
      <c r="AA76" s="73"/>
      <c r="AB76" s="25"/>
      <c r="AC76" s="25"/>
      <c r="AE76" s="25"/>
      <c r="AF76" s="25"/>
      <c r="AG76" s="25"/>
      <c r="AH76" s="25"/>
      <c r="AI76" s="25"/>
      <c r="AJ76" s="25"/>
      <c r="AK76" s="25"/>
      <c r="AL76" s="25"/>
      <c r="AM76" s="25"/>
      <c r="AN76" s="25"/>
      <c r="AO76" s="25"/>
      <c r="AP76" s="25"/>
    </row>
    <row r="77" spans="1:44" ht="12.75" customHeight="1" x14ac:dyDescent="0.15">
      <c r="A77" s="170">
        <f t="shared" si="27"/>
        <v>45115.999305555553</v>
      </c>
      <c r="B77" s="73">
        <f t="shared" si="24"/>
        <v>9</v>
      </c>
      <c r="C77" s="6">
        <f>IF(ISERROR(Penman!Z72),'Corn Irr'!C76,Penman!Z72)</f>
        <v>8.7581821754862205E-2</v>
      </c>
      <c r="D77" s="7">
        <f t="shared" si="25"/>
        <v>1.0111111111111111</v>
      </c>
      <c r="E77" s="7">
        <f t="shared" si="26"/>
        <v>8.8554953107693998E-2</v>
      </c>
      <c r="F77">
        <f>'Table (Dly)'!C71</f>
        <v>1.0901574803149607</v>
      </c>
      <c r="G77" s="16"/>
      <c r="I77" s="96">
        <f t="shared" si="28"/>
        <v>6.2495999999999993E-3</v>
      </c>
      <c r="J77" s="208">
        <f t="shared" si="29"/>
        <v>1.1999999999999999E-3</v>
      </c>
      <c r="K77" s="67">
        <v>1.1999999999999999E-3</v>
      </c>
      <c r="L77" s="96">
        <f t="shared" si="30"/>
        <v>0.29654283944109405</v>
      </c>
      <c r="M77" s="120">
        <f t="shared" si="31"/>
        <v>24</v>
      </c>
      <c r="N77" s="96">
        <f t="shared" si="32"/>
        <v>5.2080000000000002</v>
      </c>
      <c r="O77" s="96">
        <f t="shared" si="33"/>
        <v>7.0116516623139393</v>
      </c>
      <c r="P77" s="96">
        <f t="shared" si="34"/>
        <v>6.2102362204724413</v>
      </c>
      <c r="Q77" s="96">
        <f t="shared" si="35"/>
        <v>0</v>
      </c>
      <c r="R77" s="96">
        <f t="shared" si="36"/>
        <v>2.2072140211968261</v>
      </c>
      <c r="Z77" s="25"/>
      <c r="AA77" s="73"/>
      <c r="AB77" s="25"/>
      <c r="AC77" s="25"/>
      <c r="AE77" s="25"/>
      <c r="AF77" s="25"/>
      <c r="AG77" s="25"/>
      <c r="AH77" s="25"/>
      <c r="AI77" s="25"/>
      <c r="AJ77" s="25"/>
      <c r="AK77" s="25"/>
      <c r="AL77" s="25"/>
      <c r="AM77" s="25"/>
      <c r="AN77" s="25"/>
      <c r="AO77" s="25"/>
      <c r="AP77" s="25"/>
    </row>
    <row r="78" spans="1:44" x14ac:dyDescent="0.15">
      <c r="A78" s="170">
        <f t="shared" si="27"/>
        <v>45116.999305555553</v>
      </c>
      <c r="B78" s="73">
        <f t="shared" si="24"/>
        <v>9</v>
      </c>
      <c r="C78" s="6">
        <f>IF(ISERROR(Penman!Z73),'Corn Irr'!C77,Penman!Z73)</f>
        <v>0.16708434237201264</v>
      </c>
      <c r="D78" s="7">
        <f t="shared" si="25"/>
        <v>1.0111111111111111</v>
      </c>
      <c r="E78" s="7">
        <f t="shared" si="26"/>
        <v>0.16894083506503499</v>
      </c>
      <c r="F78">
        <f>'Table (Dly)'!C72</f>
        <v>0</v>
      </c>
      <c r="G78" s="16"/>
      <c r="I78" s="96">
        <f t="shared" si="28"/>
        <v>0.17519043506503498</v>
      </c>
      <c r="J78" s="228">
        <f t="shared" si="29"/>
        <v>3.3638716410336979E-2</v>
      </c>
      <c r="K78" s="67"/>
      <c r="L78" s="96">
        <f t="shared" si="30"/>
        <v>0</v>
      </c>
      <c r="M78" s="120">
        <f t="shared" si="31"/>
        <v>24</v>
      </c>
      <c r="N78" s="96">
        <f t="shared" si="32"/>
        <v>5.2080000000000002</v>
      </c>
      <c r="O78" s="96">
        <f t="shared" si="33"/>
        <v>7.1805924973789743</v>
      </c>
      <c r="P78" s="96">
        <f t="shared" si="34"/>
        <v>6.2102362204724413</v>
      </c>
      <c r="Q78" s="96">
        <f t="shared" si="35"/>
        <v>0</v>
      </c>
      <c r="R78" s="96">
        <f t="shared" si="36"/>
        <v>2.2072140211968261</v>
      </c>
      <c r="Z78" s="25"/>
      <c r="AA78" s="73"/>
      <c r="AB78" s="25"/>
      <c r="AC78" s="25"/>
      <c r="AE78" s="25"/>
      <c r="AF78" s="25"/>
      <c r="AG78" s="25"/>
      <c r="AH78" s="25"/>
      <c r="AI78" s="25"/>
      <c r="AJ78" s="25"/>
      <c r="AK78" s="25"/>
      <c r="AL78" s="25"/>
      <c r="AM78" s="25"/>
      <c r="AN78" s="25"/>
      <c r="AO78" s="25"/>
      <c r="AP78" s="25"/>
    </row>
    <row r="79" spans="1:44" x14ac:dyDescent="0.15">
      <c r="A79" s="170">
        <f t="shared" si="27"/>
        <v>45117.999305555553</v>
      </c>
      <c r="B79" s="73">
        <f t="shared" si="24"/>
        <v>9</v>
      </c>
      <c r="C79" s="6">
        <f>IF(ISERROR(Penman!Z74),'Corn Irr'!C78,Penman!Z74)</f>
        <v>0.18839494531847517</v>
      </c>
      <c r="D79" s="7">
        <f t="shared" si="25"/>
        <v>1.0111111111111111</v>
      </c>
      <c r="E79" s="7">
        <f t="shared" si="26"/>
        <v>0.19048822248868044</v>
      </c>
      <c r="F79">
        <f>'Table (Dly)'!C73</f>
        <v>0</v>
      </c>
      <c r="G79" s="16"/>
      <c r="I79" s="96">
        <f t="shared" si="28"/>
        <v>0.36567865755371542</v>
      </c>
      <c r="J79" s="228">
        <f t="shared" si="29"/>
        <v>7.021479599725719E-2</v>
      </c>
      <c r="K79" s="67"/>
      <c r="L79" s="96">
        <f t="shared" si="30"/>
        <v>0</v>
      </c>
      <c r="M79" s="120">
        <f t="shared" si="31"/>
        <v>24</v>
      </c>
      <c r="N79" s="96">
        <f t="shared" si="32"/>
        <v>5.2080000000000002</v>
      </c>
      <c r="O79" s="96">
        <f t="shared" si="33"/>
        <v>7.3710807198676545</v>
      </c>
      <c r="P79" s="96">
        <f t="shared" si="34"/>
        <v>6.2102362204724413</v>
      </c>
      <c r="Q79" s="96">
        <f t="shared" si="35"/>
        <v>0</v>
      </c>
      <c r="R79" s="96">
        <f t="shared" si="36"/>
        <v>2.2072140211968261</v>
      </c>
      <c r="Z79" s="25"/>
      <c r="AA79" s="73"/>
      <c r="AB79" s="25"/>
      <c r="AC79" s="25"/>
      <c r="AE79" s="25"/>
      <c r="AF79" s="25"/>
      <c r="AG79" s="25"/>
      <c r="AH79" s="25"/>
      <c r="AI79" s="25"/>
      <c r="AJ79" s="25"/>
      <c r="AK79" s="25"/>
      <c r="AL79" s="25"/>
      <c r="AM79" s="25"/>
      <c r="AN79" s="25"/>
      <c r="AO79" s="25"/>
      <c r="AP79" s="25"/>
    </row>
    <row r="80" spans="1:44" x14ac:dyDescent="0.15">
      <c r="A80" s="170">
        <f t="shared" si="27"/>
        <v>45118.999305555553</v>
      </c>
      <c r="B80" s="73">
        <f t="shared" si="24"/>
        <v>9</v>
      </c>
      <c r="C80" s="6">
        <f>IF(ISERROR(Penman!Z75),'Corn Irr'!C79,Penman!Z75)</f>
        <v>0.20706886552596768</v>
      </c>
      <c r="D80" s="7">
        <f t="shared" si="25"/>
        <v>1.0111111111111111</v>
      </c>
      <c r="E80" s="7">
        <f t="shared" si="26"/>
        <v>0.20936963069847842</v>
      </c>
      <c r="F80">
        <f>'Table (Dly)'!C74</f>
        <v>0</v>
      </c>
      <c r="G80" s="16"/>
      <c r="I80" s="96">
        <f t="shared" si="28"/>
        <v>0.5750482882521939</v>
      </c>
      <c r="J80" s="228">
        <f t="shared" si="29"/>
        <v>0.11041633799005258</v>
      </c>
      <c r="K80" s="67"/>
      <c r="L80" s="96">
        <f t="shared" si="30"/>
        <v>0</v>
      </c>
      <c r="M80" s="120">
        <f t="shared" si="31"/>
        <v>24</v>
      </c>
      <c r="N80" s="96">
        <f t="shared" si="32"/>
        <v>5.2080000000000002</v>
      </c>
      <c r="O80" s="96">
        <f t="shared" si="33"/>
        <v>7.5804503505661325</v>
      </c>
      <c r="P80" s="96">
        <f t="shared" si="34"/>
        <v>6.2102362204724413</v>
      </c>
      <c r="Q80" s="96">
        <f t="shared" si="35"/>
        <v>0</v>
      </c>
      <c r="R80" s="96">
        <f t="shared" si="36"/>
        <v>2.2072140211968261</v>
      </c>
      <c r="Z80" s="25"/>
      <c r="AA80" s="73"/>
      <c r="AB80" s="25"/>
      <c r="AC80" s="25"/>
      <c r="AE80" s="25"/>
      <c r="AF80" s="25"/>
      <c r="AG80" s="25"/>
      <c r="AH80" s="25"/>
      <c r="AI80" s="25"/>
      <c r="AJ80" s="25"/>
      <c r="AK80" s="25"/>
      <c r="AL80" s="25"/>
      <c r="AM80" s="25"/>
      <c r="AN80" s="25"/>
      <c r="AO80" s="25"/>
      <c r="AP80" s="25"/>
    </row>
    <row r="81" spans="1:44" x14ac:dyDescent="0.15">
      <c r="A81" s="170">
        <f t="shared" si="27"/>
        <v>45119.999305555553</v>
      </c>
      <c r="B81" s="73">
        <f t="shared" si="24"/>
        <v>9</v>
      </c>
      <c r="C81" s="6">
        <f>IF(ISERROR(Penman!Z76),'Corn Irr'!C80,Penman!Z76)</f>
        <v>0.15735713725802566</v>
      </c>
      <c r="D81" s="7">
        <f t="shared" si="25"/>
        <v>1.0111111111111111</v>
      </c>
      <c r="E81" s="7">
        <f t="shared" si="26"/>
        <v>0.15910554989422596</v>
      </c>
      <c r="F81">
        <f>'Table (Dly)'!C75</f>
        <v>0</v>
      </c>
      <c r="G81" s="16"/>
      <c r="I81" s="96">
        <f t="shared" si="28"/>
        <v>0.73415383814641988</v>
      </c>
      <c r="J81" s="228">
        <f t="shared" si="29"/>
        <v>0.14096655878387479</v>
      </c>
      <c r="K81" s="67"/>
      <c r="L81" s="96">
        <f t="shared" si="30"/>
        <v>0</v>
      </c>
      <c r="M81" s="120">
        <f t="shared" si="31"/>
        <v>24</v>
      </c>
      <c r="N81" s="96">
        <f t="shared" si="32"/>
        <v>5.2080000000000002</v>
      </c>
      <c r="O81" s="96">
        <f t="shared" si="33"/>
        <v>7.739555900460358</v>
      </c>
      <c r="P81" s="96">
        <f t="shared" si="34"/>
        <v>6.2102362204724413</v>
      </c>
      <c r="Q81" s="96">
        <f t="shared" si="35"/>
        <v>0</v>
      </c>
      <c r="R81" s="96">
        <f t="shared" si="36"/>
        <v>2.2072140211968261</v>
      </c>
      <c r="Z81" s="25"/>
      <c r="AA81" s="73"/>
      <c r="AB81" s="25"/>
      <c r="AC81" s="25"/>
      <c r="AE81" s="25"/>
      <c r="AF81" s="25"/>
      <c r="AG81" s="25"/>
      <c r="AH81" s="25"/>
      <c r="AI81" s="25"/>
      <c r="AJ81" s="25"/>
      <c r="AK81" s="25"/>
      <c r="AL81" s="25"/>
      <c r="AM81" s="25"/>
      <c r="AN81" s="25"/>
      <c r="AO81" s="25"/>
      <c r="AP81" s="25"/>
    </row>
    <row r="82" spans="1:44" x14ac:dyDescent="0.15">
      <c r="A82" s="170">
        <f t="shared" si="27"/>
        <v>45120.999305555553</v>
      </c>
      <c r="B82" s="73">
        <f t="shared" si="24"/>
        <v>9</v>
      </c>
      <c r="C82" s="6">
        <f>IF(ISERROR(Penman!Z77),'Corn Irr'!C81,Penman!Z77)</f>
        <v>0.13025376072274025</v>
      </c>
      <c r="D82" s="7">
        <f t="shared" si="25"/>
        <v>1.0111111111111111</v>
      </c>
      <c r="E82" s="7">
        <f t="shared" si="26"/>
        <v>0.13170102473077069</v>
      </c>
      <c r="F82">
        <f>'Table (Dly)'!C76</f>
        <v>0.01</v>
      </c>
      <c r="G82" s="16"/>
      <c r="I82" s="96">
        <f t="shared" si="28"/>
        <v>0.85585486287719059</v>
      </c>
      <c r="J82" s="228">
        <f t="shared" si="29"/>
        <v>0.16433465109009035</v>
      </c>
      <c r="K82" s="67"/>
      <c r="L82" s="96">
        <f t="shared" si="30"/>
        <v>0</v>
      </c>
      <c r="M82" s="120">
        <f t="shared" si="31"/>
        <v>24</v>
      </c>
      <c r="N82" s="96">
        <f t="shared" si="32"/>
        <v>5.2080000000000002</v>
      </c>
      <c r="O82" s="96">
        <f t="shared" si="33"/>
        <v>7.8712569251911289</v>
      </c>
      <c r="P82" s="96">
        <f t="shared" si="34"/>
        <v>6.2202362204724411</v>
      </c>
      <c r="Q82" s="96">
        <f t="shared" si="35"/>
        <v>0</v>
      </c>
      <c r="R82" s="96">
        <f t="shared" si="36"/>
        <v>2.2072140211968261</v>
      </c>
      <c r="Z82" s="25"/>
      <c r="AA82" s="73"/>
      <c r="AB82" s="25"/>
      <c r="AC82" s="25"/>
      <c r="AE82" s="25"/>
      <c r="AF82" s="25"/>
      <c r="AG82" s="25"/>
      <c r="AH82" s="25"/>
      <c r="AI82" s="25"/>
      <c r="AJ82" s="25"/>
      <c r="AK82" s="25"/>
      <c r="AL82" s="25"/>
      <c r="AM82" s="25"/>
      <c r="AN82" s="25"/>
      <c r="AO82" s="25"/>
      <c r="AP82" s="25"/>
      <c r="AQ82" s="25"/>
      <c r="AR82" s="25"/>
    </row>
    <row r="83" spans="1:44" ht="12.75" customHeight="1" x14ac:dyDescent="0.15">
      <c r="A83" s="170">
        <f t="shared" si="27"/>
        <v>45121.999305555553</v>
      </c>
      <c r="B83" s="73">
        <f t="shared" si="24"/>
        <v>9</v>
      </c>
      <c r="C83" s="6">
        <f>IF(ISERROR(Penman!Z78),'Corn Irr'!C82,Penman!Z78)</f>
        <v>0.19917319321896235</v>
      </c>
      <c r="D83" s="7">
        <f t="shared" si="25"/>
        <v>1.0111111111111111</v>
      </c>
      <c r="E83" s="7">
        <f t="shared" si="26"/>
        <v>0.20138622869917303</v>
      </c>
      <c r="F83">
        <f>'Table (Dly)'!C77</f>
        <v>0</v>
      </c>
      <c r="G83" s="16"/>
      <c r="I83" s="96">
        <f t="shared" si="28"/>
        <v>1.0572410915763637</v>
      </c>
      <c r="J83" s="208">
        <f t="shared" si="29"/>
        <v>0.20300328179269655</v>
      </c>
      <c r="K83" s="67"/>
      <c r="L83" s="96">
        <f t="shared" si="30"/>
        <v>0</v>
      </c>
      <c r="M83" s="120">
        <f t="shared" si="31"/>
        <v>24</v>
      </c>
      <c r="N83" s="96">
        <f t="shared" si="32"/>
        <v>5.2080000000000002</v>
      </c>
      <c r="O83" s="96">
        <f t="shared" si="33"/>
        <v>8.0726431538903025</v>
      </c>
      <c r="P83" s="96">
        <f t="shared" si="34"/>
        <v>6.2202362204724411</v>
      </c>
      <c r="Q83" s="96">
        <f t="shared" si="35"/>
        <v>0</v>
      </c>
      <c r="R83" s="96">
        <f t="shared" si="36"/>
        <v>2.2072140211968261</v>
      </c>
      <c r="Z83" s="25"/>
      <c r="AA83" s="73"/>
      <c r="AB83" s="25"/>
      <c r="AC83" s="25"/>
      <c r="AE83" s="25"/>
      <c r="AF83" s="25"/>
      <c r="AG83" s="25"/>
      <c r="AH83" s="25"/>
      <c r="AI83" s="25"/>
      <c r="AJ83" s="25"/>
      <c r="AK83" s="25"/>
      <c r="AL83" s="25"/>
      <c r="AM83" s="25"/>
      <c r="AN83" s="25"/>
      <c r="AO83" s="25"/>
      <c r="AP83" s="25"/>
    </row>
    <row r="84" spans="1:44" x14ac:dyDescent="0.15">
      <c r="A84" s="170">
        <f t="shared" si="27"/>
        <v>45122.999305555553</v>
      </c>
      <c r="B84" s="73">
        <f t="shared" si="24"/>
        <v>10</v>
      </c>
      <c r="C84" s="6">
        <f>IF(ISERROR(Penman!Z79),'Corn Irr'!C83,Penman!Z79)</f>
        <v>0.13179794814383061</v>
      </c>
      <c r="D84" s="7">
        <f t="shared" si="25"/>
        <v>1.0177777777777777</v>
      </c>
      <c r="E84" s="7">
        <f t="shared" si="26"/>
        <v>0.1341410227774987</v>
      </c>
      <c r="F84">
        <f>'Table (Dly)'!C78</f>
        <v>1.7098425196850395</v>
      </c>
      <c r="G84" s="16"/>
      <c r="I84" s="96">
        <f t="shared" si="28"/>
        <v>4.7913600000000001E-2</v>
      </c>
      <c r="J84" s="208">
        <f t="shared" si="29"/>
        <v>9.1999999999999998E-3</v>
      </c>
      <c r="K84" s="67">
        <v>9.1999999999999998E-3</v>
      </c>
      <c r="L84" s="96">
        <f t="shared" si="30"/>
        <v>0.51846040533117721</v>
      </c>
      <c r="M84" s="120">
        <f t="shared" si="31"/>
        <v>24</v>
      </c>
      <c r="N84" s="96">
        <f t="shared" si="32"/>
        <v>5.2080000000000002</v>
      </c>
      <c r="O84" s="96">
        <f t="shared" si="33"/>
        <v>8.2067841766678011</v>
      </c>
      <c r="P84" s="96">
        <f t="shared" si="34"/>
        <v>7.9300787401574802</v>
      </c>
      <c r="Q84" s="96">
        <f t="shared" si="35"/>
        <v>0</v>
      </c>
      <c r="R84" s="96">
        <f t="shared" si="36"/>
        <v>2.7256744265280033</v>
      </c>
      <c r="Z84" s="25"/>
      <c r="AA84" s="73"/>
      <c r="AB84" s="25"/>
      <c r="AC84" s="25"/>
      <c r="AE84" s="25"/>
      <c r="AF84" s="25"/>
      <c r="AG84" s="25"/>
      <c r="AH84" s="25"/>
      <c r="AI84" s="25"/>
      <c r="AJ84" s="25"/>
      <c r="AK84" s="25"/>
      <c r="AL84" s="25"/>
      <c r="AM84" s="25"/>
      <c r="AN84" s="25"/>
      <c r="AO84" s="25"/>
      <c r="AP84" s="25"/>
    </row>
    <row r="85" spans="1:44" x14ac:dyDescent="0.15">
      <c r="A85" s="170">
        <f t="shared" si="27"/>
        <v>45123.999305555553</v>
      </c>
      <c r="B85" s="73">
        <f t="shared" si="24"/>
        <v>10</v>
      </c>
      <c r="C85" s="6">
        <f>IF(ISERROR(Penman!Z80),'Corn Irr'!C84,Penman!Z80)</f>
        <v>0.14808002588789218</v>
      </c>
      <c r="D85" s="7">
        <f t="shared" si="25"/>
        <v>1.0177777777777777</v>
      </c>
      <c r="E85" s="7">
        <f t="shared" si="26"/>
        <v>0.15071255968145469</v>
      </c>
      <c r="F85">
        <f>'Table (Dly)'!C79</f>
        <v>0</v>
      </c>
      <c r="G85" s="16"/>
      <c r="I85" s="96">
        <f t="shared" si="28"/>
        <v>0.19862615968145469</v>
      </c>
      <c r="J85" s="228">
        <f t="shared" si="29"/>
        <v>3.8138663533305431E-2</v>
      </c>
      <c r="K85" s="67"/>
      <c r="L85" s="96">
        <f t="shared" si="30"/>
        <v>0</v>
      </c>
      <c r="M85" s="120">
        <f t="shared" si="31"/>
        <v>24</v>
      </c>
      <c r="N85" s="96">
        <f t="shared" si="32"/>
        <v>5.2080000000000002</v>
      </c>
      <c r="O85" s="96">
        <f t="shared" si="33"/>
        <v>8.3574967363492565</v>
      </c>
      <c r="P85" s="96">
        <f t="shared" si="34"/>
        <v>7.9300787401574802</v>
      </c>
      <c r="Q85" s="96">
        <f t="shared" si="35"/>
        <v>0</v>
      </c>
      <c r="R85" s="96">
        <f t="shared" si="36"/>
        <v>2.7256744265280033</v>
      </c>
      <c r="Z85" s="25"/>
      <c r="AA85" s="73"/>
      <c r="AB85" s="25"/>
      <c r="AC85" s="25"/>
      <c r="AE85" s="25"/>
      <c r="AF85" s="25"/>
      <c r="AG85" s="25"/>
      <c r="AH85" s="25"/>
      <c r="AI85" s="25"/>
      <c r="AJ85" s="25"/>
      <c r="AK85" s="25"/>
      <c r="AL85" s="25"/>
      <c r="AM85" s="25"/>
      <c r="AN85" s="25"/>
      <c r="AO85" s="25"/>
      <c r="AP85" s="25"/>
    </row>
    <row r="86" spans="1:44" ht="12.75" customHeight="1" x14ac:dyDescent="0.15">
      <c r="A86" s="170">
        <f t="shared" si="27"/>
        <v>45124.999305555553</v>
      </c>
      <c r="B86" s="73">
        <f t="shared" si="24"/>
        <v>10</v>
      </c>
      <c r="C86" s="6">
        <f>IF(ISERROR(Penman!Z81),'Corn Irr'!C85,Penman!Z81)</f>
        <v>0.14085992706875378</v>
      </c>
      <c r="D86" s="7">
        <f t="shared" si="25"/>
        <v>1.0177777777777777</v>
      </c>
      <c r="E86" s="7">
        <f t="shared" si="26"/>
        <v>0.14336410354997606</v>
      </c>
      <c r="F86">
        <f>'Table (Dly)'!C80</f>
        <v>0</v>
      </c>
      <c r="G86" s="16"/>
      <c r="I86" s="96">
        <f t="shared" si="28"/>
        <v>0.34199026323143078</v>
      </c>
      <c r="J86" s="228">
        <f t="shared" si="29"/>
        <v>6.5666333185758596E-2</v>
      </c>
      <c r="K86" s="67"/>
      <c r="L86" s="96">
        <f t="shared" si="30"/>
        <v>0</v>
      </c>
      <c r="M86" s="120">
        <f t="shared" si="31"/>
        <v>24</v>
      </c>
      <c r="N86" s="96">
        <f t="shared" si="32"/>
        <v>5.2080000000000002</v>
      </c>
      <c r="O86" s="96">
        <f t="shared" si="33"/>
        <v>8.5008608398992322</v>
      </c>
      <c r="P86" s="96">
        <f t="shared" si="34"/>
        <v>7.9300787401574802</v>
      </c>
      <c r="Q86" s="96">
        <f t="shared" si="35"/>
        <v>0</v>
      </c>
      <c r="R86" s="96">
        <f t="shared" si="36"/>
        <v>2.7256744265280033</v>
      </c>
      <c r="Z86" s="25"/>
      <c r="AA86" s="73"/>
      <c r="AB86" s="25"/>
      <c r="AC86" s="25"/>
      <c r="AE86" s="25"/>
      <c r="AF86" s="25"/>
      <c r="AG86" s="25"/>
      <c r="AH86" s="25"/>
      <c r="AI86" s="25"/>
      <c r="AJ86" s="25"/>
      <c r="AK86" s="25"/>
      <c r="AL86" s="25"/>
      <c r="AM86" s="25"/>
      <c r="AN86" s="25"/>
      <c r="AO86" s="25"/>
      <c r="AP86" s="25"/>
    </row>
    <row r="87" spans="1:44" x14ac:dyDescent="0.15">
      <c r="A87" s="170">
        <f t="shared" si="27"/>
        <v>45125.999305555553</v>
      </c>
      <c r="B87" s="73">
        <f t="shared" si="24"/>
        <v>10</v>
      </c>
      <c r="C87" s="6">
        <f>IF(ISERROR(Penman!Z82),'Corn Irr'!C86,Penman!Z82)</f>
        <v>0.16547320956152944</v>
      </c>
      <c r="D87" s="7">
        <f t="shared" si="25"/>
        <v>1.0177777777777777</v>
      </c>
      <c r="E87" s="7">
        <f t="shared" si="26"/>
        <v>0.16841495550928995</v>
      </c>
      <c r="F87">
        <f>'Table (Dly)'!C81</f>
        <v>3.0000000000000002E-2</v>
      </c>
      <c r="G87" s="16"/>
      <c r="I87" s="96">
        <f t="shared" si="28"/>
        <v>0.48040521874072073</v>
      </c>
      <c r="J87" s="228">
        <f t="shared" si="29"/>
        <v>9.224370559537648E-2</v>
      </c>
      <c r="K87" s="67"/>
      <c r="L87" s="96">
        <f t="shared" si="30"/>
        <v>0</v>
      </c>
      <c r="M87" s="120">
        <f t="shared" si="31"/>
        <v>24</v>
      </c>
      <c r="N87" s="96">
        <f t="shared" si="32"/>
        <v>5.2080000000000002</v>
      </c>
      <c r="O87" s="96">
        <f t="shared" si="33"/>
        <v>8.669275795408522</v>
      </c>
      <c r="P87" s="96">
        <f t="shared" si="34"/>
        <v>7.9600787401574804</v>
      </c>
      <c r="Q87" s="96">
        <f t="shared" si="35"/>
        <v>0</v>
      </c>
      <c r="R87" s="96">
        <f t="shared" si="36"/>
        <v>2.7256744265280033</v>
      </c>
      <c r="Z87" s="25"/>
      <c r="AA87" s="73"/>
      <c r="AB87" s="25"/>
      <c r="AC87" s="25"/>
      <c r="AE87" s="25"/>
      <c r="AF87" s="25"/>
      <c r="AG87" s="25"/>
      <c r="AH87" s="25"/>
      <c r="AI87" s="25"/>
      <c r="AJ87" s="25"/>
      <c r="AK87" s="25"/>
      <c r="AL87" s="25"/>
      <c r="AM87" s="25"/>
      <c r="AN87" s="25"/>
      <c r="AO87" s="25"/>
      <c r="AP87" s="25"/>
    </row>
    <row r="88" spans="1:44" x14ac:dyDescent="0.15">
      <c r="A88" s="170">
        <f t="shared" si="27"/>
        <v>45126.999305555553</v>
      </c>
      <c r="B88" s="73">
        <f t="shared" si="24"/>
        <v>10</v>
      </c>
      <c r="C88" s="6">
        <f>IF(ISERROR(Penman!Z83),'Corn Irr'!C87,Penman!Z83)</f>
        <v>0.17809932994011682</v>
      </c>
      <c r="D88" s="7">
        <f t="shared" si="25"/>
        <v>1.0177777777777777</v>
      </c>
      <c r="E88" s="7">
        <f t="shared" si="26"/>
        <v>0.18126554025016331</v>
      </c>
      <c r="F88">
        <f>'Table (Dly)'!C82</f>
        <v>0</v>
      </c>
      <c r="G88" s="16"/>
      <c r="I88" s="96">
        <f t="shared" si="28"/>
        <v>0.66167075899088401</v>
      </c>
      <c r="J88" s="208">
        <f t="shared" si="29"/>
        <v>0.12704891685692857</v>
      </c>
      <c r="K88" s="67"/>
      <c r="L88" s="96">
        <f t="shared" si="30"/>
        <v>0</v>
      </c>
      <c r="M88" s="120">
        <f t="shared" si="31"/>
        <v>24</v>
      </c>
      <c r="N88" s="96">
        <f t="shared" si="32"/>
        <v>5.2080000000000002</v>
      </c>
      <c r="O88" s="96">
        <f t="shared" si="33"/>
        <v>8.8505413356586846</v>
      </c>
      <c r="P88" s="96">
        <f t="shared" si="34"/>
        <v>7.9600787401574804</v>
      </c>
      <c r="Q88" s="96">
        <f t="shared" si="35"/>
        <v>0</v>
      </c>
      <c r="R88" s="96">
        <f t="shared" si="36"/>
        <v>2.7256744265280033</v>
      </c>
      <c r="Z88" s="25"/>
      <c r="AA88" s="73"/>
      <c r="AB88" s="25"/>
      <c r="AC88" s="25"/>
      <c r="AE88" s="25"/>
      <c r="AF88" s="25"/>
      <c r="AG88" s="25"/>
      <c r="AH88" s="25"/>
      <c r="AI88" s="25"/>
      <c r="AJ88" s="25"/>
      <c r="AK88" s="25"/>
      <c r="AL88" s="25"/>
      <c r="AM88" s="25"/>
      <c r="AN88" s="25"/>
      <c r="AO88" s="25"/>
      <c r="AP88" s="25"/>
    </row>
    <row r="89" spans="1:44" x14ac:dyDescent="0.15">
      <c r="A89" s="170">
        <f t="shared" si="27"/>
        <v>45127.999305555553</v>
      </c>
      <c r="B89" s="73">
        <f t="shared" si="24"/>
        <v>10</v>
      </c>
      <c r="C89" s="6">
        <f>IF(ISERROR(Penman!Z84),'Corn Irr'!C88,Penman!Z84)</f>
        <v>0.16231646394348087</v>
      </c>
      <c r="D89" s="7">
        <f t="shared" si="25"/>
        <v>1.0177777777777777</v>
      </c>
      <c r="E89" s="7">
        <f t="shared" si="26"/>
        <v>0.16520208996914273</v>
      </c>
      <c r="F89">
        <f>'Table (Dly)'!C83</f>
        <v>0</v>
      </c>
      <c r="G89" s="16"/>
      <c r="I89" s="96">
        <f t="shared" si="28"/>
        <v>0.82687284896002677</v>
      </c>
      <c r="J89" s="208">
        <f t="shared" si="29"/>
        <v>0.15876974826421406</v>
      </c>
      <c r="K89" s="67"/>
      <c r="L89" s="96">
        <f t="shared" si="30"/>
        <v>0</v>
      </c>
      <c r="M89" s="120">
        <f t="shared" si="31"/>
        <v>24</v>
      </c>
      <c r="N89" s="96">
        <f t="shared" si="32"/>
        <v>5.2080000000000002</v>
      </c>
      <c r="O89" s="96">
        <f t="shared" si="33"/>
        <v>9.0157434256278268</v>
      </c>
      <c r="P89" s="96">
        <f t="shared" si="34"/>
        <v>7.9600787401574804</v>
      </c>
      <c r="Q89" s="96">
        <f t="shared" si="35"/>
        <v>0</v>
      </c>
      <c r="R89" s="96">
        <f t="shared" si="36"/>
        <v>2.7256744265280033</v>
      </c>
      <c r="Z89" s="25"/>
      <c r="AA89" s="73"/>
      <c r="AB89" s="25"/>
      <c r="AC89" s="25"/>
      <c r="AE89" s="25"/>
      <c r="AF89" s="25"/>
      <c r="AG89" s="25"/>
      <c r="AH89" s="25"/>
      <c r="AI89" s="25"/>
      <c r="AJ89" s="25"/>
      <c r="AK89" s="25"/>
      <c r="AL89" s="25"/>
      <c r="AM89" s="25"/>
      <c r="AN89" s="25"/>
      <c r="AO89" s="25"/>
      <c r="AP89" s="25"/>
    </row>
    <row r="90" spans="1:44" x14ac:dyDescent="0.15">
      <c r="A90" s="170">
        <f t="shared" si="27"/>
        <v>45128.999305555553</v>
      </c>
      <c r="B90" s="73">
        <f t="shared" si="24"/>
        <v>10</v>
      </c>
      <c r="C90" s="6">
        <f>IF(ISERROR(Penman!Z85),'Corn Irr'!C89,Penman!Z85)</f>
        <v>0.16383660846419676</v>
      </c>
      <c r="D90" s="7">
        <f t="shared" si="25"/>
        <v>1.0177777777777777</v>
      </c>
      <c r="E90" s="7">
        <f t="shared" si="26"/>
        <v>0.16674925928133802</v>
      </c>
      <c r="F90">
        <f>'Table (Dly)'!C84</f>
        <v>0</v>
      </c>
      <c r="G90" s="16"/>
      <c r="I90" s="96">
        <f t="shared" si="28"/>
        <v>0.99362210824136477</v>
      </c>
      <c r="J90" s="208">
        <f t="shared" si="29"/>
        <v>0.19078765519227434</v>
      </c>
      <c r="K90" s="67"/>
      <c r="L90" s="96">
        <f t="shared" si="30"/>
        <v>0</v>
      </c>
      <c r="M90" s="120">
        <f t="shared" si="31"/>
        <v>24</v>
      </c>
      <c r="N90" s="96">
        <f t="shared" si="32"/>
        <v>5.2080000000000002</v>
      </c>
      <c r="O90" s="96">
        <f t="shared" si="33"/>
        <v>9.1824926849091657</v>
      </c>
      <c r="P90" s="96">
        <f t="shared" si="34"/>
        <v>7.9600787401574804</v>
      </c>
      <c r="Q90" s="96">
        <f t="shared" si="35"/>
        <v>0</v>
      </c>
      <c r="R90" s="96">
        <f t="shared" si="36"/>
        <v>2.7256744265280033</v>
      </c>
      <c r="Z90" s="25"/>
      <c r="AA90" s="73"/>
      <c r="AB90" s="25"/>
      <c r="AC90" s="25"/>
      <c r="AE90" s="25"/>
      <c r="AF90" s="25"/>
      <c r="AG90" s="25"/>
      <c r="AH90" s="25"/>
      <c r="AI90" s="25"/>
      <c r="AJ90" s="25"/>
      <c r="AK90" s="25"/>
      <c r="AL90" s="25"/>
      <c r="AM90" s="25"/>
      <c r="AN90" s="25"/>
      <c r="AO90" s="25"/>
      <c r="AP90" s="25"/>
    </row>
    <row r="91" spans="1:44" x14ac:dyDescent="0.15">
      <c r="A91" s="170">
        <f t="shared" si="27"/>
        <v>45129.999305555553</v>
      </c>
      <c r="B91" s="73">
        <f t="shared" si="24"/>
        <v>11</v>
      </c>
      <c r="C91" s="6">
        <f>IF(ISERROR(Penman!Z86),'Corn Irr'!C90,Penman!Z86)</f>
        <v>0.17734257169666146</v>
      </c>
      <c r="D91" s="7">
        <f t="shared" si="25"/>
        <v>1.0066666666666666</v>
      </c>
      <c r="E91" s="7">
        <f t="shared" si="26"/>
        <v>0.17852485550797251</v>
      </c>
      <c r="F91">
        <f>'Table (Dly)'!C85</f>
        <v>0</v>
      </c>
      <c r="G91" s="16"/>
      <c r="I91" s="96">
        <f t="shared" si="28"/>
        <v>1.1721469637493374</v>
      </c>
      <c r="J91" s="208">
        <f t="shared" si="29"/>
        <v>0.22506662130363619</v>
      </c>
      <c r="K91" s="67"/>
      <c r="L91" s="96">
        <f t="shared" si="30"/>
        <v>0</v>
      </c>
      <c r="M91" s="120">
        <f t="shared" si="31"/>
        <v>24</v>
      </c>
      <c r="N91" s="96">
        <f t="shared" si="32"/>
        <v>5.2080000000000002</v>
      </c>
      <c r="O91" s="96">
        <f t="shared" si="33"/>
        <v>9.361017540417139</v>
      </c>
      <c r="P91" s="96">
        <f t="shared" si="34"/>
        <v>7.9600787401574804</v>
      </c>
      <c r="Q91" s="96">
        <f t="shared" si="35"/>
        <v>0</v>
      </c>
      <c r="R91" s="96">
        <f t="shared" si="36"/>
        <v>2.7256744265280033</v>
      </c>
      <c r="Z91" s="25"/>
      <c r="AA91" s="73"/>
      <c r="AB91" s="25"/>
      <c r="AC91" s="25"/>
      <c r="AE91" s="25"/>
      <c r="AF91" s="25"/>
      <c r="AG91" s="25"/>
      <c r="AH91" s="25"/>
      <c r="AI91" s="25"/>
      <c r="AJ91" s="25"/>
      <c r="AK91" s="25"/>
      <c r="AL91" s="25"/>
      <c r="AM91" s="25"/>
      <c r="AN91" s="25"/>
      <c r="AO91" s="25"/>
      <c r="AP91" s="25"/>
    </row>
    <row r="92" spans="1:44" x14ac:dyDescent="0.15">
      <c r="A92" s="170">
        <f t="shared" si="27"/>
        <v>45130.999305555553</v>
      </c>
      <c r="B92" s="73">
        <f t="shared" si="24"/>
        <v>11</v>
      </c>
      <c r="C92" s="6">
        <f>IF(ISERROR(Penman!Z87),'Corn Irr'!C91,Penman!Z87)</f>
        <v>0.16883117116518559</v>
      </c>
      <c r="D92" s="7">
        <f t="shared" si="25"/>
        <v>1.0066666666666666</v>
      </c>
      <c r="E92" s="7">
        <f t="shared" si="26"/>
        <v>0.16995671230628681</v>
      </c>
      <c r="F92">
        <f>'Table (Dly)'!C86</f>
        <v>0.19</v>
      </c>
      <c r="G92" s="16"/>
      <c r="I92" s="96">
        <f t="shared" si="28"/>
        <v>1.1521036760556242</v>
      </c>
      <c r="J92" s="208">
        <f t="shared" si="29"/>
        <v>0.22121806375876041</v>
      </c>
      <c r="K92" s="67"/>
      <c r="L92" s="96">
        <f t="shared" si="30"/>
        <v>0</v>
      </c>
      <c r="M92" s="120">
        <f t="shared" si="31"/>
        <v>24</v>
      </c>
      <c r="N92" s="96">
        <f t="shared" si="32"/>
        <v>5.2080000000000002</v>
      </c>
      <c r="O92" s="96">
        <f t="shared" si="33"/>
        <v>9.5309742527234249</v>
      </c>
      <c r="P92" s="96">
        <f t="shared" si="34"/>
        <v>8.1500787401574808</v>
      </c>
      <c r="Q92" s="96">
        <f t="shared" si="35"/>
        <v>0</v>
      </c>
      <c r="R92" s="96">
        <f t="shared" si="36"/>
        <v>2.7256744265280033</v>
      </c>
      <c r="Z92" s="25"/>
      <c r="AA92" s="73"/>
      <c r="AB92" s="25"/>
      <c r="AC92" s="25"/>
      <c r="AE92" s="25"/>
      <c r="AF92" s="25"/>
      <c r="AG92" s="25"/>
      <c r="AH92" s="25"/>
      <c r="AI92" s="25"/>
      <c r="AJ92" s="25"/>
      <c r="AK92" s="25"/>
      <c r="AL92" s="25"/>
      <c r="AM92" s="25"/>
      <c r="AN92" s="25"/>
      <c r="AO92" s="25"/>
      <c r="AP92" s="25"/>
    </row>
    <row r="93" spans="1:44" x14ac:dyDescent="0.15">
      <c r="A93" s="170">
        <f t="shared" si="27"/>
        <v>45131.999305555553</v>
      </c>
      <c r="B93" s="73">
        <f t="shared" si="24"/>
        <v>11</v>
      </c>
      <c r="C93" s="6">
        <f>IF(ISERROR(Penman!Z88),'Corn Irr'!C92,Penman!Z88)</f>
        <v>0.12085672177177097</v>
      </c>
      <c r="D93" s="7">
        <f t="shared" si="25"/>
        <v>1.0066666666666666</v>
      </c>
      <c r="E93" s="7">
        <f t="shared" si="26"/>
        <v>0.12166243325024943</v>
      </c>
      <c r="F93">
        <f>'Table (Dly)'!C87</f>
        <v>0</v>
      </c>
      <c r="G93" s="16"/>
      <c r="I93" s="96">
        <f t="shared" si="28"/>
        <v>1.2737661093058736</v>
      </c>
      <c r="J93" s="208">
        <f t="shared" si="29"/>
        <v>0.24457874602647342</v>
      </c>
      <c r="K93" s="67"/>
      <c r="L93" s="96">
        <f t="shared" si="30"/>
        <v>0</v>
      </c>
      <c r="M93" s="120">
        <f t="shared" si="31"/>
        <v>24</v>
      </c>
      <c r="N93" s="96">
        <f t="shared" si="32"/>
        <v>5.2080000000000002</v>
      </c>
      <c r="O93" s="96">
        <f t="shared" si="33"/>
        <v>9.6526366859736736</v>
      </c>
      <c r="P93" s="96">
        <f t="shared" si="34"/>
        <v>8.1500787401574808</v>
      </c>
      <c r="Q93" s="96">
        <f t="shared" si="35"/>
        <v>0</v>
      </c>
      <c r="R93" s="96">
        <f t="shared" si="36"/>
        <v>2.7256744265280033</v>
      </c>
      <c r="Z93" s="25"/>
      <c r="AA93" s="73"/>
      <c r="AB93" s="25"/>
      <c r="AC93" s="25"/>
      <c r="AE93" s="25"/>
      <c r="AF93" s="25"/>
      <c r="AG93" s="25"/>
      <c r="AH93" s="25"/>
      <c r="AI93" s="25"/>
      <c r="AJ93" s="25"/>
      <c r="AK93" s="25"/>
      <c r="AL93" s="25"/>
      <c r="AM93" s="25"/>
      <c r="AN93" s="25"/>
      <c r="AO93" s="25"/>
      <c r="AP93" s="25"/>
    </row>
    <row r="94" spans="1:44" x14ac:dyDescent="0.15">
      <c r="A94" s="170">
        <f t="shared" si="27"/>
        <v>45132.999305555553</v>
      </c>
      <c r="B94" s="73">
        <f t="shared" si="24"/>
        <v>11</v>
      </c>
      <c r="C94" s="6">
        <f>IF(ISERROR(Penman!Z89),'Corn Irr'!C93,Penman!Z89)</f>
        <v>0.18323401287625007</v>
      </c>
      <c r="D94" s="7">
        <f t="shared" si="25"/>
        <v>1.0066666666666666</v>
      </c>
      <c r="E94" s="7">
        <f t="shared" si="26"/>
        <v>0.18445557296209172</v>
      </c>
      <c r="F94">
        <f>'Table (Dly)'!C88</f>
        <v>0</v>
      </c>
      <c r="G94" s="16"/>
      <c r="I94" s="96">
        <f t="shared" si="28"/>
        <v>1.4582216822679654</v>
      </c>
      <c r="J94" s="208">
        <f t="shared" si="29"/>
        <v>0.27999648277034667</v>
      </c>
      <c r="K94" s="67"/>
      <c r="L94" s="96">
        <f t="shared" si="30"/>
        <v>0</v>
      </c>
      <c r="M94" s="120">
        <f t="shared" si="31"/>
        <v>24</v>
      </c>
      <c r="N94" s="96">
        <f t="shared" si="32"/>
        <v>5.2080000000000002</v>
      </c>
      <c r="O94" s="96">
        <f t="shared" si="33"/>
        <v>9.8370922589357654</v>
      </c>
      <c r="P94" s="96">
        <f t="shared" si="34"/>
        <v>8.1500787401574808</v>
      </c>
      <c r="Q94" s="96">
        <f t="shared" si="35"/>
        <v>0</v>
      </c>
      <c r="R94" s="96">
        <f t="shared" si="36"/>
        <v>2.7256744265280033</v>
      </c>
      <c r="Z94" s="25"/>
      <c r="AA94" s="73"/>
      <c r="AB94" s="25"/>
      <c r="AC94" s="25"/>
      <c r="AE94" s="25"/>
      <c r="AF94" s="25"/>
      <c r="AG94" s="25"/>
      <c r="AH94" s="25"/>
      <c r="AI94" s="25"/>
      <c r="AJ94" s="25"/>
      <c r="AK94" s="25"/>
      <c r="AL94" s="25"/>
      <c r="AM94" s="25"/>
      <c r="AN94" s="25"/>
      <c r="AO94" s="25"/>
      <c r="AP94" s="25"/>
      <c r="AQ94" s="25"/>
      <c r="AR94" s="25"/>
    </row>
    <row r="95" spans="1:44" x14ac:dyDescent="0.15">
      <c r="A95" s="170">
        <f t="shared" si="27"/>
        <v>45133.999305555553</v>
      </c>
      <c r="B95" s="73">
        <f t="shared" si="24"/>
        <v>11</v>
      </c>
      <c r="C95" s="6">
        <f>IF(ISERROR(Penman!Z90),'Corn Irr'!C94,Penman!Z90)</f>
        <v>0.17113477041683892</v>
      </c>
      <c r="D95" s="7">
        <f t="shared" si="25"/>
        <v>1.0066666666666666</v>
      </c>
      <c r="E95" s="7">
        <f t="shared" si="26"/>
        <v>0.17227566888628451</v>
      </c>
      <c r="F95">
        <f>'Table (Dly)'!C89</f>
        <v>0.26</v>
      </c>
      <c r="G95" s="16"/>
      <c r="I95" s="96">
        <f t="shared" si="28"/>
        <v>1.37049735115425</v>
      </c>
      <c r="J95" s="208">
        <f t="shared" si="29"/>
        <v>0.26315233317093895</v>
      </c>
      <c r="K95" s="67"/>
      <c r="L95" s="96">
        <f t="shared" si="30"/>
        <v>0</v>
      </c>
      <c r="M95" s="120">
        <f t="shared" si="31"/>
        <v>24</v>
      </c>
      <c r="N95" s="96">
        <f t="shared" si="32"/>
        <v>5.2080000000000002</v>
      </c>
      <c r="O95" s="96">
        <f t="shared" si="33"/>
        <v>10.00936792782205</v>
      </c>
      <c r="P95" s="96">
        <f t="shared" si="34"/>
        <v>8.4100787401574806</v>
      </c>
      <c r="Q95" s="96">
        <f t="shared" si="35"/>
        <v>0</v>
      </c>
      <c r="R95" s="96">
        <f t="shared" si="36"/>
        <v>2.7256744265280033</v>
      </c>
      <c r="Z95" s="25"/>
      <c r="AA95" s="73"/>
      <c r="AB95" s="25"/>
      <c r="AC95" s="25"/>
      <c r="AE95" s="25"/>
      <c r="AF95" s="25"/>
      <c r="AG95" s="25"/>
      <c r="AH95" s="25"/>
      <c r="AI95" s="25"/>
      <c r="AJ95" s="25"/>
      <c r="AK95" s="25"/>
      <c r="AL95" s="25"/>
      <c r="AM95" s="25"/>
      <c r="AN95" s="25"/>
      <c r="AO95" s="25"/>
      <c r="AP95" s="25"/>
    </row>
    <row r="96" spans="1:44" ht="12.75" customHeight="1" x14ac:dyDescent="0.15">
      <c r="A96" s="170">
        <f t="shared" si="27"/>
        <v>45134.999305555553</v>
      </c>
      <c r="B96" s="73">
        <f t="shared" si="24"/>
        <v>11</v>
      </c>
      <c r="C96" s="6">
        <f>IF(ISERROR(Penman!Z91),'Corn Irr'!C95,Penman!Z91)</f>
        <v>0.2116424310850458</v>
      </c>
      <c r="D96" s="7">
        <f t="shared" si="25"/>
        <v>1.0066666666666666</v>
      </c>
      <c r="E96" s="7">
        <f t="shared" si="26"/>
        <v>0.21305338062561274</v>
      </c>
      <c r="F96">
        <f>'Table (Dly)'!C90</f>
        <v>0</v>
      </c>
      <c r="G96" s="16"/>
      <c r="I96" s="96">
        <f t="shared" si="28"/>
        <v>1.5835507317798627</v>
      </c>
      <c r="J96" s="208">
        <f t="shared" si="29"/>
        <v>0.30406120041856044</v>
      </c>
      <c r="K96" s="67"/>
      <c r="L96" s="96">
        <f t="shared" si="30"/>
        <v>0</v>
      </c>
      <c r="M96" s="120">
        <f t="shared" si="31"/>
        <v>24</v>
      </c>
      <c r="N96" s="96">
        <f t="shared" si="32"/>
        <v>5.2080000000000002</v>
      </c>
      <c r="O96" s="96">
        <f t="shared" si="33"/>
        <v>10.222421308447663</v>
      </c>
      <c r="P96" s="96">
        <f t="shared" si="34"/>
        <v>8.4100787401574806</v>
      </c>
      <c r="Q96" s="96">
        <f t="shared" si="35"/>
        <v>0</v>
      </c>
      <c r="R96" s="96">
        <f t="shared" si="36"/>
        <v>2.7256744265280033</v>
      </c>
      <c r="Z96" s="25"/>
      <c r="AA96" s="73"/>
      <c r="AB96" s="25"/>
      <c r="AC96" s="25"/>
      <c r="AE96" s="25"/>
      <c r="AF96" s="25"/>
      <c r="AG96" s="25"/>
      <c r="AH96" s="25"/>
      <c r="AI96" s="25"/>
      <c r="AJ96" s="25"/>
      <c r="AK96" s="25"/>
      <c r="AL96" s="25"/>
      <c r="AM96" s="25"/>
      <c r="AN96" s="25"/>
      <c r="AO96" s="25"/>
      <c r="AP96" s="25"/>
    </row>
    <row r="97" spans="1:47" x14ac:dyDescent="0.15">
      <c r="A97" s="170">
        <f t="shared" si="27"/>
        <v>45135.999305555553</v>
      </c>
      <c r="B97" s="73">
        <f t="shared" si="24"/>
        <v>11</v>
      </c>
      <c r="C97" s="6">
        <f>IF(ISERROR(Penman!Z92),'Corn Irr'!C96,Penman!Z92)</f>
        <v>0.17677258096764153</v>
      </c>
      <c r="D97" s="7">
        <f t="shared" si="25"/>
        <v>1.0066666666666666</v>
      </c>
      <c r="E97" s="7">
        <f t="shared" si="26"/>
        <v>0.17795106484075912</v>
      </c>
      <c r="F97">
        <f>'Table (Dly)'!C91</f>
        <v>0.74015748031496065</v>
      </c>
      <c r="G97" s="16"/>
      <c r="I97" s="96">
        <f t="shared" si="28"/>
        <v>0.83328000000000002</v>
      </c>
      <c r="J97" s="208">
        <f t="shared" si="29"/>
        <v>0.16</v>
      </c>
      <c r="K97" s="67">
        <v>0.16</v>
      </c>
      <c r="L97" s="96">
        <f t="shared" si="30"/>
        <v>0</v>
      </c>
      <c r="M97" s="120">
        <f t="shared" si="31"/>
        <v>24</v>
      </c>
      <c r="N97" s="96">
        <f t="shared" si="32"/>
        <v>5.2080000000000002</v>
      </c>
      <c r="O97" s="96">
        <f t="shared" si="33"/>
        <v>10.400372373288421</v>
      </c>
      <c r="P97" s="96">
        <f t="shared" si="34"/>
        <v>9.1502362204724417</v>
      </c>
      <c r="Q97" s="96">
        <f t="shared" si="35"/>
        <v>0</v>
      </c>
      <c r="R97" s="96">
        <f t="shared" si="36"/>
        <v>2.7256744265280033</v>
      </c>
      <c r="Z97" s="25"/>
      <c r="AA97" s="73"/>
      <c r="AB97" s="25"/>
      <c r="AC97" s="25"/>
      <c r="AE97" s="25"/>
      <c r="AF97" s="25"/>
      <c r="AG97" s="25"/>
      <c r="AH97" s="25"/>
      <c r="AI97" s="25"/>
      <c r="AJ97" s="25"/>
      <c r="AK97" s="25"/>
      <c r="AL97" s="25"/>
      <c r="AM97" s="25"/>
      <c r="AN97" s="25"/>
      <c r="AO97" s="25"/>
      <c r="AP97" s="25"/>
    </row>
    <row r="98" spans="1:47" x14ac:dyDescent="0.15">
      <c r="A98" s="170">
        <f t="shared" si="27"/>
        <v>45136.999305555553</v>
      </c>
      <c r="B98" s="73">
        <f t="shared" si="24"/>
        <v>12</v>
      </c>
      <c r="C98" s="6">
        <f>IF(ISERROR(Penman!Z93),'Corn Irr'!C97,Penman!Z93)</f>
        <v>0.15172615449329138</v>
      </c>
      <c r="D98" s="7">
        <f t="shared" si="25"/>
        <v>0.98444444444444434</v>
      </c>
      <c r="E98" s="7">
        <f t="shared" si="26"/>
        <v>0.14936596986784018</v>
      </c>
      <c r="F98">
        <f>'Table (Dly)'!C92</f>
        <v>0.64015748031496078</v>
      </c>
      <c r="G98" s="16"/>
      <c r="I98" s="96">
        <f t="shared" si="28"/>
        <v>0.46872000000000003</v>
      </c>
      <c r="J98" s="208">
        <f t="shared" si="29"/>
        <v>0.09</v>
      </c>
      <c r="K98" s="67">
        <v>0.09</v>
      </c>
      <c r="L98" s="96">
        <f t="shared" si="30"/>
        <v>0</v>
      </c>
      <c r="M98" s="120">
        <f t="shared" si="31"/>
        <v>24</v>
      </c>
      <c r="N98" s="96">
        <f t="shared" si="32"/>
        <v>5.2080000000000002</v>
      </c>
      <c r="O98" s="96">
        <f t="shared" si="33"/>
        <v>10.549738343156262</v>
      </c>
      <c r="P98" s="96">
        <f t="shared" si="34"/>
        <v>9.7903937007874031</v>
      </c>
      <c r="Q98" s="96">
        <f t="shared" si="35"/>
        <v>0</v>
      </c>
      <c r="R98" s="96">
        <f t="shared" si="36"/>
        <v>2.7256744265280033</v>
      </c>
      <c r="Z98" s="25"/>
      <c r="AA98" s="73"/>
      <c r="AB98" s="25"/>
      <c r="AC98" s="25"/>
      <c r="AE98" s="25"/>
      <c r="AF98" s="25"/>
      <c r="AG98" s="25"/>
      <c r="AH98" s="25"/>
      <c r="AI98" s="25"/>
      <c r="AJ98" s="25"/>
      <c r="AK98" s="25"/>
      <c r="AL98" s="25"/>
      <c r="AM98" s="25"/>
      <c r="AN98" s="25"/>
      <c r="AO98" s="25"/>
      <c r="AP98" s="25"/>
    </row>
    <row r="99" spans="1:47" x14ac:dyDescent="0.15">
      <c r="A99" s="170">
        <f t="shared" si="27"/>
        <v>45137.999305555553</v>
      </c>
      <c r="B99" s="73">
        <f t="shared" si="24"/>
        <v>12</v>
      </c>
      <c r="C99" s="6">
        <f>IF(ISERROR(Penman!Z94),'Corn Irr'!C98,Penman!Z94)</f>
        <v>0.16646100634276931</v>
      </c>
      <c r="D99" s="7">
        <f t="shared" si="25"/>
        <v>0.98444444444444434</v>
      </c>
      <c r="E99" s="7">
        <f t="shared" si="26"/>
        <v>0.16387161291077065</v>
      </c>
      <c r="F99">
        <f>'Table (Dly)'!C93</f>
        <v>0</v>
      </c>
      <c r="G99" s="16"/>
      <c r="I99" s="96">
        <f t="shared" si="28"/>
        <v>0.63259161291077071</v>
      </c>
      <c r="J99" s="228">
        <f t="shared" si="29"/>
        <v>0.12146536346212955</v>
      </c>
      <c r="K99" s="67"/>
      <c r="L99" s="96">
        <f t="shared" si="30"/>
        <v>0</v>
      </c>
      <c r="M99" s="120">
        <f t="shared" si="31"/>
        <v>24</v>
      </c>
      <c r="N99" s="96">
        <f t="shared" si="32"/>
        <v>5.2080000000000002</v>
      </c>
      <c r="O99" s="96">
        <f t="shared" si="33"/>
        <v>10.713609956067033</v>
      </c>
      <c r="P99" s="96">
        <f t="shared" si="34"/>
        <v>9.7903937007874031</v>
      </c>
      <c r="Q99" s="96">
        <f t="shared" si="35"/>
        <v>0</v>
      </c>
      <c r="R99" s="96">
        <f t="shared" si="36"/>
        <v>2.7256744265280033</v>
      </c>
      <c r="Z99" s="25"/>
      <c r="AA99" s="73"/>
      <c r="AB99" s="25"/>
      <c r="AC99" s="25"/>
      <c r="AE99" s="25"/>
      <c r="AF99" s="25"/>
      <c r="AG99" s="25"/>
      <c r="AH99" s="25"/>
      <c r="AI99" s="25"/>
      <c r="AJ99" s="25"/>
      <c r="AK99" s="25"/>
      <c r="AL99" s="25"/>
      <c r="AM99" s="25"/>
      <c r="AN99" s="25"/>
      <c r="AO99" s="25"/>
      <c r="AP99" s="25"/>
    </row>
    <row r="100" spans="1:47" x14ac:dyDescent="0.15">
      <c r="A100" s="170">
        <f t="shared" si="27"/>
        <v>45138.999305555553</v>
      </c>
      <c r="B100" s="73">
        <f t="shared" si="24"/>
        <v>12</v>
      </c>
      <c r="C100" s="6">
        <f>IF(ISERROR(Penman!Z95),'Corn Irr'!C99,Penman!Z95)</f>
        <v>0.16693316393864788</v>
      </c>
      <c r="D100" s="7">
        <f t="shared" si="25"/>
        <v>0.98444444444444434</v>
      </c>
      <c r="E100" s="7">
        <f t="shared" si="26"/>
        <v>0.16433642583293556</v>
      </c>
      <c r="F100">
        <f>'Table (Dly)'!C94</f>
        <v>0</v>
      </c>
      <c r="G100" s="16"/>
      <c r="I100" s="96">
        <f t="shared" si="28"/>
        <v>0.79692803874370632</v>
      </c>
      <c r="J100" s="208">
        <f t="shared" si="29"/>
        <v>0.15301997671730153</v>
      </c>
      <c r="K100" s="67"/>
      <c r="L100" s="96">
        <f t="shared" si="30"/>
        <v>0</v>
      </c>
      <c r="M100" s="120">
        <f t="shared" si="31"/>
        <v>24</v>
      </c>
      <c r="N100" s="96">
        <f t="shared" si="32"/>
        <v>5.2080000000000002</v>
      </c>
      <c r="O100" s="96">
        <f t="shared" si="33"/>
        <v>10.877946381899969</v>
      </c>
      <c r="P100" s="96">
        <f t="shared" si="34"/>
        <v>9.7903937007874031</v>
      </c>
      <c r="Q100" s="96">
        <f t="shared" si="35"/>
        <v>0</v>
      </c>
      <c r="R100" s="96">
        <f t="shared" si="36"/>
        <v>2.7256744265280033</v>
      </c>
      <c r="Z100" s="25"/>
      <c r="AA100" s="73"/>
      <c r="AB100" s="25"/>
      <c r="AC100" s="25"/>
      <c r="AE100" s="25"/>
      <c r="AF100" s="25"/>
      <c r="AG100" s="25"/>
      <c r="AH100" s="25"/>
      <c r="AI100" s="25"/>
      <c r="AJ100" s="25"/>
      <c r="AK100" s="25"/>
      <c r="AL100" s="25"/>
      <c r="AM100" s="25"/>
      <c r="AN100" s="25"/>
      <c r="AO100" s="25"/>
      <c r="AP100" s="25"/>
    </row>
    <row r="101" spans="1:47" x14ac:dyDescent="0.15">
      <c r="A101" s="170">
        <f t="shared" si="27"/>
        <v>45139.999305555553</v>
      </c>
      <c r="B101" s="73">
        <f t="shared" si="24"/>
        <v>12</v>
      </c>
      <c r="C101" s="6">
        <f>IF(ISERROR(Penman!Z96),'Corn Irr'!C100,Penman!Z96)</f>
        <v>0.16689292207750051</v>
      </c>
      <c r="D101" s="7">
        <f t="shared" si="25"/>
        <v>0.98444444444444434</v>
      </c>
      <c r="E101" s="7">
        <f t="shared" si="26"/>
        <v>0.16429680995629492</v>
      </c>
      <c r="F101">
        <f>'Table (Dly)'!C95</f>
        <v>0</v>
      </c>
      <c r="G101" s="16"/>
      <c r="I101" s="96">
        <f t="shared" si="28"/>
        <v>0.96122484870000124</v>
      </c>
      <c r="J101" s="208">
        <f t="shared" si="29"/>
        <v>0.18456698323732743</v>
      </c>
      <c r="K101" s="67"/>
      <c r="L101" s="96">
        <f t="shared" si="30"/>
        <v>0</v>
      </c>
      <c r="M101" s="120">
        <f t="shared" si="31"/>
        <v>24</v>
      </c>
      <c r="N101" s="96">
        <f t="shared" si="32"/>
        <v>5.2080000000000002</v>
      </c>
      <c r="O101" s="96">
        <f t="shared" si="33"/>
        <v>11.042243191856263</v>
      </c>
      <c r="P101" s="96">
        <f t="shared" si="34"/>
        <v>9.7903937007874031</v>
      </c>
      <c r="Q101" s="96">
        <f t="shared" si="35"/>
        <v>0</v>
      </c>
      <c r="R101" s="96">
        <f t="shared" si="36"/>
        <v>2.7256744265280033</v>
      </c>
      <c r="Z101" s="25"/>
      <c r="AA101" s="73"/>
      <c r="AB101" s="25"/>
      <c r="AC101" s="25"/>
      <c r="AE101" s="25"/>
      <c r="AF101" s="25"/>
      <c r="AG101" s="25"/>
      <c r="AH101" s="25"/>
      <c r="AI101" s="25"/>
      <c r="AJ101" s="25"/>
      <c r="AK101" s="25"/>
      <c r="AL101" s="25"/>
      <c r="AM101" s="25"/>
      <c r="AN101" s="25"/>
      <c r="AO101" s="25"/>
      <c r="AP101" s="25"/>
    </row>
    <row r="102" spans="1:47" x14ac:dyDescent="0.15">
      <c r="A102" s="170">
        <f t="shared" si="27"/>
        <v>45140.999305555553</v>
      </c>
      <c r="B102" s="73">
        <f t="shared" si="24"/>
        <v>12</v>
      </c>
      <c r="C102" s="6">
        <f>IF(ISERROR(Penman!Z97),'Corn Irr'!C101,Penman!Z97)</f>
        <v>2.8368269711382746E-2</v>
      </c>
      <c r="D102" s="7">
        <f t="shared" si="25"/>
        <v>0.98444444444444434</v>
      </c>
      <c r="E102" s="7">
        <f t="shared" si="26"/>
        <v>2.7926985515872346E-2</v>
      </c>
      <c r="F102">
        <f>'Table (Dly)'!C96</f>
        <v>0</v>
      </c>
      <c r="G102" s="16"/>
      <c r="I102" s="96">
        <f t="shared" si="28"/>
        <v>0.9891518342158736</v>
      </c>
      <c r="J102" s="208">
        <f t="shared" si="29"/>
        <v>0.18992930764513702</v>
      </c>
      <c r="K102" s="67"/>
      <c r="L102" s="96">
        <f t="shared" si="30"/>
        <v>0</v>
      </c>
      <c r="M102" s="120">
        <f t="shared" si="31"/>
        <v>24</v>
      </c>
      <c r="N102" s="96">
        <f t="shared" si="32"/>
        <v>5.2080000000000002</v>
      </c>
      <c r="O102" s="96">
        <f t="shared" si="33"/>
        <v>11.070170177372136</v>
      </c>
      <c r="P102" s="96">
        <f t="shared" si="34"/>
        <v>9.7903937007874031</v>
      </c>
      <c r="Q102" s="96">
        <f t="shared" si="35"/>
        <v>0</v>
      </c>
      <c r="R102" s="96">
        <f t="shared" si="36"/>
        <v>2.7256744265280033</v>
      </c>
      <c r="Z102" s="25"/>
      <c r="AA102" s="73"/>
      <c r="AB102" s="25"/>
      <c r="AC102" s="25"/>
      <c r="AE102" s="25"/>
      <c r="AF102" s="25"/>
      <c r="AG102" s="25"/>
      <c r="AH102" s="25"/>
      <c r="AI102" s="25"/>
      <c r="AJ102" s="25"/>
      <c r="AK102" s="25"/>
      <c r="AL102" s="25"/>
      <c r="AM102" s="25"/>
      <c r="AN102" s="25"/>
      <c r="AO102" s="25"/>
      <c r="AP102" s="25"/>
    </row>
    <row r="103" spans="1:47" x14ac:dyDescent="0.15">
      <c r="A103" s="170">
        <f t="shared" si="27"/>
        <v>45141.999305555553</v>
      </c>
      <c r="B103" s="73">
        <f t="shared" si="24"/>
        <v>12</v>
      </c>
      <c r="C103" s="6">
        <f>IF(ISERROR(Penman!Z98),'Corn Irr'!C102,Penman!Z98)</f>
        <v>0.18273047391824374</v>
      </c>
      <c r="D103" s="7">
        <f t="shared" si="25"/>
        <v>0.98444444444444434</v>
      </c>
      <c r="E103" s="7">
        <f t="shared" si="26"/>
        <v>0.17988799987951548</v>
      </c>
      <c r="F103">
        <f>'Table (Dly)'!C97</f>
        <v>0</v>
      </c>
      <c r="G103" s="16"/>
      <c r="I103" s="96">
        <f t="shared" si="28"/>
        <v>1.1690398340953891</v>
      </c>
      <c r="J103" s="208">
        <f t="shared" si="29"/>
        <v>0.22447001422722526</v>
      </c>
      <c r="K103" s="67"/>
      <c r="L103" s="96">
        <f t="shared" si="30"/>
        <v>0</v>
      </c>
      <c r="M103" s="120">
        <f t="shared" si="31"/>
        <v>24</v>
      </c>
      <c r="N103" s="96">
        <f t="shared" si="32"/>
        <v>5.2080000000000002</v>
      </c>
      <c r="O103" s="96">
        <f t="shared" si="33"/>
        <v>11.250058177251651</v>
      </c>
      <c r="P103" s="96">
        <f t="shared" si="34"/>
        <v>9.7903937007874031</v>
      </c>
      <c r="Q103" s="96">
        <f t="shared" si="35"/>
        <v>0</v>
      </c>
      <c r="R103" s="96">
        <f t="shared" si="36"/>
        <v>2.7256744265280033</v>
      </c>
      <c r="Z103" s="25"/>
      <c r="AA103" s="73"/>
      <c r="AB103" s="25"/>
      <c r="AC103" s="25"/>
      <c r="AE103" s="25"/>
      <c r="AF103" s="25"/>
      <c r="AG103" s="25"/>
      <c r="AH103" s="25"/>
      <c r="AI103" s="25"/>
      <c r="AJ103" s="25"/>
      <c r="AK103" s="25"/>
      <c r="AL103" s="25"/>
      <c r="AM103" s="25"/>
      <c r="AN103" s="25"/>
      <c r="AO103" s="25"/>
      <c r="AP103" s="25"/>
      <c r="AQ103" s="25"/>
      <c r="AR103" s="25"/>
    </row>
    <row r="104" spans="1:47" x14ac:dyDescent="0.15">
      <c r="A104" s="170">
        <f t="shared" si="27"/>
        <v>45142.999305555553</v>
      </c>
      <c r="B104" s="73">
        <f t="shared" si="24"/>
        <v>12</v>
      </c>
      <c r="C104" s="6">
        <f>IF(ISERROR(Penman!Z99),'Corn Irr'!C103,Penman!Z99)</f>
        <v>0.1807526581025041</v>
      </c>
      <c r="D104" s="7">
        <f t="shared" si="25"/>
        <v>0.98444444444444434</v>
      </c>
      <c r="E104" s="7">
        <f t="shared" si="26"/>
        <v>0.17794095008757624</v>
      </c>
      <c r="F104">
        <f>'Table (Dly)'!C98</f>
        <v>0</v>
      </c>
      <c r="G104" s="16"/>
      <c r="I104" s="96">
        <f t="shared" si="28"/>
        <v>1.3469807841829653</v>
      </c>
      <c r="J104" s="208">
        <f t="shared" si="29"/>
        <v>0.25863686332238195</v>
      </c>
      <c r="K104" s="67"/>
      <c r="L104" s="96">
        <f t="shared" si="30"/>
        <v>0</v>
      </c>
      <c r="M104" s="120">
        <f t="shared" si="31"/>
        <v>24</v>
      </c>
      <c r="N104" s="96">
        <f t="shared" si="32"/>
        <v>5.2080000000000002</v>
      </c>
      <c r="O104" s="96">
        <f t="shared" si="33"/>
        <v>11.427999127339227</v>
      </c>
      <c r="P104" s="96">
        <f t="shared" si="34"/>
        <v>9.7903937007874031</v>
      </c>
      <c r="Q104" s="96">
        <f t="shared" si="35"/>
        <v>0</v>
      </c>
      <c r="R104" s="96">
        <f t="shared" si="36"/>
        <v>2.7256744265280033</v>
      </c>
      <c r="Z104" s="25"/>
      <c r="AA104" s="73"/>
      <c r="AB104" s="25"/>
      <c r="AC104" s="25"/>
      <c r="AE104" s="25"/>
      <c r="AF104" s="25"/>
      <c r="AG104" s="25"/>
      <c r="AH104" s="25"/>
      <c r="AI104" s="25"/>
      <c r="AJ104" s="25"/>
      <c r="AK104" s="25"/>
      <c r="AL104" s="25"/>
      <c r="AM104" s="25"/>
      <c r="AN104" s="25"/>
      <c r="AO104" s="25"/>
      <c r="AP104" s="25"/>
      <c r="AQ104" s="25"/>
      <c r="AR104" s="25"/>
      <c r="AS104" s="25"/>
      <c r="AT104" s="25"/>
      <c r="AU104" s="25"/>
    </row>
    <row r="105" spans="1:47" x14ac:dyDescent="0.15">
      <c r="A105" s="170">
        <f t="shared" si="27"/>
        <v>45143.999305555553</v>
      </c>
      <c r="B105" s="73">
        <f t="shared" si="24"/>
        <v>13</v>
      </c>
      <c r="C105" s="6">
        <f>IF(ISERROR(Penman!Z100),'Corn Irr'!C104,Penman!Z100)</f>
        <v>7.4706342563816697E-2</v>
      </c>
      <c r="D105" s="7">
        <f t="shared" si="25"/>
        <v>0.94555555555555559</v>
      </c>
      <c r="E105" s="7">
        <f t="shared" si="26"/>
        <v>7.0638997246453353E-2</v>
      </c>
      <c r="F105">
        <f>'Table (Dly)'!C99</f>
        <v>2.5299212598425198</v>
      </c>
      <c r="G105" s="16"/>
      <c r="I105" s="96">
        <f t="shared" si="28"/>
        <v>0</v>
      </c>
      <c r="J105" s="208">
        <f t="shared" si="29"/>
        <v>0</v>
      </c>
      <c r="K105" s="67">
        <v>0</v>
      </c>
      <c r="L105" s="96">
        <f t="shared" si="30"/>
        <v>1.1123014784131011</v>
      </c>
      <c r="M105" s="120">
        <f t="shared" si="31"/>
        <v>24</v>
      </c>
      <c r="N105" s="96">
        <f t="shared" si="32"/>
        <v>5.2080000000000002</v>
      </c>
      <c r="O105" s="96">
        <f t="shared" si="33"/>
        <v>11.49863812458568</v>
      </c>
      <c r="P105" s="96">
        <f t="shared" si="34"/>
        <v>12.320314960629922</v>
      </c>
      <c r="Q105" s="96">
        <f t="shared" si="35"/>
        <v>0</v>
      </c>
      <c r="R105" s="96">
        <f t="shared" si="36"/>
        <v>3.8379759049411044</v>
      </c>
      <c r="Z105" s="25"/>
      <c r="AA105" s="73"/>
      <c r="AB105" s="25"/>
      <c r="AC105" s="25"/>
      <c r="AE105" s="25"/>
      <c r="AF105" s="25"/>
      <c r="AG105" s="25"/>
      <c r="AH105" s="25"/>
      <c r="AI105" s="25"/>
      <c r="AJ105" s="25"/>
      <c r="AK105" s="25"/>
      <c r="AL105" s="25"/>
      <c r="AM105" s="25"/>
      <c r="AN105" s="25"/>
      <c r="AO105" s="25"/>
      <c r="AP105" s="25"/>
      <c r="AQ105" s="25"/>
      <c r="AR105" s="25"/>
      <c r="AS105" s="25"/>
      <c r="AT105" s="25"/>
      <c r="AU105" s="25"/>
    </row>
    <row r="106" spans="1:47" x14ac:dyDescent="0.15">
      <c r="A106" s="170">
        <f t="shared" si="27"/>
        <v>45144.999305555553</v>
      </c>
      <c r="B106" s="73">
        <f t="shared" si="24"/>
        <v>13</v>
      </c>
      <c r="C106" s="6">
        <f>IF(ISERROR(Penman!Z101),'Corn Irr'!C105,Penman!Z101)</f>
        <v>7.5985276340347879E-2</v>
      </c>
      <c r="D106" s="7">
        <f t="shared" ref="D106:D137" si="37">IF(B106&gt;0,IF(J105&lt;=SWDPcritical,1,((1-J105)/(1-SWDPcritical)))*VLOOKUP(0,$BE$241:$CA$241,B106+1,FALSE),0.2)</f>
        <v>0.94555555555555559</v>
      </c>
      <c r="E106" s="7">
        <f t="shared" si="26"/>
        <v>7.1848300184040051E-2</v>
      </c>
      <c r="F106">
        <f>'Table (Dly)'!C100</f>
        <v>0.02</v>
      </c>
      <c r="G106" s="16"/>
      <c r="I106" s="96">
        <f t="shared" si="28"/>
        <v>5.1848300184040047E-2</v>
      </c>
      <c r="J106" s="228">
        <f t="shared" si="29"/>
        <v>9.9555107880261225E-3</v>
      </c>
      <c r="K106" s="67"/>
      <c r="L106" s="96">
        <f t="shared" si="30"/>
        <v>0</v>
      </c>
      <c r="M106" s="120">
        <f t="shared" si="31"/>
        <v>24</v>
      </c>
      <c r="N106" s="96">
        <f t="shared" si="32"/>
        <v>5.2080000000000002</v>
      </c>
      <c r="O106" s="96">
        <f t="shared" si="33"/>
        <v>11.570486424769721</v>
      </c>
      <c r="P106" s="96">
        <f t="shared" si="34"/>
        <v>12.340314960629922</v>
      </c>
      <c r="Q106" s="96">
        <f t="shared" si="35"/>
        <v>0</v>
      </c>
      <c r="R106" s="96">
        <f t="shared" si="36"/>
        <v>3.8379759049411044</v>
      </c>
      <c r="Z106" s="25"/>
      <c r="AA106" s="73"/>
      <c r="AB106" s="25"/>
      <c r="AC106" s="25"/>
      <c r="AE106" s="25"/>
      <c r="AF106" s="25"/>
      <c r="AG106" s="25"/>
      <c r="AH106" s="25"/>
      <c r="AI106" s="25"/>
      <c r="AJ106" s="25"/>
      <c r="AK106" s="25"/>
      <c r="AL106" s="25"/>
      <c r="AM106" s="25"/>
      <c r="AN106" s="25"/>
      <c r="AO106" s="25"/>
      <c r="AP106" s="25"/>
      <c r="AQ106" s="25"/>
      <c r="AR106" s="25"/>
      <c r="AS106" s="25"/>
      <c r="AT106" s="25"/>
      <c r="AU106" s="25"/>
    </row>
    <row r="107" spans="1:47" x14ac:dyDescent="0.15">
      <c r="A107" s="170">
        <f t="shared" si="27"/>
        <v>45145.999305555553</v>
      </c>
      <c r="B107" s="73">
        <f t="shared" si="24"/>
        <v>13</v>
      </c>
      <c r="C107" s="6">
        <f>IF(ISERROR(Penman!Z102),'Corn Irr'!C106,Penman!Z102)</f>
        <v>0.1057127371517935</v>
      </c>
      <c r="D107" s="7">
        <f t="shared" si="37"/>
        <v>0.94555555555555559</v>
      </c>
      <c r="E107" s="7">
        <f t="shared" si="26"/>
        <v>9.9957265906862519E-2</v>
      </c>
      <c r="F107">
        <f>'Table (Dly)'!C101</f>
        <v>0.52007874015748035</v>
      </c>
      <c r="G107" s="16"/>
      <c r="I107" s="96">
        <f t="shared" si="28"/>
        <v>0</v>
      </c>
      <c r="J107" s="228">
        <f t="shared" si="29"/>
        <v>0</v>
      </c>
      <c r="K107" s="67">
        <v>0</v>
      </c>
      <c r="L107" s="96">
        <f t="shared" si="30"/>
        <v>0.36827317406657778</v>
      </c>
      <c r="M107" s="120">
        <f t="shared" si="31"/>
        <v>24</v>
      </c>
      <c r="N107" s="96">
        <f t="shared" si="32"/>
        <v>5.2080000000000002</v>
      </c>
      <c r="O107" s="96">
        <f t="shared" si="33"/>
        <v>11.670443690676583</v>
      </c>
      <c r="P107" s="96">
        <f t="shared" si="34"/>
        <v>12.860393700787402</v>
      </c>
      <c r="Q107" s="96">
        <f t="shared" si="35"/>
        <v>0</v>
      </c>
      <c r="R107" s="96">
        <f t="shared" si="36"/>
        <v>4.2062490790076819</v>
      </c>
      <c r="Z107" s="25"/>
      <c r="AA107" s="73"/>
      <c r="AB107" s="25"/>
      <c r="AC107" s="25"/>
      <c r="AE107" s="25"/>
      <c r="AF107" s="25"/>
      <c r="AG107" s="25"/>
      <c r="AH107" s="25"/>
      <c r="AI107" s="25"/>
      <c r="AJ107" s="25"/>
      <c r="AK107" s="25"/>
      <c r="AL107" s="25"/>
      <c r="AM107" s="25"/>
      <c r="AN107" s="25"/>
      <c r="AO107" s="25"/>
      <c r="AP107" s="25"/>
      <c r="AQ107" s="25"/>
      <c r="AR107" s="25"/>
      <c r="AS107" s="25"/>
      <c r="AT107" s="25"/>
      <c r="AU107" s="25"/>
    </row>
    <row r="108" spans="1:47" x14ac:dyDescent="0.15">
      <c r="A108" s="170">
        <f t="shared" si="27"/>
        <v>45146.999305555553</v>
      </c>
      <c r="B108" s="73">
        <f t="shared" si="24"/>
        <v>13</v>
      </c>
      <c r="C108" s="6">
        <f>IF(ISERROR(Penman!Z103),'Corn Irr'!C107,Penman!Z103)</f>
        <v>0.14340224372782329</v>
      </c>
      <c r="D108" s="7">
        <f t="shared" si="37"/>
        <v>0.94555555555555559</v>
      </c>
      <c r="E108" s="7">
        <f t="shared" si="26"/>
        <v>0.13559478823597512</v>
      </c>
      <c r="F108">
        <f>'Table (Dly)'!C102</f>
        <v>0.19</v>
      </c>
      <c r="G108" s="16"/>
      <c r="I108" s="96">
        <f t="shared" si="28"/>
        <v>0</v>
      </c>
      <c r="J108" s="228">
        <f t="shared" si="29"/>
        <v>0</v>
      </c>
      <c r="K108" s="67"/>
      <c r="L108" s="96">
        <f t="shared" si="30"/>
        <v>5.440521176402488E-2</v>
      </c>
      <c r="M108" s="120">
        <f t="shared" si="31"/>
        <v>24</v>
      </c>
      <c r="N108" s="96">
        <f t="shared" si="32"/>
        <v>5.2080000000000002</v>
      </c>
      <c r="O108" s="96">
        <f t="shared" si="33"/>
        <v>11.806038478912559</v>
      </c>
      <c r="P108" s="96">
        <f t="shared" si="34"/>
        <v>13.050393700787401</v>
      </c>
      <c r="Q108" s="96">
        <f t="shared" si="35"/>
        <v>0</v>
      </c>
      <c r="R108" s="96">
        <f t="shared" si="36"/>
        <v>4.2606542907717069</v>
      </c>
      <c r="Z108" s="25"/>
      <c r="AA108" s="73"/>
      <c r="AB108" s="25"/>
      <c r="AC108" s="25"/>
      <c r="AE108" s="25"/>
      <c r="AF108" s="25"/>
      <c r="AG108" s="25"/>
      <c r="AH108" s="25"/>
      <c r="AI108" s="25"/>
      <c r="AJ108" s="25"/>
      <c r="AK108" s="25"/>
      <c r="AL108" s="25"/>
      <c r="AM108" s="25"/>
      <c r="AN108" s="25"/>
      <c r="AO108" s="25"/>
      <c r="AP108" s="25"/>
      <c r="AQ108" s="25"/>
      <c r="AR108" s="25"/>
      <c r="AS108" s="25"/>
      <c r="AT108" s="25"/>
      <c r="AU108" s="25"/>
    </row>
    <row r="109" spans="1:47" x14ac:dyDescent="0.15">
      <c r="A109" s="170">
        <f t="shared" si="27"/>
        <v>45147.999305555553</v>
      </c>
      <c r="B109" s="73">
        <f t="shared" si="24"/>
        <v>13</v>
      </c>
      <c r="C109" s="6">
        <f>IF(ISERROR(Penman!Z104),'Corn Irr'!C108,Penman!Z104)</f>
        <v>9.9197456641924087E-2</v>
      </c>
      <c r="D109" s="7">
        <f t="shared" si="37"/>
        <v>0.94555555555555559</v>
      </c>
      <c r="E109" s="7">
        <f t="shared" si="26"/>
        <v>9.3796706224752668E-2</v>
      </c>
      <c r="F109">
        <f>'Table (Dly)'!C103</f>
        <v>0.60000000000000009</v>
      </c>
      <c r="G109" s="16"/>
      <c r="I109" s="96">
        <f t="shared" si="28"/>
        <v>8.1244800000000006E-2</v>
      </c>
      <c r="J109" s="228">
        <f t="shared" si="29"/>
        <v>1.5600000000000001E-2</v>
      </c>
      <c r="K109" s="67">
        <v>1.5599999999999999E-2</v>
      </c>
      <c r="L109" s="96">
        <f t="shared" si="30"/>
        <v>0.50620329377524742</v>
      </c>
      <c r="M109" s="120">
        <f t="shared" si="31"/>
        <v>24</v>
      </c>
      <c r="N109" s="96">
        <f t="shared" si="32"/>
        <v>5.2080000000000002</v>
      </c>
      <c r="O109" s="96">
        <f t="shared" si="33"/>
        <v>11.899835185137311</v>
      </c>
      <c r="P109" s="96">
        <f t="shared" si="34"/>
        <v>13.650393700787401</v>
      </c>
      <c r="Q109" s="96">
        <f t="shared" si="35"/>
        <v>0</v>
      </c>
      <c r="R109" s="96">
        <f t="shared" si="36"/>
        <v>4.7668575845469547</v>
      </c>
      <c r="Z109" s="25"/>
      <c r="AA109" s="73"/>
      <c r="AB109" s="25"/>
      <c r="AC109" s="25"/>
      <c r="AE109" s="25"/>
      <c r="AF109" s="25"/>
      <c r="AG109" s="25"/>
      <c r="AH109" s="25"/>
      <c r="AI109" s="25"/>
      <c r="AJ109" s="25"/>
      <c r="AK109" s="25"/>
      <c r="AL109" s="25"/>
      <c r="AM109" s="25"/>
      <c r="AN109" s="25"/>
      <c r="AO109" s="25"/>
      <c r="AP109" s="25"/>
      <c r="AQ109" s="25"/>
      <c r="AR109" s="25"/>
      <c r="AS109" s="25"/>
      <c r="AT109" s="25"/>
      <c r="AU109" s="25"/>
    </row>
    <row r="110" spans="1:47" ht="12.75" customHeight="1" x14ac:dyDescent="0.15">
      <c r="A110" s="170">
        <f t="shared" si="27"/>
        <v>45148.999305555553</v>
      </c>
      <c r="B110" s="73">
        <f t="shared" si="24"/>
        <v>13</v>
      </c>
      <c r="C110" s="6">
        <f>IF(ISERROR(Penman!Z105),'Corn Irr'!C109,Penman!Z105)</f>
        <v>0.15096317390847214</v>
      </c>
      <c r="D110" s="7">
        <f t="shared" si="37"/>
        <v>0.94555555555555559</v>
      </c>
      <c r="E110" s="7">
        <f t="shared" si="26"/>
        <v>0.14274406777345533</v>
      </c>
      <c r="F110">
        <f>'Table (Dly)'!C104</f>
        <v>0</v>
      </c>
      <c r="G110" s="16"/>
      <c r="I110" s="96">
        <f t="shared" si="28"/>
        <v>0.22398886777345534</v>
      </c>
      <c r="J110" s="228">
        <f t="shared" si="29"/>
        <v>4.3008615163873908E-2</v>
      </c>
      <c r="K110" s="67"/>
      <c r="L110" s="96">
        <f t="shared" si="30"/>
        <v>0</v>
      </c>
      <c r="M110" s="120">
        <f t="shared" si="31"/>
        <v>24</v>
      </c>
      <c r="N110" s="96">
        <f t="shared" si="32"/>
        <v>5.2080000000000002</v>
      </c>
      <c r="O110" s="96">
        <f t="shared" si="33"/>
        <v>12.042579252910766</v>
      </c>
      <c r="P110" s="96">
        <f t="shared" si="34"/>
        <v>13.650393700787401</v>
      </c>
      <c r="Q110" s="96">
        <f t="shared" si="35"/>
        <v>0</v>
      </c>
      <c r="R110" s="96">
        <f t="shared" si="36"/>
        <v>4.7668575845469547</v>
      </c>
      <c r="Z110" s="25"/>
      <c r="AA110" s="73"/>
      <c r="AB110" s="25"/>
      <c r="AC110" s="25"/>
      <c r="AE110" s="25"/>
      <c r="AF110" s="25"/>
      <c r="AG110" s="25"/>
      <c r="AH110" s="25"/>
      <c r="AI110" s="25"/>
      <c r="AJ110" s="25"/>
      <c r="AK110" s="25"/>
      <c r="AL110" s="25"/>
      <c r="AM110" s="25"/>
      <c r="AN110" s="25"/>
      <c r="AO110" s="25"/>
      <c r="AP110" s="25"/>
      <c r="AQ110" s="25"/>
      <c r="AR110" s="25"/>
      <c r="AS110" s="25"/>
      <c r="AT110" s="25"/>
      <c r="AU110" s="25"/>
    </row>
    <row r="111" spans="1:47" x14ac:dyDescent="0.15">
      <c r="A111" s="170">
        <f t="shared" si="27"/>
        <v>45149.999305555553</v>
      </c>
      <c r="B111" s="73">
        <f t="shared" si="24"/>
        <v>13</v>
      </c>
      <c r="C111" s="6">
        <f>IF(ISERROR(Penman!Z106),'Corn Irr'!C110,Penman!Z106)</f>
        <v>0.14163227775588216</v>
      </c>
      <c r="D111" s="7">
        <f t="shared" si="37"/>
        <v>0.94555555555555559</v>
      </c>
      <c r="E111" s="7">
        <f t="shared" si="26"/>
        <v>0.13392118707806192</v>
      </c>
      <c r="F111">
        <f>'Table (Dly)'!C105</f>
        <v>0</v>
      </c>
      <c r="G111" s="16"/>
      <c r="I111" s="96">
        <f t="shared" si="28"/>
        <v>0.35791005485151728</v>
      </c>
      <c r="J111" s="208">
        <f t="shared" si="29"/>
        <v>6.8723128811735271E-2</v>
      </c>
      <c r="K111" s="67"/>
      <c r="L111" s="96">
        <f t="shared" si="30"/>
        <v>0</v>
      </c>
      <c r="M111" s="120">
        <f t="shared" si="31"/>
        <v>24</v>
      </c>
      <c r="N111" s="96">
        <f t="shared" si="32"/>
        <v>5.2080000000000002</v>
      </c>
      <c r="O111" s="96">
        <f t="shared" si="33"/>
        <v>12.176500439988828</v>
      </c>
      <c r="P111" s="96">
        <f t="shared" si="34"/>
        <v>13.650393700787401</v>
      </c>
      <c r="Q111" s="96">
        <f t="shared" si="35"/>
        <v>0</v>
      </c>
      <c r="R111" s="96">
        <f t="shared" si="36"/>
        <v>4.7668575845469547</v>
      </c>
      <c r="Z111" s="25"/>
      <c r="AA111" s="73"/>
      <c r="AB111" s="25"/>
      <c r="AC111" s="25"/>
      <c r="AE111" s="25"/>
      <c r="AF111" s="25"/>
      <c r="AG111" s="25"/>
      <c r="AH111" s="25"/>
      <c r="AI111" s="25"/>
      <c r="AJ111" s="25"/>
      <c r="AK111" s="25"/>
      <c r="AL111" s="25"/>
      <c r="AM111" s="25"/>
      <c r="AN111" s="25"/>
      <c r="AO111" s="25"/>
      <c r="AP111" s="25"/>
      <c r="AQ111" s="25"/>
      <c r="AR111" s="25"/>
      <c r="AS111" s="25"/>
      <c r="AT111" s="25"/>
      <c r="AU111" s="25"/>
    </row>
    <row r="112" spans="1:47" x14ac:dyDescent="0.15">
      <c r="A112" s="170">
        <f t="shared" si="27"/>
        <v>45150.999305555553</v>
      </c>
      <c r="B112" s="73">
        <f t="shared" si="24"/>
        <v>14</v>
      </c>
      <c r="C112" s="6">
        <f>IF(ISERROR(Penman!Z107),'Corn Irr'!C111,Penman!Z107)</f>
        <v>0.16285229160931794</v>
      </c>
      <c r="D112" s="7">
        <f t="shared" si="37"/>
        <v>0.87666666666666715</v>
      </c>
      <c r="E112" s="7">
        <f t="shared" si="26"/>
        <v>0.1427671756441688</v>
      </c>
      <c r="F112">
        <f>'Table (Dly)'!C106</f>
        <v>0.14000000000000001</v>
      </c>
      <c r="G112" s="16"/>
      <c r="I112" s="96">
        <f t="shared" si="28"/>
        <v>0.36067723049568612</v>
      </c>
      <c r="J112" s="208">
        <f t="shared" si="29"/>
        <v>6.9254460540646337E-2</v>
      </c>
      <c r="K112" s="67"/>
      <c r="L112" s="96">
        <f t="shared" si="30"/>
        <v>0</v>
      </c>
      <c r="M112" s="120">
        <f t="shared" si="31"/>
        <v>24</v>
      </c>
      <c r="N112" s="96">
        <f t="shared" si="32"/>
        <v>5.2080000000000002</v>
      </c>
      <c r="O112" s="96">
        <f t="shared" si="33"/>
        <v>12.319267615632997</v>
      </c>
      <c r="P112" s="96">
        <f t="shared" si="34"/>
        <v>13.790393700787401</v>
      </c>
      <c r="Q112" s="96">
        <f t="shared" si="35"/>
        <v>0</v>
      </c>
      <c r="R112" s="96">
        <f t="shared" si="36"/>
        <v>4.7668575845469547</v>
      </c>
      <c r="Z112" s="25"/>
      <c r="AA112" s="73"/>
      <c r="AB112" s="25"/>
      <c r="AC112" s="25"/>
      <c r="AE112" s="25"/>
      <c r="AF112" s="25"/>
      <c r="AG112" s="25"/>
      <c r="AH112" s="25"/>
      <c r="AI112" s="25"/>
      <c r="AJ112" s="25"/>
      <c r="AK112" s="25"/>
      <c r="AL112" s="25"/>
      <c r="AM112" s="25"/>
      <c r="AN112" s="25"/>
      <c r="AO112" s="25"/>
      <c r="AP112" s="25"/>
      <c r="AQ112" s="25"/>
      <c r="AR112" s="25"/>
      <c r="AS112" s="25"/>
      <c r="AT112" s="25"/>
      <c r="AU112" s="25"/>
    </row>
    <row r="113" spans="1:47" x14ac:dyDescent="0.15">
      <c r="A113" s="170">
        <f t="shared" si="27"/>
        <v>45151.999305555553</v>
      </c>
      <c r="B113" s="73">
        <f t="shared" si="24"/>
        <v>14</v>
      </c>
      <c r="C113" s="6">
        <f>IF(ISERROR(Penman!Z108),'Corn Irr'!C112,Penman!Z108)</f>
        <v>0.14630619693926311</v>
      </c>
      <c r="D113" s="7">
        <f t="shared" si="37"/>
        <v>0.87666666666666715</v>
      </c>
      <c r="E113" s="7">
        <f t="shared" si="26"/>
        <v>0.12826176598342073</v>
      </c>
      <c r="F113">
        <f>'Table (Dly)'!C107</f>
        <v>0</v>
      </c>
      <c r="G113" s="16"/>
      <c r="I113" s="96">
        <f t="shared" si="28"/>
        <v>0.48893899647910688</v>
      </c>
      <c r="J113" s="208">
        <f t="shared" si="29"/>
        <v>9.388229579091914E-2</v>
      </c>
      <c r="K113" s="67"/>
      <c r="L113" s="96">
        <f t="shared" si="30"/>
        <v>0</v>
      </c>
      <c r="M113" s="120">
        <f t="shared" si="31"/>
        <v>24</v>
      </c>
      <c r="N113" s="96">
        <f t="shared" si="32"/>
        <v>5.2080000000000002</v>
      </c>
      <c r="O113" s="96">
        <f t="shared" si="33"/>
        <v>12.447529381616418</v>
      </c>
      <c r="P113" s="96">
        <f t="shared" si="34"/>
        <v>13.790393700787401</v>
      </c>
      <c r="Q113" s="96">
        <f t="shared" si="35"/>
        <v>0</v>
      </c>
      <c r="R113" s="96">
        <f t="shared" si="36"/>
        <v>4.7668575845469547</v>
      </c>
      <c r="Z113" s="25"/>
      <c r="AA113" s="73"/>
      <c r="AB113" s="25"/>
      <c r="AC113" s="25"/>
      <c r="AE113" s="25"/>
      <c r="AF113" s="25"/>
      <c r="AG113" s="25"/>
      <c r="AH113" s="25"/>
      <c r="AI113" s="25"/>
      <c r="AJ113" s="25"/>
      <c r="AK113" s="25"/>
      <c r="AL113" s="25"/>
      <c r="AM113" s="25"/>
      <c r="AN113" s="25"/>
      <c r="AO113" s="25"/>
      <c r="AP113" s="25"/>
      <c r="AQ113" s="25"/>
      <c r="AR113" s="25"/>
      <c r="AS113" s="25"/>
      <c r="AT113" s="25"/>
      <c r="AU113" s="25"/>
    </row>
    <row r="114" spans="1:47" x14ac:dyDescent="0.15">
      <c r="A114" s="170">
        <f t="shared" si="27"/>
        <v>45152.999305555553</v>
      </c>
      <c r="B114" s="73">
        <f t="shared" si="24"/>
        <v>14</v>
      </c>
      <c r="C114" s="6">
        <f>IF(ISERROR(Penman!Z109),'Corn Irr'!C113,Penman!Z109)</f>
        <v>8.4506807624094932E-2</v>
      </c>
      <c r="D114" s="7">
        <f t="shared" si="37"/>
        <v>0.87666666666666715</v>
      </c>
      <c r="E114" s="7">
        <f t="shared" si="26"/>
        <v>7.4084301350456599E-2</v>
      </c>
      <c r="F114">
        <f>'Table (Dly)'!C108</f>
        <v>0.08</v>
      </c>
      <c r="G114" s="16"/>
      <c r="I114" s="96">
        <f t="shared" si="28"/>
        <v>0.48302329782956349</v>
      </c>
      <c r="J114" s="208">
        <f t="shared" si="29"/>
        <v>9.2746408953449211E-2</v>
      </c>
      <c r="K114" s="67"/>
      <c r="L114" s="96">
        <f t="shared" si="30"/>
        <v>0</v>
      </c>
      <c r="M114" s="120">
        <f t="shared" si="31"/>
        <v>24</v>
      </c>
      <c r="N114" s="96">
        <f t="shared" si="32"/>
        <v>5.2080000000000002</v>
      </c>
      <c r="O114" s="96">
        <f t="shared" si="33"/>
        <v>12.521613682966874</v>
      </c>
      <c r="P114" s="96">
        <f t="shared" si="34"/>
        <v>13.870393700787401</v>
      </c>
      <c r="Q114" s="96">
        <f t="shared" si="35"/>
        <v>0</v>
      </c>
      <c r="R114" s="96">
        <f t="shared" si="36"/>
        <v>4.7668575845469547</v>
      </c>
      <c r="Z114" s="25"/>
      <c r="AA114" s="73"/>
      <c r="AB114" s="25"/>
      <c r="AC114" s="25"/>
      <c r="AE114" s="25"/>
      <c r="AF114" s="25"/>
      <c r="AG114" s="25"/>
      <c r="AH114" s="25"/>
      <c r="AI114" s="25"/>
      <c r="AJ114" s="25"/>
      <c r="AK114" s="25"/>
      <c r="AL114" s="25"/>
      <c r="AM114" s="25"/>
      <c r="AN114" s="25"/>
      <c r="AO114" s="25"/>
      <c r="AP114" s="25"/>
      <c r="AQ114" s="25"/>
      <c r="AR114" s="25"/>
      <c r="AS114" s="25"/>
      <c r="AT114" s="25"/>
      <c r="AU114" s="25"/>
    </row>
    <row r="115" spans="1:47" x14ac:dyDescent="0.15">
      <c r="A115" s="170">
        <f t="shared" si="27"/>
        <v>45153.999305555553</v>
      </c>
      <c r="B115" s="73">
        <f t="shared" si="24"/>
        <v>14</v>
      </c>
      <c r="C115" s="6">
        <f>IF(ISERROR(Penman!Z110),'Corn Irr'!C114,Penman!Z110)</f>
        <v>9.3238226089726511E-2</v>
      </c>
      <c r="D115" s="7">
        <f t="shared" si="37"/>
        <v>0.87666666666666715</v>
      </c>
      <c r="E115" s="7">
        <f t="shared" si="26"/>
        <v>8.1738844871993621E-2</v>
      </c>
      <c r="F115">
        <f>'Table (Dly)'!C109</f>
        <v>3.0000000000000002E-2</v>
      </c>
      <c r="G115" s="16"/>
      <c r="I115" s="96">
        <f t="shared" si="28"/>
        <v>0.53476214270155709</v>
      </c>
      <c r="J115" s="208">
        <f t="shared" si="29"/>
        <v>0.10268090297648945</v>
      </c>
      <c r="K115" s="67"/>
      <c r="L115" s="96">
        <f t="shared" si="30"/>
        <v>0</v>
      </c>
      <c r="M115" s="120">
        <f t="shared" si="31"/>
        <v>24</v>
      </c>
      <c r="N115" s="96">
        <f t="shared" si="32"/>
        <v>5.2080000000000002</v>
      </c>
      <c r="O115" s="96">
        <f t="shared" si="33"/>
        <v>12.603352527838869</v>
      </c>
      <c r="P115" s="96">
        <f t="shared" si="34"/>
        <v>13.900393700787401</v>
      </c>
      <c r="Q115" s="96">
        <f t="shared" si="35"/>
        <v>0</v>
      </c>
      <c r="R115" s="96">
        <f t="shared" si="36"/>
        <v>4.7668575845469547</v>
      </c>
      <c r="Z115" s="25"/>
      <c r="AA115" s="73"/>
      <c r="AB115" s="25"/>
      <c r="AC115" s="25"/>
      <c r="AE115" s="25"/>
      <c r="AF115" s="25"/>
      <c r="AG115" s="25"/>
      <c r="AH115" s="25"/>
      <c r="AI115" s="25"/>
      <c r="AJ115" s="25"/>
      <c r="AK115" s="25"/>
      <c r="AL115" s="25"/>
      <c r="AM115" s="25"/>
      <c r="AN115" s="25"/>
      <c r="AO115" s="25"/>
      <c r="AP115" s="25"/>
      <c r="AQ115" s="25"/>
      <c r="AR115" s="25"/>
      <c r="AS115" s="25"/>
      <c r="AT115" s="25"/>
      <c r="AU115" s="25"/>
    </row>
    <row r="116" spans="1:47" x14ac:dyDescent="0.15">
      <c r="A116" s="170">
        <f t="shared" si="27"/>
        <v>45154.999305555553</v>
      </c>
      <c r="B116" s="73">
        <f t="shared" si="24"/>
        <v>14</v>
      </c>
      <c r="C116" s="6">
        <f>IF(ISERROR(Penman!Z111),'Corn Irr'!C115,Penman!Z111)</f>
        <v>0.16084623757563851</v>
      </c>
      <c r="D116" s="7">
        <f t="shared" si="37"/>
        <v>0.87666666666666715</v>
      </c>
      <c r="E116" s="7">
        <f t="shared" si="26"/>
        <v>0.14100853494130983</v>
      </c>
      <c r="F116">
        <f>'Table (Dly)'!C110</f>
        <v>0</v>
      </c>
      <c r="G116" s="16"/>
      <c r="I116" s="96">
        <f t="shared" si="28"/>
        <v>0.67577067764286691</v>
      </c>
      <c r="J116" s="208">
        <f t="shared" si="29"/>
        <v>0.12975627450899901</v>
      </c>
      <c r="K116" s="67"/>
      <c r="L116" s="96">
        <f t="shared" si="30"/>
        <v>0</v>
      </c>
      <c r="M116" s="120">
        <f t="shared" si="31"/>
        <v>24</v>
      </c>
      <c r="N116" s="96">
        <f t="shared" si="32"/>
        <v>5.2080000000000002</v>
      </c>
      <c r="O116" s="96">
        <f t="shared" si="33"/>
        <v>12.744361062780179</v>
      </c>
      <c r="P116" s="96">
        <f t="shared" si="34"/>
        <v>13.900393700787401</v>
      </c>
      <c r="Q116" s="96">
        <f t="shared" si="35"/>
        <v>0</v>
      </c>
      <c r="R116" s="96">
        <f t="shared" si="36"/>
        <v>4.7668575845469547</v>
      </c>
      <c r="Z116" s="25"/>
      <c r="AA116" s="73"/>
      <c r="AB116" s="25"/>
      <c r="AC116" s="25"/>
      <c r="AE116" s="25"/>
      <c r="AF116" s="25"/>
      <c r="AG116" s="25"/>
      <c r="AH116" s="25"/>
      <c r="AI116" s="25"/>
      <c r="AJ116" s="25"/>
      <c r="AK116" s="25"/>
      <c r="AL116" s="25"/>
      <c r="AM116" s="25"/>
      <c r="AN116" s="25"/>
      <c r="AO116" s="25"/>
      <c r="AP116" s="25"/>
      <c r="AQ116" s="25"/>
      <c r="AR116" s="25"/>
      <c r="AS116" s="25"/>
      <c r="AT116" s="25"/>
      <c r="AU116" s="25"/>
    </row>
    <row r="117" spans="1:47" x14ac:dyDescent="0.15">
      <c r="A117" s="170">
        <f t="shared" si="27"/>
        <v>45155.999305555553</v>
      </c>
      <c r="B117" s="73">
        <f t="shared" si="24"/>
        <v>14</v>
      </c>
      <c r="C117" s="6">
        <f>IF(ISERROR(Penman!Z112),'Corn Irr'!C116,Penman!Z112)</f>
        <v>0.12313772371467574</v>
      </c>
      <c r="D117" s="7">
        <f t="shared" si="37"/>
        <v>0.87666666666666715</v>
      </c>
      <c r="E117" s="7">
        <f t="shared" si="26"/>
        <v>0.10795073778986579</v>
      </c>
      <c r="F117">
        <f>'Table (Dly)'!C111</f>
        <v>0.21</v>
      </c>
      <c r="G117" s="16"/>
      <c r="I117" s="96">
        <f t="shared" si="28"/>
        <v>0.39893280000000003</v>
      </c>
      <c r="J117" s="208">
        <f t="shared" si="29"/>
        <v>7.6600000000000001E-2</v>
      </c>
      <c r="K117" s="67">
        <v>7.6600000000000001E-2</v>
      </c>
      <c r="L117" s="96">
        <f t="shared" si="30"/>
        <v>0</v>
      </c>
      <c r="M117" s="120">
        <f t="shared" si="31"/>
        <v>24</v>
      </c>
      <c r="N117" s="96">
        <f t="shared" si="32"/>
        <v>5.2080000000000002</v>
      </c>
      <c r="O117" s="96">
        <f t="shared" si="33"/>
        <v>12.852311800570044</v>
      </c>
      <c r="P117" s="96">
        <f t="shared" si="34"/>
        <v>14.110393700787402</v>
      </c>
      <c r="Q117" s="96">
        <f t="shared" si="35"/>
        <v>0</v>
      </c>
      <c r="R117" s="96">
        <f t="shared" si="36"/>
        <v>4.7668575845469547</v>
      </c>
      <c r="Z117" s="25"/>
      <c r="AA117" s="73"/>
      <c r="AB117" s="25"/>
      <c r="AC117" s="25"/>
      <c r="AE117" s="25"/>
      <c r="AF117" s="25"/>
      <c r="AG117" s="25"/>
      <c r="AH117" s="25"/>
      <c r="AI117" s="25"/>
      <c r="AJ117" s="25"/>
      <c r="AK117" s="25"/>
      <c r="AL117" s="25"/>
      <c r="AM117" s="25"/>
      <c r="AN117" s="25"/>
      <c r="AO117" s="25"/>
      <c r="AP117" s="25"/>
      <c r="AQ117" s="25"/>
      <c r="AR117" s="25"/>
      <c r="AS117" s="25"/>
      <c r="AT117" s="25"/>
      <c r="AU117" s="25"/>
    </row>
    <row r="118" spans="1:47" x14ac:dyDescent="0.15">
      <c r="A118" s="170">
        <f t="shared" si="27"/>
        <v>45156.999305555553</v>
      </c>
      <c r="B118" s="73">
        <f t="shared" si="24"/>
        <v>14</v>
      </c>
      <c r="C118" s="6">
        <f>IF(ISERROR(Penman!Z113),'Corn Irr'!C117,Penman!Z113)</f>
        <v>0.1399416356601631</v>
      </c>
      <c r="D118" s="7">
        <f t="shared" si="37"/>
        <v>0.87666666666666715</v>
      </c>
      <c r="E118" s="7">
        <f t="shared" si="26"/>
        <v>0.12268216726207638</v>
      </c>
      <c r="F118">
        <f>'Table (Dly)'!C112</f>
        <v>0</v>
      </c>
      <c r="G118" s="16"/>
      <c r="I118" s="96">
        <f t="shared" si="28"/>
        <v>0.52161496726207646</v>
      </c>
      <c r="J118" s="208">
        <f t="shared" si="29"/>
        <v>0.10015648372927735</v>
      </c>
      <c r="K118" s="67"/>
      <c r="L118" s="96">
        <f t="shared" si="30"/>
        <v>0</v>
      </c>
      <c r="M118" s="120">
        <f t="shared" si="31"/>
        <v>24</v>
      </c>
      <c r="N118" s="96">
        <f t="shared" si="32"/>
        <v>5.2080000000000002</v>
      </c>
      <c r="O118" s="96">
        <f t="shared" si="33"/>
        <v>12.974993967832122</v>
      </c>
      <c r="P118" s="96">
        <f t="shared" si="34"/>
        <v>14.110393700787402</v>
      </c>
      <c r="Q118" s="96">
        <f t="shared" si="35"/>
        <v>0</v>
      </c>
      <c r="R118" s="96">
        <f t="shared" si="36"/>
        <v>4.7668575845469547</v>
      </c>
      <c r="Z118" s="25"/>
      <c r="AA118" s="73"/>
      <c r="AB118" s="25"/>
      <c r="AC118" s="25"/>
      <c r="AE118" s="25"/>
      <c r="AF118" s="25"/>
      <c r="AG118" s="25"/>
      <c r="AH118" s="25"/>
      <c r="AI118" s="25"/>
      <c r="AJ118" s="25"/>
      <c r="AK118" s="25"/>
      <c r="AL118" s="25"/>
      <c r="AM118" s="25"/>
      <c r="AN118" s="25"/>
      <c r="AO118" s="25"/>
      <c r="AP118" s="25"/>
      <c r="AQ118" s="25"/>
      <c r="AR118" s="25"/>
      <c r="AS118" s="25"/>
      <c r="AT118" s="25"/>
      <c r="AU118" s="25"/>
    </row>
    <row r="119" spans="1:47" x14ac:dyDescent="0.15">
      <c r="A119" s="170">
        <f t="shared" si="27"/>
        <v>45157.999305555553</v>
      </c>
      <c r="B119" s="73">
        <f t="shared" si="24"/>
        <v>15</v>
      </c>
      <c r="C119" s="6">
        <f>IF(ISERROR(Penman!Z114),'Corn Irr'!C118,Penman!Z114)</f>
        <v>0.15274189529455612</v>
      </c>
      <c r="D119" s="7">
        <f t="shared" si="37"/>
        <v>0.78777777777777813</v>
      </c>
      <c r="E119" s="7">
        <f t="shared" si="26"/>
        <v>0.12032667084871149</v>
      </c>
      <c r="F119">
        <f>'Table (Dly)'!C113</f>
        <v>0</v>
      </c>
      <c r="G119" s="16"/>
      <c r="I119" s="96">
        <f t="shared" si="28"/>
        <v>0.64194163811078797</v>
      </c>
      <c r="J119" s="208">
        <f t="shared" si="29"/>
        <v>0.12326068320099615</v>
      </c>
      <c r="K119" s="67"/>
      <c r="L119" s="96">
        <f t="shared" si="30"/>
        <v>0</v>
      </c>
      <c r="M119" s="120">
        <f t="shared" si="31"/>
        <v>24</v>
      </c>
      <c r="N119" s="96">
        <f t="shared" si="32"/>
        <v>5.2080000000000002</v>
      </c>
      <c r="O119" s="96">
        <f t="shared" si="33"/>
        <v>13.095320638680834</v>
      </c>
      <c r="P119" s="96">
        <f t="shared" si="34"/>
        <v>14.110393700787402</v>
      </c>
      <c r="Q119" s="96">
        <f t="shared" si="35"/>
        <v>0</v>
      </c>
      <c r="R119" s="96">
        <f t="shared" si="36"/>
        <v>4.7668575845469547</v>
      </c>
      <c r="Z119" s="25"/>
      <c r="AA119" s="73"/>
      <c r="AB119" s="25"/>
      <c r="AC119" s="25"/>
      <c r="AE119" s="25"/>
      <c r="AF119" s="25"/>
      <c r="AG119" s="25"/>
      <c r="AH119" s="25"/>
      <c r="AI119" s="25"/>
      <c r="AJ119" s="25"/>
      <c r="AK119" s="25"/>
      <c r="AL119" s="25"/>
      <c r="AM119" s="25"/>
      <c r="AN119" s="25"/>
      <c r="AO119" s="25"/>
      <c r="AP119" s="25"/>
      <c r="AQ119" s="25"/>
      <c r="AR119" s="25"/>
      <c r="AS119" s="25"/>
      <c r="AT119" s="25"/>
      <c r="AU119" s="25"/>
    </row>
    <row r="120" spans="1:47" x14ac:dyDescent="0.15">
      <c r="A120" s="170">
        <f t="shared" si="27"/>
        <v>45158.999305555553</v>
      </c>
      <c r="B120" s="73">
        <f t="shared" si="24"/>
        <v>15</v>
      </c>
      <c r="C120" s="6">
        <f>IF(ISERROR(Penman!Z115),'Corn Irr'!C119,Penman!Z115)</f>
        <v>0.16750192534280037</v>
      </c>
      <c r="D120" s="7">
        <f t="shared" si="37"/>
        <v>0.78777777777777813</v>
      </c>
      <c r="E120" s="7">
        <f t="shared" si="26"/>
        <v>0.13195429452005056</v>
      </c>
      <c r="F120">
        <f>'Table (Dly)'!C114</f>
        <v>0</v>
      </c>
      <c r="G120" s="16"/>
      <c r="I120" s="96">
        <f t="shared" si="28"/>
        <v>0.77389593263083856</v>
      </c>
      <c r="J120" s="208">
        <f t="shared" si="29"/>
        <v>0.14859752930699666</v>
      </c>
      <c r="K120" s="67"/>
      <c r="L120" s="96">
        <f t="shared" si="30"/>
        <v>0</v>
      </c>
      <c r="M120" s="120">
        <f t="shared" si="31"/>
        <v>24</v>
      </c>
      <c r="N120" s="96">
        <f t="shared" si="32"/>
        <v>5.2080000000000002</v>
      </c>
      <c r="O120" s="96">
        <f t="shared" si="33"/>
        <v>13.227274933200885</v>
      </c>
      <c r="P120" s="96">
        <f t="shared" si="34"/>
        <v>14.110393700787402</v>
      </c>
      <c r="Q120" s="96">
        <f t="shared" si="35"/>
        <v>0</v>
      </c>
      <c r="R120" s="96">
        <f t="shared" si="36"/>
        <v>4.7668575845469547</v>
      </c>
      <c r="Z120" s="25"/>
      <c r="AA120" s="73"/>
      <c r="AB120" s="25"/>
      <c r="AC120" s="25"/>
      <c r="AE120" s="25"/>
      <c r="AF120" s="25"/>
      <c r="AG120" s="25"/>
      <c r="AH120" s="25"/>
      <c r="AI120" s="25"/>
      <c r="AJ120" s="25"/>
      <c r="AK120" s="25"/>
      <c r="AL120" s="25"/>
      <c r="AM120" s="25"/>
      <c r="AN120" s="25"/>
      <c r="AO120" s="25"/>
      <c r="AP120" s="25"/>
      <c r="AQ120" s="25"/>
      <c r="AR120" s="25"/>
      <c r="AS120" s="25"/>
      <c r="AT120" s="25"/>
      <c r="AU120" s="25"/>
    </row>
    <row r="121" spans="1:47" s="240" customFormat="1" x14ac:dyDescent="0.15">
      <c r="A121" s="264">
        <f t="shared" si="27"/>
        <v>45159.999305555553</v>
      </c>
      <c r="B121" s="233">
        <f t="shared" si="24"/>
        <v>15</v>
      </c>
      <c r="C121" s="234">
        <f>IF(ISERROR(Penman!Z116),'Corn Irr'!C120,Penman!Z116)</f>
        <v>0.2156935444592874</v>
      </c>
      <c r="D121" s="236">
        <f t="shared" si="37"/>
        <v>0.78777777777777813</v>
      </c>
      <c r="E121" s="236">
        <f t="shared" si="26"/>
        <v>0.16991858113514982</v>
      </c>
      <c r="F121" s="240">
        <f>'Table (Dly)'!C115</f>
        <v>0</v>
      </c>
      <c r="G121" s="239"/>
      <c r="I121" s="230">
        <f t="shared" si="28"/>
        <v>0.94381451376598835</v>
      </c>
      <c r="J121" s="231">
        <f t="shared" si="29"/>
        <v>0.18122398497810835</v>
      </c>
      <c r="K121" s="241"/>
      <c r="L121" s="230">
        <f t="shared" si="30"/>
        <v>0</v>
      </c>
      <c r="M121" s="242">
        <f t="shared" si="31"/>
        <v>24</v>
      </c>
      <c r="N121" s="230">
        <f t="shared" si="32"/>
        <v>5.2080000000000002</v>
      </c>
      <c r="O121" s="230">
        <f t="shared" si="33"/>
        <v>13.397193514336035</v>
      </c>
      <c r="P121" s="230">
        <f t="shared" si="34"/>
        <v>14.110393700787402</v>
      </c>
      <c r="Q121" s="230">
        <f t="shared" si="35"/>
        <v>0</v>
      </c>
      <c r="R121" s="230">
        <f t="shared" si="36"/>
        <v>4.7668575845469547</v>
      </c>
      <c r="Z121" s="243"/>
      <c r="AA121" s="233"/>
      <c r="AB121" s="243"/>
      <c r="AC121" s="243"/>
      <c r="AE121" s="243"/>
      <c r="AF121" s="243"/>
      <c r="AG121" s="243"/>
      <c r="AH121" s="243"/>
      <c r="AI121" s="243"/>
      <c r="AJ121" s="243"/>
      <c r="AK121" s="243"/>
      <c r="AL121" s="243"/>
      <c r="AM121" s="243"/>
      <c r="AN121" s="243"/>
      <c r="AO121" s="243"/>
      <c r="AP121" s="243"/>
      <c r="AQ121" s="243"/>
      <c r="AR121" s="243"/>
      <c r="AS121" s="243"/>
      <c r="AT121" s="243"/>
      <c r="AU121" s="243"/>
    </row>
    <row r="122" spans="1:47" x14ac:dyDescent="0.15">
      <c r="A122" s="170">
        <f t="shared" si="27"/>
        <v>45160.999305555553</v>
      </c>
      <c r="B122" s="73">
        <f t="shared" si="24"/>
        <v>15</v>
      </c>
      <c r="C122" s="6">
        <f>IF(ISERROR(Penman!Z117),'Corn Irr'!C121,Penman!Z117)</f>
        <v>0.17663710323534729</v>
      </c>
      <c r="D122" s="7">
        <f t="shared" si="37"/>
        <v>0.78777777777777813</v>
      </c>
      <c r="E122" s="7">
        <f t="shared" si="26"/>
        <v>0.13915078465984587</v>
      </c>
      <c r="F122">
        <f>'Table (Dly)'!C116</f>
        <v>0</v>
      </c>
      <c r="G122" s="16"/>
      <c r="I122" s="96">
        <f t="shared" si="28"/>
        <v>1.0829652984258342</v>
      </c>
      <c r="J122" s="208">
        <f t="shared" si="29"/>
        <v>0.20794264562708029</v>
      </c>
      <c r="K122" s="67"/>
      <c r="L122" s="96">
        <f t="shared" si="30"/>
        <v>0</v>
      </c>
      <c r="M122" s="120">
        <f t="shared" si="31"/>
        <v>24</v>
      </c>
      <c r="N122" s="96">
        <f t="shared" si="32"/>
        <v>5.2080000000000002</v>
      </c>
      <c r="O122" s="96">
        <f t="shared" si="33"/>
        <v>13.53634429899588</v>
      </c>
      <c r="P122" s="96">
        <f t="shared" si="34"/>
        <v>14.110393700787402</v>
      </c>
      <c r="Q122" s="96">
        <f t="shared" si="35"/>
        <v>0</v>
      </c>
      <c r="R122" s="96">
        <f t="shared" si="36"/>
        <v>4.7668575845469547</v>
      </c>
      <c r="Z122" s="25"/>
      <c r="AA122" s="73"/>
      <c r="AB122" s="25"/>
      <c r="AC122" s="25"/>
      <c r="AE122" s="25"/>
      <c r="AF122" s="25"/>
      <c r="AG122" s="25"/>
      <c r="AH122" s="25"/>
      <c r="AI122" s="25"/>
      <c r="AJ122" s="25"/>
      <c r="AK122" s="25"/>
      <c r="AL122" s="25"/>
      <c r="AM122" s="25"/>
      <c r="AN122" s="25"/>
      <c r="AO122" s="25"/>
      <c r="AP122" s="25"/>
      <c r="AQ122" s="25"/>
      <c r="AR122" s="25"/>
      <c r="AS122" s="25"/>
      <c r="AT122" s="25"/>
      <c r="AU122" s="25"/>
    </row>
    <row r="123" spans="1:47" x14ac:dyDescent="0.15">
      <c r="A123" s="170">
        <f t="shared" si="27"/>
        <v>45161.999305555553</v>
      </c>
      <c r="B123" s="73">
        <f t="shared" si="24"/>
        <v>15</v>
      </c>
      <c r="C123" s="6">
        <f>IF(ISERROR(Penman!Z118),'Corn Irr'!C122,Penman!Z118)</f>
        <v>0.17134911149409857</v>
      </c>
      <c r="D123" s="7">
        <f t="shared" si="37"/>
        <v>0.78777777777777813</v>
      </c>
      <c r="E123" s="7">
        <f t="shared" si="26"/>
        <v>0.1349850222770177</v>
      </c>
      <c r="F123">
        <f>'Table (Dly)'!C117</f>
        <v>0</v>
      </c>
      <c r="G123" s="16"/>
      <c r="I123" s="96">
        <f t="shared" si="28"/>
        <v>1.2179503207028519</v>
      </c>
      <c r="J123" s="208">
        <f t="shared" si="29"/>
        <v>0.23386142870638477</v>
      </c>
      <c r="K123" s="67"/>
      <c r="L123" s="96">
        <f t="shared" si="30"/>
        <v>0</v>
      </c>
      <c r="M123" s="120">
        <f t="shared" si="31"/>
        <v>24</v>
      </c>
      <c r="N123" s="96">
        <f t="shared" si="32"/>
        <v>5.2080000000000002</v>
      </c>
      <c r="O123" s="96">
        <f t="shared" si="33"/>
        <v>13.671329321272898</v>
      </c>
      <c r="P123" s="96">
        <f t="shared" si="34"/>
        <v>14.110393700787402</v>
      </c>
      <c r="Q123" s="96">
        <f t="shared" si="35"/>
        <v>0</v>
      </c>
      <c r="R123" s="96">
        <f t="shared" si="36"/>
        <v>4.7668575845469547</v>
      </c>
      <c r="Z123" s="25"/>
      <c r="AA123" s="73"/>
      <c r="AB123" s="25"/>
      <c r="AC123" s="25"/>
      <c r="AE123" s="25"/>
      <c r="AF123" s="25"/>
      <c r="AG123" s="25"/>
      <c r="AH123" s="25"/>
      <c r="AI123" s="25"/>
      <c r="AJ123" s="25"/>
      <c r="AK123" s="25"/>
      <c r="AL123" s="25"/>
      <c r="AM123" s="25"/>
      <c r="AN123" s="25"/>
      <c r="AO123" s="25"/>
      <c r="AP123" s="25"/>
      <c r="AQ123" s="25"/>
      <c r="AR123" s="25"/>
      <c r="AS123" s="25"/>
      <c r="AT123" s="25"/>
      <c r="AU123" s="25"/>
    </row>
    <row r="124" spans="1:47" x14ac:dyDescent="0.15">
      <c r="A124" s="170">
        <f t="shared" si="27"/>
        <v>45162.999305555553</v>
      </c>
      <c r="B124" s="73">
        <f t="shared" si="24"/>
        <v>15</v>
      </c>
      <c r="C124" s="6">
        <f>IF(ISERROR(Penman!Z119),'Corn Irr'!C123,Penman!Z119)</f>
        <v>0.17208004152621439</v>
      </c>
      <c r="D124" s="7">
        <f t="shared" si="37"/>
        <v>0.78777777777777813</v>
      </c>
      <c r="E124" s="7">
        <f t="shared" si="26"/>
        <v>0.13556083271342895</v>
      </c>
      <c r="F124">
        <f>'Table (Dly)'!C118</f>
        <v>0.02</v>
      </c>
      <c r="G124" s="16"/>
      <c r="I124" s="96">
        <f t="shared" si="28"/>
        <v>1.3335111534162809</v>
      </c>
      <c r="J124" s="208">
        <f t="shared" si="29"/>
        <v>0.25605052868976208</v>
      </c>
      <c r="K124" s="67"/>
      <c r="L124" s="96">
        <f t="shared" si="30"/>
        <v>0</v>
      </c>
      <c r="M124" s="120">
        <f t="shared" si="31"/>
        <v>24</v>
      </c>
      <c r="N124" s="96">
        <f t="shared" si="32"/>
        <v>5.2080000000000002</v>
      </c>
      <c r="O124" s="96">
        <f t="shared" si="33"/>
        <v>13.806890153986327</v>
      </c>
      <c r="P124" s="96">
        <f t="shared" si="34"/>
        <v>14.130393700787401</v>
      </c>
      <c r="Q124" s="96">
        <f t="shared" si="35"/>
        <v>0</v>
      </c>
      <c r="R124" s="96">
        <f t="shared" si="36"/>
        <v>4.7668575845469547</v>
      </c>
      <c r="Z124" s="25"/>
      <c r="AA124" s="73"/>
      <c r="AB124" s="25"/>
      <c r="AC124" s="25"/>
      <c r="AE124" s="25"/>
      <c r="AF124" s="25"/>
      <c r="AG124" s="25"/>
      <c r="AH124" s="25"/>
      <c r="AI124" s="25"/>
      <c r="AJ124" s="25"/>
      <c r="AK124" s="25"/>
      <c r="AL124" s="25"/>
      <c r="AM124" s="25"/>
      <c r="AN124" s="25"/>
      <c r="AO124" s="25"/>
      <c r="AP124" s="25"/>
      <c r="AQ124" s="25"/>
      <c r="AR124" s="25"/>
      <c r="AS124" s="25"/>
      <c r="AT124" s="25"/>
      <c r="AU124" s="25"/>
    </row>
    <row r="125" spans="1:47" x14ac:dyDescent="0.15">
      <c r="A125" s="170">
        <f t="shared" si="27"/>
        <v>45163.999305555553</v>
      </c>
      <c r="B125" s="73">
        <f t="shared" si="24"/>
        <v>15</v>
      </c>
      <c r="C125" s="6">
        <f>IF(ISERROR(Penman!Z120),'Corn Irr'!C124,Penman!Z120)</f>
        <v>0.16537321090049237</v>
      </c>
      <c r="D125" s="7">
        <f t="shared" si="37"/>
        <v>0.78777777777777813</v>
      </c>
      <c r="E125" s="7">
        <f t="shared" si="26"/>
        <v>0.13027734058716572</v>
      </c>
      <c r="F125">
        <f>'Table (Dly)'!C119</f>
        <v>0</v>
      </c>
      <c r="G125" s="16"/>
      <c r="I125" s="96">
        <f t="shared" si="28"/>
        <v>1.4637884940034467</v>
      </c>
      <c r="J125" s="208">
        <f t="shared" si="29"/>
        <v>0.28106537903291984</v>
      </c>
      <c r="K125" s="67"/>
      <c r="L125" s="96">
        <f t="shared" si="30"/>
        <v>0</v>
      </c>
      <c r="M125" s="120">
        <f t="shared" si="31"/>
        <v>24</v>
      </c>
      <c r="N125" s="96">
        <f t="shared" si="32"/>
        <v>5.2080000000000002</v>
      </c>
      <c r="O125" s="96">
        <f t="shared" si="33"/>
        <v>13.937167494573492</v>
      </c>
      <c r="P125" s="96">
        <f t="shared" si="34"/>
        <v>14.130393700787401</v>
      </c>
      <c r="Q125" s="96">
        <f t="shared" si="35"/>
        <v>0</v>
      </c>
      <c r="R125" s="96">
        <f t="shared" si="36"/>
        <v>4.7668575845469547</v>
      </c>
      <c r="Z125" s="25"/>
      <c r="AA125" s="73"/>
      <c r="AB125" s="25"/>
      <c r="AC125" s="25"/>
      <c r="AE125" s="25"/>
      <c r="AF125" s="25"/>
      <c r="AG125" s="25"/>
      <c r="AH125" s="25"/>
      <c r="AI125" s="25"/>
      <c r="AJ125" s="25"/>
      <c r="AK125" s="25"/>
      <c r="AL125" s="25"/>
      <c r="AM125" s="25"/>
      <c r="AN125" s="25"/>
      <c r="AO125" s="25"/>
      <c r="AP125" s="25"/>
      <c r="AQ125" s="25"/>
      <c r="AR125" s="25"/>
      <c r="AS125" s="25"/>
      <c r="AT125" s="25"/>
      <c r="AU125" s="25"/>
    </row>
    <row r="126" spans="1:47" x14ac:dyDescent="0.15">
      <c r="A126" s="170">
        <f t="shared" si="27"/>
        <v>45164.999305555553</v>
      </c>
      <c r="B126" s="73">
        <f t="shared" si="24"/>
        <v>16</v>
      </c>
      <c r="C126" s="6">
        <f>IF(ISERROR(Penman!Z121),'Corn Irr'!C125,Penman!Z121)</f>
        <v>0.12023394850311261</v>
      </c>
      <c r="D126" s="7">
        <f t="shared" si="37"/>
        <v>0.65000000000000036</v>
      </c>
      <c r="E126" s="7">
        <f t="shared" si="26"/>
        <v>7.8152066527023237E-2</v>
      </c>
      <c r="F126">
        <f>'Table (Dly)'!C120</f>
        <v>0</v>
      </c>
      <c r="G126" s="16"/>
      <c r="I126" s="96">
        <f t="shared" si="28"/>
        <v>1.5419405605304699</v>
      </c>
      <c r="J126" s="208">
        <f t="shared" si="29"/>
        <v>0.29607153620016702</v>
      </c>
      <c r="K126" s="67"/>
      <c r="L126" s="96">
        <f t="shared" si="30"/>
        <v>0</v>
      </c>
      <c r="M126" s="120">
        <f t="shared" si="31"/>
        <v>24</v>
      </c>
      <c r="N126" s="96">
        <f t="shared" si="32"/>
        <v>5.2080000000000002</v>
      </c>
      <c r="O126" s="96">
        <f t="shared" si="33"/>
        <v>14.015319561100515</v>
      </c>
      <c r="P126" s="96">
        <f t="shared" si="34"/>
        <v>14.130393700787401</v>
      </c>
      <c r="Q126" s="96">
        <f t="shared" si="35"/>
        <v>0</v>
      </c>
      <c r="R126" s="96">
        <f t="shared" si="36"/>
        <v>4.7668575845469547</v>
      </c>
      <c r="Z126" s="25"/>
      <c r="AA126" s="73"/>
      <c r="AB126" s="25"/>
      <c r="AC126" s="25"/>
      <c r="AE126" s="25"/>
      <c r="AF126" s="25"/>
      <c r="AG126" s="25"/>
      <c r="AH126" s="25"/>
      <c r="AI126" s="25"/>
      <c r="AJ126" s="25"/>
      <c r="AK126" s="25"/>
      <c r="AL126" s="25"/>
      <c r="AM126" s="25"/>
      <c r="AN126" s="25"/>
      <c r="AO126" s="25"/>
      <c r="AP126" s="25"/>
      <c r="AQ126" s="25"/>
      <c r="AR126" s="25"/>
      <c r="AS126" s="25"/>
      <c r="AT126" s="25"/>
      <c r="AU126" s="25"/>
    </row>
    <row r="127" spans="1:47" x14ac:dyDescent="0.15">
      <c r="A127" s="170">
        <f t="shared" si="27"/>
        <v>45165.999305555553</v>
      </c>
      <c r="B127" s="73">
        <f t="shared" si="24"/>
        <v>16</v>
      </c>
      <c r="C127" s="6">
        <f>IF(ISERROR(Penman!Z122),'Corn Irr'!C126,Penman!Z122)</f>
        <v>0.13868127167814648</v>
      </c>
      <c r="D127" s="7">
        <f t="shared" si="37"/>
        <v>0.65000000000000036</v>
      </c>
      <c r="E127" s="7">
        <f t="shared" si="26"/>
        <v>9.0142826590795255E-2</v>
      </c>
      <c r="F127">
        <f>'Table (Dly)'!C121</f>
        <v>0</v>
      </c>
      <c r="G127" s="16"/>
      <c r="I127" s="96">
        <f t="shared" si="28"/>
        <v>1.6320833871212652</v>
      </c>
      <c r="J127" s="208">
        <f t="shared" si="29"/>
        <v>0.31338006665154861</v>
      </c>
      <c r="K127" s="67"/>
      <c r="L127" s="96">
        <f t="shared" si="30"/>
        <v>0</v>
      </c>
      <c r="M127" s="120">
        <f t="shared" si="31"/>
        <v>24</v>
      </c>
      <c r="N127" s="96">
        <f t="shared" si="32"/>
        <v>5.2080000000000002</v>
      </c>
      <c r="O127" s="96">
        <f t="shared" si="33"/>
        <v>14.105462387691311</v>
      </c>
      <c r="P127" s="96">
        <f t="shared" si="34"/>
        <v>14.130393700787401</v>
      </c>
      <c r="Q127" s="96">
        <f t="shared" si="35"/>
        <v>0</v>
      </c>
      <c r="R127" s="96">
        <f t="shared" si="36"/>
        <v>4.7668575845469547</v>
      </c>
      <c r="Z127" s="25"/>
      <c r="AA127" s="73"/>
      <c r="AB127" s="25"/>
      <c r="AC127" s="25"/>
      <c r="AE127" s="25"/>
      <c r="AF127" s="25"/>
      <c r="AG127" s="25"/>
      <c r="AH127" s="25"/>
      <c r="AI127" s="25"/>
      <c r="AJ127" s="25"/>
      <c r="AK127" s="25"/>
      <c r="AL127" s="25"/>
      <c r="AM127" s="25"/>
      <c r="AN127" s="25"/>
      <c r="AO127" s="25"/>
      <c r="AP127" s="25"/>
      <c r="AQ127" s="25"/>
      <c r="AR127" s="25"/>
      <c r="AS127" s="25"/>
      <c r="AT127" s="25"/>
      <c r="AU127" s="25"/>
    </row>
    <row r="128" spans="1:47" x14ac:dyDescent="0.15">
      <c r="A128" s="170">
        <f t="shared" si="27"/>
        <v>45166.999305555553</v>
      </c>
      <c r="B128" s="73">
        <f t="shared" si="24"/>
        <v>16</v>
      </c>
      <c r="C128" s="6">
        <f>IF(ISERROR(Penman!Z123),'Corn Irr'!C127,Penman!Z123)</f>
        <v>0.19453659367432213</v>
      </c>
      <c r="D128" s="7">
        <f t="shared" si="37"/>
        <v>0.65000000000000036</v>
      </c>
      <c r="E128" s="7">
        <f t="shared" si="26"/>
        <v>0.12644878588830946</v>
      </c>
      <c r="F128">
        <f>'Table (Dly)'!C122</f>
        <v>0</v>
      </c>
      <c r="G128" s="16"/>
      <c r="I128" s="96">
        <f t="shared" si="28"/>
        <v>1.7585321730095747</v>
      </c>
      <c r="J128" s="208">
        <f t="shared" si="29"/>
        <v>0.33765978744423475</v>
      </c>
      <c r="K128" s="67"/>
      <c r="L128" s="96">
        <f t="shared" si="30"/>
        <v>0</v>
      </c>
      <c r="M128" s="120">
        <f t="shared" si="31"/>
        <v>24</v>
      </c>
      <c r="N128" s="96">
        <f t="shared" si="32"/>
        <v>5.2080000000000002</v>
      </c>
      <c r="O128" s="96">
        <f t="shared" si="33"/>
        <v>14.23191117357962</v>
      </c>
      <c r="P128" s="96">
        <f t="shared" si="34"/>
        <v>14.130393700787401</v>
      </c>
      <c r="Q128" s="96">
        <f t="shared" si="35"/>
        <v>0</v>
      </c>
      <c r="R128" s="96">
        <f t="shared" si="36"/>
        <v>4.7668575845469547</v>
      </c>
      <c r="Z128" s="25"/>
      <c r="AA128" s="73"/>
      <c r="AB128" s="25"/>
      <c r="AC128" s="25"/>
      <c r="AE128" s="25"/>
      <c r="AF128" s="25"/>
      <c r="AG128" s="25"/>
      <c r="AH128" s="25"/>
      <c r="AI128" s="25"/>
      <c r="AJ128" s="25"/>
      <c r="AK128" s="25"/>
      <c r="AL128" s="25"/>
      <c r="AM128" s="25"/>
      <c r="AN128" s="25"/>
      <c r="AO128" s="25"/>
      <c r="AP128" s="25"/>
      <c r="AQ128" s="25"/>
      <c r="AR128" s="25"/>
      <c r="AS128" s="25"/>
      <c r="AT128" s="25"/>
      <c r="AU128" s="25"/>
    </row>
    <row r="129" spans="1:47" x14ac:dyDescent="0.15">
      <c r="A129" s="170">
        <f t="shared" si="27"/>
        <v>45167.999305555553</v>
      </c>
      <c r="B129" s="73">
        <f t="shared" si="24"/>
        <v>16</v>
      </c>
      <c r="C129" s="6">
        <f>IF(ISERROR(Penman!Z124),'Corn Irr'!C128,Penman!Z124)</f>
        <v>0.13404658693613605</v>
      </c>
      <c r="D129" s="7">
        <f t="shared" si="37"/>
        <v>0.65000000000000036</v>
      </c>
      <c r="E129" s="7">
        <f t="shared" si="26"/>
        <v>8.7130281508488477E-2</v>
      </c>
      <c r="F129">
        <f>'Table (Dly)'!C123</f>
        <v>0</v>
      </c>
      <c r="G129" s="16"/>
      <c r="I129" s="96">
        <f t="shared" si="28"/>
        <v>1.8456624545180631</v>
      </c>
      <c r="J129" s="208">
        <f t="shared" si="29"/>
        <v>0.35438987221929014</v>
      </c>
      <c r="K129" s="67"/>
      <c r="L129" s="96">
        <f t="shared" si="30"/>
        <v>0</v>
      </c>
      <c r="M129" s="120">
        <f t="shared" si="31"/>
        <v>24</v>
      </c>
      <c r="N129" s="96">
        <f t="shared" si="32"/>
        <v>5.2080000000000002</v>
      </c>
      <c r="O129" s="96">
        <f t="shared" si="33"/>
        <v>14.319041455088108</v>
      </c>
      <c r="P129" s="96">
        <f t="shared" si="34"/>
        <v>14.130393700787401</v>
      </c>
      <c r="Q129" s="96">
        <f t="shared" si="35"/>
        <v>0</v>
      </c>
      <c r="R129" s="96">
        <f t="shared" si="36"/>
        <v>4.7668575845469547</v>
      </c>
      <c r="Z129" s="25"/>
      <c r="AA129" s="73"/>
      <c r="AB129" s="25"/>
      <c r="AC129" s="25"/>
      <c r="AE129" s="25"/>
      <c r="AF129" s="25"/>
      <c r="AG129" s="25"/>
      <c r="AH129" s="25"/>
      <c r="AI129" s="25"/>
      <c r="AJ129" s="25"/>
      <c r="AK129" s="25"/>
      <c r="AL129" s="25"/>
      <c r="AM129" s="25"/>
      <c r="AN129" s="25"/>
      <c r="AO129" s="25"/>
      <c r="AP129" s="25"/>
      <c r="AQ129" s="25"/>
      <c r="AR129" s="25"/>
      <c r="AS129" s="25"/>
      <c r="AT129" s="25"/>
      <c r="AU129" s="25"/>
    </row>
    <row r="130" spans="1:47" x14ac:dyDescent="0.15">
      <c r="A130" s="170">
        <f t="shared" si="27"/>
        <v>45168.999305555553</v>
      </c>
      <c r="B130" s="73">
        <f t="shared" si="24"/>
        <v>16</v>
      </c>
      <c r="C130" s="6">
        <f>IF(ISERROR(Penman!Z125),'Corn Irr'!C129,Penman!Z125)</f>
        <v>0.13016560990971102</v>
      </c>
      <c r="D130" s="7">
        <f t="shared" si="37"/>
        <v>0.65000000000000036</v>
      </c>
      <c r="E130" s="7">
        <f t="shared" si="26"/>
        <v>8.4607646441312204E-2</v>
      </c>
      <c r="F130">
        <f>'Table (Dly)'!C124</f>
        <v>0</v>
      </c>
      <c r="G130" s="16"/>
      <c r="I130" s="96">
        <f t="shared" si="28"/>
        <v>1.9302701009593752</v>
      </c>
      <c r="J130" s="208">
        <f t="shared" si="29"/>
        <v>0.37063558006132397</v>
      </c>
      <c r="K130" s="67"/>
      <c r="L130" s="96">
        <f t="shared" si="30"/>
        <v>0</v>
      </c>
      <c r="M130" s="120">
        <f t="shared" si="31"/>
        <v>24</v>
      </c>
      <c r="N130" s="96">
        <f t="shared" si="32"/>
        <v>5.2080000000000002</v>
      </c>
      <c r="O130" s="96">
        <f t="shared" si="33"/>
        <v>14.403649101529421</v>
      </c>
      <c r="P130" s="96">
        <f t="shared" si="34"/>
        <v>14.130393700787401</v>
      </c>
      <c r="Q130" s="96">
        <f t="shared" si="35"/>
        <v>0</v>
      </c>
      <c r="R130" s="96">
        <f t="shared" si="36"/>
        <v>4.7668575845469547</v>
      </c>
      <c r="Z130" s="25"/>
      <c r="AA130" s="73"/>
      <c r="AB130" s="25"/>
      <c r="AC130" s="25"/>
      <c r="AE130" s="25"/>
      <c r="AF130" s="25"/>
      <c r="AG130" s="25"/>
      <c r="AH130" s="25"/>
      <c r="AI130" s="25"/>
      <c r="AJ130" s="25"/>
      <c r="AK130" s="25"/>
      <c r="AL130" s="25"/>
      <c r="AM130" s="25"/>
      <c r="AN130" s="25"/>
      <c r="AO130" s="25"/>
      <c r="AP130" s="25"/>
      <c r="AQ130" s="25"/>
      <c r="AR130" s="25"/>
      <c r="AS130" s="25"/>
      <c r="AT130" s="25"/>
      <c r="AU130" s="25"/>
    </row>
    <row r="131" spans="1:47" x14ac:dyDescent="0.15">
      <c r="A131" s="170">
        <f t="shared" si="27"/>
        <v>45169.999305555553</v>
      </c>
      <c r="B131" s="73">
        <f t="shared" si="24"/>
        <v>16</v>
      </c>
      <c r="C131" s="6">
        <f>IF(ISERROR(Penman!Z126),'Corn Irr'!C130,Penman!Z126)</f>
        <v>0.13725304623793205</v>
      </c>
      <c r="D131" s="7">
        <f t="shared" si="37"/>
        <v>0.65000000000000036</v>
      </c>
      <c r="E131" s="7">
        <f t="shared" si="26"/>
        <v>8.921448005465589E-2</v>
      </c>
      <c r="F131">
        <f>'Table (Dly)'!C125</f>
        <v>0</v>
      </c>
      <c r="G131" s="16"/>
      <c r="I131" s="96">
        <f t="shared" si="28"/>
        <v>2.0194845810140309</v>
      </c>
      <c r="J131" s="208">
        <f t="shared" si="29"/>
        <v>0.3877658565695144</v>
      </c>
      <c r="K131" s="67"/>
      <c r="L131" s="96">
        <f t="shared" si="30"/>
        <v>0</v>
      </c>
      <c r="M131" s="120">
        <f t="shared" si="31"/>
        <v>24</v>
      </c>
      <c r="N131" s="96">
        <f t="shared" si="32"/>
        <v>5.2080000000000002</v>
      </c>
      <c r="O131" s="96">
        <f t="shared" si="33"/>
        <v>14.492863581584077</v>
      </c>
      <c r="P131" s="96">
        <f t="shared" si="34"/>
        <v>14.130393700787401</v>
      </c>
      <c r="Q131" s="96">
        <f t="shared" si="35"/>
        <v>0</v>
      </c>
      <c r="R131" s="96">
        <f t="shared" si="36"/>
        <v>4.7668575845469547</v>
      </c>
      <c r="Z131" s="25"/>
      <c r="AA131" s="73"/>
      <c r="AB131" s="25"/>
      <c r="AC131" s="25"/>
      <c r="AE131" s="25"/>
      <c r="AF131" s="25"/>
      <c r="AG131" s="25"/>
      <c r="AH131" s="25"/>
      <c r="AI131" s="25"/>
      <c r="AJ131" s="25"/>
      <c r="AK131" s="25"/>
      <c r="AL131" s="25"/>
      <c r="AM131" s="25"/>
      <c r="AN131" s="25"/>
      <c r="AO131" s="25"/>
      <c r="AP131" s="25"/>
      <c r="AQ131" s="25"/>
      <c r="AR131" s="25"/>
      <c r="AS131" s="25"/>
      <c r="AT131" s="25"/>
      <c r="AU131" s="25"/>
    </row>
    <row r="132" spans="1:47" x14ac:dyDescent="0.15">
      <c r="A132" s="170">
        <f t="shared" si="27"/>
        <v>45170.999305555553</v>
      </c>
      <c r="B132" s="73">
        <f t="shared" si="24"/>
        <v>16</v>
      </c>
      <c r="C132" s="6">
        <f>IF(ISERROR(Penman!Z127),'Corn Irr'!C131,Penman!Z127)</f>
        <v>0.15340606461294801</v>
      </c>
      <c r="D132" s="7">
        <f t="shared" si="37"/>
        <v>0.65000000000000036</v>
      </c>
      <c r="E132" s="7">
        <f t="shared" si="26"/>
        <v>9.9713941998416253E-2</v>
      </c>
      <c r="F132">
        <f>'Table (Dly)'!C126</f>
        <v>0</v>
      </c>
      <c r="G132" s="16"/>
      <c r="I132" s="96">
        <f t="shared" si="28"/>
        <v>2.119198523012447</v>
      </c>
      <c r="J132" s="208">
        <f t="shared" si="29"/>
        <v>0.40691215879655279</v>
      </c>
      <c r="K132" s="67"/>
      <c r="L132" s="96">
        <f t="shared" si="30"/>
        <v>0</v>
      </c>
      <c r="M132" s="120">
        <f t="shared" si="31"/>
        <v>24</v>
      </c>
      <c r="N132" s="96">
        <f t="shared" si="32"/>
        <v>5.2080000000000002</v>
      </c>
      <c r="O132" s="96">
        <f t="shared" si="33"/>
        <v>14.592577523582493</v>
      </c>
      <c r="P132" s="96">
        <f t="shared" si="34"/>
        <v>14.130393700787401</v>
      </c>
      <c r="Q132" s="96">
        <f t="shared" si="35"/>
        <v>0</v>
      </c>
      <c r="R132" s="96">
        <f t="shared" si="36"/>
        <v>4.7668575845469547</v>
      </c>
      <c r="Z132" s="25"/>
      <c r="AA132" s="73"/>
      <c r="AB132" s="25"/>
      <c r="AC132" s="25"/>
      <c r="AE132" s="25"/>
      <c r="AF132" s="25"/>
      <c r="AG132" s="25"/>
      <c r="AH132" s="25"/>
      <c r="AI132" s="25"/>
      <c r="AJ132" s="25"/>
      <c r="AK132" s="25"/>
      <c r="AL132" s="25"/>
      <c r="AM132" s="25"/>
      <c r="AN132" s="25"/>
      <c r="AO132" s="25"/>
      <c r="AP132" s="25"/>
      <c r="AQ132" s="25"/>
      <c r="AR132" s="25"/>
      <c r="AS132" s="25"/>
      <c r="AT132" s="25"/>
      <c r="AU132" s="25"/>
    </row>
    <row r="133" spans="1:47" x14ac:dyDescent="0.15">
      <c r="A133" s="170">
        <f t="shared" si="27"/>
        <v>45171.999305555553</v>
      </c>
      <c r="B133" s="73">
        <f t="shared" si="24"/>
        <v>17</v>
      </c>
      <c r="C133" s="6">
        <f>IF(ISERROR(Penman!Z128),'Corn Irr'!C132,Penman!Z128)</f>
        <v>0.15644751847560248</v>
      </c>
      <c r="D133" s="7">
        <f t="shared" si="37"/>
        <v>0.50000000000000044</v>
      </c>
      <c r="E133" s="7">
        <f t="shared" si="26"/>
        <v>7.822375923780131E-2</v>
      </c>
      <c r="F133">
        <f>'Table (Dly)'!C127</f>
        <v>0</v>
      </c>
      <c r="G133" s="16"/>
      <c r="I133" s="96">
        <f t="shared" si="28"/>
        <v>2.1974222822502485</v>
      </c>
      <c r="J133" s="208">
        <f t="shared" si="29"/>
        <v>0.4219320818452858</v>
      </c>
      <c r="K133" s="67"/>
      <c r="L133" s="96">
        <f t="shared" si="30"/>
        <v>0</v>
      </c>
      <c r="M133" s="120">
        <f t="shared" si="31"/>
        <v>24</v>
      </c>
      <c r="N133" s="96">
        <f t="shared" si="32"/>
        <v>5.2080000000000002</v>
      </c>
      <c r="O133" s="96">
        <f t="shared" si="33"/>
        <v>14.670801282820294</v>
      </c>
      <c r="P133" s="96">
        <f t="shared" si="34"/>
        <v>14.130393700787401</v>
      </c>
      <c r="Q133" s="96">
        <f t="shared" si="35"/>
        <v>0</v>
      </c>
      <c r="R133" s="96">
        <f t="shared" si="36"/>
        <v>4.7668575845469547</v>
      </c>
      <c r="Z133" s="25"/>
      <c r="AA133" s="73"/>
      <c r="AB133" s="25"/>
      <c r="AC133" s="25"/>
      <c r="AE133" s="25"/>
      <c r="AF133" s="25"/>
      <c r="AG133" s="25"/>
      <c r="AH133" s="25"/>
      <c r="AI133" s="25"/>
      <c r="AJ133" s="25"/>
      <c r="AK133" s="25"/>
      <c r="AL133" s="25"/>
      <c r="AM133" s="25"/>
      <c r="AN133" s="25"/>
      <c r="AO133" s="25"/>
      <c r="AP133" s="25"/>
      <c r="AQ133" s="25"/>
      <c r="AR133" s="25"/>
      <c r="AS133" s="25"/>
      <c r="AT133" s="25"/>
      <c r="AU133" s="25"/>
    </row>
    <row r="134" spans="1:47" x14ac:dyDescent="0.15">
      <c r="A134" s="170">
        <f t="shared" si="27"/>
        <v>45172.999305555553</v>
      </c>
      <c r="B134" s="73">
        <f t="shared" si="24"/>
        <v>17</v>
      </c>
      <c r="C134" s="6">
        <f>IF(ISERROR(Penman!Z129),'Corn Irr'!C133,Penman!Z129)</f>
        <v>0.17538647001336907</v>
      </c>
      <c r="D134" s="7">
        <f t="shared" si="37"/>
        <v>0.50000000000000044</v>
      </c>
      <c r="E134" s="7">
        <f t="shared" si="26"/>
        <v>8.7693235006684619E-2</v>
      </c>
      <c r="F134">
        <f>'Table (Dly)'!C128</f>
        <v>0</v>
      </c>
      <c r="G134" s="16"/>
      <c r="I134" s="96">
        <f t="shared" si="28"/>
        <v>2.2851155172569331</v>
      </c>
      <c r="J134" s="208">
        <f t="shared" si="29"/>
        <v>0.43877026061001018</v>
      </c>
      <c r="K134" s="67"/>
      <c r="L134" s="96">
        <f t="shared" si="30"/>
        <v>0</v>
      </c>
      <c r="M134" s="120">
        <f t="shared" si="31"/>
        <v>24</v>
      </c>
      <c r="N134" s="96">
        <f t="shared" si="32"/>
        <v>5.2080000000000002</v>
      </c>
      <c r="O134" s="96">
        <f t="shared" si="33"/>
        <v>14.758494517826978</v>
      </c>
      <c r="P134" s="96">
        <f t="shared" si="34"/>
        <v>14.130393700787401</v>
      </c>
      <c r="Q134" s="96">
        <f t="shared" si="35"/>
        <v>0</v>
      </c>
      <c r="R134" s="96">
        <f t="shared" si="36"/>
        <v>4.7668575845469547</v>
      </c>
      <c r="Z134" s="25"/>
      <c r="AA134" s="73"/>
      <c r="AB134" s="25"/>
      <c r="AC134" s="25"/>
      <c r="AE134" s="25"/>
      <c r="AF134" s="25"/>
      <c r="AG134" s="25"/>
      <c r="AH134" s="25"/>
      <c r="AI134" s="25"/>
      <c r="AJ134" s="25"/>
      <c r="AK134" s="25"/>
      <c r="AL134" s="25"/>
      <c r="AM134" s="25"/>
      <c r="AN134" s="25"/>
      <c r="AO134" s="25"/>
      <c r="AP134" s="25"/>
      <c r="AQ134" s="25"/>
      <c r="AR134" s="25"/>
      <c r="AS134" s="25"/>
      <c r="AT134" s="25"/>
      <c r="AU134" s="25"/>
    </row>
    <row r="135" spans="1:47" x14ac:dyDescent="0.15">
      <c r="A135" s="170">
        <f t="shared" si="27"/>
        <v>45173.999305555553</v>
      </c>
      <c r="B135" s="73">
        <f t="shared" si="24"/>
        <v>17</v>
      </c>
      <c r="C135" s="6">
        <f>IF(ISERROR(Penman!Z130),'Corn Irr'!C134,Penman!Z130)</f>
        <v>0.16724998013765921</v>
      </c>
      <c r="D135" s="7">
        <f t="shared" si="37"/>
        <v>0.50000000000000044</v>
      </c>
      <c r="E135" s="7">
        <f t="shared" si="26"/>
        <v>8.3624990068829674E-2</v>
      </c>
      <c r="F135">
        <f>'Table (Dly)'!C129</f>
        <v>0</v>
      </c>
      <c r="G135" s="16"/>
      <c r="I135" s="96">
        <f t="shared" si="28"/>
        <v>2.3687405073257626</v>
      </c>
      <c r="J135" s="208">
        <f t="shared" si="29"/>
        <v>0.45482728635287301</v>
      </c>
      <c r="K135" s="67"/>
      <c r="L135" s="96">
        <f t="shared" si="30"/>
        <v>0</v>
      </c>
      <c r="M135" s="120">
        <f t="shared" si="31"/>
        <v>24</v>
      </c>
      <c r="N135" s="96">
        <f t="shared" si="32"/>
        <v>5.2080000000000002</v>
      </c>
      <c r="O135" s="96">
        <f t="shared" si="33"/>
        <v>14.842119507895807</v>
      </c>
      <c r="P135" s="96">
        <f t="shared" si="34"/>
        <v>14.130393700787401</v>
      </c>
      <c r="Q135" s="96">
        <f t="shared" si="35"/>
        <v>0</v>
      </c>
      <c r="R135" s="96">
        <f t="shared" si="36"/>
        <v>4.7668575845469547</v>
      </c>
      <c r="Z135" s="25"/>
      <c r="AA135" s="73"/>
      <c r="AB135" s="25"/>
      <c r="AC135" s="25"/>
      <c r="AE135" s="25"/>
      <c r="AF135" s="25"/>
      <c r="AG135" s="25"/>
      <c r="AH135" s="25"/>
      <c r="AI135" s="25"/>
      <c r="AJ135" s="25"/>
      <c r="AK135" s="25"/>
      <c r="AL135" s="25"/>
      <c r="AM135" s="25"/>
      <c r="AN135" s="25"/>
      <c r="AO135" s="25"/>
      <c r="AP135" s="25"/>
      <c r="AQ135" s="25"/>
      <c r="AR135" s="25"/>
      <c r="AS135" s="25"/>
      <c r="AT135" s="25"/>
      <c r="AU135" s="25"/>
    </row>
    <row r="136" spans="1:47" x14ac:dyDescent="0.15">
      <c r="A136" s="170">
        <f t="shared" si="27"/>
        <v>45174.999305555553</v>
      </c>
      <c r="B136" s="73">
        <f t="shared" si="24"/>
        <v>17</v>
      </c>
      <c r="C136" s="6">
        <f>IF(ISERROR(Penman!Z131),'Corn Irr'!C135,Penman!Z131)</f>
        <v>0.18689157524735878</v>
      </c>
      <c r="D136" s="7">
        <f t="shared" si="37"/>
        <v>0.50000000000000044</v>
      </c>
      <c r="E136" s="7">
        <f t="shared" si="26"/>
        <v>9.3445787623679472E-2</v>
      </c>
      <c r="F136">
        <f>'Table (Dly)'!C130</f>
        <v>0</v>
      </c>
      <c r="G136" s="16"/>
      <c r="I136" s="96">
        <f t="shared" si="28"/>
        <v>2.4621862949494422</v>
      </c>
      <c r="J136" s="208">
        <f t="shared" si="29"/>
        <v>0.47277002591195127</v>
      </c>
      <c r="K136" s="67"/>
      <c r="L136" s="96">
        <f t="shared" si="30"/>
        <v>0</v>
      </c>
      <c r="M136" s="120">
        <f t="shared" si="31"/>
        <v>24</v>
      </c>
      <c r="N136" s="96">
        <f t="shared" si="32"/>
        <v>5.2080000000000002</v>
      </c>
      <c r="O136" s="96">
        <f t="shared" si="33"/>
        <v>14.935565295519487</v>
      </c>
      <c r="P136" s="96">
        <f t="shared" si="34"/>
        <v>14.130393700787401</v>
      </c>
      <c r="Q136" s="96">
        <f t="shared" si="35"/>
        <v>0</v>
      </c>
      <c r="R136" s="96">
        <f t="shared" si="36"/>
        <v>4.7668575845469547</v>
      </c>
      <c r="Z136" s="25"/>
      <c r="AA136" s="73"/>
      <c r="AB136" s="25"/>
      <c r="AC136" s="25"/>
      <c r="AE136" s="25"/>
      <c r="AF136" s="25"/>
      <c r="AG136" s="25"/>
      <c r="AH136" s="25"/>
      <c r="AI136" s="25"/>
      <c r="AJ136" s="25"/>
      <c r="AK136" s="25"/>
      <c r="AL136" s="25"/>
      <c r="AM136" s="25"/>
      <c r="AN136" s="25"/>
      <c r="AO136" s="25"/>
      <c r="AP136" s="25"/>
      <c r="AQ136" s="25"/>
      <c r="AR136" s="25"/>
      <c r="AS136" s="25"/>
      <c r="AT136" s="25"/>
      <c r="AU136" s="25"/>
    </row>
    <row r="137" spans="1:47" x14ac:dyDescent="0.15">
      <c r="A137" s="170">
        <f t="shared" si="27"/>
        <v>45175.999305555553</v>
      </c>
      <c r="B137" s="73">
        <f t="shared" ref="B137:B161" si="38">IF(A137&lt;Emergence,0,IF(A137&gt;Harvest,0,INT((A137-Emergence)/7)+1))</f>
        <v>17</v>
      </c>
      <c r="C137" s="6">
        <f>IF(ISERROR(Penman!Z132),'Corn Irr'!C136,Penman!Z132)</f>
        <v>0.14543583874418087</v>
      </c>
      <c r="D137" s="7">
        <f t="shared" si="37"/>
        <v>0.50000000000000044</v>
      </c>
      <c r="E137" s="7">
        <f t="shared" si="26"/>
        <v>7.2717919372090503E-2</v>
      </c>
      <c r="F137">
        <f>'Table (Dly)'!C131</f>
        <v>6.0000000000000005E-2</v>
      </c>
      <c r="G137" s="16"/>
      <c r="I137" s="96">
        <f t="shared" si="28"/>
        <v>2.4749042143215325</v>
      </c>
      <c r="J137" s="208">
        <f t="shared" si="29"/>
        <v>0.47521202271918828</v>
      </c>
      <c r="K137" s="67"/>
      <c r="L137" s="96">
        <f t="shared" si="30"/>
        <v>0</v>
      </c>
      <c r="M137" s="120">
        <f t="shared" si="31"/>
        <v>24</v>
      </c>
      <c r="N137" s="96">
        <f t="shared" si="32"/>
        <v>5.2080000000000002</v>
      </c>
      <c r="O137" s="96">
        <f t="shared" si="33"/>
        <v>15.008283214891577</v>
      </c>
      <c r="P137" s="96">
        <f t="shared" si="34"/>
        <v>14.190393700787402</v>
      </c>
      <c r="Q137" s="96">
        <f t="shared" si="35"/>
        <v>0</v>
      </c>
      <c r="R137" s="96">
        <f t="shared" si="36"/>
        <v>4.7668575845469547</v>
      </c>
      <c r="Z137" s="25"/>
      <c r="AA137" s="73"/>
      <c r="AB137" s="25"/>
      <c r="AC137" s="25"/>
      <c r="AE137" s="25"/>
      <c r="AF137" s="25"/>
      <c r="AG137" s="25"/>
      <c r="AH137" s="25"/>
      <c r="AI137" s="25"/>
      <c r="AJ137" s="25"/>
      <c r="AK137" s="25"/>
      <c r="AL137" s="25"/>
      <c r="AM137" s="25"/>
      <c r="AN137" s="25"/>
      <c r="AO137" s="25"/>
      <c r="AP137" s="25"/>
      <c r="AQ137" s="25"/>
      <c r="AR137" s="25"/>
      <c r="AS137" s="25"/>
      <c r="AT137" s="25"/>
      <c r="AU137" s="25"/>
    </row>
    <row r="138" spans="1:47" x14ac:dyDescent="0.15">
      <c r="A138" s="170">
        <f t="shared" si="27"/>
        <v>45176.999305555553</v>
      </c>
      <c r="B138" s="73">
        <f t="shared" si="38"/>
        <v>17</v>
      </c>
      <c r="C138" s="6">
        <f>IF(ISERROR(Penman!Z133),'Corn Irr'!C137,Penman!Z133)</f>
        <v>8.1329001511147178E-2</v>
      </c>
      <c r="D138" s="7">
        <f t="shared" ref="D138:D161" si="39">IF(B138&gt;0,IF(J137&lt;=SWDPcritical,1,((1-J137)/(1-SWDPcritical)))*VLOOKUP(0,$BE$241:$CA$241,B138+1,FALSE),0.2)</f>
        <v>0.50000000000000044</v>
      </c>
      <c r="E138" s="7">
        <f t="shared" ref="E138:E161" si="40">D138*C138</f>
        <v>4.0664500755573624E-2</v>
      </c>
      <c r="F138">
        <f>'Table (Dly)'!C132</f>
        <v>0</v>
      </c>
      <c r="G138" s="16"/>
      <c r="I138" s="96">
        <f t="shared" si="28"/>
        <v>2.515568715077106</v>
      </c>
      <c r="J138" s="208">
        <f t="shared" si="29"/>
        <v>0.48302010658162559</v>
      </c>
      <c r="K138" s="67"/>
      <c r="L138" s="96">
        <f t="shared" si="30"/>
        <v>0</v>
      </c>
      <c r="M138" s="120">
        <f t="shared" si="31"/>
        <v>24</v>
      </c>
      <c r="N138" s="96">
        <f t="shared" si="32"/>
        <v>5.2080000000000002</v>
      </c>
      <c r="O138" s="96">
        <f t="shared" si="33"/>
        <v>15.048947715647151</v>
      </c>
      <c r="P138" s="96">
        <f t="shared" si="34"/>
        <v>14.190393700787402</v>
      </c>
      <c r="Q138" s="96">
        <f t="shared" si="35"/>
        <v>0</v>
      </c>
      <c r="R138" s="96">
        <f t="shared" si="36"/>
        <v>4.7668575845469547</v>
      </c>
      <c r="Z138" s="25"/>
      <c r="AA138" s="73"/>
      <c r="AB138" s="25"/>
      <c r="AC138" s="25"/>
      <c r="AE138" s="25"/>
      <c r="AF138" s="25"/>
      <c r="AG138" s="25"/>
      <c r="AH138" s="25"/>
      <c r="AI138" s="25"/>
      <c r="AJ138" s="25"/>
      <c r="AK138" s="25"/>
      <c r="AL138" s="25"/>
      <c r="AM138" s="25"/>
      <c r="AN138" s="25"/>
      <c r="AO138" s="25"/>
      <c r="AP138" s="25"/>
      <c r="AQ138" s="25"/>
      <c r="AR138" s="25"/>
      <c r="AS138" s="25"/>
      <c r="AT138" s="25"/>
      <c r="AU138" s="25"/>
    </row>
    <row r="139" spans="1:47" x14ac:dyDescent="0.15">
      <c r="A139" s="170">
        <f t="shared" ref="A139:A161" si="41">A138+1</f>
        <v>45177.999305555553</v>
      </c>
      <c r="B139" s="73">
        <f t="shared" si="38"/>
        <v>17</v>
      </c>
      <c r="C139" s="6">
        <f>IF(ISERROR(Penman!Z134),'Corn Irr'!C138,Penman!Z134)</f>
        <v>8.4419567068073784E-2</v>
      </c>
      <c r="D139" s="7">
        <f t="shared" si="39"/>
        <v>0.50000000000000044</v>
      </c>
      <c r="E139" s="7">
        <f t="shared" si="40"/>
        <v>4.2209783534036927E-2</v>
      </c>
      <c r="F139">
        <f>'Table (Dly)'!C133</f>
        <v>0</v>
      </c>
      <c r="G139" s="16"/>
      <c r="I139" s="96">
        <f t="shared" ref="I139:I161" si="42">IF(K139&lt;&gt;"",K139*N139,I138+E139+L139-F139-G139-H139)</f>
        <v>2.5577784986111429</v>
      </c>
      <c r="J139" s="208">
        <f t="shared" ref="J139:J161" si="43">I139/N139</f>
        <v>0.49112490372717799</v>
      </c>
      <c r="K139" s="67"/>
      <c r="L139" s="96">
        <f t="shared" ref="L139:L161" si="44">IF((I138+E139-F139-G139-H139)&lt;0,-I138-E139+F139+G139+H139,0)</f>
        <v>0</v>
      </c>
      <c r="M139" s="120">
        <f t="shared" ref="M139:M161" si="45">IF(VLOOKUP(Crop,CropInfo,4,FALSE)=1,VLOOKUP(Crop,CropInfo,3,FALSE),IF(A139&lt;=Emergence,RZinitial,IF(A139&gt;Harvest,RZinitial,IF(AND(A139&gt;Emergence,B139&lt;VLOOKUP(Crop,CropInfo,4,FALSE)),M138+(VLOOKUP(Crop,CropInfo,3,FALSE)-RZinitial)/((VLOOKUP(Crop,CropInfo,4,FALSE)-1)*7),VLOOKUP(Crop,CropInfo,3,FALSE)))))</f>
        <v>24</v>
      </c>
      <c r="N139" s="96">
        <f t="shared" ref="N139:N161" si="46">IF(M139=MAX(Zbj),VLOOKUP(M139,AWHCsite,6),((M139-VLOOKUP((MATCH(M139,Zbj,1)-1),SoilProp,3))/(VLOOKUP(MATCH(M139,Zbj,1),SoilProp,3)-VLOOKUP((MATCH(M139,Zbj,1)-1),SoilProp,3)))*(VLOOKUP(MATCH(M139,Zbj,1),SoilProp,8)-VLOOKUP((MATCH(M139,Zbj,1)-1),SoilProp,8))+VLOOKUP((MATCH(M139,Zbj,1)-1),SoilProp,8))</f>
        <v>5.2080000000000002</v>
      </c>
      <c r="O139" s="96">
        <f t="shared" ref="O139:O161" si="47">O138+E139</f>
        <v>15.091157499181188</v>
      </c>
      <c r="P139" s="96">
        <f t="shared" ref="P139:P161" si="48">P138+F139</f>
        <v>14.190393700787402</v>
      </c>
      <c r="Q139" s="96">
        <f t="shared" ref="Q139:Q161" si="49">Q138+H139</f>
        <v>0</v>
      </c>
      <c r="R139" s="96">
        <f t="shared" ref="R139:R161" si="50">R138+L139</f>
        <v>4.7668575845469547</v>
      </c>
      <c r="Z139" s="25"/>
      <c r="AA139" s="73"/>
      <c r="AB139" s="25"/>
      <c r="AC139" s="25"/>
      <c r="AE139" s="25"/>
      <c r="AF139" s="25"/>
      <c r="AG139" s="25"/>
      <c r="AH139" s="25"/>
      <c r="AI139" s="25"/>
      <c r="AJ139" s="25"/>
      <c r="AK139" s="25"/>
      <c r="AL139" s="25"/>
      <c r="AM139" s="25"/>
      <c r="AN139" s="25"/>
      <c r="AO139" s="25"/>
      <c r="AP139" s="25"/>
      <c r="AQ139" s="25"/>
      <c r="AR139" s="25"/>
      <c r="AS139" s="25"/>
      <c r="AT139" s="25"/>
      <c r="AU139" s="25"/>
    </row>
    <row r="140" spans="1:47" x14ac:dyDescent="0.15">
      <c r="A140" s="170">
        <f t="shared" si="41"/>
        <v>45178.999305555553</v>
      </c>
      <c r="B140" s="73">
        <f t="shared" si="38"/>
        <v>18</v>
      </c>
      <c r="C140" s="6">
        <f>IF(ISERROR(Penman!Z135),'Corn Irr'!C139,Penman!Z135)</f>
        <v>0.10874049773423372</v>
      </c>
      <c r="D140" s="7">
        <f t="shared" si="39"/>
        <v>0.1</v>
      </c>
      <c r="E140" s="7">
        <f t="shared" si="40"/>
        <v>1.0874049773423372E-2</v>
      </c>
      <c r="F140">
        <f>'Table (Dly)'!C134</f>
        <v>0</v>
      </c>
      <c r="G140" s="16"/>
      <c r="I140" s="96">
        <f t="shared" si="42"/>
        <v>2.5686525483845664</v>
      </c>
      <c r="J140" s="208">
        <f t="shared" si="43"/>
        <v>0.49321285491255112</v>
      </c>
      <c r="K140" s="67"/>
      <c r="L140" s="96">
        <f t="shared" si="44"/>
        <v>0</v>
      </c>
      <c r="M140" s="120">
        <f t="shared" si="45"/>
        <v>24</v>
      </c>
      <c r="N140" s="96">
        <f t="shared" si="46"/>
        <v>5.2080000000000002</v>
      </c>
      <c r="O140" s="96">
        <f t="shared" si="47"/>
        <v>15.102031548954612</v>
      </c>
      <c r="P140" s="96">
        <f t="shared" si="48"/>
        <v>14.190393700787402</v>
      </c>
      <c r="Q140" s="96">
        <f t="shared" si="49"/>
        <v>0</v>
      </c>
      <c r="R140" s="96">
        <f t="shared" si="50"/>
        <v>4.7668575845469547</v>
      </c>
      <c r="Z140" s="25"/>
      <c r="AA140" s="73"/>
      <c r="AB140" s="25"/>
      <c r="AC140" s="25"/>
      <c r="AE140" s="25"/>
      <c r="AF140" s="25"/>
      <c r="AG140" s="25"/>
      <c r="AH140" s="25"/>
      <c r="AI140" s="25"/>
      <c r="AJ140" s="25"/>
      <c r="AK140" s="25"/>
      <c r="AL140" s="25"/>
      <c r="AM140" s="25"/>
      <c r="AN140" s="25"/>
      <c r="AO140" s="25"/>
      <c r="AP140" s="25"/>
      <c r="AQ140" s="25"/>
      <c r="AR140" s="25"/>
      <c r="AS140" s="25"/>
      <c r="AT140" s="25"/>
      <c r="AU140" s="25"/>
    </row>
    <row r="141" spans="1:47" x14ac:dyDescent="0.15">
      <c r="A141" s="170">
        <f t="shared" si="41"/>
        <v>45179.999305555553</v>
      </c>
      <c r="B141" s="73">
        <f t="shared" si="38"/>
        <v>18</v>
      </c>
      <c r="C141" s="6">
        <f>IF(ISERROR(Penman!Z136),'Corn Irr'!C140,Penman!Z136)</f>
        <v>0.12200500143627543</v>
      </c>
      <c r="D141" s="7">
        <f t="shared" si="39"/>
        <v>0.1</v>
      </c>
      <c r="E141" s="7">
        <f t="shared" si="40"/>
        <v>1.2200500143627543E-2</v>
      </c>
      <c r="F141">
        <f>'Table (Dly)'!C135</f>
        <v>0</v>
      </c>
      <c r="G141" s="16"/>
      <c r="I141" s="96">
        <f t="shared" si="42"/>
        <v>2.5808530485281937</v>
      </c>
      <c r="J141" s="208">
        <f t="shared" si="43"/>
        <v>0.49555550086946881</v>
      </c>
      <c r="K141" s="67"/>
      <c r="L141" s="96">
        <f t="shared" si="44"/>
        <v>0</v>
      </c>
      <c r="M141" s="120">
        <f t="shared" si="45"/>
        <v>24</v>
      </c>
      <c r="N141" s="96">
        <f t="shared" si="46"/>
        <v>5.2080000000000002</v>
      </c>
      <c r="O141" s="96">
        <f t="shared" si="47"/>
        <v>15.11423204909824</v>
      </c>
      <c r="P141" s="96">
        <f t="shared" si="48"/>
        <v>14.190393700787402</v>
      </c>
      <c r="Q141" s="96">
        <f t="shared" si="49"/>
        <v>0</v>
      </c>
      <c r="R141" s="96">
        <f t="shared" si="50"/>
        <v>4.7668575845469547</v>
      </c>
      <c r="Z141" s="25"/>
      <c r="AA141" s="73"/>
      <c r="AB141" s="25"/>
      <c r="AC141" s="25"/>
      <c r="AE141" s="25"/>
      <c r="AF141" s="25"/>
      <c r="AG141" s="25"/>
      <c r="AH141" s="25"/>
      <c r="AI141" s="25"/>
      <c r="AJ141" s="25"/>
      <c r="AK141" s="25"/>
      <c r="AL141" s="25"/>
      <c r="AM141" s="25"/>
      <c r="AN141" s="25"/>
      <c r="AO141" s="25"/>
      <c r="AP141" s="25"/>
      <c r="AQ141" s="25"/>
      <c r="AR141" s="25"/>
      <c r="AS141" s="25"/>
      <c r="AT141" s="25"/>
      <c r="AU141" s="25"/>
    </row>
    <row r="142" spans="1:47" x14ac:dyDescent="0.15">
      <c r="A142" s="170">
        <f t="shared" si="41"/>
        <v>45180.999305555553</v>
      </c>
      <c r="B142" s="73">
        <f t="shared" si="38"/>
        <v>18</v>
      </c>
      <c r="C142" s="6">
        <f>IF(ISERROR(Penman!Z137),'Corn Irr'!C141,Penman!Z137)</f>
        <v>9.7497775982358315E-2</v>
      </c>
      <c r="D142" s="7">
        <f t="shared" si="39"/>
        <v>0.1</v>
      </c>
      <c r="E142" s="7">
        <f t="shared" si="40"/>
        <v>9.7497775982358318E-3</v>
      </c>
      <c r="F142">
        <f>'Table (Dly)'!C136</f>
        <v>0.04</v>
      </c>
      <c r="G142" s="16"/>
      <c r="I142" s="96">
        <f t="shared" si="42"/>
        <v>2.5506028261264295</v>
      </c>
      <c r="J142" s="208">
        <f t="shared" si="43"/>
        <v>0.48974708642980597</v>
      </c>
      <c r="K142" s="67"/>
      <c r="L142" s="96">
        <f t="shared" si="44"/>
        <v>0</v>
      </c>
      <c r="M142" s="120">
        <f t="shared" si="45"/>
        <v>24</v>
      </c>
      <c r="N142" s="96">
        <f t="shared" si="46"/>
        <v>5.2080000000000002</v>
      </c>
      <c r="O142" s="96">
        <f t="shared" si="47"/>
        <v>15.123981826696475</v>
      </c>
      <c r="P142" s="96">
        <f t="shared" si="48"/>
        <v>14.230393700787401</v>
      </c>
      <c r="Q142" s="96">
        <f t="shared" si="49"/>
        <v>0</v>
      </c>
      <c r="R142" s="96">
        <f t="shared" si="50"/>
        <v>4.7668575845469547</v>
      </c>
      <c r="Z142" s="25"/>
      <c r="AA142" s="73"/>
      <c r="AB142" s="25"/>
      <c r="AC142" s="25"/>
      <c r="AE142" s="25"/>
      <c r="AF142" s="25"/>
      <c r="AG142" s="25"/>
      <c r="AH142" s="25"/>
      <c r="AI142" s="25"/>
      <c r="AJ142" s="25"/>
      <c r="AK142" s="25"/>
      <c r="AL142" s="25"/>
      <c r="AM142" s="25"/>
      <c r="AN142" s="25"/>
      <c r="AO142" s="25"/>
      <c r="AP142" s="25"/>
      <c r="AQ142" s="25"/>
      <c r="AR142" s="25"/>
      <c r="AS142" s="25"/>
      <c r="AT142" s="25"/>
      <c r="AU142" s="25"/>
    </row>
    <row r="143" spans="1:47" x14ac:dyDescent="0.15">
      <c r="A143" s="170">
        <f t="shared" si="41"/>
        <v>45181.999305555553</v>
      </c>
      <c r="B143" s="73">
        <f t="shared" si="38"/>
        <v>18</v>
      </c>
      <c r="C143" s="6">
        <f>IF(ISERROR(Penman!Z138),'Corn Irr'!C142,Penman!Z138)</f>
        <v>0.10786405459940074</v>
      </c>
      <c r="D143" s="7">
        <f t="shared" si="39"/>
        <v>0.1</v>
      </c>
      <c r="E143" s="7">
        <f t="shared" si="40"/>
        <v>1.0786405459940075E-2</v>
      </c>
      <c r="F143">
        <f>'Table (Dly)'!C137</f>
        <v>0.05</v>
      </c>
      <c r="G143" s="16"/>
      <c r="I143" s="96">
        <f t="shared" si="42"/>
        <v>2.51138923158637</v>
      </c>
      <c r="J143" s="208">
        <f t="shared" si="43"/>
        <v>0.482217594390624</v>
      </c>
      <c r="K143" s="67"/>
      <c r="L143" s="96">
        <f t="shared" si="44"/>
        <v>0</v>
      </c>
      <c r="M143" s="120">
        <f t="shared" si="45"/>
        <v>24</v>
      </c>
      <c r="N143" s="96">
        <f t="shared" si="46"/>
        <v>5.2080000000000002</v>
      </c>
      <c r="O143" s="96">
        <f t="shared" si="47"/>
        <v>15.134768232156416</v>
      </c>
      <c r="P143" s="96">
        <f t="shared" si="48"/>
        <v>14.280393700787402</v>
      </c>
      <c r="Q143" s="96">
        <f t="shared" si="49"/>
        <v>0</v>
      </c>
      <c r="R143" s="96">
        <f t="shared" si="50"/>
        <v>4.7668575845469547</v>
      </c>
      <c r="Z143" s="25"/>
      <c r="AA143" s="73"/>
      <c r="AB143" s="25"/>
      <c r="AC143" s="25"/>
      <c r="AE143" s="25"/>
      <c r="AF143" s="25"/>
      <c r="AG143" s="25"/>
      <c r="AH143" s="25"/>
      <c r="AI143" s="25"/>
      <c r="AJ143" s="25"/>
      <c r="AK143" s="25"/>
      <c r="AL143" s="25"/>
      <c r="AM143" s="25"/>
      <c r="AN143" s="25"/>
      <c r="AO143" s="25"/>
      <c r="AP143" s="25"/>
      <c r="AQ143" s="25"/>
      <c r="AR143" s="25"/>
      <c r="AS143" s="25"/>
      <c r="AT143" s="25"/>
      <c r="AU143" s="25"/>
    </row>
    <row r="144" spans="1:47" x14ac:dyDescent="0.15">
      <c r="A144" s="170">
        <f t="shared" si="41"/>
        <v>45182.999305555553</v>
      </c>
      <c r="B144" s="73">
        <f t="shared" si="38"/>
        <v>18</v>
      </c>
      <c r="C144" s="6">
        <f>IF(ISERROR(Penman!Z139),'Corn Irr'!C143,Penman!Z139)</f>
        <v>0.104165027271612</v>
      </c>
      <c r="D144" s="7">
        <f t="shared" si="39"/>
        <v>0.1</v>
      </c>
      <c r="E144" s="7">
        <f t="shared" si="40"/>
        <v>1.04165027271612E-2</v>
      </c>
      <c r="F144">
        <f>'Table (Dly)'!C138</f>
        <v>0</v>
      </c>
      <c r="G144" s="16"/>
      <c r="I144" s="96">
        <f t="shared" si="42"/>
        <v>2.5218057343135309</v>
      </c>
      <c r="J144" s="208">
        <f t="shared" si="43"/>
        <v>0.48421769092041683</v>
      </c>
      <c r="K144" s="67"/>
      <c r="L144" s="96">
        <f t="shared" si="44"/>
        <v>0</v>
      </c>
      <c r="M144" s="120">
        <f t="shared" si="45"/>
        <v>24</v>
      </c>
      <c r="N144" s="96">
        <f t="shared" si="46"/>
        <v>5.2080000000000002</v>
      </c>
      <c r="O144" s="96">
        <f t="shared" si="47"/>
        <v>15.145184734883577</v>
      </c>
      <c r="P144" s="96">
        <f t="shared" si="48"/>
        <v>14.280393700787402</v>
      </c>
      <c r="Q144" s="96">
        <f t="shared" si="49"/>
        <v>0</v>
      </c>
      <c r="R144" s="96">
        <f t="shared" si="50"/>
        <v>4.7668575845469547</v>
      </c>
      <c r="Z144" s="25"/>
      <c r="AA144" s="73"/>
      <c r="AB144" s="25"/>
      <c r="AC144" s="25"/>
      <c r="AE144" s="25"/>
      <c r="AF144" s="25"/>
      <c r="AG144" s="25"/>
      <c r="AH144" s="25"/>
      <c r="AI144" s="25"/>
      <c r="AJ144" s="25"/>
      <c r="AK144" s="25"/>
      <c r="AL144" s="25"/>
      <c r="AM144" s="25"/>
      <c r="AN144" s="25"/>
      <c r="AO144" s="25"/>
      <c r="AP144" s="25"/>
      <c r="AQ144" s="25"/>
      <c r="AR144" s="25"/>
      <c r="AS144" s="25"/>
      <c r="AT144" s="25"/>
      <c r="AU144" s="25"/>
    </row>
    <row r="145" spans="1:47" x14ac:dyDescent="0.15">
      <c r="A145" s="170">
        <f t="shared" si="41"/>
        <v>45183.999305555553</v>
      </c>
      <c r="B145" s="73">
        <f t="shared" si="38"/>
        <v>18</v>
      </c>
      <c r="C145" s="6">
        <f>IF(ISERROR(Penman!Z140),'Corn Irr'!C144,Penman!Z140)</f>
        <v>0.11901997602917745</v>
      </c>
      <c r="D145" s="7">
        <f t="shared" si="39"/>
        <v>0.1</v>
      </c>
      <c r="E145" s="7">
        <f t="shared" si="40"/>
        <v>1.1901997602917746E-2</v>
      </c>
      <c r="F145">
        <f>'Table (Dly)'!C139</f>
        <v>0</v>
      </c>
      <c r="G145" s="16"/>
      <c r="I145" s="96">
        <f t="shared" si="42"/>
        <v>2.5337077319164485</v>
      </c>
      <c r="J145" s="208">
        <f t="shared" si="43"/>
        <v>0.48650302072128426</v>
      </c>
      <c r="K145" s="67"/>
      <c r="L145" s="96">
        <f t="shared" si="44"/>
        <v>0</v>
      </c>
      <c r="M145" s="120">
        <f t="shared" si="45"/>
        <v>24</v>
      </c>
      <c r="N145" s="96">
        <f t="shared" si="46"/>
        <v>5.2080000000000002</v>
      </c>
      <c r="O145" s="96">
        <f t="shared" si="47"/>
        <v>15.157086732486494</v>
      </c>
      <c r="P145" s="96">
        <f t="shared" si="48"/>
        <v>14.280393700787402</v>
      </c>
      <c r="Q145" s="96">
        <f t="shared" si="49"/>
        <v>0</v>
      </c>
      <c r="R145" s="96">
        <f t="shared" si="50"/>
        <v>4.7668575845469547</v>
      </c>
      <c r="Z145" s="25"/>
      <c r="AA145" s="73"/>
      <c r="AB145" s="25"/>
      <c r="AC145" s="25"/>
      <c r="AE145" s="25"/>
      <c r="AF145" s="25"/>
      <c r="AG145" s="25"/>
      <c r="AH145" s="25"/>
      <c r="AI145" s="25"/>
      <c r="AJ145" s="25"/>
      <c r="AK145" s="25"/>
      <c r="AL145" s="25"/>
      <c r="AM145" s="25"/>
      <c r="AN145" s="25"/>
      <c r="AO145" s="25"/>
      <c r="AP145" s="25"/>
      <c r="AQ145" s="25"/>
      <c r="AR145" s="25"/>
      <c r="AS145" s="25"/>
      <c r="AT145" s="25"/>
      <c r="AU145" s="25"/>
    </row>
    <row r="146" spans="1:47" x14ac:dyDescent="0.15">
      <c r="A146" s="170">
        <f t="shared" si="41"/>
        <v>45184.999305555553</v>
      </c>
      <c r="B146" s="73">
        <f t="shared" si="38"/>
        <v>18</v>
      </c>
      <c r="C146" s="6">
        <f>IF(ISERROR(Penman!Z141),'Corn Irr'!C145,Penman!Z141)</f>
        <v>0.12146472100191867</v>
      </c>
      <c r="D146" s="7">
        <f t="shared" si="39"/>
        <v>0.1</v>
      </c>
      <c r="E146" s="7">
        <f t="shared" si="40"/>
        <v>1.2146472100191867E-2</v>
      </c>
      <c r="F146">
        <f>'Table (Dly)'!C140</f>
        <v>0</v>
      </c>
      <c r="G146" s="16"/>
      <c r="I146" s="96">
        <f t="shared" si="42"/>
        <v>2.5458542040166403</v>
      </c>
      <c r="J146" s="208">
        <f t="shared" si="43"/>
        <v>0.48883529262992326</v>
      </c>
      <c r="K146" s="67"/>
      <c r="L146" s="96">
        <f t="shared" si="44"/>
        <v>0</v>
      </c>
      <c r="M146" s="120">
        <f t="shared" si="45"/>
        <v>24</v>
      </c>
      <c r="N146" s="96">
        <f t="shared" si="46"/>
        <v>5.2080000000000002</v>
      </c>
      <c r="O146" s="96">
        <f t="shared" si="47"/>
        <v>15.169233204586686</v>
      </c>
      <c r="P146" s="96">
        <f t="shared" si="48"/>
        <v>14.280393700787402</v>
      </c>
      <c r="Q146" s="96">
        <f t="shared" si="49"/>
        <v>0</v>
      </c>
      <c r="R146" s="96">
        <f t="shared" si="50"/>
        <v>4.7668575845469547</v>
      </c>
      <c r="Z146" s="25"/>
      <c r="AA146" s="73"/>
      <c r="AB146" s="25"/>
      <c r="AC146" s="25"/>
      <c r="AE146" s="25"/>
      <c r="AF146" s="25"/>
      <c r="AG146" s="25"/>
      <c r="AH146" s="25"/>
      <c r="AI146" s="25"/>
      <c r="AJ146" s="25"/>
      <c r="AK146" s="25"/>
      <c r="AL146" s="25"/>
      <c r="AM146" s="25"/>
      <c r="AN146" s="25"/>
      <c r="AO146" s="25"/>
      <c r="AP146" s="25"/>
      <c r="AQ146" s="25"/>
      <c r="AR146" s="25"/>
      <c r="AS146" s="25"/>
      <c r="AT146" s="25"/>
      <c r="AU146" s="25"/>
    </row>
    <row r="147" spans="1:47" x14ac:dyDescent="0.15">
      <c r="A147" s="170">
        <f t="shared" si="41"/>
        <v>45185.999305555553</v>
      </c>
      <c r="B147" s="73">
        <f t="shared" si="38"/>
        <v>19</v>
      </c>
      <c r="C147" s="6">
        <f>IF(ISERROR(Penman!Z142),'Corn Irr'!C146,Penman!Z142)</f>
        <v>9.4828569406806743E-2</v>
      </c>
      <c r="D147" s="7">
        <f t="shared" si="39"/>
        <v>0.1</v>
      </c>
      <c r="E147" s="7">
        <f t="shared" si="40"/>
        <v>9.4828569406806753E-3</v>
      </c>
      <c r="F147">
        <f>'Table (Dly)'!C141</f>
        <v>0</v>
      </c>
      <c r="G147" s="16"/>
      <c r="I147" s="96">
        <f t="shared" si="42"/>
        <v>2.5553370609573212</v>
      </c>
      <c r="J147" s="208">
        <f t="shared" si="43"/>
        <v>0.49065611769533812</v>
      </c>
      <c r="K147" s="67"/>
      <c r="L147" s="96">
        <f t="shared" si="44"/>
        <v>0</v>
      </c>
      <c r="M147" s="120">
        <f t="shared" si="45"/>
        <v>24</v>
      </c>
      <c r="N147" s="96">
        <f t="shared" si="46"/>
        <v>5.2080000000000002</v>
      </c>
      <c r="O147" s="96">
        <f t="shared" si="47"/>
        <v>15.178716061527366</v>
      </c>
      <c r="P147" s="96">
        <f t="shared" si="48"/>
        <v>14.280393700787402</v>
      </c>
      <c r="Q147" s="96">
        <f t="shared" si="49"/>
        <v>0</v>
      </c>
      <c r="R147" s="96">
        <f t="shared" si="50"/>
        <v>4.7668575845469547</v>
      </c>
      <c r="Z147" s="25"/>
      <c r="AA147" s="73"/>
      <c r="AB147" s="25"/>
      <c r="AC147" s="25"/>
      <c r="AE147" s="25"/>
      <c r="AF147" s="25"/>
      <c r="AG147" s="25"/>
      <c r="AH147" s="25"/>
      <c r="AI147" s="25"/>
      <c r="AJ147" s="25"/>
      <c r="AK147" s="25"/>
      <c r="AL147" s="25"/>
      <c r="AM147" s="25"/>
      <c r="AN147" s="25"/>
      <c r="AO147" s="25"/>
      <c r="AP147" s="25"/>
      <c r="AQ147" s="25"/>
      <c r="AR147" s="25"/>
      <c r="AS147" s="25"/>
      <c r="AT147" s="25"/>
      <c r="AU147" s="25"/>
    </row>
    <row r="148" spans="1:47" x14ac:dyDescent="0.15">
      <c r="A148" s="170">
        <f t="shared" si="41"/>
        <v>45186.999305555553</v>
      </c>
      <c r="B148" s="73">
        <f t="shared" si="38"/>
        <v>19</v>
      </c>
      <c r="C148" s="6">
        <f>IF(ISERROR(Penman!Z143),'Corn Irr'!C147,Penman!Z143)</f>
        <v>7.2507112223589409E-2</v>
      </c>
      <c r="D148" s="7">
        <f t="shared" si="39"/>
        <v>0.1</v>
      </c>
      <c r="E148" s="7">
        <f t="shared" si="40"/>
        <v>7.2507112223589411E-3</v>
      </c>
      <c r="F148">
        <f>'Table (Dly)'!C142</f>
        <v>6.0000000000000005E-2</v>
      </c>
      <c r="G148" s="16"/>
      <c r="I148" s="96">
        <f t="shared" si="42"/>
        <v>2.5025877721796799</v>
      </c>
      <c r="J148" s="208">
        <f t="shared" si="43"/>
        <v>0.48052760602528416</v>
      </c>
      <c r="K148" s="67"/>
      <c r="L148" s="96">
        <f t="shared" si="44"/>
        <v>0</v>
      </c>
      <c r="M148" s="120">
        <f t="shared" si="45"/>
        <v>24</v>
      </c>
      <c r="N148" s="96">
        <f t="shared" si="46"/>
        <v>5.2080000000000002</v>
      </c>
      <c r="O148" s="96">
        <f t="shared" si="47"/>
        <v>15.185966772749724</v>
      </c>
      <c r="P148" s="96">
        <f t="shared" si="48"/>
        <v>14.340393700787402</v>
      </c>
      <c r="Q148" s="96">
        <f t="shared" si="49"/>
        <v>0</v>
      </c>
      <c r="R148" s="96">
        <f t="shared" si="50"/>
        <v>4.7668575845469547</v>
      </c>
      <c r="Z148" s="25"/>
      <c r="AA148" s="73"/>
      <c r="AB148" s="25"/>
      <c r="AC148" s="25"/>
      <c r="AE148" s="25"/>
      <c r="AF148" s="25"/>
      <c r="AG148" s="25"/>
      <c r="AH148" s="25"/>
      <c r="AI148" s="25"/>
      <c r="AJ148" s="25"/>
      <c r="AK148" s="25"/>
      <c r="AL148" s="25"/>
      <c r="AM148" s="25"/>
      <c r="AN148" s="25"/>
      <c r="AO148" s="25"/>
      <c r="AP148" s="25"/>
      <c r="AQ148" s="25"/>
      <c r="AR148" s="25"/>
      <c r="AS148" s="25"/>
      <c r="AT148" s="25"/>
      <c r="AU148" s="25"/>
    </row>
    <row r="149" spans="1:47" x14ac:dyDescent="0.15">
      <c r="A149" s="170">
        <f t="shared" si="41"/>
        <v>45187.999305555553</v>
      </c>
      <c r="B149" s="73">
        <f t="shared" si="38"/>
        <v>19</v>
      </c>
      <c r="C149" s="6">
        <f>IF(ISERROR(Penman!Z144),'Corn Irr'!C148,Penman!Z144)</f>
        <v>0.10702858261514055</v>
      </c>
      <c r="D149" s="7">
        <f t="shared" si="39"/>
        <v>0.1</v>
      </c>
      <c r="E149" s="7">
        <f t="shared" si="40"/>
        <v>1.0702858261514056E-2</v>
      </c>
      <c r="F149">
        <f>'Table (Dly)'!C143</f>
        <v>0</v>
      </c>
      <c r="G149" s="16"/>
      <c r="I149" s="96">
        <f t="shared" si="42"/>
        <v>2.5132906304411939</v>
      </c>
      <c r="J149" s="208">
        <f t="shared" si="43"/>
        <v>0.48258268633663476</v>
      </c>
      <c r="K149" s="67"/>
      <c r="L149" s="96">
        <f t="shared" si="44"/>
        <v>0</v>
      </c>
      <c r="M149" s="120">
        <f t="shared" si="45"/>
        <v>24</v>
      </c>
      <c r="N149" s="96">
        <f t="shared" si="46"/>
        <v>5.2080000000000002</v>
      </c>
      <c r="O149" s="96">
        <f t="shared" si="47"/>
        <v>15.196669631011238</v>
      </c>
      <c r="P149" s="96">
        <f t="shared" si="48"/>
        <v>14.340393700787402</v>
      </c>
      <c r="Q149" s="96">
        <f t="shared" si="49"/>
        <v>0</v>
      </c>
      <c r="R149" s="96">
        <f t="shared" si="50"/>
        <v>4.7668575845469547</v>
      </c>
      <c r="Z149" s="25"/>
      <c r="AA149" s="73"/>
      <c r="AB149" s="25"/>
      <c r="AC149" s="25"/>
      <c r="AE149" s="25"/>
      <c r="AF149" s="25"/>
      <c r="AG149" s="25"/>
      <c r="AH149" s="25"/>
      <c r="AI149" s="25"/>
      <c r="AJ149" s="25"/>
      <c r="AK149" s="25"/>
      <c r="AL149" s="25"/>
      <c r="AM149" s="25"/>
      <c r="AN149" s="25"/>
      <c r="AO149" s="25"/>
      <c r="AP149" s="25"/>
      <c r="AQ149" s="25"/>
      <c r="AR149" s="25"/>
      <c r="AS149" s="25"/>
      <c r="AT149" s="25"/>
      <c r="AU149" s="25"/>
    </row>
    <row r="150" spans="1:47" x14ac:dyDescent="0.15">
      <c r="A150" s="170">
        <f t="shared" si="41"/>
        <v>45188.999305555553</v>
      </c>
      <c r="B150" s="73">
        <f t="shared" si="38"/>
        <v>19</v>
      </c>
      <c r="C150" s="6">
        <f>IF(ISERROR(Penman!Z145),'Corn Irr'!C149,Penman!Z145)</f>
        <v>0.10702858261514055</v>
      </c>
      <c r="D150" s="7">
        <f t="shared" si="39"/>
        <v>0.1</v>
      </c>
      <c r="E150" s="7">
        <f t="shared" si="40"/>
        <v>1.0702858261514056E-2</v>
      </c>
      <c r="F150">
        <f>'Table (Dly)'!C144</f>
        <v>0</v>
      </c>
      <c r="G150" s="16"/>
      <c r="I150" s="96">
        <f t="shared" si="42"/>
        <v>2.523993488702708</v>
      </c>
      <c r="J150" s="208">
        <f t="shared" si="43"/>
        <v>0.48463776664798541</v>
      </c>
      <c r="K150" s="67"/>
      <c r="L150" s="96">
        <f t="shared" si="44"/>
        <v>0</v>
      </c>
      <c r="M150" s="120">
        <f t="shared" si="45"/>
        <v>24</v>
      </c>
      <c r="N150" s="96">
        <f t="shared" si="46"/>
        <v>5.2080000000000002</v>
      </c>
      <c r="O150" s="96">
        <f t="shared" si="47"/>
        <v>15.207372489272752</v>
      </c>
      <c r="P150" s="96">
        <f t="shared" si="48"/>
        <v>14.340393700787402</v>
      </c>
      <c r="Q150" s="96">
        <f t="shared" si="49"/>
        <v>0</v>
      </c>
      <c r="R150" s="96">
        <f t="shared" si="50"/>
        <v>4.7668575845469547</v>
      </c>
      <c r="Z150" s="25"/>
      <c r="AA150" s="73"/>
      <c r="AB150" s="25"/>
      <c r="AC150" s="25"/>
      <c r="AE150" s="25"/>
      <c r="AF150" s="25"/>
      <c r="AG150" s="25"/>
      <c r="AH150" s="25"/>
      <c r="AI150" s="25"/>
      <c r="AJ150" s="25"/>
      <c r="AK150" s="25"/>
      <c r="AL150" s="25"/>
      <c r="AM150" s="25"/>
      <c r="AN150" s="25"/>
      <c r="AO150" s="25"/>
      <c r="AP150" s="25"/>
      <c r="AQ150" s="25"/>
      <c r="AR150" s="25"/>
      <c r="AS150" s="25"/>
      <c r="AT150" s="25"/>
      <c r="AU150" s="25"/>
    </row>
    <row r="151" spans="1:47" x14ac:dyDescent="0.15">
      <c r="A151" s="170">
        <f t="shared" si="41"/>
        <v>45189.999305555553</v>
      </c>
      <c r="B151" s="73">
        <f t="shared" si="38"/>
        <v>19</v>
      </c>
      <c r="C151" s="6">
        <f>IF(ISERROR(Penman!Z146),'Corn Irr'!C150,Penman!Z146)</f>
        <v>0.10702858261514055</v>
      </c>
      <c r="D151" s="7">
        <f t="shared" si="39"/>
        <v>0.1</v>
      </c>
      <c r="E151" s="7">
        <f t="shared" si="40"/>
        <v>1.0702858261514056E-2</v>
      </c>
      <c r="F151">
        <f>'Table (Dly)'!C145</f>
        <v>0</v>
      </c>
      <c r="G151" s="16"/>
      <c r="I151" s="96">
        <f t="shared" si="42"/>
        <v>2.5346963469642221</v>
      </c>
      <c r="J151" s="208">
        <f t="shared" si="43"/>
        <v>0.48669284695933601</v>
      </c>
      <c r="K151" s="67"/>
      <c r="L151" s="96">
        <f t="shared" si="44"/>
        <v>0</v>
      </c>
      <c r="M151" s="120">
        <f t="shared" si="45"/>
        <v>24</v>
      </c>
      <c r="N151" s="96">
        <f t="shared" si="46"/>
        <v>5.2080000000000002</v>
      </c>
      <c r="O151" s="96">
        <f t="shared" si="47"/>
        <v>15.218075347534265</v>
      </c>
      <c r="P151" s="96">
        <f t="shared" si="48"/>
        <v>14.340393700787402</v>
      </c>
      <c r="Q151" s="96">
        <f t="shared" si="49"/>
        <v>0</v>
      </c>
      <c r="R151" s="96">
        <f t="shared" si="50"/>
        <v>4.7668575845469547</v>
      </c>
      <c r="Z151" s="25"/>
      <c r="AA151" s="73"/>
      <c r="AB151" s="25"/>
      <c r="AC151" s="25"/>
      <c r="AE151" s="25"/>
      <c r="AF151" s="25"/>
      <c r="AG151" s="25"/>
      <c r="AH151" s="25"/>
      <c r="AI151" s="25"/>
      <c r="AJ151" s="25"/>
      <c r="AK151" s="25"/>
      <c r="AL151" s="25"/>
      <c r="AM151" s="25"/>
      <c r="AN151" s="25"/>
      <c r="AO151" s="25"/>
      <c r="AP151" s="25"/>
      <c r="AQ151" s="25"/>
      <c r="AR151" s="25"/>
      <c r="AS151" s="25"/>
      <c r="AT151" s="25"/>
      <c r="AU151" s="25"/>
    </row>
    <row r="152" spans="1:47" x14ac:dyDescent="0.15">
      <c r="A152" s="170">
        <f t="shared" si="41"/>
        <v>45190.999305555553</v>
      </c>
      <c r="B152" s="73">
        <f t="shared" si="38"/>
        <v>19</v>
      </c>
      <c r="C152" s="6">
        <f>IF(ISERROR(Penman!Z147),'Corn Irr'!C151,Penman!Z147)</f>
        <v>0.10702858261514055</v>
      </c>
      <c r="D152" s="7">
        <f t="shared" si="39"/>
        <v>0.1</v>
      </c>
      <c r="E152" s="7">
        <f t="shared" si="40"/>
        <v>1.0702858261514056E-2</v>
      </c>
      <c r="F152">
        <f>'Table (Dly)'!C146</f>
        <v>0</v>
      </c>
      <c r="G152" s="16"/>
      <c r="I152" s="96">
        <f t="shared" si="42"/>
        <v>2.5453992052257362</v>
      </c>
      <c r="J152" s="208">
        <f t="shared" si="43"/>
        <v>0.48874792727068667</v>
      </c>
      <c r="K152" s="67"/>
      <c r="L152" s="96">
        <f t="shared" si="44"/>
        <v>0</v>
      </c>
      <c r="M152" s="120">
        <f t="shared" si="45"/>
        <v>24</v>
      </c>
      <c r="N152" s="96">
        <f t="shared" si="46"/>
        <v>5.2080000000000002</v>
      </c>
      <c r="O152" s="96">
        <f t="shared" si="47"/>
        <v>15.228778205795779</v>
      </c>
      <c r="P152" s="96">
        <f t="shared" si="48"/>
        <v>14.340393700787402</v>
      </c>
      <c r="Q152" s="96">
        <f t="shared" si="49"/>
        <v>0</v>
      </c>
      <c r="R152" s="96">
        <f t="shared" si="50"/>
        <v>4.7668575845469547</v>
      </c>
      <c r="Z152" s="25"/>
      <c r="AA152" s="73"/>
      <c r="AB152" s="25"/>
      <c r="AC152" s="25"/>
      <c r="AE152" s="25"/>
      <c r="AF152" s="25"/>
      <c r="AG152" s="25"/>
      <c r="AH152" s="25"/>
      <c r="AI152" s="25"/>
      <c r="AJ152" s="25"/>
      <c r="AK152" s="25"/>
      <c r="AL152" s="25"/>
      <c r="AM152" s="25"/>
      <c r="AN152" s="25"/>
      <c r="AO152" s="25"/>
      <c r="AP152" s="25"/>
      <c r="AQ152" s="25"/>
      <c r="AR152" s="25"/>
      <c r="AS152" s="25"/>
      <c r="AT152" s="25"/>
      <c r="AU152" s="25"/>
    </row>
    <row r="153" spans="1:47" x14ac:dyDescent="0.15">
      <c r="A153" s="170">
        <f t="shared" si="41"/>
        <v>45191.999305555553</v>
      </c>
      <c r="B153" s="73">
        <f t="shared" si="38"/>
        <v>19</v>
      </c>
      <c r="C153" s="6">
        <f>IF(ISERROR(Penman!Z148),'Corn Irr'!C152,Penman!Z148)</f>
        <v>0.10702858261514055</v>
      </c>
      <c r="D153" s="7">
        <f t="shared" si="39"/>
        <v>0.1</v>
      </c>
      <c r="E153" s="7">
        <f t="shared" si="40"/>
        <v>1.0702858261514056E-2</v>
      </c>
      <c r="F153">
        <f>'Table (Dly)'!C147</f>
        <v>0</v>
      </c>
      <c r="G153" s="16"/>
      <c r="I153" s="96">
        <f t="shared" si="42"/>
        <v>2.5561020634872502</v>
      </c>
      <c r="J153" s="208">
        <f t="shared" si="43"/>
        <v>0.49080300758203727</v>
      </c>
      <c r="K153" s="67"/>
      <c r="L153" s="96">
        <f t="shared" si="44"/>
        <v>0</v>
      </c>
      <c r="M153" s="120">
        <f t="shared" si="45"/>
        <v>24</v>
      </c>
      <c r="N153" s="96">
        <f t="shared" si="46"/>
        <v>5.2080000000000002</v>
      </c>
      <c r="O153" s="96">
        <f t="shared" si="47"/>
        <v>15.239481064057292</v>
      </c>
      <c r="P153" s="96">
        <f t="shared" si="48"/>
        <v>14.340393700787402</v>
      </c>
      <c r="Q153" s="96">
        <f t="shared" si="49"/>
        <v>0</v>
      </c>
      <c r="R153" s="96">
        <f t="shared" si="50"/>
        <v>4.7668575845469547</v>
      </c>
      <c r="Z153" s="25"/>
      <c r="AA153" s="73"/>
      <c r="AB153" s="25"/>
      <c r="AC153" s="25"/>
      <c r="AE153" s="25"/>
      <c r="AF153" s="25"/>
      <c r="AG153" s="25"/>
      <c r="AH153" s="25"/>
      <c r="AI153" s="25"/>
      <c r="AJ153" s="25"/>
      <c r="AK153" s="25"/>
      <c r="AL153" s="25"/>
      <c r="AM153" s="25"/>
      <c r="AN153" s="25"/>
      <c r="AO153" s="25"/>
      <c r="AP153" s="25"/>
      <c r="AQ153" s="25"/>
      <c r="AR153" s="25"/>
      <c r="AS153" s="25"/>
      <c r="AT153" s="25"/>
      <c r="AU153" s="25"/>
    </row>
    <row r="154" spans="1:47" x14ac:dyDescent="0.15">
      <c r="A154" s="170">
        <f t="shared" si="41"/>
        <v>45192.999305555553</v>
      </c>
      <c r="B154" s="73">
        <f t="shared" si="38"/>
        <v>20</v>
      </c>
      <c r="C154" s="6">
        <f>IF(ISERROR(Penman!Z149),'Corn Irr'!C153,Penman!Z149)</f>
        <v>0.10702858261514055</v>
      </c>
      <c r="D154" s="7">
        <f t="shared" si="39"/>
        <v>0.1</v>
      </c>
      <c r="E154" s="7">
        <f t="shared" si="40"/>
        <v>1.0702858261514056E-2</v>
      </c>
      <c r="F154">
        <f>'Table (Dly)'!C148</f>
        <v>0</v>
      </c>
      <c r="G154" s="16"/>
      <c r="I154" s="96">
        <f t="shared" si="42"/>
        <v>2.5668049217487643</v>
      </c>
      <c r="J154" s="208">
        <f t="shared" si="43"/>
        <v>0.49285808789338792</v>
      </c>
      <c r="K154" s="67"/>
      <c r="L154" s="96">
        <f t="shared" si="44"/>
        <v>0</v>
      </c>
      <c r="M154" s="120">
        <f t="shared" si="45"/>
        <v>24</v>
      </c>
      <c r="N154" s="96">
        <f t="shared" si="46"/>
        <v>5.2080000000000002</v>
      </c>
      <c r="O154" s="96">
        <f t="shared" si="47"/>
        <v>15.250183922318806</v>
      </c>
      <c r="P154" s="96">
        <f t="shared" si="48"/>
        <v>14.340393700787402</v>
      </c>
      <c r="Q154" s="96">
        <f t="shared" si="49"/>
        <v>0</v>
      </c>
      <c r="R154" s="96">
        <f t="shared" si="50"/>
        <v>4.7668575845469547</v>
      </c>
      <c r="Z154" s="25"/>
      <c r="AA154" s="73"/>
      <c r="AB154" s="25"/>
      <c r="AC154" s="25"/>
      <c r="AE154" s="25"/>
      <c r="AF154" s="25"/>
      <c r="AG154" s="25"/>
      <c r="AH154" s="25"/>
      <c r="AI154" s="25"/>
      <c r="AJ154" s="25"/>
      <c r="AK154" s="25"/>
      <c r="AL154" s="25"/>
      <c r="AM154" s="25"/>
      <c r="AN154" s="25"/>
      <c r="AO154" s="25"/>
      <c r="AP154" s="25"/>
      <c r="AQ154" s="25"/>
      <c r="AR154" s="25"/>
      <c r="AS154" s="25"/>
      <c r="AT154" s="25"/>
      <c r="AU154" s="25"/>
    </row>
    <row r="155" spans="1:47" x14ac:dyDescent="0.15">
      <c r="A155" s="170">
        <f t="shared" si="41"/>
        <v>45193.999305555553</v>
      </c>
      <c r="B155" s="73">
        <f t="shared" si="38"/>
        <v>20</v>
      </c>
      <c r="C155" s="6">
        <f>IF(ISERROR(Penman!Z150),'Corn Irr'!C154,Penman!Z150)</f>
        <v>0.10702858261514055</v>
      </c>
      <c r="D155" s="7">
        <f t="shared" si="39"/>
        <v>0.1</v>
      </c>
      <c r="E155" s="7">
        <f t="shared" si="40"/>
        <v>1.0702858261514056E-2</v>
      </c>
      <c r="F155">
        <f>'Table (Dly)'!C149</f>
        <v>0</v>
      </c>
      <c r="G155" s="16"/>
      <c r="I155" s="96">
        <f t="shared" si="42"/>
        <v>2.5775077800102784</v>
      </c>
      <c r="J155" s="208">
        <f t="shared" si="43"/>
        <v>0.49491316820473852</v>
      </c>
      <c r="K155" s="67"/>
      <c r="L155" s="96">
        <f t="shared" si="44"/>
        <v>0</v>
      </c>
      <c r="M155" s="120">
        <f t="shared" si="45"/>
        <v>24</v>
      </c>
      <c r="N155" s="96">
        <f t="shared" si="46"/>
        <v>5.2080000000000002</v>
      </c>
      <c r="O155" s="96">
        <f t="shared" si="47"/>
        <v>15.26088678058032</v>
      </c>
      <c r="P155" s="96">
        <f t="shared" si="48"/>
        <v>14.340393700787402</v>
      </c>
      <c r="Q155" s="96">
        <f t="shared" si="49"/>
        <v>0</v>
      </c>
      <c r="R155" s="96">
        <f t="shared" si="50"/>
        <v>4.7668575845469547</v>
      </c>
      <c r="Z155" s="25"/>
      <c r="AA155" s="73"/>
      <c r="AB155" s="25"/>
      <c r="AC155" s="25"/>
      <c r="AE155" s="25"/>
      <c r="AF155" s="25"/>
      <c r="AG155" s="25"/>
      <c r="AH155" s="25"/>
      <c r="AI155" s="25"/>
      <c r="AJ155" s="25"/>
      <c r="AK155" s="25"/>
      <c r="AL155" s="25"/>
      <c r="AM155" s="25"/>
      <c r="AN155" s="25"/>
      <c r="AO155" s="25"/>
      <c r="AP155" s="25"/>
      <c r="AQ155" s="25"/>
      <c r="AR155" s="25"/>
      <c r="AS155" s="25"/>
      <c r="AT155" s="25"/>
      <c r="AU155" s="25"/>
    </row>
    <row r="156" spans="1:47" x14ac:dyDescent="0.15">
      <c r="A156" s="170">
        <f t="shared" si="41"/>
        <v>45194.999305555553</v>
      </c>
      <c r="B156" s="73">
        <f t="shared" si="38"/>
        <v>20</v>
      </c>
      <c r="C156" s="6">
        <f>IF(ISERROR(Penman!Z151),'Corn Irr'!C155,Penman!Z151)</f>
        <v>0.10702858261514055</v>
      </c>
      <c r="D156" s="7">
        <f t="shared" si="39"/>
        <v>0.1</v>
      </c>
      <c r="E156" s="7">
        <f t="shared" si="40"/>
        <v>1.0702858261514056E-2</v>
      </c>
      <c r="F156">
        <f>'Table (Dly)'!C150</f>
        <v>0</v>
      </c>
      <c r="G156" s="16"/>
      <c r="I156" s="96">
        <f t="shared" si="42"/>
        <v>2.5882106382717924</v>
      </c>
      <c r="J156" s="208">
        <f t="shared" si="43"/>
        <v>0.49696824851608917</v>
      </c>
      <c r="K156" s="67"/>
      <c r="L156" s="96">
        <f t="shared" si="44"/>
        <v>0</v>
      </c>
      <c r="M156" s="120">
        <f t="shared" si="45"/>
        <v>24</v>
      </c>
      <c r="N156" s="96">
        <f t="shared" si="46"/>
        <v>5.2080000000000002</v>
      </c>
      <c r="O156" s="96">
        <f t="shared" si="47"/>
        <v>15.271589638841833</v>
      </c>
      <c r="P156" s="96">
        <f t="shared" si="48"/>
        <v>14.340393700787402</v>
      </c>
      <c r="Q156" s="96">
        <f t="shared" si="49"/>
        <v>0</v>
      </c>
      <c r="R156" s="96">
        <f t="shared" si="50"/>
        <v>4.7668575845469547</v>
      </c>
      <c r="Z156" s="25"/>
      <c r="AA156" s="73"/>
      <c r="AB156" s="25"/>
      <c r="AC156" s="25"/>
      <c r="AE156" s="25"/>
      <c r="AF156" s="25"/>
      <c r="AG156" s="25"/>
      <c r="AH156" s="25"/>
      <c r="AI156" s="25"/>
      <c r="AJ156" s="25"/>
      <c r="AK156" s="25"/>
      <c r="AL156" s="25"/>
      <c r="AM156" s="25"/>
      <c r="AN156" s="25"/>
      <c r="AO156" s="25"/>
      <c r="AP156" s="25"/>
      <c r="AQ156" s="25"/>
      <c r="AR156" s="25"/>
      <c r="AS156" s="25"/>
      <c r="AT156" s="25"/>
      <c r="AU156" s="25"/>
    </row>
    <row r="157" spans="1:47" x14ac:dyDescent="0.15">
      <c r="A157" s="170">
        <f t="shared" si="41"/>
        <v>45195.999305555553</v>
      </c>
      <c r="B157" s="73">
        <f t="shared" si="38"/>
        <v>20</v>
      </c>
      <c r="C157" s="6">
        <f>IF(ISERROR(Penman!Z152),'Corn Irr'!C156,Penman!Z152)</f>
        <v>0.10702858261514055</v>
      </c>
      <c r="D157" s="7">
        <f t="shared" si="39"/>
        <v>0.1</v>
      </c>
      <c r="E157" s="7">
        <f t="shared" si="40"/>
        <v>1.0702858261514056E-2</v>
      </c>
      <c r="F157">
        <f>'Table (Dly)'!C151</f>
        <v>0</v>
      </c>
      <c r="G157" s="16"/>
      <c r="I157" s="96">
        <f t="shared" si="42"/>
        <v>2.5989134965333065</v>
      </c>
      <c r="J157" s="208">
        <f t="shared" si="43"/>
        <v>0.49902332882743977</v>
      </c>
      <c r="K157" s="67"/>
      <c r="L157" s="96">
        <f t="shared" si="44"/>
        <v>0</v>
      </c>
      <c r="M157" s="120">
        <f t="shared" si="45"/>
        <v>24</v>
      </c>
      <c r="N157" s="96">
        <f t="shared" si="46"/>
        <v>5.2080000000000002</v>
      </c>
      <c r="O157" s="96">
        <f t="shared" si="47"/>
        <v>15.282292497103347</v>
      </c>
      <c r="P157" s="96">
        <f t="shared" si="48"/>
        <v>14.340393700787402</v>
      </c>
      <c r="Q157" s="96">
        <f t="shared" si="49"/>
        <v>0</v>
      </c>
      <c r="R157" s="96">
        <f t="shared" si="50"/>
        <v>4.7668575845469547</v>
      </c>
      <c r="Z157" s="25"/>
      <c r="AA157" s="73"/>
      <c r="AB157" s="25"/>
      <c r="AC157" s="25"/>
      <c r="AE157" s="25"/>
      <c r="AF157" s="25"/>
      <c r="AG157" s="25"/>
      <c r="AH157" s="25"/>
      <c r="AI157" s="25"/>
      <c r="AJ157" s="25"/>
      <c r="AK157" s="25"/>
      <c r="AL157" s="25"/>
      <c r="AM157" s="25"/>
      <c r="AN157" s="25"/>
      <c r="AO157" s="25"/>
      <c r="AP157" s="25"/>
      <c r="AQ157" s="25"/>
      <c r="AR157" s="25"/>
      <c r="AS157" s="25"/>
      <c r="AT157" s="25"/>
      <c r="AU157" s="25"/>
    </row>
    <row r="158" spans="1:47" ht="28" x14ac:dyDescent="0.15">
      <c r="A158" s="170">
        <f t="shared" si="41"/>
        <v>45196.999305555553</v>
      </c>
      <c r="B158" s="73">
        <f t="shared" si="38"/>
        <v>20</v>
      </c>
      <c r="C158" s="6">
        <f>IF(ISERROR(Penman!Z153),'Corn Irr'!C157,Penman!Z153)</f>
        <v>0.10702858261514055</v>
      </c>
      <c r="D158" s="7">
        <f t="shared" si="39"/>
        <v>0.1</v>
      </c>
      <c r="E158" s="7">
        <f t="shared" si="40"/>
        <v>1.0702858261514056E-2</v>
      </c>
      <c r="F158">
        <f>'Table (Dly)'!C152</f>
        <v>0</v>
      </c>
      <c r="G158" s="16"/>
      <c r="I158" s="96">
        <f t="shared" si="42"/>
        <v>2.6096163547948206</v>
      </c>
      <c r="J158" s="208">
        <f t="shared" si="43"/>
        <v>0.50107840913879043</v>
      </c>
      <c r="K158" s="67"/>
      <c r="L158" s="96">
        <f t="shared" si="44"/>
        <v>0</v>
      </c>
      <c r="M158" s="120">
        <f t="shared" si="45"/>
        <v>24</v>
      </c>
      <c r="N158" s="96">
        <f t="shared" si="46"/>
        <v>5.2080000000000002</v>
      </c>
      <c r="O158" s="96">
        <f t="shared" si="47"/>
        <v>15.292995355364861</v>
      </c>
      <c r="P158" s="96">
        <f t="shared" si="48"/>
        <v>14.340393700787402</v>
      </c>
      <c r="Q158" s="96">
        <f t="shared" si="49"/>
        <v>0</v>
      </c>
      <c r="R158" s="96">
        <f t="shared" si="50"/>
        <v>4.7668575845469547</v>
      </c>
      <c r="Z158" s="25"/>
      <c r="AA158" s="73"/>
      <c r="AB158" s="25"/>
      <c r="AC158" s="25"/>
      <c r="AE158" s="173" t="s">
        <v>338</v>
      </c>
      <c r="AF158" s="25"/>
      <c r="AH158" s="25"/>
      <c r="AI158" s="25"/>
      <c r="AJ158" s="25"/>
      <c r="AK158" s="25"/>
      <c r="AL158" s="25"/>
      <c r="AM158" s="25"/>
      <c r="AN158" s="25"/>
      <c r="AO158" s="25"/>
      <c r="AP158" s="25"/>
      <c r="AQ158" s="25"/>
      <c r="AR158" s="25"/>
      <c r="AS158" s="25"/>
      <c r="AT158" s="25"/>
      <c r="AU158" s="25"/>
    </row>
    <row r="159" spans="1:47" x14ac:dyDescent="0.15">
      <c r="A159" s="170">
        <f t="shared" si="41"/>
        <v>45197.999305555553</v>
      </c>
      <c r="B159" s="73">
        <f t="shared" si="38"/>
        <v>20</v>
      </c>
      <c r="C159" s="6">
        <f>IF(ISERROR(Penman!Z154),'Corn Irr'!C158,Penman!Z154)</f>
        <v>0.10702858261514055</v>
      </c>
      <c r="D159" s="7">
        <f t="shared" si="39"/>
        <v>0.1</v>
      </c>
      <c r="E159" s="7">
        <f t="shared" si="40"/>
        <v>1.0702858261514056E-2</v>
      </c>
      <c r="F159">
        <f>'Table (Dly)'!C153</f>
        <v>0</v>
      </c>
      <c r="G159" s="16"/>
      <c r="I159" s="96">
        <f t="shared" si="42"/>
        <v>2.6203192130563346</v>
      </c>
      <c r="J159" s="208">
        <f t="shared" si="43"/>
        <v>0.50313348945014102</v>
      </c>
      <c r="K159" s="67"/>
      <c r="L159" s="96">
        <f t="shared" si="44"/>
        <v>0</v>
      </c>
      <c r="M159" s="120">
        <f t="shared" si="45"/>
        <v>24</v>
      </c>
      <c r="N159" s="96">
        <f t="shared" si="46"/>
        <v>5.2080000000000002</v>
      </c>
      <c r="O159" s="96">
        <f t="shared" si="47"/>
        <v>15.303698213626374</v>
      </c>
      <c r="P159" s="96">
        <f t="shared" si="48"/>
        <v>14.340393700787402</v>
      </c>
      <c r="Q159" s="96">
        <f t="shared" si="49"/>
        <v>0</v>
      </c>
      <c r="R159" s="96">
        <f t="shared" si="50"/>
        <v>4.7668575845469547</v>
      </c>
      <c r="Z159" s="25"/>
      <c r="AA159" s="73"/>
      <c r="AB159" s="25"/>
      <c r="AC159" s="25"/>
      <c r="AE159" s="25"/>
      <c r="AF159" s="25"/>
      <c r="AH159" s="25"/>
      <c r="AI159" s="25"/>
      <c r="AJ159" s="25"/>
      <c r="AK159" s="25"/>
      <c r="AL159" s="25"/>
      <c r="AM159" s="25"/>
      <c r="AN159" s="25"/>
      <c r="AO159" s="25"/>
      <c r="AP159" s="25"/>
      <c r="AQ159" s="25"/>
      <c r="AR159" s="25"/>
      <c r="AS159" s="25"/>
      <c r="AT159" s="25"/>
      <c r="AU159" s="25"/>
    </row>
    <row r="160" spans="1:47" x14ac:dyDescent="0.15">
      <c r="A160" s="170">
        <f t="shared" si="41"/>
        <v>45198.999305555553</v>
      </c>
      <c r="B160" s="73">
        <f t="shared" si="38"/>
        <v>20</v>
      </c>
      <c r="C160" s="6">
        <f>IF(ISERROR(Penman!Z155),'Corn Irr'!C159,Penman!Z155)</f>
        <v>0.10702858261514055</v>
      </c>
      <c r="D160" s="7">
        <f t="shared" si="39"/>
        <v>0.1</v>
      </c>
      <c r="E160" s="7">
        <f t="shared" si="40"/>
        <v>1.0702858261514056E-2</v>
      </c>
      <c r="F160">
        <f>'Table (Dly)'!C154</f>
        <v>0</v>
      </c>
      <c r="G160" s="16"/>
      <c r="I160" s="96">
        <f t="shared" si="42"/>
        <v>2.6310220713178487</v>
      </c>
      <c r="J160" s="208">
        <f t="shared" si="43"/>
        <v>0.50518856976149162</v>
      </c>
      <c r="K160" s="67"/>
      <c r="L160" s="96">
        <f t="shared" si="44"/>
        <v>0</v>
      </c>
      <c r="M160" s="120">
        <f t="shared" si="45"/>
        <v>24</v>
      </c>
      <c r="N160" s="96">
        <f t="shared" si="46"/>
        <v>5.2080000000000002</v>
      </c>
      <c r="O160" s="96">
        <f t="shared" si="47"/>
        <v>15.314401071887888</v>
      </c>
      <c r="P160" s="96">
        <f t="shared" si="48"/>
        <v>14.340393700787402</v>
      </c>
      <c r="Q160" s="96">
        <f t="shared" si="49"/>
        <v>0</v>
      </c>
      <c r="R160" s="96">
        <f t="shared" si="50"/>
        <v>4.7668575845469547</v>
      </c>
      <c r="Z160" s="25"/>
      <c r="AA160" s="73"/>
      <c r="AB160" s="25"/>
      <c r="AC160" s="25"/>
      <c r="AE160" s="25"/>
      <c r="AF160" s="25"/>
      <c r="AH160" s="25"/>
      <c r="AI160" s="25"/>
      <c r="AJ160" s="25"/>
      <c r="AK160" s="25"/>
      <c r="AL160" s="25"/>
      <c r="AM160" s="25"/>
      <c r="AN160" s="25"/>
      <c r="AO160" s="25"/>
      <c r="AP160" s="25"/>
      <c r="AQ160" s="25"/>
      <c r="AR160" s="25"/>
      <c r="AS160" s="25"/>
      <c r="AT160" s="25"/>
      <c r="AU160" s="25"/>
    </row>
    <row r="161" spans="1:56" x14ac:dyDescent="0.15">
      <c r="A161" s="170">
        <f t="shared" si="41"/>
        <v>45199.999305555553</v>
      </c>
      <c r="B161" s="73">
        <f t="shared" si="38"/>
        <v>21</v>
      </c>
      <c r="C161" s="6">
        <f>IF(ISERROR(Penman!Z156),'Corn Irr'!C160,Penman!Z156)</f>
        <v>0.10702858261514055</v>
      </c>
      <c r="D161" s="7">
        <f t="shared" si="39"/>
        <v>0.1</v>
      </c>
      <c r="E161" s="7">
        <f t="shared" si="40"/>
        <v>1.0702858261514056E-2</v>
      </c>
      <c r="F161">
        <f>'Table (Dly)'!C155</f>
        <v>0</v>
      </c>
      <c r="G161" s="16"/>
      <c r="I161" s="96">
        <f t="shared" si="42"/>
        <v>2.6417249295793628</v>
      </c>
      <c r="J161" s="208">
        <f t="shared" si="43"/>
        <v>0.50724365007284233</v>
      </c>
      <c r="K161" s="67"/>
      <c r="L161" s="96">
        <f t="shared" si="44"/>
        <v>0</v>
      </c>
      <c r="M161" s="120">
        <f t="shared" si="45"/>
        <v>24</v>
      </c>
      <c r="N161" s="96">
        <f t="shared" si="46"/>
        <v>5.2080000000000002</v>
      </c>
      <c r="O161" s="96">
        <f t="shared" si="47"/>
        <v>15.325103930149401</v>
      </c>
      <c r="P161" s="96">
        <f t="shared" si="48"/>
        <v>14.340393700787402</v>
      </c>
      <c r="Q161" s="96">
        <f t="shared" si="49"/>
        <v>0</v>
      </c>
      <c r="R161" s="96">
        <f t="shared" si="50"/>
        <v>4.7668575845469547</v>
      </c>
      <c r="Z161" s="25"/>
      <c r="AA161" s="73"/>
      <c r="AB161" s="25"/>
      <c r="AC161" s="25"/>
      <c r="AE161" s="25"/>
      <c r="AF161" s="25"/>
      <c r="AH161" s="25"/>
      <c r="AI161" s="25"/>
      <c r="AJ161" s="25"/>
      <c r="AK161" s="25"/>
      <c r="AL161" s="25"/>
      <c r="AM161" s="25"/>
      <c r="AN161" s="25"/>
      <c r="AO161" s="25"/>
      <c r="AP161" s="25"/>
      <c r="AQ161" s="25"/>
      <c r="AR161" s="25"/>
      <c r="AS161" s="25"/>
      <c r="AT161" s="25"/>
      <c r="AU161" s="25"/>
    </row>
    <row r="162" spans="1:56" x14ac:dyDescent="0.15">
      <c r="A162" s="170"/>
      <c r="B162" s="25"/>
      <c r="D162" s="7"/>
      <c r="E162" s="7"/>
      <c r="G162"/>
      <c r="I162" s="11"/>
      <c r="J162" s="8"/>
      <c r="L162" s="11"/>
      <c r="M162" s="15"/>
      <c r="N162" s="11"/>
      <c r="O162" s="11"/>
      <c r="P162" s="11"/>
      <c r="Q162" s="11"/>
      <c r="R162" s="11"/>
      <c r="Z162" s="25"/>
      <c r="AA162" s="73"/>
      <c r="AB162" s="25"/>
      <c r="AC162" s="25"/>
      <c r="AE162" s="174" t="s">
        <v>339</v>
      </c>
      <c r="AF162" s="174" t="s">
        <v>340</v>
      </c>
      <c r="AH162" s="25"/>
      <c r="AI162" s="25"/>
      <c r="AJ162" s="25"/>
      <c r="AK162" s="25"/>
      <c r="AL162" s="25"/>
      <c r="AM162" s="25"/>
      <c r="AN162" s="25"/>
      <c r="AO162" s="25"/>
      <c r="AP162" s="25"/>
      <c r="AQ162" s="25"/>
      <c r="AR162" s="25"/>
      <c r="AS162" s="25"/>
      <c r="AT162" s="25"/>
      <c r="AU162" s="25"/>
    </row>
    <row r="163" spans="1:56" x14ac:dyDescent="0.15">
      <c r="A163" s="170"/>
      <c r="B163" s="25"/>
      <c r="D163" s="7"/>
      <c r="E163" s="7"/>
      <c r="G163"/>
      <c r="I163" s="11"/>
      <c r="J163" s="8"/>
      <c r="L163" s="11"/>
      <c r="M163" s="15"/>
      <c r="N163" s="11"/>
      <c r="O163" s="11"/>
      <c r="P163" s="11"/>
      <c r="Q163" s="11"/>
      <c r="R163" s="11"/>
      <c r="Z163" s="25"/>
      <c r="AA163" s="73"/>
      <c r="AB163" s="25"/>
      <c r="AC163" s="25"/>
      <c r="AE163" s="174" t="s">
        <v>341</v>
      </c>
      <c r="AF163" s="174" t="s">
        <v>342</v>
      </c>
      <c r="AH163" s="25"/>
      <c r="AI163" s="25"/>
      <c r="AJ163" s="25"/>
      <c r="AK163" s="25"/>
      <c r="AL163" s="25"/>
      <c r="AM163" s="25"/>
      <c r="AN163" s="25"/>
      <c r="AO163" s="25"/>
      <c r="AP163" s="25"/>
      <c r="AQ163" s="25"/>
      <c r="AR163" s="25"/>
      <c r="AS163" s="25"/>
      <c r="AT163" s="25"/>
      <c r="AU163" s="25"/>
    </row>
    <row r="164" spans="1:56" x14ac:dyDescent="0.15">
      <c r="A164" s="170"/>
      <c r="B164" s="25"/>
      <c r="D164" s="7"/>
      <c r="E164" s="7"/>
      <c r="G164"/>
      <c r="I164" s="11"/>
      <c r="J164" s="8"/>
      <c r="L164" s="11"/>
      <c r="M164" s="15"/>
      <c r="N164" s="11"/>
      <c r="O164" s="11"/>
      <c r="P164" s="11"/>
      <c r="Q164" s="11"/>
      <c r="R164" s="11"/>
      <c r="Z164" s="25"/>
      <c r="AA164" s="73"/>
      <c r="AB164" s="25"/>
      <c r="AC164" s="25"/>
      <c r="AE164" s="174" t="s">
        <v>343</v>
      </c>
      <c r="AF164" s="174">
        <v>0.3</v>
      </c>
      <c r="AH164" s="25"/>
      <c r="AI164" s="25"/>
      <c r="AJ164" s="25"/>
      <c r="AK164" s="25"/>
      <c r="AL164" s="25"/>
      <c r="AM164" s="25"/>
      <c r="AN164" s="25"/>
      <c r="AO164" s="25"/>
      <c r="AP164" s="25"/>
      <c r="AQ164" s="25"/>
      <c r="AR164" s="25"/>
      <c r="AS164" s="25"/>
      <c r="AT164" s="25"/>
      <c r="AU164" s="25"/>
    </row>
    <row r="165" spans="1:56" x14ac:dyDescent="0.15">
      <c r="A165" s="170"/>
      <c r="B165" s="25"/>
      <c r="D165" s="7"/>
      <c r="E165" s="7"/>
      <c r="G165"/>
      <c r="I165" s="11"/>
      <c r="J165" s="8"/>
      <c r="L165" s="11"/>
      <c r="M165" s="15"/>
      <c r="N165" s="11"/>
      <c r="O165" s="11"/>
      <c r="P165" s="11"/>
      <c r="Q165" s="11"/>
      <c r="R165" s="11"/>
      <c r="Z165" s="25"/>
      <c r="AA165" s="73"/>
      <c r="AB165" s="25"/>
      <c r="AC165" s="25"/>
      <c r="AE165" s="174" t="s">
        <v>344</v>
      </c>
      <c r="AF165" s="174">
        <v>1.3</v>
      </c>
      <c r="AH165" s="25"/>
      <c r="AI165" s="25"/>
      <c r="AJ165" s="25"/>
      <c r="AK165" s="25"/>
      <c r="AL165" s="25"/>
      <c r="AM165" s="25"/>
      <c r="AN165" s="25"/>
      <c r="AO165" s="25"/>
      <c r="AP165" s="25"/>
      <c r="AQ165" s="25"/>
      <c r="AR165" s="25"/>
      <c r="AS165" s="25"/>
      <c r="AT165" s="25"/>
      <c r="AU165" s="25"/>
    </row>
    <row r="166" spans="1:56" x14ac:dyDescent="0.15">
      <c r="A166" s="170"/>
      <c r="B166" s="25"/>
      <c r="D166" s="7"/>
      <c r="E166" s="7"/>
      <c r="G166"/>
      <c r="I166" s="11"/>
      <c r="J166" s="8"/>
      <c r="L166" s="11"/>
      <c r="M166" s="15"/>
      <c r="N166" s="11"/>
      <c r="O166" s="11"/>
      <c r="P166" s="11"/>
      <c r="Q166" s="11"/>
      <c r="R166" s="11"/>
      <c r="Z166" s="25"/>
      <c r="AA166" s="73"/>
      <c r="AB166" s="25"/>
      <c r="AC166" s="25"/>
      <c r="AE166" s="174" t="s">
        <v>345</v>
      </c>
      <c r="AF166" s="175">
        <v>1</v>
      </c>
      <c r="AH166" s="25"/>
      <c r="AI166" s="25"/>
      <c r="AJ166" s="25"/>
      <c r="AK166" s="25"/>
      <c r="AL166" s="25"/>
      <c r="AM166" s="25"/>
      <c r="AN166" s="25"/>
      <c r="AO166" s="25"/>
      <c r="AP166" s="25"/>
      <c r="AQ166" s="25"/>
      <c r="AR166" s="25"/>
      <c r="AS166" s="25"/>
      <c r="AT166" s="25"/>
      <c r="AU166" s="25"/>
    </row>
    <row r="167" spans="1:56" ht="14" x14ac:dyDescent="0.15">
      <c r="A167" s="170"/>
      <c r="B167" s="25"/>
      <c r="D167" s="7"/>
      <c r="E167" s="7"/>
      <c r="G167"/>
      <c r="I167" s="11"/>
      <c r="J167" s="8"/>
      <c r="L167" s="11"/>
      <c r="M167" s="15"/>
      <c r="N167" s="11"/>
      <c r="O167" s="11"/>
      <c r="P167" s="11"/>
      <c r="Q167" s="11"/>
      <c r="R167" s="11"/>
      <c r="Z167" s="25"/>
      <c r="AA167" s="73"/>
      <c r="AB167" s="25"/>
      <c r="AC167" s="25"/>
      <c r="AE167" s="174" t="s">
        <v>346</v>
      </c>
      <c r="AF167" s="174" t="s">
        <v>347</v>
      </c>
      <c r="AG167" s="174" t="s">
        <v>348</v>
      </c>
      <c r="AH167" s="25"/>
      <c r="AI167" s="25"/>
      <c r="AJ167" s="25"/>
      <c r="AK167" s="25"/>
      <c r="AL167" s="25"/>
      <c r="AM167" s="25"/>
      <c r="AN167" s="25"/>
      <c r="AO167" s="25"/>
      <c r="AP167" s="25"/>
      <c r="AQ167" s="25"/>
      <c r="AR167" s="25"/>
      <c r="AS167" s="25"/>
      <c r="AT167" s="25"/>
      <c r="AU167" s="25"/>
    </row>
    <row r="168" spans="1:56" ht="14" x14ac:dyDescent="0.15">
      <c r="A168" s="170"/>
      <c r="B168" s="25"/>
      <c r="D168" s="7"/>
      <c r="E168" s="7"/>
      <c r="G168"/>
      <c r="I168" s="11"/>
      <c r="J168" s="8"/>
      <c r="L168" s="11"/>
      <c r="M168" s="15"/>
      <c r="N168" s="11"/>
      <c r="O168" s="11"/>
      <c r="P168" s="11"/>
      <c r="Q168" s="11"/>
      <c r="R168" s="11"/>
      <c r="Z168" s="25"/>
      <c r="AA168" s="73"/>
      <c r="AB168" s="25"/>
      <c r="AC168" s="25"/>
      <c r="AE168" s="176" t="s">
        <v>349</v>
      </c>
      <c r="AF168" s="175">
        <v>4.28</v>
      </c>
      <c r="AG168" s="175">
        <v>6.1</v>
      </c>
      <c r="AH168" s="25"/>
      <c r="AI168" s="25"/>
      <c r="AJ168" s="25"/>
      <c r="AK168" s="25"/>
      <c r="AL168" s="25"/>
      <c r="AM168" s="25"/>
      <c r="AN168" s="25"/>
      <c r="AO168" s="25"/>
      <c r="AP168" s="25"/>
      <c r="AQ168" s="25"/>
      <c r="AR168" s="25"/>
      <c r="AS168" s="25"/>
      <c r="AT168" s="25"/>
      <c r="AU168" s="25"/>
    </row>
    <row r="169" spans="1:56" ht="14" x14ac:dyDescent="0.15">
      <c r="A169" s="170"/>
      <c r="B169" s="25"/>
      <c r="D169" s="7"/>
      <c r="E169" s="7"/>
      <c r="G169"/>
      <c r="I169" s="11"/>
      <c r="J169" s="8"/>
      <c r="L169" s="11"/>
      <c r="M169" s="15"/>
      <c r="N169" s="11"/>
      <c r="O169" s="11"/>
      <c r="P169" s="11"/>
      <c r="Q169" s="11"/>
      <c r="R169" s="11"/>
      <c r="Z169" s="25"/>
      <c r="AA169" s="73"/>
      <c r="AB169" s="25"/>
      <c r="AC169" s="25"/>
      <c r="AE169" s="176" t="s">
        <v>350</v>
      </c>
      <c r="AF169" s="175">
        <v>26.04</v>
      </c>
      <c r="AG169" s="175">
        <v>37.5</v>
      </c>
      <c r="AH169" s="25"/>
      <c r="AI169" s="25"/>
      <c r="AJ169" s="25"/>
      <c r="AK169" s="25"/>
      <c r="AL169" s="25"/>
      <c r="AM169" s="25"/>
      <c r="AN169" s="25"/>
      <c r="AO169" s="25"/>
      <c r="AP169" s="25"/>
      <c r="AQ169" s="25"/>
      <c r="AR169" s="25"/>
      <c r="AS169" s="25"/>
      <c r="AT169" s="25"/>
      <c r="AU169" s="25"/>
    </row>
    <row r="170" spans="1:56" x14ac:dyDescent="0.15">
      <c r="A170" s="170"/>
      <c r="B170" s="25"/>
      <c r="D170" s="7"/>
      <c r="E170" s="7"/>
      <c r="G170"/>
      <c r="I170" s="11"/>
      <c r="J170" s="8"/>
      <c r="L170" s="11"/>
      <c r="M170" s="15"/>
      <c r="N170" s="11"/>
      <c r="O170" s="11"/>
      <c r="P170" s="11"/>
      <c r="Q170" s="11"/>
      <c r="R170" s="11"/>
      <c r="Z170" s="25"/>
      <c r="AA170" s="73"/>
      <c r="AB170" s="25"/>
      <c r="AC170" s="25"/>
      <c r="AE170" s="25"/>
      <c r="AF170" s="25"/>
      <c r="AG170" s="25"/>
      <c r="AH170" s="25"/>
      <c r="AI170" s="25"/>
      <c r="AJ170" s="25"/>
      <c r="AK170" s="25"/>
      <c r="AL170" s="25"/>
      <c r="AM170" s="25"/>
      <c r="AN170" s="25"/>
      <c r="AO170" s="25"/>
      <c r="AP170" s="25"/>
      <c r="AQ170" s="25"/>
      <c r="AR170" s="25"/>
      <c r="AS170" s="25"/>
      <c r="AT170" s="25"/>
      <c r="AU170" s="25"/>
    </row>
    <row r="171" spans="1:56" x14ac:dyDescent="0.15">
      <c r="A171" s="170"/>
      <c r="B171" s="25"/>
      <c r="D171" s="7"/>
      <c r="E171" s="7"/>
      <c r="G171"/>
      <c r="I171" s="11"/>
      <c r="J171" s="8"/>
      <c r="L171" s="11"/>
      <c r="M171" s="15"/>
      <c r="N171" s="11"/>
      <c r="O171" s="11"/>
      <c r="P171" s="11"/>
      <c r="Q171" s="11"/>
      <c r="R171" s="11"/>
      <c r="Z171" s="25"/>
      <c r="AA171" s="73"/>
      <c r="AB171" s="25"/>
      <c r="AC171" s="25"/>
      <c r="AE171" s="25" t="s">
        <v>50</v>
      </c>
      <c r="AF171" s="27" t="str">
        <f ca="1">HYPERLINK("#"&amp;MID(CELL("filename",AG171),FIND("]",CELL("filename",AG171))+1,256)&amp;"!"&amp;ADDRESS(ROW($B$8),COLUMN($B$8),1,TRUE),"Return to Cell B8")</f>
        <v>Return to Cell B8</v>
      </c>
      <c r="AG171" s="25"/>
      <c r="AH171" s="25"/>
      <c r="AI171" s="25"/>
      <c r="AJ171" s="25"/>
      <c r="AK171" s="25"/>
      <c r="AL171" s="25"/>
      <c r="AM171" s="25"/>
      <c r="AN171" s="25"/>
      <c r="AO171" s="25"/>
      <c r="AP171" s="25"/>
      <c r="AQ171" s="25"/>
      <c r="AR171" s="25"/>
      <c r="AS171" s="25"/>
      <c r="AT171" s="25"/>
      <c r="AU171" s="25"/>
    </row>
    <row r="172" spans="1:56" x14ac:dyDescent="0.15">
      <c r="A172" s="170"/>
      <c r="B172" s="25"/>
      <c r="D172" s="7"/>
      <c r="E172" s="7"/>
      <c r="G172"/>
      <c r="I172" s="11"/>
      <c r="J172" s="8"/>
      <c r="L172" s="11"/>
      <c r="M172" s="15"/>
      <c r="N172" s="11"/>
      <c r="O172" s="11"/>
      <c r="P172" s="11"/>
      <c r="Q172" s="11"/>
      <c r="R172" s="11"/>
      <c r="Z172" s="25"/>
      <c r="AA172" s="73"/>
      <c r="AB172" s="25"/>
      <c r="AC172" s="25"/>
      <c r="AE172" s="25"/>
      <c r="AF172" s="25"/>
      <c r="AG172" s="25"/>
      <c r="AH172" s="25"/>
      <c r="AI172" s="25"/>
      <c r="AJ172" s="25"/>
      <c r="AK172" s="25"/>
      <c r="AL172" s="25"/>
      <c r="AM172" s="25"/>
      <c r="AN172" s="25"/>
      <c r="AO172" s="25"/>
      <c r="AP172" s="25"/>
      <c r="AQ172" s="25"/>
      <c r="AR172" s="25"/>
      <c r="AS172" s="25"/>
      <c r="AT172" s="25"/>
      <c r="AU172" s="25"/>
    </row>
    <row r="173" spans="1:56" x14ac:dyDescent="0.15">
      <c r="A173" s="170"/>
      <c r="B173" s="25"/>
      <c r="D173" s="7"/>
      <c r="E173" s="7"/>
      <c r="G173"/>
      <c r="I173" s="11"/>
      <c r="J173" s="8"/>
      <c r="L173" s="11"/>
      <c r="M173" s="15"/>
      <c r="N173" s="11"/>
      <c r="O173" s="11"/>
      <c r="P173" s="11"/>
      <c r="Q173" s="11"/>
      <c r="R173" s="11"/>
      <c r="Z173" s="25"/>
      <c r="AA173" s="73"/>
      <c r="AB173" s="25"/>
      <c r="AC173" s="25"/>
      <c r="AE173" s="66" t="s">
        <v>51</v>
      </c>
      <c r="AH173" s="27" t="str">
        <f ca="1">HYPERLINK("#"&amp;MID(CELL("filename",AI173),FIND("]",CELL("filename",AI173))+1,256)&amp;"!"&amp;ADDRESS(ROW($B$8),COLUMN($B$8),1,TRUE),"Return to Cell B8")</f>
        <v>Return to Cell B8</v>
      </c>
      <c r="AK173" s="33" t="s">
        <v>52</v>
      </c>
      <c r="AT173" s="13"/>
      <c r="BB173" s="6"/>
      <c r="BC173" s="6"/>
      <c r="BD173" s="12"/>
    </row>
    <row r="174" spans="1:56" ht="17" customHeight="1" x14ac:dyDescent="0.15">
      <c r="A174" s="170"/>
      <c r="B174" s="25"/>
      <c r="D174" s="7"/>
      <c r="E174" s="7"/>
      <c r="G174"/>
      <c r="I174" s="11"/>
      <c r="J174" s="8"/>
      <c r="L174" s="11"/>
      <c r="M174" s="15"/>
      <c r="N174" s="11"/>
      <c r="O174" s="11"/>
      <c r="P174" s="11"/>
      <c r="Q174" s="11"/>
      <c r="R174" s="11"/>
      <c r="Z174" s="25"/>
      <c r="AA174" s="73"/>
      <c r="AB174" s="25"/>
      <c r="AC174" s="25"/>
      <c r="AE174" s="224" t="s">
        <v>53</v>
      </c>
      <c r="AF174" s="223" t="s">
        <v>54</v>
      </c>
      <c r="AG174" s="111" t="s">
        <v>351</v>
      </c>
      <c r="AH174" s="111" t="s">
        <v>56</v>
      </c>
      <c r="AI174" s="67" t="s">
        <v>57</v>
      </c>
      <c r="AT174" s="13"/>
      <c r="BB174" s="6"/>
      <c r="BC174" s="6"/>
      <c r="BD174" s="12"/>
    </row>
    <row r="175" spans="1:56" x14ac:dyDescent="0.15">
      <c r="A175" s="170"/>
      <c r="B175" s="25"/>
      <c r="D175" s="7"/>
      <c r="E175" s="7"/>
      <c r="G175"/>
      <c r="I175" s="11"/>
      <c r="J175" s="8"/>
      <c r="L175" s="11"/>
      <c r="M175" s="15"/>
      <c r="N175" s="11"/>
      <c r="O175" s="11"/>
      <c r="P175" s="11"/>
      <c r="Q175" s="11"/>
      <c r="R175" s="11"/>
      <c r="Z175" s="25"/>
      <c r="AA175" s="73"/>
      <c r="AB175" s="25"/>
      <c r="AC175" s="25"/>
      <c r="AE175" s="19"/>
      <c r="AF175" s="171" t="s">
        <v>42</v>
      </c>
      <c r="AG175" s="114" t="s">
        <v>284</v>
      </c>
      <c r="AH175" s="171" t="s">
        <v>42</v>
      </c>
      <c r="AT175" s="13"/>
      <c r="BB175" s="6"/>
      <c r="BC175" s="6"/>
      <c r="BD175" s="12"/>
    </row>
    <row r="176" spans="1:56" ht="12.75" customHeight="1" x14ac:dyDescent="0.15">
      <c r="A176" s="170"/>
      <c r="B176" s="25"/>
      <c r="D176" s="7"/>
      <c r="E176" s="7"/>
      <c r="G176"/>
      <c r="I176" s="11"/>
      <c r="J176" s="8"/>
      <c r="L176" s="11"/>
      <c r="M176" s="15"/>
      <c r="N176" s="11"/>
      <c r="O176" s="11"/>
      <c r="P176" s="11"/>
      <c r="Q176" s="11"/>
      <c r="R176" s="11"/>
      <c r="Z176" s="25"/>
      <c r="AA176" s="73"/>
      <c r="AB176" s="25"/>
      <c r="AC176" s="25"/>
      <c r="AE176" s="50" t="s">
        <v>58</v>
      </c>
      <c r="AF176" s="47">
        <v>1</v>
      </c>
      <c r="AG176" s="56">
        <v>24</v>
      </c>
      <c r="AH176" s="57">
        <v>1</v>
      </c>
      <c r="AI176" s="373" t="s">
        <v>59</v>
      </c>
      <c r="AJ176" s="374"/>
      <c r="AK176" s="374"/>
      <c r="AL176" s="374"/>
      <c r="AT176" s="13"/>
      <c r="BB176" s="6"/>
      <c r="BC176" s="6"/>
      <c r="BD176" s="12"/>
    </row>
    <row r="177" spans="1:56" ht="12.75" customHeight="1" x14ac:dyDescent="0.15">
      <c r="A177" s="170"/>
      <c r="B177" s="25"/>
      <c r="D177" s="7"/>
      <c r="E177" s="7"/>
      <c r="G177"/>
      <c r="I177" s="11"/>
      <c r="J177" s="8"/>
      <c r="L177" s="11"/>
      <c r="M177" s="15"/>
      <c r="N177" s="11"/>
      <c r="O177" s="11"/>
      <c r="P177" s="11"/>
      <c r="Q177" s="11"/>
      <c r="R177" s="11"/>
      <c r="Z177" s="25"/>
      <c r="AA177" s="73"/>
      <c r="AB177" s="25"/>
      <c r="AC177" s="25"/>
      <c r="AE177" s="51" t="s">
        <v>60</v>
      </c>
      <c r="AF177" s="48">
        <v>2</v>
      </c>
      <c r="AG177" s="58">
        <v>36</v>
      </c>
      <c r="AH177" s="59">
        <v>7</v>
      </c>
      <c r="AI177" s="373"/>
      <c r="AJ177" s="374"/>
      <c r="AK177" s="374"/>
      <c r="AL177" s="374"/>
      <c r="AT177" s="13"/>
      <c r="BB177" s="6"/>
      <c r="BC177" s="6"/>
      <c r="BD177" s="12"/>
    </row>
    <row r="178" spans="1:56" ht="12.75" customHeight="1" x14ac:dyDescent="0.15">
      <c r="A178" s="170"/>
      <c r="B178" s="25"/>
      <c r="D178" s="7"/>
      <c r="E178" s="7"/>
      <c r="G178"/>
      <c r="I178" s="11"/>
      <c r="J178" s="8"/>
      <c r="L178" s="11"/>
      <c r="M178" s="15"/>
      <c r="N178" s="11"/>
      <c r="O178" s="11"/>
      <c r="P178" s="11"/>
      <c r="Q178" s="11"/>
      <c r="R178" s="11"/>
      <c r="Z178" s="25"/>
      <c r="AA178" s="73"/>
      <c r="AB178" s="25"/>
      <c r="AC178" s="25"/>
      <c r="AE178" s="51" t="s">
        <v>13</v>
      </c>
      <c r="AF178" s="48">
        <v>3</v>
      </c>
      <c r="AG178" s="58">
        <v>24</v>
      </c>
      <c r="AH178" s="59">
        <v>7</v>
      </c>
      <c r="AI178" s="373"/>
      <c r="AJ178" s="374"/>
      <c r="AK178" s="374"/>
      <c r="AL178" s="374"/>
      <c r="AT178" s="13"/>
      <c r="BB178" s="6"/>
      <c r="BC178" s="6"/>
      <c r="BD178" s="12"/>
    </row>
    <row r="179" spans="1:56" ht="12.75" customHeight="1" x14ac:dyDescent="0.15">
      <c r="A179" s="170"/>
      <c r="B179" s="25"/>
      <c r="D179" s="7"/>
      <c r="E179" s="7"/>
      <c r="G179"/>
      <c r="I179" s="11"/>
      <c r="J179" s="8"/>
      <c r="L179" s="11"/>
      <c r="M179" s="15"/>
      <c r="N179" s="11"/>
      <c r="O179" s="11"/>
      <c r="P179" s="11"/>
      <c r="Q179" s="11"/>
      <c r="R179" s="11"/>
      <c r="Z179" s="25"/>
      <c r="AA179" s="73"/>
      <c r="AB179" s="25"/>
      <c r="AC179" s="25"/>
      <c r="AE179" s="51" t="s">
        <v>61</v>
      </c>
      <c r="AF179" s="48">
        <v>4</v>
      </c>
      <c r="AG179" s="58">
        <v>24</v>
      </c>
      <c r="AH179" s="59">
        <v>7</v>
      </c>
      <c r="AI179" s="373"/>
      <c r="AJ179" s="374"/>
      <c r="AK179" s="374"/>
      <c r="AL179" s="374"/>
      <c r="AT179" s="13"/>
      <c r="BB179" s="6"/>
      <c r="BC179" s="6"/>
      <c r="BD179" s="12"/>
    </row>
    <row r="180" spans="1:56" ht="12.75" customHeight="1" x14ac:dyDescent="0.15">
      <c r="A180" s="170"/>
      <c r="B180" s="25"/>
      <c r="D180" s="7"/>
      <c r="E180" s="7"/>
      <c r="G180"/>
      <c r="I180" s="11"/>
      <c r="J180" s="8"/>
      <c r="L180" s="11"/>
      <c r="M180" s="15"/>
      <c r="N180" s="11"/>
      <c r="O180" s="11"/>
      <c r="P180" s="11"/>
      <c r="Q180" s="11"/>
      <c r="R180" s="11"/>
      <c r="Z180" s="25"/>
      <c r="AA180" s="73"/>
      <c r="AB180" s="25"/>
      <c r="AC180" s="25"/>
      <c r="AE180" s="51" t="s">
        <v>62</v>
      </c>
      <c r="AF180" s="48">
        <v>5</v>
      </c>
      <c r="AG180" s="58">
        <v>24</v>
      </c>
      <c r="AH180" s="59">
        <v>7</v>
      </c>
      <c r="AI180" s="373"/>
      <c r="AJ180" s="374"/>
      <c r="AK180" s="374"/>
      <c r="AL180" s="374"/>
      <c r="AT180" s="13"/>
      <c r="BB180" s="6"/>
      <c r="BC180" s="6"/>
      <c r="BD180" s="12"/>
    </row>
    <row r="181" spans="1:56" ht="12.75" customHeight="1" x14ac:dyDescent="0.15">
      <c r="A181" s="170"/>
      <c r="B181" s="25"/>
      <c r="D181" s="7"/>
      <c r="E181" s="7"/>
      <c r="G181"/>
      <c r="I181" s="11"/>
      <c r="J181" s="8"/>
      <c r="L181" s="11"/>
      <c r="M181" s="15"/>
      <c r="N181" s="11"/>
      <c r="O181" s="11"/>
      <c r="P181" s="11"/>
      <c r="Q181" s="11"/>
      <c r="R181" s="11"/>
      <c r="Z181" s="25"/>
      <c r="AA181" s="73"/>
      <c r="AB181" s="25"/>
      <c r="AC181" s="25"/>
      <c r="AE181" s="51" t="s">
        <v>63</v>
      </c>
      <c r="AF181" s="48">
        <v>6</v>
      </c>
      <c r="AG181" s="58">
        <v>24</v>
      </c>
      <c r="AH181" s="59">
        <v>7</v>
      </c>
      <c r="AI181" s="373"/>
      <c r="AJ181" s="374"/>
      <c r="AK181" s="374"/>
      <c r="AL181" s="374"/>
      <c r="AT181" s="13"/>
      <c r="BB181" s="6"/>
      <c r="BC181" s="6"/>
      <c r="BD181" s="12"/>
    </row>
    <row r="182" spans="1:56" ht="12.75" customHeight="1" x14ac:dyDescent="0.15">
      <c r="A182" s="170"/>
      <c r="B182" s="25"/>
      <c r="D182" s="7"/>
      <c r="E182" s="7"/>
      <c r="G182"/>
      <c r="I182" s="11"/>
      <c r="J182" s="8"/>
      <c r="L182" s="11"/>
      <c r="M182" s="15"/>
      <c r="N182" s="11"/>
      <c r="O182" s="11"/>
      <c r="P182" s="11"/>
      <c r="Q182" s="11"/>
      <c r="R182" s="11"/>
      <c r="Z182" s="25"/>
      <c r="AA182" s="73"/>
      <c r="AB182" s="25"/>
      <c r="AC182" s="25"/>
      <c r="AE182" s="142" t="s">
        <v>64</v>
      </c>
      <c r="AF182" s="48">
        <v>7</v>
      </c>
      <c r="AG182" s="58">
        <v>36</v>
      </c>
      <c r="AH182" s="59">
        <v>7</v>
      </c>
      <c r="AI182" s="373"/>
      <c r="AJ182" s="374"/>
      <c r="AK182" s="374"/>
      <c r="AL182" s="374"/>
      <c r="AT182" s="13"/>
      <c r="BB182" s="6"/>
      <c r="BC182" s="6"/>
      <c r="BD182" s="12"/>
    </row>
    <row r="183" spans="1:56" ht="12.75" customHeight="1" x14ac:dyDescent="0.15">
      <c r="A183" s="170"/>
      <c r="B183" s="25"/>
      <c r="D183" s="7"/>
      <c r="E183" s="7"/>
      <c r="G183"/>
      <c r="I183" s="11"/>
      <c r="J183" s="8"/>
      <c r="L183" s="11"/>
      <c r="M183" s="15"/>
      <c r="N183" s="11"/>
      <c r="O183" s="11"/>
      <c r="P183" s="11"/>
      <c r="Q183" s="11"/>
      <c r="R183" s="11"/>
      <c r="Z183" s="25"/>
      <c r="AA183" s="73"/>
      <c r="AB183" s="25"/>
      <c r="AC183" s="25"/>
      <c r="AE183" s="51" t="s">
        <v>65</v>
      </c>
      <c r="AF183" s="48">
        <v>8</v>
      </c>
      <c r="AG183" s="58">
        <v>36</v>
      </c>
      <c r="AH183" s="59">
        <v>7</v>
      </c>
      <c r="AI183" s="373"/>
      <c r="AJ183" s="374"/>
      <c r="AK183" s="374"/>
      <c r="AL183" s="374"/>
      <c r="AT183" s="13"/>
      <c r="BB183" s="6"/>
      <c r="BC183" s="6"/>
      <c r="BD183" s="12"/>
    </row>
    <row r="184" spans="1:56" ht="12.75" customHeight="1" x14ac:dyDescent="0.15">
      <c r="A184" s="170"/>
      <c r="B184" s="25"/>
      <c r="D184" s="7"/>
      <c r="E184" s="7"/>
      <c r="G184"/>
      <c r="I184" s="11"/>
      <c r="J184" s="8"/>
      <c r="L184" s="11"/>
      <c r="M184" s="15"/>
      <c r="N184" s="11"/>
      <c r="O184" s="11"/>
      <c r="P184" s="11"/>
      <c r="Q184" s="11"/>
      <c r="R184" s="11"/>
      <c r="Z184" s="25"/>
      <c r="AA184" s="73"/>
      <c r="AB184" s="25"/>
      <c r="AC184" s="25"/>
      <c r="AE184" s="52" t="s">
        <v>66</v>
      </c>
      <c r="AF184" s="49">
        <v>9</v>
      </c>
      <c r="AG184" s="60">
        <v>36</v>
      </c>
      <c r="AH184" s="61">
        <v>7</v>
      </c>
      <c r="AI184" s="373"/>
      <c r="AJ184" s="374"/>
      <c r="AK184" s="374"/>
      <c r="AL184" s="374"/>
      <c r="AT184" s="13"/>
      <c r="BB184" s="6"/>
      <c r="BC184" s="6"/>
      <c r="BD184" s="12"/>
    </row>
    <row r="185" spans="1:56" x14ac:dyDescent="0.15">
      <c r="A185" s="170"/>
      <c r="B185" s="25"/>
      <c r="D185" s="7"/>
      <c r="E185" s="7"/>
      <c r="G185"/>
      <c r="I185" s="11"/>
      <c r="J185" s="8"/>
      <c r="L185" s="11"/>
      <c r="M185" s="15"/>
      <c r="N185" s="11"/>
      <c r="O185" s="11"/>
      <c r="P185" s="11"/>
      <c r="Q185" s="11"/>
      <c r="R185" s="11"/>
      <c r="Z185" s="25"/>
      <c r="AA185" s="73"/>
      <c r="AB185" s="25"/>
      <c r="AC185" s="25"/>
      <c r="AE185" s="4"/>
      <c r="AT185" s="13"/>
      <c r="BB185" s="6"/>
      <c r="BC185" s="6"/>
      <c r="BD185" s="12"/>
    </row>
    <row r="186" spans="1:56" x14ac:dyDescent="0.15">
      <c r="A186" s="170"/>
      <c r="B186" s="25"/>
      <c r="D186" s="7"/>
      <c r="E186" s="7"/>
      <c r="G186"/>
      <c r="I186" s="11"/>
      <c r="J186" s="8"/>
      <c r="L186" s="11"/>
      <c r="M186" s="15"/>
      <c r="N186" s="11"/>
      <c r="O186" s="11"/>
      <c r="P186" s="11"/>
      <c r="Q186" s="11"/>
      <c r="R186" s="11"/>
      <c r="Z186" s="25"/>
      <c r="AA186" s="73"/>
      <c r="AB186" s="25"/>
      <c r="AC186" s="25"/>
      <c r="AE186" s="64" t="s">
        <v>67</v>
      </c>
      <c r="AF186" s="64" t="s">
        <v>68</v>
      </c>
      <c r="AI186" s="101" t="s">
        <v>69</v>
      </c>
      <c r="AJ186" s="101" t="s">
        <v>70</v>
      </c>
      <c r="AK186" s="102" t="s">
        <v>40</v>
      </c>
      <c r="AT186" s="13"/>
      <c r="BB186" s="6"/>
      <c r="BC186" s="6"/>
      <c r="BD186" s="12"/>
    </row>
    <row r="187" spans="1:56" ht="15" x14ac:dyDescent="0.2">
      <c r="A187" s="170"/>
      <c r="B187" s="25"/>
      <c r="D187" s="7"/>
      <c r="E187" s="7"/>
      <c r="G187"/>
      <c r="I187" s="11"/>
      <c r="J187" s="8"/>
      <c r="L187" s="11"/>
      <c r="M187" s="15"/>
      <c r="N187" s="11"/>
      <c r="O187" s="11"/>
      <c r="P187" s="11"/>
      <c r="Q187" s="11"/>
      <c r="R187" s="11"/>
      <c r="Z187" s="25"/>
      <c r="AA187" s="73"/>
      <c r="AB187" s="25"/>
      <c r="AC187" s="25"/>
      <c r="AE187" s="66" t="s">
        <v>71</v>
      </c>
      <c r="AF187" s="66" t="s">
        <v>72</v>
      </c>
      <c r="AI187" s="54">
        <v>4</v>
      </c>
      <c r="AJ187" s="25" t="s">
        <v>352</v>
      </c>
      <c r="AK187" s="25"/>
    </row>
    <row r="188" spans="1:56" ht="15" x14ac:dyDescent="0.2">
      <c r="A188" s="170"/>
      <c r="B188" s="25"/>
      <c r="D188" s="7"/>
      <c r="E188" s="7"/>
      <c r="G188"/>
      <c r="I188" s="11"/>
      <c r="J188" s="8"/>
      <c r="L188" s="11"/>
      <c r="M188" s="15"/>
      <c r="N188" s="11"/>
      <c r="O188" s="11"/>
      <c r="P188" s="11"/>
      <c r="Q188" s="11"/>
      <c r="R188" s="11"/>
      <c r="Z188" s="25"/>
      <c r="AA188" s="73"/>
      <c r="AB188" s="25"/>
      <c r="AC188" s="25"/>
      <c r="AE188" s="66" t="s">
        <v>73</v>
      </c>
      <c r="AF188" s="66" t="s">
        <v>74</v>
      </c>
      <c r="AI188" s="55">
        <v>0.7</v>
      </c>
      <c r="AJ188" s="74" t="s">
        <v>42</v>
      </c>
      <c r="AK188" s="73"/>
    </row>
    <row r="189" spans="1:56" ht="15" x14ac:dyDescent="0.2">
      <c r="A189" s="170"/>
      <c r="B189" s="25"/>
      <c r="D189" s="7"/>
      <c r="E189" s="7"/>
      <c r="G189"/>
      <c r="I189" s="11"/>
      <c r="J189" s="8"/>
      <c r="L189" s="11"/>
      <c r="M189" s="15"/>
      <c r="N189" s="11"/>
      <c r="O189" s="11"/>
      <c r="P189" s="11"/>
      <c r="Q189" s="11"/>
      <c r="R189" s="11"/>
      <c r="Z189" s="25"/>
      <c r="AA189" s="73"/>
      <c r="AB189" s="25"/>
      <c r="AC189" s="25"/>
      <c r="AE189" s="66" t="s">
        <v>75</v>
      </c>
      <c r="AF189" s="67" t="s">
        <v>76</v>
      </c>
      <c r="AI189" s="54">
        <v>0.6</v>
      </c>
      <c r="AJ189" s="74" t="s">
        <v>42</v>
      </c>
      <c r="AK189" s="73"/>
    </row>
    <row r="190" spans="1:56" ht="15" x14ac:dyDescent="0.2">
      <c r="A190" s="170"/>
      <c r="B190" s="25"/>
      <c r="D190" s="7"/>
      <c r="E190" s="7"/>
      <c r="G190"/>
      <c r="I190" s="11"/>
      <c r="J190" s="8"/>
      <c r="L190" s="11"/>
      <c r="M190" s="15"/>
      <c r="N190" s="11"/>
      <c r="O190" s="11"/>
      <c r="P190" s="11"/>
      <c r="Q190" s="11"/>
      <c r="R190" s="11"/>
      <c r="Z190" s="25"/>
      <c r="AA190" s="73"/>
      <c r="AB190" s="25"/>
      <c r="AC190" s="25"/>
      <c r="AE190" s="66" t="s">
        <v>77</v>
      </c>
      <c r="AF190" s="67" t="s">
        <v>78</v>
      </c>
      <c r="AI190" s="54">
        <v>21</v>
      </c>
      <c r="AJ190" s="73" t="s">
        <v>45</v>
      </c>
      <c r="AK190" s="73"/>
    </row>
    <row r="191" spans="1:56" x14ac:dyDescent="0.15">
      <c r="A191" s="170"/>
      <c r="B191" s="25"/>
      <c r="D191" s="7"/>
      <c r="E191" s="7"/>
      <c r="G191"/>
      <c r="I191" s="11"/>
      <c r="J191" s="8"/>
      <c r="K191" s="181"/>
      <c r="L191" s="11"/>
      <c r="M191" s="15"/>
      <c r="N191" s="11"/>
      <c r="O191" s="11"/>
      <c r="P191" s="11"/>
      <c r="Q191" s="11"/>
      <c r="R191" s="11"/>
      <c r="Z191" s="25"/>
      <c r="AA191" s="73"/>
      <c r="AB191" s="25"/>
      <c r="AC191" s="25"/>
      <c r="AE191" s="66" t="s">
        <v>79</v>
      </c>
      <c r="AF191" s="67" t="s">
        <v>80</v>
      </c>
      <c r="AI191" s="55">
        <v>0.3</v>
      </c>
      <c r="AJ191" s="74" t="s">
        <v>42</v>
      </c>
      <c r="AK191" s="73"/>
    </row>
    <row r="192" spans="1:56" x14ac:dyDescent="0.15">
      <c r="A192" s="170"/>
      <c r="B192" s="25"/>
      <c r="D192" s="7"/>
      <c r="E192" s="7"/>
      <c r="G192"/>
      <c r="I192" s="11"/>
      <c r="J192" s="8"/>
      <c r="L192" s="11"/>
      <c r="M192" s="15"/>
      <c r="N192" s="11"/>
      <c r="O192" s="11"/>
      <c r="P192" s="11"/>
      <c r="Q192" s="11"/>
      <c r="R192" s="11"/>
      <c r="Z192" s="25"/>
      <c r="AA192" s="73"/>
      <c r="AB192" s="25"/>
      <c r="AC192" s="25"/>
      <c r="AE192" s="66"/>
      <c r="AK192" s="27"/>
    </row>
    <row r="193" spans="1:40" x14ac:dyDescent="0.15">
      <c r="A193" s="170"/>
      <c r="B193" s="25"/>
      <c r="D193" s="7"/>
      <c r="E193" s="7"/>
      <c r="G193"/>
      <c r="I193" s="11"/>
      <c r="J193" s="8"/>
      <c r="L193" s="11"/>
      <c r="M193" s="15"/>
      <c r="N193" s="11"/>
      <c r="O193" s="11"/>
      <c r="P193" s="11"/>
      <c r="Q193" s="11"/>
      <c r="R193" s="11"/>
      <c r="Z193" s="25"/>
      <c r="AA193" s="73"/>
      <c r="AB193" s="25"/>
      <c r="AC193" s="25"/>
      <c r="AE193" s="27" t="str">
        <f ca="1">HYPERLINK("#"&amp;MID(CELL("filename",AF193),FIND("]",CELL("filename",AF193))+1,256)&amp;"!"&amp;ADDRESS(ROW($B$8),COLUMN($B$8),1,TRUE),"Return to Cell B8")</f>
        <v>Return to Cell B8</v>
      </c>
      <c r="AK193" s="27"/>
    </row>
    <row r="194" spans="1:40" x14ac:dyDescent="0.15">
      <c r="A194" s="170"/>
      <c r="B194" s="25"/>
      <c r="D194" s="7"/>
      <c r="E194" s="7"/>
      <c r="G194"/>
      <c r="I194" s="11"/>
      <c r="J194" s="8"/>
      <c r="L194" s="11"/>
      <c r="M194" s="15"/>
      <c r="N194" s="11"/>
      <c r="O194" s="11"/>
      <c r="P194" s="11"/>
      <c r="Q194" s="11"/>
      <c r="R194" s="11"/>
      <c r="Z194" s="25"/>
      <c r="AA194" s="73"/>
      <c r="AB194" s="25"/>
      <c r="AC194" s="25"/>
      <c r="AE194" s="66"/>
      <c r="AK194" s="27"/>
    </row>
    <row r="195" spans="1:40" x14ac:dyDescent="0.15">
      <c r="A195" s="170"/>
      <c r="B195" s="25"/>
      <c r="D195" s="7"/>
      <c r="E195" s="7"/>
      <c r="G195"/>
      <c r="I195" s="11"/>
      <c r="J195" s="8"/>
      <c r="L195" s="11"/>
      <c r="M195" s="15"/>
      <c r="N195" s="11"/>
      <c r="O195" s="11"/>
      <c r="P195" s="11"/>
      <c r="Q195" s="11"/>
      <c r="R195" s="11"/>
      <c r="Z195" s="25"/>
      <c r="AA195" s="73"/>
      <c r="AB195" s="25"/>
      <c r="AC195" s="25"/>
      <c r="AE195" s="67"/>
      <c r="AF195" s="72" t="s">
        <v>87</v>
      </c>
      <c r="AG195" s="73" t="s">
        <v>88</v>
      </c>
      <c r="AH195" s="74" t="s">
        <v>89</v>
      </c>
      <c r="AI195" s="73" t="s">
        <v>90</v>
      </c>
      <c r="AJ195" s="73" t="s">
        <v>91</v>
      </c>
      <c r="AK195" s="73" t="s">
        <v>91</v>
      </c>
      <c r="AL195" s="73" t="s">
        <v>91</v>
      </c>
      <c r="AM195" s="73" t="s">
        <v>353</v>
      </c>
      <c r="AN195" s="73" t="s">
        <v>354</v>
      </c>
    </row>
    <row r="196" spans="1:40" x14ac:dyDescent="0.15">
      <c r="A196" s="170"/>
      <c r="B196" s="25"/>
      <c r="D196" s="7"/>
      <c r="E196" s="7"/>
      <c r="G196"/>
      <c r="I196" s="11"/>
      <c r="J196" s="8"/>
      <c r="L196" s="11"/>
      <c r="M196" s="15"/>
      <c r="N196" s="11"/>
      <c r="O196" s="11"/>
      <c r="P196" s="11"/>
      <c r="Q196" s="11"/>
      <c r="R196" s="11"/>
      <c r="Z196" s="25"/>
      <c r="AA196" s="73"/>
      <c r="AB196" s="25"/>
      <c r="AC196" s="25"/>
      <c r="AE196" s="67"/>
      <c r="AF196" s="72" t="s">
        <v>308</v>
      </c>
      <c r="AG196" s="73" t="s">
        <v>308</v>
      </c>
      <c r="AH196" s="74" t="s">
        <v>42</v>
      </c>
      <c r="AI196" s="73" t="s">
        <v>308</v>
      </c>
      <c r="AJ196" s="73" t="s">
        <v>355</v>
      </c>
      <c r="AK196" s="73" t="s">
        <v>308</v>
      </c>
      <c r="AL196" s="73" t="s">
        <v>284</v>
      </c>
      <c r="AM196" s="73" t="s">
        <v>355</v>
      </c>
      <c r="AN196" s="73" t="s">
        <v>355</v>
      </c>
    </row>
    <row r="197" spans="1:40" ht="14" thickBot="1" x14ac:dyDescent="0.2">
      <c r="A197" s="170"/>
      <c r="B197" s="25"/>
      <c r="D197" s="7"/>
      <c r="E197" s="7"/>
      <c r="G197"/>
      <c r="I197" s="11"/>
      <c r="J197" s="8"/>
      <c r="L197" s="11"/>
      <c r="M197" s="15"/>
      <c r="N197" s="11"/>
      <c r="O197" s="11"/>
      <c r="P197" s="11"/>
      <c r="Q197" s="11"/>
      <c r="R197" s="11"/>
      <c r="Z197" s="25"/>
      <c r="AA197" s="73"/>
      <c r="AB197" s="25"/>
      <c r="AC197" s="25"/>
      <c r="AE197" s="75" t="s">
        <v>93</v>
      </c>
      <c r="AF197" s="75" t="s">
        <v>94</v>
      </c>
      <c r="AG197" s="74" t="s">
        <v>95</v>
      </c>
      <c r="AH197" s="74" t="s">
        <v>96</v>
      </c>
      <c r="AI197" s="74" t="s">
        <v>97</v>
      </c>
      <c r="AJ197" s="74" t="s">
        <v>98</v>
      </c>
      <c r="AK197" s="74" t="s">
        <v>99</v>
      </c>
      <c r="AL197" s="74" t="s">
        <v>100</v>
      </c>
    </row>
    <row r="198" spans="1:40" x14ac:dyDescent="0.15">
      <c r="A198" s="170"/>
      <c r="B198" s="25"/>
      <c r="D198" s="7"/>
      <c r="E198" s="7"/>
      <c r="G198"/>
      <c r="I198" s="11"/>
      <c r="J198" s="8"/>
      <c r="L198" s="11"/>
      <c r="M198" s="15"/>
      <c r="N198" s="11"/>
      <c r="O198" s="11"/>
      <c r="P198" s="11"/>
      <c r="Q198" s="11"/>
      <c r="R198" s="11"/>
      <c r="Z198" s="25"/>
      <c r="AA198" s="73"/>
      <c r="AB198" s="25"/>
      <c r="AC198" s="25"/>
      <c r="AE198" s="146">
        <v>0</v>
      </c>
      <c r="AF198" s="165">
        <v>0</v>
      </c>
      <c r="AG198" s="161">
        <v>0</v>
      </c>
      <c r="AH198" s="147" t="s">
        <v>101</v>
      </c>
      <c r="AI198" s="148">
        <f>AG198-AF198</f>
        <v>0</v>
      </c>
      <c r="AJ198" s="149">
        <v>0</v>
      </c>
      <c r="AK198" s="150">
        <v>0</v>
      </c>
      <c r="AL198" s="151">
        <v>0</v>
      </c>
      <c r="AM198" s="96">
        <v>0</v>
      </c>
      <c r="AN198" s="96">
        <v>0</v>
      </c>
    </row>
    <row r="199" spans="1:40" x14ac:dyDescent="0.15">
      <c r="A199" s="170"/>
      <c r="B199" s="25"/>
      <c r="D199" s="7"/>
      <c r="E199" s="7"/>
      <c r="G199"/>
      <c r="I199" s="11"/>
      <c r="J199" s="8"/>
      <c r="L199" s="11"/>
      <c r="M199" s="15"/>
      <c r="N199" s="11"/>
      <c r="O199" s="11"/>
      <c r="P199" s="11"/>
      <c r="Q199" s="11"/>
      <c r="R199" s="11"/>
      <c r="Z199" s="25"/>
      <c r="AA199" s="73"/>
      <c r="AB199" s="25"/>
      <c r="AC199" s="25"/>
      <c r="AE199" s="152">
        <v>1</v>
      </c>
      <c r="AF199" s="166">
        <v>0</v>
      </c>
      <c r="AG199" s="159">
        <v>6</v>
      </c>
      <c r="AH199" s="84" t="s">
        <v>107</v>
      </c>
      <c r="AI199" s="85">
        <f t="shared" ref="AI199:AI205" si="51">AG199-AF199</f>
        <v>6</v>
      </c>
      <c r="AJ199" s="96">
        <v>0.23</v>
      </c>
      <c r="AK199" s="86">
        <f t="shared" ref="AK199:AK204" si="52">AI199*AJ199</f>
        <v>1.3800000000000001</v>
      </c>
      <c r="AL199" s="153">
        <f t="shared" ref="AL199:AL204" si="53">AL198+AK199</f>
        <v>1.3800000000000001</v>
      </c>
      <c r="AM199" s="25">
        <f>'Soil Moisture'!AN5/100</f>
        <v>0.36950000000000005</v>
      </c>
      <c r="AN199" s="25">
        <v>0.2</v>
      </c>
    </row>
    <row r="200" spans="1:40" x14ac:dyDescent="0.15">
      <c r="A200" s="170"/>
      <c r="B200" s="25"/>
      <c r="D200" s="7"/>
      <c r="E200" s="7"/>
      <c r="G200"/>
      <c r="I200" s="11"/>
      <c r="J200" s="8"/>
      <c r="L200" s="11"/>
      <c r="M200" s="15"/>
      <c r="N200" s="11"/>
      <c r="O200" s="11"/>
      <c r="P200" s="11"/>
      <c r="Q200" s="11"/>
      <c r="R200" s="11"/>
      <c r="Z200" s="25"/>
      <c r="AA200" s="73"/>
      <c r="AB200" s="25"/>
      <c r="AC200" s="25"/>
      <c r="AE200" s="152">
        <v>2</v>
      </c>
      <c r="AF200" s="166">
        <f t="shared" ref="AF200:AF205" si="54">AG199</f>
        <v>6</v>
      </c>
      <c r="AG200" s="159">
        <v>12</v>
      </c>
      <c r="AH200" s="84" t="s">
        <v>107</v>
      </c>
      <c r="AI200" s="85">
        <f t="shared" si="51"/>
        <v>6</v>
      </c>
      <c r="AJ200" s="96">
        <f>AM200-AN200</f>
        <v>0.22799999999999995</v>
      </c>
      <c r="AK200" s="86">
        <f t="shared" si="52"/>
        <v>1.3679999999999997</v>
      </c>
      <c r="AL200" s="153">
        <f t="shared" si="53"/>
        <v>2.7479999999999998</v>
      </c>
      <c r="AM200" s="25">
        <f>'Soil Moisture'!AN6/100</f>
        <v>0.43799999999999994</v>
      </c>
      <c r="AN200" s="25">
        <v>0.21</v>
      </c>
    </row>
    <row r="201" spans="1:40" x14ac:dyDescent="0.15">
      <c r="A201" s="170"/>
      <c r="B201" s="25"/>
      <c r="D201" s="7"/>
      <c r="E201" s="7"/>
      <c r="G201"/>
      <c r="I201" s="11"/>
      <c r="J201" s="8"/>
      <c r="L201" s="11"/>
      <c r="M201" s="15"/>
      <c r="N201" s="11"/>
      <c r="O201" s="11"/>
      <c r="P201" s="11"/>
      <c r="Q201" s="11"/>
      <c r="R201" s="11"/>
      <c r="Z201" s="25"/>
      <c r="AA201" s="73"/>
      <c r="AB201" s="25"/>
      <c r="AC201" s="25"/>
      <c r="AE201" s="152">
        <v>3</v>
      </c>
      <c r="AF201" s="166">
        <f t="shared" si="54"/>
        <v>12</v>
      </c>
      <c r="AG201" s="159">
        <v>18</v>
      </c>
      <c r="AH201" s="84" t="s">
        <v>107</v>
      </c>
      <c r="AI201" s="85">
        <f t="shared" si="51"/>
        <v>6</v>
      </c>
      <c r="AJ201" s="96">
        <v>0.21</v>
      </c>
      <c r="AK201" s="86">
        <f t="shared" si="52"/>
        <v>1.26</v>
      </c>
      <c r="AL201" s="153">
        <f t="shared" si="53"/>
        <v>4.008</v>
      </c>
      <c r="AM201" s="25">
        <f>'Soil Moisture'!AN7/100</f>
        <v>0.45689999999999997</v>
      </c>
      <c r="AN201" s="25">
        <v>0.24</v>
      </c>
    </row>
    <row r="202" spans="1:40" x14ac:dyDescent="0.15">
      <c r="A202" s="170"/>
      <c r="B202" s="25"/>
      <c r="D202" s="7"/>
      <c r="E202" s="7"/>
      <c r="G202"/>
      <c r="I202" s="11"/>
      <c r="J202" s="8"/>
      <c r="L202" s="11"/>
      <c r="M202" s="15"/>
      <c r="N202" s="11"/>
      <c r="O202" s="11"/>
      <c r="P202" s="11"/>
      <c r="Q202" s="11"/>
      <c r="R202" s="11"/>
      <c r="Z202" s="25"/>
      <c r="AA202" s="73"/>
      <c r="AB202" s="25"/>
      <c r="AC202" s="25"/>
      <c r="AE202" s="152">
        <v>4</v>
      </c>
      <c r="AF202" s="166">
        <f t="shared" si="54"/>
        <v>18</v>
      </c>
      <c r="AG202" s="159">
        <v>24</v>
      </c>
      <c r="AH202" s="84" t="s">
        <v>107</v>
      </c>
      <c r="AI202" s="85">
        <f t="shared" si="51"/>
        <v>6</v>
      </c>
      <c r="AJ202" s="96">
        <v>0.2</v>
      </c>
      <c r="AK202" s="86">
        <f t="shared" si="52"/>
        <v>1.2000000000000002</v>
      </c>
      <c r="AL202" s="153">
        <f t="shared" si="53"/>
        <v>5.2080000000000002</v>
      </c>
      <c r="AM202" s="25">
        <f>'Soil Moisture'!AN8/100</f>
        <v>0.45799999999999996</v>
      </c>
      <c r="AN202" s="25">
        <v>0.33</v>
      </c>
    </row>
    <row r="203" spans="1:40" ht="14" thickBot="1" x14ac:dyDescent="0.2">
      <c r="A203" s="170"/>
      <c r="B203" s="25"/>
      <c r="D203" s="7"/>
      <c r="E203" s="7"/>
      <c r="G203"/>
      <c r="I203" s="11"/>
      <c r="J203" s="8"/>
      <c r="L203" s="11"/>
      <c r="M203" s="15"/>
      <c r="N203" s="11"/>
      <c r="O203" s="11"/>
      <c r="P203" s="11"/>
      <c r="Q203" s="11"/>
      <c r="R203" s="11"/>
      <c r="Z203" s="25"/>
      <c r="AA203" s="73"/>
      <c r="AB203" s="25"/>
      <c r="AC203" s="25"/>
      <c r="AE203" s="152">
        <v>5</v>
      </c>
      <c r="AF203" s="166">
        <f t="shared" si="54"/>
        <v>24</v>
      </c>
      <c r="AG203" s="159">
        <v>48</v>
      </c>
      <c r="AH203" s="164" t="s">
        <v>101</v>
      </c>
      <c r="AI203" s="85">
        <v>0</v>
      </c>
      <c r="AJ203" s="96">
        <v>0</v>
      </c>
      <c r="AK203" s="86">
        <f t="shared" si="52"/>
        <v>0</v>
      </c>
      <c r="AL203" s="153">
        <f t="shared" si="53"/>
        <v>5.2080000000000002</v>
      </c>
      <c r="AM203" s="96">
        <v>0</v>
      </c>
      <c r="AN203" s="96">
        <v>0</v>
      </c>
    </row>
    <row r="204" spans="1:40" ht="14" thickBot="1" x14ac:dyDescent="0.2">
      <c r="A204" s="170"/>
      <c r="B204" s="25"/>
      <c r="D204" s="7"/>
      <c r="E204" s="7"/>
      <c r="G204"/>
      <c r="I204" s="11"/>
      <c r="J204" s="8"/>
      <c r="L204" s="11"/>
      <c r="M204" s="15"/>
      <c r="N204" s="11"/>
      <c r="O204" s="11"/>
      <c r="P204" s="11"/>
      <c r="Q204" s="11"/>
      <c r="R204" s="11"/>
      <c r="Z204" s="25"/>
      <c r="AA204" s="73"/>
      <c r="AB204" s="25"/>
      <c r="AC204" s="25"/>
      <c r="AE204" s="152">
        <v>6</v>
      </c>
      <c r="AF204" s="167">
        <f t="shared" si="54"/>
        <v>48</v>
      </c>
      <c r="AG204" s="160">
        <v>48</v>
      </c>
      <c r="AH204" s="164" t="s">
        <v>101</v>
      </c>
      <c r="AI204" s="89">
        <f t="shared" si="51"/>
        <v>0</v>
      </c>
      <c r="AJ204" s="112">
        <v>0</v>
      </c>
      <c r="AK204" s="90">
        <f t="shared" si="52"/>
        <v>0</v>
      </c>
      <c r="AL204" s="162">
        <f t="shared" si="53"/>
        <v>5.2080000000000002</v>
      </c>
      <c r="AM204" s="96">
        <v>0</v>
      </c>
      <c r="AN204" s="96">
        <v>0</v>
      </c>
    </row>
    <row r="205" spans="1:40" ht="14" thickBot="1" x14ac:dyDescent="0.2">
      <c r="A205" s="170"/>
      <c r="B205" s="25"/>
      <c r="D205" s="7"/>
      <c r="E205" s="7"/>
      <c r="G205"/>
      <c r="I205" s="11"/>
      <c r="J205" s="8"/>
      <c r="L205" s="11"/>
      <c r="M205" s="15"/>
      <c r="N205" s="11"/>
      <c r="O205" s="11"/>
      <c r="P205" s="11"/>
      <c r="Q205" s="11"/>
      <c r="R205" s="11"/>
      <c r="Z205" s="25"/>
      <c r="AA205" s="73"/>
      <c r="AB205" s="25"/>
      <c r="AC205" s="25"/>
      <c r="AE205" s="154">
        <v>7</v>
      </c>
      <c r="AF205" s="163">
        <f t="shared" si="54"/>
        <v>48</v>
      </c>
      <c r="AG205" s="163">
        <f>AG204</f>
        <v>48</v>
      </c>
      <c r="AH205" s="164" t="s">
        <v>101</v>
      </c>
      <c r="AI205" s="155">
        <f t="shared" si="51"/>
        <v>0</v>
      </c>
      <c r="AJ205" s="156">
        <v>0</v>
      </c>
      <c r="AK205" s="157">
        <v>0</v>
      </c>
      <c r="AL205" s="158">
        <f>AL204</f>
        <v>5.2080000000000002</v>
      </c>
      <c r="AM205" s="96">
        <v>0</v>
      </c>
      <c r="AN205" s="96">
        <v>0</v>
      </c>
    </row>
    <row r="206" spans="1:40" x14ac:dyDescent="0.15">
      <c r="A206" s="170"/>
      <c r="B206" s="25"/>
      <c r="D206" s="7"/>
      <c r="E206" s="7"/>
      <c r="G206"/>
      <c r="I206" s="11"/>
      <c r="J206" s="8"/>
      <c r="L206" s="11"/>
      <c r="M206" s="15"/>
      <c r="N206" s="11"/>
      <c r="O206" s="11"/>
      <c r="P206" s="11"/>
      <c r="Q206" s="11"/>
      <c r="R206" s="11"/>
      <c r="Z206" s="25"/>
      <c r="AA206" s="73"/>
      <c r="AB206" s="25"/>
      <c r="AC206" s="25"/>
      <c r="AE206" s="67"/>
      <c r="AF206" s="67" t="s">
        <v>86</v>
      </c>
      <c r="AG206" s="67"/>
      <c r="AH206" s="27" t="str">
        <f ca="1">HYPERLINK("#"&amp;MID(CELL("filename",AI206),FIND("]",CELL("filename",AI206))+1,256)&amp;"!"&amp;ADDRESS(ROW($B$8),COLUMN($B$8),1,TRUE),"Return to Cell B8")</f>
        <v>Return to Cell B8</v>
      </c>
      <c r="AI206" s="67"/>
      <c r="AJ206" s="67"/>
      <c r="AK206" s="96"/>
      <c r="AL206" s="96"/>
    </row>
    <row r="207" spans="1:40" x14ac:dyDescent="0.15">
      <c r="A207" s="170"/>
      <c r="B207" s="25"/>
      <c r="D207" s="7"/>
      <c r="E207" s="7"/>
      <c r="G207"/>
      <c r="I207" s="11"/>
      <c r="J207" s="8"/>
      <c r="L207" s="11"/>
      <c r="M207" s="15"/>
      <c r="N207" s="11"/>
      <c r="O207" s="11"/>
      <c r="P207" s="11"/>
      <c r="Q207" s="11"/>
      <c r="R207" s="11"/>
      <c r="Z207" s="25"/>
      <c r="AA207" s="73"/>
      <c r="AB207" s="25"/>
      <c r="AC207" s="25"/>
      <c r="AE207" s="67" t="s">
        <v>109</v>
      </c>
      <c r="AF207" s="96">
        <v>0.04</v>
      </c>
      <c r="AH207" s="96"/>
    </row>
    <row r="208" spans="1:40" x14ac:dyDescent="0.15">
      <c r="A208" s="170"/>
      <c r="B208" s="25"/>
      <c r="D208" s="7"/>
      <c r="E208" s="7"/>
      <c r="G208"/>
      <c r="I208" s="11"/>
      <c r="J208" s="8"/>
      <c r="L208" s="11"/>
      <c r="M208" s="15"/>
      <c r="N208" s="11"/>
      <c r="O208" s="11"/>
      <c r="P208" s="11"/>
      <c r="Q208" s="11"/>
      <c r="R208" s="11"/>
      <c r="Z208" s="25"/>
      <c r="AA208" s="73"/>
      <c r="AB208" s="25"/>
      <c r="AC208" s="25"/>
      <c r="AE208" s="67" t="s">
        <v>102</v>
      </c>
      <c r="AF208" s="96">
        <v>7.0000000000000007E-2</v>
      </c>
      <c r="AH208" s="96"/>
    </row>
    <row r="209" spans="1:87" x14ac:dyDescent="0.15">
      <c r="A209" s="170"/>
      <c r="B209" s="25"/>
      <c r="D209" s="7"/>
      <c r="E209" s="7"/>
      <c r="G209"/>
      <c r="I209" s="11"/>
      <c r="J209" s="8"/>
      <c r="L209" s="11"/>
      <c r="M209" s="15"/>
      <c r="N209" s="11"/>
      <c r="O209" s="11"/>
      <c r="P209" s="11"/>
      <c r="Q209" s="11"/>
      <c r="R209" s="11"/>
      <c r="Z209" s="25"/>
      <c r="AA209" s="73"/>
      <c r="AB209" s="25"/>
      <c r="AC209" s="25"/>
      <c r="AE209" s="67" t="s">
        <v>103</v>
      </c>
      <c r="AF209" s="96">
        <v>0.09</v>
      </c>
      <c r="AH209" s="96"/>
    </row>
    <row r="210" spans="1:87" x14ac:dyDescent="0.15">
      <c r="A210" s="170"/>
      <c r="B210" s="25"/>
      <c r="D210" s="7"/>
      <c r="E210" s="7"/>
      <c r="G210"/>
      <c r="I210" s="11"/>
      <c r="J210" s="8"/>
      <c r="L210" s="11"/>
      <c r="M210" s="15"/>
      <c r="N210" s="11"/>
      <c r="O210" s="11"/>
      <c r="P210" s="11"/>
      <c r="Q210" s="11"/>
      <c r="R210" s="11"/>
      <c r="Z210" s="25"/>
      <c r="AA210" s="73"/>
      <c r="AB210" s="25"/>
      <c r="AC210" s="25"/>
      <c r="AE210" s="67" t="s">
        <v>104</v>
      </c>
      <c r="AF210" s="96">
        <v>0.13</v>
      </c>
      <c r="AH210" s="96"/>
    </row>
    <row r="211" spans="1:87" x14ac:dyDescent="0.15">
      <c r="A211" s="170"/>
      <c r="B211" s="25"/>
      <c r="D211" s="7"/>
      <c r="E211" s="7"/>
      <c r="G211"/>
      <c r="I211" s="11"/>
      <c r="J211" s="8"/>
      <c r="L211" s="11"/>
      <c r="M211" s="15"/>
      <c r="N211" s="11"/>
      <c r="O211" s="11"/>
      <c r="P211" s="11"/>
      <c r="Q211" s="11"/>
      <c r="R211" s="11"/>
      <c r="Z211" s="25"/>
      <c r="AA211" s="73"/>
      <c r="AB211" s="25"/>
      <c r="AC211" s="25"/>
      <c r="AE211" s="67" t="s">
        <v>105</v>
      </c>
      <c r="AF211" s="96">
        <v>0.16</v>
      </c>
      <c r="AH211" s="96"/>
    </row>
    <row r="212" spans="1:87" x14ac:dyDescent="0.15">
      <c r="A212" s="170"/>
      <c r="B212" s="25"/>
      <c r="D212" s="7"/>
      <c r="E212" s="7"/>
      <c r="G212"/>
      <c r="I212" s="11"/>
      <c r="J212" s="8"/>
      <c r="L212" s="11"/>
      <c r="M212" s="15"/>
      <c r="N212" s="11"/>
      <c r="O212" s="11"/>
      <c r="P212" s="11"/>
      <c r="Q212" s="11"/>
      <c r="R212" s="11"/>
      <c r="Z212" s="25"/>
      <c r="AA212" s="73"/>
      <c r="AB212" s="25"/>
      <c r="AC212" s="25"/>
      <c r="AE212" s="67" t="s">
        <v>106</v>
      </c>
      <c r="AF212" s="96">
        <v>0.2</v>
      </c>
      <c r="AH212" s="96"/>
    </row>
    <row r="213" spans="1:87" x14ac:dyDescent="0.15">
      <c r="A213" s="170"/>
      <c r="B213" s="25"/>
      <c r="D213" s="7"/>
      <c r="E213" s="7"/>
      <c r="G213"/>
      <c r="I213" s="11"/>
      <c r="J213" s="8"/>
      <c r="L213" s="11"/>
      <c r="M213" s="15"/>
      <c r="N213" s="11"/>
      <c r="O213" s="11"/>
      <c r="P213" s="11"/>
      <c r="Q213" s="11"/>
      <c r="R213" s="11"/>
      <c r="Z213" s="25"/>
      <c r="AA213" s="73"/>
      <c r="AB213" s="25"/>
      <c r="AC213" s="25"/>
      <c r="AE213" s="67" t="s">
        <v>107</v>
      </c>
      <c r="AF213" s="96">
        <v>0.18</v>
      </c>
      <c r="AH213" s="96"/>
    </row>
    <row r="214" spans="1:87" x14ac:dyDescent="0.15">
      <c r="A214" s="170"/>
      <c r="B214" s="25"/>
      <c r="D214" s="7"/>
      <c r="E214" s="7"/>
      <c r="G214"/>
      <c r="I214" s="11"/>
      <c r="J214" s="8"/>
      <c r="L214" s="11"/>
      <c r="M214" s="15"/>
      <c r="N214" s="11"/>
      <c r="O214" s="11"/>
      <c r="P214" s="11"/>
      <c r="Q214" s="11"/>
      <c r="R214" s="11"/>
      <c r="Z214" s="25"/>
      <c r="AA214" s="73"/>
      <c r="AB214" s="25"/>
      <c r="AC214" s="25"/>
      <c r="AE214" s="67" t="s">
        <v>108</v>
      </c>
      <c r="AF214" s="96">
        <v>0.16</v>
      </c>
      <c r="AH214" s="96"/>
    </row>
    <row r="215" spans="1:87" x14ac:dyDescent="0.15">
      <c r="A215" s="170"/>
      <c r="B215" s="25"/>
      <c r="D215" s="7"/>
      <c r="E215" s="7"/>
      <c r="G215"/>
      <c r="I215" s="11"/>
      <c r="J215" s="8"/>
      <c r="L215" s="11"/>
      <c r="M215" s="15"/>
      <c r="N215" s="11"/>
      <c r="O215" s="11"/>
      <c r="P215" s="11"/>
      <c r="Q215" s="11"/>
      <c r="R215" s="11"/>
      <c r="Z215" s="25"/>
      <c r="AA215" s="73"/>
      <c r="AB215" s="25"/>
      <c r="AC215" s="25"/>
      <c r="AE215" s="98" t="s">
        <v>112</v>
      </c>
      <c r="AF215" s="99">
        <v>0</v>
      </c>
      <c r="AH215" s="96"/>
    </row>
    <row r="216" spans="1:87" x14ac:dyDescent="0.15">
      <c r="A216" s="170"/>
      <c r="B216" s="25"/>
      <c r="D216" s="7"/>
      <c r="E216" s="7"/>
      <c r="G216"/>
      <c r="I216" s="11"/>
      <c r="J216" s="8"/>
      <c r="L216" s="11"/>
      <c r="M216" s="15"/>
      <c r="N216" s="11"/>
      <c r="O216" s="11"/>
      <c r="P216" s="11"/>
      <c r="Q216" s="11"/>
      <c r="R216" s="11"/>
      <c r="Z216" s="25"/>
      <c r="AA216" s="73"/>
      <c r="AB216" s="25"/>
      <c r="AC216" s="25"/>
      <c r="AE216" s="4"/>
    </row>
    <row r="217" spans="1:87" x14ac:dyDescent="0.15">
      <c r="A217" s="170"/>
      <c r="B217" s="25"/>
      <c r="D217" s="7"/>
      <c r="E217" s="7"/>
      <c r="G217"/>
      <c r="I217" s="11"/>
      <c r="J217" s="8"/>
      <c r="L217" s="11"/>
      <c r="M217" s="15"/>
      <c r="N217" s="11"/>
      <c r="O217" s="11"/>
      <c r="P217" s="11"/>
      <c r="Q217" s="11"/>
      <c r="R217" s="11"/>
      <c r="Z217" s="25"/>
      <c r="AA217" s="73"/>
      <c r="AB217" s="25"/>
      <c r="AC217" s="25"/>
      <c r="AE217" s="27" t="str">
        <f ca="1">HYPERLINK("#"&amp;MID(CELL("filename",AF217),FIND("]",CELL("filename",AF217))+1,256)&amp;"!"&amp;ADDRESS(ROW($B$8),COLUMN($B$8),1,TRUE),"Return to Cell B8")</f>
        <v>Return to Cell B8</v>
      </c>
    </row>
    <row r="218" spans="1:87" x14ac:dyDescent="0.15">
      <c r="A218" s="170"/>
      <c r="B218" s="25"/>
      <c r="D218" s="7"/>
      <c r="E218" s="7"/>
      <c r="G218"/>
      <c r="I218" s="11"/>
      <c r="J218" s="8"/>
      <c r="L218" s="11"/>
      <c r="M218" s="15"/>
      <c r="N218" s="11"/>
      <c r="O218" s="11"/>
      <c r="P218" s="11"/>
      <c r="Q218" s="11"/>
      <c r="R218" s="11"/>
      <c r="Z218" s="25"/>
      <c r="AA218" s="73"/>
      <c r="AB218" s="25"/>
      <c r="AC218" s="25"/>
      <c r="AE218" s="4"/>
      <c r="AH218" s="27"/>
    </row>
    <row r="219" spans="1:87" x14ac:dyDescent="0.15">
      <c r="A219" s="170"/>
      <c r="B219" s="25"/>
      <c r="D219" s="7"/>
      <c r="E219" s="7"/>
      <c r="G219"/>
      <c r="I219" s="11"/>
      <c r="J219" s="8"/>
      <c r="L219" s="11"/>
      <c r="M219" s="15"/>
      <c r="N219" s="11"/>
      <c r="O219" s="11"/>
      <c r="P219" s="11"/>
      <c r="Q219" s="11"/>
      <c r="R219" s="11"/>
      <c r="Z219" s="25"/>
      <c r="AA219" s="73"/>
      <c r="AB219" s="25"/>
      <c r="AC219" s="25"/>
      <c r="AE219" s="4"/>
      <c r="AH219" s="27"/>
    </row>
    <row r="220" spans="1:87" x14ac:dyDescent="0.15">
      <c r="A220" s="170"/>
      <c r="B220" s="25"/>
      <c r="D220" s="7"/>
      <c r="E220" s="7"/>
      <c r="G220"/>
      <c r="I220" s="11"/>
      <c r="J220" s="8"/>
      <c r="L220" s="11"/>
      <c r="M220" s="15"/>
      <c r="N220" s="11"/>
      <c r="O220" s="11"/>
      <c r="P220" s="11"/>
      <c r="Q220" s="11"/>
      <c r="R220" s="11"/>
      <c r="Z220" s="25"/>
      <c r="AA220" s="73"/>
      <c r="AB220" s="25"/>
      <c r="AC220" s="25"/>
      <c r="AE220" s="4"/>
      <c r="AH220" s="27"/>
    </row>
    <row r="221" spans="1:87" x14ac:dyDescent="0.15">
      <c r="A221" s="170"/>
      <c r="B221" s="25"/>
      <c r="D221" s="7"/>
      <c r="E221" s="7"/>
      <c r="G221"/>
      <c r="I221" s="11"/>
      <c r="J221" s="8"/>
      <c r="K221" s="181"/>
      <c r="L221" s="11"/>
      <c r="M221" s="15"/>
      <c r="N221" s="11"/>
      <c r="O221" s="11"/>
      <c r="P221" s="11"/>
      <c r="Q221" s="11"/>
      <c r="R221" s="11"/>
      <c r="Z221" s="25"/>
      <c r="AA221" s="73"/>
      <c r="AB221" s="25"/>
      <c r="AC221" s="25"/>
      <c r="AE221" s="4"/>
      <c r="AH221" s="27"/>
    </row>
    <row r="222" spans="1:87" x14ac:dyDescent="0.15">
      <c r="A222" s="170"/>
      <c r="B222" s="25"/>
      <c r="D222" s="7"/>
      <c r="E222" s="7"/>
      <c r="G222"/>
      <c r="I222" s="11"/>
      <c r="J222" s="8"/>
      <c r="L222" s="11"/>
      <c r="M222" s="15"/>
      <c r="N222" s="11"/>
      <c r="O222" s="11"/>
      <c r="P222" s="11"/>
      <c r="Q222" s="11"/>
      <c r="R222" s="11"/>
      <c r="Z222" s="25"/>
      <c r="AA222" s="73"/>
      <c r="AB222" s="25"/>
      <c r="AC222" s="25"/>
      <c r="AE222" s="4"/>
      <c r="AH222" s="27"/>
    </row>
    <row r="223" spans="1:87" x14ac:dyDescent="0.15">
      <c r="A223" s="170"/>
      <c r="B223" s="25"/>
      <c r="D223" s="7"/>
      <c r="E223" s="7"/>
      <c r="G223"/>
      <c r="I223" s="11"/>
      <c r="J223" s="8"/>
      <c r="L223" s="11"/>
      <c r="M223" s="15"/>
      <c r="N223" s="11"/>
      <c r="O223" s="11"/>
      <c r="P223" s="11"/>
      <c r="Q223" s="11"/>
      <c r="R223" s="11"/>
      <c r="Z223" s="25"/>
      <c r="AA223" s="73"/>
      <c r="AB223" s="25"/>
      <c r="AC223" s="25"/>
      <c r="AE223" s="4"/>
      <c r="AH223" s="27"/>
    </row>
    <row r="224" spans="1:87" x14ac:dyDescent="0.15">
      <c r="A224" s="170"/>
      <c r="B224" s="25"/>
      <c r="D224" s="7"/>
      <c r="E224" s="7"/>
      <c r="G224"/>
      <c r="I224" s="11"/>
      <c r="J224" s="8"/>
      <c r="L224" s="11"/>
      <c r="M224" s="15"/>
      <c r="N224" s="11"/>
      <c r="O224" s="11"/>
      <c r="P224" s="11"/>
      <c r="Q224" s="11"/>
      <c r="R224" s="11"/>
      <c r="Z224" s="25"/>
      <c r="AA224" s="73"/>
      <c r="AB224" s="25"/>
      <c r="AC224" s="25"/>
      <c r="AE224" s="4"/>
      <c r="AH224" s="27"/>
      <c r="CD224" s="67" t="s">
        <v>360</v>
      </c>
      <c r="CI224">
        <v>7</v>
      </c>
    </row>
    <row r="225" spans="1:89" x14ac:dyDescent="0.15">
      <c r="A225" s="170"/>
      <c r="B225" s="25"/>
      <c r="D225" s="7"/>
      <c r="E225" s="7"/>
      <c r="G225"/>
      <c r="I225" s="11"/>
      <c r="J225" s="8"/>
      <c r="L225" s="11"/>
      <c r="M225" s="15"/>
      <c r="N225" s="11"/>
      <c r="O225" s="11"/>
      <c r="P225" s="11"/>
      <c r="Q225" s="11"/>
      <c r="R225" s="11"/>
      <c r="Z225" s="25"/>
      <c r="AA225" s="73"/>
      <c r="AB225" s="25"/>
      <c r="AC225" s="25"/>
      <c r="AE225" s="4"/>
      <c r="AH225" s="27"/>
      <c r="CD225" s="67" t="s">
        <v>361</v>
      </c>
    </row>
    <row r="226" spans="1:89" x14ac:dyDescent="0.15">
      <c r="A226" s="170"/>
      <c r="B226" s="25"/>
      <c r="D226" s="7"/>
      <c r="E226" s="7"/>
      <c r="G226"/>
      <c r="I226" s="11"/>
      <c r="J226" s="8"/>
      <c r="L226" s="11"/>
      <c r="M226" s="15"/>
      <c r="N226" s="11"/>
      <c r="O226" s="11"/>
      <c r="P226" s="11"/>
      <c r="Q226" s="11"/>
      <c r="R226" s="11"/>
      <c r="Z226" s="25"/>
      <c r="AA226" s="73"/>
      <c r="AB226" s="25"/>
      <c r="AC226" s="25"/>
      <c r="CD226" s="67" t="s">
        <v>362</v>
      </c>
      <c r="CE226" s="67" t="s">
        <v>316</v>
      </c>
      <c r="CF226" s="67" t="s">
        <v>363</v>
      </c>
      <c r="CG226" s="67" t="s">
        <v>364</v>
      </c>
    </row>
    <row r="227" spans="1:89" x14ac:dyDescent="0.15">
      <c r="A227" s="170"/>
      <c r="B227" s="25"/>
      <c r="D227" s="7"/>
      <c r="E227" s="7"/>
      <c r="G227"/>
      <c r="I227" s="11"/>
      <c r="J227" s="8"/>
      <c r="L227" s="11"/>
      <c r="M227" s="15"/>
      <c r="N227" s="11"/>
      <c r="O227" s="11"/>
      <c r="P227" s="11"/>
      <c r="Q227" s="11"/>
      <c r="R227" s="11"/>
      <c r="Z227" s="25"/>
      <c r="AA227" s="73"/>
      <c r="AB227" s="25"/>
      <c r="AC227" s="25"/>
      <c r="CD227">
        <v>0</v>
      </c>
      <c r="CE227">
        <v>0.2</v>
      </c>
      <c r="CF227">
        <f>49*CD227/100</f>
        <v>0</v>
      </c>
      <c r="CG227">
        <f>CF227/7</f>
        <v>0</v>
      </c>
      <c r="CI227">
        <v>0</v>
      </c>
      <c r="CJ227">
        <f>CE227</f>
        <v>0.2</v>
      </c>
      <c r="CK227">
        <v>0.2</v>
      </c>
    </row>
    <row r="228" spans="1:89" x14ac:dyDescent="0.15">
      <c r="A228" s="170"/>
      <c r="B228" s="25"/>
      <c r="D228" s="7"/>
      <c r="E228" s="7"/>
      <c r="G228"/>
      <c r="I228" s="11"/>
      <c r="J228" s="8"/>
      <c r="L228" s="11"/>
      <c r="M228" s="15"/>
      <c r="N228" s="11"/>
      <c r="O228" s="11"/>
      <c r="P228" s="11"/>
      <c r="Q228" s="11"/>
      <c r="R228" s="11"/>
      <c r="Z228" s="25"/>
      <c r="AA228" s="73"/>
      <c r="AB228" s="25"/>
      <c r="AC228" s="25"/>
      <c r="CD228" s="96">
        <v>10</v>
      </c>
      <c r="CE228" s="96">
        <v>0.2</v>
      </c>
      <c r="CF228">
        <f t="shared" ref="CF228:CF237" si="55">49*CD228/100</f>
        <v>4.9000000000000004</v>
      </c>
      <c r="CG228">
        <f>CF228/7</f>
        <v>0.70000000000000007</v>
      </c>
      <c r="CI228">
        <v>1</v>
      </c>
      <c r="CJ228">
        <v>0.2</v>
      </c>
      <c r="CK228">
        <v>0.2</v>
      </c>
    </row>
    <row r="229" spans="1:89" x14ac:dyDescent="0.15">
      <c r="A229" s="170"/>
      <c r="B229" s="25"/>
      <c r="D229" s="7"/>
      <c r="E229" s="7"/>
      <c r="G229"/>
      <c r="I229" s="11"/>
      <c r="J229" s="8"/>
      <c r="L229" s="11"/>
      <c r="M229" s="15"/>
      <c r="N229" s="11"/>
      <c r="O229" s="11"/>
      <c r="P229" s="11"/>
      <c r="Q229" s="11"/>
      <c r="R229" s="11"/>
      <c r="Z229" s="25"/>
      <c r="AA229" s="73"/>
      <c r="AB229" s="25"/>
      <c r="AC229" s="25"/>
      <c r="CD229" s="96">
        <v>20</v>
      </c>
      <c r="CE229">
        <v>0.2</v>
      </c>
      <c r="CF229">
        <f t="shared" si="55"/>
        <v>9.8000000000000007</v>
      </c>
      <c r="CG229">
        <f t="shared" ref="CG229:CG237" si="56">CF229/7</f>
        <v>1.4000000000000001</v>
      </c>
      <c r="CI229">
        <v>2</v>
      </c>
      <c r="CJ229">
        <v>0.2</v>
      </c>
      <c r="CK229">
        <v>0.2</v>
      </c>
    </row>
    <row r="230" spans="1:89" x14ac:dyDescent="0.15">
      <c r="A230" s="170"/>
      <c r="B230" s="25"/>
      <c r="D230" s="7"/>
      <c r="E230" s="7"/>
      <c r="G230"/>
      <c r="I230" s="11"/>
      <c r="J230" s="8"/>
      <c r="L230" s="11"/>
      <c r="M230" s="15"/>
      <c r="N230" s="11"/>
      <c r="O230" s="11"/>
      <c r="P230" s="11"/>
      <c r="Q230" s="11"/>
      <c r="R230" s="11"/>
      <c r="Z230" s="25"/>
      <c r="AA230" s="73"/>
      <c r="AB230" s="25"/>
      <c r="AC230" s="25"/>
      <c r="CD230" s="96">
        <v>30</v>
      </c>
      <c r="CE230">
        <v>0.2</v>
      </c>
      <c r="CF230">
        <f t="shared" si="55"/>
        <v>14.7</v>
      </c>
      <c r="CG230">
        <f t="shared" si="56"/>
        <v>2.1</v>
      </c>
      <c r="CI230">
        <v>3</v>
      </c>
      <c r="CJ230">
        <f>CE231+0.2*(CE232-CE231)/(CG232-CG231)</f>
        <v>0.25571428571428573</v>
      </c>
      <c r="CK230">
        <v>0.25571428571428573</v>
      </c>
    </row>
    <row r="231" spans="1:89" x14ac:dyDescent="0.15">
      <c r="A231" s="170"/>
      <c r="B231" s="25"/>
      <c r="D231" s="7"/>
      <c r="E231" s="7"/>
      <c r="G231"/>
      <c r="I231" s="11"/>
      <c r="J231" s="8"/>
      <c r="L231" s="11"/>
      <c r="M231" s="15"/>
      <c r="N231" s="11"/>
      <c r="O231" s="11"/>
      <c r="P231" s="11"/>
      <c r="Q231" s="11"/>
      <c r="R231" s="11"/>
      <c r="Z231" s="25"/>
      <c r="AA231" s="73"/>
      <c r="AB231" s="25"/>
      <c r="AC231" s="25"/>
      <c r="BE231" s="67" t="s">
        <v>113</v>
      </c>
      <c r="BF231" s="67"/>
      <c r="BG231" s="27" t="str">
        <f ca="1">HYPERLINK("#"&amp;MID(CELL("filename",BH231),FIND("]",CELL("filename",BH231))+1,256)&amp;"!"&amp;ADDRESS(ROW($B$8),COLUMN($B$8),1,TRUE),"Return to Cell B8")</f>
        <v>Return to Cell B8</v>
      </c>
      <c r="BH231" s="67"/>
      <c r="BI231" s="67"/>
      <c r="BJ231" s="67"/>
      <c r="BK231" s="67"/>
      <c r="BL231" s="67"/>
      <c r="BM231" s="67"/>
      <c r="BN231" s="67"/>
      <c r="BO231" s="67"/>
      <c r="BP231" s="67"/>
      <c r="BQ231" s="67"/>
      <c r="BR231" s="67"/>
      <c r="BS231" s="67"/>
      <c r="BT231" s="67"/>
      <c r="BU231" s="67"/>
      <c r="BV231" s="67"/>
      <c r="BW231" s="67"/>
      <c r="BX231" s="67"/>
      <c r="BY231" s="67"/>
      <c r="BZ231" s="67"/>
      <c r="CA231" s="67"/>
      <c r="CD231" s="96">
        <v>40</v>
      </c>
      <c r="CE231">
        <v>0.23</v>
      </c>
      <c r="CF231">
        <f t="shared" si="55"/>
        <v>19.600000000000001</v>
      </c>
      <c r="CG231">
        <f t="shared" si="56"/>
        <v>2.8000000000000003</v>
      </c>
      <c r="CI231">
        <v>4</v>
      </c>
      <c r="CJ231">
        <f>CE232+0.5*(CE233-CE232)/(CG233-CG232)</f>
        <v>0.3914285714285714</v>
      </c>
      <c r="CK231">
        <v>0.3914285714285714</v>
      </c>
    </row>
    <row r="232" spans="1:89" x14ac:dyDescent="0.15">
      <c r="A232" s="170"/>
      <c r="B232" s="25"/>
      <c r="D232" s="7"/>
      <c r="E232" s="7"/>
      <c r="G232"/>
      <c r="I232" s="11"/>
      <c r="J232" s="8"/>
      <c r="L232" s="11"/>
      <c r="M232" s="15"/>
      <c r="N232" s="11"/>
      <c r="O232" s="11"/>
      <c r="P232" s="11"/>
      <c r="Q232" s="11"/>
      <c r="R232" s="11"/>
      <c r="Z232" s="25"/>
      <c r="AA232" s="73"/>
      <c r="AB232" s="25"/>
      <c r="AC232" s="25"/>
      <c r="BE232" s="67"/>
      <c r="BF232" s="67"/>
      <c r="BG232" s="27"/>
      <c r="BH232" s="67"/>
      <c r="BI232" s="67"/>
      <c r="BJ232" s="67"/>
      <c r="BK232" s="67"/>
      <c r="BL232" s="67"/>
      <c r="BM232" s="67"/>
      <c r="BN232" s="67"/>
      <c r="BO232" s="67"/>
      <c r="BP232" s="67"/>
      <c r="BQ232" s="67"/>
      <c r="BR232" s="67"/>
      <c r="BS232" s="67"/>
      <c r="BT232" s="67"/>
      <c r="BU232" s="67"/>
      <c r="BV232" s="67"/>
      <c r="BW232" s="67"/>
      <c r="BX232" s="67"/>
      <c r="BY232" s="67"/>
      <c r="BZ232" s="67"/>
      <c r="CA232" s="67"/>
      <c r="CD232" s="96">
        <v>50</v>
      </c>
      <c r="CE232" s="96">
        <v>0.32</v>
      </c>
      <c r="CF232">
        <f t="shared" si="55"/>
        <v>24.5</v>
      </c>
      <c r="CG232">
        <f t="shared" si="56"/>
        <v>3.5</v>
      </c>
      <c r="CI232">
        <v>5</v>
      </c>
      <c r="CJ232">
        <f>CE234+0.1*(CE235-CE234)/(CG235-CG234)</f>
        <v>0.5714285714285714</v>
      </c>
      <c r="CK232">
        <v>0.5714285714285714</v>
      </c>
    </row>
    <row r="233" spans="1:89" x14ac:dyDescent="0.15">
      <c r="A233" s="170"/>
      <c r="B233" s="25"/>
      <c r="D233" s="7"/>
      <c r="E233" s="7"/>
      <c r="G233"/>
      <c r="I233" s="11"/>
      <c r="J233" s="8"/>
      <c r="L233" s="11"/>
      <c r="M233" s="15"/>
      <c r="N233" s="11"/>
      <c r="O233" s="11"/>
      <c r="P233" s="11"/>
      <c r="Q233" s="11"/>
      <c r="R233" s="11"/>
      <c r="Z233" s="25"/>
      <c r="AA233" s="73"/>
      <c r="AB233" s="25"/>
      <c r="AC233" s="25"/>
      <c r="BE233" s="141" t="s">
        <v>114</v>
      </c>
      <c r="BF233" s="67"/>
      <c r="BG233" s="67"/>
      <c r="BH233" s="67"/>
      <c r="BI233" s="67"/>
      <c r="BJ233" s="67"/>
      <c r="BK233" s="67"/>
      <c r="BL233" s="67"/>
      <c r="BM233" s="67"/>
      <c r="BN233" s="67"/>
      <c r="BO233" s="67"/>
      <c r="BP233" s="67"/>
      <c r="BQ233" s="67"/>
      <c r="BR233" s="67"/>
      <c r="BS233" s="67"/>
      <c r="BT233" s="67"/>
      <c r="BU233" s="67"/>
      <c r="BV233" s="67"/>
      <c r="BW233" s="67"/>
      <c r="BX233" s="67"/>
      <c r="BY233" s="67"/>
      <c r="BZ233" s="67"/>
      <c r="CA233" s="67"/>
      <c r="CD233" s="96">
        <v>60</v>
      </c>
      <c r="CE233">
        <v>0.42</v>
      </c>
      <c r="CF233">
        <f t="shared" si="55"/>
        <v>29.4</v>
      </c>
      <c r="CG233">
        <f t="shared" si="56"/>
        <v>4.2</v>
      </c>
      <c r="CI233">
        <v>6</v>
      </c>
      <c r="CJ233">
        <f>CE235+0.4*(CE236-CE235)/(CG236-CG235)</f>
        <v>0.78571428571428581</v>
      </c>
      <c r="CK233">
        <v>0.78571428571428581</v>
      </c>
    </row>
    <row r="234" spans="1:89" x14ac:dyDescent="0.15">
      <c r="A234" s="170"/>
      <c r="B234" s="25"/>
      <c r="D234" s="7"/>
      <c r="E234" s="7"/>
      <c r="G234"/>
      <c r="I234" s="11"/>
      <c r="J234" s="8"/>
      <c r="L234" s="11"/>
      <c r="M234" s="15"/>
      <c r="N234" s="11"/>
      <c r="O234" s="11"/>
      <c r="P234" s="11"/>
      <c r="Q234" s="11"/>
      <c r="R234" s="11"/>
      <c r="Z234" s="25"/>
      <c r="AA234" s="73"/>
      <c r="AB234" s="25"/>
      <c r="AC234" s="25"/>
      <c r="BE234" s="67" t="s">
        <v>115</v>
      </c>
      <c r="BF234" s="67"/>
      <c r="BG234" s="67" t="s">
        <v>116</v>
      </c>
      <c r="BH234" s="67"/>
      <c r="BI234" s="67"/>
      <c r="BJ234" s="67"/>
      <c r="BK234" s="67"/>
      <c r="BL234" s="67"/>
      <c r="BM234" s="67"/>
      <c r="BN234" s="67"/>
      <c r="BO234" s="67"/>
      <c r="BP234" s="67"/>
      <c r="BQ234" s="67"/>
      <c r="BR234" s="67"/>
      <c r="BS234" s="67"/>
      <c r="BT234" s="67"/>
      <c r="BU234" s="67"/>
      <c r="BV234" s="67"/>
      <c r="BW234" s="67"/>
      <c r="BX234" s="67"/>
      <c r="BY234" s="67"/>
      <c r="BZ234" s="67"/>
      <c r="CA234" s="67"/>
      <c r="CD234" s="96">
        <v>70</v>
      </c>
      <c r="CE234">
        <v>0.55000000000000004</v>
      </c>
      <c r="CF234">
        <f t="shared" si="55"/>
        <v>34.299999999999997</v>
      </c>
      <c r="CG234">
        <f t="shared" si="56"/>
        <v>4.8999999999999995</v>
      </c>
      <c r="CI234">
        <v>7</v>
      </c>
      <c r="CJ234">
        <v>0.95</v>
      </c>
      <c r="CK234">
        <v>0.95</v>
      </c>
    </row>
    <row r="235" spans="1:89" x14ac:dyDescent="0.15">
      <c r="A235" s="170"/>
      <c r="B235" s="25"/>
      <c r="D235" s="7"/>
      <c r="E235" s="7"/>
      <c r="G235"/>
      <c r="I235" s="11"/>
      <c r="J235" s="8"/>
      <c r="L235" s="11"/>
      <c r="M235" s="15"/>
      <c r="N235" s="11"/>
      <c r="O235" s="11"/>
      <c r="P235" s="11"/>
      <c r="Q235" s="11"/>
      <c r="R235" s="11"/>
      <c r="Z235" s="25"/>
      <c r="AA235" s="73"/>
      <c r="AB235" s="25"/>
      <c r="AC235" s="25"/>
      <c r="BE235" s="67" t="s">
        <v>117</v>
      </c>
      <c r="BF235" s="67"/>
      <c r="BG235" s="27" t="s">
        <v>118</v>
      </c>
      <c r="BH235" s="67"/>
      <c r="BI235" s="67"/>
      <c r="BJ235" s="67"/>
      <c r="BK235" s="67"/>
      <c r="BL235" s="67"/>
      <c r="BM235" s="67"/>
      <c r="BN235" s="67"/>
      <c r="BO235" s="67"/>
      <c r="BP235" s="67"/>
      <c r="BQ235" s="67"/>
      <c r="BR235" s="67"/>
      <c r="BS235" s="67"/>
      <c r="BT235" s="67"/>
      <c r="BU235" s="67"/>
      <c r="BV235" s="67"/>
      <c r="BW235" s="67"/>
      <c r="BX235" s="67"/>
      <c r="BY235" s="67"/>
      <c r="BZ235" s="67"/>
      <c r="CA235" s="67"/>
      <c r="CD235" s="96">
        <v>80</v>
      </c>
      <c r="CE235">
        <v>0.7</v>
      </c>
      <c r="CF235">
        <f t="shared" si="55"/>
        <v>39.200000000000003</v>
      </c>
      <c r="CG235">
        <f t="shared" si="56"/>
        <v>5.6000000000000005</v>
      </c>
      <c r="CI235">
        <v>8</v>
      </c>
      <c r="CJ235">
        <f>0.95+0.01/2.4</f>
        <v>0.95416666666666661</v>
      </c>
      <c r="CK235">
        <v>0.95416666666666661</v>
      </c>
    </row>
    <row r="236" spans="1:89" x14ac:dyDescent="0.15">
      <c r="A236" s="170"/>
      <c r="B236" s="25"/>
      <c r="D236" s="7"/>
      <c r="E236" s="7"/>
      <c r="G236"/>
      <c r="I236" s="11"/>
      <c r="J236" s="8"/>
      <c r="L236" s="11"/>
      <c r="M236" s="15"/>
      <c r="N236" s="11"/>
      <c r="O236" s="11"/>
      <c r="P236" s="11"/>
      <c r="Q236" s="11"/>
      <c r="R236" s="11"/>
      <c r="Z236" s="25"/>
      <c r="AA236" s="73"/>
      <c r="AB236" s="25"/>
      <c r="AC236" s="25"/>
      <c r="BE236" s="67"/>
      <c r="BF236" s="67"/>
      <c r="BG236" s="67"/>
      <c r="BH236" s="67"/>
      <c r="BI236" s="67"/>
      <c r="BJ236" s="67"/>
      <c r="BK236" s="67"/>
      <c r="BL236" s="67"/>
      <c r="BM236" s="67"/>
      <c r="BN236" s="67"/>
      <c r="BO236" s="67"/>
      <c r="BP236" s="67"/>
      <c r="BQ236" s="67"/>
      <c r="BR236" s="67"/>
      <c r="BS236" s="67"/>
      <c r="BT236" s="67"/>
      <c r="BU236" s="67"/>
      <c r="BV236" s="67"/>
      <c r="BW236" s="67"/>
      <c r="BX236" s="67"/>
      <c r="BY236" s="67"/>
      <c r="BZ236" s="67"/>
      <c r="CA236" s="67"/>
      <c r="CD236" s="96">
        <v>90</v>
      </c>
      <c r="CE236">
        <v>0.85</v>
      </c>
      <c r="CF236">
        <f t="shared" si="55"/>
        <v>44.1</v>
      </c>
      <c r="CG236">
        <f t="shared" si="56"/>
        <v>6.3</v>
      </c>
      <c r="CI236">
        <v>9</v>
      </c>
      <c r="CJ236">
        <f>0.95+2*0.01/2.4</f>
        <v>0.95833333333333326</v>
      </c>
      <c r="CK236">
        <v>0.95833333333333326</v>
      </c>
    </row>
    <row r="237" spans="1:89" x14ac:dyDescent="0.15">
      <c r="A237" s="170"/>
      <c r="B237" s="25"/>
      <c r="D237" s="7"/>
      <c r="E237" s="7"/>
      <c r="G237"/>
      <c r="I237" s="11"/>
      <c r="J237" s="8"/>
      <c r="L237" s="11"/>
      <c r="M237" s="15"/>
      <c r="N237" s="11"/>
      <c r="O237" s="11"/>
      <c r="P237" s="11"/>
      <c r="Q237" s="11"/>
      <c r="R237" s="11"/>
      <c r="Z237" s="25"/>
      <c r="AA237" s="73"/>
      <c r="AB237" s="25"/>
      <c r="AC237" s="25"/>
      <c r="BE237" s="67" t="s">
        <v>365</v>
      </c>
      <c r="BF237" s="67"/>
      <c r="BG237" s="67"/>
      <c r="BH237" s="67"/>
      <c r="BI237" s="67"/>
      <c r="BJ237" s="67"/>
      <c r="BK237" s="67"/>
      <c r="BL237" s="67"/>
      <c r="BM237" s="67"/>
      <c r="BN237" s="67"/>
      <c r="BO237" s="67"/>
      <c r="BP237" s="67"/>
      <c r="BQ237" s="67"/>
      <c r="BR237" s="67"/>
      <c r="BS237" s="67"/>
      <c r="BT237" s="67"/>
      <c r="BU237" s="67"/>
      <c r="BV237" s="67"/>
      <c r="BW237" s="67"/>
      <c r="BX237" s="67"/>
      <c r="BY237" s="67"/>
      <c r="BZ237" s="67"/>
      <c r="CA237" s="67"/>
      <c r="CD237" s="96">
        <v>100</v>
      </c>
      <c r="CE237">
        <v>0.95</v>
      </c>
      <c r="CF237">
        <f t="shared" si="55"/>
        <v>49</v>
      </c>
      <c r="CG237">
        <f t="shared" si="56"/>
        <v>7</v>
      </c>
      <c r="CI237">
        <v>10</v>
      </c>
      <c r="CJ237">
        <f>CE241+0.6*(CE242-CE241)/(CG242-CG241)</f>
        <v>0.95579999999999998</v>
      </c>
      <c r="CK237">
        <v>0.95579999999999998</v>
      </c>
    </row>
    <row r="238" spans="1:89" x14ac:dyDescent="0.15">
      <c r="A238" s="170"/>
      <c r="B238" s="25"/>
      <c r="D238" s="7"/>
      <c r="E238" s="7"/>
      <c r="G238"/>
      <c r="I238" s="11"/>
      <c r="J238" s="8"/>
      <c r="L238" s="11"/>
      <c r="M238" s="15"/>
      <c r="N238" s="11"/>
      <c r="O238" s="11"/>
      <c r="P238" s="11"/>
      <c r="Q238" s="11"/>
      <c r="R238" s="11"/>
      <c r="Z238" s="25"/>
      <c r="AA238" s="73"/>
      <c r="AB238" s="25"/>
      <c r="AC238" s="25"/>
      <c r="BE238" s="70" t="s">
        <v>120</v>
      </c>
      <c r="BF238" s="375" t="s">
        <v>121</v>
      </c>
      <c r="BG238" s="375"/>
      <c r="BH238" s="375"/>
      <c r="BI238" s="375"/>
      <c r="BJ238" s="375"/>
      <c r="BK238" s="375"/>
      <c r="BL238" s="375"/>
      <c r="BM238" s="375"/>
      <c r="BN238" s="375"/>
      <c r="BO238" s="375"/>
      <c r="BP238" s="375"/>
      <c r="BQ238" s="375"/>
      <c r="BR238" s="375"/>
      <c r="BS238" s="375"/>
      <c r="BT238" s="375"/>
      <c r="BU238" s="375"/>
      <c r="BV238" s="375"/>
      <c r="BW238" s="375"/>
      <c r="BX238" s="375"/>
      <c r="BY238" s="375"/>
      <c r="BZ238" s="375"/>
      <c r="CA238" s="375"/>
      <c r="CI238">
        <v>11</v>
      </c>
      <c r="CJ238">
        <f>CE242+0.1*(CE243-CE242)/(CG243-CG242)</f>
        <v>0.94929999999999992</v>
      </c>
      <c r="CK238">
        <v>0.94929999999999992</v>
      </c>
    </row>
    <row r="239" spans="1:89" ht="15" x14ac:dyDescent="0.15">
      <c r="A239" s="170"/>
      <c r="B239" s="25"/>
      <c r="D239" s="7"/>
      <c r="E239" s="7"/>
      <c r="G239"/>
      <c r="I239" s="11"/>
      <c r="J239" s="8"/>
      <c r="L239" s="11"/>
      <c r="M239" s="15"/>
      <c r="N239" s="11"/>
      <c r="O239" s="11"/>
      <c r="P239" s="11"/>
      <c r="Q239" s="11"/>
      <c r="R239" s="11"/>
      <c r="Z239" s="25"/>
      <c r="AA239" s="73"/>
      <c r="AB239" s="25"/>
      <c r="AC239" s="25"/>
      <c r="BE239" s="73" t="s">
        <v>366</v>
      </c>
      <c r="BF239" s="375" t="s">
        <v>123</v>
      </c>
      <c r="BG239" s="375"/>
      <c r="BH239" s="375"/>
      <c r="BI239" s="375"/>
      <c r="BJ239" s="375"/>
      <c r="BK239" s="375"/>
      <c r="BL239" s="375"/>
      <c r="BM239" s="375"/>
      <c r="BN239" s="375"/>
      <c r="BO239" s="375"/>
      <c r="BP239" s="375"/>
      <c r="BQ239" s="375"/>
      <c r="BR239" s="375"/>
      <c r="BS239" s="375"/>
      <c r="BT239" s="375"/>
      <c r="BU239" s="375"/>
      <c r="BV239" s="375"/>
      <c r="BW239" s="375" t="s">
        <v>124</v>
      </c>
      <c r="BX239" s="375"/>
      <c r="BY239" s="375"/>
      <c r="BZ239" s="375"/>
      <c r="CA239" s="375"/>
      <c r="CD239" s="67" t="s">
        <v>367</v>
      </c>
      <c r="CF239" s="67" t="s">
        <v>368</v>
      </c>
      <c r="CI239">
        <v>12</v>
      </c>
      <c r="CJ239">
        <f>CE242+1.1*(CE243-CE242)/(CG243-CG242)</f>
        <v>0.94229999999999992</v>
      </c>
      <c r="CK239">
        <v>0.94229999999999992</v>
      </c>
    </row>
    <row r="240" spans="1:89" x14ac:dyDescent="0.15">
      <c r="A240" s="170"/>
      <c r="B240" s="25"/>
      <c r="D240" s="7"/>
      <c r="E240" s="7"/>
      <c r="G240"/>
      <c r="I240" s="11"/>
      <c r="J240" s="8"/>
      <c r="L240" s="11"/>
      <c r="M240" s="15"/>
      <c r="N240" s="11"/>
      <c r="O240" s="11"/>
      <c r="P240" s="11"/>
      <c r="Q240" s="11"/>
      <c r="R240" s="11"/>
      <c r="Z240" s="25"/>
      <c r="AA240" s="73"/>
      <c r="AB240" s="25"/>
      <c r="AC240" s="25"/>
      <c r="BE240" s="114"/>
      <c r="BF240" s="113">
        <v>1</v>
      </c>
      <c r="BG240" s="113">
        <v>2</v>
      </c>
      <c r="BH240" s="113">
        <v>3</v>
      </c>
      <c r="BI240" s="113">
        <v>4</v>
      </c>
      <c r="BJ240" s="113">
        <v>5</v>
      </c>
      <c r="BK240" s="113">
        <v>6</v>
      </c>
      <c r="BL240" s="113">
        <v>7</v>
      </c>
      <c r="BM240" s="113">
        <v>8</v>
      </c>
      <c r="BN240" s="113">
        <v>9</v>
      </c>
      <c r="BO240" s="113">
        <v>10</v>
      </c>
      <c r="BP240" s="113">
        <v>11</v>
      </c>
      <c r="BQ240" s="113">
        <v>12</v>
      </c>
      <c r="BR240" s="113">
        <v>13</v>
      </c>
      <c r="BS240" s="113">
        <v>14</v>
      </c>
      <c r="BT240" s="113">
        <v>15</v>
      </c>
      <c r="BU240" s="113">
        <v>16</v>
      </c>
      <c r="BV240" s="103">
        <v>17</v>
      </c>
      <c r="BW240" s="104">
        <v>18</v>
      </c>
      <c r="BX240" s="113">
        <v>19</v>
      </c>
      <c r="BY240" s="113">
        <v>20</v>
      </c>
      <c r="BZ240" s="113">
        <v>21</v>
      </c>
      <c r="CA240" s="103">
        <v>22</v>
      </c>
      <c r="CD240" s="67" t="s">
        <v>367</v>
      </c>
      <c r="CE240" s="67" t="s">
        <v>316</v>
      </c>
      <c r="CG240" s="67" t="s">
        <v>369</v>
      </c>
      <c r="CI240">
        <v>13</v>
      </c>
      <c r="CJ240">
        <f>CE243+0.7*(CE244-CE243)/(CG244-CG243)</f>
        <v>0.9204</v>
      </c>
      <c r="CK240">
        <v>0.9204</v>
      </c>
    </row>
    <row r="241" spans="1:89" ht="16" x14ac:dyDescent="0.2">
      <c r="A241" s="170"/>
      <c r="B241" s="25"/>
      <c r="D241" s="7"/>
      <c r="E241" s="7"/>
      <c r="G241"/>
      <c r="I241" s="11"/>
      <c r="J241" s="8"/>
      <c r="L241" s="11"/>
      <c r="M241" s="15"/>
      <c r="N241" s="11"/>
      <c r="O241" s="11"/>
      <c r="P241" s="11"/>
      <c r="Q241" s="11"/>
      <c r="R241" s="11"/>
      <c r="Z241" s="25"/>
      <c r="AA241" s="73"/>
      <c r="AB241" s="25"/>
      <c r="AC241" s="25"/>
      <c r="BE241" s="105">
        <v>0</v>
      </c>
      <c r="BF241">
        <v>0.32666666666666666</v>
      </c>
      <c r="BG241">
        <v>0.41000000000000003</v>
      </c>
      <c r="BH241">
        <v>0.50666666666666671</v>
      </c>
      <c r="BI241">
        <v>0.62333333333333341</v>
      </c>
      <c r="BJ241">
        <v>0.74333333333333329</v>
      </c>
      <c r="BK241">
        <v>0.86555555555555552</v>
      </c>
      <c r="BL241">
        <v>0.93888888888888899</v>
      </c>
      <c r="BM241">
        <v>1</v>
      </c>
      <c r="BN241">
        <v>1.0111111111111111</v>
      </c>
      <c r="BO241">
        <v>1.0177777777777777</v>
      </c>
      <c r="BP241">
        <v>1.0066666666666666</v>
      </c>
      <c r="BQ241">
        <v>0.98444444444444434</v>
      </c>
      <c r="BR241">
        <v>0.94555555555555559</v>
      </c>
      <c r="BS241">
        <v>0.87666666666666715</v>
      </c>
      <c r="BT241">
        <v>0.78777777777777813</v>
      </c>
      <c r="BU241">
        <v>0.65000000000000036</v>
      </c>
      <c r="BV241">
        <v>0.50000000000000044</v>
      </c>
      <c r="BW241">
        <v>0.1</v>
      </c>
      <c r="BX241" s="371">
        <v>0.1</v>
      </c>
      <c r="BY241">
        <v>0.1</v>
      </c>
      <c r="BZ241">
        <v>0.1</v>
      </c>
      <c r="CA241">
        <v>0.1</v>
      </c>
      <c r="CD241">
        <v>10</v>
      </c>
      <c r="CE241">
        <v>0.96</v>
      </c>
      <c r="CG241" s="180">
        <f t="shared" ref="CG241:CG249" si="57">$CG$298+CD241/7</f>
        <v>9.4285714285714288</v>
      </c>
      <c r="CI241">
        <v>14</v>
      </c>
      <c r="CJ241">
        <f>CE244+0.3*(CE245-CE244)/(CG245-CG244)</f>
        <v>0.88949999999999996</v>
      </c>
      <c r="CK241">
        <v>0.88949999999999996</v>
      </c>
    </row>
    <row r="242" spans="1:89" x14ac:dyDescent="0.15">
      <c r="A242" s="170"/>
      <c r="B242" s="25"/>
      <c r="D242" s="7"/>
      <c r="E242" s="7"/>
      <c r="G242"/>
      <c r="I242" s="11"/>
      <c r="J242" s="8"/>
      <c r="L242" s="11"/>
      <c r="M242" s="15"/>
      <c r="N242" s="11"/>
      <c r="O242" s="11"/>
      <c r="P242" s="11"/>
      <c r="Q242" s="11"/>
      <c r="R242" s="11"/>
      <c r="Z242" s="25"/>
      <c r="AA242" s="73"/>
      <c r="AB242" s="25"/>
      <c r="AC242" s="25"/>
      <c r="BE242" s="105">
        <v>50</v>
      </c>
      <c r="BF242">
        <v>0.2</v>
      </c>
      <c r="BG242">
        <v>0.2</v>
      </c>
      <c r="BH242">
        <v>0.25571428571428573</v>
      </c>
      <c r="BI242">
        <v>0.3914285714285714</v>
      </c>
      <c r="BJ242">
        <v>0.5714285714285714</v>
      </c>
      <c r="BK242">
        <v>0.78571428571428581</v>
      </c>
      <c r="BL242">
        <v>0.95</v>
      </c>
      <c r="BM242">
        <v>0.95416666666666661</v>
      </c>
      <c r="BN242">
        <v>0.95833333333333326</v>
      </c>
      <c r="BO242">
        <v>0.95579999999999998</v>
      </c>
      <c r="BP242">
        <v>0.94929999999999992</v>
      </c>
      <c r="BQ242">
        <v>0.94229999999999992</v>
      </c>
      <c r="BR242">
        <v>0.9204</v>
      </c>
      <c r="BS242">
        <v>0.88949999999999996</v>
      </c>
      <c r="BT242">
        <v>0.85449999999999993</v>
      </c>
      <c r="BU242">
        <v>0.81219999999999992</v>
      </c>
      <c r="BV242">
        <v>0.77600000000000002</v>
      </c>
      <c r="BW242">
        <v>0.74</v>
      </c>
      <c r="BX242">
        <v>0.46700000000000036</v>
      </c>
      <c r="BY242">
        <v>0.30799999999999994</v>
      </c>
      <c r="BZ242">
        <v>0.25</v>
      </c>
      <c r="CA242">
        <v>0.2</v>
      </c>
      <c r="CD242">
        <v>20</v>
      </c>
      <c r="CE242">
        <v>0.95</v>
      </c>
      <c r="CG242" s="180">
        <f t="shared" si="57"/>
        <v>10.857142857142858</v>
      </c>
      <c r="CH242" s="67"/>
      <c r="CI242">
        <v>15</v>
      </c>
      <c r="CJ242">
        <f>CE244+1.3*(CE245-CE244)/(CG245-CG244)</f>
        <v>0.85449999999999993</v>
      </c>
      <c r="CK242">
        <v>0.85449999999999993</v>
      </c>
    </row>
    <row r="243" spans="1:89" x14ac:dyDescent="0.15">
      <c r="A243" s="170"/>
      <c r="B243" s="25"/>
      <c r="D243" s="7"/>
      <c r="E243" s="7"/>
      <c r="G243"/>
      <c r="I243" s="11"/>
      <c r="J243" s="8"/>
      <c r="L243" s="11"/>
      <c r="M243" s="15"/>
      <c r="N243" s="11"/>
      <c r="O243" s="11"/>
      <c r="P243" s="11"/>
      <c r="Q243" s="11"/>
      <c r="R243" s="11"/>
      <c r="Z243" s="25"/>
      <c r="AA243" s="73"/>
      <c r="AB243" s="25"/>
      <c r="AC243" s="25"/>
      <c r="BE243" s="105">
        <v>60</v>
      </c>
      <c r="BF243">
        <v>0.2</v>
      </c>
      <c r="BG243">
        <v>0.2</v>
      </c>
      <c r="BH243">
        <v>0.25571428571428573</v>
      </c>
      <c r="BI243">
        <v>0.3914285714285714</v>
      </c>
      <c r="BJ243">
        <v>0.5714285714285714</v>
      </c>
      <c r="BK243">
        <v>0.78571428571428581</v>
      </c>
      <c r="BL243">
        <v>0.95</v>
      </c>
      <c r="BM243">
        <v>0.95416666666666661</v>
      </c>
      <c r="BN243">
        <v>0.95833333333333326</v>
      </c>
      <c r="BO243">
        <v>0.95579999999999998</v>
      </c>
      <c r="BP243">
        <v>0.94929999999999992</v>
      </c>
      <c r="BQ243">
        <v>0.94229999999999992</v>
      </c>
      <c r="BR243">
        <v>0.9204</v>
      </c>
      <c r="BS243">
        <v>0.88949999999999996</v>
      </c>
      <c r="BT243">
        <v>0.85449999999999993</v>
      </c>
      <c r="BU243">
        <v>0.81219999999999992</v>
      </c>
      <c r="BV243">
        <v>0.77600000000000002</v>
      </c>
      <c r="BW243">
        <v>0.74</v>
      </c>
      <c r="BX243">
        <v>0.46700000000000036</v>
      </c>
      <c r="BY243">
        <v>0.30799999999999994</v>
      </c>
      <c r="BZ243">
        <v>0.25</v>
      </c>
      <c r="CA243">
        <v>0.2</v>
      </c>
      <c r="CD243">
        <v>30</v>
      </c>
      <c r="CE243">
        <v>0.94</v>
      </c>
      <c r="CG243" s="180">
        <f t="shared" si="57"/>
        <v>12.285714285714285</v>
      </c>
      <c r="CI243">
        <v>16</v>
      </c>
      <c r="CJ243">
        <f>CE245+0.9*(CE246-CE245)/(CG246-CG245)</f>
        <v>0.81219999999999992</v>
      </c>
      <c r="CK243">
        <v>0.81219999999999992</v>
      </c>
    </row>
    <row r="244" spans="1:89" x14ac:dyDescent="0.15">
      <c r="A244" s="170"/>
      <c r="B244" s="25"/>
      <c r="D244" s="7"/>
      <c r="E244" s="7"/>
      <c r="G244"/>
      <c r="I244" s="11"/>
      <c r="J244" s="8"/>
      <c r="L244" s="11"/>
      <c r="M244" s="15"/>
      <c r="N244" s="11"/>
      <c r="O244" s="11"/>
      <c r="P244" s="11"/>
      <c r="Q244" s="11"/>
      <c r="R244" s="11"/>
      <c r="Z244" s="25"/>
      <c r="AA244" s="73"/>
      <c r="AB244" s="25"/>
      <c r="AC244" s="25"/>
      <c r="BE244" s="105">
        <v>70</v>
      </c>
      <c r="BF244">
        <v>0.2</v>
      </c>
      <c r="BG244">
        <v>0.2</v>
      </c>
      <c r="BH244">
        <v>0.25571428571428573</v>
      </c>
      <c r="BI244">
        <v>0.3914285714285714</v>
      </c>
      <c r="BJ244">
        <v>0.5714285714285714</v>
      </c>
      <c r="BK244">
        <v>0.78571428571428581</v>
      </c>
      <c r="BL244">
        <v>0.95</v>
      </c>
      <c r="BM244">
        <v>0.95416666666666661</v>
      </c>
      <c r="BN244">
        <v>0.95833333333333326</v>
      </c>
      <c r="BO244">
        <v>0.95579999999999998</v>
      </c>
      <c r="BP244">
        <v>0.94929999999999992</v>
      </c>
      <c r="BQ244">
        <v>0.94229999999999992</v>
      </c>
      <c r="BR244">
        <v>0.9204</v>
      </c>
      <c r="BS244">
        <v>0.88949999999999996</v>
      </c>
      <c r="BT244">
        <v>0.85449999999999993</v>
      </c>
      <c r="BU244">
        <v>0.81219999999999992</v>
      </c>
      <c r="BV244">
        <v>0.77600000000000002</v>
      </c>
      <c r="BW244">
        <v>0.74</v>
      </c>
      <c r="BX244">
        <v>0.46700000000000036</v>
      </c>
      <c r="BY244">
        <v>0.30799999999999994</v>
      </c>
      <c r="BZ244">
        <v>0.25</v>
      </c>
      <c r="CA244">
        <v>0.2</v>
      </c>
      <c r="CD244" s="73">
        <v>40</v>
      </c>
      <c r="CE244" s="73">
        <v>0.9</v>
      </c>
      <c r="CG244" s="180">
        <f t="shared" si="57"/>
        <v>13.714285714285715</v>
      </c>
      <c r="CI244">
        <v>17</v>
      </c>
      <c r="CJ244">
        <f>CE246+0.4*(CE247-CE246)/(CG247-CG246)</f>
        <v>0.77600000000000002</v>
      </c>
      <c r="CK244">
        <v>0.77600000000000002</v>
      </c>
    </row>
    <row r="245" spans="1:89" x14ac:dyDescent="0.15">
      <c r="A245" s="170"/>
      <c r="B245" s="25"/>
      <c r="D245" s="7"/>
      <c r="E245" s="7"/>
      <c r="G245"/>
      <c r="I245" s="11"/>
      <c r="J245" s="8"/>
      <c r="L245" s="11"/>
      <c r="M245" s="15"/>
      <c r="N245" s="11"/>
      <c r="O245" s="11"/>
      <c r="P245" s="11"/>
      <c r="Q245" s="11"/>
      <c r="R245" s="11"/>
      <c r="Z245" s="25"/>
      <c r="AA245" s="73"/>
      <c r="AB245" s="25"/>
      <c r="AC245" s="25"/>
      <c r="BE245" s="105">
        <v>80</v>
      </c>
      <c r="BF245">
        <v>0.2</v>
      </c>
      <c r="BG245">
        <v>0.2</v>
      </c>
      <c r="BH245">
        <v>0.25571428571428573</v>
      </c>
      <c r="BI245">
        <v>0.3914285714285714</v>
      </c>
      <c r="BJ245">
        <v>0.5714285714285714</v>
      </c>
      <c r="BK245">
        <v>0.78571428571428581</v>
      </c>
      <c r="BL245">
        <v>0.95</v>
      </c>
      <c r="BM245">
        <v>0.95416666666666661</v>
      </c>
      <c r="BN245">
        <v>0.95833333333333326</v>
      </c>
      <c r="BO245">
        <v>0.95579999999999998</v>
      </c>
      <c r="BP245">
        <v>0.94929999999999992</v>
      </c>
      <c r="BQ245">
        <v>0.94229999999999992</v>
      </c>
      <c r="BR245">
        <v>0.9204</v>
      </c>
      <c r="BS245">
        <v>0.88949999999999996</v>
      </c>
      <c r="BT245">
        <v>0.85449999999999993</v>
      </c>
      <c r="BU245">
        <v>0.81219999999999992</v>
      </c>
      <c r="BV245">
        <v>0.77600000000000002</v>
      </c>
      <c r="BW245">
        <v>0.74</v>
      </c>
      <c r="BX245">
        <v>0.46700000000000036</v>
      </c>
      <c r="BY245">
        <v>0.30799999999999994</v>
      </c>
      <c r="BZ245">
        <v>0.25</v>
      </c>
      <c r="CA245">
        <v>0.2</v>
      </c>
      <c r="CD245" s="96">
        <v>50</v>
      </c>
      <c r="CE245" s="96">
        <v>0.85</v>
      </c>
      <c r="CG245" s="180">
        <f t="shared" si="57"/>
        <v>15.142857142857142</v>
      </c>
      <c r="CI245">
        <v>18</v>
      </c>
      <c r="CJ245">
        <v>0.74</v>
      </c>
      <c r="CK245">
        <v>0.74</v>
      </c>
    </row>
    <row r="246" spans="1:89" x14ac:dyDescent="0.15">
      <c r="A246" s="170"/>
      <c r="B246" s="25"/>
      <c r="D246" s="7"/>
      <c r="E246" s="7"/>
      <c r="G246"/>
      <c r="I246" s="11"/>
      <c r="J246" s="8"/>
      <c r="L246" s="11"/>
      <c r="M246" s="15"/>
      <c r="N246" s="11"/>
      <c r="O246" s="11"/>
      <c r="P246" s="11"/>
      <c r="Q246" s="11"/>
      <c r="R246" s="11"/>
      <c r="Z246" s="25"/>
      <c r="AA246" s="73"/>
      <c r="AB246" s="25"/>
      <c r="AC246" s="25"/>
      <c r="BE246" s="106">
        <v>90</v>
      </c>
      <c r="BF246">
        <v>0.2</v>
      </c>
      <c r="BG246">
        <v>0.2</v>
      </c>
      <c r="BH246">
        <v>0.25571428571428573</v>
      </c>
      <c r="BI246">
        <v>0.3914285714285714</v>
      </c>
      <c r="BJ246">
        <v>0.5714285714285714</v>
      </c>
      <c r="BK246">
        <v>0.78571428571428581</v>
      </c>
      <c r="BL246">
        <v>0.95</v>
      </c>
      <c r="BM246">
        <v>0.95416666666666661</v>
      </c>
      <c r="BN246">
        <v>0.95833333333333326</v>
      </c>
      <c r="BO246">
        <v>0.95579999999999998</v>
      </c>
      <c r="BP246">
        <v>0.94929999999999992</v>
      </c>
      <c r="BQ246">
        <v>0.94229999999999992</v>
      </c>
      <c r="BR246">
        <v>0.9204</v>
      </c>
      <c r="BS246">
        <v>0.88949999999999996</v>
      </c>
      <c r="BT246">
        <v>0.85449999999999993</v>
      </c>
      <c r="BU246">
        <v>0.81219999999999992</v>
      </c>
      <c r="BV246">
        <v>0.77600000000000002</v>
      </c>
      <c r="BW246">
        <v>0.74</v>
      </c>
      <c r="BX246">
        <v>0.46700000000000036</v>
      </c>
      <c r="BY246">
        <v>0.30799999999999994</v>
      </c>
      <c r="BZ246">
        <v>0.25</v>
      </c>
      <c r="CA246">
        <v>0.2</v>
      </c>
      <c r="CD246" s="96">
        <v>60</v>
      </c>
      <c r="CE246" s="96">
        <v>0.79</v>
      </c>
      <c r="CG246" s="180">
        <f t="shared" si="57"/>
        <v>16.571428571428569</v>
      </c>
      <c r="CI246">
        <v>19</v>
      </c>
      <c r="CJ246">
        <f>CE247+(CE248-CE247)/(CG248-CG247)</f>
        <v>0.46700000000000036</v>
      </c>
      <c r="CK246">
        <v>0.46700000000000036</v>
      </c>
    </row>
    <row r="247" spans="1:89" x14ac:dyDescent="0.15">
      <c r="A247" s="170"/>
      <c r="B247" s="25"/>
      <c r="D247" s="7"/>
      <c r="E247" s="7"/>
      <c r="G247"/>
      <c r="I247" s="11"/>
      <c r="J247" s="8"/>
      <c r="L247" s="11"/>
      <c r="M247" s="15"/>
      <c r="N247" s="11"/>
      <c r="O247" s="11"/>
      <c r="P247" s="11"/>
      <c r="Q247" s="11"/>
      <c r="R247" s="11"/>
      <c r="Z247" s="25"/>
      <c r="AA247" s="73"/>
      <c r="AB247" s="25"/>
      <c r="AC247" s="25"/>
      <c r="BE247" s="67"/>
      <c r="BF247" s="67"/>
      <c r="BG247" s="73" t="s">
        <v>125</v>
      </c>
      <c r="BH247" s="67"/>
      <c r="BI247" s="67"/>
      <c r="BJ247" s="67"/>
      <c r="BK247" s="73" t="s">
        <v>125</v>
      </c>
      <c r="BL247" s="73" t="s">
        <v>125</v>
      </c>
      <c r="BM247" s="73" t="s">
        <v>125</v>
      </c>
      <c r="BN247" s="73" t="s">
        <v>125</v>
      </c>
      <c r="BO247" s="67"/>
      <c r="BP247" s="73" t="s">
        <v>125</v>
      </c>
      <c r="BQ247" s="67"/>
      <c r="BR247" s="67"/>
      <c r="BS247" s="73" t="s">
        <v>125</v>
      </c>
      <c r="BT247" s="73" t="s">
        <v>125</v>
      </c>
      <c r="BU247" s="67"/>
      <c r="BV247" s="73" t="s">
        <v>125</v>
      </c>
      <c r="BW247" s="67"/>
      <c r="BX247" s="67"/>
      <c r="BY247" s="67"/>
      <c r="BZ247" s="67"/>
      <c r="CA247" s="67"/>
      <c r="CD247" s="96">
        <v>70</v>
      </c>
      <c r="CE247" s="96">
        <v>0.74</v>
      </c>
      <c r="CG247" s="180">
        <f t="shared" si="57"/>
        <v>18</v>
      </c>
      <c r="CI247">
        <v>20</v>
      </c>
      <c r="CJ247">
        <f>CE248+0.6*(CE249-CE248)/(CG249-CG248)</f>
        <v>0.30799999999999994</v>
      </c>
      <c r="CK247">
        <v>0.30799999999999994</v>
      </c>
    </row>
    <row r="248" spans="1:89" x14ac:dyDescent="0.15">
      <c r="A248" s="170"/>
      <c r="B248" s="25"/>
      <c r="D248" s="7"/>
      <c r="E248" s="7"/>
      <c r="G248"/>
      <c r="I248" s="11"/>
      <c r="J248" s="8"/>
      <c r="L248" s="11"/>
      <c r="M248" s="15"/>
      <c r="N248" s="11"/>
      <c r="O248" s="11"/>
      <c r="P248" s="11"/>
      <c r="Q248" s="11"/>
      <c r="R248" s="11"/>
      <c r="Z248" s="25"/>
      <c r="AA248" s="73"/>
      <c r="AB248" s="25"/>
      <c r="AC248" s="25"/>
      <c r="BE248" s="67"/>
      <c r="BF248" s="67"/>
      <c r="BG248" s="73" t="s">
        <v>126</v>
      </c>
      <c r="BH248" s="67"/>
      <c r="BI248" s="67"/>
      <c r="BJ248" s="67"/>
      <c r="BK248" s="73" t="s">
        <v>127</v>
      </c>
      <c r="BL248" s="73" t="s">
        <v>125</v>
      </c>
      <c r="BM248" s="73" t="s">
        <v>128</v>
      </c>
      <c r="BN248" s="73" t="s">
        <v>125</v>
      </c>
      <c r="BO248" s="67"/>
      <c r="BP248" s="73" t="s">
        <v>129</v>
      </c>
      <c r="BQ248" s="67"/>
      <c r="BR248" s="67"/>
      <c r="BS248" s="73" t="s">
        <v>130</v>
      </c>
      <c r="BT248" s="73" t="s">
        <v>125</v>
      </c>
      <c r="BU248" s="67"/>
      <c r="BV248" s="73" t="s">
        <v>131</v>
      </c>
      <c r="BW248" s="67"/>
      <c r="BX248" s="67"/>
      <c r="BY248" s="67"/>
      <c r="BZ248" s="67"/>
      <c r="CA248" s="67"/>
      <c r="CD248" s="96">
        <v>80</v>
      </c>
      <c r="CE248" s="96">
        <v>0.35</v>
      </c>
      <c r="CG248" s="180">
        <f t="shared" si="57"/>
        <v>19.428571428571431</v>
      </c>
      <c r="CI248">
        <v>21</v>
      </c>
      <c r="CJ248">
        <v>0.25</v>
      </c>
      <c r="CK248">
        <v>0.25</v>
      </c>
    </row>
    <row r="249" spans="1:89" x14ac:dyDescent="0.15">
      <c r="A249" s="170"/>
      <c r="B249" s="25"/>
      <c r="D249" s="7"/>
      <c r="E249" s="7"/>
      <c r="G249"/>
      <c r="I249" s="11"/>
      <c r="J249" s="8"/>
      <c r="L249" s="11"/>
      <c r="M249" s="15"/>
      <c r="N249" s="11"/>
      <c r="O249" s="11"/>
      <c r="P249" s="11"/>
      <c r="Q249" s="11"/>
      <c r="R249" s="11"/>
      <c r="Z249" s="25"/>
      <c r="AA249" s="73"/>
      <c r="AB249" s="25"/>
      <c r="AC249" s="25"/>
      <c r="BE249" s="67"/>
      <c r="BF249" s="67"/>
      <c r="BG249" s="73" t="s">
        <v>132</v>
      </c>
      <c r="BH249" s="67"/>
      <c r="BI249" s="67"/>
      <c r="BJ249" s="67"/>
      <c r="BK249" s="73" t="s">
        <v>132</v>
      </c>
      <c r="BL249" s="73" t="s">
        <v>125</v>
      </c>
      <c r="BM249" s="67"/>
      <c r="BN249" s="73" t="s">
        <v>125</v>
      </c>
      <c r="BO249" s="67"/>
      <c r="BP249" s="73" t="s">
        <v>133</v>
      </c>
      <c r="BQ249" s="67"/>
      <c r="BR249" s="67"/>
      <c r="BS249" s="73" t="s">
        <v>134</v>
      </c>
      <c r="BT249" s="73" t="s">
        <v>125</v>
      </c>
      <c r="BU249" s="67"/>
      <c r="BV249" s="73" t="s">
        <v>135</v>
      </c>
      <c r="BW249" s="67"/>
      <c r="BX249" s="67"/>
      <c r="BY249" s="67"/>
      <c r="BZ249" s="67"/>
      <c r="CA249" s="67"/>
      <c r="CD249" s="96">
        <v>90</v>
      </c>
      <c r="CE249" s="96">
        <v>0.25</v>
      </c>
      <c r="CG249" s="180">
        <f t="shared" si="57"/>
        <v>20.857142857142858</v>
      </c>
      <c r="CJ249">
        <v>0.2</v>
      </c>
      <c r="CK249">
        <v>0.2</v>
      </c>
    </row>
    <row r="250" spans="1:89" x14ac:dyDescent="0.15">
      <c r="A250" s="170"/>
      <c r="B250" s="25"/>
      <c r="D250" s="7"/>
      <c r="E250" s="7"/>
      <c r="G250"/>
      <c r="I250" s="11"/>
      <c r="J250" s="8"/>
      <c r="L250" s="11"/>
      <c r="M250" s="15"/>
      <c r="N250" s="11"/>
      <c r="O250" s="11"/>
      <c r="P250" s="11"/>
      <c r="Q250" s="11"/>
      <c r="R250" s="11"/>
      <c r="Z250" s="25"/>
      <c r="AA250" s="73"/>
      <c r="AB250" s="25"/>
      <c r="AC250" s="25"/>
      <c r="AE250" s="11"/>
      <c r="AF250" s="11"/>
      <c r="AG250" s="11"/>
      <c r="AH250" s="11"/>
      <c r="AI250" s="11"/>
      <c r="AJ250" s="11"/>
      <c r="AK250" s="11"/>
      <c r="AL250" s="11"/>
      <c r="BE250" s="67"/>
      <c r="BF250" s="67"/>
      <c r="BG250" s="67"/>
      <c r="BH250" s="67"/>
      <c r="BI250" s="67"/>
      <c r="BJ250" s="67"/>
      <c r="BK250" s="67"/>
      <c r="BL250" s="73" t="s">
        <v>136</v>
      </c>
      <c r="BM250" s="67"/>
      <c r="BN250" s="73" t="s">
        <v>137</v>
      </c>
      <c r="BO250" s="67"/>
      <c r="BP250" s="67"/>
      <c r="BQ250" s="67"/>
      <c r="BR250" s="67"/>
      <c r="BS250" s="67"/>
      <c r="BT250" s="73" t="s">
        <v>134</v>
      </c>
      <c r="BU250" s="67"/>
      <c r="BV250" s="67"/>
      <c r="BW250" s="67"/>
      <c r="BX250" s="67"/>
      <c r="BY250" s="67"/>
      <c r="BZ250" s="67"/>
      <c r="CA250" s="67"/>
    </row>
    <row r="251" spans="1:89" x14ac:dyDescent="0.15">
      <c r="A251" s="170"/>
      <c r="B251" s="25"/>
      <c r="D251" s="7"/>
      <c r="E251" s="7"/>
      <c r="G251"/>
      <c r="I251" s="11"/>
      <c r="J251" s="8"/>
      <c r="L251" s="11"/>
      <c r="M251" s="15"/>
      <c r="N251" s="11"/>
      <c r="O251" s="11"/>
      <c r="P251" s="11"/>
      <c r="Q251" s="11"/>
      <c r="R251" s="11"/>
      <c r="Z251" s="25"/>
      <c r="AA251" s="73"/>
      <c r="AB251" s="25"/>
      <c r="AC251" s="25"/>
      <c r="AE251" s="11"/>
      <c r="AF251" s="11"/>
      <c r="AG251" s="11"/>
      <c r="AH251" s="11"/>
      <c r="AI251" s="11"/>
      <c r="AJ251" s="11"/>
      <c r="AK251" s="11"/>
      <c r="AL251" s="11"/>
      <c r="BE251" s="66"/>
      <c r="BF251" s="67"/>
      <c r="BG251" s="67"/>
      <c r="BH251" s="67"/>
      <c r="BI251" s="67"/>
      <c r="BJ251" s="67"/>
      <c r="BK251" s="67"/>
      <c r="BL251" s="67"/>
      <c r="BM251" s="67"/>
      <c r="BN251" s="67"/>
      <c r="BO251" s="67"/>
      <c r="BP251" s="67"/>
      <c r="BQ251" s="67"/>
      <c r="BR251" s="67"/>
      <c r="BS251" s="67"/>
      <c r="BT251" s="67"/>
      <c r="BU251" s="67"/>
      <c r="BV251" s="67"/>
      <c r="BW251" s="67"/>
      <c r="BX251" s="67"/>
      <c r="BY251" s="67"/>
      <c r="BZ251" s="67"/>
      <c r="CA251" s="67"/>
    </row>
    <row r="252" spans="1:89" x14ac:dyDescent="0.15">
      <c r="A252" s="170"/>
      <c r="B252" s="25"/>
      <c r="D252" s="7"/>
      <c r="E252" s="7"/>
      <c r="G252"/>
      <c r="I252" s="11"/>
      <c r="J252" s="8"/>
      <c r="K252" s="181"/>
      <c r="L252" s="11"/>
      <c r="M252" s="15"/>
      <c r="N252" s="11"/>
      <c r="O252" s="11"/>
      <c r="P252" s="11"/>
      <c r="Q252" s="11"/>
      <c r="R252" s="11"/>
      <c r="Z252" s="25"/>
      <c r="AA252" s="73"/>
      <c r="AB252" s="25"/>
      <c r="AC252" s="25"/>
      <c r="AE252" s="11"/>
      <c r="AF252" s="11"/>
      <c r="AG252" s="11"/>
      <c r="AH252" s="11"/>
      <c r="AI252" s="11"/>
      <c r="AJ252" s="11"/>
      <c r="AK252" s="11"/>
      <c r="AL252" s="11"/>
      <c r="BE252" s="67" t="s">
        <v>370</v>
      </c>
      <c r="BF252" s="67"/>
      <c r="BG252" s="67"/>
      <c r="BH252" s="67"/>
      <c r="BI252" s="67"/>
      <c r="BJ252" s="67"/>
      <c r="BK252" s="67"/>
      <c r="BL252" s="67"/>
      <c r="BM252" s="67"/>
      <c r="BN252" s="67"/>
      <c r="BO252" s="67"/>
      <c r="BP252" s="67"/>
      <c r="BQ252" s="67"/>
      <c r="BR252" s="67"/>
      <c r="BS252" s="67"/>
      <c r="BT252" s="67"/>
      <c r="BU252" s="67"/>
      <c r="BV252" s="67"/>
      <c r="BW252" s="67"/>
      <c r="BX252" s="67"/>
      <c r="BY252" s="67"/>
      <c r="BZ252" s="67"/>
      <c r="CA252" s="67"/>
    </row>
    <row r="253" spans="1:89" x14ac:dyDescent="0.15">
      <c r="A253" s="170"/>
      <c r="B253" s="25"/>
      <c r="D253" s="7"/>
      <c r="E253" s="7"/>
      <c r="G253"/>
      <c r="I253" s="11"/>
      <c r="J253" s="8"/>
      <c r="L253" s="11"/>
      <c r="M253" s="15"/>
      <c r="N253" s="11"/>
      <c r="O253" s="11"/>
      <c r="P253" s="11"/>
      <c r="Q253" s="11"/>
      <c r="R253" s="11"/>
      <c r="Z253" s="25"/>
      <c r="AA253" s="73"/>
      <c r="AB253" s="25"/>
      <c r="AC253" s="25"/>
      <c r="AE253" s="11"/>
      <c r="AF253" s="11"/>
      <c r="AG253" s="11"/>
      <c r="AH253" s="11"/>
      <c r="AI253" s="11"/>
      <c r="AJ253" s="11"/>
      <c r="AK253" s="11"/>
      <c r="AL253" s="11"/>
      <c r="BE253" s="70" t="s">
        <v>120</v>
      </c>
      <c r="BF253" s="375" t="s">
        <v>121</v>
      </c>
      <c r="BG253" s="375"/>
      <c r="BH253" s="375"/>
      <c r="BI253" s="375"/>
      <c r="BJ253" s="375"/>
      <c r="BK253" s="375"/>
      <c r="BL253" s="375"/>
      <c r="BM253" s="375"/>
      <c r="BN253" s="375"/>
      <c r="BO253" s="375"/>
      <c r="BP253" s="375"/>
      <c r="BQ253" s="375"/>
      <c r="BR253" s="375"/>
      <c r="BS253" s="375"/>
      <c r="BT253" s="375"/>
      <c r="BU253" s="375"/>
      <c r="BV253" s="375"/>
      <c r="BW253" s="375"/>
      <c r="BX253" s="375"/>
      <c r="BY253" s="375"/>
      <c r="BZ253" s="375"/>
      <c r="CA253" s="375"/>
    </row>
    <row r="254" spans="1:89" ht="15" x14ac:dyDescent="0.15">
      <c r="A254" s="170"/>
      <c r="B254" s="25"/>
      <c r="D254" s="7"/>
      <c r="E254" s="7"/>
      <c r="G254"/>
      <c r="I254" s="11"/>
      <c r="J254" s="8"/>
      <c r="L254" s="11"/>
      <c r="M254" s="15"/>
      <c r="N254" s="11"/>
      <c r="O254" s="11"/>
      <c r="P254" s="11"/>
      <c r="Q254" s="11"/>
      <c r="R254" s="11"/>
      <c r="Z254" s="25"/>
      <c r="AA254" s="73"/>
      <c r="AB254" s="25"/>
      <c r="AC254" s="25"/>
      <c r="AE254" s="11"/>
      <c r="AF254" s="11"/>
      <c r="AG254" s="11"/>
      <c r="AH254" s="11"/>
      <c r="AI254" s="11"/>
      <c r="AJ254" s="11"/>
      <c r="AK254" s="11"/>
      <c r="AL254" s="11"/>
      <c r="BE254" s="73" t="s">
        <v>366</v>
      </c>
      <c r="BF254" s="375" t="s">
        <v>123</v>
      </c>
      <c r="BG254" s="375"/>
      <c r="BH254" s="375"/>
      <c r="BI254" s="375"/>
      <c r="BJ254" s="375"/>
      <c r="BK254" s="375"/>
      <c r="BL254" s="375"/>
      <c r="BM254" s="375"/>
      <c r="BN254" s="375"/>
      <c r="BO254" s="375"/>
      <c r="BP254" s="375"/>
      <c r="BQ254" s="375"/>
      <c r="BR254" s="375"/>
      <c r="BS254" s="375"/>
      <c r="BT254" s="375"/>
      <c r="BU254" s="375"/>
      <c r="BV254" s="375" t="s">
        <v>124</v>
      </c>
      <c r="BW254" s="375"/>
      <c r="BX254" s="375"/>
      <c r="BY254" s="375"/>
      <c r="BZ254" s="375"/>
      <c r="CA254" s="375"/>
    </row>
    <row r="255" spans="1:89" x14ac:dyDescent="0.15">
      <c r="A255" s="170"/>
      <c r="B255" s="25"/>
      <c r="D255" s="7"/>
      <c r="E255" s="7"/>
      <c r="G255"/>
      <c r="I255" s="11"/>
      <c r="J255" s="8"/>
      <c r="L255" s="11"/>
      <c r="M255" s="15"/>
      <c r="N255" s="11"/>
      <c r="O255" s="11"/>
      <c r="P255" s="11"/>
      <c r="Q255" s="11"/>
      <c r="R255" s="11"/>
      <c r="Z255" s="25"/>
      <c r="AA255" s="73"/>
      <c r="AB255" s="25"/>
      <c r="AC255" s="25"/>
      <c r="BE255" s="114"/>
      <c r="BF255" s="113">
        <v>1</v>
      </c>
      <c r="BG255" s="113">
        <v>2</v>
      </c>
      <c r="BH255" s="113">
        <v>3</v>
      </c>
      <c r="BI255" s="113">
        <v>4</v>
      </c>
      <c r="BJ255" s="113">
        <v>5</v>
      </c>
      <c r="BK255" s="113">
        <v>6</v>
      </c>
      <c r="BL255" s="113">
        <v>7</v>
      </c>
      <c r="BM255" s="113">
        <v>8</v>
      </c>
      <c r="BN255" s="113">
        <v>9</v>
      </c>
      <c r="BO255" s="113">
        <v>10</v>
      </c>
      <c r="BP255" s="113">
        <v>11</v>
      </c>
      <c r="BQ255" s="113">
        <v>12</v>
      </c>
      <c r="BR255" s="113">
        <v>13</v>
      </c>
      <c r="BS255" s="113">
        <v>14</v>
      </c>
      <c r="BT255" s="113">
        <v>15</v>
      </c>
      <c r="BU255" s="103">
        <v>16</v>
      </c>
      <c r="BV255" s="104">
        <v>17</v>
      </c>
      <c r="BW255" s="113">
        <v>18</v>
      </c>
      <c r="BX255" s="113">
        <v>19</v>
      </c>
      <c r="BY255" s="113">
        <v>20</v>
      </c>
      <c r="BZ255" s="113">
        <v>21</v>
      </c>
      <c r="CA255" s="103">
        <v>22</v>
      </c>
    </row>
    <row r="256" spans="1:89" x14ac:dyDescent="0.15">
      <c r="A256" s="170"/>
      <c r="B256" s="25"/>
      <c r="D256" s="7"/>
      <c r="E256" s="7"/>
      <c r="G256"/>
      <c r="I256" s="11"/>
      <c r="J256" s="8"/>
      <c r="L256" s="11"/>
      <c r="M256" s="15"/>
      <c r="N256" s="11"/>
      <c r="O256" s="11"/>
      <c r="P256" s="11"/>
      <c r="Q256" s="11"/>
      <c r="R256" s="11"/>
      <c r="Z256" s="25"/>
      <c r="AA256" s="73"/>
      <c r="AB256" s="25"/>
      <c r="AC256" s="25"/>
      <c r="BE256" s="105">
        <v>1</v>
      </c>
      <c r="BF256">
        <v>0.2</v>
      </c>
      <c r="BG256">
        <v>0.23</v>
      </c>
      <c r="BH256">
        <v>0.32749999999999996</v>
      </c>
      <c r="BI256">
        <v>0.45</v>
      </c>
      <c r="BJ256">
        <v>0.57750000000000001</v>
      </c>
      <c r="BK256">
        <v>0.73</v>
      </c>
      <c r="BL256">
        <v>0.875</v>
      </c>
      <c r="BM256">
        <v>0.95</v>
      </c>
      <c r="BN256">
        <v>0.95</v>
      </c>
      <c r="BO256">
        <v>0.92899999999999994</v>
      </c>
      <c r="BP256">
        <v>0.88390000000000002</v>
      </c>
      <c r="BQ256">
        <v>0.72289999999999988</v>
      </c>
      <c r="BR256">
        <v>0.50340000000000029</v>
      </c>
      <c r="BS256">
        <v>0.29219999999999996</v>
      </c>
      <c r="BT256">
        <v>0.16619999999999982</v>
      </c>
      <c r="BU256">
        <v>0.11849999999999997</v>
      </c>
      <c r="BV256">
        <v>0.1</v>
      </c>
      <c r="BW256">
        <v>0.1</v>
      </c>
      <c r="BX256">
        <v>0.1</v>
      </c>
      <c r="BY256">
        <v>0.1</v>
      </c>
      <c r="BZ256">
        <v>0.1</v>
      </c>
      <c r="CA256">
        <v>0.1</v>
      </c>
    </row>
    <row r="257" spans="1:79" x14ac:dyDescent="0.15">
      <c r="A257" s="170"/>
      <c r="B257" s="25"/>
      <c r="D257" s="7"/>
      <c r="E257" s="7"/>
      <c r="G257"/>
      <c r="I257" s="11"/>
      <c r="J257" s="8"/>
      <c r="L257" s="11"/>
      <c r="M257" s="15"/>
      <c r="N257" s="11"/>
      <c r="O257" s="11"/>
      <c r="P257" s="11"/>
      <c r="Q257" s="11"/>
      <c r="R257" s="11"/>
      <c r="Z257" s="25"/>
      <c r="AA257" s="73"/>
      <c r="AB257" s="25"/>
      <c r="AC257" s="25"/>
      <c r="BE257" s="105">
        <v>1</v>
      </c>
      <c r="BF257">
        <v>0.2</v>
      </c>
      <c r="BG257">
        <v>0.23</v>
      </c>
      <c r="BH257">
        <v>0.32749999999999996</v>
      </c>
      <c r="BI257">
        <v>0.45</v>
      </c>
      <c r="BJ257">
        <v>0.57750000000000001</v>
      </c>
      <c r="BK257">
        <v>0.73</v>
      </c>
      <c r="BL257">
        <v>0.875</v>
      </c>
      <c r="BM257">
        <v>0.95</v>
      </c>
      <c r="BN257">
        <v>0.95</v>
      </c>
      <c r="BO257">
        <v>0.92899999999999994</v>
      </c>
      <c r="BP257">
        <v>0.88390000000000002</v>
      </c>
      <c r="BQ257">
        <v>0.72289999999999988</v>
      </c>
      <c r="BR257">
        <v>0.50340000000000029</v>
      </c>
      <c r="BS257">
        <v>0.29219999999999996</v>
      </c>
      <c r="BT257">
        <v>0.16619999999999982</v>
      </c>
      <c r="BU257">
        <v>0.11849999999999997</v>
      </c>
      <c r="BV257">
        <v>0.1</v>
      </c>
      <c r="BW257">
        <v>0.1</v>
      </c>
      <c r="BX257">
        <v>0.1</v>
      </c>
      <c r="BY257">
        <v>0.1</v>
      </c>
      <c r="BZ257">
        <v>0.1</v>
      </c>
      <c r="CA257">
        <v>0.1</v>
      </c>
    </row>
    <row r="258" spans="1:79" x14ac:dyDescent="0.15">
      <c r="A258" s="170"/>
      <c r="B258" s="25"/>
      <c r="D258" s="7"/>
      <c r="E258" s="7"/>
      <c r="G258"/>
      <c r="I258" s="11"/>
      <c r="J258" s="8"/>
      <c r="L258" s="11"/>
      <c r="M258" s="15"/>
      <c r="N258" s="11"/>
      <c r="O258" s="11"/>
      <c r="P258" s="11"/>
      <c r="Q258" s="11"/>
      <c r="R258" s="11"/>
      <c r="Z258" s="25"/>
      <c r="AA258" s="73"/>
      <c r="AB258" s="25"/>
      <c r="AC258" s="25"/>
      <c r="AM258" s="11"/>
      <c r="AN258" s="11"/>
      <c r="AO258" s="11"/>
      <c r="AP258" s="11"/>
      <c r="AQ258" s="11"/>
      <c r="AR258" s="11"/>
      <c r="AS258" s="11"/>
      <c r="AT258" s="11"/>
      <c r="AU258" s="11"/>
      <c r="AV258" s="11"/>
      <c r="AW258" s="11"/>
      <c r="AX258" s="11"/>
      <c r="AY258" s="11"/>
      <c r="AZ258" s="11"/>
      <c r="BE258" s="105">
        <v>1</v>
      </c>
      <c r="BF258">
        <v>0.2</v>
      </c>
      <c r="BG258">
        <v>0.23</v>
      </c>
      <c r="BH258">
        <v>0.32749999999999996</v>
      </c>
      <c r="BI258">
        <v>0.45</v>
      </c>
      <c r="BJ258">
        <v>0.57750000000000001</v>
      </c>
      <c r="BK258">
        <v>0.73</v>
      </c>
      <c r="BL258">
        <v>0.875</v>
      </c>
      <c r="BM258">
        <v>0.95</v>
      </c>
      <c r="BN258">
        <v>0.95</v>
      </c>
      <c r="BO258">
        <v>0.92899999999999994</v>
      </c>
      <c r="BP258">
        <v>0.88390000000000002</v>
      </c>
      <c r="BQ258">
        <v>0.72289999999999988</v>
      </c>
      <c r="BR258">
        <v>0.50340000000000029</v>
      </c>
      <c r="BS258">
        <v>0.29219999999999996</v>
      </c>
      <c r="BT258">
        <v>0.16619999999999982</v>
      </c>
      <c r="BU258">
        <v>0.11849999999999997</v>
      </c>
      <c r="BV258">
        <v>0.1</v>
      </c>
      <c r="BW258">
        <v>0.1</v>
      </c>
      <c r="BX258">
        <v>0.1</v>
      </c>
      <c r="BY258">
        <v>0.1</v>
      </c>
      <c r="BZ258">
        <v>0.1</v>
      </c>
      <c r="CA258">
        <v>0.1</v>
      </c>
    </row>
    <row r="259" spans="1:79" x14ac:dyDescent="0.15">
      <c r="A259" s="170"/>
      <c r="B259" s="25"/>
      <c r="D259" s="7"/>
      <c r="E259" s="7"/>
      <c r="G259"/>
      <c r="I259" s="11"/>
      <c r="J259" s="8"/>
      <c r="L259" s="11"/>
      <c r="M259" s="15"/>
      <c r="N259" s="11"/>
      <c r="O259" s="11"/>
      <c r="P259" s="11"/>
      <c r="Q259" s="11"/>
      <c r="R259" s="11"/>
      <c r="Z259" s="25"/>
      <c r="AA259" s="73"/>
      <c r="AB259" s="25"/>
      <c r="AC259" s="25"/>
      <c r="AM259" s="11"/>
      <c r="AN259" s="11"/>
      <c r="AO259" s="11"/>
      <c r="AP259" s="11"/>
      <c r="AQ259" s="11"/>
      <c r="AR259" s="11"/>
      <c r="AS259" s="11"/>
      <c r="AT259" s="11"/>
      <c r="AU259" s="11"/>
      <c r="AV259" s="11"/>
      <c r="AW259" s="11"/>
      <c r="AX259" s="11"/>
      <c r="AY259" s="11"/>
      <c r="AZ259" s="11"/>
      <c r="BE259" s="105">
        <v>1</v>
      </c>
      <c r="BF259">
        <v>0.2</v>
      </c>
      <c r="BG259">
        <v>0.23</v>
      </c>
      <c r="BH259">
        <v>0.32749999999999996</v>
      </c>
      <c r="BI259">
        <v>0.45</v>
      </c>
      <c r="BJ259">
        <v>0.57750000000000001</v>
      </c>
      <c r="BK259">
        <v>0.73</v>
      </c>
      <c r="BL259">
        <v>0.875</v>
      </c>
      <c r="BM259">
        <v>0.95</v>
      </c>
      <c r="BN259">
        <v>0.95</v>
      </c>
      <c r="BO259">
        <v>0.92899999999999994</v>
      </c>
      <c r="BP259">
        <v>0.88390000000000002</v>
      </c>
      <c r="BQ259">
        <v>0.72289999999999988</v>
      </c>
      <c r="BR259">
        <v>0.50340000000000029</v>
      </c>
      <c r="BS259">
        <v>0.29219999999999996</v>
      </c>
      <c r="BT259">
        <v>0.16619999999999982</v>
      </c>
      <c r="BU259">
        <v>0.11849999999999997</v>
      </c>
      <c r="BV259">
        <v>0.1</v>
      </c>
      <c r="BW259">
        <v>0.1</v>
      </c>
      <c r="BX259">
        <v>0.1</v>
      </c>
      <c r="BY259">
        <v>0.1</v>
      </c>
      <c r="BZ259">
        <v>0.1</v>
      </c>
      <c r="CA259">
        <v>0.1</v>
      </c>
    </row>
    <row r="260" spans="1:79" x14ac:dyDescent="0.15">
      <c r="A260" s="170"/>
      <c r="B260" s="25"/>
      <c r="D260" s="7"/>
      <c r="E260" s="7"/>
      <c r="G260"/>
      <c r="I260" s="11"/>
      <c r="J260" s="8"/>
      <c r="L260" s="11"/>
      <c r="M260" s="15"/>
      <c r="N260" s="11"/>
      <c r="O260" s="11"/>
      <c r="P260" s="11"/>
      <c r="Q260" s="11"/>
      <c r="R260" s="11"/>
      <c r="Z260" s="25"/>
      <c r="AA260" s="73"/>
      <c r="AB260" s="25"/>
      <c r="AC260" s="25"/>
      <c r="AM260" s="11"/>
      <c r="AN260" s="11"/>
      <c r="AO260" s="11"/>
      <c r="AP260" s="11"/>
      <c r="AQ260" s="11"/>
      <c r="AR260" s="11"/>
      <c r="AS260" s="11"/>
      <c r="AT260" s="11"/>
      <c r="AU260" s="11"/>
      <c r="AV260" s="11"/>
      <c r="AW260" s="11"/>
      <c r="AX260" s="11"/>
      <c r="AY260" s="11"/>
      <c r="AZ260" s="11"/>
      <c r="BE260" s="105">
        <v>1</v>
      </c>
      <c r="BF260">
        <v>0.2</v>
      </c>
      <c r="BG260">
        <v>0.23</v>
      </c>
      <c r="BH260">
        <v>0.32749999999999996</v>
      </c>
      <c r="BI260">
        <v>0.45</v>
      </c>
      <c r="BJ260">
        <v>0.57750000000000001</v>
      </c>
      <c r="BK260">
        <v>0.73</v>
      </c>
      <c r="BL260">
        <v>0.875</v>
      </c>
      <c r="BM260">
        <v>0.95</v>
      </c>
      <c r="BN260">
        <v>0.95</v>
      </c>
      <c r="BO260">
        <v>0.92899999999999994</v>
      </c>
      <c r="BP260">
        <v>0.88390000000000002</v>
      </c>
      <c r="BQ260">
        <v>0.72289999999999988</v>
      </c>
      <c r="BR260">
        <v>0.50340000000000029</v>
      </c>
      <c r="BS260">
        <v>0.29219999999999996</v>
      </c>
      <c r="BT260">
        <v>0.16619999999999982</v>
      </c>
      <c r="BU260">
        <v>0.11849999999999997</v>
      </c>
      <c r="BV260">
        <v>0.1</v>
      </c>
      <c r="BW260">
        <v>0.1</v>
      </c>
      <c r="BX260">
        <v>0.1</v>
      </c>
      <c r="BY260">
        <v>0.1</v>
      </c>
      <c r="BZ260">
        <v>0.1</v>
      </c>
      <c r="CA260">
        <v>0.1</v>
      </c>
    </row>
    <row r="261" spans="1:79" x14ac:dyDescent="0.15">
      <c r="A261" s="170"/>
      <c r="B261" s="25"/>
      <c r="D261" s="7"/>
      <c r="E261" s="7"/>
      <c r="G261"/>
      <c r="I261" s="11"/>
      <c r="J261" s="8"/>
      <c r="L261" s="11"/>
      <c r="M261" s="15"/>
      <c r="N261" s="11"/>
      <c r="O261" s="11"/>
      <c r="P261" s="11"/>
      <c r="Q261" s="11"/>
      <c r="R261" s="11"/>
      <c r="Z261" s="25"/>
      <c r="AA261" s="73"/>
      <c r="AB261" s="25"/>
      <c r="AC261" s="25"/>
      <c r="AM261" s="11"/>
      <c r="AN261" s="11"/>
      <c r="AO261" s="11"/>
      <c r="AP261" s="11"/>
      <c r="AQ261" s="11"/>
      <c r="AR261" s="11"/>
      <c r="AS261" s="11"/>
      <c r="AT261" s="11"/>
      <c r="AU261" s="11"/>
      <c r="AV261" s="11"/>
      <c r="AW261" s="11"/>
      <c r="AX261" s="11"/>
      <c r="AY261" s="11"/>
      <c r="AZ261" s="11"/>
      <c r="BE261" s="106">
        <v>1</v>
      </c>
      <c r="BF261">
        <v>0.2</v>
      </c>
      <c r="BG261">
        <v>0.23</v>
      </c>
      <c r="BH261">
        <v>0.32749999999999996</v>
      </c>
      <c r="BI261">
        <v>0.45</v>
      </c>
      <c r="BJ261">
        <v>0.57750000000000001</v>
      </c>
      <c r="BK261">
        <v>0.73</v>
      </c>
      <c r="BL261">
        <v>0.875</v>
      </c>
      <c r="BM261">
        <v>0.95</v>
      </c>
      <c r="BN261">
        <v>0.95</v>
      </c>
      <c r="BO261">
        <v>0.92899999999999994</v>
      </c>
      <c r="BP261">
        <v>0.88390000000000002</v>
      </c>
      <c r="BQ261">
        <v>0.72289999999999988</v>
      </c>
      <c r="BR261">
        <v>0.50340000000000029</v>
      </c>
      <c r="BS261">
        <v>0.29219999999999996</v>
      </c>
      <c r="BT261">
        <v>0.16619999999999982</v>
      </c>
      <c r="BU261">
        <v>0.11849999999999997</v>
      </c>
      <c r="BV261">
        <v>0.1</v>
      </c>
      <c r="BW261">
        <v>0.1</v>
      </c>
      <c r="BX261">
        <v>0.1</v>
      </c>
      <c r="BY261">
        <v>0.1</v>
      </c>
      <c r="BZ261">
        <v>0.1</v>
      </c>
      <c r="CA261">
        <v>0.1</v>
      </c>
    </row>
    <row r="262" spans="1:79" x14ac:dyDescent="0.15">
      <c r="A262" s="170"/>
      <c r="B262" s="25"/>
      <c r="D262" s="7"/>
      <c r="E262" s="7"/>
      <c r="G262"/>
      <c r="I262" s="11"/>
      <c r="J262" s="8"/>
      <c r="L262" s="11"/>
      <c r="M262" s="15"/>
      <c r="N262" s="11"/>
      <c r="O262" s="11"/>
      <c r="P262" s="11"/>
      <c r="Q262" s="11"/>
      <c r="R262" s="11"/>
      <c r="Z262" s="25"/>
      <c r="AA262" s="73"/>
      <c r="AB262" s="25"/>
      <c r="AC262" s="25"/>
      <c r="AM262" s="11"/>
      <c r="AN262" s="11"/>
      <c r="AO262" s="11"/>
      <c r="AP262" s="11"/>
      <c r="AQ262" s="11"/>
      <c r="AR262" s="11"/>
      <c r="AS262" s="11"/>
      <c r="AT262" s="11"/>
      <c r="AU262" s="11"/>
      <c r="AV262" s="11"/>
      <c r="AW262" s="11"/>
      <c r="AX262" s="11"/>
      <c r="AY262" s="11"/>
      <c r="AZ262" s="11"/>
      <c r="BE262" s="67"/>
      <c r="BF262" s="67"/>
      <c r="BG262" s="73"/>
      <c r="BH262" s="67"/>
      <c r="BI262" s="73" t="s">
        <v>125</v>
      </c>
      <c r="BJ262" s="67"/>
      <c r="BK262" s="73"/>
      <c r="BL262" s="73"/>
      <c r="BM262" s="73" t="s">
        <v>125</v>
      </c>
      <c r="BN262" s="73"/>
      <c r="BO262" s="67"/>
      <c r="BP262" s="73"/>
      <c r="BQ262" s="73" t="s">
        <v>125</v>
      </c>
      <c r="BR262" s="67"/>
      <c r="BS262" s="73"/>
      <c r="BT262" s="73" t="s">
        <v>125</v>
      </c>
      <c r="BU262" s="67"/>
      <c r="BV262" s="67"/>
      <c r="BW262" s="67"/>
      <c r="BX262" s="67"/>
      <c r="BY262" s="67"/>
      <c r="BZ262" s="67"/>
      <c r="CA262" s="67"/>
    </row>
    <row r="263" spans="1:79" x14ac:dyDescent="0.15">
      <c r="A263" s="170"/>
      <c r="B263" s="25"/>
      <c r="D263" s="7"/>
      <c r="E263" s="7"/>
      <c r="G263"/>
      <c r="I263" s="11"/>
      <c r="J263" s="8"/>
      <c r="L263" s="11"/>
      <c r="M263" s="15"/>
      <c r="N263" s="11"/>
      <c r="O263" s="11"/>
      <c r="P263" s="11"/>
      <c r="Q263" s="11"/>
      <c r="R263" s="11"/>
      <c r="Z263" s="25"/>
      <c r="AA263" s="73"/>
      <c r="AB263" s="25"/>
      <c r="AC263" s="25"/>
      <c r="BE263" s="67"/>
      <c r="BF263" s="67"/>
      <c r="BG263" s="73"/>
      <c r="BH263" s="67"/>
      <c r="BI263" s="107" t="s">
        <v>160</v>
      </c>
      <c r="BJ263" s="67"/>
      <c r="BK263" s="73"/>
      <c r="BL263" s="73"/>
      <c r="BM263" s="73" t="s">
        <v>147</v>
      </c>
      <c r="BN263" s="73"/>
      <c r="BO263" s="67"/>
      <c r="BP263" s="73"/>
      <c r="BQ263" s="73" t="s">
        <v>161</v>
      </c>
      <c r="BR263" s="67"/>
      <c r="BS263" s="73"/>
      <c r="BT263" s="73" t="s">
        <v>132</v>
      </c>
      <c r="BU263" s="67"/>
      <c r="BV263" s="67"/>
      <c r="BW263" s="67"/>
      <c r="BX263" s="67"/>
      <c r="BY263" s="67"/>
      <c r="BZ263" s="67"/>
      <c r="CA263" s="67"/>
    </row>
    <row r="264" spans="1:79" x14ac:dyDescent="0.15">
      <c r="A264" s="170"/>
      <c r="B264" s="25"/>
      <c r="D264" s="7"/>
      <c r="E264" s="7"/>
      <c r="G264"/>
      <c r="I264" s="11"/>
      <c r="J264" s="8"/>
      <c r="L264" s="11"/>
      <c r="M264" s="15"/>
      <c r="N264" s="11"/>
      <c r="O264" s="11"/>
      <c r="P264" s="11"/>
      <c r="Q264" s="11"/>
      <c r="R264" s="11"/>
      <c r="Z264" s="25"/>
      <c r="AA264" s="73"/>
      <c r="AB264" s="25"/>
      <c r="AC264" s="25"/>
      <c r="BE264" s="67"/>
      <c r="BF264" s="67"/>
      <c r="BG264" s="73"/>
      <c r="BH264" s="67"/>
      <c r="BI264" s="73" t="s">
        <v>163</v>
      </c>
      <c r="BJ264" s="67"/>
      <c r="BK264" s="73"/>
      <c r="BL264" s="73"/>
      <c r="BM264" s="67"/>
      <c r="BN264" s="73"/>
      <c r="BO264" s="67"/>
      <c r="BP264" s="73"/>
      <c r="BQ264" s="73" t="s">
        <v>164</v>
      </c>
      <c r="BR264" s="67"/>
      <c r="BS264" s="73"/>
      <c r="BT264" s="73" t="s">
        <v>165</v>
      </c>
      <c r="BU264" s="67"/>
      <c r="BV264" s="67"/>
      <c r="BW264" s="67"/>
      <c r="BX264" s="67"/>
      <c r="BY264" s="67"/>
      <c r="BZ264" s="67"/>
      <c r="CA264" s="67"/>
    </row>
    <row r="265" spans="1:79" x14ac:dyDescent="0.15">
      <c r="A265" s="170"/>
      <c r="B265" s="25"/>
      <c r="D265" s="7"/>
      <c r="E265" s="7"/>
      <c r="G265"/>
      <c r="I265" s="11"/>
      <c r="J265" s="8"/>
      <c r="L265" s="11"/>
      <c r="M265" s="15"/>
      <c r="N265" s="11"/>
      <c r="O265" s="11"/>
      <c r="P265" s="11"/>
      <c r="Q265" s="11"/>
      <c r="R265" s="11"/>
      <c r="Z265" s="25"/>
      <c r="AA265" s="73"/>
      <c r="AB265" s="25"/>
      <c r="AC265" s="25"/>
      <c r="BE265" s="182"/>
      <c r="BF265" s="67"/>
      <c r="BG265" s="73"/>
      <c r="BH265" s="67"/>
      <c r="BI265" s="73"/>
      <c r="BJ265" s="67"/>
      <c r="BK265" s="73"/>
      <c r="BL265" s="73"/>
      <c r="BM265" s="67"/>
      <c r="BN265" s="73"/>
      <c r="BO265" s="67"/>
      <c r="BP265" s="73"/>
      <c r="BQ265" s="73"/>
      <c r="BR265" s="67"/>
      <c r="BS265" s="73"/>
      <c r="BT265" s="73"/>
      <c r="BU265" s="67"/>
      <c r="BV265" s="67"/>
      <c r="BW265" s="67"/>
      <c r="BX265" s="67"/>
      <c r="BY265" s="67"/>
      <c r="BZ265" s="67"/>
      <c r="CA265" s="67"/>
    </row>
    <row r="266" spans="1:79" x14ac:dyDescent="0.15">
      <c r="A266" s="170"/>
      <c r="B266" s="25"/>
      <c r="D266" s="7"/>
      <c r="E266" s="7"/>
      <c r="G266"/>
      <c r="I266" s="11"/>
      <c r="J266" s="8"/>
      <c r="L266" s="11"/>
      <c r="M266" s="15"/>
      <c r="N266" s="11"/>
      <c r="O266" s="11"/>
      <c r="P266" s="11"/>
      <c r="Q266" s="11"/>
      <c r="R266" s="11"/>
      <c r="Z266" s="25"/>
      <c r="AA266" s="73"/>
      <c r="AB266" s="25"/>
      <c r="AC266" s="25"/>
      <c r="AE266" s="11"/>
      <c r="AF266" s="11"/>
      <c r="AG266" s="11"/>
      <c r="AH266" s="11"/>
      <c r="AI266" s="11"/>
      <c r="AJ266" s="11"/>
      <c r="AK266" s="11"/>
      <c r="AL266" s="11"/>
      <c r="BE266" s="67"/>
      <c r="BF266" s="67"/>
      <c r="BG266" s="67"/>
      <c r="BH266" s="67"/>
      <c r="BI266" s="67"/>
      <c r="BJ266" s="67"/>
      <c r="BK266" s="67"/>
      <c r="BL266" s="73"/>
      <c r="BM266" s="67"/>
      <c r="BN266" s="73"/>
      <c r="BO266" s="67"/>
      <c r="BP266" s="67"/>
      <c r="BQ266" s="67"/>
      <c r="BR266" s="67"/>
      <c r="BS266" s="67"/>
      <c r="BT266" s="73"/>
      <c r="BU266" s="67"/>
      <c r="BV266" s="67"/>
      <c r="BW266" s="67"/>
      <c r="BX266" s="67"/>
      <c r="BY266" s="67"/>
      <c r="BZ266" s="67"/>
      <c r="CA266" s="67"/>
    </row>
    <row r="267" spans="1:79" x14ac:dyDescent="0.15">
      <c r="A267" s="170"/>
      <c r="B267" s="25"/>
      <c r="D267" s="7"/>
      <c r="E267" s="7"/>
      <c r="G267"/>
      <c r="I267" s="11"/>
      <c r="J267" s="8"/>
      <c r="L267" s="11"/>
      <c r="M267" s="15"/>
      <c r="N267" s="11"/>
      <c r="O267" s="11"/>
      <c r="P267" s="11"/>
      <c r="Q267" s="11"/>
      <c r="R267" s="11"/>
      <c r="Z267" s="25"/>
      <c r="AA267" s="73"/>
      <c r="AB267" s="25"/>
      <c r="AC267" s="25"/>
      <c r="AE267" s="11"/>
      <c r="AF267" s="11"/>
      <c r="AG267" s="11"/>
      <c r="AH267" s="11"/>
      <c r="AI267" s="11"/>
      <c r="AJ267" s="11"/>
      <c r="AK267" s="11"/>
      <c r="AL267" s="11"/>
      <c r="BE267" s="67"/>
      <c r="BF267" s="67"/>
      <c r="BG267" s="67"/>
      <c r="BH267" s="67"/>
      <c r="BI267" s="67"/>
      <c r="BJ267" s="67"/>
      <c r="BK267" s="67"/>
      <c r="BL267" s="67"/>
      <c r="BM267" s="67"/>
      <c r="BN267" s="67"/>
      <c r="BO267" s="67"/>
      <c r="BP267" s="67"/>
      <c r="BQ267" s="67"/>
      <c r="BR267" s="67"/>
      <c r="BS267" s="67"/>
      <c r="BT267" s="67"/>
      <c r="BU267" s="67"/>
      <c r="BV267" s="67"/>
      <c r="BW267" s="67"/>
      <c r="BX267" s="67"/>
      <c r="BY267" s="67"/>
      <c r="BZ267" s="67"/>
      <c r="CA267" s="67"/>
    </row>
    <row r="268" spans="1:79" x14ac:dyDescent="0.15">
      <c r="A268" s="170"/>
      <c r="B268" s="25"/>
      <c r="D268" s="7"/>
      <c r="E268" s="7"/>
      <c r="G268"/>
      <c r="I268" s="11"/>
      <c r="J268" s="8"/>
      <c r="L268" s="11"/>
      <c r="M268" s="15"/>
      <c r="N268" s="11"/>
      <c r="O268" s="11"/>
      <c r="P268" s="11"/>
      <c r="Q268" s="11"/>
      <c r="R268" s="11"/>
      <c r="Z268" s="25"/>
      <c r="AA268" s="73"/>
      <c r="AB268" s="25"/>
      <c r="AC268" s="25"/>
      <c r="AE268" s="11"/>
      <c r="AF268" s="11"/>
      <c r="AG268" s="11"/>
      <c r="AH268" s="11"/>
      <c r="AI268" s="11"/>
      <c r="AJ268" s="11"/>
      <c r="AK268" s="11"/>
      <c r="AL268" s="11"/>
      <c r="BE268" s="73"/>
      <c r="BF268" s="372"/>
      <c r="BG268" s="372"/>
      <c r="BH268" s="372"/>
      <c r="BI268" s="372"/>
      <c r="BJ268" s="372"/>
      <c r="BK268" s="372"/>
      <c r="BL268" s="372"/>
      <c r="BM268" s="372"/>
      <c r="BN268" s="372"/>
      <c r="BO268" s="372"/>
      <c r="BP268" s="372"/>
      <c r="BQ268" s="372"/>
      <c r="BR268" s="372"/>
      <c r="BS268" s="372"/>
      <c r="BT268" s="372"/>
      <c r="BU268" s="372"/>
      <c r="BV268" s="372"/>
      <c r="BW268" s="372"/>
      <c r="BX268" s="372"/>
      <c r="BY268" s="372"/>
      <c r="BZ268" s="372"/>
      <c r="CA268" s="372"/>
    </row>
    <row r="269" spans="1:79" x14ac:dyDescent="0.15">
      <c r="A269" s="170"/>
      <c r="B269" s="25"/>
      <c r="D269" s="7"/>
      <c r="E269" s="7"/>
      <c r="G269"/>
      <c r="I269" s="11"/>
      <c r="J269" s="8"/>
      <c r="L269" s="11"/>
      <c r="M269" s="15"/>
      <c r="N269" s="11"/>
      <c r="O269" s="11"/>
      <c r="P269" s="11"/>
      <c r="Q269" s="11"/>
      <c r="R269" s="11"/>
      <c r="Z269" s="25"/>
      <c r="AA269" s="73"/>
      <c r="AB269" s="25"/>
      <c r="AC269" s="25"/>
      <c r="AE269" s="11"/>
      <c r="AF269" s="11"/>
      <c r="AG269" s="11"/>
      <c r="AH269" s="11"/>
      <c r="AI269" s="11"/>
      <c r="AJ269" s="11"/>
      <c r="AK269" s="11"/>
      <c r="AL269" s="11"/>
      <c r="BE269" s="73"/>
      <c r="BF269" s="372"/>
      <c r="BG269" s="372"/>
      <c r="BH269" s="372"/>
      <c r="BI269" s="372"/>
      <c r="BJ269" s="372"/>
      <c r="BK269" s="372"/>
      <c r="BL269" s="372"/>
      <c r="BM269" s="372"/>
      <c r="BN269" s="372"/>
      <c r="BO269" s="372"/>
      <c r="BP269" s="372"/>
      <c r="BQ269" s="372"/>
      <c r="BR269" s="372"/>
      <c r="BS269" s="372"/>
      <c r="BT269" s="372"/>
      <c r="BU269" s="372"/>
      <c r="BV269" s="372"/>
      <c r="BW269" s="372"/>
      <c r="BX269" s="372"/>
      <c r="BY269" s="372"/>
      <c r="BZ269" s="372"/>
      <c r="CA269" s="372"/>
    </row>
    <row r="270" spans="1:79" x14ac:dyDescent="0.15">
      <c r="A270" s="170"/>
      <c r="B270" s="25"/>
      <c r="D270" s="7"/>
      <c r="E270" s="7"/>
      <c r="G270"/>
      <c r="I270" s="11"/>
      <c r="J270" s="8"/>
      <c r="L270" s="11"/>
      <c r="M270" s="15"/>
      <c r="N270" s="11"/>
      <c r="O270" s="11"/>
      <c r="P270" s="11"/>
      <c r="Q270" s="11"/>
      <c r="R270" s="11"/>
      <c r="Z270" s="25"/>
      <c r="AA270" s="73"/>
      <c r="AB270" s="25"/>
      <c r="AC270" s="25"/>
      <c r="AE270" s="11"/>
      <c r="AF270" s="11"/>
      <c r="AG270" s="11"/>
      <c r="AH270" s="11"/>
      <c r="AI270" s="11"/>
      <c r="AJ270" s="11"/>
      <c r="AK270" s="11"/>
      <c r="AL270" s="11"/>
      <c r="BE270" s="73"/>
      <c r="BF270" s="73"/>
      <c r="BG270" s="73"/>
      <c r="BH270" s="73"/>
      <c r="BI270" s="73"/>
      <c r="BJ270" s="73"/>
      <c r="BK270" s="73"/>
      <c r="BL270" s="73"/>
      <c r="BM270" s="73"/>
      <c r="BN270" s="73"/>
      <c r="BO270" s="73"/>
      <c r="BP270" s="73"/>
      <c r="BQ270" s="73"/>
      <c r="BR270" s="73"/>
      <c r="BS270" s="73"/>
      <c r="BT270" s="73"/>
      <c r="BU270" s="73"/>
      <c r="BV270" s="73"/>
      <c r="BW270" s="73"/>
      <c r="BX270" s="73"/>
      <c r="BY270" s="73"/>
      <c r="BZ270" s="73"/>
      <c r="CA270" s="73"/>
    </row>
    <row r="271" spans="1:79" x14ac:dyDescent="0.15">
      <c r="A271" s="170"/>
      <c r="B271" s="25"/>
      <c r="D271" s="7"/>
      <c r="E271" s="7"/>
      <c r="G271"/>
      <c r="I271" s="11"/>
      <c r="J271" s="8"/>
      <c r="L271" s="11"/>
      <c r="M271" s="15"/>
      <c r="N271" s="11"/>
      <c r="O271" s="11"/>
      <c r="P271" s="11"/>
      <c r="Q271" s="11"/>
      <c r="R271" s="11"/>
      <c r="Z271" s="25"/>
      <c r="AA271" s="73"/>
      <c r="AB271" s="25"/>
      <c r="AC271" s="25"/>
      <c r="BE271" s="73"/>
      <c r="BF271" s="96"/>
      <c r="BG271" s="96"/>
      <c r="BH271" s="96"/>
      <c r="BI271" s="96"/>
      <c r="BJ271" s="96"/>
      <c r="BK271" s="96"/>
      <c r="BL271" s="96"/>
      <c r="BM271" s="96"/>
      <c r="BN271" s="96"/>
      <c r="BO271" s="96"/>
      <c r="BP271" s="96"/>
      <c r="BQ271" s="96"/>
      <c r="BR271" s="96"/>
      <c r="BS271" s="96"/>
      <c r="BT271" s="96"/>
      <c r="BU271" s="96"/>
      <c r="BV271" s="96"/>
      <c r="BW271" s="96"/>
      <c r="BX271" s="96"/>
      <c r="BY271" s="96"/>
      <c r="BZ271" s="96"/>
      <c r="CA271" s="96"/>
    </row>
    <row r="272" spans="1:79" x14ac:dyDescent="0.15">
      <c r="A272" s="170"/>
      <c r="B272" s="25"/>
      <c r="D272" s="7"/>
      <c r="E272" s="7"/>
      <c r="G272"/>
      <c r="I272" s="11"/>
      <c r="J272" s="8"/>
      <c r="L272" s="11"/>
      <c r="M272" s="15"/>
      <c r="N272" s="11"/>
      <c r="O272" s="11"/>
      <c r="P272" s="11"/>
      <c r="Q272" s="11"/>
      <c r="R272" s="11"/>
      <c r="Z272" s="25"/>
      <c r="AA272" s="73"/>
      <c r="AB272" s="25"/>
      <c r="AC272" s="25"/>
      <c r="BE272" s="73"/>
      <c r="BF272" s="96"/>
      <c r="BG272" s="96"/>
      <c r="BH272" s="96"/>
      <c r="BI272" s="96"/>
      <c r="BJ272" s="96"/>
      <c r="BK272" s="96"/>
      <c r="BL272" s="96"/>
      <c r="BM272" s="96"/>
      <c r="BN272" s="96"/>
      <c r="BO272" s="96"/>
      <c r="BP272" s="96"/>
      <c r="BQ272" s="96"/>
      <c r="BR272" s="96"/>
      <c r="BS272" s="96"/>
      <c r="BT272" s="96"/>
      <c r="BU272" s="96"/>
      <c r="BV272" s="96"/>
      <c r="BW272" s="96"/>
      <c r="BX272" s="96"/>
      <c r="BY272" s="96"/>
      <c r="BZ272" s="96"/>
      <c r="CA272" s="96"/>
    </row>
    <row r="273" spans="1:89" x14ac:dyDescent="0.15">
      <c r="A273" s="170"/>
      <c r="B273" s="25"/>
      <c r="D273" s="7"/>
      <c r="E273" s="7"/>
      <c r="G273"/>
      <c r="I273" s="11"/>
      <c r="J273" s="8"/>
      <c r="L273" s="11"/>
      <c r="M273" s="15"/>
      <c r="N273" s="11"/>
      <c r="O273" s="11"/>
      <c r="P273" s="11"/>
      <c r="Q273" s="11"/>
      <c r="R273" s="11"/>
      <c r="Z273" s="25"/>
      <c r="AA273" s="73"/>
      <c r="AB273" s="25"/>
      <c r="AC273" s="25"/>
      <c r="BE273" s="73"/>
      <c r="BF273" s="96"/>
      <c r="BG273" s="96"/>
      <c r="BH273" s="96"/>
      <c r="BI273" s="96"/>
      <c r="BJ273" s="96"/>
      <c r="BK273" s="96"/>
      <c r="BL273" s="96"/>
      <c r="BM273" s="96"/>
      <c r="BN273" s="96"/>
      <c r="BO273" s="96"/>
      <c r="BP273" s="96"/>
      <c r="BQ273" s="96"/>
      <c r="BR273" s="96"/>
      <c r="BS273" s="96"/>
      <c r="BT273" s="96"/>
      <c r="BU273" s="96"/>
      <c r="BV273" s="96"/>
      <c r="BW273" s="96"/>
      <c r="BX273" s="96"/>
      <c r="BY273" s="96"/>
      <c r="BZ273" s="96"/>
      <c r="CA273" s="96"/>
    </row>
    <row r="274" spans="1:89" x14ac:dyDescent="0.15">
      <c r="A274" s="170"/>
      <c r="B274" s="25"/>
      <c r="D274" s="7"/>
      <c r="E274" s="7"/>
      <c r="G274"/>
      <c r="I274" s="11"/>
      <c r="J274" s="8"/>
      <c r="L274" s="11"/>
      <c r="M274" s="15"/>
      <c r="N274" s="11"/>
      <c r="O274" s="11"/>
      <c r="P274" s="11"/>
      <c r="Q274" s="11"/>
      <c r="R274" s="11"/>
      <c r="Z274" s="25"/>
      <c r="AA274" s="73"/>
      <c r="AB274" s="25"/>
      <c r="AC274" s="25"/>
      <c r="AM274" s="11"/>
      <c r="AN274" s="11"/>
      <c r="AO274" s="11"/>
      <c r="AP274" s="11"/>
      <c r="AQ274" s="11"/>
      <c r="AR274" s="11"/>
      <c r="AS274" s="11"/>
      <c r="AT274" s="11"/>
      <c r="AU274" s="11"/>
      <c r="AV274" s="11"/>
      <c r="AW274" s="11"/>
      <c r="AX274" s="11"/>
      <c r="AY274" s="11"/>
      <c r="AZ274" s="11"/>
      <c r="BE274" s="73"/>
      <c r="BF274" s="96"/>
      <c r="BG274" s="96"/>
      <c r="BH274" s="96"/>
      <c r="BI274" s="96"/>
      <c r="BJ274" s="96"/>
      <c r="BK274" s="96"/>
      <c r="BL274" s="96"/>
      <c r="BM274" s="96"/>
      <c r="BN274" s="96"/>
      <c r="BO274" s="96"/>
      <c r="BP274" s="96"/>
      <c r="BQ274" s="96"/>
      <c r="BR274" s="96"/>
      <c r="BS274" s="96"/>
      <c r="BT274" s="96"/>
      <c r="BU274" s="96"/>
      <c r="BV274" s="96"/>
      <c r="BW274" s="96"/>
      <c r="BX274" s="96"/>
      <c r="BY274" s="96"/>
      <c r="BZ274" s="96"/>
      <c r="CA274" s="96"/>
    </row>
    <row r="275" spans="1:89" x14ac:dyDescent="0.15">
      <c r="A275" s="170"/>
      <c r="B275" s="25"/>
      <c r="D275" s="7"/>
      <c r="E275" s="7"/>
      <c r="G275"/>
      <c r="I275" s="11"/>
      <c r="J275" s="8"/>
      <c r="L275" s="11"/>
      <c r="M275" s="15"/>
      <c r="N275" s="11"/>
      <c r="O275" s="11"/>
      <c r="P275" s="11"/>
      <c r="Q275" s="11"/>
      <c r="R275" s="11"/>
      <c r="Z275" s="25"/>
      <c r="AA275" s="73"/>
      <c r="AB275" s="25"/>
      <c r="AC275" s="25"/>
      <c r="AM275" s="11"/>
      <c r="AN275" s="11"/>
      <c r="AO275" s="11"/>
      <c r="AP275" s="11"/>
      <c r="AQ275" s="11"/>
      <c r="AR275" s="11"/>
      <c r="AS275" s="11"/>
      <c r="AT275" s="11"/>
      <c r="AU275" s="11"/>
      <c r="AV275" s="11"/>
      <c r="AW275" s="11"/>
      <c r="AX275" s="11"/>
      <c r="AY275" s="11"/>
      <c r="AZ275" s="11"/>
      <c r="BE275" s="73"/>
      <c r="BF275" s="96"/>
      <c r="BG275" s="96"/>
      <c r="BH275" s="96"/>
      <c r="BI275" s="96"/>
      <c r="BJ275" s="96"/>
      <c r="BK275" s="96"/>
      <c r="BL275" s="96"/>
      <c r="BM275" s="96"/>
      <c r="BN275" s="96"/>
      <c r="BO275" s="96"/>
      <c r="BP275" s="96"/>
      <c r="BQ275" s="96"/>
      <c r="BR275" s="96"/>
      <c r="BS275" s="96"/>
      <c r="BT275" s="96"/>
      <c r="BU275" s="96"/>
      <c r="BV275" s="96"/>
      <c r="BW275" s="96"/>
      <c r="BX275" s="96"/>
      <c r="BY275" s="96"/>
      <c r="BZ275" s="96"/>
      <c r="CA275" s="96"/>
    </row>
    <row r="276" spans="1:89" x14ac:dyDescent="0.15">
      <c r="A276" s="170"/>
      <c r="B276" s="25"/>
      <c r="D276" s="7"/>
      <c r="E276" s="7"/>
      <c r="G276"/>
      <c r="I276" s="11"/>
      <c r="J276" s="8"/>
      <c r="L276" s="11"/>
      <c r="M276" s="15"/>
      <c r="N276" s="11"/>
      <c r="O276" s="11"/>
      <c r="P276" s="11"/>
      <c r="Q276" s="11"/>
      <c r="R276" s="11"/>
      <c r="Z276" s="25"/>
      <c r="AA276" s="73"/>
      <c r="AB276" s="25"/>
      <c r="AC276" s="25"/>
      <c r="AM276" s="11"/>
      <c r="AN276" s="11"/>
      <c r="AO276" s="11"/>
      <c r="AP276" s="11"/>
      <c r="AQ276" s="11"/>
      <c r="AR276" s="11"/>
      <c r="AS276" s="11"/>
      <c r="AT276" s="11"/>
      <c r="AU276" s="11"/>
      <c r="AV276" s="11"/>
      <c r="AW276" s="11"/>
      <c r="AX276" s="11"/>
      <c r="AY276" s="11"/>
      <c r="AZ276" s="11"/>
      <c r="BE276" s="73"/>
      <c r="BF276" s="96"/>
      <c r="BG276" s="96"/>
      <c r="BH276" s="96"/>
      <c r="BI276" s="96"/>
      <c r="BJ276" s="96"/>
      <c r="BK276" s="96"/>
      <c r="BL276" s="96"/>
      <c r="BM276" s="96"/>
      <c r="BN276" s="96"/>
      <c r="BO276" s="96"/>
      <c r="BP276" s="96"/>
      <c r="BQ276" s="96"/>
      <c r="BR276" s="96"/>
      <c r="BS276" s="96"/>
      <c r="BT276" s="96"/>
      <c r="BU276" s="96"/>
      <c r="BV276" s="96"/>
      <c r="BW276" s="96"/>
      <c r="BX276" s="96"/>
      <c r="BY276" s="96"/>
      <c r="BZ276" s="96"/>
      <c r="CA276" s="96"/>
    </row>
    <row r="277" spans="1:89" x14ac:dyDescent="0.15">
      <c r="A277" s="170"/>
      <c r="B277" s="25"/>
      <c r="D277" s="7"/>
      <c r="E277" s="7"/>
      <c r="G277"/>
      <c r="I277" s="11"/>
      <c r="J277" s="8"/>
      <c r="L277" s="11"/>
      <c r="M277" s="15"/>
      <c r="N277" s="11"/>
      <c r="O277" s="11"/>
      <c r="P277" s="11"/>
      <c r="Q277" s="11"/>
      <c r="R277" s="11"/>
      <c r="Z277" s="25"/>
      <c r="AA277" s="73"/>
      <c r="AB277" s="25"/>
      <c r="AC277" s="25"/>
      <c r="AM277" s="11"/>
      <c r="AN277" s="11"/>
      <c r="AO277" s="11"/>
      <c r="AP277" s="11"/>
      <c r="AQ277" s="11"/>
      <c r="AR277" s="11"/>
      <c r="AS277" s="11"/>
      <c r="AT277" s="11"/>
      <c r="AU277" s="11"/>
      <c r="AV277" s="11"/>
      <c r="AW277" s="11"/>
      <c r="AX277" s="11"/>
      <c r="AY277" s="11"/>
      <c r="AZ277" s="11"/>
      <c r="BE277" s="67"/>
      <c r="BF277" s="67"/>
      <c r="BG277" s="67"/>
      <c r="BH277" s="67"/>
      <c r="BI277" s="67"/>
      <c r="BJ277" s="372"/>
      <c r="BK277" s="372"/>
      <c r="BL277" s="372"/>
      <c r="BM277" s="372"/>
      <c r="BN277" s="73"/>
      <c r="BO277" s="73"/>
      <c r="BP277" s="73"/>
      <c r="BQ277" s="73"/>
      <c r="BR277" s="67"/>
      <c r="BS277" s="67"/>
      <c r="BT277" s="73"/>
      <c r="BU277" s="67"/>
      <c r="BV277" s="67"/>
      <c r="BW277" s="67"/>
      <c r="BX277" s="67"/>
      <c r="BY277" s="67"/>
      <c r="BZ277" s="67"/>
      <c r="CA277" s="67"/>
    </row>
    <row r="278" spans="1:89" x14ac:dyDescent="0.15">
      <c r="A278" s="170"/>
      <c r="B278" s="25"/>
      <c r="D278" s="7"/>
      <c r="E278" s="7"/>
      <c r="G278"/>
      <c r="I278" s="11"/>
      <c r="J278" s="8"/>
      <c r="L278" s="11"/>
      <c r="M278" s="15"/>
      <c r="N278" s="11"/>
      <c r="O278" s="11"/>
      <c r="P278" s="11"/>
      <c r="Q278" s="11"/>
      <c r="R278" s="11"/>
      <c r="Z278" s="25"/>
      <c r="AA278" s="73"/>
      <c r="AB278" s="25"/>
      <c r="AC278" s="25"/>
      <c r="AM278" s="11"/>
      <c r="AN278" s="11"/>
      <c r="AO278" s="11"/>
      <c r="AP278" s="11"/>
      <c r="AQ278" s="11"/>
      <c r="AR278" s="11"/>
      <c r="AS278" s="11"/>
      <c r="AT278" s="11"/>
      <c r="AU278" s="11"/>
      <c r="AV278" s="11"/>
      <c r="AW278" s="11"/>
      <c r="AX278" s="11"/>
      <c r="AY278" s="11"/>
      <c r="AZ278" s="11"/>
      <c r="BE278" s="67"/>
      <c r="BF278" s="67"/>
      <c r="BG278" s="73"/>
      <c r="BH278" s="67"/>
      <c r="BI278" s="67"/>
      <c r="BJ278" s="372"/>
      <c r="BK278" s="372"/>
      <c r="BL278" s="372"/>
      <c r="BM278" s="372"/>
      <c r="BN278" s="73"/>
      <c r="BO278" s="108"/>
      <c r="BP278" s="73"/>
      <c r="BQ278" s="73"/>
      <c r="BR278" s="67"/>
      <c r="BS278" s="67"/>
      <c r="BT278" s="73"/>
      <c r="BU278" s="67"/>
      <c r="BV278" s="67"/>
      <c r="BW278" s="67"/>
      <c r="BX278" s="67"/>
      <c r="BY278" s="67"/>
      <c r="BZ278" s="67"/>
      <c r="CA278" s="67"/>
    </row>
    <row r="279" spans="1:89" x14ac:dyDescent="0.15">
      <c r="A279" s="170"/>
      <c r="B279" s="25"/>
      <c r="D279" s="7"/>
      <c r="E279" s="7"/>
      <c r="G279"/>
      <c r="I279" s="11"/>
      <c r="J279" s="8"/>
      <c r="L279" s="11"/>
      <c r="M279" s="15"/>
      <c r="N279" s="11"/>
      <c r="O279" s="11"/>
      <c r="P279" s="11"/>
      <c r="Q279" s="11"/>
      <c r="R279" s="11"/>
      <c r="Z279" s="25"/>
      <c r="AA279" s="73"/>
      <c r="AB279" s="25"/>
      <c r="AC279" s="25"/>
      <c r="BE279" s="67"/>
      <c r="BF279" s="67"/>
      <c r="BG279" s="73"/>
      <c r="BH279" s="67"/>
      <c r="BI279" s="67"/>
      <c r="BJ279" s="67"/>
      <c r="BK279" s="73"/>
      <c r="BL279" s="372"/>
      <c r="BM279" s="372"/>
      <c r="BN279" s="73"/>
      <c r="BO279" s="73"/>
      <c r="BP279" s="73"/>
      <c r="BQ279" s="73"/>
      <c r="BR279" s="67"/>
      <c r="BS279" s="67"/>
      <c r="BT279" s="67"/>
      <c r="BU279" s="67"/>
      <c r="BV279" s="67"/>
      <c r="BW279" s="67"/>
      <c r="BX279" s="67"/>
      <c r="BY279" s="67"/>
      <c r="BZ279" s="67"/>
      <c r="CA279" s="67"/>
    </row>
    <row r="280" spans="1:89" x14ac:dyDescent="0.15">
      <c r="A280" s="170"/>
      <c r="B280" s="25"/>
      <c r="D280" s="7"/>
      <c r="E280" s="7"/>
      <c r="G280"/>
      <c r="I280" s="11"/>
      <c r="J280" s="8"/>
      <c r="L280" s="11"/>
      <c r="M280" s="15"/>
      <c r="N280" s="11"/>
      <c r="O280" s="11"/>
      <c r="P280" s="11"/>
      <c r="Q280" s="11"/>
      <c r="R280" s="11"/>
      <c r="Z280" s="25"/>
      <c r="AA280" s="73"/>
      <c r="AB280" s="25"/>
      <c r="AC280" s="25"/>
      <c r="BE280" s="67"/>
      <c r="BF280" s="67"/>
      <c r="BG280" s="67"/>
      <c r="BH280" s="67"/>
      <c r="BI280" s="67"/>
      <c r="BJ280" s="67"/>
      <c r="BK280" s="67"/>
      <c r="BL280" s="73"/>
      <c r="BM280" s="67"/>
      <c r="BN280" s="73"/>
      <c r="BO280" s="67"/>
      <c r="BP280" s="67"/>
      <c r="BQ280" s="73"/>
      <c r="BR280" s="67"/>
      <c r="BS280" s="67"/>
      <c r="BT280" s="67"/>
      <c r="BU280" s="67"/>
      <c r="BV280" s="67"/>
      <c r="BW280" s="67"/>
      <c r="BX280" s="67"/>
      <c r="BY280" s="67"/>
      <c r="BZ280" s="67"/>
      <c r="CA280" s="67"/>
    </row>
    <row r="281" spans="1:89" x14ac:dyDescent="0.15">
      <c r="A281" s="170"/>
      <c r="B281" s="25"/>
      <c r="D281" s="7"/>
      <c r="E281" s="7"/>
      <c r="G281"/>
      <c r="I281" s="11"/>
      <c r="J281" s="8"/>
      <c r="L281" s="11"/>
      <c r="M281" s="15"/>
      <c r="N281" s="11"/>
      <c r="O281" s="11"/>
      <c r="P281" s="11"/>
      <c r="Q281" s="11"/>
      <c r="R281" s="11"/>
      <c r="Z281" s="25"/>
      <c r="AA281" s="73"/>
      <c r="AB281" s="25"/>
      <c r="AC281" s="25"/>
      <c r="AE281" s="11"/>
      <c r="AF281" s="11"/>
      <c r="AG281" s="11"/>
      <c r="AH281" s="11"/>
      <c r="AI281" s="11"/>
      <c r="AJ281" s="11"/>
      <c r="AK281" s="11"/>
      <c r="AL281" s="11"/>
      <c r="BE281" s="182"/>
      <c r="BF281" s="67"/>
      <c r="BG281" s="67"/>
      <c r="BH281" s="67"/>
      <c r="BI281" s="67"/>
      <c r="BJ281" s="67"/>
      <c r="BK281" s="67"/>
      <c r="BL281" s="73"/>
      <c r="BM281" s="67"/>
      <c r="BN281" s="73"/>
      <c r="BO281" s="67"/>
      <c r="BP281" s="67"/>
      <c r="BQ281" s="73"/>
      <c r="BR281" s="67"/>
      <c r="BS281" s="67"/>
      <c r="BT281" s="67"/>
      <c r="BU281" s="67"/>
      <c r="BV281" s="67"/>
      <c r="BW281" s="67"/>
      <c r="BX281" s="67"/>
      <c r="BY281" s="67"/>
      <c r="BZ281" s="67"/>
      <c r="CA281" s="67"/>
    </row>
    <row r="282" spans="1:89" x14ac:dyDescent="0.15">
      <c r="A282" s="170"/>
      <c r="B282" s="25"/>
      <c r="D282" s="7"/>
      <c r="E282" s="7"/>
      <c r="G282"/>
      <c r="I282" s="11"/>
      <c r="J282" s="8"/>
      <c r="K282" s="181"/>
      <c r="L282" s="11"/>
      <c r="M282" s="15"/>
      <c r="N282" s="11"/>
      <c r="O282" s="11"/>
      <c r="P282" s="11"/>
      <c r="Q282" s="11"/>
      <c r="R282" s="11"/>
      <c r="Z282" s="25"/>
      <c r="AA282" s="73"/>
      <c r="AB282" s="25"/>
      <c r="AC282" s="25"/>
      <c r="AE282" s="11"/>
      <c r="AF282" s="11"/>
      <c r="AG282" s="11"/>
      <c r="AH282" s="11"/>
      <c r="AI282" s="11"/>
      <c r="AJ282" s="11"/>
      <c r="AK282" s="11"/>
      <c r="AL282" s="11"/>
      <c r="BE282" s="67"/>
      <c r="BF282" s="67"/>
      <c r="BG282" s="67"/>
      <c r="BH282" s="67"/>
      <c r="BI282" s="67"/>
      <c r="BJ282" s="67"/>
      <c r="BK282" s="67"/>
      <c r="BL282" s="67"/>
      <c r="BM282" s="67"/>
      <c r="BN282" s="67"/>
      <c r="BO282" s="67"/>
      <c r="BP282" s="67"/>
      <c r="BQ282" s="67"/>
      <c r="BR282" s="67"/>
      <c r="BS282" s="67"/>
      <c r="BT282" s="67"/>
      <c r="BU282" s="67"/>
      <c r="BV282" s="67"/>
      <c r="BW282" s="67"/>
      <c r="BX282" s="67"/>
      <c r="BY282" s="67"/>
      <c r="BZ282" s="67"/>
      <c r="CA282" s="67"/>
    </row>
    <row r="283" spans="1:89" x14ac:dyDescent="0.15">
      <c r="A283" s="170"/>
      <c r="B283" s="25"/>
      <c r="D283" s="7"/>
      <c r="E283" s="7"/>
      <c r="G283"/>
      <c r="I283" s="11"/>
      <c r="J283" s="8"/>
      <c r="L283" s="11"/>
      <c r="M283" s="15"/>
      <c r="N283" s="11"/>
      <c r="O283" s="11"/>
      <c r="P283" s="11"/>
      <c r="Q283" s="11"/>
      <c r="R283" s="11"/>
      <c r="Z283" s="25"/>
      <c r="AA283" s="73"/>
      <c r="AB283" s="25"/>
      <c r="AC283" s="25"/>
      <c r="AE283" s="11"/>
      <c r="AF283" s="11"/>
      <c r="AG283" s="11"/>
      <c r="AH283" s="11"/>
      <c r="AI283" s="11"/>
      <c r="AJ283" s="11"/>
      <c r="AK283" s="11"/>
      <c r="AL283" s="11"/>
      <c r="BE283" s="67"/>
      <c r="BF283" s="67"/>
      <c r="BG283" s="67"/>
      <c r="BH283" s="67"/>
      <c r="BI283" s="67"/>
      <c r="BJ283" s="67"/>
      <c r="BK283" s="67"/>
      <c r="BL283" s="67"/>
      <c r="BM283" s="67"/>
      <c r="BN283" s="67"/>
      <c r="BO283" s="67"/>
      <c r="BP283" s="67"/>
      <c r="BQ283" s="67"/>
      <c r="BR283" s="67"/>
      <c r="BS283" s="67"/>
      <c r="BT283" s="67"/>
      <c r="BU283" s="67"/>
      <c r="BV283" s="67"/>
      <c r="BW283" s="67"/>
      <c r="BX283" s="67"/>
      <c r="BY283" s="67"/>
      <c r="BZ283" s="67"/>
      <c r="CA283" s="67"/>
    </row>
    <row r="284" spans="1:89" x14ac:dyDescent="0.15">
      <c r="A284" s="170"/>
      <c r="B284" s="25"/>
      <c r="D284" s="7"/>
      <c r="E284" s="7"/>
      <c r="G284"/>
      <c r="I284" s="11"/>
      <c r="J284" s="8"/>
      <c r="L284" s="11"/>
      <c r="M284" s="15"/>
      <c r="N284" s="11"/>
      <c r="O284" s="11"/>
      <c r="P284" s="11"/>
      <c r="Q284" s="11"/>
      <c r="R284" s="11"/>
      <c r="Z284" s="25"/>
      <c r="AA284" s="73"/>
      <c r="AB284" s="25"/>
      <c r="AC284" s="25"/>
      <c r="AE284" s="11"/>
      <c r="AF284" s="11"/>
      <c r="AG284" s="11"/>
      <c r="AH284" s="11"/>
      <c r="AI284" s="11"/>
      <c r="AJ284" s="11"/>
      <c r="AK284" s="11"/>
      <c r="AL284" s="11"/>
      <c r="BE284" s="73"/>
      <c r="BF284" s="372"/>
      <c r="BG284" s="372"/>
      <c r="BH284" s="372"/>
      <c r="BI284" s="372"/>
      <c r="BJ284" s="372"/>
      <c r="BK284" s="372"/>
      <c r="BL284" s="372"/>
      <c r="BM284" s="372"/>
      <c r="BN284" s="372"/>
      <c r="BO284" s="372"/>
      <c r="BP284" s="372"/>
      <c r="BQ284" s="372"/>
      <c r="BR284" s="372"/>
      <c r="BS284" s="372"/>
      <c r="BT284" s="372"/>
      <c r="BU284" s="372"/>
      <c r="BV284" s="372"/>
      <c r="BW284" s="372"/>
      <c r="BX284" s="372"/>
      <c r="BY284" s="372"/>
      <c r="BZ284" s="372"/>
      <c r="CA284" s="372"/>
    </row>
    <row r="285" spans="1:89" x14ac:dyDescent="0.15">
      <c r="A285" s="170"/>
      <c r="B285" s="25"/>
      <c r="D285" s="7"/>
      <c r="E285" s="7"/>
      <c r="G285"/>
      <c r="I285" s="11"/>
      <c r="J285" s="8"/>
      <c r="L285" s="11"/>
      <c r="M285" s="15"/>
      <c r="N285" s="11"/>
      <c r="O285" s="11"/>
      <c r="P285" s="11"/>
      <c r="Q285" s="11"/>
      <c r="R285" s="11"/>
      <c r="Z285" s="25"/>
      <c r="AA285" s="73"/>
      <c r="AB285" s="25"/>
      <c r="AC285" s="25"/>
      <c r="AE285" s="11"/>
      <c r="AF285" s="11"/>
      <c r="AG285" s="11"/>
      <c r="AH285" s="11"/>
      <c r="AI285" s="11"/>
      <c r="AJ285" s="11"/>
      <c r="AK285" s="11"/>
      <c r="AL285" s="11"/>
      <c r="BE285" s="73"/>
      <c r="BF285" s="372"/>
      <c r="BG285" s="372"/>
      <c r="BH285" s="372"/>
      <c r="BI285" s="372"/>
      <c r="BJ285" s="372"/>
      <c r="BK285" s="372"/>
      <c r="BL285" s="372"/>
      <c r="BM285" s="372"/>
      <c r="BN285" s="372"/>
      <c r="BO285" s="372"/>
      <c r="BP285" s="372"/>
      <c r="BQ285" s="372"/>
      <c r="BR285" s="372"/>
      <c r="BS285" s="372"/>
      <c r="BT285" s="372"/>
      <c r="BU285" s="372"/>
      <c r="BV285" s="372"/>
      <c r="BW285" s="372"/>
      <c r="BX285" s="372"/>
      <c r="BY285" s="372"/>
      <c r="BZ285" s="372"/>
      <c r="CA285" s="372"/>
      <c r="CD285" s="67" t="s">
        <v>371</v>
      </c>
    </row>
    <row r="286" spans="1:89" x14ac:dyDescent="0.15">
      <c r="A286" s="170"/>
      <c r="B286" s="25"/>
      <c r="D286" s="7"/>
      <c r="E286" s="7"/>
      <c r="G286"/>
      <c r="I286" s="11"/>
      <c r="J286" s="8"/>
      <c r="L286" s="11"/>
      <c r="M286" s="15"/>
      <c r="N286" s="11"/>
      <c r="O286" s="11"/>
      <c r="P286" s="11"/>
      <c r="Q286" s="11"/>
      <c r="R286" s="11"/>
      <c r="Z286" s="25"/>
      <c r="AA286" s="73"/>
      <c r="AB286" s="25"/>
      <c r="AC286" s="25"/>
      <c r="BE286" s="73"/>
      <c r="BF286" s="73"/>
      <c r="BG286" s="73"/>
      <c r="BH286" s="73"/>
      <c r="BI286" s="73"/>
      <c r="BJ286" s="73"/>
      <c r="BK286" s="73"/>
      <c r="BL286" s="73"/>
      <c r="BM286" s="73"/>
      <c r="BN286" s="73"/>
      <c r="BO286" s="73"/>
      <c r="BP286" s="73"/>
      <c r="BQ286" s="73"/>
      <c r="BR286" s="73"/>
      <c r="BS286" s="73"/>
      <c r="BT286" s="73"/>
      <c r="BU286" s="73"/>
      <c r="BV286" s="73"/>
      <c r="BW286" s="73"/>
      <c r="BX286" s="73"/>
      <c r="BY286" s="73"/>
      <c r="BZ286" s="73"/>
      <c r="CA286" s="73"/>
      <c r="CD286" s="67" t="s">
        <v>361</v>
      </c>
    </row>
    <row r="287" spans="1:89" x14ac:dyDescent="0.15">
      <c r="A287" s="170"/>
      <c r="B287" s="25"/>
      <c r="D287" s="7"/>
      <c r="E287" s="7"/>
      <c r="G287"/>
      <c r="I287" s="11"/>
      <c r="J287" s="8"/>
      <c r="L287" s="11"/>
      <c r="M287" s="15"/>
      <c r="N287" s="11"/>
      <c r="O287" s="11"/>
      <c r="P287" s="11"/>
      <c r="Q287" s="11"/>
      <c r="R287" s="11"/>
      <c r="Z287" s="25"/>
      <c r="AA287" s="73"/>
      <c r="AB287" s="25"/>
      <c r="AC287" s="25"/>
      <c r="BE287" s="73"/>
      <c r="BF287" s="96"/>
      <c r="BG287" s="96"/>
      <c r="BH287" s="96"/>
      <c r="BI287" s="96"/>
      <c r="BJ287" s="96"/>
      <c r="BK287" s="96"/>
      <c r="BL287" s="96"/>
      <c r="BM287" s="96"/>
      <c r="BN287" s="96"/>
      <c r="BO287" s="96"/>
      <c r="BP287" s="96"/>
      <c r="BQ287" s="96"/>
      <c r="BR287" s="96"/>
      <c r="BS287" s="96"/>
      <c r="BT287" s="96"/>
      <c r="BU287" s="96"/>
      <c r="BV287" s="96"/>
      <c r="BW287" s="96"/>
      <c r="BX287" s="96"/>
      <c r="BY287" s="96"/>
      <c r="BZ287" s="96"/>
      <c r="CA287" s="96"/>
      <c r="CD287" s="67" t="s">
        <v>362</v>
      </c>
      <c r="CE287" s="67" t="s">
        <v>316</v>
      </c>
      <c r="CF287" s="67" t="s">
        <v>363</v>
      </c>
      <c r="CG287" s="67" t="s">
        <v>364</v>
      </c>
    </row>
    <row r="288" spans="1:89" x14ac:dyDescent="0.15">
      <c r="A288" s="170"/>
      <c r="B288" s="25"/>
      <c r="D288" s="7"/>
      <c r="E288" s="7"/>
      <c r="G288"/>
      <c r="I288" s="11"/>
      <c r="J288" s="8"/>
      <c r="L288" s="11"/>
      <c r="M288" s="15"/>
      <c r="N288" s="11"/>
      <c r="O288" s="11"/>
      <c r="P288" s="11"/>
      <c r="Q288" s="11"/>
      <c r="R288" s="11"/>
      <c r="Z288" s="25"/>
      <c r="AA288" s="73"/>
      <c r="AB288" s="25"/>
      <c r="AC288" s="25"/>
      <c r="BE288" s="73"/>
      <c r="BF288" s="96"/>
      <c r="BG288" s="96"/>
      <c r="BH288" s="96"/>
      <c r="BI288" s="96"/>
      <c r="BJ288" s="96"/>
      <c r="BK288" s="96"/>
      <c r="BL288" s="96"/>
      <c r="BM288" s="96"/>
      <c r="BN288" s="96"/>
      <c r="BO288" s="96"/>
      <c r="BP288" s="96"/>
      <c r="BQ288" s="96"/>
      <c r="BR288" s="96"/>
      <c r="BS288" s="96"/>
      <c r="BT288" s="96"/>
      <c r="BU288" s="96"/>
      <c r="BV288" s="96"/>
      <c r="BW288" s="96"/>
      <c r="BX288" s="96"/>
      <c r="BY288" s="96"/>
      <c r="BZ288" s="96"/>
      <c r="CA288" s="96"/>
      <c r="CD288">
        <v>0</v>
      </c>
      <c r="CE288">
        <v>0.2</v>
      </c>
      <c r="CF288">
        <f>56*CD288/100</f>
        <v>0</v>
      </c>
      <c r="CG288">
        <f>CF288/7</f>
        <v>0</v>
      </c>
      <c r="CI288">
        <v>0</v>
      </c>
      <c r="CJ288">
        <f>CE288</f>
        <v>0.2</v>
      </c>
      <c r="CK288">
        <v>0.2</v>
      </c>
    </row>
    <row r="289" spans="1:89" x14ac:dyDescent="0.15">
      <c r="A289" s="170"/>
      <c r="B289" s="25"/>
      <c r="D289" s="7"/>
      <c r="E289" s="7"/>
      <c r="G289"/>
      <c r="I289" s="11"/>
      <c r="J289" s="8"/>
      <c r="L289" s="11"/>
      <c r="M289" s="15"/>
      <c r="N289" s="11"/>
      <c r="O289" s="11"/>
      <c r="P289" s="11"/>
      <c r="Q289" s="11"/>
      <c r="R289" s="11"/>
      <c r="Z289" s="25"/>
      <c r="AA289" s="73"/>
      <c r="AB289" s="25"/>
      <c r="AC289" s="25"/>
      <c r="AM289" s="11"/>
      <c r="AN289" s="11"/>
      <c r="AO289" s="11"/>
      <c r="AP289" s="11"/>
      <c r="AQ289" s="11"/>
      <c r="AR289" s="11"/>
      <c r="AS289" s="11"/>
      <c r="AT289" s="11"/>
      <c r="AU289" s="11"/>
      <c r="AV289" s="11"/>
      <c r="AW289" s="11"/>
      <c r="AX289" s="11"/>
      <c r="AY289" s="11"/>
      <c r="AZ289" s="11"/>
      <c r="BE289" s="73"/>
      <c r="BF289" s="96"/>
      <c r="BG289" s="96"/>
      <c r="BH289" s="96"/>
      <c r="BI289" s="96"/>
      <c r="BJ289" s="96"/>
      <c r="BK289" s="96"/>
      <c r="BL289" s="96"/>
      <c r="BM289" s="96"/>
      <c r="BN289" s="96"/>
      <c r="BO289" s="96"/>
      <c r="BP289" s="96"/>
      <c r="BQ289" s="96"/>
      <c r="BR289" s="96"/>
      <c r="BS289" s="96"/>
      <c r="BT289" s="96"/>
      <c r="BU289" s="96"/>
      <c r="BV289" s="96"/>
      <c r="BW289" s="96"/>
      <c r="BX289" s="96"/>
      <c r="BY289" s="96"/>
      <c r="BZ289" s="96"/>
      <c r="CA289" s="96"/>
      <c r="CD289" s="96">
        <v>10</v>
      </c>
      <c r="CE289" s="96">
        <v>0.2</v>
      </c>
      <c r="CF289">
        <f t="shared" ref="CF289:CF298" si="58">56*CD289/100</f>
        <v>5.6</v>
      </c>
      <c r="CG289">
        <f t="shared" ref="CG289:CG298" si="59">CF289/7</f>
        <v>0.79999999999999993</v>
      </c>
      <c r="CI289">
        <v>1</v>
      </c>
      <c r="CJ289">
        <v>0.2</v>
      </c>
      <c r="CK289">
        <v>0.2</v>
      </c>
    </row>
    <row r="290" spans="1:89" x14ac:dyDescent="0.15">
      <c r="A290" s="170"/>
      <c r="B290" s="25"/>
      <c r="D290" s="7"/>
      <c r="E290" s="7"/>
      <c r="G290"/>
      <c r="I290" s="11"/>
      <c r="J290" s="8"/>
      <c r="L290" s="11"/>
      <c r="M290" s="15"/>
      <c r="N290" s="11"/>
      <c r="O290" s="11"/>
      <c r="P290" s="11"/>
      <c r="Q290" s="11"/>
      <c r="R290" s="11"/>
      <c r="Z290" s="25"/>
      <c r="AA290" s="73"/>
      <c r="AB290" s="25"/>
      <c r="AC290" s="25"/>
      <c r="AM290" s="11"/>
      <c r="AN290" s="11"/>
      <c r="AO290" s="11"/>
      <c r="AP290" s="11"/>
      <c r="AQ290" s="11"/>
      <c r="AR290" s="11"/>
      <c r="AS290" s="11"/>
      <c r="AT290" s="11"/>
      <c r="AU290" s="11"/>
      <c r="AV290" s="11"/>
      <c r="AW290" s="11"/>
      <c r="AX290" s="11"/>
      <c r="AY290" s="11"/>
      <c r="AZ290" s="11"/>
      <c r="BE290" s="73"/>
      <c r="BF290" s="96"/>
      <c r="BG290" s="96"/>
      <c r="BH290" s="96"/>
      <c r="BI290" s="96"/>
      <c r="BJ290" s="96"/>
      <c r="BK290" s="96"/>
      <c r="BL290" s="96"/>
      <c r="BM290" s="96"/>
      <c r="BN290" s="96"/>
      <c r="BO290" s="96"/>
      <c r="BP290" s="96"/>
      <c r="BQ290" s="96"/>
      <c r="BR290" s="96"/>
      <c r="BS290" s="96"/>
      <c r="BT290" s="96"/>
      <c r="BU290" s="96"/>
      <c r="BV290" s="96"/>
      <c r="BW290" s="96"/>
      <c r="BX290" s="96"/>
      <c r="BY290" s="96"/>
      <c r="BZ290" s="96"/>
      <c r="CA290" s="96"/>
      <c r="CD290" s="96">
        <v>20</v>
      </c>
      <c r="CE290">
        <v>0.2</v>
      </c>
      <c r="CF290">
        <f t="shared" si="58"/>
        <v>11.2</v>
      </c>
      <c r="CG290">
        <f t="shared" si="59"/>
        <v>1.5999999999999999</v>
      </c>
      <c r="CI290">
        <v>2</v>
      </c>
      <c r="CJ290">
        <v>0.23</v>
      </c>
      <c r="CK290">
        <v>0.23</v>
      </c>
    </row>
    <row r="291" spans="1:89" x14ac:dyDescent="0.15">
      <c r="A291" s="170"/>
      <c r="B291" s="25"/>
      <c r="D291" s="7"/>
      <c r="E291" s="7"/>
      <c r="G291"/>
      <c r="I291" s="11"/>
      <c r="J291" s="8"/>
      <c r="L291" s="11"/>
      <c r="M291" s="15"/>
      <c r="N291" s="11"/>
      <c r="O291" s="11"/>
      <c r="P291" s="11"/>
      <c r="Q291" s="11"/>
      <c r="R291" s="11"/>
      <c r="Z291" s="25"/>
      <c r="AA291" s="73"/>
      <c r="AB291" s="25"/>
      <c r="AC291" s="25"/>
      <c r="AM291" s="11"/>
      <c r="AN291" s="11"/>
      <c r="AO291" s="11"/>
      <c r="AP291" s="11"/>
      <c r="AQ291" s="11"/>
      <c r="AR291" s="11"/>
      <c r="AS291" s="11"/>
      <c r="AT291" s="11"/>
      <c r="AU291" s="11"/>
      <c r="AV291" s="11"/>
      <c r="AW291" s="11"/>
      <c r="AX291" s="11"/>
      <c r="AY291" s="11"/>
      <c r="AZ291" s="11"/>
      <c r="BE291" s="73"/>
      <c r="BF291" s="96"/>
      <c r="BG291" s="96"/>
      <c r="BH291" s="96"/>
      <c r="BI291" s="96"/>
      <c r="BJ291" s="96"/>
      <c r="BK291" s="96"/>
      <c r="BL291" s="96"/>
      <c r="BM291" s="96"/>
      <c r="BN291" s="96"/>
      <c r="BO291" s="96"/>
      <c r="BP291" s="96"/>
      <c r="BQ291" s="96"/>
      <c r="BR291" s="96"/>
      <c r="BS291" s="96"/>
      <c r="BT291" s="96"/>
      <c r="BU291" s="96"/>
      <c r="BV291" s="96"/>
      <c r="BW291" s="96"/>
      <c r="BX291" s="96"/>
      <c r="BY291" s="96"/>
      <c r="BZ291" s="96"/>
      <c r="CA291" s="96"/>
      <c r="CD291" s="96">
        <v>30</v>
      </c>
      <c r="CE291">
        <v>0.26</v>
      </c>
      <c r="CF291">
        <f t="shared" si="58"/>
        <v>16.8</v>
      </c>
      <c r="CG291">
        <f t="shared" si="59"/>
        <v>2.4</v>
      </c>
      <c r="CI291">
        <v>3</v>
      </c>
      <c r="CJ291">
        <f>CE291+ (0.35-0.26)/(3.2-2.4)*0.6</f>
        <v>0.32749999999999996</v>
      </c>
      <c r="CK291">
        <v>0.32749999999999996</v>
      </c>
    </row>
    <row r="292" spans="1:89" x14ac:dyDescent="0.15">
      <c r="A292" s="170"/>
      <c r="B292" s="25"/>
      <c r="D292" s="7"/>
      <c r="E292" s="7"/>
      <c r="G292"/>
      <c r="I292" s="11"/>
      <c r="J292" s="8"/>
      <c r="L292" s="11"/>
      <c r="M292" s="15"/>
      <c r="N292" s="11"/>
      <c r="O292" s="11"/>
      <c r="P292" s="11"/>
      <c r="Q292" s="11"/>
      <c r="R292" s="11"/>
      <c r="Z292" s="25"/>
      <c r="AA292" s="73"/>
      <c r="AB292" s="25"/>
      <c r="AC292" s="25"/>
      <c r="AM292" s="11"/>
      <c r="AN292" s="11"/>
      <c r="AO292" s="11"/>
      <c r="AP292" s="11"/>
      <c r="AQ292" s="11"/>
      <c r="AR292" s="11"/>
      <c r="AS292" s="11"/>
      <c r="AT292" s="11"/>
      <c r="AU292" s="11"/>
      <c r="AV292" s="11"/>
      <c r="AW292" s="11"/>
      <c r="AX292" s="11"/>
      <c r="AY292" s="11"/>
      <c r="AZ292" s="11"/>
      <c r="BE292" s="73"/>
      <c r="BF292" s="96"/>
      <c r="BG292" s="96"/>
      <c r="BH292" s="96"/>
      <c r="BI292" s="96"/>
      <c r="BJ292" s="96"/>
      <c r="BK292" s="96"/>
      <c r="BL292" s="96"/>
      <c r="BM292" s="96"/>
      <c r="BN292" s="96"/>
      <c r="BO292" s="96"/>
      <c r="BP292" s="96"/>
      <c r="BQ292" s="96"/>
      <c r="BR292" s="96"/>
      <c r="BS292" s="96"/>
      <c r="BT292" s="96"/>
      <c r="BU292" s="96"/>
      <c r="BV292" s="96"/>
      <c r="BW292" s="96"/>
      <c r="BX292" s="96"/>
      <c r="BY292" s="96"/>
      <c r="BZ292" s="96"/>
      <c r="CA292" s="96"/>
      <c r="CD292" s="96">
        <v>40</v>
      </c>
      <c r="CE292">
        <v>0.35</v>
      </c>
      <c r="CF292">
        <f t="shared" si="58"/>
        <v>22.4</v>
      </c>
      <c r="CG292">
        <f t="shared" si="59"/>
        <v>3.1999999999999997</v>
      </c>
      <c r="CI292">
        <v>4</v>
      </c>
      <c r="CJ292">
        <v>0.45</v>
      </c>
      <c r="CK292">
        <v>0.45</v>
      </c>
    </row>
    <row r="293" spans="1:89" x14ac:dyDescent="0.15">
      <c r="A293" s="170"/>
      <c r="B293" s="25"/>
      <c r="D293" s="7"/>
      <c r="E293" s="7"/>
      <c r="G293"/>
      <c r="I293" s="11"/>
      <c r="J293" s="8"/>
      <c r="L293" s="11"/>
      <c r="M293" s="15"/>
      <c r="N293" s="11"/>
      <c r="O293" s="11"/>
      <c r="P293" s="11"/>
      <c r="Q293" s="11"/>
      <c r="R293" s="11"/>
      <c r="Z293" s="25"/>
      <c r="AA293" s="73"/>
      <c r="AB293" s="25"/>
      <c r="AC293" s="25"/>
      <c r="AM293" s="11"/>
      <c r="AN293" s="11"/>
      <c r="AO293" s="11"/>
      <c r="AP293" s="11"/>
      <c r="AQ293" s="11"/>
      <c r="AR293" s="11"/>
      <c r="AS293" s="11"/>
      <c r="AT293" s="11"/>
      <c r="AU293" s="11"/>
      <c r="AV293" s="11"/>
      <c r="AW293" s="11"/>
      <c r="AX293" s="11"/>
      <c r="AY293" s="11"/>
      <c r="AZ293" s="11"/>
      <c r="BE293" s="67"/>
      <c r="BF293" s="67"/>
      <c r="BG293" s="372"/>
      <c r="BH293" s="372"/>
      <c r="BI293" s="73"/>
      <c r="BJ293" s="67"/>
      <c r="BK293" s="73"/>
      <c r="BL293" s="73"/>
      <c r="BM293" s="73"/>
      <c r="BN293" s="73"/>
      <c r="BO293" s="67"/>
      <c r="BP293" s="73"/>
      <c r="BQ293" s="67"/>
      <c r="BR293" s="67"/>
      <c r="BS293" s="73"/>
      <c r="BT293" s="73"/>
      <c r="BU293" s="67"/>
      <c r="BV293" s="73"/>
      <c r="BW293" s="67"/>
      <c r="BX293" s="67"/>
      <c r="BY293" s="67"/>
      <c r="BZ293" s="67"/>
      <c r="CA293" s="67"/>
      <c r="CD293" s="96">
        <v>50</v>
      </c>
      <c r="CE293" s="96">
        <v>0.45</v>
      </c>
      <c r="CF293">
        <f t="shared" si="58"/>
        <v>28</v>
      </c>
      <c r="CG293">
        <f t="shared" si="59"/>
        <v>4</v>
      </c>
      <c r="CI293">
        <v>5</v>
      </c>
      <c r="CJ293">
        <f>CE294+(CE295-CE294)/(0.8)*0.2</f>
        <v>0.57750000000000001</v>
      </c>
      <c r="CK293">
        <v>0.57750000000000001</v>
      </c>
    </row>
    <row r="294" spans="1:89" x14ac:dyDescent="0.15">
      <c r="A294" s="170"/>
      <c r="B294" s="25"/>
      <c r="D294" s="7"/>
      <c r="E294" s="7"/>
      <c r="G294"/>
      <c r="I294" s="11"/>
      <c r="J294" s="8"/>
      <c r="L294" s="11"/>
      <c r="M294" s="15"/>
      <c r="N294" s="11"/>
      <c r="O294" s="11"/>
      <c r="P294" s="11"/>
      <c r="Q294" s="11"/>
      <c r="R294" s="11"/>
      <c r="Z294" s="25"/>
      <c r="AA294" s="73"/>
      <c r="AB294" s="25"/>
      <c r="AC294" s="25"/>
      <c r="BE294" s="67"/>
      <c r="BF294" s="67"/>
      <c r="BG294" s="372"/>
      <c r="BH294" s="372"/>
      <c r="BI294" s="73"/>
      <c r="BJ294" s="67"/>
      <c r="BK294" s="73"/>
      <c r="BL294" s="73"/>
      <c r="BM294" s="73"/>
      <c r="BN294" s="73"/>
      <c r="BO294" s="67"/>
      <c r="BP294" s="73"/>
      <c r="BQ294" s="67"/>
      <c r="BR294" s="67"/>
      <c r="BS294" s="73"/>
      <c r="BT294" s="73"/>
      <c r="BU294" s="67"/>
      <c r="BV294" s="73"/>
      <c r="BW294" s="67"/>
      <c r="BX294" s="67"/>
      <c r="BY294" s="67"/>
      <c r="BZ294" s="67"/>
      <c r="CA294" s="67"/>
      <c r="CD294" s="96">
        <v>60</v>
      </c>
      <c r="CE294">
        <v>0.55000000000000004</v>
      </c>
      <c r="CF294">
        <f t="shared" si="58"/>
        <v>33.6</v>
      </c>
      <c r="CG294">
        <f t="shared" si="59"/>
        <v>4.8</v>
      </c>
      <c r="CI294">
        <v>6</v>
      </c>
      <c r="CJ294">
        <f>CE295+0.4*(CE296-CE295)/0.8</f>
        <v>0.73</v>
      </c>
      <c r="CK294">
        <v>0.73</v>
      </c>
    </row>
    <row r="295" spans="1:89" x14ac:dyDescent="0.15">
      <c r="A295" s="170"/>
      <c r="B295" s="25"/>
      <c r="D295" s="7"/>
      <c r="E295" s="7"/>
      <c r="G295"/>
      <c r="I295" s="11"/>
      <c r="J295" s="8"/>
      <c r="L295" s="11"/>
      <c r="M295" s="15"/>
      <c r="N295" s="11"/>
      <c r="O295" s="11"/>
      <c r="P295" s="11"/>
      <c r="Q295" s="11"/>
      <c r="R295" s="11"/>
      <c r="Z295" s="25"/>
      <c r="AA295" s="73"/>
      <c r="AB295" s="25"/>
      <c r="AC295" s="25"/>
      <c r="BE295" s="67"/>
      <c r="BF295" s="67"/>
      <c r="BG295" s="73"/>
      <c r="BH295" s="67"/>
      <c r="BI295" s="67"/>
      <c r="BJ295" s="67"/>
      <c r="BK295" s="73"/>
      <c r="BL295" s="73"/>
      <c r="BM295" s="67"/>
      <c r="BN295" s="73"/>
      <c r="BO295" s="67"/>
      <c r="BP295" s="73"/>
      <c r="BQ295" s="67"/>
      <c r="BR295" s="67"/>
      <c r="BS295" s="73"/>
      <c r="BT295" s="73"/>
      <c r="BU295" s="67"/>
      <c r="BV295" s="73"/>
      <c r="BW295" s="67"/>
      <c r="BX295" s="67"/>
      <c r="BY295" s="67"/>
      <c r="BZ295" s="67"/>
      <c r="CA295" s="67"/>
      <c r="CD295" s="96">
        <v>70</v>
      </c>
      <c r="CE295">
        <v>0.66</v>
      </c>
      <c r="CF295">
        <f t="shared" si="58"/>
        <v>39.200000000000003</v>
      </c>
      <c r="CG295">
        <f t="shared" si="59"/>
        <v>5.6000000000000005</v>
      </c>
      <c r="CI295">
        <v>7</v>
      </c>
      <c r="CJ295">
        <f>0.8+0.6*(0.9-0.8)/0.8</f>
        <v>0.875</v>
      </c>
      <c r="CK295">
        <v>0.875</v>
      </c>
    </row>
    <row r="296" spans="1:89" x14ac:dyDescent="0.15">
      <c r="A296" s="170"/>
      <c r="B296" s="25"/>
      <c r="D296" s="7"/>
      <c r="E296" s="7"/>
      <c r="G296"/>
      <c r="I296" s="11"/>
      <c r="J296" s="8"/>
      <c r="L296" s="11"/>
      <c r="M296" s="15"/>
      <c r="N296" s="11"/>
      <c r="O296" s="11"/>
      <c r="P296" s="11"/>
      <c r="Q296" s="11"/>
      <c r="R296" s="11"/>
      <c r="Z296" s="25"/>
      <c r="AA296" s="73"/>
      <c r="AB296" s="25"/>
      <c r="AC296" s="25"/>
      <c r="AE296" s="11"/>
      <c r="AF296" s="11"/>
      <c r="AG296" s="11"/>
      <c r="AH296" s="11"/>
      <c r="AI296" s="11"/>
      <c r="AJ296" s="11"/>
      <c r="AK296" s="11"/>
      <c r="AL296" s="11"/>
      <c r="BE296" s="182"/>
      <c r="BF296" s="67"/>
      <c r="BG296" s="73"/>
      <c r="BH296" s="67"/>
      <c r="BI296" s="67"/>
      <c r="BJ296" s="67"/>
      <c r="BK296" s="73"/>
      <c r="BL296" s="73"/>
      <c r="BM296" s="67"/>
      <c r="BN296" s="73"/>
      <c r="BO296" s="67"/>
      <c r="BP296" s="73"/>
      <c r="BQ296" s="67"/>
      <c r="BR296" s="67"/>
      <c r="BS296" s="73"/>
      <c r="BT296" s="73"/>
      <c r="BU296" s="67"/>
      <c r="BV296" s="73"/>
      <c r="BW296" s="67"/>
      <c r="BX296" s="67"/>
      <c r="BY296" s="67"/>
      <c r="BZ296" s="67"/>
      <c r="CA296" s="67"/>
      <c r="CD296" s="96">
        <v>80</v>
      </c>
      <c r="CE296">
        <v>0.8</v>
      </c>
      <c r="CF296">
        <f t="shared" si="58"/>
        <v>44.8</v>
      </c>
      <c r="CG296">
        <f t="shared" si="59"/>
        <v>6.3999999999999995</v>
      </c>
      <c r="CI296">
        <v>8</v>
      </c>
      <c r="CJ296">
        <v>0.95</v>
      </c>
      <c r="CK296">
        <v>0.95</v>
      </c>
    </row>
    <row r="297" spans="1:89" x14ac:dyDescent="0.15">
      <c r="A297" s="170"/>
      <c r="B297" s="25"/>
      <c r="D297" s="7"/>
      <c r="E297" s="7"/>
      <c r="G297"/>
      <c r="I297" s="11"/>
      <c r="J297" s="8"/>
      <c r="L297" s="11"/>
      <c r="M297" s="15"/>
      <c r="N297" s="11"/>
      <c r="O297" s="11"/>
      <c r="P297" s="11"/>
      <c r="Q297" s="11"/>
      <c r="R297" s="11"/>
      <c r="Z297" s="25"/>
      <c r="AA297" s="73"/>
      <c r="AB297" s="25"/>
      <c r="AC297" s="25"/>
      <c r="AE297" s="11"/>
      <c r="AF297" s="11"/>
      <c r="AG297" s="11"/>
      <c r="AH297" s="11"/>
      <c r="AI297" s="11"/>
      <c r="AJ297" s="11"/>
      <c r="AK297" s="11"/>
      <c r="AL297" s="11"/>
      <c r="BE297" s="67"/>
      <c r="BF297" s="67"/>
      <c r="BG297" s="67"/>
      <c r="BH297" s="67"/>
      <c r="BI297" s="67"/>
      <c r="BJ297" s="67"/>
      <c r="BK297" s="67"/>
      <c r="BL297" s="67"/>
      <c r="BM297" s="67"/>
      <c r="BN297" s="67"/>
      <c r="BO297" s="67"/>
      <c r="BP297" s="67"/>
      <c r="BQ297" s="67"/>
      <c r="BR297" s="67"/>
      <c r="BS297" s="67"/>
      <c r="BT297" s="67"/>
      <c r="BU297" s="67"/>
      <c r="BV297" s="67"/>
      <c r="BW297" s="67"/>
      <c r="BX297" s="67"/>
      <c r="BY297" s="67"/>
      <c r="BZ297" s="67"/>
      <c r="CA297" s="67"/>
      <c r="CD297" s="96">
        <v>90</v>
      </c>
      <c r="CE297">
        <v>0.9</v>
      </c>
      <c r="CF297">
        <f t="shared" si="58"/>
        <v>50.4</v>
      </c>
      <c r="CG297">
        <f t="shared" si="59"/>
        <v>7.2</v>
      </c>
      <c r="CI297">
        <v>9</v>
      </c>
      <c r="CJ297">
        <v>0.95</v>
      </c>
      <c r="CK297">
        <v>0.95</v>
      </c>
    </row>
    <row r="298" spans="1:89" x14ac:dyDescent="0.15">
      <c r="A298" s="170"/>
      <c r="B298" s="25"/>
      <c r="D298" s="7"/>
      <c r="E298" s="7"/>
      <c r="G298"/>
      <c r="I298" s="11"/>
      <c r="J298" s="8"/>
      <c r="L298" s="11"/>
      <c r="M298" s="15"/>
      <c r="N298" s="11"/>
      <c r="O298" s="11"/>
      <c r="P298" s="11"/>
      <c r="Q298" s="11"/>
      <c r="R298" s="11"/>
      <c r="Z298" s="25"/>
      <c r="AA298" s="73"/>
      <c r="AB298" s="25"/>
      <c r="AC298" s="25"/>
      <c r="AE298" s="11"/>
      <c r="AF298" s="11"/>
      <c r="AG298" s="11"/>
      <c r="AH298" s="11"/>
      <c r="AI298" s="11"/>
      <c r="AJ298" s="11"/>
      <c r="AK298" s="11"/>
      <c r="AL298" s="11"/>
      <c r="BE298" s="67"/>
      <c r="BF298" s="67"/>
      <c r="BG298" s="67"/>
      <c r="BH298" s="67"/>
      <c r="BI298" s="67"/>
      <c r="BJ298" s="67"/>
      <c r="BK298" s="67"/>
      <c r="BL298" s="67"/>
      <c r="BM298" s="67"/>
      <c r="BN298" s="67"/>
      <c r="BO298" s="67"/>
      <c r="BP298" s="67"/>
      <c r="BQ298" s="67"/>
      <c r="BR298" s="67"/>
      <c r="BS298" s="67"/>
      <c r="BT298" s="67"/>
      <c r="BU298" s="67"/>
      <c r="BV298" s="67"/>
      <c r="BW298" s="67"/>
      <c r="BX298" s="67"/>
      <c r="BY298" s="67"/>
      <c r="BZ298" s="67"/>
      <c r="CA298" s="67"/>
      <c r="CD298" s="96">
        <v>100</v>
      </c>
      <c r="CE298">
        <v>0.95</v>
      </c>
      <c r="CF298">
        <f t="shared" si="58"/>
        <v>56</v>
      </c>
      <c r="CG298">
        <f t="shared" si="59"/>
        <v>8</v>
      </c>
      <c r="CI298">
        <v>10</v>
      </c>
      <c r="CJ298">
        <f>CE302+0.6*(CE303-CE302)/(CG303-CG302)</f>
        <v>0.92899999999999994</v>
      </c>
      <c r="CK298">
        <v>0.92899999999999994</v>
      </c>
    </row>
    <row r="299" spans="1:89" x14ac:dyDescent="0.15">
      <c r="A299" s="170"/>
      <c r="B299" s="25"/>
      <c r="D299" s="7"/>
      <c r="E299" s="7"/>
      <c r="G299"/>
      <c r="I299" s="11"/>
      <c r="J299" s="8"/>
      <c r="L299" s="11"/>
      <c r="M299" s="15"/>
      <c r="N299" s="11"/>
      <c r="O299" s="11"/>
      <c r="P299" s="11"/>
      <c r="Q299" s="11"/>
      <c r="R299" s="11"/>
      <c r="Z299" s="25"/>
      <c r="AA299" s="73"/>
      <c r="AB299" s="25"/>
      <c r="AC299" s="25"/>
      <c r="AE299" s="11"/>
      <c r="AF299" s="11"/>
      <c r="AG299" s="11"/>
      <c r="AH299" s="11"/>
      <c r="AI299" s="11"/>
      <c r="AJ299" s="11"/>
      <c r="AK299" s="11"/>
      <c r="AL299" s="11"/>
      <c r="BE299" s="73"/>
      <c r="BF299" s="372"/>
      <c r="BG299" s="372"/>
      <c r="BH299" s="372"/>
      <c r="BI299" s="372"/>
      <c r="BJ299" s="372"/>
      <c r="BK299" s="372"/>
      <c r="BL299" s="372"/>
      <c r="BM299" s="372"/>
      <c r="BN299" s="372"/>
      <c r="BO299" s="372"/>
      <c r="BP299" s="372"/>
      <c r="BQ299" s="372"/>
      <c r="BR299" s="372"/>
      <c r="BS299" s="372"/>
      <c r="BT299" s="372"/>
      <c r="BU299" s="372"/>
      <c r="BV299" s="372"/>
      <c r="BW299" s="372"/>
      <c r="BX299" s="372"/>
      <c r="BY299" s="372"/>
      <c r="BZ299" s="372"/>
      <c r="CA299" s="372"/>
      <c r="CI299">
        <v>11</v>
      </c>
      <c r="CJ299">
        <f>CE303+0.1*(CE304-CE303)/(CG304-CG303)</f>
        <v>0.88390000000000002</v>
      </c>
      <c r="CK299">
        <v>0.88390000000000002</v>
      </c>
    </row>
    <row r="300" spans="1:89" x14ac:dyDescent="0.15">
      <c r="A300" s="170"/>
      <c r="B300" s="25"/>
      <c r="D300" s="7"/>
      <c r="E300" s="7"/>
      <c r="G300"/>
      <c r="I300" s="11"/>
      <c r="J300" s="8"/>
      <c r="L300" s="11"/>
      <c r="M300" s="15"/>
      <c r="N300" s="11"/>
      <c r="O300" s="11"/>
      <c r="P300" s="11"/>
      <c r="Q300" s="11"/>
      <c r="R300" s="11"/>
      <c r="Z300" s="25"/>
      <c r="AA300" s="73"/>
      <c r="AB300" s="25"/>
      <c r="AC300" s="25"/>
      <c r="AE300" s="11"/>
      <c r="AF300" s="11"/>
      <c r="AG300" s="11"/>
      <c r="AH300" s="11"/>
      <c r="AI300" s="11"/>
      <c r="AJ300" s="11"/>
      <c r="AK300" s="11"/>
      <c r="AL300" s="11"/>
      <c r="BE300" s="73"/>
      <c r="BF300" s="372"/>
      <c r="BG300" s="372"/>
      <c r="BH300" s="372"/>
      <c r="BI300" s="372"/>
      <c r="BJ300" s="372"/>
      <c r="BK300" s="372"/>
      <c r="BL300" s="372"/>
      <c r="BM300" s="372"/>
      <c r="BN300" s="372"/>
      <c r="BO300" s="372"/>
      <c r="BP300" s="372"/>
      <c r="BQ300" s="372"/>
      <c r="BR300" s="372"/>
      <c r="BS300" s="372"/>
      <c r="BT300" s="372"/>
      <c r="BU300" s="372"/>
      <c r="BV300" s="372"/>
      <c r="BW300" s="372"/>
      <c r="BX300" s="372"/>
      <c r="BY300" s="372"/>
      <c r="BZ300" s="372"/>
      <c r="CA300" s="372"/>
      <c r="CD300" s="67" t="s">
        <v>367</v>
      </c>
      <c r="CF300" s="67" t="s">
        <v>368</v>
      </c>
      <c r="CI300">
        <v>12</v>
      </c>
      <c r="CJ300">
        <f>CE303+1.1*(CE304-CE303)/(CG304-CG303)</f>
        <v>0.72289999999999988</v>
      </c>
      <c r="CK300">
        <v>0.72289999999999988</v>
      </c>
    </row>
    <row r="301" spans="1:89" x14ac:dyDescent="0.15">
      <c r="A301" s="170"/>
      <c r="B301" s="25"/>
      <c r="D301" s="7"/>
      <c r="E301" s="7"/>
      <c r="G301"/>
      <c r="I301" s="11"/>
      <c r="J301" s="8"/>
      <c r="L301" s="11"/>
      <c r="M301" s="15"/>
      <c r="N301" s="11"/>
      <c r="O301" s="11"/>
      <c r="P301" s="11"/>
      <c r="Q301" s="11"/>
      <c r="R301" s="11"/>
      <c r="Z301" s="25"/>
      <c r="AA301" s="73"/>
      <c r="AB301" s="25"/>
      <c r="AC301" s="25"/>
      <c r="BE301" s="73"/>
      <c r="BF301" s="73"/>
      <c r="BG301" s="73"/>
      <c r="BH301" s="73"/>
      <c r="BI301" s="73"/>
      <c r="BJ301" s="73"/>
      <c r="BK301" s="73"/>
      <c r="BL301" s="73"/>
      <c r="BM301" s="73"/>
      <c r="BN301" s="73"/>
      <c r="BO301" s="73"/>
      <c r="BP301" s="73"/>
      <c r="BQ301" s="73"/>
      <c r="BR301" s="73"/>
      <c r="BS301" s="73"/>
      <c r="BT301" s="73"/>
      <c r="BU301" s="73"/>
      <c r="BV301" s="73"/>
      <c r="BW301" s="73"/>
      <c r="BX301" s="73"/>
      <c r="BY301" s="73"/>
      <c r="BZ301" s="73"/>
      <c r="CA301" s="73"/>
      <c r="CD301" s="67" t="s">
        <v>367</v>
      </c>
      <c r="CE301" s="67" t="s">
        <v>316</v>
      </c>
      <c r="CG301" s="67" t="s">
        <v>369</v>
      </c>
      <c r="CI301">
        <v>13</v>
      </c>
      <c r="CJ301">
        <f>CE304+0.7*(CE305-CE304)/(CG305-CG304)</f>
        <v>0.50340000000000029</v>
      </c>
      <c r="CK301">
        <v>0.50340000000000029</v>
      </c>
    </row>
    <row r="302" spans="1:89" x14ac:dyDescent="0.15">
      <c r="A302" s="170"/>
      <c r="B302" s="25"/>
      <c r="D302" s="7"/>
      <c r="E302" s="7"/>
      <c r="G302"/>
      <c r="I302" s="11"/>
      <c r="J302" s="8"/>
      <c r="L302" s="11"/>
      <c r="M302" s="15"/>
      <c r="N302" s="11"/>
      <c r="O302" s="11"/>
      <c r="P302" s="11"/>
      <c r="Q302" s="11"/>
      <c r="R302" s="11"/>
      <c r="Z302" s="25"/>
      <c r="AA302" s="73"/>
      <c r="AB302" s="25"/>
      <c r="AC302" s="25"/>
      <c r="BE302" s="73"/>
      <c r="BF302" s="96"/>
      <c r="BG302" s="96"/>
      <c r="BH302" s="96"/>
      <c r="BI302" s="96"/>
      <c r="BJ302" s="96"/>
      <c r="BK302" s="96"/>
      <c r="BL302" s="96"/>
      <c r="BM302" s="96"/>
      <c r="BN302" s="96"/>
      <c r="BO302" s="96"/>
      <c r="BP302" s="96"/>
      <c r="BQ302" s="96"/>
      <c r="BR302" s="96"/>
      <c r="BS302" s="96"/>
      <c r="BT302" s="96"/>
      <c r="BU302" s="96"/>
      <c r="BV302" s="96"/>
      <c r="BW302" s="96"/>
      <c r="BX302" s="96"/>
      <c r="BY302" s="96"/>
      <c r="BZ302" s="96"/>
      <c r="CA302" s="96"/>
      <c r="CD302">
        <v>10</v>
      </c>
      <c r="CE302">
        <v>0.95</v>
      </c>
      <c r="CG302" s="180">
        <f t="shared" ref="CG302:CG308" si="60">$CG$298+CD302/7</f>
        <v>9.4285714285714288</v>
      </c>
      <c r="CI302">
        <v>14</v>
      </c>
      <c r="CJ302">
        <f>CE305+0.3*(CE306-CE305)/(CG306-CG305)</f>
        <v>0.29219999999999996</v>
      </c>
      <c r="CK302">
        <v>0.29219999999999996</v>
      </c>
    </row>
    <row r="303" spans="1:89" x14ac:dyDescent="0.15">
      <c r="A303" s="170"/>
      <c r="B303" s="25"/>
      <c r="D303" s="7"/>
      <c r="E303" s="7"/>
      <c r="G303"/>
      <c r="I303" s="11"/>
      <c r="J303" s="8"/>
      <c r="L303" s="11"/>
      <c r="M303" s="15"/>
      <c r="N303" s="11"/>
      <c r="O303" s="11"/>
      <c r="P303" s="11"/>
      <c r="Q303" s="11"/>
      <c r="R303" s="11"/>
      <c r="Z303" s="25"/>
      <c r="AA303" s="73"/>
      <c r="AB303" s="25"/>
      <c r="AC303" s="25"/>
      <c r="BE303" s="73"/>
      <c r="BF303" s="96"/>
      <c r="BG303" s="96"/>
      <c r="BH303" s="96"/>
      <c r="BI303" s="96"/>
      <c r="BJ303" s="96"/>
      <c r="BK303" s="96"/>
      <c r="BL303" s="96"/>
      <c r="BM303" s="96"/>
      <c r="BN303" s="96"/>
      <c r="BO303" s="96"/>
      <c r="BP303" s="96"/>
      <c r="BQ303" s="96"/>
      <c r="BR303" s="96"/>
      <c r="BS303" s="96"/>
      <c r="BT303" s="96"/>
      <c r="BU303" s="96"/>
      <c r="BV303" s="96"/>
      <c r="BW303" s="96"/>
      <c r="BX303" s="96"/>
      <c r="BY303" s="96"/>
      <c r="BZ303" s="96"/>
      <c r="CA303" s="96"/>
      <c r="CD303">
        <v>20</v>
      </c>
      <c r="CE303">
        <v>0.9</v>
      </c>
      <c r="CG303" s="180">
        <f t="shared" si="60"/>
        <v>10.857142857142858</v>
      </c>
      <c r="CH303" s="67"/>
      <c r="CI303">
        <v>15</v>
      </c>
      <c r="CJ303">
        <f>CE305+1.3*(CE306-CE305)/(CG306-CG305)</f>
        <v>0.16619999999999982</v>
      </c>
      <c r="CK303">
        <v>0.16619999999999982</v>
      </c>
    </row>
    <row r="304" spans="1:89" x14ac:dyDescent="0.15">
      <c r="A304" s="170"/>
      <c r="B304" s="25"/>
      <c r="D304" s="7"/>
      <c r="E304" s="7"/>
      <c r="G304"/>
      <c r="I304" s="11"/>
      <c r="J304" s="8"/>
      <c r="L304" s="11"/>
      <c r="M304" s="15"/>
      <c r="N304" s="11"/>
      <c r="O304" s="11"/>
      <c r="P304" s="11"/>
      <c r="Q304" s="11"/>
      <c r="R304" s="11"/>
      <c r="Z304" s="25"/>
      <c r="AA304" s="73"/>
      <c r="AB304" s="25"/>
      <c r="AC304" s="25"/>
      <c r="AM304" s="11"/>
      <c r="AN304" s="11"/>
      <c r="AO304" s="11"/>
      <c r="AP304" s="11"/>
      <c r="AQ304" s="11"/>
      <c r="AR304" s="11"/>
      <c r="AS304" s="11"/>
      <c r="AT304" s="11"/>
      <c r="AU304" s="11"/>
      <c r="AV304" s="11"/>
      <c r="AW304" s="11"/>
      <c r="AX304" s="11"/>
      <c r="AY304" s="11"/>
      <c r="AZ304" s="11"/>
      <c r="BE304" s="73"/>
      <c r="BF304" s="96"/>
      <c r="BG304" s="96"/>
      <c r="BH304" s="96"/>
      <c r="BI304" s="96"/>
      <c r="BJ304" s="96"/>
      <c r="BK304" s="96"/>
      <c r="BL304" s="96"/>
      <c r="BM304" s="96"/>
      <c r="BN304" s="96"/>
      <c r="BO304" s="96"/>
      <c r="BP304" s="96"/>
      <c r="BQ304" s="96"/>
      <c r="BR304" s="96"/>
      <c r="BS304" s="96"/>
      <c r="BT304" s="96"/>
      <c r="BU304" s="96"/>
      <c r="BV304" s="96"/>
      <c r="BW304" s="96"/>
      <c r="BX304" s="96"/>
      <c r="BY304" s="96"/>
      <c r="BZ304" s="96"/>
      <c r="CA304" s="96"/>
      <c r="CD304">
        <v>30</v>
      </c>
      <c r="CE304">
        <v>0.67</v>
      </c>
      <c r="CG304" s="180">
        <f t="shared" si="60"/>
        <v>12.285714285714285</v>
      </c>
      <c r="CI304">
        <v>16</v>
      </c>
      <c r="CJ304">
        <f>CE306+0.9*(CE307-CE306)/(CG307-CG306)</f>
        <v>0.11849999999999997</v>
      </c>
      <c r="CK304">
        <v>0.11849999999999997</v>
      </c>
    </row>
    <row r="305" spans="1:89" x14ac:dyDescent="0.15">
      <c r="A305" s="170"/>
      <c r="B305" s="25"/>
      <c r="D305" s="7"/>
      <c r="E305" s="7"/>
      <c r="G305"/>
      <c r="I305" s="11"/>
      <c r="J305" s="8"/>
      <c r="L305" s="11"/>
      <c r="M305" s="15"/>
      <c r="N305" s="11"/>
      <c r="O305" s="11"/>
      <c r="P305" s="11"/>
      <c r="Q305" s="11"/>
      <c r="R305" s="11"/>
      <c r="Z305" s="25"/>
      <c r="AA305" s="73"/>
      <c r="AB305" s="25"/>
      <c r="AC305" s="25"/>
      <c r="AM305" s="11"/>
      <c r="AN305" s="11"/>
      <c r="AO305" s="11"/>
      <c r="AP305" s="11"/>
      <c r="AQ305" s="11"/>
      <c r="AR305" s="11"/>
      <c r="AS305" s="11"/>
      <c r="AT305" s="11"/>
      <c r="AU305" s="11"/>
      <c r="AV305" s="11"/>
      <c r="AW305" s="11"/>
      <c r="AX305" s="11"/>
      <c r="AY305" s="11"/>
      <c r="AZ305" s="11"/>
      <c r="BE305" s="73"/>
      <c r="BF305" s="96"/>
      <c r="BG305" s="96"/>
      <c r="BH305" s="96"/>
      <c r="BI305" s="96"/>
      <c r="BJ305" s="96"/>
      <c r="BK305" s="96"/>
      <c r="BL305" s="96"/>
      <c r="BM305" s="96"/>
      <c r="BN305" s="96"/>
      <c r="BO305" s="96"/>
      <c r="BP305" s="96"/>
      <c r="BQ305" s="96"/>
      <c r="BR305" s="96"/>
      <c r="BS305" s="96"/>
      <c r="BT305" s="96"/>
      <c r="BU305" s="96"/>
      <c r="BV305" s="96"/>
      <c r="BW305" s="96"/>
      <c r="BX305" s="96"/>
      <c r="BY305" s="96"/>
      <c r="BZ305" s="96"/>
      <c r="CA305" s="96"/>
      <c r="CD305" s="73">
        <v>40</v>
      </c>
      <c r="CE305" s="73">
        <v>0.33</v>
      </c>
      <c r="CG305" s="180">
        <f t="shared" si="60"/>
        <v>13.714285714285715</v>
      </c>
      <c r="CI305">
        <v>17</v>
      </c>
      <c r="CJ305">
        <f>CE307+0.4*(CE308-CE307)/(CG308-CG307)</f>
        <v>8.6000000000000021E-2</v>
      </c>
      <c r="CK305">
        <v>8.6000000000000021E-2</v>
      </c>
    </row>
    <row r="306" spans="1:89" x14ac:dyDescent="0.15">
      <c r="A306" s="170"/>
      <c r="B306" s="25"/>
      <c r="D306" s="7"/>
      <c r="E306" s="7"/>
      <c r="G306"/>
      <c r="I306" s="11"/>
      <c r="J306" s="8"/>
      <c r="L306" s="11"/>
      <c r="M306" s="15"/>
      <c r="N306" s="11"/>
      <c r="O306" s="11"/>
      <c r="P306" s="11"/>
      <c r="Q306" s="11"/>
      <c r="R306" s="11"/>
      <c r="Z306" s="25"/>
      <c r="AA306" s="73"/>
      <c r="AB306" s="25"/>
      <c r="AC306" s="25"/>
      <c r="AM306" s="11"/>
      <c r="AN306" s="11"/>
      <c r="AO306" s="11"/>
      <c r="AP306" s="11"/>
      <c r="AQ306" s="11"/>
      <c r="AR306" s="11"/>
      <c r="AS306" s="11"/>
      <c r="AT306" s="11"/>
      <c r="AU306" s="11"/>
      <c r="AV306" s="11"/>
      <c r="AW306" s="11"/>
      <c r="AX306" s="11"/>
      <c r="AY306" s="11"/>
      <c r="AZ306" s="11"/>
      <c r="BE306" s="73"/>
      <c r="BF306" s="96"/>
      <c r="BG306" s="96"/>
      <c r="BH306" s="96"/>
      <c r="BI306" s="96"/>
      <c r="BJ306" s="96"/>
      <c r="BK306" s="96"/>
      <c r="BL306" s="96"/>
      <c r="BM306" s="96"/>
      <c r="BN306" s="96"/>
      <c r="BO306" s="96"/>
      <c r="BP306" s="96"/>
      <c r="BQ306" s="96"/>
      <c r="BR306" s="96"/>
      <c r="BS306" s="96"/>
      <c r="BT306" s="96"/>
      <c r="BU306" s="96"/>
      <c r="BV306" s="96"/>
      <c r="BW306" s="96"/>
      <c r="BX306" s="96"/>
      <c r="BY306" s="96"/>
      <c r="BZ306" s="96"/>
      <c r="CA306" s="96"/>
      <c r="CD306" s="96">
        <v>50</v>
      </c>
      <c r="CE306" s="96">
        <v>0.15</v>
      </c>
      <c r="CG306" s="180">
        <f t="shared" si="60"/>
        <v>15.142857142857142</v>
      </c>
      <c r="CI306">
        <v>18</v>
      </c>
      <c r="CJ306">
        <v>0.05</v>
      </c>
      <c r="CK306">
        <v>0.05</v>
      </c>
    </row>
    <row r="307" spans="1:89" x14ac:dyDescent="0.15">
      <c r="A307" s="170"/>
      <c r="B307" s="25"/>
      <c r="D307" s="7"/>
      <c r="E307" s="7"/>
      <c r="G307"/>
      <c r="I307" s="11"/>
      <c r="J307" s="8"/>
      <c r="L307" s="11"/>
      <c r="M307" s="15"/>
      <c r="N307" s="11"/>
      <c r="O307" s="11"/>
      <c r="P307" s="11"/>
      <c r="Q307" s="11"/>
      <c r="R307" s="11"/>
      <c r="Z307" s="25"/>
      <c r="AA307" s="73"/>
      <c r="AB307" s="25"/>
      <c r="AC307" s="25"/>
      <c r="AM307" s="11"/>
      <c r="AN307" s="11"/>
      <c r="AO307" s="11"/>
      <c r="AP307" s="11"/>
      <c r="AQ307" s="11"/>
      <c r="AR307" s="11"/>
      <c r="AS307" s="11"/>
      <c r="AT307" s="11"/>
      <c r="AU307" s="11"/>
      <c r="AV307" s="11"/>
      <c r="AW307" s="11"/>
      <c r="AX307" s="11"/>
      <c r="AY307" s="11"/>
      <c r="AZ307" s="11"/>
      <c r="BE307" s="73"/>
      <c r="BF307" s="96"/>
      <c r="BG307" s="96"/>
      <c r="BH307" s="96"/>
      <c r="BI307" s="96"/>
      <c r="BJ307" s="96"/>
      <c r="BK307" s="96"/>
      <c r="BL307" s="96"/>
      <c r="BM307" s="96"/>
      <c r="BN307" s="96"/>
      <c r="BO307" s="96"/>
      <c r="BP307" s="96"/>
      <c r="BQ307" s="96"/>
      <c r="BR307" s="96"/>
      <c r="BS307" s="96"/>
      <c r="BT307" s="96"/>
      <c r="BU307" s="96"/>
      <c r="BV307" s="96"/>
      <c r="BW307" s="96"/>
      <c r="BX307" s="96"/>
      <c r="BY307" s="96"/>
      <c r="BZ307" s="96"/>
      <c r="CA307" s="96"/>
      <c r="CD307" s="96">
        <v>60</v>
      </c>
      <c r="CE307" s="96">
        <v>0.1</v>
      </c>
      <c r="CG307" s="180">
        <f t="shared" si="60"/>
        <v>16.571428571428569</v>
      </c>
    </row>
    <row r="308" spans="1:89" x14ac:dyDescent="0.15">
      <c r="A308" s="170"/>
      <c r="B308" s="25"/>
      <c r="D308" s="7"/>
      <c r="E308" s="7"/>
      <c r="G308"/>
      <c r="I308" s="11"/>
      <c r="J308" s="8"/>
      <c r="L308" s="11"/>
      <c r="M308" s="15"/>
      <c r="N308" s="11"/>
      <c r="O308" s="11"/>
      <c r="P308" s="11"/>
      <c r="Q308" s="11"/>
      <c r="R308" s="11"/>
      <c r="Z308" s="25"/>
      <c r="AA308" s="73"/>
      <c r="AB308" s="25"/>
      <c r="AC308" s="25"/>
      <c r="AM308" s="11"/>
      <c r="AN308" s="11"/>
      <c r="AO308" s="11"/>
      <c r="AP308" s="11"/>
      <c r="AQ308" s="11"/>
      <c r="AR308" s="11"/>
      <c r="AS308" s="11"/>
      <c r="AT308" s="11"/>
      <c r="AU308" s="11"/>
      <c r="AV308" s="11"/>
      <c r="AW308" s="11"/>
      <c r="AX308" s="11"/>
      <c r="AY308" s="11"/>
      <c r="AZ308" s="11"/>
      <c r="BE308" s="67"/>
      <c r="BF308" s="67"/>
      <c r="BG308" s="67"/>
      <c r="BH308" s="67"/>
      <c r="BI308" s="73"/>
      <c r="BJ308" s="73"/>
      <c r="BK308" s="73"/>
      <c r="BL308" s="67"/>
      <c r="BM308" s="73"/>
      <c r="BN308" s="73"/>
      <c r="BO308" s="73"/>
      <c r="BP308" s="372"/>
      <c r="BQ308" s="372"/>
      <c r="BR308" s="372"/>
      <c r="BS308" s="372"/>
      <c r="BT308" s="67"/>
      <c r="BU308" s="67"/>
      <c r="BV308" s="67"/>
      <c r="BW308" s="67"/>
      <c r="BX308" s="67"/>
      <c r="BY308" s="67"/>
      <c r="BZ308" s="67"/>
      <c r="CA308" s="67"/>
      <c r="CD308" s="96">
        <v>70</v>
      </c>
      <c r="CE308" s="96">
        <v>0.05</v>
      </c>
      <c r="CG308" s="180">
        <f t="shared" si="60"/>
        <v>18</v>
      </c>
    </row>
    <row r="309" spans="1:89" x14ac:dyDescent="0.15">
      <c r="A309" s="170"/>
      <c r="B309" s="25"/>
      <c r="D309" s="7"/>
      <c r="E309" s="7"/>
      <c r="G309"/>
      <c r="I309" s="11"/>
      <c r="J309" s="8"/>
      <c r="L309" s="11"/>
      <c r="M309" s="15"/>
      <c r="N309" s="11"/>
      <c r="O309" s="11"/>
      <c r="P309" s="11"/>
      <c r="Q309" s="11"/>
      <c r="R309" s="11"/>
      <c r="Z309" s="25"/>
      <c r="AA309" s="73"/>
      <c r="AB309" s="25"/>
      <c r="AC309" s="25"/>
      <c r="BE309" s="67"/>
      <c r="BF309" s="67"/>
      <c r="BG309" s="67"/>
      <c r="BH309" s="67"/>
      <c r="BI309" s="73"/>
      <c r="BJ309" s="73"/>
      <c r="BK309" s="73"/>
      <c r="BL309" s="67"/>
      <c r="BM309" s="73"/>
      <c r="BN309" s="73"/>
      <c r="BO309" s="73"/>
      <c r="BP309" s="372"/>
      <c r="BQ309" s="372"/>
      <c r="BR309" s="372"/>
      <c r="BS309" s="372"/>
      <c r="BT309" s="73"/>
      <c r="BU309" s="67"/>
      <c r="BV309" s="67"/>
      <c r="BW309" s="67"/>
      <c r="BX309" s="67"/>
      <c r="BY309" s="67"/>
      <c r="BZ309" s="67"/>
      <c r="CA309" s="67"/>
      <c r="CF309" s="96"/>
      <c r="CG309" s="96"/>
    </row>
    <row r="310" spans="1:89" x14ac:dyDescent="0.15">
      <c r="A310" s="170"/>
      <c r="B310" s="25"/>
      <c r="D310" s="7"/>
      <c r="E310" s="7"/>
      <c r="G310"/>
      <c r="I310" s="11"/>
      <c r="J310" s="8"/>
      <c r="L310" s="11"/>
      <c r="M310" s="15"/>
      <c r="N310" s="11"/>
      <c r="O310" s="11"/>
      <c r="P310" s="11"/>
      <c r="Q310" s="11"/>
      <c r="R310" s="11"/>
      <c r="Z310" s="25"/>
      <c r="AA310" s="73"/>
      <c r="AB310" s="25"/>
      <c r="AC310" s="25"/>
      <c r="BE310" s="67"/>
      <c r="BF310" s="67"/>
      <c r="BG310" s="67"/>
      <c r="BH310" s="67"/>
      <c r="BI310" s="73"/>
      <c r="BJ310" s="73"/>
      <c r="BK310" s="73"/>
      <c r="BL310" s="67"/>
      <c r="BM310" s="67"/>
      <c r="BN310" s="73"/>
      <c r="BO310" s="73"/>
      <c r="BP310" s="372"/>
      <c r="BQ310" s="372"/>
      <c r="BR310" s="67"/>
      <c r="BS310" s="73"/>
      <c r="BT310" s="73"/>
      <c r="BU310" s="67"/>
      <c r="BV310" s="67"/>
      <c r="BW310" s="67"/>
      <c r="BX310" s="67"/>
      <c r="BY310" s="67"/>
      <c r="BZ310" s="67"/>
      <c r="CA310" s="67"/>
    </row>
    <row r="311" spans="1:89" x14ac:dyDescent="0.15">
      <c r="A311" s="170"/>
      <c r="B311" s="25"/>
      <c r="D311" s="7"/>
      <c r="E311" s="7"/>
      <c r="G311"/>
      <c r="I311" s="11"/>
      <c r="J311" s="8"/>
      <c r="L311" s="11"/>
      <c r="M311" s="15"/>
      <c r="N311" s="11"/>
      <c r="O311" s="11"/>
      <c r="P311" s="11"/>
      <c r="Q311" s="11"/>
      <c r="R311" s="11"/>
      <c r="Z311" s="25"/>
      <c r="AA311" s="73"/>
      <c r="AB311" s="25"/>
      <c r="AC311" s="25"/>
      <c r="BE311" s="67"/>
      <c r="BF311" s="67"/>
      <c r="BG311" s="67"/>
      <c r="BH311" s="67"/>
      <c r="BI311" s="67"/>
      <c r="BJ311" s="73"/>
      <c r="BK311" s="67"/>
      <c r="BL311" s="67"/>
      <c r="BM311" s="67"/>
      <c r="BN311" s="73"/>
      <c r="BO311" s="67"/>
      <c r="BP311" s="67"/>
      <c r="BQ311" s="67"/>
      <c r="BR311" s="67"/>
      <c r="BS311" s="67"/>
      <c r="BT311" s="73"/>
      <c r="BU311" s="67"/>
      <c r="BV311" s="67"/>
      <c r="BW311" s="67"/>
      <c r="BX311" s="67"/>
      <c r="BY311" s="67"/>
      <c r="BZ311" s="67"/>
      <c r="CA311" s="67"/>
    </row>
    <row r="312" spans="1:89" x14ac:dyDescent="0.15">
      <c r="A312" s="170"/>
      <c r="B312" s="25"/>
      <c r="D312" s="7"/>
      <c r="E312" s="7"/>
      <c r="G312"/>
      <c r="I312" s="11"/>
      <c r="J312" s="8"/>
      <c r="L312" s="11"/>
      <c r="M312" s="15"/>
      <c r="N312" s="11"/>
      <c r="O312" s="11"/>
      <c r="P312" s="11"/>
      <c r="Q312" s="11"/>
      <c r="R312" s="11"/>
      <c r="Z312" s="25"/>
      <c r="AA312" s="73"/>
      <c r="AB312" s="25"/>
      <c r="AC312" s="25"/>
      <c r="AE312" s="11"/>
      <c r="AF312" s="11"/>
      <c r="AG312" s="11"/>
      <c r="AH312" s="11"/>
      <c r="AI312" s="11"/>
      <c r="AJ312" s="11"/>
      <c r="AK312" s="11"/>
      <c r="AL312" s="11"/>
      <c r="BE312" s="67"/>
      <c r="BF312" s="67"/>
      <c r="BG312" s="67"/>
      <c r="BH312" s="67"/>
      <c r="BI312" s="67"/>
      <c r="BJ312" s="73"/>
      <c r="BK312" s="67"/>
      <c r="BL312" s="67"/>
      <c r="BM312" s="67"/>
      <c r="BN312" s="73"/>
      <c r="BO312" s="67"/>
      <c r="BP312" s="67"/>
      <c r="BQ312" s="67"/>
      <c r="BR312" s="67"/>
      <c r="BS312" s="67"/>
      <c r="BT312" s="73"/>
      <c r="BU312" s="67"/>
      <c r="BV312" s="67"/>
      <c r="BW312" s="67"/>
      <c r="BX312" s="67"/>
      <c r="BY312" s="67"/>
      <c r="BZ312" s="67"/>
      <c r="CA312" s="67"/>
    </row>
    <row r="313" spans="1:89" x14ac:dyDescent="0.15">
      <c r="A313" s="170"/>
      <c r="B313" s="25"/>
      <c r="D313" s="7"/>
      <c r="E313" s="7"/>
      <c r="G313"/>
      <c r="I313" s="11"/>
      <c r="J313" s="8"/>
      <c r="K313" s="181"/>
      <c r="L313" s="11"/>
      <c r="M313" s="15"/>
      <c r="N313" s="11"/>
      <c r="O313" s="11"/>
      <c r="P313" s="11"/>
      <c r="Q313" s="11"/>
      <c r="R313" s="11"/>
      <c r="Z313" s="25"/>
      <c r="AA313" s="73"/>
      <c r="AB313" s="25"/>
      <c r="AC313" s="25"/>
      <c r="AE313" s="11"/>
      <c r="AF313" s="11"/>
      <c r="AG313" s="11"/>
      <c r="AH313" s="11"/>
      <c r="AI313" s="11"/>
      <c r="AJ313" s="11"/>
      <c r="AK313" s="11"/>
      <c r="AL313" s="11"/>
      <c r="BE313" s="182"/>
      <c r="BF313" s="67"/>
      <c r="BG313" s="67"/>
      <c r="BH313" s="67"/>
      <c r="BI313" s="67"/>
      <c r="BJ313" s="73"/>
      <c r="BK313" s="67"/>
      <c r="BL313" s="67"/>
      <c r="BM313" s="67"/>
      <c r="BN313" s="73"/>
      <c r="BO313" s="67"/>
      <c r="BP313" s="67"/>
      <c r="BQ313" s="67"/>
      <c r="BR313" s="67"/>
      <c r="BS313" s="67"/>
      <c r="BT313" s="73"/>
      <c r="BU313" s="67"/>
      <c r="BV313" s="67"/>
      <c r="BW313" s="67"/>
      <c r="BX313" s="67"/>
      <c r="BY313" s="67"/>
      <c r="BZ313" s="67"/>
      <c r="CA313" s="67"/>
    </row>
    <row r="314" spans="1:89" x14ac:dyDescent="0.15">
      <c r="A314" s="170"/>
      <c r="B314" s="25"/>
      <c r="D314" s="7"/>
      <c r="E314" s="7"/>
      <c r="G314"/>
      <c r="I314" s="11"/>
      <c r="J314" s="8"/>
      <c r="L314" s="11"/>
      <c r="M314" s="15"/>
      <c r="N314" s="11"/>
      <c r="O314" s="11"/>
      <c r="P314" s="11"/>
      <c r="Q314" s="11"/>
      <c r="R314" s="11"/>
      <c r="Z314" s="25"/>
      <c r="AA314" s="73"/>
      <c r="AB314" s="25"/>
      <c r="AC314" s="25"/>
      <c r="AE314" s="11"/>
      <c r="AF314" s="11"/>
      <c r="AG314" s="11"/>
      <c r="AH314" s="11"/>
      <c r="AI314" s="11"/>
      <c r="AJ314" s="11"/>
      <c r="AK314" s="11"/>
      <c r="AL314" s="11"/>
      <c r="BE314" s="67"/>
      <c r="BF314" s="67"/>
      <c r="BG314" s="67"/>
      <c r="BH314" s="67"/>
      <c r="BI314" s="67"/>
      <c r="BJ314" s="67"/>
      <c r="BK314" s="67"/>
      <c r="BL314" s="67"/>
      <c r="BM314" s="67"/>
      <c r="BN314" s="67"/>
      <c r="BO314" s="67"/>
      <c r="BP314" s="67"/>
      <c r="BQ314" s="67"/>
      <c r="BR314" s="67"/>
      <c r="BS314" s="67"/>
      <c r="BT314" s="67"/>
      <c r="BU314" s="67"/>
      <c r="BV314" s="67"/>
      <c r="BW314" s="67"/>
      <c r="BX314" s="67"/>
      <c r="BY314" s="67"/>
      <c r="BZ314" s="67"/>
      <c r="CA314" s="67"/>
    </row>
    <row r="315" spans="1:89" x14ac:dyDescent="0.15">
      <c r="A315" s="170"/>
      <c r="B315" s="25"/>
      <c r="D315" s="7"/>
      <c r="E315" s="7"/>
      <c r="G315"/>
      <c r="I315" s="11"/>
      <c r="J315" s="8"/>
      <c r="L315" s="11"/>
      <c r="M315" s="15"/>
      <c r="N315" s="11"/>
      <c r="O315" s="11"/>
      <c r="P315" s="11"/>
      <c r="Q315" s="11"/>
      <c r="R315" s="11"/>
      <c r="Z315" s="25"/>
      <c r="AA315" s="73"/>
      <c r="AB315" s="25"/>
      <c r="AC315" s="25"/>
      <c r="AE315" s="11"/>
      <c r="AF315" s="11"/>
      <c r="AG315" s="11"/>
      <c r="AH315" s="11"/>
      <c r="AI315" s="11"/>
      <c r="AJ315" s="11"/>
      <c r="AK315" s="11"/>
      <c r="AL315" s="11"/>
      <c r="BE315" s="67"/>
      <c r="BF315" s="67"/>
      <c r="BG315" s="67"/>
      <c r="BH315" s="67"/>
      <c r="BI315" s="67"/>
      <c r="BJ315" s="67"/>
      <c r="BK315" s="67"/>
      <c r="BL315" s="67"/>
      <c r="BM315" s="67"/>
      <c r="BN315" s="67"/>
      <c r="BO315" s="67"/>
      <c r="BP315" s="67"/>
      <c r="BQ315" s="67"/>
      <c r="BR315" s="67"/>
      <c r="BS315" s="67"/>
      <c r="BT315" s="67"/>
      <c r="BU315" s="67"/>
      <c r="BV315" s="67"/>
      <c r="BW315" s="67"/>
      <c r="BX315" s="67"/>
      <c r="BY315" s="67"/>
      <c r="BZ315" s="67"/>
      <c r="CA315" s="67"/>
    </row>
    <row r="316" spans="1:89" x14ac:dyDescent="0.15">
      <c r="A316" s="170"/>
      <c r="B316" s="25"/>
      <c r="D316" s="7"/>
      <c r="E316" s="7"/>
      <c r="G316"/>
      <c r="I316" s="11"/>
      <c r="J316" s="8"/>
      <c r="L316" s="11"/>
      <c r="M316" s="15"/>
      <c r="N316" s="11"/>
      <c r="O316" s="11"/>
      <c r="P316" s="11"/>
      <c r="Q316" s="11"/>
      <c r="R316" s="11"/>
      <c r="Z316" s="25"/>
      <c r="AA316" s="73"/>
      <c r="AB316" s="25"/>
      <c r="AC316" s="25"/>
      <c r="AE316" s="11"/>
      <c r="AF316" s="11"/>
      <c r="AG316" s="11"/>
      <c r="AH316" s="11"/>
      <c r="AI316" s="11"/>
      <c r="AJ316" s="11"/>
      <c r="AK316" s="11"/>
      <c r="AL316" s="11"/>
      <c r="BE316" s="73"/>
      <c r="BF316" s="372"/>
      <c r="BG316" s="372"/>
      <c r="BH316" s="372"/>
      <c r="BI316" s="372"/>
      <c r="BJ316" s="372"/>
      <c r="BK316" s="372"/>
      <c r="BL316" s="372"/>
      <c r="BM316" s="372"/>
      <c r="BN316" s="372"/>
      <c r="BO316" s="372"/>
      <c r="BP316" s="372"/>
      <c r="BQ316" s="372"/>
      <c r="BR316" s="372"/>
      <c r="BS316" s="372"/>
      <c r="BT316" s="372"/>
      <c r="BU316" s="372"/>
      <c r="BV316" s="372"/>
      <c r="BW316" s="372"/>
      <c r="BX316" s="372"/>
      <c r="BY316" s="372"/>
      <c r="BZ316" s="372"/>
      <c r="CA316" s="372"/>
    </row>
    <row r="317" spans="1:89" x14ac:dyDescent="0.15">
      <c r="A317" s="170"/>
      <c r="B317" s="25"/>
      <c r="D317" s="7"/>
      <c r="E317" s="7"/>
      <c r="G317"/>
      <c r="I317" s="11"/>
      <c r="J317" s="8"/>
      <c r="L317" s="11"/>
      <c r="M317" s="15"/>
      <c r="N317" s="11"/>
      <c r="O317" s="11"/>
      <c r="P317" s="11"/>
      <c r="Q317" s="11"/>
      <c r="R317" s="11"/>
      <c r="Z317" s="25"/>
      <c r="AA317" s="73"/>
      <c r="AB317" s="25"/>
      <c r="AC317" s="25"/>
      <c r="BE317" s="73"/>
      <c r="BF317" s="372"/>
      <c r="BG317" s="372"/>
      <c r="BH317" s="372"/>
      <c r="BI317" s="372"/>
      <c r="BJ317" s="372"/>
      <c r="BK317" s="372"/>
      <c r="BL317" s="372"/>
      <c r="BM317" s="372"/>
      <c r="BN317" s="372"/>
      <c r="BO317" s="372"/>
      <c r="BP317" s="372"/>
      <c r="BQ317" s="372"/>
      <c r="BR317" s="372"/>
      <c r="BS317" s="372"/>
      <c r="BT317" s="372"/>
      <c r="BU317" s="372"/>
      <c r="BV317" s="372"/>
      <c r="BW317" s="372"/>
      <c r="BX317" s="372"/>
      <c r="BY317" s="372"/>
      <c r="BZ317" s="372"/>
      <c r="CA317" s="372"/>
    </row>
    <row r="318" spans="1:89" x14ac:dyDescent="0.15">
      <c r="A318" s="170"/>
      <c r="B318" s="25"/>
      <c r="D318" s="7"/>
      <c r="E318" s="7"/>
      <c r="G318"/>
      <c r="I318" s="11"/>
      <c r="J318" s="8"/>
      <c r="L318" s="11"/>
      <c r="M318" s="15"/>
      <c r="N318" s="11"/>
      <c r="O318" s="11"/>
      <c r="P318" s="11"/>
      <c r="Q318" s="11"/>
      <c r="R318" s="11"/>
      <c r="Z318" s="25"/>
      <c r="AA318" s="73"/>
      <c r="AB318" s="25"/>
      <c r="AC318" s="25"/>
      <c r="BE318" s="73"/>
      <c r="BF318" s="73"/>
      <c r="BG318" s="73"/>
      <c r="BH318" s="73"/>
      <c r="BI318" s="73"/>
      <c r="BJ318" s="73"/>
      <c r="BK318" s="73"/>
      <c r="BL318" s="73"/>
      <c r="BM318" s="73"/>
      <c r="BN318" s="73"/>
      <c r="BO318" s="73"/>
      <c r="BP318" s="73"/>
      <c r="BQ318" s="73"/>
      <c r="BR318" s="73"/>
      <c r="BS318" s="73"/>
      <c r="BT318" s="73"/>
      <c r="BU318" s="73"/>
      <c r="BV318" s="73"/>
      <c r="BW318" s="73"/>
      <c r="BX318" s="73"/>
      <c r="BY318" s="73"/>
      <c r="BZ318" s="73"/>
      <c r="CA318" s="73"/>
    </row>
    <row r="319" spans="1:89" x14ac:dyDescent="0.15">
      <c r="A319" s="170"/>
      <c r="B319" s="25"/>
      <c r="D319" s="7"/>
      <c r="E319" s="7"/>
      <c r="G319"/>
      <c r="I319" s="11"/>
      <c r="J319" s="8"/>
      <c r="L319" s="11"/>
      <c r="M319" s="15"/>
      <c r="N319" s="11"/>
      <c r="O319" s="11"/>
      <c r="P319" s="11"/>
      <c r="Q319" s="11"/>
      <c r="R319" s="11"/>
      <c r="Z319" s="25"/>
      <c r="AA319" s="73"/>
      <c r="AB319" s="25"/>
      <c r="AC319" s="25"/>
      <c r="BE319" s="73"/>
      <c r="BF319" s="96"/>
      <c r="BG319" s="96"/>
      <c r="BH319" s="96"/>
      <c r="BI319" s="96"/>
      <c r="BJ319" s="96"/>
      <c r="BK319" s="96"/>
      <c r="BL319" s="96"/>
      <c r="BM319" s="96"/>
      <c r="BN319" s="96"/>
      <c r="BO319" s="96"/>
      <c r="BP319" s="96"/>
      <c r="BQ319" s="96"/>
      <c r="BR319" s="96"/>
      <c r="BS319" s="96"/>
      <c r="BT319" s="96"/>
      <c r="BU319" s="96"/>
      <c r="BV319" s="96"/>
      <c r="BW319" s="96"/>
      <c r="BX319" s="96"/>
      <c r="BY319" s="96"/>
      <c r="BZ319" s="96"/>
      <c r="CA319" s="96"/>
    </row>
    <row r="320" spans="1:89" x14ac:dyDescent="0.15">
      <c r="A320" s="170"/>
      <c r="B320" s="25"/>
      <c r="D320" s="7"/>
      <c r="E320" s="7"/>
      <c r="G320"/>
      <c r="I320" s="11"/>
      <c r="J320" s="8"/>
      <c r="L320" s="11"/>
      <c r="M320" s="15"/>
      <c r="N320" s="11"/>
      <c r="O320" s="11"/>
      <c r="P320" s="11"/>
      <c r="Q320" s="11"/>
      <c r="R320" s="11"/>
      <c r="Z320" s="25"/>
      <c r="AA320" s="73"/>
      <c r="AB320" s="25"/>
      <c r="AC320" s="25"/>
      <c r="AM320" s="11"/>
      <c r="AN320" s="11"/>
      <c r="AO320" s="11"/>
      <c r="AP320" s="11"/>
      <c r="AQ320" s="11"/>
      <c r="AR320" s="11"/>
      <c r="AS320" s="11"/>
      <c r="AT320" s="11"/>
      <c r="AU320" s="11"/>
      <c r="AV320" s="11"/>
      <c r="AW320" s="11"/>
      <c r="AX320" s="11"/>
      <c r="AY320" s="11"/>
      <c r="AZ320" s="11"/>
      <c r="BE320" s="73"/>
      <c r="BF320" s="96"/>
      <c r="BG320" s="96"/>
      <c r="BH320" s="96"/>
      <c r="BI320" s="96"/>
      <c r="BJ320" s="96"/>
      <c r="BK320" s="96"/>
      <c r="BL320" s="96"/>
      <c r="BM320" s="96"/>
      <c r="BN320" s="96"/>
      <c r="BO320" s="96"/>
      <c r="BP320" s="96"/>
      <c r="BQ320" s="96"/>
      <c r="BR320" s="96"/>
      <c r="BS320" s="96"/>
      <c r="BT320" s="96"/>
      <c r="BU320" s="96"/>
      <c r="BV320" s="96"/>
      <c r="BW320" s="96"/>
      <c r="BX320" s="96"/>
      <c r="BY320" s="96"/>
      <c r="BZ320" s="96"/>
      <c r="CA320" s="96"/>
    </row>
    <row r="321" spans="1:79" x14ac:dyDescent="0.15">
      <c r="A321" s="170"/>
      <c r="B321" s="25"/>
      <c r="D321" s="7"/>
      <c r="E321" s="7"/>
      <c r="G321"/>
      <c r="I321" s="11"/>
      <c r="J321" s="8"/>
      <c r="L321" s="11"/>
      <c r="M321" s="15"/>
      <c r="N321" s="11"/>
      <c r="O321" s="11"/>
      <c r="P321" s="11"/>
      <c r="Q321" s="11"/>
      <c r="R321" s="11"/>
      <c r="Z321" s="25"/>
      <c r="AA321" s="73"/>
      <c r="AB321" s="25"/>
      <c r="AC321" s="25"/>
      <c r="AM321" s="11"/>
      <c r="AN321" s="11"/>
      <c r="AO321" s="11"/>
      <c r="AP321" s="11"/>
      <c r="AQ321" s="11"/>
      <c r="AR321" s="11"/>
      <c r="AS321" s="11"/>
      <c r="AT321" s="11"/>
      <c r="AU321" s="11"/>
      <c r="AV321" s="11"/>
      <c r="AW321" s="11"/>
      <c r="AX321" s="11"/>
      <c r="AY321" s="11"/>
      <c r="AZ321" s="11"/>
      <c r="BE321" s="73"/>
      <c r="BF321" s="96"/>
      <c r="BG321" s="96"/>
      <c r="BH321" s="96"/>
      <c r="BI321" s="96"/>
      <c r="BJ321" s="96"/>
      <c r="BK321" s="96"/>
      <c r="BL321" s="96"/>
      <c r="BM321" s="96"/>
      <c r="BN321" s="96"/>
      <c r="BO321" s="96"/>
      <c r="BP321" s="96"/>
      <c r="BQ321" s="96"/>
      <c r="BR321" s="96"/>
      <c r="BS321" s="96"/>
      <c r="BT321" s="96"/>
      <c r="BU321" s="96"/>
      <c r="BV321" s="96"/>
      <c r="BW321" s="96"/>
      <c r="BX321" s="96"/>
      <c r="BY321" s="96"/>
      <c r="BZ321" s="96"/>
      <c r="CA321" s="96"/>
    </row>
    <row r="322" spans="1:79" x14ac:dyDescent="0.15">
      <c r="A322" s="170"/>
      <c r="B322" s="25"/>
      <c r="D322" s="7"/>
      <c r="E322" s="7"/>
      <c r="G322"/>
      <c r="I322" s="11"/>
      <c r="J322" s="8"/>
      <c r="L322" s="11"/>
      <c r="M322" s="15"/>
      <c r="N322" s="11"/>
      <c r="O322" s="11"/>
      <c r="P322" s="11"/>
      <c r="Q322" s="11"/>
      <c r="R322" s="11"/>
      <c r="Z322" s="25"/>
      <c r="AA322" s="73"/>
      <c r="AB322" s="25"/>
      <c r="AC322" s="25"/>
      <c r="AM322" s="11"/>
      <c r="AN322" s="11"/>
      <c r="AO322" s="11"/>
      <c r="AP322" s="11"/>
      <c r="AQ322" s="11"/>
      <c r="AR322" s="11"/>
      <c r="AS322" s="11"/>
      <c r="AT322" s="11"/>
      <c r="AU322" s="11"/>
      <c r="AV322" s="11"/>
      <c r="AW322" s="11"/>
      <c r="AX322" s="11"/>
      <c r="AY322" s="11"/>
      <c r="AZ322" s="11"/>
      <c r="BE322" s="73"/>
      <c r="BF322" s="96"/>
      <c r="BG322" s="96"/>
      <c r="BH322" s="96"/>
      <c r="BI322" s="96"/>
      <c r="BJ322" s="96"/>
      <c r="BK322" s="96"/>
      <c r="BL322" s="96"/>
      <c r="BM322" s="96"/>
      <c r="BN322" s="96"/>
      <c r="BO322" s="96"/>
      <c r="BP322" s="96"/>
      <c r="BQ322" s="96"/>
      <c r="BR322" s="96"/>
      <c r="BS322" s="96"/>
      <c r="BT322" s="96"/>
      <c r="BU322" s="96"/>
      <c r="BV322" s="96"/>
      <c r="BW322" s="96"/>
      <c r="BX322" s="96"/>
      <c r="BY322" s="96"/>
      <c r="BZ322" s="96"/>
      <c r="CA322" s="96"/>
    </row>
    <row r="323" spans="1:79" x14ac:dyDescent="0.15">
      <c r="A323" s="170"/>
      <c r="B323" s="25"/>
      <c r="D323" s="7"/>
      <c r="E323" s="7"/>
      <c r="G323"/>
      <c r="I323" s="11"/>
      <c r="J323" s="8"/>
      <c r="L323" s="11"/>
      <c r="M323" s="15"/>
      <c r="N323" s="11"/>
      <c r="O323" s="11"/>
      <c r="P323" s="11"/>
      <c r="Q323" s="11"/>
      <c r="R323" s="11"/>
      <c r="Z323" s="25"/>
      <c r="AA323" s="73"/>
      <c r="AB323" s="25"/>
      <c r="AC323" s="25"/>
      <c r="AM323" s="11"/>
      <c r="AN323" s="11"/>
      <c r="AO323" s="11"/>
      <c r="AP323" s="11"/>
      <c r="AQ323" s="11"/>
      <c r="AR323" s="11"/>
      <c r="AS323" s="11"/>
      <c r="AT323" s="11"/>
      <c r="AU323" s="11"/>
      <c r="AV323" s="11"/>
      <c r="AW323" s="11"/>
      <c r="AX323" s="11"/>
      <c r="AY323" s="11"/>
      <c r="AZ323" s="11"/>
      <c r="BE323" s="73"/>
      <c r="BF323" s="96"/>
      <c r="BG323" s="96"/>
      <c r="BH323" s="96"/>
      <c r="BI323" s="96"/>
      <c r="BJ323" s="96"/>
      <c r="BK323" s="96"/>
      <c r="BL323" s="96"/>
      <c r="BM323" s="96"/>
      <c r="BN323" s="96"/>
      <c r="BO323" s="96"/>
      <c r="BP323" s="96"/>
      <c r="BQ323" s="96"/>
      <c r="BR323" s="96"/>
      <c r="BS323" s="96"/>
      <c r="BT323" s="96"/>
      <c r="BU323" s="96"/>
      <c r="BV323" s="96"/>
      <c r="BW323" s="96"/>
      <c r="BX323" s="96"/>
      <c r="BY323" s="96"/>
      <c r="BZ323" s="96"/>
      <c r="CA323" s="96"/>
    </row>
    <row r="324" spans="1:79" x14ac:dyDescent="0.15">
      <c r="A324" s="170"/>
      <c r="B324" s="25"/>
      <c r="D324" s="7"/>
      <c r="E324" s="7"/>
      <c r="G324"/>
      <c r="I324" s="11"/>
      <c r="J324" s="8"/>
      <c r="L324" s="11"/>
      <c r="M324" s="15"/>
      <c r="N324" s="11"/>
      <c r="O324" s="11"/>
      <c r="P324" s="11"/>
      <c r="Q324" s="11"/>
      <c r="R324" s="11"/>
      <c r="Z324" s="25"/>
      <c r="AA324" s="73"/>
      <c r="AB324" s="25"/>
      <c r="AC324" s="25"/>
      <c r="AM324" s="11"/>
      <c r="AN324" s="11"/>
      <c r="AO324" s="11"/>
      <c r="AP324" s="11"/>
      <c r="AQ324" s="11"/>
      <c r="AR324" s="11"/>
      <c r="AS324" s="11"/>
      <c r="AT324" s="11"/>
      <c r="AU324" s="11"/>
      <c r="AV324" s="11"/>
      <c r="AW324" s="11"/>
      <c r="AX324" s="11"/>
      <c r="AY324" s="11"/>
      <c r="AZ324" s="11"/>
      <c r="BE324" s="73"/>
      <c r="BF324" s="96"/>
      <c r="BG324" s="96"/>
      <c r="BH324" s="96"/>
      <c r="BI324" s="96"/>
      <c r="BJ324" s="96"/>
      <c r="BK324" s="96"/>
      <c r="BL324" s="96"/>
      <c r="BM324" s="96"/>
      <c r="BN324" s="96"/>
      <c r="BO324" s="96"/>
      <c r="BP324" s="96"/>
      <c r="BQ324" s="96"/>
      <c r="BR324" s="96"/>
      <c r="BS324" s="96"/>
      <c r="BT324" s="96"/>
      <c r="BU324" s="96"/>
      <c r="BV324" s="96"/>
      <c r="BW324" s="96"/>
      <c r="BX324" s="96"/>
      <c r="BY324" s="96"/>
      <c r="BZ324" s="96"/>
      <c r="CA324" s="96"/>
    </row>
    <row r="325" spans="1:79" x14ac:dyDescent="0.15">
      <c r="A325" s="170"/>
      <c r="B325" s="25"/>
      <c r="D325" s="7"/>
      <c r="E325" s="7"/>
      <c r="G325"/>
      <c r="I325" s="11"/>
      <c r="J325" s="8"/>
      <c r="L325" s="11"/>
      <c r="M325" s="15"/>
      <c r="N325" s="11"/>
      <c r="O325" s="11"/>
      <c r="P325" s="11"/>
      <c r="Q325" s="11"/>
      <c r="R325" s="11"/>
      <c r="Z325" s="25"/>
      <c r="AA325" s="73"/>
      <c r="AB325" s="25"/>
      <c r="AC325" s="25"/>
      <c r="BE325" s="67"/>
      <c r="BF325" s="67"/>
      <c r="BG325" s="73"/>
      <c r="BH325" s="67"/>
      <c r="BI325" s="372"/>
      <c r="BJ325" s="372"/>
      <c r="BK325" s="372"/>
      <c r="BL325" s="372"/>
      <c r="BM325" s="73"/>
      <c r="BN325" s="73"/>
      <c r="BO325" s="73"/>
      <c r="BP325" s="67"/>
      <c r="BQ325" s="67"/>
      <c r="BR325" s="67"/>
      <c r="BS325" s="73"/>
      <c r="BT325" s="73"/>
      <c r="BU325" s="67"/>
      <c r="BV325" s="73"/>
      <c r="BW325" s="67"/>
      <c r="BX325" s="67"/>
      <c r="BY325" s="67"/>
      <c r="BZ325" s="67"/>
      <c r="CA325" s="67"/>
    </row>
    <row r="326" spans="1:79" x14ac:dyDescent="0.15">
      <c r="A326" s="170"/>
      <c r="B326" s="25"/>
      <c r="D326" s="7"/>
      <c r="E326" s="7"/>
      <c r="G326"/>
      <c r="I326" s="11"/>
      <c r="J326" s="8"/>
      <c r="L326" s="11"/>
      <c r="M326" s="15"/>
      <c r="N326" s="11"/>
      <c r="O326" s="11"/>
      <c r="P326" s="11"/>
      <c r="Q326" s="11"/>
      <c r="R326" s="11"/>
      <c r="Z326" s="25"/>
      <c r="AA326" s="73"/>
      <c r="AB326" s="25"/>
      <c r="AC326" s="25"/>
      <c r="BE326" s="67"/>
      <c r="BF326" s="67"/>
      <c r="BG326" s="73"/>
      <c r="BH326" s="67"/>
      <c r="BI326" s="378"/>
      <c r="BJ326" s="378"/>
      <c r="BK326" s="378"/>
      <c r="BL326" s="378"/>
      <c r="BM326" s="73"/>
      <c r="BN326" s="73"/>
      <c r="BO326" s="73"/>
      <c r="BP326" s="67"/>
      <c r="BQ326" s="67"/>
      <c r="BR326" s="67"/>
      <c r="BS326" s="73"/>
      <c r="BT326" s="73"/>
      <c r="BU326" s="67"/>
      <c r="BV326" s="73"/>
      <c r="BW326" s="67"/>
      <c r="BX326" s="67"/>
      <c r="BY326" s="67"/>
      <c r="BZ326" s="67"/>
      <c r="CA326" s="67"/>
    </row>
    <row r="327" spans="1:79" x14ac:dyDescent="0.15">
      <c r="A327" s="170"/>
      <c r="B327" s="25"/>
      <c r="D327" s="7"/>
      <c r="E327" s="7"/>
      <c r="G327"/>
      <c r="I327" s="11"/>
      <c r="J327" s="8"/>
      <c r="L327" s="11"/>
      <c r="M327" s="15"/>
      <c r="N327" s="11"/>
      <c r="O327" s="11"/>
      <c r="P327" s="11"/>
      <c r="Q327" s="11"/>
      <c r="R327" s="11"/>
      <c r="Z327" s="25"/>
      <c r="AA327" s="73"/>
      <c r="AB327" s="25"/>
      <c r="AC327" s="25"/>
      <c r="AE327" s="11"/>
      <c r="AF327" s="11"/>
      <c r="AG327" s="11"/>
      <c r="AH327" s="11"/>
      <c r="AI327" s="11"/>
      <c r="AJ327" s="11"/>
      <c r="AK327" s="11"/>
      <c r="AL327" s="11"/>
      <c r="BE327" s="67"/>
      <c r="BF327" s="67"/>
      <c r="BG327" s="73"/>
      <c r="BH327" s="67"/>
      <c r="BI327" s="372"/>
      <c r="BJ327" s="372"/>
      <c r="BK327" s="372"/>
      <c r="BL327" s="372"/>
      <c r="BM327" s="67"/>
      <c r="BN327" s="73"/>
      <c r="BO327" s="73"/>
      <c r="BP327" s="67"/>
      <c r="BQ327" s="67"/>
      <c r="BR327" s="67"/>
      <c r="BS327" s="73"/>
      <c r="BT327" s="73"/>
      <c r="BU327" s="67"/>
      <c r="BV327" s="73"/>
      <c r="BW327" s="67"/>
      <c r="BX327" s="67"/>
      <c r="BY327" s="67"/>
      <c r="BZ327" s="67"/>
      <c r="CA327" s="67"/>
    </row>
    <row r="328" spans="1:79" x14ac:dyDescent="0.15">
      <c r="A328" s="170"/>
      <c r="B328" s="25"/>
      <c r="D328" s="7"/>
      <c r="E328" s="7"/>
      <c r="G328"/>
      <c r="I328" s="11"/>
      <c r="J328" s="8"/>
      <c r="L328" s="11"/>
      <c r="M328" s="15"/>
      <c r="N328" s="11"/>
      <c r="O328" s="11"/>
      <c r="P328" s="11"/>
      <c r="Q328" s="11"/>
      <c r="R328" s="11"/>
      <c r="Z328" s="25"/>
      <c r="AA328" s="73"/>
      <c r="AB328" s="25"/>
      <c r="AC328" s="25"/>
      <c r="AE328" s="11"/>
      <c r="AF328" s="11"/>
      <c r="AG328" s="11"/>
      <c r="AH328" s="11"/>
      <c r="AI328" s="11"/>
      <c r="AJ328" s="11"/>
      <c r="AK328" s="11"/>
      <c r="AL328" s="11"/>
      <c r="BE328" s="182"/>
      <c r="BF328" s="67"/>
      <c r="BG328" s="73"/>
      <c r="BH328" s="67"/>
      <c r="BI328" s="73"/>
      <c r="BJ328" s="73"/>
      <c r="BK328" s="73"/>
      <c r="BL328" s="73"/>
      <c r="BM328" s="67"/>
      <c r="BN328" s="73"/>
      <c r="BO328" s="73"/>
      <c r="BP328" s="67"/>
      <c r="BQ328" s="67"/>
      <c r="BR328" s="67"/>
      <c r="BS328" s="73"/>
      <c r="BT328" s="73"/>
      <c r="BU328" s="67"/>
      <c r="BV328" s="73"/>
      <c r="BW328" s="67"/>
      <c r="BX328" s="67"/>
      <c r="BY328" s="67"/>
      <c r="BZ328" s="67"/>
      <c r="CA328" s="67"/>
    </row>
    <row r="329" spans="1:79" x14ac:dyDescent="0.15">
      <c r="A329" s="170"/>
      <c r="B329" s="25"/>
      <c r="D329" s="7"/>
      <c r="E329" s="7"/>
      <c r="G329"/>
      <c r="I329" s="11"/>
      <c r="J329" s="8"/>
      <c r="L329" s="11"/>
      <c r="M329" s="15"/>
      <c r="N329" s="11"/>
      <c r="O329" s="11"/>
      <c r="P329" s="11"/>
      <c r="Q329" s="11"/>
      <c r="R329" s="11"/>
      <c r="Z329" s="25"/>
      <c r="AA329" s="73"/>
      <c r="AB329" s="25"/>
      <c r="AC329" s="25"/>
      <c r="AE329" s="11"/>
      <c r="AF329" s="11"/>
      <c r="AG329" s="11"/>
      <c r="AH329" s="11"/>
      <c r="AI329" s="11"/>
      <c r="AJ329" s="11"/>
      <c r="AK329" s="11"/>
      <c r="AL329" s="11"/>
      <c r="BE329" s="67"/>
      <c r="BF329" s="67"/>
      <c r="BG329" s="67"/>
      <c r="BH329" s="67"/>
      <c r="BI329" s="67"/>
      <c r="BJ329" s="67"/>
      <c r="BK329" s="67"/>
      <c r="BL329" s="67"/>
      <c r="BM329" s="67"/>
      <c r="BN329" s="67"/>
      <c r="BO329" s="67"/>
      <c r="BP329" s="67"/>
      <c r="BQ329" s="67"/>
      <c r="BR329" s="67"/>
      <c r="BS329" s="67"/>
      <c r="BT329" s="67"/>
      <c r="BU329" s="67"/>
      <c r="BV329" s="67"/>
      <c r="BW329" s="67"/>
      <c r="BX329" s="67"/>
      <c r="BY329" s="67"/>
      <c r="BZ329" s="67"/>
      <c r="CA329" s="67"/>
    </row>
    <row r="330" spans="1:79" x14ac:dyDescent="0.15">
      <c r="A330" s="170"/>
      <c r="B330" s="25"/>
      <c r="D330" s="7"/>
      <c r="E330" s="7"/>
      <c r="G330"/>
      <c r="I330" s="11"/>
      <c r="J330" s="8"/>
      <c r="L330" s="11"/>
      <c r="M330" s="15"/>
      <c r="N330" s="11"/>
      <c r="O330" s="11"/>
      <c r="P330" s="11"/>
      <c r="Q330" s="11"/>
      <c r="R330" s="11"/>
      <c r="Z330" s="25"/>
      <c r="AA330" s="73"/>
      <c r="AB330" s="25"/>
      <c r="AC330" s="25"/>
      <c r="AE330" s="11"/>
      <c r="AF330" s="11"/>
      <c r="AG330" s="11"/>
      <c r="AH330" s="11"/>
      <c r="AI330" s="11"/>
      <c r="AJ330" s="11"/>
      <c r="AK330" s="11"/>
      <c r="AL330" s="11"/>
      <c r="BE330" s="67"/>
      <c r="BF330" s="67"/>
      <c r="BG330" s="67"/>
      <c r="BH330" s="67"/>
      <c r="BI330" s="67"/>
      <c r="BJ330" s="67"/>
      <c r="BK330" s="67"/>
      <c r="BL330" s="67"/>
      <c r="BM330" s="67"/>
      <c r="BN330" s="67"/>
      <c r="BO330" s="67"/>
      <c r="BP330" s="67"/>
      <c r="BQ330" s="67"/>
      <c r="BR330" s="67"/>
      <c r="BS330" s="67"/>
      <c r="BT330" s="67"/>
      <c r="BU330" s="67"/>
      <c r="BV330" s="67"/>
      <c r="BW330" s="67"/>
      <c r="BX330" s="67"/>
      <c r="BY330" s="67"/>
      <c r="BZ330" s="67"/>
      <c r="CA330" s="67"/>
    </row>
    <row r="331" spans="1:79" x14ac:dyDescent="0.15">
      <c r="A331" s="170"/>
      <c r="B331" s="25"/>
      <c r="D331" s="7"/>
      <c r="E331" s="7"/>
      <c r="G331"/>
      <c r="I331" s="11"/>
      <c r="J331" s="8"/>
      <c r="L331" s="11"/>
      <c r="M331" s="15"/>
      <c r="N331" s="11"/>
      <c r="O331" s="11"/>
      <c r="P331" s="11"/>
      <c r="Q331" s="11"/>
      <c r="R331" s="11"/>
      <c r="Z331" s="25"/>
      <c r="AA331" s="73"/>
      <c r="AB331" s="25"/>
      <c r="AC331" s="25"/>
      <c r="AE331" s="11"/>
      <c r="AF331" s="11"/>
      <c r="AG331" s="11"/>
      <c r="AH331" s="11"/>
      <c r="AI331" s="11"/>
      <c r="AJ331" s="11"/>
      <c r="AK331" s="11"/>
      <c r="AL331" s="11"/>
      <c r="BE331" s="73"/>
      <c r="BF331" s="372"/>
      <c r="BG331" s="372"/>
      <c r="BH331" s="372"/>
      <c r="BI331" s="372"/>
      <c r="BJ331" s="372"/>
      <c r="BK331" s="372"/>
      <c r="BL331" s="372"/>
      <c r="BM331" s="372"/>
      <c r="BN331" s="372"/>
      <c r="BO331" s="372"/>
      <c r="BP331" s="372"/>
      <c r="BQ331" s="372"/>
      <c r="BR331" s="372"/>
      <c r="BS331" s="372"/>
      <c r="BT331" s="372"/>
      <c r="BU331" s="372"/>
      <c r="BV331" s="372"/>
      <c r="BW331" s="372"/>
      <c r="BX331" s="372"/>
      <c r="BY331" s="372"/>
      <c r="BZ331" s="372"/>
      <c r="CA331" s="372"/>
    </row>
    <row r="332" spans="1:79" x14ac:dyDescent="0.15">
      <c r="A332" s="170"/>
      <c r="B332" s="25"/>
      <c r="D332" s="7"/>
      <c r="E332" s="7"/>
      <c r="G332"/>
      <c r="I332" s="11"/>
      <c r="J332" s="8"/>
      <c r="L332" s="11"/>
      <c r="M332" s="15"/>
      <c r="N332" s="11"/>
      <c r="O332" s="11"/>
      <c r="P332" s="11"/>
      <c r="Q332" s="11"/>
      <c r="R332" s="11"/>
      <c r="Z332" s="25"/>
      <c r="AA332" s="73"/>
      <c r="AB332" s="25"/>
      <c r="AC332" s="25"/>
      <c r="BE332" s="73"/>
      <c r="BF332" s="372"/>
      <c r="BG332" s="372"/>
      <c r="BH332" s="372"/>
      <c r="BI332" s="372"/>
      <c r="BJ332" s="372"/>
      <c r="BK332" s="372"/>
      <c r="BL332" s="372"/>
      <c r="BM332" s="372"/>
      <c r="BN332" s="372"/>
      <c r="BO332" s="372"/>
      <c r="BP332" s="372"/>
      <c r="BQ332" s="372"/>
      <c r="BR332" s="372"/>
      <c r="BS332" s="372"/>
      <c r="BT332" s="372"/>
      <c r="BU332" s="372"/>
      <c r="BV332" s="372"/>
      <c r="BW332" s="372"/>
      <c r="BX332" s="372"/>
      <c r="BY332" s="372"/>
      <c r="BZ332" s="372"/>
      <c r="CA332" s="372"/>
    </row>
    <row r="333" spans="1:79" x14ac:dyDescent="0.15">
      <c r="A333" s="170"/>
      <c r="B333" s="25"/>
      <c r="D333" s="7"/>
      <c r="E333" s="7"/>
      <c r="G333"/>
      <c r="I333" s="11"/>
      <c r="J333" s="8"/>
      <c r="L333" s="11"/>
      <c r="M333" s="15"/>
      <c r="N333" s="11"/>
      <c r="O333" s="11"/>
      <c r="P333" s="11"/>
      <c r="Q333" s="11"/>
      <c r="R333" s="11"/>
      <c r="Z333" s="25"/>
      <c r="AA333" s="73"/>
      <c r="AB333" s="25"/>
      <c r="AC333" s="25"/>
      <c r="BE333" s="73"/>
      <c r="BF333" s="73"/>
      <c r="BG333" s="73"/>
      <c r="BH333" s="73"/>
      <c r="BI333" s="73"/>
      <c r="BJ333" s="73"/>
      <c r="BK333" s="73"/>
      <c r="BL333" s="73"/>
      <c r="BM333" s="73"/>
      <c r="BN333" s="73"/>
      <c r="BO333" s="73"/>
      <c r="BP333" s="73"/>
      <c r="BQ333" s="73"/>
      <c r="BR333" s="73"/>
      <c r="BS333" s="73"/>
      <c r="BT333" s="73"/>
      <c r="BU333" s="73"/>
      <c r="BV333" s="73"/>
      <c r="BW333" s="73"/>
      <c r="BX333" s="73"/>
      <c r="BY333" s="73"/>
      <c r="BZ333" s="73"/>
      <c r="CA333" s="73"/>
    </row>
    <row r="334" spans="1:79" x14ac:dyDescent="0.15">
      <c r="A334" s="170"/>
      <c r="B334" s="25"/>
      <c r="D334" s="7"/>
      <c r="E334" s="7"/>
      <c r="G334"/>
      <c r="I334" s="11"/>
      <c r="J334" s="8"/>
      <c r="L334" s="11"/>
      <c r="M334" s="15"/>
      <c r="N334" s="11"/>
      <c r="O334" s="11"/>
      <c r="P334" s="11"/>
      <c r="Q334" s="11"/>
      <c r="R334" s="11"/>
      <c r="Z334" s="25"/>
      <c r="AA334" s="73"/>
      <c r="AB334" s="25"/>
      <c r="AC334" s="25"/>
      <c r="BE334" s="73"/>
      <c r="BF334" s="96"/>
      <c r="BG334" s="96"/>
      <c r="BH334" s="96"/>
      <c r="BI334" s="96"/>
      <c r="BJ334" s="96"/>
      <c r="BK334" s="96"/>
      <c r="BL334" s="96"/>
      <c r="BM334" s="96"/>
      <c r="BN334" s="96"/>
      <c r="BO334" s="96"/>
      <c r="BP334" s="96"/>
      <c r="BQ334" s="96"/>
      <c r="BR334" s="96"/>
      <c r="BS334" s="96"/>
      <c r="BT334" s="96"/>
      <c r="BU334" s="96"/>
      <c r="BV334" s="96"/>
      <c r="BW334" s="96"/>
      <c r="BX334" s="96"/>
      <c r="BY334" s="96"/>
      <c r="BZ334" s="96"/>
      <c r="CA334" s="96"/>
    </row>
    <row r="335" spans="1:79" x14ac:dyDescent="0.15">
      <c r="A335" s="170"/>
      <c r="B335" s="25"/>
      <c r="D335" s="7"/>
      <c r="E335" s="7"/>
      <c r="G335"/>
      <c r="I335" s="11"/>
      <c r="J335" s="8"/>
      <c r="L335" s="11"/>
      <c r="M335" s="15"/>
      <c r="N335" s="11"/>
      <c r="O335" s="11"/>
      <c r="P335" s="11"/>
      <c r="Q335" s="11"/>
      <c r="R335" s="11"/>
      <c r="Z335" s="25"/>
      <c r="AA335" s="73"/>
      <c r="AB335" s="25"/>
      <c r="AC335" s="25"/>
      <c r="AM335" s="11"/>
      <c r="AN335" s="11"/>
      <c r="AO335" s="11"/>
      <c r="AP335" s="11"/>
      <c r="AQ335" s="11"/>
      <c r="AR335" s="11"/>
      <c r="AS335" s="11"/>
      <c r="AT335" s="11"/>
      <c r="AU335" s="11"/>
      <c r="AV335" s="11"/>
      <c r="AW335" s="11"/>
      <c r="AX335" s="11"/>
      <c r="AY335" s="11"/>
      <c r="AZ335" s="11"/>
      <c r="BE335" s="73"/>
      <c r="BF335" s="96"/>
      <c r="BG335" s="96"/>
      <c r="BH335" s="96"/>
      <c r="BI335" s="96"/>
      <c r="BJ335" s="96"/>
      <c r="BK335" s="96"/>
      <c r="BL335" s="96"/>
      <c r="BM335" s="96"/>
      <c r="BN335" s="96"/>
      <c r="BO335" s="96"/>
      <c r="BP335" s="96"/>
      <c r="BQ335" s="96"/>
      <c r="BR335" s="96"/>
      <c r="BS335" s="96"/>
      <c r="BT335" s="96"/>
      <c r="BU335" s="96"/>
      <c r="BV335" s="96"/>
      <c r="BW335" s="96"/>
      <c r="BX335" s="96"/>
      <c r="BY335" s="96"/>
      <c r="BZ335" s="96"/>
      <c r="CA335" s="96"/>
    </row>
    <row r="336" spans="1:79" x14ac:dyDescent="0.15">
      <c r="A336" s="170"/>
      <c r="B336" s="25"/>
      <c r="D336" s="7"/>
      <c r="E336" s="7"/>
      <c r="G336"/>
      <c r="I336" s="11"/>
      <c r="J336" s="8"/>
      <c r="L336" s="11"/>
      <c r="M336" s="15"/>
      <c r="N336" s="11"/>
      <c r="O336" s="11"/>
      <c r="P336" s="11"/>
      <c r="Q336" s="11"/>
      <c r="R336" s="11"/>
      <c r="Z336" s="25"/>
      <c r="AA336" s="73"/>
      <c r="AB336" s="25"/>
      <c r="AC336" s="25"/>
      <c r="AM336" s="11"/>
      <c r="AN336" s="11"/>
      <c r="AO336" s="11"/>
      <c r="AP336" s="11"/>
      <c r="AQ336" s="11"/>
      <c r="AR336" s="11"/>
      <c r="AS336" s="11"/>
      <c r="AT336" s="11"/>
      <c r="AU336" s="11"/>
      <c r="AV336" s="11"/>
      <c r="AW336" s="11"/>
      <c r="AX336" s="11"/>
      <c r="AY336" s="11"/>
      <c r="AZ336" s="11"/>
      <c r="BE336" s="73"/>
      <c r="BF336" s="96"/>
      <c r="BG336" s="96"/>
      <c r="BH336" s="96"/>
      <c r="BI336" s="96"/>
      <c r="BJ336" s="96"/>
      <c r="BK336" s="96"/>
      <c r="BL336" s="96"/>
      <c r="BM336" s="96"/>
      <c r="BN336" s="96"/>
      <c r="BO336" s="96"/>
      <c r="BP336" s="96"/>
      <c r="BQ336" s="96"/>
      <c r="BR336" s="96"/>
      <c r="BS336" s="96"/>
      <c r="BT336" s="96"/>
      <c r="BU336" s="96"/>
      <c r="BV336" s="96"/>
      <c r="BW336" s="96"/>
      <c r="BX336" s="96"/>
      <c r="BY336" s="96"/>
      <c r="BZ336" s="96"/>
      <c r="CA336" s="96"/>
    </row>
    <row r="337" spans="1:79" x14ac:dyDescent="0.15">
      <c r="A337" s="170"/>
      <c r="B337" s="25"/>
      <c r="D337" s="7"/>
      <c r="E337" s="7"/>
      <c r="G337"/>
      <c r="I337" s="11"/>
      <c r="J337" s="8"/>
      <c r="L337" s="11"/>
      <c r="M337" s="15"/>
      <c r="N337" s="11"/>
      <c r="O337" s="11"/>
      <c r="P337" s="11"/>
      <c r="Q337" s="11"/>
      <c r="R337" s="11"/>
      <c r="Z337" s="25"/>
      <c r="AA337" s="73"/>
      <c r="AB337" s="25"/>
      <c r="AC337" s="25"/>
      <c r="AM337" s="11"/>
      <c r="AN337" s="11"/>
      <c r="AO337" s="11"/>
      <c r="AP337" s="11"/>
      <c r="AQ337" s="11"/>
      <c r="AR337" s="11"/>
      <c r="AS337" s="11"/>
      <c r="AT337" s="11"/>
      <c r="AU337" s="11"/>
      <c r="AV337" s="11"/>
      <c r="AW337" s="11"/>
      <c r="AX337" s="11"/>
      <c r="AY337" s="11"/>
      <c r="AZ337" s="11"/>
      <c r="BE337" s="73"/>
      <c r="BF337" s="96"/>
      <c r="BG337" s="96"/>
      <c r="BH337" s="96"/>
      <c r="BI337" s="96"/>
      <c r="BJ337" s="96"/>
      <c r="BK337" s="96"/>
      <c r="BL337" s="96"/>
      <c r="BM337" s="96"/>
      <c r="BN337" s="96"/>
      <c r="BO337" s="96"/>
      <c r="BP337" s="96"/>
      <c r="BQ337" s="96"/>
      <c r="BR337" s="96"/>
      <c r="BS337" s="96"/>
      <c r="BT337" s="96"/>
      <c r="BU337" s="96"/>
      <c r="BV337" s="96"/>
      <c r="BW337" s="96"/>
      <c r="BX337" s="96"/>
      <c r="BY337" s="96"/>
      <c r="BZ337" s="96"/>
      <c r="CA337" s="96"/>
    </row>
    <row r="338" spans="1:79" x14ac:dyDescent="0.15">
      <c r="A338" s="170"/>
      <c r="B338" s="25"/>
      <c r="D338" s="7"/>
      <c r="E338" s="7"/>
      <c r="G338"/>
      <c r="I338" s="11"/>
      <c r="J338" s="8"/>
      <c r="K338" s="181"/>
      <c r="L338" s="11"/>
      <c r="M338" s="15"/>
      <c r="N338" s="11"/>
      <c r="O338" s="11"/>
      <c r="P338" s="11"/>
      <c r="Q338" s="11"/>
      <c r="R338" s="11"/>
      <c r="Z338" s="25"/>
      <c r="AA338" s="73"/>
      <c r="AB338" s="25"/>
      <c r="AC338" s="25"/>
      <c r="AM338" s="11"/>
      <c r="AN338" s="11"/>
      <c r="AO338" s="11"/>
      <c r="AP338" s="11"/>
      <c r="AQ338" s="11"/>
      <c r="AR338" s="11"/>
      <c r="AS338" s="11"/>
      <c r="AT338" s="11"/>
      <c r="AU338" s="11"/>
      <c r="AV338" s="11"/>
      <c r="AW338" s="11"/>
      <c r="AX338" s="11"/>
      <c r="AY338" s="11"/>
      <c r="AZ338" s="11"/>
      <c r="BE338" s="73"/>
      <c r="BF338" s="96"/>
      <c r="BG338" s="96"/>
      <c r="BH338" s="96"/>
      <c r="BI338" s="96"/>
      <c r="BJ338" s="96"/>
      <c r="BK338" s="96"/>
      <c r="BL338" s="96"/>
      <c r="BM338" s="96"/>
      <c r="BN338" s="96"/>
      <c r="BO338" s="96"/>
      <c r="BP338" s="96"/>
      <c r="BQ338" s="96"/>
      <c r="BR338" s="96"/>
      <c r="BS338" s="96"/>
      <c r="BT338" s="96"/>
      <c r="BU338" s="96"/>
      <c r="BV338" s="96"/>
      <c r="BW338" s="96"/>
      <c r="BX338" s="96"/>
      <c r="BY338" s="96"/>
      <c r="BZ338" s="96"/>
      <c r="CA338" s="96"/>
    </row>
    <row r="339" spans="1:79" x14ac:dyDescent="0.15">
      <c r="A339" s="170"/>
      <c r="B339" s="25"/>
      <c r="D339" s="7"/>
      <c r="E339" s="7"/>
      <c r="G339"/>
      <c r="I339" s="11"/>
      <c r="J339" s="8"/>
      <c r="L339" s="11"/>
      <c r="M339" s="15"/>
      <c r="N339" s="11"/>
      <c r="O339" s="11"/>
      <c r="P339" s="11"/>
      <c r="Q339" s="11"/>
      <c r="R339" s="11"/>
      <c r="Z339" s="25"/>
      <c r="AA339" s="73"/>
      <c r="AB339" s="25"/>
      <c r="AC339" s="25"/>
      <c r="AM339" s="11"/>
      <c r="AN339" s="11"/>
      <c r="AO339" s="11"/>
      <c r="AP339" s="11"/>
      <c r="AQ339" s="11"/>
      <c r="AR339" s="11"/>
      <c r="AS339" s="11"/>
      <c r="AT339" s="11"/>
      <c r="AU339" s="11"/>
      <c r="AV339" s="11"/>
      <c r="AW339" s="11"/>
      <c r="AX339" s="11"/>
      <c r="AY339" s="11"/>
      <c r="AZ339" s="11"/>
      <c r="BE339" s="73"/>
      <c r="BF339" s="96"/>
      <c r="BG339" s="96"/>
      <c r="BH339" s="96"/>
      <c r="BI339" s="96"/>
      <c r="BJ339" s="96"/>
      <c r="BK339" s="96"/>
      <c r="BL339" s="96"/>
      <c r="BM339" s="96"/>
      <c r="BN339" s="96"/>
      <c r="BO339" s="96"/>
      <c r="BP339" s="96"/>
      <c r="BQ339" s="96"/>
      <c r="BR339" s="96"/>
      <c r="BS339" s="96"/>
      <c r="BT339" s="96"/>
      <c r="BU339" s="96"/>
      <c r="BV339" s="96"/>
      <c r="BW339" s="96"/>
      <c r="BX339" s="96"/>
      <c r="BY339" s="96"/>
      <c r="BZ339" s="96"/>
      <c r="CA339" s="96"/>
    </row>
    <row r="340" spans="1:79" x14ac:dyDescent="0.15">
      <c r="A340" s="170"/>
      <c r="B340" s="25"/>
      <c r="D340" s="7"/>
      <c r="E340" s="7"/>
      <c r="G340"/>
      <c r="I340" s="11"/>
      <c r="J340" s="8"/>
      <c r="L340" s="11"/>
      <c r="M340" s="15"/>
      <c r="N340" s="11"/>
      <c r="O340" s="11"/>
      <c r="P340" s="11"/>
      <c r="Q340" s="11"/>
      <c r="R340" s="11"/>
      <c r="Z340" s="25"/>
      <c r="AA340" s="73"/>
      <c r="AB340" s="25"/>
      <c r="AC340" s="25"/>
      <c r="BE340" s="67"/>
      <c r="BF340" s="67"/>
      <c r="BG340" s="67"/>
      <c r="BH340" s="67"/>
      <c r="BI340" s="67"/>
      <c r="BJ340" s="67"/>
      <c r="BK340" s="67"/>
      <c r="BL340" s="67"/>
      <c r="BM340" s="67"/>
      <c r="BN340" s="67"/>
      <c r="BO340" s="67"/>
      <c r="BP340" s="67"/>
      <c r="BQ340" s="67"/>
      <c r="BR340" s="67"/>
      <c r="BS340" s="67"/>
      <c r="BT340" s="67"/>
      <c r="BU340" s="67"/>
      <c r="BV340" s="67"/>
      <c r="BW340" s="67"/>
      <c r="BX340" s="67"/>
      <c r="BY340" s="67"/>
      <c r="BZ340" s="67"/>
      <c r="CA340" s="67"/>
    </row>
    <row r="341" spans="1:79" x14ac:dyDescent="0.15">
      <c r="A341" s="170"/>
      <c r="B341" s="25"/>
      <c r="D341" s="7"/>
      <c r="E341" s="7"/>
      <c r="G341"/>
      <c r="I341" s="11"/>
      <c r="J341" s="8"/>
      <c r="L341" s="11"/>
      <c r="M341" s="15"/>
      <c r="N341" s="11"/>
      <c r="O341" s="11"/>
      <c r="P341" s="11"/>
      <c r="Q341" s="11"/>
      <c r="R341" s="11"/>
      <c r="Z341" s="25"/>
      <c r="AA341" s="73"/>
      <c r="AB341" s="25"/>
      <c r="AC341" s="25"/>
      <c r="BE341" s="182"/>
      <c r="BF341" s="67"/>
      <c r="BG341" s="67"/>
      <c r="BH341" s="67"/>
      <c r="BI341" s="67"/>
      <c r="BJ341" s="67"/>
      <c r="BK341" s="67"/>
      <c r="BL341" s="67"/>
      <c r="BM341" s="67"/>
      <c r="BN341" s="67"/>
      <c r="BO341" s="67"/>
      <c r="BP341" s="67"/>
      <c r="BQ341" s="67"/>
      <c r="BR341" s="67"/>
      <c r="BS341" s="67"/>
      <c r="BT341" s="67"/>
      <c r="BU341" s="67"/>
      <c r="BV341" s="67"/>
      <c r="BW341" s="67"/>
      <c r="BX341" s="67"/>
      <c r="BY341" s="67"/>
      <c r="BZ341" s="67"/>
      <c r="CA341" s="67"/>
    </row>
    <row r="342" spans="1:79" x14ac:dyDescent="0.15">
      <c r="A342" s="170"/>
      <c r="B342" s="25"/>
      <c r="D342" s="7"/>
      <c r="E342" s="7"/>
      <c r="G342"/>
      <c r="I342" s="11"/>
      <c r="J342" s="8"/>
      <c r="L342" s="11"/>
      <c r="M342" s="15"/>
      <c r="N342" s="11"/>
      <c r="O342" s="11"/>
      <c r="P342" s="11"/>
      <c r="Q342" s="11"/>
      <c r="R342" s="11"/>
      <c r="Z342" s="25"/>
      <c r="AA342" s="73"/>
      <c r="AB342" s="25"/>
      <c r="AC342" s="25"/>
      <c r="BE342" s="67"/>
      <c r="BF342" s="67"/>
      <c r="BG342" s="67"/>
      <c r="BH342" s="67"/>
      <c r="BI342" s="67"/>
      <c r="BJ342" s="67"/>
      <c r="BK342" s="67"/>
      <c r="BL342" s="67"/>
      <c r="BM342" s="67"/>
      <c r="BN342" s="67"/>
      <c r="BO342" s="67"/>
      <c r="BP342" s="67"/>
      <c r="BQ342" s="67"/>
      <c r="BR342" s="67"/>
      <c r="BS342" s="67"/>
      <c r="BT342" s="67"/>
      <c r="BU342" s="67"/>
      <c r="BV342" s="67"/>
      <c r="BW342" s="67"/>
      <c r="BX342" s="67"/>
      <c r="BY342" s="67"/>
      <c r="BZ342" s="67"/>
      <c r="CA342" s="67"/>
    </row>
    <row r="343" spans="1:79" x14ac:dyDescent="0.15">
      <c r="A343" s="170"/>
      <c r="B343" s="25"/>
      <c r="D343" s="7"/>
      <c r="E343" s="7"/>
      <c r="G343"/>
      <c r="I343" s="11"/>
      <c r="J343" s="8"/>
      <c r="L343" s="11"/>
      <c r="M343" s="15"/>
      <c r="N343" s="11"/>
      <c r="O343" s="11"/>
      <c r="P343" s="11"/>
      <c r="Q343" s="11"/>
      <c r="R343" s="11"/>
      <c r="Z343" s="25"/>
      <c r="AA343" s="73"/>
      <c r="AB343" s="25"/>
      <c r="AC343" s="25"/>
      <c r="BE343" s="67"/>
      <c r="BF343" s="67"/>
      <c r="BG343" s="67"/>
      <c r="BH343" s="67"/>
      <c r="BI343" s="67"/>
      <c r="BJ343" s="67"/>
      <c r="BK343" s="67"/>
      <c r="BL343" s="67"/>
      <c r="BM343" s="67"/>
      <c r="BN343" s="67"/>
      <c r="BO343" s="67"/>
      <c r="BP343" s="67"/>
      <c r="BQ343" s="67"/>
      <c r="BR343" s="67"/>
      <c r="BS343" s="67"/>
      <c r="BT343" s="67"/>
      <c r="BU343" s="67"/>
      <c r="BV343" s="67"/>
      <c r="BW343" s="67"/>
      <c r="BX343" s="67"/>
      <c r="BY343" s="67"/>
      <c r="BZ343" s="67"/>
      <c r="CA343" s="67"/>
    </row>
    <row r="344" spans="1:79" x14ac:dyDescent="0.15">
      <c r="A344" s="170"/>
      <c r="B344" s="25"/>
      <c r="D344" s="7"/>
      <c r="E344" s="7"/>
      <c r="G344"/>
      <c r="I344" s="11"/>
      <c r="J344" s="8"/>
      <c r="K344" s="181"/>
      <c r="L344" s="11"/>
      <c r="M344" s="15"/>
      <c r="N344" s="11"/>
      <c r="O344" s="11"/>
      <c r="P344" s="11"/>
      <c r="Q344" s="11"/>
      <c r="R344" s="11"/>
      <c r="Z344" s="25"/>
      <c r="AA344" s="73"/>
      <c r="AB344" s="25"/>
      <c r="AC344" s="25"/>
      <c r="AE344" s="11"/>
      <c r="AF344" s="11"/>
      <c r="AG344" s="11"/>
      <c r="AH344" s="11"/>
      <c r="AI344" s="11"/>
      <c r="AJ344" s="11"/>
      <c r="AK344" s="11"/>
      <c r="AL344" s="11"/>
      <c r="BE344" s="67"/>
      <c r="BF344" s="67"/>
      <c r="BG344" s="67"/>
      <c r="BH344" s="67"/>
      <c r="BI344" s="67"/>
      <c r="BJ344" s="67"/>
      <c r="BK344" s="67"/>
      <c r="BL344" s="67"/>
      <c r="BM344" s="67"/>
      <c r="BN344" s="67"/>
      <c r="BO344" s="67"/>
      <c r="BP344" s="67"/>
      <c r="BQ344" s="67"/>
      <c r="BR344" s="67"/>
      <c r="BS344" s="67"/>
      <c r="BT344" s="67"/>
      <c r="BU344" s="67"/>
      <c r="BV344" s="67"/>
      <c r="BW344" s="67"/>
      <c r="BX344" s="67"/>
      <c r="BY344" s="67"/>
      <c r="BZ344" s="67"/>
      <c r="CA344" s="67"/>
    </row>
    <row r="345" spans="1:79" x14ac:dyDescent="0.15">
      <c r="A345" s="170"/>
      <c r="B345" s="25"/>
      <c r="D345" s="7"/>
      <c r="E345" s="7"/>
      <c r="G345"/>
      <c r="I345" s="11"/>
      <c r="J345" s="8"/>
      <c r="L345" s="11"/>
      <c r="M345" s="15"/>
      <c r="N345" s="11"/>
      <c r="O345" s="11"/>
      <c r="P345" s="11"/>
      <c r="Q345" s="11"/>
      <c r="R345" s="11"/>
      <c r="Z345" s="25"/>
      <c r="AA345" s="73"/>
      <c r="AB345" s="25"/>
      <c r="AC345" s="25"/>
      <c r="AE345" s="11"/>
      <c r="AF345" s="11"/>
      <c r="AG345" s="11"/>
      <c r="AH345" s="11"/>
      <c r="AI345" s="11"/>
      <c r="AJ345" s="11"/>
      <c r="AK345" s="11"/>
      <c r="AL345" s="11"/>
      <c r="BE345" s="67"/>
      <c r="BF345" s="67"/>
      <c r="BG345" s="67"/>
      <c r="BH345" s="67"/>
      <c r="BI345" s="67"/>
      <c r="BJ345" s="67"/>
      <c r="BK345" s="67"/>
      <c r="BL345" s="67"/>
      <c r="BM345" s="67"/>
      <c r="BN345" s="67"/>
      <c r="BO345" s="67"/>
      <c r="BP345" s="67"/>
      <c r="BQ345" s="67"/>
      <c r="BR345" s="67"/>
      <c r="BS345" s="67"/>
      <c r="BT345" s="67"/>
      <c r="BU345" s="67"/>
      <c r="BV345" s="67"/>
      <c r="BW345" s="67"/>
      <c r="BX345" s="67"/>
      <c r="BY345" s="67"/>
      <c r="BZ345" s="67"/>
      <c r="CA345" s="67"/>
    </row>
    <row r="346" spans="1:79" x14ac:dyDescent="0.15">
      <c r="A346" s="170"/>
      <c r="B346" s="25"/>
      <c r="D346" s="7"/>
      <c r="E346" s="7"/>
      <c r="G346"/>
      <c r="I346" s="11"/>
      <c r="J346" s="8"/>
      <c r="L346" s="11"/>
      <c r="M346" s="15"/>
      <c r="N346" s="11"/>
      <c r="O346" s="11"/>
      <c r="P346" s="11"/>
      <c r="Q346" s="11"/>
      <c r="R346" s="11"/>
      <c r="Z346" s="25"/>
      <c r="AA346" s="73"/>
      <c r="AB346" s="25"/>
      <c r="AC346" s="25"/>
      <c r="AE346" s="11"/>
      <c r="AF346" s="11"/>
      <c r="AG346" s="11"/>
      <c r="AH346" s="11"/>
      <c r="AI346" s="11"/>
      <c r="AJ346" s="11"/>
      <c r="AK346" s="11"/>
      <c r="AL346" s="11"/>
      <c r="BE346" s="67"/>
      <c r="BF346" s="67"/>
      <c r="BG346" s="67"/>
      <c r="BH346" s="67"/>
      <c r="BI346" s="67"/>
      <c r="BJ346" s="67"/>
      <c r="BK346" s="67"/>
      <c r="BL346" s="67"/>
      <c r="BM346" s="67"/>
      <c r="BN346" s="67"/>
      <c r="BO346" s="67"/>
      <c r="BP346" s="67"/>
      <c r="BQ346" s="67"/>
      <c r="BR346" s="67"/>
      <c r="BS346" s="67"/>
      <c r="BT346" s="67"/>
      <c r="BU346" s="67"/>
      <c r="BV346" s="67"/>
      <c r="BW346" s="67"/>
      <c r="BX346" s="67"/>
      <c r="BY346" s="67"/>
      <c r="BZ346" s="67"/>
      <c r="CA346" s="67"/>
    </row>
    <row r="347" spans="1:79" x14ac:dyDescent="0.15">
      <c r="A347" s="170"/>
      <c r="B347" s="25"/>
      <c r="D347" s="7"/>
      <c r="E347" s="7"/>
      <c r="G347"/>
      <c r="I347" s="11"/>
      <c r="J347" s="8"/>
      <c r="L347" s="11"/>
      <c r="M347" s="15"/>
      <c r="N347" s="11"/>
      <c r="O347" s="11"/>
      <c r="P347" s="11"/>
      <c r="Q347" s="11"/>
      <c r="R347" s="11"/>
      <c r="Z347" s="25"/>
      <c r="AA347" s="73"/>
      <c r="AB347" s="25"/>
      <c r="AC347" s="25"/>
      <c r="AE347" s="11"/>
      <c r="AF347" s="11"/>
      <c r="AG347" s="11"/>
      <c r="AH347" s="11"/>
      <c r="AI347" s="11"/>
      <c r="AJ347" s="11"/>
      <c r="AK347" s="11"/>
      <c r="AL347" s="11"/>
      <c r="BE347" s="67"/>
      <c r="BF347" s="67"/>
      <c r="BG347" s="67"/>
      <c r="BH347" s="67"/>
      <c r="BI347" s="67"/>
      <c r="BJ347" s="67"/>
      <c r="BK347" s="67"/>
      <c r="BL347" s="67"/>
      <c r="BM347" s="67"/>
      <c r="BN347" s="67"/>
      <c r="BO347" s="67"/>
      <c r="BP347" s="67"/>
      <c r="BQ347" s="67"/>
      <c r="BR347" s="67"/>
      <c r="BS347" s="67"/>
      <c r="BT347" s="67"/>
      <c r="BU347" s="67"/>
      <c r="BV347" s="67"/>
      <c r="BW347" s="67"/>
      <c r="BX347" s="67"/>
      <c r="BY347" s="67"/>
      <c r="BZ347" s="67"/>
      <c r="CA347" s="67"/>
    </row>
    <row r="348" spans="1:79" x14ac:dyDescent="0.15">
      <c r="A348" s="170"/>
      <c r="B348" s="25"/>
      <c r="D348" s="7"/>
      <c r="E348" s="7"/>
      <c r="G348"/>
      <c r="I348" s="11"/>
      <c r="J348" s="8"/>
      <c r="L348" s="11"/>
      <c r="M348" s="15"/>
      <c r="N348" s="11"/>
      <c r="O348" s="11"/>
      <c r="P348" s="11"/>
      <c r="Q348" s="11"/>
      <c r="R348" s="11"/>
      <c r="Z348" s="25"/>
      <c r="AA348" s="73"/>
      <c r="AB348" s="25"/>
      <c r="AC348" s="25"/>
      <c r="AE348" s="11"/>
      <c r="AF348" s="11"/>
      <c r="AG348" s="11"/>
      <c r="AH348" s="11"/>
      <c r="AI348" s="11"/>
      <c r="AJ348" s="11"/>
      <c r="AK348" s="11"/>
      <c r="AL348" s="11"/>
      <c r="BE348" s="67"/>
      <c r="BF348" s="67"/>
      <c r="BG348" s="67"/>
      <c r="BH348" s="67"/>
      <c r="BI348" s="67"/>
      <c r="BJ348" s="67"/>
      <c r="BK348" s="67"/>
      <c r="BL348" s="67"/>
      <c r="BM348" s="67"/>
      <c r="BN348" s="67"/>
      <c r="BO348" s="67"/>
      <c r="BP348" s="67"/>
      <c r="BQ348" s="67"/>
      <c r="BR348" s="67"/>
      <c r="BS348" s="67"/>
      <c r="BT348" s="67"/>
      <c r="BU348" s="67"/>
      <c r="BV348" s="67"/>
      <c r="BW348" s="67"/>
      <c r="BX348" s="67"/>
      <c r="BY348" s="67"/>
      <c r="BZ348" s="67"/>
      <c r="CA348" s="67"/>
    </row>
    <row r="349" spans="1:79" x14ac:dyDescent="0.15">
      <c r="A349" s="170"/>
      <c r="B349" s="25"/>
      <c r="D349" s="7"/>
      <c r="E349" s="7"/>
      <c r="G349"/>
      <c r="I349" s="11"/>
      <c r="J349" s="8"/>
      <c r="L349" s="11"/>
      <c r="M349" s="15"/>
      <c r="N349" s="11"/>
      <c r="O349" s="11"/>
      <c r="P349" s="11"/>
      <c r="Q349" s="11"/>
      <c r="R349" s="11"/>
      <c r="Z349" s="25"/>
      <c r="AA349" s="73"/>
      <c r="AB349" s="25"/>
      <c r="AC349" s="25"/>
      <c r="BE349" s="67"/>
      <c r="BF349" s="67"/>
      <c r="BG349" s="67"/>
      <c r="BH349" s="67"/>
      <c r="BI349" s="67"/>
      <c r="BJ349" s="67"/>
      <c r="BK349" s="67"/>
      <c r="BL349" s="67"/>
      <c r="BM349" s="67"/>
      <c r="BN349" s="67"/>
      <c r="BO349" s="67"/>
      <c r="BP349" s="67"/>
      <c r="BQ349" s="67"/>
      <c r="BR349" s="67"/>
      <c r="BS349" s="67"/>
      <c r="BT349" s="67"/>
      <c r="BU349" s="67"/>
      <c r="BV349" s="67"/>
      <c r="BW349" s="67"/>
      <c r="BX349" s="67"/>
      <c r="BY349" s="67"/>
      <c r="BZ349" s="67"/>
      <c r="CA349" s="67"/>
    </row>
    <row r="350" spans="1:79" x14ac:dyDescent="0.15">
      <c r="A350" s="170"/>
      <c r="B350" s="25"/>
      <c r="D350" s="7"/>
      <c r="E350" s="7"/>
      <c r="G350"/>
      <c r="I350" s="11"/>
      <c r="J350" s="8"/>
      <c r="L350" s="11"/>
      <c r="M350" s="15"/>
      <c r="N350" s="11"/>
      <c r="O350" s="11"/>
      <c r="P350" s="11"/>
      <c r="Q350" s="11"/>
      <c r="R350" s="11"/>
      <c r="Z350" s="25"/>
      <c r="AA350" s="73"/>
      <c r="AB350" s="25"/>
      <c r="AC350" s="25"/>
      <c r="BE350" s="67"/>
      <c r="BF350" s="67"/>
      <c r="BG350" s="67"/>
      <c r="BH350" s="67"/>
      <c r="BI350" s="67"/>
      <c r="BJ350" s="67"/>
      <c r="BK350" s="67"/>
      <c r="BL350" s="67"/>
      <c r="BM350" s="67"/>
      <c r="BN350" s="67"/>
      <c r="BO350" s="67"/>
      <c r="BP350" s="67"/>
      <c r="BQ350" s="67"/>
      <c r="BR350" s="67"/>
      <c r="BS350" s="67"/>
      <c r="BT350" s="67"/>
      <c r="BU350" s="67"/>
      <c r="BV350" s="67"/>
      <c r="BW350" s="67"/>
      <c r="BX350" s="67"/>
      <c r="BY350" s="67"/>
      <c r="BZ350" s="67"/>
      <c r="CA350" s="67"/>
    </row>
    <row r="351" spans="1:79" x14ac:dyDescent="0.15">
      <c r="A351" s="170"/>
      <c r="B351" s="25"/>
      <c r="D351" s="7"/>
      <c r="E351" s="7"/>
      <c r="G351"/>
      <c r="I351" s="11"/>
      <c r="J351" s="8"/>
      <c r="L351" s="11"/>
      <c r="M351" s="15"/>
      <c r="N351" s="11"/>
      <c r="O351" s="11"/>
      <c r="P351" s="11"/>
      <c r="Q351" s="11"/>
      <c r="R351" s="11"/>
      <c r="Z351" s="25"/>
      <c r="AA351" s="73"/>
      <c r="AB351" s="25"/>
      <c r="AC351" s="25"/>
      <c r="BE351" s="67"/>
      <c r="BF351" s="67"/>
      <c r="BG351" s="67"/>
      <c r="BH351" s="67"/>
      <c r="BI351" s="67"/>
      <c r="BJ351" s="67"/>
      <c r="BK351" s="67"/>
      <c r="BL351" s="67"/>
      <c r="BM351" s="67"/>
      <c r="BN351" s="67"/>
      <c r="BO351" s="67"/>
      <c r="BP351" s="67"/>
      <c r="BQ351" s="67"/>
      <c r="BR351" s="67"/>
      <c r="BS351" s="67"/>
      <c r="BT351" s="67"/>
      <c r="BU351" s="67"/>
      <c r="BV351" s="67"/>
      <c r="BW351" s="67"/>
      <c r="BX351" s="67"/>
      <c r="BY351" s="67"/>
      <c r="BZ351" s="67"/>
      <c r="CA351" s="67"/>
    </row>
    <row r="352" spans="1:79" x14ac:dyDescent="0.15">
      <c r="A352" s="170"/>
      <c r="B352" s="25"/>
      <c r="D352" s="7"/>
      <c r="E352" s="7"/>
      <c r="G352"/>
      <c r="I352" s="11"/>
      <c r="J352" s="8"/>
      <c r="L352" s="11"/>
      <c r="M352" s="15"/>
      <c r="N352" s="11"/>
      <c r="O352" s="11"/>
      <c r="P352" s="11"/>
      <c r="Q352" s="11"/>
      <c r="R352" s="11"/>
      <c r="Z352" s="25"/>
      <c r="AA352" s="73"/>
      <c r="AB352" s="25"/>
      <c r="AC352" s="25"/>
      <c r="AM352" s="11"/>
      <c r="AN352" s="11"/>
      <c r="AO352" s="11"/>
      <c r="AP352" s="11"/>
      <c r="AQ352" s="11"/>
      <c r="AR352" s="11"/>
      <c r="AS352" s="11"/>
      <c r="AT352" s="11"/>
      <c r="AU352" s="11"/>
      <c r="AV352" s="11"/>
      <c r="AW352" s="11"/>
      <c r="AX352" s="11"/>
      <c r="AY352" s="11"/>
      <c r="AZ352" s="11"/>
      <c r="BE352" s="67"/>
      <c r="BF352" s="67"/>
      <c r="BG352" s="67"/>
      <c r="BH352" s="67"/>
      <c r="BI352" s="67"/>
      <c r="BJ352" s="67"/>
      <c r="BK352" s="67"/>
      <c r="BL352" s="67"/>
      <c r="BM352" s="67"/>
      <c r="BN352" s="67"/>
      <c r="BO352" s="67"/>
      <c r="BP352" s="67"/>
      <c r="BQ352" s="67"/>
      <c r="BR352" s="67"/>
      <c r="BS352" s="67"/>
      <c r="BT352" s="67"/>
      <c r="BU352" s="67"/>
      <c r="BV352" s="67"/>
      <c r="BW352" s="67"/>
      <c r="BX352" s="67"/>
      <c r="BY352" s="67"/>
      <c r="BZ352" s="67"/>
      <c r="CA352" s="67"/>
    </row>
    <row r="353" spans="1:79" x14ac:dyDescent="0.15">
      <c r="A353" s="170"/>
      <c r="B353" s="25"/>
      <c r="D353" s="7"/>
      <c r="E353" s="7"/>
      <c r="G353"/>
      <c r="I353" s="11"/>
      <c r="J353" s="8"/>
      <c r="L353" s="11"/>
      <c r="M353" s="15"/>
      <c r="N353" s="11"/>
      <c r="O353" s="11"/>
      <c r="P353" s="11"/>
      <c r="Q353" s="11"/>
      <c r="R353" s="11"/>
      <c r="Z353" s="25"/>
      <c r="AA353" s="73"/>
      <c r="AB353" s="25"/>
      <c r="AC353" s="25"/>
      <c r="AM353" s="11"/>
      <c r="AN353" s="11"/>
      <c r="AO353" s="11"/>
      <c r="AP353" s="11"/>
      <c r="AQ353" s="11"/>
      <c r="AR353" s="11"/>
      <c r="AS353" s="11"/>
      <c r="AT353" s="11"/>
      <c r="AU353" s="11"/>
      <c r="AV353" s="11"/>
      <c r="AW353" s="11"/>
      <c r="AX353" s="11"/>
      <c r="AY353" s="11"/>
      <c r="AZ353" s="11"/>
      <c r="BE353" s="67"/>
      <c r="BF353" s="67"/>
      <c r="BG353" s="67"/>
      <c r="BH353" s="67"/>
      <c r="BI353" s="67"/>
      <c r="BJ353" s="67"/>
      <c r="BK353" s="67"/>
      <c r="BL353" s="67"/>
      <c r="BM353" s="67"/>
      <c r="BN353" s="67"/>
      <c r="BO353" s="67"/>
      <c r="BP353" s="67"/>
      <c r="BQ353" s="67"/>
      <c r="BR353" s="67"/>
      <c r="BS353" s="67"/>
      <c r="BT353" s="67"/>
      <c r="BU353" s="67"/>
      <c r="BV353" s="67"/>
      <c r="BW353" s="67"/>
      <c r="BX353" s="67"/>
      <c r="BY353" s="67"/>
      <c r="BZ353" s="67"/>
      <c r="CA353" s="67"/>
    </row>
    <row r="354" spans="1:79" x14ac:dyDescent="0.15">
      <c r="A354" s="170"/>
      <c r="B354" s="25"/>
      <c r="D354" s="7"/>
      <c r="E354" s="7"/>
      <c r="G354"/>
      <c r="I354" s="11"/>
      <c r="J354" s="8"/>
      <c r="L354" s="11"/>
      <c r="M354" s="15"/>
      <c r="N354" s="11"/>
      <c r="O354" s="11"/>
      <c r="P354" s="11"/>
      <c r="Q354" s="11"/>
      <c r="R354" s="11"/>
      <c r="Z354" s="25"/>
      <c r="AA354" s="73"/>
      <c r="AB354" s="25"/>
      <c r="AC354" s="25"/>
      <c r="AM354" s="11"/>
      <c r="AN354" s="11"/>
      <c r="AO354" s="11"/>
      <c r="AP354" s="11"/>
      <c r="AQ354" s="11"/>
      <c r="AR354" s="11"/>
      <c r="AS354" s="11"/>
      <c r="AT354" s="11"/>
      <c r="AU354" s="11"/>
      <c r="AV354" s="11"/>
      <c r="AW354" s="11"/>
      <c r="AX354" s="11"/>
      <c r="AY354" s="11"/>
      <c r="AZ354" s="11"/>
      <c r="BE354" s="67"/>
      <c r="BF354" s="67"/>
      <c r="BG354" s="67"/>
      <c r="BH354" s="67"/>
      <c r="BI354" s="67"/>
      <c r="BJ354" s="67"/>
      <c r="BK354" s="67"/>
      <c r="BL354" s="67"/>
      <c r="BM354" s="67"/>
      <c r="BN354" s="67"/>
      <c r="BO354" s="67"/>
      <c r="BP354" s="67"/>
      <c r="BQ354" s="67"/>
      <c r="BR354" s="67"/>
      <c r="BS354" s="67"/>
      <c r="BT354" s="67"/>
      <c r="BU354" s="67"/>
      <c r="BV354" s="67"/>
      <c r="BW354" s="67"/>
      <c r="BX354" s="67"/>
      <c r="BY354" s="67"/>
      <c r="BZ354" s="67"/>
      <c r="CA354" s="67"/>
    </row>
    <row r="355" spans="1:79" x14ac:dyDescent="0.15">
      <c r="A355" s="170"/>
      <c r="B355" s="25"/>
      <c r="D355" s="7"/>
      <c r="E355" s="7"/>
      <c r="G355"/>
      <c r="I355" s="11"/>
      <c r="J355" s="8"/>
      <c r="L355" s="11"/>
      <c r="M355" s="15"/>
      <c r="N355" s="11"/>
      <c r="O355" s="11"/>
      <c r="P355" s="11"/>
      <c r="Q355" s="11"/>
      <c r="R355" s="11"/>
      <c r="Z355" s="25"/>
      <c r="AA355" s="73"/>
      <c r="AB355" s="25"/>
      <c r="AC355" s="25"/>
      <c r="AM355" s="11"/>
      <c r="AN355" s="11"/>
      <c r="AO355" s="11"/>
      <c r="AP355" s="11"/>
      <c r="AQ355" s="11"/>
      <c r="AR355" s="11"/>
      <c r="AS355" s="11"/>
      <c r="AT355" s="11"/>
      <c r="AU355" s="11"/>
      <c r="AV355" s="11"/>
      <c r="AW355" s="11"/>
      <c r="AX355" s="11"/>
      <c r="AY355" s="11"/>
      <c r="AZ355" s="11"/>
      <c r="BE355" s="67"/>
      <c r="BF355" s="67"/>
      <c r="BG355" s="67"/>
      <c r="BH355" s="67"/>
      <c r="BI355" s="67"/>
      <c r="BJ355" s="67"/>
      <c r="BK355" s="67"/>
      <c r="BL355" s="67"/>
      <c r="BM355" s="67"/>
      <c r="BN355" s="67"/>
      <c r="BO355" s="67"/>
      <c r="BP355" s="67"/>
      <c r="BQ355" s="67"/>
      <c r="BR355" s="67"/>
      <c r="BS355" s="67"/>
      <c r="BT355" s="67"/>
      <c r="BU355" s="67"/>
      <c r="BV355" s="67"/>
      <c r="BW355" s="67"/>
      <c r="BX355" s="67"/>
      <c r="BY355" s="67"/>
      <c r="BZ355" s="67"/>
      <c r="CA355" s="67"/>
    </row>
    <row r="356" spans="1:79" x14ac:dyDescent="0.15">
      <c r="A356" s="170"/>
      <c r="B356" s="25"/>
      <c r="D356" s="7"/>
      <c r="E356" s="7"/>
      <c r="G356"/>
      <c r="I356" s="11"/>
      <c r="J356" s="8"/>
      <c r="L356" s="11"/>
      <c r="M356" s="15"/>
      <c r="N356" s="11"/>
      <c r="O356" s="11"/>
      <c r="P356" s="11"/>
      <c r="Q356" s="11"/>
      <c r="R356" s="11"/>
      <c r="Z356" s="25"/>
      <c r="AA356" s="73"/>
      <c r="AB356" s="25"/>
      <c r="AC356" s="25"/>
      <c r="AM356" s="11"/>
      <c r="AN356" s="11"/>
      <c r="AO356" s="11"/>
      <c r="AP356" s="11"/>
      <c r="AQ356" s="11"/>
      <c r="AR356" s="11"/>
      <c r="AS356" s="11"/>
      <c r="AT356" s="11"/>
      <c r="AU356" s="11"/>
      <c r="AV356" s="11"/>
      <c r="AW356" s="11"/>
      <c r="AX356" s="11"/>
      <c r="AY356" s="11"/>
      <c r="AZ356" s="11"/>
      <c r="BE356" s="67"/>
      <c r="BF356" s="67"/>
      <c r="BG356" s="67"/>
      <c r="BH356" s="67"/>
      <c r="BI356" s="67"/>
      <c r="BJ356" s="67"/>
      <c r="BK356" s="67"/>
      <c r="BL356" s="67"/>
      <c r="BM356" s="67"/>
      <c r="BN356" s="67"/>
      <c r="BO356" s="67"/>
      <c r="BP356" s="67"/>
      <c r="BQ356" s="67"/>
      <c r="BR356" s="67"/>
      <c r="BS356" s="67"/>
      <c r="BT356" s="67"/>
      <c r="BU356" s="67"/>
      <c r="BV356" s="67"/>
      <c r="BW356" s="67"/>
      <c r="BX356" s="67"/>
      <c r="BY356" s="67"/>
      <c r="BZ356" s="67"/>
      <c r="CA356" s="67"/>
    </row>
    <row r="357" spans="1:79" x14ac:dyDescent="0.15">
      <c r="A357" s="170"/>
      <c r="B357" s="25"/>
      <c r="D357" s="7"/>
      <c r="E357" s="7"/>
      <c r="G357"/>
      <c r="I357" s="11"/>
      <c r="J357" s="8"/>
      <c r="L357" s="11"/>
      <c r="M357" s="15"/>
      <c r="N357" s="11"/>
      <c r="O357" s="11"/>
      <c r="P357" s="11"/>
      <c r="Q357" s="11"/>
      <c r="R357" s="11"/>
      <c r="Z357" s="25"/>
      <c r="AA357" s="73"/>
      <c r="AB357" s="25"/>
      <c r="AC357" s="25"/>
      <c r="BE357" s="67"/>
      <c r="BF357" s="67"/>
      <c r="BG357" s="67"/>
      <c r="BH357" s="67"/>
      <c r="BI357" s="67"/>
      <c r="BJ357" s="67"/>
      <c r="BK357" s="67"/>
      <c r="BL357" s="67"/>
      <c r="BM357" s="67"/>
      <c r="BN357" s="67"/>
      <c r="BO357" s="67"/>
      <c r="BP357" s="67"/>
      <c r="BQ357" s="67"/>
      <c r="BR357" s="67"/>
      <c r="BS357" s="67"/>
      <c r="BT357" s="67"/>
      <c r="BU357" s="67"/>
      <c r="BV357" s="67"/>
      <c r="BW357" s="67"/>
      <c r="BX357" s="67"/>
      <c r="BY357" s="67"/>
      <c r="BZ357" s="67"/>
      <c r="CA357" s="67"/>
    </row>
    <row r="358" spans="1:79" x14ac:dyDescent="0.15">
      <c r="A358" s="170"/>
      <c r="B358" s="25"/>
      <c r="D358" s="7"/>
      <c r="E358" s="7"/>
      <c r="G358"/>
      <c r="I358" s="11"/>
      <c r="J358" s="8"/>
      <c r="L358" s="11"/>
      <c r="M358" s="15"/>
      <c r="N358" s="11"/>
      <c r="O358" s="11"/>
      <c r="P358" s="11"/>
      <c r="Q358" s="11"/>
      <c r="R358" s="11"/>
      <c r="Z358" s="25"/>
      <c r="AA358" s="73"/>
      <c r="AB358" s="25"/>
      <c r="AC358" s="25"/>
      <c r="BE358" s="67"/>
      <c r="BF358" s="67"/>
      <c r="BG358" s="67"/>
      <c r="BH358" s="67"/>
      <c r="BI358" s="67"/>
      <c r="BJ358" s="67"/>
      <c r="BK358" s="67"/>
      <c r="BL358" s="67"/>
      <c r="BM358" s="67"/>
      <c r="BN358" s="67"/>
      <c r="BO358" s="67"/>
      <c r="BP358" s="67"/>
      <c r="BQ358" s="67"/>
      <c r="BR358" s="67"/>
      <c r="BS358" s="67"/>
      <c r="BT358" s="67"/>
      <c r="BU358" s="67"/>
      <c r="BV358" s="67"/>
      <c r="BW358" s="67"/>
      <c r="BX358" s="67"/>
      <c r="BY358" s="67"/>
      <c r="BZ358" s="67"/>
      <c r="CA358" s="67"/>
    </row>
    <row r="359" spans="1:79" x14ac:dyDescent="0.15">
      <c r="A359" s="170"/>
      <c r="B359" s="25"/>
      <c r="D359" s="7"/>
      <c r="E359" s="7"/>
      <c r="G359"/>
      <c r="I359" s="11"/>
      <c r="J359" s="8"/>
      <c r="L359" s="11"/>
      <c r="M359" s="15"/>
      <c r="N359" s="11"/>
      <c r="O359" s="11"/>
      <c r="P359" s="11"/>
      <c r="Q359" s="11"/>
      <c r="R359" s="11"/>
      <c r="Z359" s="25"/>
      <c r="AA359" s="73"/>
      <c r="AB359" s="25"/>
      <c r="AC359" s="25"/>
      <c r="AE359" s="11"/>
      <c r="AF359" s="11"/>
      <c r="AG359" s="11"/>
      <c r="AH359" s="11"/>
      <c r="AI359" s="11"/>
      <c r="AJ359" s="11"/>
      <c r="AK359" s="11"/>
      <c r="AL359" s="11"/>
      <c r="BE359" s="67"/>
      <c r="BF359" s="67"/>
      <c r="BG359" s="67"/>
      <c r="BH359" s="67"/>
      <c r="BI359" s="67"/>
      <c r="BJ359" s="67"/>
      <c r="BK359" s="67"/>
      <c r="BM359" s="73"/>
      <c r="BN359" s="73"/>
      <c r="BO359" s="67"/>
      <c r="BP359" s="67"/>
      <c r="BQ359" s="67"/>
      <c r="BR359" s="67"/>
      <c r="BS359" s="67"/>
      <c r="BT359" s="73"/>
      <c r="BU359" s="67"/>
      <c r="BV359" s="67"/>
      <c r="BW359" s="67"/>
      <c r="BX359" s="67"/>
      <c r="BY359" s="67"/>
      <c r="BZ359" s="67"/>
      <c r="CA359" s="67"/>
    </row>
    <row r="360" spans="1:79" x14ac:dyDescent="0.15">
      <c r="A360" s="170"/>
      <c r="B360" s="25"/>
      <c r="D360" s="7"/>
      <c r="E360" s="7"/>
      <c r="G360"/>
      <c r="I360" s="11"/>
      <c r="J360" s="8"/>
      <c r="L360" s="11"/>
      <c r="M360" s="15"/>
      <c r="N360" s="11"/>
      <c r="O360" s="11"/>
      <c r="P360" s="11"/>
      <c r="Q360" s="11"/>
      <c r="R360" s="11"/>
      <c r="Z360" s="25"/>
      <c r="AA360" s="73"/>
      <c r="AB360" s="25"/>
      <c r="AC360" s="25"/>
      <c r="AE360" s="11"/>
      <c r="AF360" s="11"/>
      <c r="AG360" s="11"/>
      <c r="AH360" s="11"/>
      <c r="AI360" s="11"/>
      <c r="AJ360" s="11"/>
      <c r="AK360" s="11"/>
      <c r="AL360" s="11"/>
      <c r="BE360" s="67"/>
      <c r="BF360" s="67"/>
      <c r="BG360" s="67"/>
      <c r="BH360" s="67"/>
      <c r="BI360" s="67"/>
      <c r="BJ360" s="67"/>
      <c r="BK360" s="67"/>
      <c r="BL360" s="67"/>
      <c r="BM360" s="67"/>
      <c r="BN360" s="67"/>
      <c r="BO360" s="67"/>
      <c r="BP360" s="67"/>
      <c r="BQ360" s="67"/>
      <c r="BR360" s="67"/>
      <c r="BS360" s="67"/>
      <c r="BT360" s="67"/>
      <c r="BU360" s="67"/>
      <c r="BV360" s="67"/>
      <c r="BW360" s="67"/>
      <c r="BX360" s="67"/>
      <c r="BY360" s="67"/>
      <c r="BZ360" s="67"/>
      <c r="CA360" s="67"/>
    </row>
    <row r="361" spans="1:79" x14ac:dyDescent="0.15">
      <c r="A361" s="170"/>
      <c r="B361" s="25"/>
      <c r="D361" s="7"/>
      <c r="E361" s="7"/>
      <c r="G361"/>
      <c r="I361" s="11"/>
      <c r="J361" s="8"/>
      <c r="L361" s="11"/>
      <c r="M361" s="15"/>
      <c r="N361" s="11"/>
      <c r="O361" s="11"/>
      <c r="P361" s="11"/>
      <c r="Q361" s="11"/>
      <c r="R361" s="11"/>
      <c r="Z361" s="25"/>
      <c r="AA361" s="73"/>
      <c r="AB361" s="25"/>
      <c r="AC361" s="25"/>
      <c r="AE361" s="11"/>
      <c r="AF361" s="11"/>
      <c r="AG361" s="11"/>
      <c r="AH361" s="11"/>
      <c r="AI361" s="11"/>
      <c r="AJ361" s="11"/>
      <c r="AK361" s="11"/>
      <c r="AL361" s="11"/>
      <c r="BE361" s="27"/>
      <c r="BF361" s="67"/>
      <c r="BG361" s="67"/>
      <c r="BH361" s="67"/>
      <c r="BI361" s="67"/>
      <c r="BJ361" s="67"/>
      <c r="BK361" s="67"/>
      <c r="BL361" s="67"/>
      <c r="BM361" s="67"/>
      <c r="BN361" s="67"/>
      <c r="BO361" s="67"/>
      <c r="BP361" s="67"/>
      <c r="BQ361" s="67"/>
      <c r="BR361" s="67"/>
      <c r="BS361" s="67"/>
      <c r="BT361" s="67"/>
      <c r="BU361" s="67"/>
      <c r="BV361" s="67"/>
      <c r="BW361" s="67"/>
      <c r="BX361" s="67"/>
      <c r="BY361" s="67"/>
      <c r="BZ361" s="67"/>
      <c r="CA361" s="67"/>
    </row>
    <row r="362" spans="1:79" x14ac:dyDescent="0.15">
      <c r="A362" s="170"/>
      <c r="B362" s="25"/>
      <c r="D362" s="7"/>
      <c r="E362" s="7"/>
      <c r="G362"/>
      <c r="I362" s="11"/>
      <c r="J362" s="8"/>
      <c r="L362" s="11"/>
      <c r="M362" s="15"/>
      <c r="N362" s="11"/>
      <c r="O362" s="11"/>
      <c r="P362" s="11"/>
      <c r="Q362" s="11"/>
      <c r="R362" s="11"/>
      <c r="Z362" s="25"/>
      <c r="AA362" s="73"/>
      <c r="AB362" s="25"/>
      <c r="AC362" s="25"/>
      <c r="AE362" s="11"/>
      <c r="AF362" s="11"/>
      <c r="AG362" s="11"/>
      <c r="AH362" s="11"/>
      <c r="AI362" s="11"/>
      <c r="AJ362" s="11"/>
      <c r="AK362" s="11"/>
      <c r="AL362" s="11"/>
      <c r="BE362" s="27"/>
      <c r="BF362" s="67"/>
      <c r="BG362" s="67"/>
      <c r="BH362" s="67"/>
      <c r="BI362" s="67"/>
      <c r="BJ362" s="67"/>
      <c r="BK362" s="67"/>
      <c r="BL362" s="67"/>
      <c r="BM362" s="67"/>
      <c r="BN362" s="67"/>
      <c r="BO362" s="67"/>
      <c r="BP362" s="67"/>
      <c r="BQ362" s="67"/>
      <c r="BR362" s="67"/>
      <c r="BS362" s="67"/>
      <c r="BT362" s="67"/>
      <c r="BU362" s="67"/>
      <c r="BV362" s="67"/>
      <c r="BW362" s="67"/>
      <c r="BX362" s="67"/>
      <c r="BY362" s="67"/>
      <c r="BZ362" s="67"/>
      <c r="CA362" s="67"/>
    </row>
    <row r="363" spans="1:79" x14ac:dyDescent="0.15">
      <c r="A363" s="170"/>
      <c r="B363" s="25"/>
      <c r="D363" s="7"/>
      <c r="E363" s="7"/>
      <c r="G363"/>
      <c r="I363" s="11"/>
      <c r="J363" s="8"/>
      <c r="L363" s="11"/>
      <c r="M363" s="15"/>
      <c r="N363" s="11"/>
      <c r="O363" s="11"/>
      <c r="P363" s="11"/>
      <c r="Q363" s="11"/>
      <c r="R363" s="11"/>
      <c r="Z363" s="25"/>
      <c r="AA363" s="73"/>
      <c r="AB363" s="25"/>
      <c r="AC363" s="25"/>
      <c r="AE363" s="11"/>
      <c r="AF363" s="11"/>
      <c r="AG363" s="11"/>
      <c r="AH363" s="11"/>
      <c r="AI363" s="11"/>
      <c r="AJ363" s="11"/>
      <c r="AK363" s="11"/>
      <c r="AL363" s="11"/>
      <c r="BE363" s="27"/>
      <c r="BF363" s="67"/>
      <c r="BG363" s="67"/>
      <c r="BH363" s="67"/>
      <c r="BI363" s="67"/>
      <c r="BJ363" s="67"/>
      <c r="BK363" s="67"/>
      <c r="BL363" s="67"/>
      <c r="BM363" s="67"/>
      <c r="BN363" s="67"/>
      <c r="BO363" s="67"/>
      <c r="BP363" s="67"/>
      <c r="BQ363" s="67"/>
      <c r="BR363" s="67"/>
      <c r="BS363" s="67"/>
      <c r="BT363" s="67"/>
      <c r="BU363" s="67"/>
      <c r="BV363" s="67"/>
      <c r="BW363" s="67"/>
      <c r="BX363" s="67"/>
      <c r="BY363" s="67"/>
      <c r="BZ363" s="67"/>
      <c r="CA363" s="67"/>
    </row>
    <row r="364" spans="1:79" x14ac:dyDescent="0.15">
      <c r="A364" s="170"/>
      <c r="B364" s="25"/>
      <c r="D364" s="7"/>
      <c r="E364" s="7"/>
      <c r="G364"/>
      <c r="I364" s="11"/>
      <c r="J364" s="8"/>
      <c r="L364" s="11"/>
      <c r="M364" s="15"/>
      <c r="N364" s="11"/>
      <c r="O364" s="11"/>
      <c r="P364" s="11"/>
      <c r="Q364" s="11"/>
      <c r="R364" s="11"/>
      <c r="Z364" s="25"/>
      <c r="AA364" s="73"/>
      <c r="AB364" s="25"/>
      <c r="AC364" s="25"/>
      <c r="BE364" s="27"/>
      <c r="BF364" s="67"/>
      <c r="BG364" s="67"/>
      <c r="BH364" s="67"/>
      <c r="BI364" s="67"/>
      <c r="BJ364" s="67"/>
      <c r="BK364" s="67"/>
      <c r="BL364" s="67"/>
      <c r="BM364" s="67"/>
      <c r="BN364" s="67"/>
      <c r="BO364" s="67"/>
      <c r="BP364" s="67"/>
      <c r="BQ364" s="67"/>
      <c r="BR364" s="67"/>
      <c r="BS364" s="67"/>
      <c r="BT364" s="67"/>
      <c r="BU364" s="67"/>
      <c r="BV364" s="67"/>
      <c r="BW364" s="67"/>
      <c r="BX364" s="67"/>
      <c r="BY364" s="67"/>
      <c r="BZ364" s="67"/>
      <c r="CA364" s="67"/>
    </row>
    <row r="365" spans="1:79" x14ac:dyDescent="0.15">
      <c r="A365" s="170"/>
      <c r="B365" s="25"/>
      <c r="D365" s="7"/>
      <c r="E365" s="7"/>
      <c r="G365"/>
      <c r="I365" s="11"/>
      <c r="J365" s="8"/>
      <c r="L365" s="11"/>
      <c r="M365" s="15"/>
      <c r="N365" s="11"/>
      <c r="O365" s="11"/>
      <c r="P365" s="11"/>
      <c r="Q365" s="11"/>
      <c r="R365" s="11"/>
      <c r="Z365" s="25"/>
      <c r="AA365" s="73"/>
      <c r="AB365" s="25"/>
      <c r="AC365" s="25"/>
      <c r="BE365" s="27"/>
      <c r="BF365" s="67"/>
      <c r="BG365" s="67"/>
      <c r="BH365" s="67"/>
      <c r="BI365" s="67"/>
      <c r="BJ365" s="67"/>
      <c r="BK365" s="67"/>
      <c r="BL365" s="67"/>
      <c r="BM365" s="67"/>
      <c r="BN365" s="67"/>
      <c r="BO365" s="67"/>
      <c r="BP365" s="67"/>
      <c r="BQ365" s="67"/>
      <c r="BR365" s="67"/>
      <c r="BS365" s="67"/>
      <c r="BT365" s="67"/>
      <c r="BU365" s="67"/>
      <c r="BV365" s="67"/>
      <c r="BW365" s="67"/>
      <c r="BX365" s="67"/>
      <c r="BY365" s="67"/>
      <c r="BZ365" s="67"/>
      <c r="CA365" s="67"/>
    </row>
    <row r="366" spans="1:79" x14ac:dyDescent="0.15">
      <c r="A366" s="170"/>
      <c r="B366" s="25"/>
      <c r="D366" s="7"/>
      <c r="E366" s="7"/>
      <c r="G366"/>
      <c r="I366" s="11"/>
      <c r="J366" s="8"/>
      <c r="L366" s="11"/>
      <c r="M366" s="15"/>
      <c r="N366" s="11"/>
      <c r="O366" s="11"/>
      <c r="P366" s="11"/>
      <c r="Q366" s="11"/>
      <c r="R366" s="11"/>
      <c r="Z366" s="25"/>
      <c r="AA366" s="73"/>
      <c r="AB366" s="25"/>
      <c r="AC366" s="25"/>
      <c r="BE366" s="27"/>
      <c r="BF366" s="67"/>
      <c r="BG366" s="67"/>
      <c r="BH366" s="67"/>
      <c r="BI366" s="67"/>
      <c r="BJ366" s="67"/>
      <c r="BK366" s="67"/>
      <c r="BL366" s="67"/>
      <c r="BM366" s="67"/>
      <c r="BN366" s="67"/>
      <c r="BO366" s="67"/>
      <c r="BP366" s="67"/>
      <c r="BQ366" s="67"/>
      <c r="BR366" s="67"/>
      <c r="BS366" s="67"/>
      <c r="BT366" s="67"/>
      <c r="BU366" s="67"/>
      <c r="BV366" s="67"/>
      <c r="BW366" s="67"/>
      <c r="BX366" s="67"/>
      <c r="BY366" s="67"/>
      <c r="BZ366" s="67"/>
      <c r="CA366" s="67"/>
    </row>
    <row r="367" spans="1:79" x14ac:dyDescent="0.15">
      <c r="A367" s="170"/>
      <c r="B367" s="25"/>
      <c r="D367" s="7"/>
      <c r="E367" s="7"/>
      <c r="G367"/>
      <c r="I367" s="11"/>
      <c r="J367" s="8"/>
      <c r="L367" s="11"/>
      <c r="M367" s="15"/>
      <c r="N367" s="11"/>
      <c r="O367" s="11"/>
      <c r="P367" s="11"/>
      <c r="Q367" s="11"/>
      <c r="R367" s="11"/>
      <c r="Z367" s="25"/>
      <c r="AA367" s="73"/>
      <c r="AB367" s="25"/>
      <c r="AC367" s="25"/>
      <c r="AM367" s="11"/>
      <c r="AN367" s="11"/>
      <c r="AO367" s="11"/>
      <c r="AP367" s="11"/>
      <c r="AQ367" s="11"/>
      <c r="AR367" s="11"/>
      <c r="AS367" s="11"/>
      <c r="AT367" s="11"/>
      <c r="AU367" s="11"/>
      <c r="AV367" s="11"/>
      <c r="AW367" s="11"/>
      <c r="AX367" s="11"/>
      <c r="AY367" s="11"/>
      <c r="AZ367" s="11"/>
      <c r="BA367" s="11"/>
      <c r="BB367" s="11"/>
      <c r="BC367" s="11"/>
      <c r="BD367" s="11"/>
      <c r="BE367" s="27"/>
      <c r="BF367" s="67"/>
      <c r="BG367" s="67"/>
      <c r="BH367" s="67"/>
      <c r="BI367" s="67"/>
      <c r="BJ367" s="67"/>
      <c r="BK367" s="67"/>
      <c r="BL367" s="67"/>
      <c r="BM367" s="67"/>
      <c r="BN367" s="67"/>
      <c r="BO367" s="67"/>
      <c r="BP367" s="67"/>
      <c r="BQ367" s="67"/>
      <c r="BR367" s="67"/>
      <c r="BS367" s="67"/>
      <c r="BT367" s="67"/>
      <c r="BU367" s="67"/>
      <c r="BV367" s="67"/>
      <c r="BW367" s="67"/>
      <c r="BX367" s="67"/>
      <c r="BY367" s="67"/>
      <c r="BZ367" s="67"/>
      <c r="CA367" s="67"/>
    </row>
    <row r="368" spans="1:79" x14ac:dyDescent="0.15">
      <c r="A368" s="170"/>
      <c r="B368" s="25"/>
      <c r="D368" s="7"/>
      <c r="E368" s="7"/>
      <c r="G368"/>
      <c r="I368" s="11"/>
      <c r="J368" s="8"/>
      <c r="L368" s="11"/>
      <c r="M368" s="15"/>
      <c r="N368" s="11"/>
      <c r="O368" s="11"/>
      <c r="P368" s="11"/>
      <c r="Q368" s="11"/>
      <c r="R368" s="11"/>
      <c r="Z368" s="25"/>
      <c r="AA368" s="73"/>
      <c r="AB368" s="25"/>
      <c r="AC368" s="25"/>
      <c r="AM368" s="11"/>
      <c r="AN368" s="11"/>
      <c r="AO368" s="11"/>
      <c r="AP368" s="11"/>
      <c r="AQ368" s="11"/>
      <c r="AR368" s="11"/>
      <c r="AS368" s="11"/>
      <c r="AT368" s="11"/>
      <c r="AU368" s="11"/>
      <c r="AV368" s="11"/>
      <c r="AW368" s="11"/>
      <c r="AX368" s="11"/>
      <c r="AY368" s="11"/>
      <c r="AZ368" s="11"/>
      <c r="BA368" s="11"/>
      <c r="BB368" s="11"/>
      <c r="BC368" s="11"/>
      <c r="BD368" s="11"/>
      <c r="BE368" s="27"/>
      <c r="BF368" s="67"/>
      <c r="BG368" s="67"/>
      <c r="BH368" s="67"/>
      <c r="BI368" s="67"/>
      <c r="BJ368" s="67"/>
      <c r="BK368" s="67"/>
      <c r="BL368" s="67"/>
      <c r="BM368" s="67"/>
      <c r="BN368" s="67"/>
      <c r="BO368" s="67"/>
      <c r="BP368" s="67"/>
      <c r="BQ368" s="67"/>
      <c r="BR368" s="67"/>
      <c r="BS368" s="67"/>
      <c r="BT368" s="67"/>
      <c r="BU368" s="67"/>
      <c r="BV368" s="67"/>
      <c r="BW368" s="67"/>
      <c r="BX368" s="67"/>
      <c r="BY368" s="67"/>
      <c r="BZ368" s="67"/>
      <c r="CA368" s="67"/>
    </row>
    <row r="369" spans="1:80" x14ac:dyDescent="0.15">
      <c r="A369" s="170"/>
      <c r="B369" s="25"/>
      <c r="D369" s="7"/>
      <c r="E369" s="7"/>
      <c r="G369"/>
      <c r="I369" s="11"/>
      <c r="J369" s="8"/>
      <c r="L369" s="11"/>
      <c r="M369" s="15"/>
      <c r="N369" s="11"/>
      <c r="O369" s="11"/>
      <c r="P369" s="11"/>
      <c r="Q369" s="11"/>
      <c r="R369" s="11"/>
      <c r="Z369" s="25"/>
      <c r="AA369" s="73"/>
      <c r="AB369" s="25"/>
      <c r="AC369" s="25"/>
      <c r="AM369" s="11"/>
      <c r="AN369" s="11"/>
      <c r="AO369" s="11"/>
      <c r="AP369" s="11"/>
      <c r="AQ369" s="11"/>
      <c r="AR369" s="11"/>
      <c r="AS369" s="11"/>
      <c r="AT369" s="11"/>
      <c r="AU369" s="11"/>
      <c r="AV369" s="11"/>
      <c r="AW369" s="11"/>
      <c r="AX369" s="11"/>
      <c r="AY369" s="11"/>
      <c r="AZ369" s="11"/>
      <c r="BA369" s="11"/>
      <c r="BB369" s="11"/>
      <c r="BC369" s="11"/>
      <c r="BD369" s="11"/>
    </row>
    <row r="370" spans="1:80" x14ac:dyDescent="0.15">
      <c r="A370" s="170"/>
      <c r="B370" s="25"/>
      <c r="D370" s="7"/>
      <c r="E370" s="7"/>
      <c r="G370"/>
      <c r="I370" s="11"/>
      <c r="J370" s="8"/>
      <c r="L370" s="11"/>
      <c r="M370" s="15"/>
      <c r="N370" s="11"/>
      <c r="O370" s="11"/>
      <c r="P370" s="11"/>
      <c r="Q370" s="11"/>
      <c r="R370" s="11"/>
      <c r="Z370" s="25"/>
      <c r="AA370" s="73"/>
      <c r="AB370" s="25"/>
      <c r="AC370" s="25"/>
      <c r="AM370" s="11"/>
      <c r="AN370" s="11"/>
      <c r="AO370" s="11"/>
      <c r="AP370" s="11"/>
      <c r="AQ370" s="11"/>
      <c r="AR370" s="11"/>
      <c r="AS370" s="11"/>
      <c r="AT370" s="11"/>
      <c r="AU370" s="11"/>
      <c r="AV370" s="11"/>
      <c r="AW370" s="11"/>
      <c r="AX370" s="11"/>
      <c r="AY370" s="11"/>
      <c r="AZ370" s="11"/>
      <c r="BA370" s="11"/>
      <c r="BB370" s="11"/>
      <c r="BC370" s="11"/>
      <c r="BD370" s="11"/>
    </row>
    <row r="371" spans="1:80" x14ac:dyDescent="0.15">
      <c r="A371" s="170"/>
      <c r="B371" s="25"/>
      <c r="D371" s="7"/>
      <c r="E371" s="7"/>
      <c r="G371"/>
      <c r="I371" s="11"/>
      <c r="J371" s="8"/>
      <c r="L371" s="11"/>
      <c r="M371" s="15"/>
      <c r="N371" s="11"/>
      <c r="O371" s="11"/>
      <c r="P371" s="11"/>
      <c r="Q371" s="11"/>
      <c r="R371" s="11"/>
      <c r="Z371" s="25"/>
      <c r="AA371" s="73"/>
      <c r="AB371" s="25"/>
      <c r="AC371" s="25"/>
      <c r="AM371" s="11"/>
      <c r="AN371" s="11"/>
      <c r="AO371" s="11"/>
      <c r="AP371" s="11"/>
      <c r="AQ371" s="11"/>
      <c r="AR371" s="11"/>
      <c r="AS371" s="11"/>
      <c r="AT371" s="11"/>
      <c r="AU371" s="11"/>
      <c r="AV371" s="11"/>
      <c r="AW371" s="11"/>
      <c r="AX371" s="11"/>
      <c r="AY371" s="11"/>
      <c r="AZ371" s="11"/>
      <c r="BA371" s="11"/>
      <c r="BB371" s="11"/>
      <c r="BC371" s="11"/>
      <c r="BD371" s="11"/>
    </row>
    <row r="372" spans="1:80" x14ac:dyDescent="0.15">
      <c r="A372" s="170"/>
      <c r="B372" s="25"/>
      <c r="D372" s="7"/>
      <c r="E372" s="7"/>
      <c r="G372"/>
      <c r="I372" s="11"/>
      <c r="J372" s="8"/>
      <c r="L372" s="11"/>
      <c r="M372" s="15"/>
      <c r="N372" s="11"/>
      <c r="O372" s="11"/>
      <c r="P372" s="11"/>
      <c r="Q372" s="11"/>
      <c r="R372" s="11"/>
      <c r="Z372" s="25"/>
      <c r="AA372" s="73"/>
      <c r="AB372" s="25"/>
      <c r="AC372" s="25"/>
    </row>
    <row r="373" spans="1:80" x14ac:dyDescent="0.15">
      <c r="A373" s="170"/>
      <c r="B373" s="25"/>
      <c r="D373" s="7"/>
      <c r="E373" s="7"/>
      <c r="G373"/>
      <c r="I373" s="11"/>
      <c r="J373" s="8"/>
      <c r="L373" s="11"/>
      <c r="M373" s="15"/>
      <c r="N373" s="11"/>
      <c r="O373" s="11"/>
      <c r="P373" s="11"/>
      <c r="Q373" s="11"/>
      <c r="R373" s="11"/>
      <c r="Z373" s="25"/>
      <c r="AA373" s="73"/>
      <c r="AB373" s="25"/>
      <c r="AC373" s="25"/>
    </row>
    <row r="374" spans="1:80" x14ac:dyDescent="0.15">
      <c r="A374" s="170"/>
      <c r="B374" s="25"/>
      <c r="D374" s="7"/>
      <c r="E374" s="7"/>
      <c r="G374"/>
      <c r="I374" s="11"/>
      <c r="J374" s="8"/>
      <c r="L374" s="11"/>
      <c r="M374" s="15"/>
      <c r="N374" s="11"/>
      <c r="O374" s="11"/>
      <c r="P374" s="11"/>
      <c r="Q374" s="11"/>
      <c r="R374" s="11"/>
      <c r="Z374" s="25"/>
      <c r="AA374" s="73"/>
      <c r="AB374" s="25"/>
      <c r="AC374" s="25">
        <f>IF(T374&lt;Ds,'Rainfed corn'!E374,IF(T374&gt;Dd,0,'Rainfed corn'!E374*AB374))</f>
        <v>0</v>
      </c>
      <c r="CB374" s="67"/>
    </row>
    <row r="375" spans="1:80" x14ac:dyDescent="0.15">
      <c r="A375" s="170"/>
      <c r="B375" s="25"/>
      <c r="D375" s="7"/>
      <c r="E375" s="7"/>
      <c r="G375"/>
      <c r="I375" s="11"/>
      <c r="J375" s="8"/>
      <c r="L375" s="11"/>
      <c r="M375" s="15"/>
      <c r="N375" s="11"/>
      <c r="O375" s="11"/>
      <c r="P375" s="11"/>
      <c r="Q375" s="11"/>
      <c r="R375" s="11"/>
      <c r="Z375" s="25"/>
      <c r="AA375" s="73"/>
      <c r="AB375" s="25"/>
      <c r="AC375" s="25">
        <f>IF(T375&lt;Ds,'Rainfed corn'!E375,IF(T375&gt;Dd,0,'Rainfed corn'!E375*AB375))</f>
        <v>0</v>
      </c>
      <c r="CB375" s="67"/>
    </row>
    <row r="376" spans="1:80" x14ac:dyDescent="0.15">
      <c r="A376" s="170"/>
      <c r="B376" s="25"/>
      <c r="D376" s="7"/>
      <c r="E376" s="7"/>
      <c r="G376"/>
      <c r="I376" s="11"/>
      <c r="J376" s="8"/>
      <c r="L376" s="11"/>
      <c r="M376" s="15"/>
      <c r="N376" s="11"/>
      <c r="O376" s="11"/>
      <c r="P376" s="11"/>
      <c r="Q376" s="11"/>
      <c r="R376" s="11"/>
      <c r="Z376" s="25"/>
      <c r="AA376" s="73"/>
      <c r="AB376" s="25"/>
      <c r="AC376" s="25">
        <f>IF(T376&lt;Ds,'Rainfed corn'!E376,IF(T376&gt;Dd,0,'Rainfed corn'!E376*AB376))</f>
        <v>0</v>
      </c>
      <c r="CB376" s="67"/>
    </row>
    <row r="377" spans="1:80" x14ac:dyDescent="0.15">
      <c r="A377" s="170"/>
      <c r="B377" s="25"/>
      <c r="D377" s="7"/>
      <c r="E377" s="7"/>
      <c r="G377"/>
      <c r="I377" s="11"/>
      <c r="J377" s="8"/>
      <c r="L377" s="11"/>
      <c r="M377" s="15"/>
      <c r="N377" s="11"/>
      <c r="O377" s="11"/>
      <c r="P377" s="11"/>
      <c r="Q377" s="11"/>
      <c r="R377" s="11"/>
      <c r="Z377" s="25"/>
      <c r="AA377" s="73"/>
      <c r="AB377" s="25"/>
      <c r="AC377" s="25">
        <f>IF(T377&lt;Ds,'Rainfed corn'!E377,IF(T377&gt;Dd,0,'Rainfed corn'!E377*AB377))</f>
        <v>0</v>
      </c>
      <c r="CB377" s="67"/>
    </row>
    <row r="378" spans="1:80" x14ac:dyDescent="0.15">
      <c r="A378" s="170"/>
      <c r="B378" s="25"/>
      <c r="D378" s="7"/>
      <c r="E378" s="7"/>
      <c r="G378"/>
      <c r="I378" s="11"/>
      <c r="J378" s="8"/>
      <c r="L378" s="11"/>
      <c r="M378" s="15"/>
      <c r="N378" s="11"/>
      <c r="O378" s="11"/>
      <c r="P378" s="11"/>
      <c r="Q378" s="11"/>
      <c r="R378" s="11"/>
      <c r="Z378" s="25"/>
      <c r="AA378" s="73"/>
      <c r="AB378" s="25"/>
      <c r="AC378" s="25">
        <f>IF(T378&lt;Ds,'Rainfed corn'!E378,IF(T378&gt;Dd,0,'Rainfed corn'!E378*AB378))</f>
        <v>0</v>
      </c>
      <c r="CB378" s="67"/>
    </row>
    <row r="379" spans="1:80" x14ac:dyDescent="0.15">
      <c r="A379" s="170"/>
      <c r="B379" s="25"/>
      <c r="D379" s="7"/>
      <c r="E379" s="7"/>
      <c r="G379"/>
      <c r="I379" s="11"/>
      <c r="J379" s="8"/>
      <c r="L379" s="11"/>
      <c r="M379" s="15"/>
      <c r="N379" s="11"/>
      <c r="O379" s="11"/>
      <c r="P379" s="11"/>
      <c r="Q379" s="11"/>
      <c r="R379" s="11"/>
      <c r="Z379" s="25"/>
      <c r="AA379" s="73"/>
      <c r="AB379" s="25"/>
      <c r="AC379" s="25">
        <f>IF(T379&lt;Ds,'Rainfed corn'!E379,IF(T379&gt;Dd,0,'Rainfed corn'!E379*AB379))</f>
        <v>0</v>
      </c>
      <c r="CB379" s="67"/>
    </row>
    <row r="380" spans="1:80" x14ac:dyDescent="0.15">
      <c r="A380" s="170"/>
      <c r="B380" s="25"/>
      <c r="D380" s="7"/>
      <c r="E380" s="7"/>
      <c r="G380"/>
      <c r="I380" s="11"/>
      <c r="J380" s="8"/>
      <c r="L380" s="11"/>
      <c r="M380" s="15"/>
      <c r="N380" s="11"/>
      <c r="O380" s="11"/>
      <c r="P380" s="11"/>
      <c r="Q380" s="11"/>
      <c r="R380" s="11"/>
      <c r="Z380" s="25"/>
      <c r="AA380" s="73"/>
      <c r="AB380" s="25"/>
      <c r="AC380" s="25">
        <f>IF(T380&lt;Ds,'Rainfed corn'!E380,IF(T380&gt;Dd,0,'Rainfed corn'!E380*AB380))</f>
        <v>0</v>
      </c>
      <c r="CB380" s="67"/>
    </row>
    <row r="381" spans="1:80" x14ac:dyDescent="0.15">
      <c r="A381" s="170"/>
      <c r="B381" s="25"/>
      <c r="D381" s="7"/>
      <c r="E381" s="7"/>
      <c r="G381"/>
      <c r="I381" s="11"/>
      <c r="J381" s="8"/>
      <c r="L381" s="11"/>
      <c r="M381" s="15"/>
      <c r="N381" s="11"/>
      <c r="O381" s="11"/>
      <c r="P381" s="11"/>
      <c r="Q381" s="11"/>
      <c r="R381" s="11"/>
      <c r="Z381" s="25"/>
      <c r="AA381" s="73"/>
      <c r="AB381" s="25"/>
      <c r="AC381" s="25">
        <f>IF(T381&lt;Ds,'Rainfed corn'!E381,IF(T381&gt;Dd,0,'Rainfed corn'!E381*AB381))</f>
        <v>0</v>
      </c>
      <c r="CB381" s="67"/>
    </row>
    <row r="382" spans="1:80" x14ac:dyDescent="0.15">
      <c r="A382" s="170"/>
      <c r="B382" s="25"/>
      <c r="D382" s="7"/>
      <c r="E382" s="7"/>
      <c r="G382"/>
      <c r="I382" s="11"/>
      <c r="J382" s="8"/>
      <c r="L382" s="11"/>
      <c r="M382" s="15"/>
      <c r="N382" s="11"/>
      <c r="O382" s="11"/>
      <c r="P382" s="11"/>
      <c r="Q382" s="11"/>
      <c r="R382" s="11"/>
      <c r="Z382" s="25"/>
      <c r="AA382" s="73"/>
      <c r="AB382" s="25"/>
      <c r="AC382" s="25">
        <f>IF(T382&lt;Ds,'Rainfed corn'!E382,IF(T382&gt;Dd,0,'Rainfed corn'!E382*AB382))</f>
        <v>0</v>
      </c>
      <c r="CB382" s="67"/>
    </row>
    <row r="383" spans="1:80" x14ac:dyDescent="0.15">
      <c r="A383" s="170"/>
      <c r="B383" s="25"/>
      <c r="D383" s="7"/>
      <c r="E383" s="7"/>
      <c r="G383"/>
      <c r="I383" s="11"/>
      <c r="J383" s="8"/>
      <c r="L383" s="11"/>
      <c r="M383" s="15"/>
      <c r="N383" s="11"/>
      <c r="O383" s="11"/>
      <c r="P383" s="11"/>
      <c r="Q383" s="11"/>
      <c r="R383" s="11"/>
      <c r="Z383" s="25"/>
      <c r="AA383" s="73"/>
      <c r="AB383" s="25"/>
      <c r="AC383" s="25">
        <f>IF(T383&lt;Ds,'Rainfed corn'!E383,IF(T383&gt;Dd,0,'Rainfed corn'!E383*AB383))</f>
        <v>0</v>
      </c>
      <c r="CB383" s="67"/>
    </row>
    <row r="384" spans="1:80" x14ac:dyDescent="0.15">
      <c r="A384" s="170"/>
      <c r="B384" s="25"/>
      <c r="D384" s="7"/>
      <c r="E384" s="7"/>
      <c r="G384"/>
      <c r="I384" s="11"/>
      <c r="J384" s="8"/>
      <c r="L384" s="11"/>
      <c r="M384" s="15"/>
      <c r="N384" s="11"/>
      <c r="O384" s="11"/>
      <c r="P384" s="11"/>
      <c r="Q384" s="11"/>
      <c r="R384" s="11"/>
      <c r="Z384" s="25"/>
      <c r="AA384" s="73"/>
      <c r="AB384" s="25"/>
      <c r="AC384" s="25">
        <f>IF(T384&lt;Ds,'Rainfed corn'!E384,IF(T384&gt;Dd,0,'Rainfed corn'!E384*AB384))</f>
        <v>0</v>
      </c>
      <c r="CB384" s="67"/>
    </row>
    <row r="385" spans="1:80" x14ac:dyDescent="0.15">
      <c r="A385" s="170"/>
      <c r="B385" s="25"/>
      <c r="D385" s="7"/>
      <c r="E385" s="7"/>
      <c r="G385"/>
      <c r="I385" s="11"/>
      <c r="J385" s="8"/>
      <c r="L385" s="11"/>
      <c r="M385" s="15"/>
      <c r="N385" s="11"/>
      <c r="O385" s="11"/>
      <c r="P385" s="11"/>
      <c r="Q385" s="11"/>
      <c r="R385" s="11"/>
      <c r="Z385" s="25"/>
      <c r="AA385" s="73"/>
      <c r="AB385" s="25"/>
      <c r="AC385" s="25">
        <f>IF(T385&lt;Ds,'Rainfed corn'!E385,IF(T385&gt;Dd,0,'Rainfed corn'!E385*AB385))</f>
        <v>0</v>
      </c>
      <c r="CB385" s="67"/>
    </row>
    <row r="386" spans="1:80" x14ac:dyDescent="0.15">
      <c r="A386" s="170"/>
      <c r="B386" s="25"/>
      <c r="D386" s="7"/>
      <c r="E386" s="7"/>
      <c r="G386"/>
      <c r="I386" s="11"/>
      <c r="J386" s="8"/>
      <c r="L386" s="11"/>
      <c r="M386" s="15"/>
      <c r="N386" s="11"/>
      <c r="O386" s="11"/>
      <c r="P386" s="11"/>
      <c r="Q386" s="11"/>
      <c r="R386" s="11"/>
      <c r="Z386" s="25"/>
      <c r="AA386" s="73"/>
      <c r="AB386" s="25"/>
      <c r="AC386" s="25">
        <f>IF(T386&lt;Ds,'Rainfed corn'!E386,IF(T386&gt;Dd,0,'Rainfed corn'!E386*AB386))</f>
        <v>0</v>
      </c>
      <c r="CB386" s="67"/>
    </row>
    <row r="387" spans="1:80" x14ac:dyDescent="0.15">
      <c r="A387" s="170"/>
      <c r="B387" s="25"/>
      <c r="D387" s="7"/>
      <c r="E387" s="7"/>
      <c r="G387"/>
      <c r="I387" s="11"/>
      <c r="J387" s="8"/>
      <c r="L387" s="11"/>
      <c r="M387" s="15"/>
      <c r="N387" s="11"/>
      <c r="O387" s="11"/>
      <c r="P387" s="11"/>
      <c r="Q387" s="11"/>
      <c r="R387" s="11"/>
      <c r="Z387" s="25"/>
      <c r="AA387" s="73"/>
      <c r="AB387" s="25"/>
      <c r="AC387" s="25">
        <f>IF(T387&lt;Ds,'Rainfed corn'!E387,IF(T387&gt;Dd,0,'Rainfed corn'!E387*AB387))</f>
        <v>0</v>
      </c>
      <c r="CB387" s="67"/>
    </row>
    <row r="388" spans="1:80" x14ac:dyDescent="0.15">
      <c r="A388" s="170"/>
      <c r="B388" s="25"/>
      <c r="D388" s="7"/>
      <c r="E388" s="7"/>
      <c r="G388"/>
      <c r="I388" s="11"/>
      <c r="J388" s="8"/>
      <c r="L388" s="11"/>
      <c r="M388" s="15"/>
      <c r="N388" s="11"/>
      <c r="O388" s="11"/>
      <c r="P388" s="11"/>
      <c r="Q388" s="11"/>
      <c r="R388" s="11"/>
      <c r="Z388" s="25"/>
      <c r="AA388" s="73"/>
      <c r="AB388" s="25"/>
      <c r="AC388" s="25">
        <f>IF(T388&lt;Ds,'Rainfed corn'!E388,IF(T388&gt;Dd,0,'Rainfed corn'!E388*AB388))</f>
        <v>0</v>
      </c>
      <c r="CB388" s="67"/>
    </row>
    <row r="389" spans="1:80" x14ac:dyDescent="0.15">
      <c r="A389" s="170"/>
      <c r="B389" s="25"/>
      <c r="D389" s="7"/>
      <c r="E389" s="7"/>
      <c r="G389"/>
      <c r="I389" s="11"/>
      <c r="J389" s="8"/>
      <c r="L389" s="11"/>
      <c r="M389" s="15"/>
      <c r="N389" s="11"/>
      <c r="O389" s="11"/>
      <c r="P389" s="11"/>
      <c r="Q389" s="11"/>
      <c r="R389" s="11"/>
      <c r="Z389" s="25"/>
      <c r="AA389" s="73"/>
      <c r="AB389" s="25"/>
      <c r="AC389" s="25">
        <f>IF(T389&lt;Ds,'Rainfed corn'!E389,IF(T389&gt;Dd,0,'Rainfed corn'!E389*AB389))</f>
        <v>0</v>
      </c>
      <c r="CB389" s="67"/>
    </row>
    <row r="390" spans="1:80" x14ac:dyDescent="0.15">
      <c r="A390" s="170"/>
      <c r="B390" s="25"/>
      <c r="D390" s="7"/>
      <c r="E390" s="7"/>
      <c r="G390"/>
      <c r="I390" s="11"/>
      <c r="J390" s="8"/>
      <c r="L390" s="11"/>
      <c r="M390" s="15"/>
      <c r="N390" s="11"/>
      <c r="O390" s="11"/>
      <c r="P390" s="11"/>
      <c r="Q390" s="11"/>
      <c r="R390" s="11"/>
      <c r="Z390" s="25"/>
      <c r="AA390" s="73"/>
      <c r="AB390" s="25"/>
      <c r="AC390" s="25">
        <f>IF(T390&lt;Ds,'Rainfed corn'!E390,IF(T390&gt;Dd,0,'Rainfed corn'!E390*AB390))</f>
        <v>0</v>
      </c>
      <c r="CB390" s="67"/>
    </row>
    <row r="391" spans="1:80" x14ac:dyDescent="0.15">
      <c r="A391" s="170"/>
      <c r="B391" s="25"/>
      <c r="D391" s="7"/>
      <c r="E391" s="7"/>
      <c r="G391"/>
      <c r="I391" s="11"/>
      <c r="J391" s="8"/>
      <c r="L391" s="11"/>
      <c r="M391" s="15"/>
      <c r="N391" s="11"/>
      <c r="O391" s="11"/>
      <c r="P391" s="11"/>
      <c r="Q391" s="11"/>
      <c r="R391" s="11"/>
      <c r="Z391" s="25"/>
      <c r="AA391" s="73"/>
      <c r="AB391" s="25"/>
      <c r="AC391" s="25">
        <f>IF(T391&lt;Ds,'Rainfed corn'!E391,IF(T391&gt;Dd,0,'Rainfed corn'!E391*AB391))</f>
        <v>0</v>
      </c>
    </row>
    <row r="392" spans="1:80" x14ac:dyDescent="0.15">
      <c r="A392" s="170"/>
      <c r="B392" s="25"/>
      <c r="D392" s="7"/>
      <c r="E392" s="7"/>
      <c r="G392"/>
      <c r="I392" s="11"/>
      <c r="J392" s="8"/>
      <c r="L392" s="11"/>
      <c r="M392" s="15"/>
      <c r="N392" s="11"/>
      <c r="O392" s="11"/>
      <c r="P392" s="11"/>
      <c r="Q392" s="11"/>
      <c r="R392" s="11"/>
      <c r="Z392" s="25"/>
      <c r="AA392" s="73"/>
      <c r="AB392" s="25"/>
      <c r="AC392" s="25">
        <f>IF(T392&lt;Ds,'Rainfed corn'!E392,IF(T392&gt;Dd,0,'Rainfed corn'!E392*AB392))</f>
        <v>0</v>
      </c>
    </row>
    <row r="393" spans="1:80" x14ac:dyDescent="0.15">
      <c r="A393" s="170"/>
      <c r="B393" s="25"/>
      <c r="D393" s="7"/>
      <c r="E393" s="7"/>
      <c r="G393"/>
      <c r="I393" s="11"/>
      <c r="J393" s="8"/>
      <c r="L393" s="11"/>
      <c r="M393" s="15"/>
      <c r="N393" s="11"/>
      <c r="O393" s="11"/>
      <c r="P393" s="11"/>
      <c r="Q393" s="11"/>
      <c r="R393" s="11"/>
      <c r="Z393" s="25"/>
      <c r="AA393" s="73"/>
      <c r="AB393" s="25"/>
      <c r="AC393" s="25">
        <f>IF(T393&lt;Ds,'Rainfed corn'!E393,IF(T393&gt;Dd,0,'Rainfed corn'!E393*AB393))</f>
        <v>0</v>
      </c>
    </row>
    <row r="394" spans="1:80" x14ac:dyDescent="0.15">
      <c r="A394" s="170"/>
      <c r="B394" s="25"/>
      <c r="D394" s="7"/>
      <c r="E394" s="7"/>
      <c r="G394"/>
      <c r="I394" s="11"/>
      <c r="J394" s="8"/>
      <c r="L394" s="11"/>
      <c r="M394" s="15"/>
      <c r="N394" s="11"/>
      <c r="O394" s="11"/>
      <c r="P394" s="11"/>
      <c r="Q394" s="11"/>
      <c r="R394" s="11"/>
      <c r="Z394" s="25"/>
      <c r="AA394" s="73"/>
      <c r="AB394" s="25"/>
      <c r="AC394" s="25">
        <f>IF(T394&lt;Ds,'Rainfed corn'!E394,IF(T394&gt;Dd,0,'Rainfed corn'!E394*AB394))</f>
        <v>0</v>
      </c>
    </row>
    <row r="395" spans="1:80" x14ac:dyDescent="0.15">
      <c r="A395" s="170"/>
      <c r="B395" s="25"/>
      <c r="D395" s="7"/>
      <c r="E395" s="7"/>
      <c r="G395"/>
      <c r="I395" s="11"/>
      <c r="J395" s="8"/>
      <c r="L395" s="11"/>
      <c r="M395" s="15"/>
      <c r="N395" s="11"/>
      <c r="O395" s="11"/>
      <c r="P395" s="11"/>
      <c r="Q395" s="11"/>
      <c r="R395" s="11"/>
      <c r="Z395" s="25"/>
      <c r="AA395" s="73"/>
      <c r="AB395" s="25"/>
      <c r="AC395" s="25">
        <f>IF(T395&lt;Ds,'Rainfed corn'!E395,IF(T395&gt;Dd,0,'Rainfed corn'!E395*AB395))</f>
        <v>0</v>
      </c>
    </row>
    <row r="396" spans="1:80" x14ac:dyDescent="0.15">
      <c r="A396" s="170"/>
      <c r="B396" s="25"/>
      <c r="D396" s="7"/>
      <c r="E396" s="7"/>
      <c r="G396"/>
      <c r="I396" s="11"/>
      <c r="J396" s="8"/>
      <c r="L396" s="11"/>
      <c r="M396" s="15"/>
      <c r="N396" s="11"/>
      <c r="O396" s="11"/>
      <c r="P396" s="11"/>
      <c r="Q396" s="11"/>
      <c r="R396" s="11"/>
      <c r="Z396" s="25"/>
      <c r="AA396" s="73"/>
      <c r="AB396" s="25"/>
      <c r="AC396" s="25">
        <f>IF(T396&lt;Ds,'Rainfed corn'!E396,IF(T396&gt;Dd,0,'Rainfed corn'!E396*AB396))</f>
        <v>0</v>
      </c>
    </row>
    <row r="397" spans="1:80" x14ac:dyDescent="0.15">
      <c r="A397" s="170"/>
      <c r="B397" s="25"/>
      <c r="D397" s="7"/>
      <c r="E397" s="7"/>
      <c r="G397"/>
      <c r="I397" s="11"/>
      <c r="J397" s="8"/>
      <c r="L397" s="11"/>
      <c r="M397" s="15"/>
      <c r="N397" s="11"/>
      <c r="O397" s="11"/>
      <c r="P397" s="11"/>
      <c r="Q397" s="11"/>
      <c r="R397" s="11"/>
      <c r="Z397" s="25"/>
      <c r="AA397" s="73"/>
      <c r="AB397" s="25"/>
      <c r="AC397" s="25">
        <f>IF(T397&lt;Ds,'Rainfed corn'!E397,IF(T397&gt;Dd,0,'Rainfed corn'!E397*AB397))</f>
        <v>0</v>
      </c>
    </row>
    <row r="398" spans="1:80" x14ac:dyDescent="0.15">
      <c r="A398" s="170"/>
      <c r="B398" s="25"/>
      <c r="D398" s="7"/>
      <c r="E398" s="7"/>
      <c r="G398"/>
      <c r="I398" s="11"/>
      <c r="J398" s="8"/>
      <c r="L398" s="11"/>
      <c r="M398" s="15"/>
      <c r="N398" s="11"/>
      <c r="O398" s="11"/>
      <c r="P398" s="11"/>
      <c r="Q398" s="11"/>
      <c r="R398" s="11"/>
      <c r="Z398" s="25"/>
      <c r="AA398" s="73"/>
      <c r="AB398" s="25"/>
      <c r="AC398" s="25">
        <f>IF(T398&lt;Ds,'Rainfed corn'!E398,IF(T398&gt;Dd,0,'Rainfed corn'!E398*AB398))</f>
        <v>0</v>
      </c>
    </row>
    <row r="399" spans="1:80" x14ac:dyDescent="0.15">
      <c r="A399" s="170"/>
      <c r="B399" s="25"/>
      <c r="D399" s="7"/>
      <c r="E399" s="7"/>
      <c r="G399"/>
      <c r="I399" s="11"/>
      <c r="J399" s="8"/>
      <c r="L399" s="11"/>
      <c r="M399" s="15"/>
      <c r="N399" s="11"/>
      <c r="O399" s="11"/>
      <c r="P399" s="11"/>
      <c r="Q399" s="11"/>
      <c r="R399" s="11"/>
      <c r="Z399" s="25"/>
      <c r="AA399" s="73"/>
      <c r="AB399" s="25"/>
      <c r="AC399" s="25">
        <f>IF(T399&lt;Ds,'Rainfed corn'!E399,IF(T399&gt;Dd,0,'Rainfed corn'!E399*AB399))</f>
        <v>0</v>
      </c>
    </row>
    <row r="400" spans="1:80" x14ac:dyDescent="0.15">
      <c r="A400" s="170"/>
      <c r="B400" s="25"/>
      <c r="D400" s="7"/>
      <c r="E400" s="7"/>
      <c r="G400"/>
      <c r="I400" s="11"/>
      <c r="J400" s="8"/>
      <c r="L400" s="11"/>
      <c r="M400" s="15"/>
      <c r="N400" s="11"/>
      <c r="O400" s="11"/>
      <c r="P400" s="11"/>
      <c r="Q400" s="11"/>
      <c r="R400" s="11"/>
      <c r="Z400" s="25"/>
      <c r="AA400" s="73"/>
      <c r="AB400" s="25"/>
      <c r="AC400" s="25">
        <f>IF(T400&lt;Ds,'Rainfed corn'!E400,IF(T400&gt;Dd,0,'Rainfed corn'!E400*AB400))</f>
        <v>0</v>
      </c>
    </row>
    <row r="401" spans="1:97" x14ac:dyDescent="0.15">
      <c r="A401" s="170"/>
      <c r="B401" s="25"/>
      <c r="D401" s="7"/>
      <c r="E401" s="7"/>
      <c r="G401"/>
      <c r="I401" s="11"/>
      <c r="J401" s="8"/>
      <c r="L401" s="11"/>
      <c r="M401" s="15"/>
      <c r="N401" s="11"/>
      <c r="O401" s="11"/>
      <c r="P401" s="11"/>
      <c r="Q401" s="11"/>
      <c r="R401" s="11"/>
      <c r="Z401" s="25"/>
      <c r="AA401" s="73"/>
      <c r="AB401" s="25"/>
      <c r="AC401" s="25">
        <f>IF(T401&lt;Ds,'Rainfed corn'!E401,IF(T401&gt;Dd,0,'Rainfed corn'!E401*AB401))</f>
        <v>0</v>
      </c>
      <c r="CE401" s="67"/>
      <c r="CF401" s="27"/>
      <c r="CG401" s="11"/>
      <c r="CH401" s="11"/>
      <c r="CI401" s="11"/>
      <c r="CJ401" s="11"/>
      <c r="CK401" s="11"/>
      <c r="CL401" s="11"/>
      <c r="CM401" s="11"/>
      <c r="CN401" s="11"/>
      <c r="CO401" s="11"/>
      <c r="CP401" s="11"/>
      <c r="CQ401" s="11"/>
      <c r="CR401" s="11"/>
      <c r="CS401" s="11"/>
    </row>
    <row r="402" spans="1:97" x14ac:dyDescent="0.15">
      <c r="A402" s="170"/>
      <c r="B402" s="25"/>
      <c r="D402" s="7"/>
      <c r="E402" s="7"/>
      <c r="G402"/>
      <c r="I402" s="11"/>
      <c r="J402" s="8"/>
      <c r="L402" s="11"/>
      <c r="M402" s="15"/>
      <c r="N402" s="11"/>
      <c r="O402" s="11"/>
      <c r="P402" s="11"/>
      <c r="Q402" s="11"/>
      <c r="R402" s="11"/>
      <c r="Z402" s="25"/>
      <c r="AA402" s="73"/>
      <c r="AB402" s="25"/>
      <c r="AC402" s="25">
        <f>IF(T402&lt;Ds,'Rainfed corn'!E402,IF(T402&gt;Dd,0,'Rainfed corn'!E402*AB402))</f>
        <v>0</v>
      </c>
      <c r="CF402" s="11"/>
      <c r="CG402" s="11"/>
      <c r="CH402" s="11"/>
      <c r="CI402" s="11"/>
      <c r="CJ402" s="11"/>
      <c r="CK402" s="11"/>
      <c r="CL402" s="11"/>
      <c r="CM402" s="11"/>
      <c r="CN402" s="11"/>
      <c r="CO402" s="11"/>
      <c r="CP402" s="11"/>
      <c r="CQ402" s="11"/>
      <c r="CR402" s="11"/>
      <c r="CS402" s="11"/>
    </row>
    <row r="403" spans="1:97" x14ac:dyDescent="0.15">
      <c r="A403" s="170"/>
      <c r="B403" s="25"/>
      <c r="D403" s="7"/>
      <c r="E403" s="7"/>
      <c r="G403"/>
      <c r="I403" s="11"/>
      <c r="J403" s="8"/>
      <c r="L403" s="11"/>
      <c r="M403" s="15"/>
      <c r="N403" s="11"/>
      <c r="O403" s="11"/>
      <c r="P403" s="11"/>
      <c r="Q403" s="11"/>
      <c r="R403" s="11"/>
      <c r="Z403" s="25"/>
      <c r="AA403" s="73"/>
      <c r="AB403" s="25"/>
      <c r="AC403" s="25">
        <f>IF(T403&lt;Ds,'Rainfed corn'!E403,IF(T403&gt;Dd,0,'Rainfed corn'!E403*AB403))</f>
        <v>0</v>
      </c>
      <c r="CF403" s="11"/>
      <c r="CG403" s="11"/>
      <c r="CH403" s="11"/>
      <c r="CI403" s="11"/>
      <c r="CJ403" s="11"/>
      <c r="CK403" s="11"/>
      <c r="CL403" s="11"/>
      <c r="CM403" s="11"/>
      <c r="CN403" s="11"/>
      <c r="CO403" s="11"/>
      <c r="CP403" s="11"/>
      <c r="CQ403" s="11"/>
      <c r="CR403" s="11"/>
      <c r="CS403" s="11"/>
    </row>
    <row r="404" spans="1:97" x14ac:dyDescent="0.15">
      <c r="A404" s="170"/>
      <c r="B404" s="25"/>
      <c r="D404" s="7"/>
      <c r="E404" s="7"/>
      <c r="G404"/>
      <c r="I404" s="11"/>
      <c r="J404" s="8"/>
      <c r="L404" s="11"/>
      <c r="M404" s="15"/>
      <c r="N404" s="11"/>
      <c r="O404" s="11"/>
      <c r="P404" s="11"/>
      <c r="Q404" s="11"/>
      <c r="R404" s="11"/>
      <c r="Z404" s="25"/>
      <c r="AA404" s="73"/>
      <c r="AB404" s="25"/>
      <c r="AC404" s="25">
        <f>IF(T404&lt;Ds,'Rainfed corn'!E404,IF(T404&gt;Dd,0,'Rainfed corn'!E404*AB404))</f>
        <v>0</v>
      </c>
      <c r="CF404" s="11"/>
      <c r="CG404" s="11"/>
      <c r="CH404" s="11"/>
      <c r="CI404" s="11"/>
      <c r="CJ404" s="11"/>
      <c r="CK404" s="11"/>
      <c r="CL404" s="11"/>
      <c r="CM404" s="11"/>
      <c r="CN404" s="11"/>
      <c r="CO404" s="11"/>
      <c r="CP404" s="11"/>
      <c r="CQ404" s="11"/>
      <c r="CR404" s="11"/>
      <c r="CS404" s="11"/>
    </row>
    <row r="405" spans="1:97" x14ac:dyDescent="0.15">
      <c r="A405" s="170"/>
      <c r="B405" s="25"/>
      <c r="D405" s="7"/>
      <c r="E405" s="7"/>
      <c r="G405"/>
      <c r="I405" s="11"/>
      <c r="J405" s="8"/>
      <c r="L405" s="11"/>
      <c r="M405" s="15"/>
      <c r="N405" s="11"/>
      <c r="O405" s="11"/>
      <c r="P405" s="11"/>
      <c r="Q405" s="11"/>
      <c r="R405" s="11"/>
      <c r="Z405" s="25"/>
      <c r="AA405" s="73"/>
      <c r="AB405" s="25"/>
      <c r="AC405" s="25">
        <f>IF(T405&lt;Ds,'Rainfed corn'!E405,IF(T405&gt;Dd,0,'Rainfed corn'!E405*AB405))</f>
        <v>0</v>
      </c>
      <c r="CF405" s="11"/>
      <c r="CG405" s="11"/>
      <c r="CH405" s="11"/>
      <c r="CI405" s="11"/>
      <c r="CJ405" s="11"/>
      <c r="CK405" s="11"/>
      <c r="CL405" s="11"/>
      <c r="CM405" s="11"/>
      <c r="CN405" s="11"/>
      <c r="CO405" s="11"/>
      <c r="CP405" s="11"/>
      <c r="CQ405" s="11"/>
      <c r="CR405" s="11"/>
      <c r="CS405" s="11"/>
    </row>
    <row r="406" spans="1:97" x14ac:dyDescent="0.15">
      <c r="A406" s="170"/>
      <c r="B406" s="25"/>
      <c r="D406" s="7"/>
      <c r="E406" s="7"/>
      <c r="G406"/>
      <c r="I406" s="11"/>
      <c r="J406" s="8"/>
      <c r="L406" s="11"/>
      <c r="M406" s="15"/>
      <c r="N406" s="11"/>
      <c r="O406" s="11"/>
      <c r="P406" s="11"/>
      <c r="Q406" s="11"/>
      <c r="R406" s="11"/>
      <c r="Z406" s="25"/>
      <c r="AA406" s="73"/>
      <c r="AB406" s="25"/>
      <c r="AC406" s="25">
        <f>IF(T406&lt;Ds,'Rainfed corn'!E406,IF(T406&gt;Dd,0,'Rainfed corn'!E406*AB406))</f>
        <v>0</v>
      </c>
      <c r="CF406" s="11"/>
      <c r="CG406" s="11"/>
      <c r="CH406" s="11"/>
      <c r="CI406" s="11"/>
      <c r="CJ406" s="11"/>
      <c r="CK406" s="11"/>
      <c r="CL406" s="11"/>
      <c r="CM406" s="11"/>
      <c r="CN406" s="11"/>
      <c r="CO406" s="11"/>
      <c r="CP406" s="11"/>
      <c r="CQ406" s="11"/>
      <c r="CR406" s="11"/>
      <c r="CS406" s="11"/>
    </row>
    <row r="407" spans="1:97" x14ac:dyDescent="0.15">
      <c r="A407" s="170"/>
      <c r="B407" s="25"/>
      <c r="D407" s="7"/>
      <c r="E407" s="7"/>
      <c r="G407"/>
      <c r="I407" s="11"/>
      <c r="J407" s="8"/>
      <c r="L407" s="11"/>
      <c r="M407" s="15"/>
      <c r="N407" s="11"/>
      <c r="O407" s="11"/>
      <c r="P407" s="11"/>
      <c r="Q407" s="11"/>
      <c r="R407" s="11"/>
      <c r="Z407" s="25"/>
      <c r="AA407" s="73"/>
      <c r="AB407" s="25"/>
      <c r="AC407" s="25">
        <f>IF(T407&lt;Ds,'Rainfed corn'!E407,IF(T407&gt;Dd,0,'Rainfed corn'!E407*AB407))</f>
        <v>0</v>
      </c>
      <c r="CF407" s="11"/>
      <c r="CG407" s="11"/>
      <c r="CH407" s="11"/>
      <c r="CI407" s="11"/>
      <c r="CJ407" s="11"/>
      <c r="CK407" s="11"/>
      <c r="CL407" s="11"/>
      <c r="CM407" s="11"/>
      <c r="CN407" s="11"/>
      <c r="CO407" s="11"/>
      <c r="CP407" s="11"/>
      <c r="CQ407" s="11"/>
      <c r="CR407" s="11"/>
      <c r="CS407" s="11"/>
    </row>
    <row r="408" spans="1:97" x14ac:dyDescent="0.15">
      <c r="A408" s="170"/>
      <c r="B408" s="25"/>
      <c r="D408" s="7"/>
      <c r="E408" s="7"/>
      <c r="G408"/>
      <c r="I408" s="11"/>
      <c r="J408" s="8"/>
      <c r="L408" s="11"/>
      <c r="M408" s="15"/>
      <c r="N408" s="11"/>
      <c r="O408" s="11"/>
      <c r="P408" s="11"/>
      <c r="Q408" s="11"/>
      <c r="R408" s="11"/>
      <c r="Z408" s="25"/>
      <c r="AA408" s="73"/>
      <c r="AB408" s="25"/>
      <c r="AC408" s="25">
        <f>IF(T408&lt;Ds,'Rainfed corn'!E408,IF(T408&gt;Dd,0,'Rainfed corn'!E408*AB408))</f>
        <v>0</v>
      </c>
      <c r="CF408" s="11"/>
      <c r="CG408" s="11"/>
      <c r="CH408" s="11"/>
      <c r="CI408" s="11"/>
      <c r="CJ408" s="11"/>
      <c r="CK408" s="11"/>
      <c r="CL408" s="11"/>
      <c r="CM408" s="11"/>
      <c r="CN408" s="11"/>
      <c r="CO408" s="11"/>
      <c r="CP408" s="11"/>
      <c r="CQ408" s="11"/>
      <c r="CR408" s="11"/>
      <c r="CS408" s="11"/>
    </row>
    <row r="409" spans="1:97" x14ac:dyDescent="0.15">
      <c r="A409" s="170"/>
      <c r="B409" s="25"/>
      <c r="D409" s="7"/>
      <c r="E409" s="7"/>
      <c r="G409"/>
      <c r="I409" s="11"/>
      <c r="J409" s="8"/>
      <c r="L409" s="11"/>
      <c r="M409" s="15"/>
      <c r="N409" s="11"/>
      <c r="O409" s="11"/>
      <c r="P409" s="11"/>
      <c r="Q409" s="11"/>
      <c r="R409" s="11"/>
      <c r="Z409" s="25"/>
      <c r="AA409" s="73"/>
      <c r="AB409" s="25"/>
      <c r="AC409" s="25">
        <f>IF(T409&lt;Ds,'Rainfed corn'!E409,IF(T409&gt;Dd,0,'Rainfed corn'!E409*AB409))</f>
        <v>0</v>
      </c>
    </row>
    <row r="410" spans="1:97" x14ac:dyDescent="0.15">
      <c r="A410" s="170"/>
      <c r="B410" s="25"/>
      <c r="D410" s="7"/>
      <c r="E410" s="7"/>
      <c r="G410"/>
      <c r="I410" s="11"/>
      <c r="J410" s="8"/>
      <c r="L410" s="11"/>
      <c r="M410" s="15"/>
      <c r="N410" s="11"/>
      <c r="O410" s="11"/>
      <c r="P410" s="11"/>
      <c r="Q410" s="11"/>
      <c r="R410" s="11"/>
      <c r="Z410" s="25"/>
      <c r="AA410" s="73"/>
      <c r="AB410" s="25"/>
      <c r="AC410" s="25">
        <f>IF(T410&lt;Ds,'Rainfed corn'!E410,IF(T410&gt;Dd,0,'Rainfed corn'!E410*AB410))</f>
        <v>0</v>
      </c>
    </row>
    <row r="411" spans="1:97" x14ac:dyDescent="0.15">
      <c r="A411" s="170"/>
      <c r="B411" s="25"/>
      <c r="D411" s="7"/>
      <c r="E411" s="7"/>
      <c r="G411"/>
      <c r="I411" s="11"/>
      <c r="J411" s="8"/>
      <c r="L411" s="11"/>
      <c r="M411" s="15"/>
      <c r="N411" s="11"/>
      <c r="O411" s="11"/>
      <c r="P411" s="11"/>
      <c r="Q411" s="11"/>
      <c r="R411" s="11"/>
      <c r="Z411" s="25"/>
      <c r="AA411" s="73"/>
      <c r="AB411" s="25"/>
      <c r="AC411" s="25">
        <f>IF(T411&lt;Ds,'Rainfed corn'!E411,IF(T411&gt;Dd,0,'Rainfed corn'!E411*AB411))</f>
        <v>0</v>
      </c>
    </row>
    <row r="412" spans="1:97" x14ac:dyDescent="0.15">
      <c r="A412" s="170"/>
      <c r="B412" s="25"/>
      <c r="D412" s="7"/>
      <c r="E412" s="7"/>
      <c r="G412"/>
      <c r="I412" s="11"/>
      <c r="J412" s="8"/>
      <c r="L412" s="11"/>
      <c r="M412" s="15"/>
      <c r="N412" s="11"/>
      <c r="O412" s="11"/>
      <c r="P412" s="11"/>
      <c r="Q412" s="11"/>
      <c r="R412" s="11"/>
      <c r="Z412" s="25"/>
      <c r="AA412" s="73"/>
      <c r="AB412" s="25"/>
      <c r="AC412" s="25">
        <f>IF(T412&lt;Ds,'Rainfed corn'!E412,IF(T412&gt;Dd,0,'Rainfed corn'!E412*AB412))</f>
        <v>0</v>
      </c>
    </row>
    <row r="413" spans="1:97" x14ac:dyDescent="0.15">
      <c r="A413" s="170"/>
      <c r="B413" s="25"/>
      <c r="D413" s="7"/>
      <c r="E413" s="7"/>
      <c r="G413"/>
      <c r="I413" s="11"/>
      <c r="J413" s="8"/>
      <c r="L413" s="11"/>
      <c r="M413" s="15"/>
      <c r="N413" s="11"/>
      <c r="O413" s="11"/>
      <c r="P413" s="11"/>
      <c r="Q413" s="11"/>
      <c r="R413" s="11"/>
      <c r="Z413" s="25"/>
      <c r="AA413" s="73"/>
      <c r="AB413" s="25"/>
      <c r="AC413" s="25">
        <f>IF(T413&lt;Ds,'Rainfed corn'!E413,IF(T413&gt;Dd,0,'Rainfed corn'!E413*AB413))</f>
        <v>0</v>
      </c>
    </row>
    <row r="414" spans="1:97" x14ac:dyDescent="0.15">
      <c r="A414" s="170"/>
      <c r="B414" s="25"/>
      <c r="D414" s="7"/>
      <c r="E414" s="7"/>
      <c r="G414"/>
      <c r="I414" s="11"/>
      <c r="J414" s="8"/>
      <c r="L414" s="11"/>
      <c r="M414" s="15"/>
      <c r="N414" s="11"/>
      <c r="O414" s="11"/>
      <c r="P414" s="11"/>
      <c r="Q414" s="11"/>
      <c r="R414" s="11"/>
      <c r="Z414" s="25"/>
      <c r="AA414" s="73"/>
      <c r="AB414" s="25"/>
      <c r="AC414" s="25">
        <f>IF(T414&lt;Ds,'Rainfed corn'!E414,IF(T414&gt;Dd,0,'Rainfed corn'!E414*AB414))</f>
        <v>0</v>
      </c>
    </row>
    <row r="415" spans="1:97" x14ac:dyDescent="0.15">
      <c r="A415" s="170"/>
      <c r="B415" s="25"/>
      <c r="D415" s="7"/>
      <c r="E415" s="7"/>
      <c r="G415"/>
      <c r="I415" s="11"/>
      <c r="J415" s="8"/>
      <c r="L415" s="11"/>
      <c r="M415" s="15"/>
      <c r="N415" s="11"/>
      <c r="O415" s="11"/>
      <c r="P415" s="11"/>
      <c r="Q415" s="11"/>
      <c r="R415" s="11"/>
      <c r="Z415" s="25"/>
      <c r="AA415" s="73"/>
      <c r="AB415" s="25"/>
      <c r="AC415" s="25">
        <f>IF(T415&lt;Ds,'Rainfed corn'!E415,IF(T415&gt;Dd,0,'Rainfed corn'!E415*AB415))</f>
        <v>0</v>
      </c>
    </row>
    <row r="416" spans="1:97" x14ac:dyDescent="0.15">
      <c r="A416" s="170"/>
      <c r="B416" s="25"/>
      <c r="D416" s="7"/>
      <c r="E416" s="7"/>
      <c r="G416"/>
      <c r="I416" s="11"/>
      <c r="J416" s="8"/>
      <c r="L416" s="11"/>
      <c r="M416" s="15"/>
      <c r="N416" s="11"/>
      <c r="O416" s="11"/>
      <c r="P416" s="11"/>
      <c r="Q416" s="11"/>
      <c r="R416" s="11"/>
      <c r="Z416" s="25"/>
      <c r="AA416" s="73"/>
      <c r="AB416" s="25"/>
      <c r="AC416" s="25">
        <f>IF(T416&lt;Ds,'Rainfed corn'!E416,IF(T416&gt;Dd,0,'Rainfed corn'!E416*AB416))</f>
        <v>0</v>
      </c>
    </row>
    <row r="417" spans="1:29" x14ac:dyDescent="0.15">
      <c r="A417" s="170"/>
      <c r="B417" s="25"/>
      <c r="D417" s="7"/>
      <c r="E417" s="7"/>
      <c r="G417"/>
      <c r="I417" s="11"/>
      <c r="J417" s="8"/>
      <c r="L417" s="11"/>
      <c r="M417" s="15"/>
      <c r="N417" s="11"/>
      <c r="O417" s="11"/>
      <c r="P417" s="11"/>
      <c r="Q417" s="11"/>
      <c r="R417" s="11"/>
      <c r="Z417" s="25"/>
      <c r="AA417" s="73"/>
      <c r="AB417" s="25"/>
      <c r="AC417" s="25">
        <f>IF(T417&lt;Ds,'Rainfed corn'!E417,IF(T417&gt;Dd,0,'Rainfed corn'!E417*AB417))</f>
        <v>0</v>
      </c>
    </row>
    <row r="418" spans="1:29" x14ac:dyDescent="0.15">
      <c r="A418" s="170"/>
      <c r="B418" s="25"/>
      <c r="D418" s="7"/>
      <c r="E418" s="7"/>
      <c r="G418"/>
      <c r="I418" s="11"/>
      <c r="J418" s="8"/>
      <c r="L418" s="11"/>
      <c r="M418" s="15"/>
      <c r="N418" s="11"/>
      <c r="O418" s="11"/>
      <c r="P418" s="11"/>
      <c r="Q418" s="11"/>
      <c r="R418" s="11"/>
      <c r="Z418" s="25"/>
      <c r="AA418" s="73"/>
      <c r="AB418" s="25"/>
      <c r="AC418" s="25">
        <f>IF(T418&lt;Ds,'Rainfed corn'!E418,IF(T418&gt;Dd,0,'Rainfed corn'!E418*AB418))</f>
        <v>0</v>
      </c>
    </row>
    <row r="419" spans="1:29" x14ac:dyDescent="0.15">
      <c r="A419" s="170"/>
      <c r="B419" s="25"/>
      <c r="D419" s="7"/>
      <c r="E419" s="7"/>
      <c r="G419"/>
      <c r="I419" s="11"/>
      <c r="J419" s="8"/>
      <c r="L419" s="11"/>
      <c r="M419" s="15"/>
      <c r="N419" s="11"/>
      <c r="O419" s="11"/>
      <c r="P419" s="11"/>
      <c r="Q419" s="11"/>
      <c r="R419" s="11"/>
      <c r="Z419" s="25"/>
      <c r="AA419" s="73"/>
      <c r="AB419" s="25"/>
      <c r="AC419" s="25">
        <f>IF(T419&lt;Ds,'Rainfed corn'!E419,IF(T419&gt;Dd,0,'Rainfed corn'!E419*AB419))</f>
        <v>0</v>
      </c>
    </row>
    <row r="420" spans="1:29" x14ac:dyDescent="0.15">
      <c r="A420" s="170"/>
      <c r="B420" s="25"/>
      <c r="D420" s="7"/>
      <c r="E420" s="7"/>
      <c r="G420"/>
      <c r="I420" s="11"/>
      <c r="J420" s="8"/>
      <c r="L420" s="11"/>
      <c r="M420" s="15"/>
      <c r="N420" s="11"/>
      <c r="O420" s="11"/>
      <c r="P420" s="11"/>
      <c r="Q420" s="11"/>
      <c r="R420" s="11"/>
      <c r="Z420" s="25"/>
      <c r="AA420" s="73"/>
      <c r="AB420" s="25"/>
      <c r="AC420" s="25">
        <f>IF(T420&lt;Ds,'Rainfed corn'!E420,IF(T420&gt;Dd,0,'Rainfed corn'!E420*AB420))</f>
        <v>0</v>
      </c>
    </row>
    <row r="421" spans="1:29" x14ac:dyDescent="0.15">
      <c r="A421" s="170"/>
      <c r="B421" s="25"/>
      <c r="D421" s="7"/>
      <c r="E421" s="7"/>
      <c r="G421"/>
      <c r="I421" s="11"/>
      <c r="J421" s="8"/>
      <c r="L421" s="11"/>
      <c r="M421" s="15"/>
      <c r="N421" s="11"/>
      <c r="O421" s="11"/>
      <c r="P421" s="11"/>
      <c r="Q421" s="11"/>
      <c r="R421" s="11"/>
      <c r="Z421" s="25"/>
      <c r="AA421" s="73"/>
      <c r="AB421" s="25"/>
      <c r="AC421" s="25">
        <f>IF(T421&lt;Ds,'Rainfed corn'!E421,IF(T421&gt;Dd,0,'Rainfed corn'!E421*AB421))</f>
        <v>0</v>
      </c>
    </row>
    <row r="422" spans="1:29" x14ac:dyDescent="0.15">
      <c r="A422" s="170"/>
      <c r="B422" s="25"/>
      <c r="D422" s="7"/>
      <c r="E422" s="7"/>
      <c r="G422"/>
      <c r="I422" s="11"/>
      <c r="J422" s="8"/>
      <c r="L422" s="11"/>
      <c r="M422" s="15"/>
      <c r="N422" s="11"/>
      <c r="O422" s="11"/>
      <c r="P422" s="11"/>
      <c r="Q422" s="11"/>
      <c r="R422" s="11"/>
      <c r="Z422" s="25"/>
      <c r="AA422" s="73"/>
      <c r="AB422" s="25"/>
      <c r="AC422" s="25">
        <f>IF(T422&lt;Ds,'Rainfed corn'!E422,IF(T422&gt;Dd,0,'Rainfed corn'!E422*AB422))</f>
        <v>0</v>
      </c>
    </row>
    <row r="423" spans="1:29" x14ac:dyDescent="0.15">
      <c r="A423" s="170"/>
      <c r="B423" s="25"/>
      <c r="D423" s="7"/>
      <c r="E423" s="7"/>
      <c r="G423"/>
      <c r="I423" s="11"/>
      <c r="J423" s="8"/>
      <c r="L423" s="11"/>
      <c r="M423" s="15"/>
      <c r="N423" s="11"/>
      <c r="O423" s="11"/>
      <c r="P423" s="11"/>
      <c r="Q423" s="11"/>
      <c r="R423" s="11"/>
      <c r="Z423" s="25"/>
      <c r="AA423" s="73"/>
      <c r="AB423" s="25"/>
      <c r="AC423" s="25">
        <f>IF(T423&lt;Ds,'Rainfed corn'!E423,IF(T423&gt;Dd,0,'Rainfed corn'!E423*AB423))</f>
        <v>0</v>
      </c>
    </row>
    <row r="424" spans="1:29" x14ac:dyDescent="0.15">
      <c r="A424" s="170"/>
      <c r="B424" s="25"/>
      <c r="D424" s="7"/>
      <c r="E424" s="7"/>
      <c r="G424"/>
      <c r="I424" s="11"/>
      <c r="J424" s="8"/>
      <c r="L424" s="11"/>
      <c r="M424" s="15"/>
      <c r="N424" s="11"/>
      <c r="O424" s="11"/>
      <c r="P424" s="11"/>
      <c r="Q424" s="11"/>
      <c r="R424" s="11"/>
      <c r="Z424" s="25"/>
      <c r="AA424" s="73"/>
      <c r="AB424" s="25"/>
      <c r="AC424" s="25">
        <f>IF(T424&lt;Ds,'Rainfed corn'!E424,IF(T424&gt;Dd,0,'Rainfed corn'!E424*AB424))</f>
        <v>0</v>
      </c>
    </row>
    <row r="425" spans="1:29" x14ac:dyDescent="0.15">
      <c r="A425" s="170"/>
      <c r="B425" s="25"/>
      <c r="D425" s="7"/>
      <c r="E425" s="7"/>
      <c r="G425"/>
      <c r="I425" s="11"/>
      <c r="J425" s="8"/>
      <c r="L425" s="11"/>
      <c r="M425" s="15"/>
      <c r="N425" s="11"/>
      <c r="O425" s="11"/>
      <c r="P425" s="11"/>
      <c r="Q425" s="11"/>
      <c r="R425" s="11"/>
      <c r="Z425" s="25"/>
      <c r="AA425" s="73"/>
      <c r="AB425" s="25"/>
      <c r="AC425" s="25">
        <f>IF(T425&lt;Ds,'Rainfed corn'!E425,IF(T425&gt;Dd,0,'Rainfed corn'!E425*AB425))</f>
        <v>0</v>
      </c>
    </row>
    <row r="426" spans="1:29" x14ac:dyDescent="0.15">
      <c r="A426" s="170"/>
      <c r="B426" s="25"/>
      <c r="D426" s="7"/>
      <c r="E426" s="7"/>
      <c r="G426"/>
      <c r="I426" s="11"/>
      <c r="J426" s="8"/>
      <c r="L426" s="11"/>
      <c r="M426" s="15"/>
      <c r="N426" s="11"/>
      <c r="O426" s="11"/>
      <c r="P426" s="11"/>
      <c r="Q426" s="11"/>
      <c r="R426" s="11"/>
      <c r="Z426" s="25"/>
      <c r="AA426" s="73"/>
      <c r="AB426" s="25"/>
      <c r="AC426" s="25">
        <f>IF(T426&lt;Ds,'Rainfed corn'!E426,IF(T426&gt;Dd,0,'Rainfed corn'!E426*AB426))</f>
        <v>0</v>
      </c>
    </row>
    <row r="427" spans="1:29" x14ac:dyDescent="0.15">
      <c r="A427" s="170"/>
      <c r="B427" s="25"/>
      <c r="D427" s="7"/>
      <c r="E427" s="7"/>
      <c r="G427"/>
      <c r="I427" s="11"/>
      <c r="J427" s="8"/>
      <c r="L427" s="11"/>
      <c r="M427" s="15"/>
      <c r="N427" s="11"/>
      <c r="O427" s="11"/>
      <c r="P427" s="11"/>
      <c r="Q427" s="11"/>
      <c r="R427" s="11"/>
      <c r="Z427" s="25"/>
      <c r="AA427" s="73"/>
      <c r="AB427" s="25"/>
      <c r="AC427" s="25">
        <f>IF(T427&lt;Ds,'Rainfed corn'!E427,IF(T427&gt;Dd,0,'Rainfed corn'!E427*AB427))</f>
        <v>0</v>
      </c>
    </row>
    <row r="428" spans="1:29" x14ac:dyDescent="0.15">
      <c r="A428" s="170"/>
      <c r="B428" s="25"/>
      <c r="D428" s="7"/>
      <c r="E428" s="7"/>
      <c r="G428"/>
      <c r="I428" s="11"/>
      <c r="J428" s="8"/>
      <c r="L428" s="11"/>
      <c r="M428" s="15"/>
      <c r="N428" s="11"/>
      <c r="O428" s="11"/>
      <c r="P428" s="11"/>
      <c r="Q428" s="11"/>
      <c r="R428" s="11"/>
      <c r="Z428" s="25"/>
      <c r="AA428" s="73"/>
      <c r="AB428" s="25"/>
      <c r="AC428" s="25">
        <f>IF(T428&lt;Ds,'Rainfed corn'!E428,IF(T428&gt;Dd,0,'Rainfed corn'!E428*AB428))</f>
        <v>0</v>
      </c>
    </row>
    <row r="429" spans="1:29" x14ac:dyDescent="0.15">
      <c r="A429" s="170"/>
      <c r="B429" s="25"/>
      <c r="D429" s="7"/>
      <c r="E429" s="7"/>
      <c r="G429"/>
      <c r="I429" s="11"/>
      <c r="J429" s="8"/>
      <c r="L429" s="11"/>
      <c r="M429" s="15"/>
      <c r="N429" s="11"/>
      <c r="O429" s="11"/>
      <c r="P429" s="11"/>
      <c r="Q429" s="11"/>
      <c r="R429" s="11"/>
      <c r="Z429" s="25"/>
      <c r="AA429" s="73"/>
      <c r="AB429" s="25"/>
      <c r="AC429" s="25">
        <f>IF(T429&lt;Ds,'Rainfed corn'!E429,IF(T429&gt;Dd,0,'Rainfed corn'!E429*AB429))</f>
        <v>0</v>
      </c>
    </row>
    <row r="430" spans="1:29" x14ac:dyDescent="0.15">
      <c r="A430" s="170"/>
      <c r="B430" s="25"/>
      <c r="D430" s="7"/>
      <c r="E430" s="7"/>
      <c r="G430"/>
      <c r="I430" s="11"/>
      <c r="J430" s="8"/>
      <c r="L430" s="11"/>
      <c r="M430" s="15"/>
      <c r="N430" s="11"/>
      <c r="O430" s="11"/>
      <c r="P430" s="11"/>
      <c r="Q430" s="11"/>
      <c r="R430" s="11"/>
      <c r="Z430" s="25"/>
      <c r="AA430" s="73"/>
      <c r="AB430" s="25"/>
      <c r="AC430" s="25">
        <f>IF(T430&lt;Ds,'Rainfed corn'!E430,IF(T430&gt;Dd,0,'Rainfed corn'!E430*AB430))</f>
        <v>0</v>
      </c>
    </row>
    <row r="431" spans="1:29" x14ac:dyDescent="0.15">
      <c r="A431" s="170"/>
      <c r="B431" s="25"/>
      <c r="D431" s="7"/>
      <c r="E431" s="7"/>
      <c r="G431"/>
      <c r="I431" s="11"/>
      <c r="J431" s="8"/>
      <c r="L431" s="11"/>
      <c r="M431" s="15"/>
      <c r="N431" s="11"/>
      <c r="O431" s="11"/>
      <c r="P431" s="11"/>
      <c r="Q431" s="11"/>
      <c r="R431" s="11"/>
      <c r="Z431" s="25"/>
      <c r="AA431" s="73"/>
      <c r="AB431" s="25"/>
      <c r="AC431" s="25">
        <f>IF(T431&lt;Ds,'Rainfed corn'!E431,IF(T431&gt;Dd,0,'Rainfed corn'!E431*AB431))</f>
        <v>0</v>
      </c>
    </row>
    <row r="432" spans="1:29" x14ac:dyDescent="0.15">
      <c r="A432" s="170"/>
      <c r="B432" s="25"/>
      <c r="D432" s="7"/>
      <c r="E432" s="7"/>
      <c r="G432"/>
      <c r="I432" s="11"/>
      <c r="J432" s="8"/>
      <c r="L432" s="11"/>
      <c r="M432" s="15"/>
      <c r="N432" s="11"/>
      <c r="O432" s="11"/>
      <c r="P432" s="11"/>
      <c r="Q432" s="11"/>
      <c r="R432" s="11"/>
      <c r="Z432" s="25"/>
      <c r="AA432" s="73"/>
      <c r="AB432" s="25"/>
      <c r="AC432" s="25">
        <f>IF(T432&lt;Ds,'Rainfed corn'!E432,IF(T432&gt;Dd,0,'Rainfed corn'!E432*AB432))</f>
        <v>0</v>
      </c>
    </row>
    <row r="433" spans="1:83" x14ac:dyDescent="0.15">
      <c r="A433" s="170"/>
      <c r="B433" s="25"/>
      <c r="D433" s="7"/>
      <c r="E433" s="7"/>
      <c r="G433"/>
      <c r="I433" s="11"/>
      <c r="J433" s="8"/>
      <c r="L433" s="11"/>
      <c r="M433" s="15"/>
      <c r="N433" s="11"/>
      <c r="O433" s="11"/>
      <c r="P433" s="11"/>
      <c r="Q433" s="11"/>
      <c r="R433" s="11"/>
      <c r="Z433" s="25"/>
      <c r="AA433" s="73"/>
      <c r="AB433" s="25"/>
      <c r="AC433" s="25">
        <f>IF(T433&lt;Ds,'Rainfed corn'!E433,IF(T433&gt;Dd,0,'Rainfed corn'!E433*AB433))</f>
        <v>0</v>
      </c>
    </row>
    <row r="434" spans="1:83" x14ac:dyDescent="0.15">
      <c r="A434" s="170"/>
      <c r="B434" s="25"/>
      <c r="D434" s="7"/>
      <c r="E434" s="7"/>
      <c r="G434"/>
      <c r="I434" s="11"/>
      <c r="J434" s="8"/>
      <c r="L434" s="11"/>
      <c r="M434" s="15"/>
      <c r="N434" s="11"/>
      <c r="O434" s="11"/>
      <c r="P434" s="11"/>
      <c r="Q434" s="11"/>
      <c r="R434" s="11"/>
      <c r="Z434" s="25"/>
      <c r="AA434" s="73"/>
      <c r="AB434" s="25"/>
      <c r="AC434" s="25">
        <f>IF(T434&lt;Ds,'Rainfed corn'!E434,IF(T434&gt;Dd,0,'Rainfed corn'!E434*AB434))</f>
        <v>0</v>
      </c>
    </row>
    <row r="435" spans="1:83" x14ac:dyDescent="0.15">
      <c r="A435" s="170"/>
      <c r="B435" s="25"/>
      <c r="D435" s="7"/>
      <c r="E435" s="7"/>
      <c r="G435"/>
      <c r="I435" s="11"/>
      <c r="J435" s="8"/>
      <c r="L435" s="11"/>
      <c r="M435" s="15"/>
      <c r="N435" s="11"/>
      <c r="O435" s="11"/>
      <c r="P435" s="11"/>
      <c r="Q435" s="11"/>
      <c r="R435" s="11"/>
      <c r="Z435" s="25"/>
      <c r="AA435" s="73"/>
      <c r="AB435" s="25"/>
      <c r="AC435" s="25">
        <f>IF(T435&lt;Ds,'Rainfed corn'!E435,IF(T435&gt;Dd,0,'Rainfed corn'!E435*AB435))</f>
        <v>0</v>
      </c>
    </row>
    <row r="436" spans="1:83" x14ac:dyDescent="0.15">
      <c r="A436" s="170"/>
      <c r="B436" s="25"/>
      <c r="D436" s="7"/>
      <c r="E436" s="7"/>
      <c r="G436"/>
      <c r="I436" s="11"/>
      <c r="J436" s="8"/>
      <c r="L436" s="11"/>
      <c r="M436" s="15"/>
      <c r="N436" s="11"/>
      <c r="O436" s="11"/>
      <c r="P436" s="11"/>
      <c r="Q436" s="11"/>
      <c r="R436" s="11"/>
      <c r="Z436" s="25"/>
      <c r="AA436" s="73"/>
      <c r="AB436" s="25"/>
      <c r="AC436" s="25">
        <f>IF(T436&lt;Ds,'Rainfed corn'!E436,IF(T436&gt;Dd,0,'Rainfed corn'!E436*AB436))</f>
        <v>0</v>
      </c>
    </row>
    <row r="437" spans="1:83" x14ac:dyDescent="0.15">
      <c r="A437" s="170"/>
      <c r="B437" s="25"/>
      <c r="D437" s="7"/>
      <c r="E437" s="7"/>
      <c r="G437"/>
      <c r="I437" s="11"/>
      <c r="J437" s="8"/>
      <c r="L437" s="11"/>
      <c r="M437" s="15"/>
      <c r="N437" s="11"/>
      <c r="O437" s="11"/>
      <c r="P437" s="11"/>
      <c r="Q437" s="11"/>
      <c r="R437" s="11"/>
      <c r="Z437" s="25"/>
      <c r="AA437" s="73"/>
      <c r="AB437" s="25"/>
      <c r="AC437" s="25">
        <f>IF(T437&lt;Ds,'Rainfed corn'!E437,IF(T437&gt;Dd,0,'Rainfed corn'!E437*AB437))</f>
        <v>0</v>
      </c>
    </row>
    <row r="438" spans="1:83" x14ac:dyDescent="0.15">
      <c r="A438" s="170"/>
      <c r="B438" s="25"/>
      <c r="D438" s="7"/>
      <c r="E438" s="7"/>
      <c r="G438"/>
      <c r="I438" s="11"/>
      <c r="J438" s="8"/>
      <c r="L438" s="11"/>
      <c r="M438" s="15"/>
      <c r="N438" s="11"/>
      <c r="O438" s="11"/>
      <c r="P438" s="11"/>
      <c r="Q438" s="11"/>
      <c r="R438" s="11"/>
      <c r="Z438" s="25"/>
      <c r="AA438" s="73"/>
      <c r="AB438" s="25"/>
      <c r="AC438" s="25">
        <f>IF(T438&lt;Ds,'Rainfed corn'!E438,IF(T438&gt;Dd,0,'Rainfed corn'!E438*AB438))</f>
        <v>0</v>
      </c>
      <c r="CE438" s="27"/>
    </row>
    <row r="439" spans="1:83" x14ac:dyDescent="0.15">
      <c r="A439" s="170"/>
      <c r="B439" s="25"/>
      <c r="D439" s="7"/>
      <c r="E439" s="7"/>
      <c r="G439"/>
      <c r="I439" s="11"/>
      <c r="J439" s="8"/>
      <c r="L439" s="11"/>
      <c r="M439" s="15"/>
      <c r="N439" s="11"/>
      <c r="O439" s="11"/>
      <c r="P439" s="11"/>
      <c r="Q439" s="11"/>
      <c r="R439" s="11"/>
      <c r="Z439" s="25"/>
      <c r="AA439" s="73"/>
      <c r="AB439" s="25"/>
      <c r="AC439" s="25">
        <f>IF(T439&lt;Ds,'Rainfed corn'!E439,IF(T439&gt;Dd,0,'Rainfed corn'!E439*AB439))</f>
        <v>0</v>
      </c>
    </row>
    <row r="440" spans="1:83" x14ac:dyDescent="0.15">
      <c r="A440" s="170"/>
      <c r="B440" s="25"/>
      <c r="D440" s="7"/>
      <c r="E440" s="7"/>
      <c r="G440"/>
      <c r="I440" s="11"/>
      <c r="J440" s="8"/>
      <c r="L440" s="11"/>
      <c r="M440" s="15"/>
      <c r="N440" s="11"/>
      <c r="O440" s="11"/>
      <c r="P440" s="11"/>
      <c r="Q440" s="11"/>
      <c r="R440" s="11"/>
      <c r="Z440" s="25"/>
      <c r="AA440" s="73"/>
      <c r="AB440" s="25"/>
      <c r="AC440" s="25">
        <f>IF(T440&lt;Ds,'Rainfed corn'!E440,IF(T440&gt;Dd,0,'Rainfed corn'!E440*AB440))</f>
        <v>0</v>
      </c>
    </row>
    <row r="441" spans="1:83" x14ac:dyDescent="0.15">
      <c r="A441" s="170"/>
      <c r="B441" s="25"/>
      <c r="D441" s="7"/>
      <c r="E441" s="7"/>
      <c r="G441"/>
      <c r="I441" s="11"/>
      <c r="J441" s="8"/>
      <c r="L441" s="11"/>
      <c r="M441" s="15"/>
      <c r="N441" s="11"/>
      <c r="O441" s="11"/>
      <c r="P441" s="11"/>
      <c r="Q441" s="11"/>
      <c r="R441" s="11"/>
      <c r="Z441" s="25"/>
      <c r="AA441" s="73"/>
      <c r="AB441" s="25"/>
      <c r="AC441" s="25">
        <f>IF(T441&lt;Ds,'Rainfed corn'!E441,IF(T441&gt;Dd,0,'Rainfed corn'!E441*AB441))</f>
        <v>0</v>
      </c>
    </row>
    <row r="442" spans="1:83" x14ac:dyDescent="0.15">
      <c r="A442" s="170"/>
      <c r="B442" s="25"/>
      <c r="D442" s="7"/>
      <c r="E442" s="7"/>
      <c r="G442"/>
      <c r="I442" s="11"/>
      <c r="J442" s="8"/>
      <c r="L442" s="11"/>
      <c r="M442" s="15"/>
      <c r="N442" s="11"/>
      <c r="O442" s="11"/>
      <c r="P442" s="11"/>
      <c r="Q442" s="11"/>
      <c r="R442" s="11"/>
      <c r="Z442" s="25"/>
      <c r="AA442" s="73"/>
      <c r="AB442" s="25"/>
      <c r="AC442" s="25">
        <f>IF(T442&lt;Ds,'Rainfed corn'!E442,IF(T442&gt;Dd,0,'Rainfed corn'!E442*AB442))</f>
        <v>0</v>
      </c>
    </row>
    <row r="443" spans="1:83" x14ac:dyDescent="0.15">
      <c r="A443" s="170"/>
      <c r="B443" s="25"/>
      <c r="D443" s="7"/>
      <c r="E443" s="7"/>
      <c r="G443"/>
      <c r="I443" s="11"/>
      <c r="J443" s="8"/>
      <c r="L443" s="11"/>
      <c r="M443" s="15"/>
      <c r="N443" s="11"/>
      <c r="O443" s="11"/>
      <c r="P443" s="11"/>
      <c r="Q443" s="11"/>
      <c r="R443" s="11"/>
      <c r="Z443" s="25"/>
      <c r="AA443" s="73"/>
      <c r="AB443" s="25"/>
      <c r="AC443" s="25">
        <f>IF(T443&lt;Ds,'Rainfed corn'!E443,IF(T443&gt;Dd,0,'Rainfed corn'!E443*AB443))</f>
        <v>0</v>
      </c>
    </row>
    <row r="444" spans="1:83" x14ac:dyDescent="0.15">
      <c r="A444" s="170"/>
      <c r="B444" s="25"/>
      <c r="D444" s="7"/>
      <c r="E444" s="7"/>
      <c r="G444"/>
      <c r="I444" s="11"/>
      <c r="J444" s="8"/>
      <c r="L444" s="11"/>
      <c r="M444" s="15"/>
      <c r="N444" s="11"/>
      <c r="O444" s="11"/>
      <c r="P444" s="11"/>
      <c r="Q444" s="11"/>
      <c r="R444" s="11"/>
      <c r="Z444" s="25"/>
      <c r="AA444" s="73"/>
      <c r="AB444" s="25"/>
      <c r="AC444" s="25">
        <f>IF(T444&lt;Ds,'Rainfed corn'!E444,IF(T444&gt;Dd,0,'Rainfed corn'!E444*AB444))</f>
        <v>0</v>
      </c>
    </row>
    <row r="445" spans="1:83" x14ac:dyDescent="0.15">
      <c r="A445" s="170"/>
      <c r="B445" s="25"/>
      <c r="D445" s="7"/>
      <c r="E445" s="7"/>
      <c r="G445"/>
      <c r="I445" s="11"/>
      <c r="J445" s="8"/>
      <c r="L445" s="11"/>
      <c r="M445" s="15"/>
      <c r="N445" s="11"/>
      <c r="O445" s="11"/>
      <c r="P445" s="11"/>
      <c r="Q445" s="11"/>
      <c r="R445" s="11"/>
      <c r="Z445" s="25"/>
      <c r="AA445" s="73"/>
      <c r="AB445" s="25"/>
      <c r="AC445" s="25">
        <f>IF(T445&lt;Ds,'Rainfed corn'!E445,IF(T445&gt;Dd,0,'Rainfed corn'!E445*AB445))</f>
        <v>0</v>
      </c>
    </row>
    <row r="446" spans="1:83" x14ac:dyDescent="0.15">
      <c r="A446" s="170"/>
      <c r="B446" s="25"/>
      <c r="D446" s="7"/>
      <c r="E446" s="7"/>
      <c r="G446"/>
      <c r="I446" s="11"/>
      <c r="J446" s="8"/>
      <c r="L446" s="11"/>
      <c r="M446" s="15"/>
      <c r="N446" s="11"/>
      <c r="O446" s="11"/>
      <c r="P446" s="11"/>
      <c r="Q446" s="11"/>
      <c r="R446" s="11"/>
      <c r="Z446" s="25"/>
      <c r="AA446" s="73"/>
      <c r="AB446" s="25"/>
      <c r="AC446" s="25">
        <f>IF(T446&lt;Ds,'Rainfed corn'!E446,IF(T446&gt;Dd,0,'Rainfed corn'!E446*AB446))</f>
        <v>0</v>
      </c>
    </row>
    <row r="447" spans="1:83" x14ac:dyDescent="0.15">
      <c r="A447" s="170"/>
      <c r="B447" s="25"/>
      <c r="D447" s="7"/>
      <c r="E447" s="7"/>
      <c r="G447"/>
      <c r="I447" s="11"/>
      <c r="J447" s="8"/>
      <c r="L447" s="11"/>
      <c r="M447" s="15"/>
      <c r="N447" s="11"/>
      <c r="O447" s="11"/>
      <c r="P447" s="11"/>
      <c r="Q447" s="11"/>
      <c r="R447" s="11"/>
      <c r="Z447" s="25"/>
      <c r="AA447" s="73"/>
      <c r="AB447" s="25"/>
      <c r="AC447" s="25">
        <f>IF(T447&lt;Ds,'Rainfed corn'!E447,IF(T447&gt;Dd,0,'Rainfed corn'!E447*AB447))</f>
        <v>0</v>
      </c>
    </row>
    <row r="448" spans="1:83" x14ac:dyDescent="0.15">
      <c r="A448" s="170"/>
      <c r="B448" s="25"/>
      <c r="D448" s="7"/>
      <c r="E448" s="7"/>
      <c r="G448"/>
      <c r="I448" s="11"/>
      <c r="J448" s="8"/>
      <c r="L448" s="11"/>
      <c r="M448" s="15"/>
      <c r="N448" s="11"/>
      <c r="O448" s="11"/>
      <c r="P448" s="11"/>
      <c r="Q448" s="11"/>
      <c r="R448" s="11"/>
      <c r="Z448" s="25"/>
      <c r="AA448" s="73"/>
      <c r="AB448" s="25"/>
      <c r="AC448" s="25">
        <f>IF(T448&lt;Ds,'Rainfed corn'!E448,IF(T448&gt;Dd,0,'Rainfed corn'!E448*AB448))</f>
        <v>0</v>
      </c>
    </row>
    <row r="449" spans="1:29" x14ac:dyDescent="0.15">
      <c r="A449" s="170"/>
      <c r="B449" s="25"/>
      <c r="D449" s="7"/>
      <c r="E449" s="7"/>
      <c r="G449"/>
      <c r="I449" s="11"/>
      <c r="J449" s="8"/>
      <c r="L449" s="11"/>
      <c r="M449" s="15"/>
      <c r="N449" s="11"/>
      <c r="O449" s="11"/>
      <c r="P449" s="11"/>
      <c r="Q449" s="11"/>
      <c r="R449" s="11"/>
      <c r="Z449" s="25"/>
      <c r="AA449" s="73"/>
      <c r="AB449" s="25"/>
      <c r="AC449" s="25">
        <f>IF(T449&lt;Ds,'Rainfed corn'!E449,IF(T449&gt;Dd,0,'Rainfed corn'!E449*AB449))</f>
        <v>0</v>
      </c>
    </row>
    <row r="450" spans="1:29" x14ac:dyDescent="0.15">
      <c r="A450" s="170"/>
      <c r="B450" s="25"/>
      <c r="D450" s="7"/>
      <c r="E450" s="7"/>
      <c r="G450"/>
      <c r="I450" s="11"/>
      <c r="J450" s="8"/>
      <c r="L450" s="11"/>
      <c r="M450" s="15"/>
      <c r="N450" s="11"/>
      <c r="O450" s="11"/>
      <c r="P450" s="11"/>
      <c r="Q450" s="11"/>
      <c r="R450" s="11"/>
      <c r="Z450" s="25"/>
      <c r="AA450" s="73"/>
      <c r="AB450" s="25"/>
      <c r="AC450" s="25">
        <f>IF(T450&lt;Ds,'Rainfed corn'!E450,IF(T450&gt;Dd,0,'Rainfed corn'!E450*AB450))</f>
        <v>0</v>
      </c>
    </row>
    <row r="451" spans="1:29" x14ac:dyDescent="0.15">
      <c r="A451" s="170"/>
      <c r="B451" s="25"/>
      <c r="D451" s="7"/>
      <c r="E451" s="7"/>
      <c r="G451"/>
      <c r="I451" s="11"/>
      <c r="J451" s="8"/>
      <c r="L451" s="11"/>
      <c r="M451" s="15"/>
      <c r="N451" s="11"/>
      <c r="O451" s="11"/>
      <c r="P451" s="11"/>
      <c r="Q451" s="11"/>
      <c r="R451" s="11"/>
      <c r="Z451" s="25"/>
      <c r="AA451" s="73"/>
      <c r="AB451" s="25"/>
      <c r="AC451" s="25">
        <f>IF(T451&lt;Ds,'Rainfed corn'!E451,IF(T451&gt;Dd,0,'Rainfed corn'!E451*AB451))</f>
        <v>0</v>
      </c>
    </row>
    <row r="452" spans="1:29" x14ac:dyDescent="0.15">
      <c r="A452" s="170"/>
      <c r="B452" s="25"/>
      <c r="D452" s="7"/>
      <c r="E452" s="7"/>
      <c r="G452"/>
      <c r="I452" s="11"/>
      <c r="J452" s="8"/>
      <c r="L452" s="11"/>
      <c r="M452" s="15"/>
      <c r="N452" s="11"/>
      <c r="O452" s="11"/>
      <c r="P452" s="11"/>
      <c r="Q452" s="11"/>
      <c r="R452" s="11"/>
      <c r="Z452" s="25"/>
      <c r="AA452" s="73"/>
      <c r="AB452" s="25"/>
      <c r="AC452" s="25">
        <f>IF(T452&lt;Ds,'Rainfed corn'!E452,IF(T452&gt;Dd,0,'Rainfed corn'!E452*AB452))</f>
        <v>0</v>
      </c>
    </row>
    <row r="453" spans="1:29" x14ac:dyDescent="0.15">
      <c r="A453" s="170"/>
      <c r="B453" s="25"/>
      <c r="D453" s="7"/>
      <c r="E453" s="7"/>
      <c r="G453"/>
      <c r="I453" s="11"/>
      <c r="J453" s="8"/>
      <c r="L453" s="11"/>
      <c r="M453" s="15"/>
      <c r="N453" s="11"/>
      <c r="O453" s="11"/>
      <c r="P453" s="11"/>
      <c r="Q453" s="11"/>
      <c r="R453" s="11"/>
      <c r="Z453" s="25"/>
      <c r="AA453" s="73"/>
      <c r="AB453" s="25"/>
      <c r="AC453" s="25">
        <f>IF(T453&lt;Ds,'Rainfed corn'!E453,IF(T453&gt;Dd,0,'Rainfed corn'!E453*AB453))</f>
        <v>0</v>
      </c>
    </row>
    <row r="454" spans="1:29" x14ac:dyDescent="0.15">
      <c r="A454" s="170"/>
      <c r="B454" s="25"/>
      <c r="D454" s="7"/>
      <c r="E454" s="7"/>
      <c r="G454"/>
      <c r="I454" s="11"/>
      <c r="J454" s="8"/>
      <c r="L454" s="11"/>
      <c r="M454" s="15"/>
      <c r="N454" s="11"/>
      <c r="O454" s="11"/>
      <c r="P454" s="11"/>
      <c r="Q454" s="11"/>
      <c r="R454" s="11"/>
      <c r="Z454" s="25"/>
      <c r="AA454" s="73"/>
      <c r="AB454" s="25"/>
      <c r="AC454" s="25">
        <f>IF(T454&lt;Ds,'Rainfed corn'!E454,IF(T454&gt;Dd,0,'Rainfed corn'!E454*AB454))</f>
        <v>0</v>
      </c>
    </row>
    <row r="455" spans="1:29" x14ac:dyDescent="0.15">
      <c r="A455" s="170"/>
      <c r="B455" s="25"/>
      <c r="D455" s="7"/>
      <c r="E455" s="7"/>
      <c r="G455"/>
      <c r="I455" s="11"/>
      <c r="J455" s="8"/>
      <c r="L455" s="11"/>
      <c r="M455" s="15"/>
      <c r="N455" s="11"/>
      <c r="O455" s="11"/>
      <c r="P455" s="11"/>
      <c r="Q455" s="11"/>
      <c r="R455" s="11"/>
      <c r="Z455" s="25"/>
      <c r="AA455" s="73"/>
      <c r="AB455" s="25"/>
      <c r="AC455" s="25">
        <f>IF(T455&lt;Ds,'Rainfed corn'!E455,IF(T455&gt;Dd,0,'Rainfed corn'!E455*AB455))</f>
        <v>0</v>
      </c>
    </row>
    <row r="456" spans="1:29" x14ac:dyDescent="0.15">
      <c r="A456" s="170"/>
      <c r="B456" s="25"/>
      <c r="D456" s="7"/>
      <c r="E456" s="7"/>
      <c r="G456"/>
      <c r="I456" s="11"/>
      <c r="J456" s="8"/>
      <c r="L456" s="11"/>
      <c r="M456" s="15"/>
      <c r="N456" s="11"/>
      <c r="O456" s="11"/>
      <c r="P456" s="11"/>
      <c r="Q456" s="11"/>
      <c r="R456" s="11"/>
      <c r="Z456" s="25"/>
      <c r="AA456" s="73"/>
      <c r="AB456" s="25"/>
      <c r="AC456" s="25">
        <f>IF(T456&lt;Ds,'Rainfed corn'!E456,IF(T456&gt;Dd,0,'Rainfed corn'!E456*AB456))</f>
        <v>0</v>
      </c>
    </row>
    <row r="457" spans="1:29" x14ac:dyDescent="0.15">
      <c r="A457" s="170"/>
      <c r="B457" s="25"/>
      <c r="D457" s="7"/>
      <c r="E457" s="7"/>
      <c r="G457"/>
      <c r="I457" s="11"/>
      <c r="J457" s="8"/>
      <c r="L457" s="11"/>
      <c r="M457" s="15"/>
      <c r="N457" s="11"/>
      <c r="O457" s="11"/>
      <c r="P457" s="11"/>
      <c r="Q457" s="11"/>
      <c r="R457" s="11"/>
      <c r="Z457" s="25"/>
      <c r="AA457" s="73"/>
      <c r="AB457" s="25"/>
      <c r="AC457" s="25">
        <f>IF(T457&lt;Ds,'Rainfed corn'!E457,IF(T457&gt;Dd,0,'Rainfed corn'!E457*AB457))</f>
        <v>0</v>
      </c>
    </row>
    <row r="458" spans="1:29" x14ac:dyDescent="0.15">
      <c r="A458" s="170"/>
      <c r="B458" s="25"/>
      <c r="D458" s="7"/>
      <c r="E458" s="7"/>
      <c r="G458"/>
      <c r="I458" s="11"/>
      <c r="J458" s="8"/>
      <c r="L458" s="11"/>
      <c r="M458" s="15"/>
      <c r="N458" s="11"/>
      <c r="O458" s="11"/>
      <c r="P458" s="11"/>
      <c r="Q458" s="11"/>
      <c r="R458" s="11"/>
      <c r="Z458" s="25"/>
      <c r="AA458" s="73"/>
      <c r="AB458" s="25"/>
      <c r="AC458" s="25">
        <f>IF(T458&lt;Ds,'Rainfed corn'!E458,IF(T458&gt;Dd,0,'Rainfed corn'!E458*AB458))</f>
        <v>0</v>
      </c>
    </row>
    <row r="459" spans="1:29" x14ac:dyDescent="0.15">
      <c r="A459" s="170"/>
      <c r="B459" s="25"/>
      <c r="D459" s="7"/>
      <c r="E459" s="7"/>
      <c r="G459"/>
      <c r="I459" s="11"/>
      <c r="J459" s="8"/>
      <c r="L459" s="11"/>
      <c r="M459" s="15"/>
      <c r="N459" s="11"/>
      <c r="O459" s="11"/>
      <c r="P459" s="11"/>
      <c r="Q459" s="11"/>
      <c r="R459" s="11"/>
      <c r="Z459" s="25"/>
      <c r="AA459" s="73"/>
      <c r="AB459" s="25"/>
      <c r="AC459" s="25">
        <f>IF(T459&lt;Ds,'Rainfed corn'!E459,IF(T459&gt;Dd,0,'Rainfed corn'!E459*AB459))</f>
        <v>0</v>
      </c>
    </row>
    <row r="460" spans="1:29" x14ac:dyDescent="0.15">
      <c r="A460" s="170"/>
      <c r="B460" s="25"/>
      <c r="D460" s="7"/>
      <c r="E460" s="7"/>
      <c r="G460"/>
      <c r="I460" s="11"/>
      <c r="J460" s="8"/>
      <c r="L460" s="11"/>
      <c r="M460" s="15"/>
      <c r="N460" s="11"/>
      <c r="O460" s="11"/>
      <c r="P460" s="11"/>
      <c r="Q460" s="11"/>
      <c r="R460" s="11"/>
      <c r="Z460" s="25"/>
      <c r="AA460" s="73"/>
      <c r="AB460" s="25"/>
      <c r="AC460" s="25">
        <f>IF(T460&lt;Ds,'Rainfed corn'!E460,IF(T460&gt;Dd,0,'Rainfed corn'!E460*AB460))</f>
        <v>0</v>
      </c>
    </row>
    <row r="461" spans="1:29" x14ac:dyDescent="0.15">
      <c r="A461" s="170"/>
      <c r="B461" s="25"/>
      <c r="D461" s="7"/>
      <c r="E461" s="7"/>
      <c r="G461"/>
      <c r="I461" s="11"/>
      <c r="J461" s="8"/>
      <c r="L461" s="11"/>
      <c r="M461" s="15"/>
      <c r="N461" s="11"/>
      <c r="O461" s="11"/>
      <c r="P461" s="11"/>
      <c r="Q461" s="11"/>
      <c r="R461" s="11"/>
      <c r="Z461" s="25"/>
      <c r="AA461" s="73"/>
      <c r="AB461" s="25"/>
      <c r="AC461" s="25">
        <f>IF(T461&lt;Ds,'Rainfed corn'!E461,IF(T461&gt;Dd,0,'Rainfed corn'!E461*AB461))</f>
        <v>0</v>
      </c>
    </row>
    <row r="462" spans="1:29" x14ac:dyDescent="0.15">
      <c r="A462" s="170"/>
      <c r="B462" s="25"/>
      <c r="D462" s="7"/>
      <c r="E462" s="7"/>
      <c r="G462"/>
      <c r="I462" s="11"/>
      <c r="J462" s="8"/>
      <c r="L462" s="11"/>
      <c r="M462" s="15"/>
      <c r="N462" s="11"/>
      <c r="O462" s="11"/>
      <c r="P462" s="11"/>
      <c r="Q462" s="11"/>
      <c r="R462" s="11"/>
      <c r="Z462" s="25"/>
      <c r="AA462" s="73"/>
      <c r="AB462" s="25"/>
      <c r="AC462" s="25">
        <f>IF(T462&lt;Ds,'Rainfed corn'!E462,IF(T462&gt;Dd,0,'Rainfed corn'!E462*AB462))</f>
        <v>0</v>
      </c>
    </row>
    <row r="463" spans="1:29" x14ac:dyDescent="0.15">
      <c r="A463" s="170"/>
      <c r="B463" s="25"/>
      <c r="D463" s="7"/>
      <c r="E463" s="7"/>
      <c r="G463"/>
      <c r="I463" s="11"/>
      <c r="J463" s="8"/>
      <c r="L463" s="11"/>
      <c r="M463" s="15"/>
      <c r="N463" s="11"/>
      <c r="O463" s="11"/>
      <c r="P463" s="11"/>
      <c r="Q463" s="11"/>
      <c r="R463" s="11"/>
      <c r="Z463" s="25"/>
      <c r="AA463" s="73"/>
      <c r="AB463" s="25"/>
      <c r="AC463" s="25">
        <f>IF(T463&lt;Ds,'Rainfed corn'!E463,IF(T463&gt;Dd,0,'Rainfed corn'!E463*AB463))</f>
        <v>0</v>
      </c>
    </row>
    <row r="464" spans="1:29" x14ac:dyDescent="0.15">
      <c r="A464" s="170"/>
      <c r="B464" s="25"/>
      <c r="D464" s="7"/>
      <c r="E464" s="7"/>
      <c r="G464"/>
      <c r="I464" s="11"/>
      <c r="J464" s="8"/>
      <c r="L464" s="11"/>
      <c r="M464" s="15"/>
      <c r="N464" s="11"/>
      <c r="O464" s="11"/>
      <c r="P464" s="11"/>
      <c r="Q464" s="11"/>
      <c r="R464" s="11"/>
      <c r="Z464" s="25"/>
      <c r="AA464" s="73"/>
      <c r="AB464" s="25"/>
      <c r="AC464" s="25">
        <f>IF(T464&lt;Ds,'Rainfed corn'!E464,IF(T464&gt;Dd,0,'Rainfed corn'!E464*AB464))</f>
        <v>0</v>
      </c>
    </row>
    <row r="465" spans="1:92" x14ac:dyDescent="0.15">
      <c r="A465" s="170"/>
      <c r="B465" s="25"/>
      <c r="D465" s="7"/>
      <c r="E465" s="7"/>
      <c r="G465"/>
      <c r="I465" s="11"/>
      <c r="J465" s="8"/>
      <c r="L465" s="11"/>
      <c r="M465" s="15"/>
      <c r="N465" s="11"/>
      <c r="O465" s="11"/>
      <c r="P465" s="11"/>
      <c r="Q465" s="11"/>
      <c r="R465" s="11"/>
      <c r="Z465" s="25"/>
      <c r="AA465" s="73"/>
      <c r="AB465" s="25"/>
      <c r="AC465" s="25">
        <f>IF(T465&lt;Ds,'Rainfed corn'!E465,IF(T465&gt;Dd,0,'Rainfed corn'!E465*AB465))</f>
        <v>0</v>
      </c>
    </row>
    <row r="466" spans="1:92" x14ac:dyDescent="0.15">
      <c r="A466" s="170"/>
      <c r="B466" s="25"/>
      <c r="D466" s="7"/>
      <c r="E466" s="7"/>
      <c r="G466"/>
      <c r="I466" s="11"/>
      <c r="J466" s="8"/>
      <c r="L466" s="11"/>
      <c r="M466" s="15"/>
      <c r="N466" s="11"/>
      <c r="O466" s="11"/>
      <c r="P466" s="11"/>
      <c r="Q466" s="11"/>
      <c r="R466" s="11"/>
      <c r="Z466" s="25"/>
      <c r="AA466" s="73"/>
      <c r="AB466" s="25"/>
      <c r="AC466" s="25">
        <f>IF(T466&lt;Ds,'Rainfed corn'!E466,IF(T466&gt;Dd,0,'Rainfed corn'!E466*AB466))</f>
        <v>0</v>
      </c>
    </row>
    <row r="467" spans="1:92" x14ac:dyDescent="0.15">
      <c r="A467" s="170"/>
      <c r="B467" s="25"/>
      <c r="D467" s="7"/>
      <c r="E467" s="7"/>
      <c r="G467"/>
      <c r="I467" s="11"/>
      <c r="J467" s="8"/>
      <c r="L467" s="11"/>
      <c r="M467" s="15"/>
      <c r="N467" s="11"/>
      <c r="O467" s="11"/>
      <c r="P467" s="11"/>
      <c r="Q467" s="11"/>
      <c r="R467" s="11"/>
      <c r="Z467" s="25"/>
      <c r="AA467" s="73"/>
      <c r="AB467" s="25"/>
      <c r="AC467" s="25">
        <f>IF(T467&lt;Ds,'Rainfed corn'!E467,IF(T467&gt;Dd,0,'Rainfed corn'!E467*AB467))</f>
        <v>0</v>
      </c>
    </row>
    <row r="468" spans="1:92" x14ac:dyDescent="0.15">
      <c r="A468" s="170"/>
      <c r="B468" s="25"/>
      <c r="D468" s="7"/>
      <c r="E468" s="7"/>
      <c r="G468"/>
      <c r="I468" s="11"/>
      <c r="J468" s="8"/>
      <c r="L468" s="11"/>
      <c r="M468" s="15"/>
      <c r="N468" s="11"/>
      <c r="O468" s="11"/>
      <c r="P468" s="11"/>
      <c r="Q468" s="11"/>
      <c r="R468" s="11"/>
      <c r="Z468" s="25"/>
      <c r="AA468" s="73"/>
      <c r="AB468" s="25"/>
      <c r="AC468" s="25">
        <f>IF(T468&lt;Ds,'Rainfed corn'!E468,IF(T468&gt;Dd,0,'Rainfed corn'!E468*AB468))</f>
        <v>0</v>
      </c>
    </row>
    <row r="469" spans="1:92" x14ac:dyDescent="0.15">
      <c r="A469" s="170"/>
      <c r="B469" s="25"/>
      <c r="D469" s="7"/>
      <c r="E469" s="7"/>
      <c r="G469"/>
      <c r="I469" s="11"/>
      <c r="J469" s="8"/>
      <c r="L469" s="11"/>
      <c r="M469" s="15"/>
      <c r="N469" s="11"/>
      <c r="O469" s="11"/>
      <c r="P469" s="11"/>
      <c r="Q469" s="11"/>
      <c r="R469" s="11"/>
      <c r="Z469" s="25"/>
      <c r="AA469" s="73"/>
      <c r="AB469" s="25"/>
      <c r="AC469" s="25">
        <f>IF(T469&lt;Ds,'Rainfed corn'!E469,IF(T469&gt;Dd,0,'Rainfed corn'!E469*AB469))</f>
        <v>0</v>
      </c>
    </row>
    <row r="470" spans="1:92" x14ac:dyDescent="0.15">
      <c r="A470" s="170"/>
      <c r="B470" s="25"/>
      <c r="D470" s="7"/>
      <c r="E470" s="7"/>
      <c r="G470"/>
      <c r="I470" s="11"/>
      <c r="J470" s="8"/>
      <c r="L470" s="11"/>
      <c r="M470" s="15"/>
      <c r="N470" s="11"/>
      <c r="O470" s="11"/>
      <c r="P470" s="11"/>
      <c r="Q470" s="11"/>
      <c r="R470" s="11"/>
      <c r="Z470" s="25"/>
      <c r="AA470" s="73"/>
      <c r="AB470" s="25"/>
      <c r="AC470" s="25">
        <f>IF(T470&lt;Ds,'Rainfed corn'!E470,IF(T470&gt;Dd,0,'Rainfed corn'!E470*AB470))</f>
        <v>0</v>
      </c>
    </row>
    <row r="471" spans="1:92" x14ac:dyDescent="0.15">
      <c r="A471" s="170"/>
      <c r="B471" s="25"/>
      <c r="D471" s="7"/>
      <c r="E471" s="7"/>
      <c r="G471"/>
      <c r="I471" s="11"/>
      <c r="J471" s="8"/>
      <c r="L471" s="11"/>
      <c r="M471" s="15"/>
      <c r="N471" s="11"/>
      <c r="O471" s="11"/>
      <c r="P471" s="11"/>
      <c r="Q471" s="11"/>
      <c r="R471" s="11"/>
      <c r="Z471" s="25"/>
      <c r="AA471" s="73"/>
      <c r="AB471" s="25"/>
      <c r="AC471" s="25">
        <f>IF(T471&lt;Ds,'Rainfed corn'!E471,IF(T471&gt;Dd,0,'Rainfed corn'!E471*AB471))</f>
        <v>0</v>
      </c>
    </row>
    <row r="472" spans="1:92" x14ac:dyDescent="0.15">
      <c r="A472" s="170"/>
      <c r="B472" s="25"/>
      <c r="D472" s="7"/>
      <c r="E472" s="7"/>
      <c r="G472"/>
      <c r="I472" s="11"/>
      <c r="J472" s="8"/>
      <c r="L472" s="11"/>
      <c r="M472" s="15"/>
      <c r="N472" s="11"/>
      <c r="O472" s="11"/>
      <c r="P472" s="11"/>
      <c r="Q472" s="11"/>
      <c r="R472" s="11"/>
      <c r="Z472" s="25"/>
      <c r="AA472" s="73"/>
      <c r="AB472" s="25"/>
      <c r="AC472" s="25">
        <f>IF(T472&lt;Ds,'Rainfed corn'!E472,IF(T472&gt;Dd,0,'Rainfed corn'!E472*AB472))</f>
        <v>0</v>
      </c>
    </row>
    <row r="473" spans="1:92" x14ac:dyDescent="0.15">
      <c r="A473" s="170"/>
      <c r="B473" s="25"/>
      <c r="D473" s="7"/>
      <c r="E473" s="7"/>
      <c r="G473"/>
      <c r="I473" s="11"/>
      <c r="J473" s="8"/>
      <c r="L473" s="11"/>
      <c r="M473" s="15"/>
      <c r="N473" s="11"/>
      <c r="O473" s="11"/>
      <c r="P473" s="11"/>
      <c r="Q473" s="11"/>
      <c r="R473" s="11"/>
      <c r="Z473" s="25"/>
      <c r="AA473" s="73"/>
      <c r="AB473" s="25"/>
      <c r="AC473" s="25">
        <f>IF(T473&lt;Ds,'Rainfed corn'!E473,IF(T473&gt;Dd,0,'Rainfed corn'!E473*AB473))</f>
        <v>0</v>
      </c>
    </row>
    <row r="474" spans="1:92" x14ac:dyDescent="0.15">
      <c r="A474" s="170"/>
      <c r="B474" s="25"/>
      <c r="D474" s="7"/>
      <c r="E474" s="7"/>
      <c r="G474"/>
      <c r="I474" s="11"/>
      <c r="J474" s="8"/>
      <c r="L474" s="11"/>
      <c r="M474" s="15"/>
      <c r="N474" s="11"/>
      <c r="O474" s="11"/>
      <c r="P474" s="11"/>
      <c r="Q474" s="11"/>
      <c r="R474" s="11"/>
      <c r="Z474" s="25"/>
      <c r="AA474" s="73"/>
      <c r="AB474" s="25"/>
      <c r="AC474" s="25">
        <f>IF(T474&lt;Ds,'Rainfed corn'!E474,IF(T474&gt;Dd,0,'Rainfed corn'!E474*AB474))</f>
        <v>0</v>
      </c>
    </row>
    <row r="475" spans="1:92" x14ac:dyDescent="0.15">
      <c r="A475" s="170"/>
      <c r="B475" s="25"/>
      <c r="D475" s="7"/>
      <c r="E475" s="7"/>
      <c r="G475"/>
      <c r="I475" s="11"/>
      <c r="J475" s="8"/>
      <c r="L475" s="11"/>
      <c r="M475" s="15"/>
      <c r="N475" s="11"/>
      <c r="O475" s="11"/>
      <c r="P475" s="11"/>
      <c r="Q475" s="11"/>
      <c r="R475" s="11"/>
      <c r="Z475" s="25"/>
      <c r="AA475" s="73"/>
      <c r="AB475" s="25"/>
      <c r="AC475" s="25">
        <f>IF(T475&lt;Ds,'Rainfed corn'!E475,IF(T475&gt;Dd,0,'Rainfed corn'!E475*AB475))</f>
        <v>0</v>
      </c>
      <c r="CE475" s="67"/>
      <c r="CL475" s="67"/>
      <c r="CN475" s="4"/>
    </row>
    <row r="476" spans="1:92" x14ac:dyDescent="0.15">
      <c r="A476" s="170"/>
      <c r="B476" s="25"/>
      <c r="D476" s="7"/>
      <c r="E476" s="7"/>
      <c r="G476"/>
      <c r="I476" s="11"/>
      <c r="J476" s="8"/>
      <c r="L476" s="11"/>
      <c r="M476" s="15"/>
      <c r="N476" s="11"/>
      <c r="O476" s="11"/>
      <c r="P476" s="11"/>
      <c r="Q476" s="11"/>
      <c r="R476" s="11"/>
      <c r="Z476" s="25"/>
      <c r="AA476" s="73"/>
      <c r="AB476" s="25"/>
      <c r="AC476" s="25">
        <f>IF(T476&lt;Ds,'Rainfed corn'!E476,IF(T476&gt;Dd,0,'Rainfed corn'!E476*AB476))</f>
        <v>0</v>
      </c>
    </row>
    <row r="477" spans="1:92" x14ac:dyDescent="0.15">
      <c r="A477" s="170"/>
      <c r="B477" s="25"/>
      <c r="D477" s="7"/>
      <c r="E477" s="7"/>
      <c r="G477"/>
      <c r="I477" s="11"/>
      <c r="J477" s="8"/>
      <c r="L477" s="11"/>
      <c r="M477" s="15"/>
      <c r="N477" s="11"/>
      <c r="O477" s="11"/>
      <c r="P477" s="11"/>
      <c r="Q477" s="11"/>
      <c r="R477" s="11"/>
      <c r="Z477" s="25"/>
      <c r="AA477" s="73"/>
      <c r="AB477" s="25"/>
      <c r="AC477" s="25">
        <f>IF(T477&lt;Ds,'Rainfed corn'!E477,IF(T477&gt;Dd,0,'Rainfed corn'!E477*AB477))</f>
        <v>0</v>
      </c>
      <c r="CE477" s="27"/>
    </row>
    <row r="478" spans="1:92" x14ac:dyDescent="0.15">
      <c r="A478" s="170"/>
      <c r="B478" s="25"/>
      <c r="D478" s="7"/>
      <c r="E478" s="7"/>
      <c r="G478"/>
      <c r="I478" s="11"/>
      <c r="J478" s="8"/>
      <c r="L478" s="11"/>
      <c r="M478" s="15"/>
      <c r="N478" s="11"/>
      <c r="O478" s="11"/>
      <c r="P478" s="11"/>
      <c r="Q478" s="11"/>
      <c r="R478" s="11"/>
      <c r="Z478" s="25"/>
      <c r="AA478" s="73"/>
      <c r="AB478" s="25"/>
      <c r="AC478" s="25">
        <f>IF(T478&lt;Ds,'Rainfed corn'!E478,IF(T478&gt;Dd,0,'Rainfed corn'!E478*AB478))</f>
        <v>0</v>
      </c>
    </row>
    <row r="479" spans="1:92" x14ac:dyDescent="0.15">
      <c r="A479" s="170"/>
      <c r="B479" s="25"/>
      <c r="D479" s="7"/>
      <c r="E479" s="7"/>
      <c r="G479"/>
      <c r="I479" s="11"/>
      <c r="J479" s="8"/>
      <c r="L479" s="11"/>
      <c r="M479" s="15"/>
      <c r="N479" s="11"/>
      <c r="O479" s="11"/>
      <c r="P479" s="11"/>
      <c r="Q479" s="11"/>
      <c r="R479" s="11"/>
      <c r="Z479" s="25"/>
      <c r="AA479" s="73"/>
      <c r="AB479" s="25"/>
      <c r="AC479" s="25">
        <f>IF(T479&lt;Ds,'Rainfed corn'!E479,IF(T479&gt;Dd,0,'Rainfed corn'!E479*AB479))</f>
        <v>0</v>
      </c>
    </row>
    <row r="480" spans="1:92" x14ac:dyDescent="0.15">
      <c r="A480" s="170"/>
      <c r="B480" s="25"/>
      <c r="D480" s="7"/>
      <c r="E480" s="7"/>
      <c r="G480"/>
      <c r="I480" s="11"/>
      <c r="J480" s="8"/>
      <c r="L480" s="11"/>
      <c r="M480" s="15"/>
      <c r="N480" s="11"/>
      <c r="O480" s="11"/>
      <c r="P480" s="11"/>
      <c r="Q480" s="11"/>
      <c r="R480" s="11"/>
      <c r="Z480" s="25"/>
      <c r="AA480" s="73"/>
      <c r="AB480" s="25"/>
      <c r="AC480" s="25">
        <f>IF(T480&lt;Ds,'Rainfed corn'!E480,IF(T480&gt;Dd,0,'Rainfed corn'!E480*AB480))</f>
        <v>0</v>
      </c>
    </row>
    <row r="481" spans="1:29" x14ac:dyDescent="0.15">
      <c r="A481" s="170"/>
      <c r="B481" s="25"/>
      <c r="D481" s="7"/>
      <c r="E481" s="7"/>
      <c r="G481"/>
      <c r="I481" s="11"/>
      <c r="J481" s="8"/>
      <c r="L481" s="11"/>
      <c r="M481" s="15"/>
      <c r="N481" s="11"/>
      <c r="O481" s="11"/>
      <c r="P481" s="11"/>
      <c r="Q481" s="11"/>
      <c r="R481" s="11"/>
      <c r="Z481" s="25"/>
      <c r="AA481" s="73"/>
      <c r="AB481" s="25"/>
      <c r="AC481" s="25">
        <f>IF(T481&lt;Ds,'Rainfed corn'!E481,IF(T481&gt;Dd,0,'Rainfed corn'!E481*AB481))</f>
        <v>0</v>
      </c>
    </row>
    <row r="482" spans="1:29" x14ac:dyDescent="0.15">
      <c r="A482" s="170"/>
      <c r="B482" s="25"/>
      <c r="D482" s="7"/>
      <c r="E482" s="7"/>
      <c r="G482"/>
      <c r="I482" s="11"/>
      <c r="J482" s="8"/>
      <c r="L482" s="11"/>
      <c r="M482" s="15"/>
      <c r="N482" s="11"/>
      <c r="O482" s="11"/>
      <c r="P482" s="11"/>
      <c r="Q482" s="11"/>
      <c r="R482" s="11"/>
      <c r="Z482" s="25"/>
      <c r="AA482" s="73"/>
      <c r="AB482" s="25"/>
      <c r="AC482" s="25">
        <f>IF(T482&lt;Ds,'Rainfed corn'!E482,IF(T482&gt;Dd,0,'Rainfed corn'!E482*AB482))</f>
        <v>0</v>
      </c>
    </row>
    <row r="483" spans="1:29" x14ac:dyDescent="0.15">
      <c r="A483" s="170"/>
      <c r="B483" s="25"/>
      <c r="D483" s="7"/>
      <c r="E483" s="7"/>
      <c r="G483"/>
      <c r="I483" s="11"/>
      <c r="J483" s="8"/>
      <c r="L483" s="11"/>
      <c r="M483" s="15"/>
      <c r="N483" s="11"/>
      <c r="O483" s="11"/>
      <c r="P483" s="11"/>
      <c r="Q483" s="11"/>
      <c r="R483" s="11"/>
      <c r="Z483" s="25"/>
      <c r="AA483" s="73"/>
      <c r="AB483" s="25"/>
      <c r="AC483" s="25">
        <f>IF(T483&lt;Ds,'Rainfed corn'!E483,IF(T483&gt;Dd,0,'Rainfed corn'!E483*AB483))</f>
        <v>0</v>
      </c>
    </row>
    <row r="484" spans="1:29" x14ac:dyDescent="0.15">
      <c r="A484" s="170"/>
      <c r="B484" s="25"/>
      <c r="D484" s="7"/>
      <c r="E484" s="7"/>
      <c r="G484"/>
      <c r="I484" s="11"/>
      <c r="J484" s="8"/>
      <c r="L484" s="11"/>
      <c r="M484" s="15"/>
      <c r="N484" s="11"/>
      <c r="O484" s="11"/>
      <c r="P484" s="11"/>
      <c r="Q484" s="11"/>
      <c r="R484" s="11"/>
      <c r="Z484" s="25"/>
      <c r="AA484" s="73"/>
      <c r="AB484" s="25"/>
      <c r="AC484" s="25">
        <f>IF(T484&lt;Ds,'Rainfed corn'!E484,IF(T484&gt;Dd,0,'Rainfed corn'!E484*AB484))</f>
        <v>0</v>
      </c>
    </row>
    <row r="485" spans="1:29" x14ac:dyDescent="0.15">
      <c r="A485" s="170"/>
      <c r="B485" s="25"/>
      <c r="D485" s="7"/>
      <c r="E485" s="7"/>
      <c r="G485"/>
      <c r="I485" s="11"/>
      <c r="J485" s="8"/>
      <c r="L485" s="11"/>
      <c r="M485" s="15"/>
      <c r="N485" s="11"/>
      <c r="O485" s="11"/>
      <c r="P485" s="11"/>
      <c r="Q485" s="11"/>
      <c r="R485" s="11"/>
      <c r="Z485" s="25"/>
      <c r="AA485" s="73"/>
      <c r="AB485" s="25"/>
      <c r="AC485" s="25">
        <f>IF(T485&lt;Ds,'Rainfed corn'!E485,IF(T485&gt;Dd,0,'Rainfed corn'!E485*AB485))</f>
        <v>0</v>
      </c>
    </row>
    <row r="486" spans="1:29" x14ac:dyDescent="0.15">
      <c r="A486" s="170"/>
      <c r="B486" s="25"/>
      <c r="D486" s="7"/>
      <c r="E486" s="7"/>
      <c r="G486"/>
      <c r="I486" s="11"/>
      <c r="J486" s="8"/>
      <c r="L486" s="11"/>
      <c r="M486" s="15"/>
      <c r="N486" s="11"/>
      <c r="O486" s="11"/>
      <c r="P486" s="11"/>
      <c r="Q486" s="11"/>
      <c r="R486" s="11"/>
      <c r="Z486" s="25"/>
      <c r="AA486" s="73"/>
      <c r="AB486" s="25"/>
      <c r="AC486" s="25">
        <f>IF(T486&lt;Ds,'Rainfed corn'!E486,IF(T486&gt;Dd,0,'Rainfed corn'!E486*AB486))</f>
        <v>0</v>
      </c>
    </row>
    <row r="487" spans="1:29" x14ac:dyDescent="0.15">
      <c r="A487" s="170"/>
      <c r="B487" s="25"/>
      <c r="D487" s="7"/>
      <c r="E487" s="7"/>
      <c r="G487"/>
      <c r="I487" s="11"/>
      <c r="J487" s="8"/>
      <c r="L487" s="11"/>
      <c r="M487" s="15"/>
      <c r="N487" s="11"/>
      <c r="O487" s="11"/>
      <c r="P487" s="11"/>
      <c r="Q487" s="11"/>
      <c r="R487" s="11"/>
      <c r="Z487" s="25"/>
      <c r="AA487" s="73"/>
      <c r="AB487" s="25"/>
      <c r="AC487" s="25">
        <f>IF(T487&lt;Ds,'Rainfed corn'!E487,IF(T487&gt;Dd,0,'Rainfed corn'!E487*AB487))</f>
        <v>0</v>
      </c>
    </row>
    <row r="488" spans="1:29" x14ac:dyDescent="0.15">
      <c r="A488" s="170"/>
      <c r="B488" s="25"/>
      <c r="D488" s="7"/>
      <c r="E488" s="7"/>
      <c r="G488"/>
      <c r="I488" s="11"/>
      <c r="J488" s="8"/>
      <c r="L488" s="11"/>
      <c r="M488" s="15"/>
      <c r="N488" s="11"/>
      <c r="O488" s="11"/>
      <c r="P488" s="11"/>
      <c r="Q488" s="11"/>
      <c r="R488" s="11"/>
      <c r="Z488" s="25"/>
      <c r="AA488" s="73"/>
      <c r="AB488" s="25"/>
      <c r="AC488" s="25">
        <f>IF(T488&lt;Ds,'Rainfed corn'!E488,IF(T488&gt;Dd,0,'Rainfed corn'!E488*AB488))</f>
        <v>0</v>
      </c>
    </row>
    <row r="489" spans="1:29" x14ac:dyDescent="0.15">
      <c r="A489" s="170"/>
      <c r="B489" s="25"/>
      <c r="D489" s="7"/>
      <c r="E489" s="7"/>
      <c r="G489"/>
      <c r="I489" s="11"/>
      <c r="J489" s="8"/>
      <c r="L489" s="11"/>
      <c r="M489" s="15"/>
      <c r="N489" s="11"/>
      <c r="O489" s="11"/>
      <c r="P489" s="11"/>
      <c r="Q489" s="11"/>
      <c r="R489" s="11"/>
      <c r="Z489" s="25"/>
      <c r="AA489" s="73"/>
      <c r="AB489" s="25"/>
      <c r="AC489" s="25">
        <f>IF(T489&lt;Ds,'Rainfed corn'!E489,IF(T489&gt;Dd,0,'Rainfed corn'!E489*AB489))</f>
        <v>0</v>
      </c>
    </row>
    <row r="490" spans="1:29" x14ac:dyDescent="0.15">
      <c r="A490" s="170"/>
      <c r="B490" s="25"/>
      <c r="D490" s="7"/>
      <c r="E490" s="7"/>
      <c r="G490"/>
      <c r="I490" s="11"/>
      <c r="J490" s="8"/>
      <c r="L490" s="11"/>
      <c r="M490" s="15"/>
      <c r="N490" s="11"/>
      <c r="O490" s="11"/>
      <c r="P490" s="11"/>
      <c r="Q490" s="11"/>
      <c r="R490" s="11"/>
      <c r="Z490" s="25"/>
      <c r="AA490" s="73"/>
      <c r="AB490" s="25"/>
      <c r="AC490" s="25">
        <f>IF(T490&lt;Ds,'Rainfed corn'!E490,IF(T490&gt;Dd,0,'Rainfed corn'!E490*AB490))</f>
        <v>0</v>
      </c>
    </row>
    <row r="491" spans="1:29" x14ac:dyDescent="0.15">
      <c r="A491" s="170"/>
      <c r="B491" s="25"/>
      <c r="D491" s="7"/>
      <c r="E491" s="7"/>
      <c r="G491"/>
      <c r="I491" s="11"/>
      <c r="J491" s="8"/>
      <c r="L491" s="11"/>
      <c r="M491" s="15"/>
      <c r="N491" s="11"/>
      <c r="O491" s="11"/>
      <c r="P491" s="11"/>
      <c r="Q491" s="11"/>
      <c r="R491" s="11"/>
      <c r="Z491" s="25"/>
      <c r="AA491" s="73"/>
      <c r="AB491" s="25"/>
      <c r="AC491" s="25">
        <f>IF(T491&lt;Ds,'Rainfed corn'!E491,IF(T491&gt;Dd,0,'Rainfed corn'!E491*AB491))</f>
        <v>0</v>
      </c>
    </row>
    <row r="492" spans="1:29" x14ac:dyDescent="0.15">
      <c r="A492" s="170"/>
      <c r="B492" s="25"/>
      <c r="D492" s="7"/>
      <c r="E492" s="7"/>
      <c r="G492"/>
      <c r="I492" s="11"/>
      <c r="J492" s="8"/>
      <c r="L492" s="11"/>
      <c r="M492" s="15"/>
      <c r="N492" s="11"/>
      <c r="O492" s="11"/>
      <c r="P492" s="11"/>
      <c r="Q492" s="11"/>
      <c r="R492" s="11"/>
      <c r="Z492" s="25"/>
      <c r="AA492" s="73"/>
      <c r="AB492" s="25"/>
      <c r="AC492" s="25">
        <f>IF(T492&lt;Ds,'Rainfed corn'!E492,IF(T492&gt;Dd,0,'Rainfed corn'!E492*AB492))</f>
        <v>0</v>
      </c>
    </row>
    <row r="493" spans="1:29" x14ac:dyDescent="0.15">
      <c r="A493" s="170"/>
      <c r="B493" s="25"/>
      <c r="D493" s="7"/>
      <c r="E493" s="7"/>
      <c r="G493"/>
      <c r="I493" s="11"/>
      <c r="J493" s="8"/>
      <c r="L493" s="11"/>
      <c r="M493" s="15"/>
      <c r="N493" s="11"/>
      <c r="O493" s="11"/>
      <c r="P493" s="11"/>
      <c r="Q493" s="11"/>
      <c r="R493" s="11"/>
      <c r="Z493" s="25"/>
      <c r="AA493" s="73"/>
      <c r="AB493" s="25"/>
      <c r="AC493" s="25">
        <f>IF(T493&lt;Ds,'Rainfed corn'!E493,IF(T493&gt;Dd,0,'Rainfed corn'!E493*AB493))</f>
        <v>0</v>
      </c>
    </row>
    <row r="494" spans="1:29" x14ac:dyDescent="0.15">
      <c r="A494" s="170"/>
      <c r="B494" s="25"/>
      <c r="D494" s="7"/>
      <c r="E494" s="7"/>
      <c r="G494"/>
      <c r="I494" s="11"/>
      <c r="J494" s="8"/>
      <c r="L494" s="11"/>
      <c r="M494" s="15"/>
      <c r="N494" s="11"/>
      <c r="O494" s="11"/>
      <c r="P494" s="11"/>
      <c r="Q494" s="11"/>
      <c r="R494" s="11"/>
      <c r="Z494" s="25"/>
      <c r="AA494" s="73"/>
      <c r="AB494" s="25"/>
      <c r="AC494" s="25">
        <f>IF(T494&lt;Ds,'Rainfed corn'!E494,IF(T494&gt;Dd,0,'Rainfed corn'!E494*AB494))</f>
        <v>0</v>
      </c>
    </row>
    <row r="495" spans="1:29" x14ac:dyDescent="0.15">
      <c r="A495" s="170"/>
      <c r="B495" s="25"/>
      <c r="D495" s="7"/>
      <c r="E495" s="7"/>
      <c r="G495"/>
      <c r="I495" s="11"/>
      <c r="J495" s="8"/>
      <c r="L495" s="11"/>
      <c r="M495" s="15"/>
      <c r="N495" s="11"/>
      <c r="O495" s="11"/>
      <c r="P495" s="11"/>
      <c r="Q495" s="11"/>
      <c r="R495" s="11"/>
      <c r="Z495" s="25"/>
      <c r="AA495" s="73"/>
      <c r="AB495" s="25"/>
      <c r="AC495" s="25">
        <f>IF(T495&lt;Ds,'Rainfed corn'!E495,IF(T495&gt;Dd,0,'Rainfed corn'!E495*AB495))</f>
        <v>0</v>
      </c>
    </row>
    <row r="496" spans="1:29" x14ac:dyDescent="0.15">
      <c r="A496" s="170"/>
      <c r="B496" s="25"/>
      <c r="D496" s="7"/>
      <c r="E496" s="7"/>
      <c r="G496"/>
      <c r="I496" s="11"/>
      <c r="J496" s="8"/>
      <c r="L496" s="11"/>
      <c r="M496" s="15"/>
      <c r="N496" s="11"/>
      <c r="O496" s="11"/>
      <c r="P496" s="11"/>
      <c r="Q496" s="11"/>
      <c r="R496" s="11"/>
      <c r="Z496" s="25"/>
      <c r="AA496" s="73"/>
      <c r="AB496" s="25"/>
      <c r="AC496" s="25">
        <f>IF(T496&lt;Ds,'Rainfed corn'!E496,IF(T496&gt;Dd,0,'Rainfed corn'!E496*AB496))</f>
        <v>0</v>
      </c>
    </row>
    <row r="497" spans="1:29" x14ac:dyDescent="0.15">
      <c r="A497" s="170"/>
      <c r="B497" s="25"/>
      <c r="D497" s="7"/>
      <c r="E497" s="7"/>
      <c r="G497"/>
      <c r="I497" s="11"/>
      <c r="J497" s="8"/>
      <c r="L497" s="11"/>
      <c r="M497" s="15"/>
      <c r="N497" s="11"/>
      <c r="O497" s="11"/>
      <c r="P497" s="11"/>
      <c r="Q497" s="11"/>
      <c r="R497" s="11"/>
      <c r="Z497" s="25"/>
      <c r="AA497" s="73"/>
      <c r="AB497" s="25"/>
      <c r="AC497" s="25">
        <f>IF(T497&lt;Ds,'Rainfed corn'!E497,IF(T497&gt;Dd,0,'Rainfed corn'!E497*AB497))</f>
        <v>0</v>
      </c>
    </row>
    <row r="498" spans="1:29" x14ac:dyDescent="0.15">
      <c r="A498" s="170"/>
      <c r="B498" s="25"/>
      <c r="D498" s="7"/>
      <c r="E498" s="7"/>
      <c r="G498"/>
      <c r="I498" s="11"/>
      <c r="J498" s="8"/>
      <c r="L498" s="11"/>
      <c r="M498" s="15"/>
      <c r="N498" s="11"/>
      <c r="O498" s="11"/>
      <c r="P498" s="11"/>
      <c r="Q498" s="11"/>
      <c r="R498" s="11"/>
      <c r="Z498" s="25"/>
      <c r="AA498" s="73"/>
      <c r="AB498" s="25"/>
      <c r="AC498" s="25">
        <f>IF(T498&lt;Ds,'Rainfed corn'!E498,IF(T498&gt;Dd,0,'Rainfed corn'!E498*AB498))</f>
        <v>0</v>
      </c>
    </row>
    <row r="499" spans="1:29" x14ac:dyDescent="0.15">
      <c r="A499" s="170"/>
      <c r="B499" s="25"/>
      <c r="D499" s="7"/>
      <c r="E499" s="7"/>
      <c r="G499"/>
      <c r="I499" s="11"/>
      <c r="J499" s="8"/>
      <c r="L499" s="11"/>
      <c r="M499" s="15"/>
      <c r="N499" s="11"/>
      <c r="O499" s="11"/>
      <c r="P499" s="11"/>
      <c r="Q499" s="11"/>
      <c r="R499" s="11"/>
      <c r="Z499" s="25"/>
      <c r="AA499" s="73"/>
      <c r="AB499" s="25"/>
      <c r="AC499" s="25">
        <f>IF(T499&lt;Ds,'Rainfed corn'!E499,IF(T499&gt;Dd,0,'Rainfed corn'!E499*AB499))</f>
        <v>0</v>
      </c>
    </row>
    <row r="500" spans="1:29" x14ac:dyDescent="0.15">
      <c r="A500" s="170"/>
      <c r="B500" s="25"/>
      <c r="D500" s="7"/>
      <c r="E500" s="7"/>
      <c r="G500"/>
      <c r="I500" s="11"/>
      <c r="J500" s="8"/>
      <c r="L500" s="11"/>
      <c r="M500" s="15"/>
      <c r="N500" s="11"/>
      <c r="O500" s="11"/>
      <c r="P500" s="11"/>
      <c r="Q500" s="11"/>
      <c r="R500" s="11"/>
      <c r="Z500" s="25"/>
      <c r="AA500" s="73"/>
      <c r="AB500" s="25"/>
      <c r="AC500" s="25">
        <f>IF(T500&lt;Ds,'Rainfed corn'!E500,IF(T500&gt;Dd,0,'Rainfed corn'!E500*AB500))</f>
        <v>0</v>
      </c>
    </row>
    <row r="501" spans="1:29" x14ac:dyDescent="0.15">
      <c r="A501" s="170"/>
      <c r="B501" s="25"/>
      <c r="D501" s="7"/>
      <c r="E501" s="7"/>
      <c r="G501"/>
      <c r="I501" s="11"/>
      <c r="J501" s="8"/>
      <c r="L501" s="11"/>
      <c r="M501" s="15"/>
      <c r="N501" s="11"/>
      <c r="O501" s="11"/>
      <c r="P501" s="11"/>
      <c r="Q501" s="11"/>
      <c r="R501" s="11"/>
      <c r="Z501" s="25"/>
      <c r="AA501" s="73"/>
      <c r="AB501" s="25"/>
      <c r="AC501" s="25">
        <f>IF(T501&lt;Ds,'Rainfed corn'!E501,IF(T501&gt;Dd,0,'Rainfed corn'!E501*AB501))</f>
        <v>0</v>
      </c>
    </row>
    <row r="502" spans="1:29" x14ac:dyDescent="0.15">
      <c r="A502" s="170"/>
      <c r="B502" s="25"/>
      <c r="D502" s="7"/>
      <c r="E502" s="7"/>
      <c r="G502"/>
      <c r="I502" s="11"/>
      <c r="J502" s="8"/>
      <c r="L502" s="11"/>
      <c r="M502" s="15"/>
      <c r="N502" s="11"/>
      <c r="O502" s="11"/>
      <c r="P502" s="11"/>
      <c r="Q502" s="11"/>
      <c r="R502" s="11"/>
      <c r="Z502" s="25"/>
      <c r="AA502" s="73"/>
      <c r="AB502" s="25"/>
      <c r="AC502" s="25">
        <f>IF(T502&lt;Ds,'Rainfed corn'!E502,IF(T502&gt;Dd,0,'Rainfed corn'!E502*AB502))</f>
        <v>0</v>
      </c>
    </row>
    <row r="503" spans="1:29" x14ac:dyDescent="0.15">
      <c r="A503" s="170"/>
      <c r="B503" s="25"/>
      <c r="D503" s="7"/>
      <c r="E503" s="7"/>
      <c r="G503"/>
      <c r="I503" s="11"/>
      <c r="J503" s="8"/>
      <c r="L503" s="11"/>
      <c r="M503" s="15"/>
      <c r="N503" s="11"/>
      <c r="O503" s="11"/>
      <c r="P503" s="11"/>
      <c r="Q503" s="11"/>
      <c r="R503" s="11"/>
      <c r="Z503" s="25"/>
      <c r="AA503" s="73"/>
      <c r="AB503" s="25"/>
      <c r="AC503" s="25">
        <f>IF(T503&lt;Ds,'Rainfed corn'!E503,IF(T503&gt;Dd,0,'Rainfed corn'!E503*AB503))</f>
        <v>0</v>
      </c>
    </row>
    <row r="504" spans="1:29" x14ac:dyDescent="0.15">
      <c r="A504" s="170"/>
      <c r="B504" s="25"/>
      <c r="D504" s="7"/>
      <c r="E504" s="7"/>
      <c r="G504"/>
      <c r="I504" s="11"/>
      <c r="J504" s="8"/>
      <c r="L504" s="11"/>
      <c r="M504" s="15"/>
      <c r="N504" s="11"/>
      <c r="O504" s="11"/>
      <c r="P504" s="11"/>
      <c r="Q504" s="11"/>
      <c r="R504" s="11"/>
      <c r="Z504" s="25"/>
      <c r="AA504" s="73"/>
      <c r="AB504" s="25"/>
      <c r="AC504" s="25">
        <f>IF(T504&lt;Ds,'Rainfed corn'!E504,IF(T504&gt;Dd,0,'Rainfed corn'!E504*AB504))</f>
        <v>0</v>
      </c>
    </row>
    <row r="505" spans="1:29" x14ac:dyDescent="0.15">
      <c r="A505" s="170"/>
      <c r="B505" s="25"/>
      <c r="D505" s="7"/>
      <c r="E505" s="7"/>
      <c r="G505"/>
      <c r="I505" s="11"/>
      <c r="J505" s="8"/>
      <c r="L505" s="11"/>
      <c r="M505" s="15"/>
      <c r="N505" s="11"/>
      <c r="O505" s="11"/>
      <c r="P505" s="11"/>
      <c r="Q505" s="11"/>
      <c r="R505" s="11"/>
      <c r="Z505" s="25"/>
      <c r="AA505" s="73"/>
      <c r="AB505" s="25"/>
      <c r="AC505" s="25">
        <f>IF(T505&lt;Ds,'Rainfed corn'!E505,IF(T505&gt;Dd,0,'Rainfed corn'!E505*AB505))</f>
        <v>0</v>
      </c>
    </row>
    <row r="506" spans="1:29" x14ac:dyDescent="0.15">
      <c r="A506" s="170"/>
      <c r="B506" s="25"/>
      <c r="D506" s="7"/>
      <c r="E506" s="7"/>
      <c r="G506"/>
      <c r="I506" s="11"/>
      <c r="J506" s="8"/>
      <c r="L506" s="11"/>
      <c r="M506" s="15"/>
      <c r="N506" s="11"/>
      <c r="O506" s="11"/>
      <c r="P506" s="11"/>
      <c r="Q506" s="11"/>
      <c r="R506" s="11"/>
      <c r="Z506" s="25"/>
      <c r="AA506" s="73"/>
      <c r="AB506" s="25"/>
      <c r="AC506" s="25">
        <f>IF(T506&lt;Ds,'Rainfed corn'!E506,IF(T506&gt;Dd,0,'Rainfed corn'!E506*AB506))</f>
        <v>0</v>
      </c>
    </row>
    <row r="507" spans="1:29" x14ac:dyDescent="0.15">
      <c r="A507" s="170"/>
      <c r="B507" s="25"/>
      <c r="D507" s="7"/>
      <c r="E507" s="7"/>
      <c r="G507"/>
      <c r="I507" s="11"/>
      <c r="J507" s="8"/>
      <c r="L507" s="11"/>
      <c r="M507" s="15"/>
      <c r="N507" s="11"/>
      <c r="O507" s="11"/>
      <c r="P507" s="11"/>
      <c r="Q507" s="11"/>
      <c r="R507" s="11"/>
      <c r="Z507" s="25"/>
      <c r="AA507" s="73"/>
      <c r="AB507" s="25"/>
      <c r="AC507" s="25">
        <f>IF(T507&lt;Ds,'Rainfed corn'!E507,IF(T507&gt;Dd,0,'Rainfed corn'!E507*AB507))</f>
        <v>0</v>
      </c>
    </row>
    <row r="508" spans="1:29" x14ac:dyDescent="0.15">
      <c r="A508" s="170"/>
      <c r="B508" s="25"/>
      <c r="D508" s="7"/>
      <c r="E508" s="7"/>
      <c r="G508"/>
      <c r="I508" s="11"/>
      <c r="J508" s="8"/>
      <c r="L508" s="11"/>
      <c r="M508" s="15"/>
      <c r="N508" s="11"/>
      <c r="O508" s="11"/>
      <c r="P508" s="11"/>
      <c r="Q508" s="11"/>
      <c r="R508" s="11"/>
      <c r="Z508" s="25"/>
      <c r="AA508" s="73"/>
      <c r="AB508" s="25"/>
      <c r="AC508" s="25">
        <f>IF(T508&lt;Ds,'Rainfed corn'!E508,IF(T508&gt;Dd,0,'Rainfed corn'!E508*AB508))</f>
        <v>0</v>
      </c>
    </row>
    <row r="509" spans="1:29" x14ac:dyDescent="0.15">
      <c r="A509" s="170"/>
      <c r="B509" s="25"/>
      <c r="D509" s="7"/>
      <c r="E509" s="7"/>
      <c r="G509"/>
      <c r="I509" s="11"/>
      <c r="J509" s="8"/>
      <c r="L509" s="11"/>
      <c r="M509" s="15"/>
      <c r="N509" s="11"/>
      <c r="O509" s="11"/>
      <c r="P509" s="11"/>
      <c r="Q509" s="11"/>
      <c r="R509" s="11"/>
      <c r="Z509" s="25"/>
      <c r="AA509" s="73"/>
      <c r="AB509" s="25"/>
      <c r="AC509" s="25">
        <f>IF(T509&lt;Ds,'Rainfed corn'!E509,IF(T509&gt;Dd,0,'Rainfed corn'!E509*AB509))</f>
        <v>0</v>
      </c>
    </row>
    <row r="510" spans="1:29" x14ac:dyDescent="0.15">
      <c r="A510" s="170"/>
      <c r="B510" s="25"/>
      <c r="D510" s="7"/>
      <c r="E510" s="7"/>
      <c r="G510"/>
      <c r="I510" s="11"/>
      <c r="J510" s="8"/>
      <c r="L510" s="11"/>
      <c r="M510" s="15"/>
      <c r="N510" s="11"/>
      <c r="O510" s="11"/>
      <c r="P510" s="11"/>
      <c r="Q510" s="11"/>
      <c r="R510" s="11"/>
      <c r="Z510" s="25"/>
      <c r="AA510" s="73"/>
      <c r="AB510" s="25"/>
      <c r="AC510" s="25">
        <f>IF(T510&lt;Ds,'Rainfed corn'!E510,IF(T510&gt;Dd,0,'Rainfed corn'!E510*AB510))</f>
        <v>0</v>
      </c>
    </row>
    <row r="511" spans="1:29" x14ac:dyDescent="0.15">
      <c r="A511" s="170"/>
      <c r="B511" s="25"/>
      <c r="D511" s="7"/>
      <c r="E511" s="7"/>
      <c r="G511"/>
      <c r="I511" s="11"/>
      <c r="J511" s="8"/>
      <c r="L511" s="11"/>
      <c r="M511" s="15"/>
      <c r="N511" s="11"/>
      <c r="O511" s="11"/>
      <c r="P511" s="11"/>
      <c r="Q511" s="11"/>
      <c r="R511" s="11"/>
      <c r="Z511" s="25"/>
      <c r="AA511" s="73"/>
      <c r="AB511" s="25"/>
      <c r="AC511" s="25">
        <f>IF(T511&lt;Ds,'Rainfed corn'!E511,IF(T511&gt;Dd,0,'Rainfed corn'!E511*AB511))</f>
        <v>0</v>
      </c>
    </row>
    <row r="512" spans="1:29" x14ac:dyDescent="0.15">
      <c r="A512" s="170"/>
      <c r="B512" s="25"/>
      <c r="D512" s="7"/>
      <c r="E512" s="7"/>
      <c r="G512"/>
      <c r="I512" s="11"/>
      <c r="J512" s="8"/>
      <c r="L512" s="11"/>
      <c r="M512" s="15"/>
      <c r="N512" s="11"/>
      <c r="O512" s="11"/>
      <c r="P512" s="11"/>
      <c r="Q512" s="11"/>
      <c r="R512" s="11"/>
      <c r="Z512" s="25"/>
      <c r="AA512" s="73"/>
      <c r="AB512" s="25"/>
      <c r="AC512" s="25">
        <f>IF(T512&lt;Ds,'Rainfed corn'!E512,IF(T512&gt;Dd,0,'Rainfed corn'!E512*AB512))</f>
        <v>0</v>
      </c>
    </row>
    <row r="513" spans="1:29" x14ac:dyDescent="0.15">
      <c r="A513" s="170"/>
      <c r="B513" s="25"/>
      <c r="D513" s="7"/>
      <c r="E513" s="7"/>
      <c r="G513"/>
      <c r="I513" s="11"/>
      <c r="J513" s="8"/>
      <c r="L513" s="11"/>
      <c r="M513" s="15"/>
      <c r="N513" s="11"/>
      <c r="O513" s="11"/>
      <c r="P513" s="11"/>
      <c r="Q513" s="11"/>
      <c r="R513" s="11"/>
      <c r="Z513" s="25"/>
      <c r="AA513" s="73"/>
      <c r="AB513" s="25"/>
      <c r="AC513" s="25">
        <f>IF(T513&lt;Ds,'Rainfed corn'!E513,IF(T513&gt;Dd,0,'Rainfed corn'!E513*AB513))</f>
        <v>0</v>
      </c>
    </row>
    <row r="514" spans="1:29" x14ac:dyDescent="0.15">
      <c r="A514" s="170"/>
      <c r="B514" s="25"/>
      <c r="D514" s="7"/>
      <c r="E514" s="7"/>
      <c r="G514"/>
      <c r="I514" s="11"/>
      <c r="J514" s="8"/>
      <c r="L514" s="11"/>
      <c r="M514" s="15"/>
      <c r="N514" s="11"/>
      <c r="O514" s="11"/>
      <c r="P514" s="11"/>
      <c r="Q514" s="11"/>
      <c r="R514" s="11"/>
      <c r="Z514" s="25"/>
      <c r="AA514" s="73"/>
      <c r="AB514" s="25"/>
      <c r="AC514" s="25">
        <f>IF(T514&lt;Ds,'Rainfed corn'!E514,IF(T514&gt;Dd,0,'Rainfed corn'!E514*AB514))</f>
        <v>0</v>
      </c>
    </row>
    <row r="515" spans="1:29" x14ac:dyDescent="0.15">
      <c r="A515" s="170"/>
      <c r="B515" s="25"/>
      <c r="D515" s="7"/>
      <c r="E515" s="7"/>
      <c r="G515"/>
      <c r="I515" s="11"/>
      <c r="J515" s="8"/>
      <c r="L515" s="11"/>
      <c r="M515" s="15"/>
      <c r="N515" s="11"/>
      <c r="O515" s="11"/>
      <c r="P515" s="11"/>
      <c r="Q515" s="11"/>
      <c r="R515" s="11"/>
      <c r="Z515" s="25"/>
      <c r="AA515" s="73"/>
      <c r="AB515" s="25"/>
      <c r="AC515" s="25">
        <f>IF(T515&lt;Ds,'Rainfed corn'!E515,IF(T515&gt;Dd,0,'Rainfed corn'!E515*AB515))</f>
        <v>0</v>
      </c>
    </row>
    <row r="516" spans="1:29" x14ac:dyDescent="0.15">
      <c r="A516" s="170"/>
      <c r="B516" s="25"/>
      <c r="D516" s="7"/>
      <c r="E516" s="7"/>
      <c r="G516"/>
      <c r="I516" s="11"/>
      <c r="J516" s="8"/>
      <c r="L516" s="11"/>
      <c r="M516" s="15"/>
      <c r="N516" s="11"/>
      <c r="O516" s="11"/>
      <c r="P516" s="11"/>
      <c r="Q516" s="11"/>
      <c r="R516" s="11"/>
      <c r="Z516" s="25"/>
      <c r="AA516" s="73"/>
      <c r="AB516" s="25"/>
      <c r="AC516" s="25">
        <f>IF(T516&lt;Ds,'Rainfed corn'!E516,IF(T516&gt;Dd,0,'Rainfed corn'!E516*AB516))</f>
        <v>0</v>
      </c>
    </row>
    <row r="517" spans="1:29" x14ac:dyDescent="0.15">
      <c r="A517" s="170"/>
      <c r="B517" s="25"/>
      <c r="D517" s="7"/>
      <c r="E517" s="7"/>
      <c r="G517"/>
      <c r="I517" s="11"/>
      <c r="J517" s="8"/>
      <c r="L517" s="11"/>
      <c r="M517" s="15"/>
      <c r="N517" s="11"/>
      <c r="O517" s="11"/>
      <c r="P517" s="11"/>
      <c r="Q517" s="11"/>
      <c r="R517" s="11"/>
      <c r="Z517" s="25"/>
      <c r="AA517" s="73"/>
      <c r="AB517" s="25"/>
      <c r="AC517" s="25">
        <f>IF(T517&lt;Ds,'Rainfed corn'!E517,IF(T517&gt;Dd,0,'Rainfed corn'!E517*AB517))</f>
        <v>0</v>
      </c>
    </row>
    <row r="518" spans="1:29" x14ac:dyDescent="0.15">
      <c r="A518" s="170"/>
      <c r="B518" s="25"/>
      <c r="D518" s="7"/>
      <c r="E518" s="7"/>
      <c r="G518"/>
      <c r="I518" s="11"/>
      <c r="J518" s="8"/>
      <c r="L518" s="11"/>
      <c r="M518" s="15"/>
      <c r="N518" s="11"/>
      <c r="O518" s="11"/>
      <c r="P518" s="11"/>
      <c r="Q518" s="11"/>
      <c r="R518" s="11"/>
      <c r="Z518" s="25"/>
      <c r="AA518" s="73"/>
      <c r="AB518" s="25"/>
      <c r="AC518" s="25">
        <f>IF(T518&lt;Ds,'Rainfed corn'!E518,IF(T518&gt;Dd,0,'Rainfed corn'!E518*AB518))</f>
        <v>0</v>
      </c>
    </row>
    <row r="519" spans="1:29" x14ac:dyDescent="0.15">
      <c r="A519" s="170"/>
      <c r="B519" s="25"/>
      <c r="D519" s="7"/>
      <c r="E519" s="7"/>
      <c r="G519"/>
      <c r="I519" s="11"/>
      <c r="J519" s="8"/>
      <c r="L519" s="11"/>
      <c r="M519" s="15"/>
      <c r="N519" s="11"/>
      <c r="O519" s="11"/>
      <c r="P519" s="11"/>
      <c r="Q519" s="11"/>
      <c r="R519" s="11"/>
      <c r="Z519" s="25"/>
      <c r="AA519" s="73"/>
      <c r="AB519" s="25"/>
      <c r="AC519" s="25">
        <f>IF(T519&lt;Ds,'Rainfed corn'!E519,IF(T519&gt;Dd,0,'Rainfed corn'!E519*AB519))</f>
        <v>0</v>
      </c>
    </row>
    <row r="520" spans="1:29" x14ac:dyDescent="0.15">
      <c r="A520" s="170"/>
      <c r="B520" s="25"/>
      <c r="D520" s="7"/>
      <c r="E520" s="7"/>
      <c r="G520"/>
      <c r="I520" s="11"/>
      <c r="J520" s="8"/>
      <c r="L520" s="11"/>
      <c r="M520" s="15"/>
      <c r="N520" s="11"/>
      <c r="O520" s="11"/>
      <c r="P520" s="11"/>
      <c r="Q520" s="11"/>
      <c r="R520" s="11"/>
      <c r="Z520" s="25"/>
      <c r="AA520" s="73"/>
      <c r="AB520" s="25"/>
      <c r="AC520" s="25">
        <f>IF(T520&lt;Ds,'Rainfed corn'!E520,IF(T520&gt;Dd,0,'Rainfed corn'!E520*AB520))</f>
        <v>0</v>
      </c>
    </row>
    <row r="521" spans="1:29" x14ac:dyDescent="0.15">
      <c r="A521" s="170"/>
      <c r="B521" s="25"/>
      <c r="D521" s="7"/>
      <c r="E521" s="7"/>
      <c r="G521"/>
      <c r="I521" s="11"/>
      <c r="J521" s="8"/>
      <c r="L521" s="11"/>
      <c r="M521" s="15"/>
      <c r="N521" s="11"/>
      <c r="O521" s="11"/>
      <c r="P521" s="11"/>
      <c r="Q521" s="11"/>
      <c r="R521" s="11"/>
      <c r="Z521" s="25"/>
      <c r="AA521" s="73"/>
      <c r="AB521" s="25"/>
      <c r="AC521" s="25">
        <f>IF(T521&lt;Ds,'Rainfed corn'!E521,IF(T521&gt;Dd,0,'Rainfed corn'!E521*AB521))</f>
        <v>0</v>
      </c>
    </row>
    <row r="522" spans="1:29" x14ac:dyDescent="0.15">
      <c r="A522" s="170"/>
      <c r="B522" s="25"/>
      <c r="D522" s="7"/>
      <c r="E522" s="7"/>
      <c r="G522"/>
      <c r="I522" s="11"/>
      <c r="J522" s="8"/>
      <c r="L522" s="11"/>
      <c r="M522" s="15"/>
      <c r="N522" s="11"/>
      <c r="O522" s="11"/>
      <c r="P522" s="11"/>
      <c r="Q522" s="11"/>
      <c r="R522" s="11"/>
      <c r="Z522" s="25"/>
      <c r="AA522" s="73"/>
      <c r="AB522" s="25"/>
      <c r="AC522" s="25">
        <f>IF(T522&lt;Ds,'Rainfed corn'!E522,IF(T522&gt;Dd,0,'Rainfed corn'!E522*AB522))</f>
        <v>0</v>
      </c>
    </row>
    <row r="523" spans="1:29" x14ac:dyDescent="0.15">
      <c r="A523" s="170"/>
      <c r="B523" s="25"/>
      <c r="D523" s="7"/>
      <c r="E523" s="7"/>
      <c r="G523"/>
      <c r="I523" s="11"/>
      <c r="J523" s="8"/>
      <c r="L523" s="11"/>
      <c r="M523" s="15"/>
      <c r="N523" s="11"/>
      <c r="O523" s="11"/>
      <c r="P523" s="11"/>
      <c r="Q523" s="11"/>
      <c r="R523" s="11"/>
      <c r="Z523" s="25"/>
      <c r="AA523" s="73"/>
      <c r="AB523" s="25"/>
      <c r="AC523" s="25">
        <f>IF(T523&lt;Ds,'Rainfed corn'!E523,IF(T523&gt;Dd,0,'Rainfed corn'!E523*AB523))</f>
        <v>0</v>
      </c>
    </row>
    <row r="524" spans="1:29" x14ac:dyDescent="0.15">
      <c r="A524" s="170"/>
      <c r="B524" s="25"/>
      <c r="D524" s="7"/>
      <c r="E524" s="7"/>
      <c r="G524"/>
      <c r="I524" s="11"/>
      <c r="J524" s="8"/>
      <c r="L524" s="11"/>
      <c r="M524" s="15"/>
      <c r="N524" s="11"/>
      <c r="O524" s="11"/>
      <c r="P524" s="11"/>
      <c r="Q524" s="11"/>
      <c r="R524" s="11"/>
      <c r="Z524" s="25"/>
      <c r="AA524" s="73"/>
      <c r="AB524" s="25"/>
      <c r="AC524" s="25">
        <f>IF(T524&lt;Ds,'Rainfed corn'!E524,IF(T524&gt;Dd,0,'Rainfed corn'!E524*AB524))</f>
        <v>0</v>
      </c>
    </row>
    <row r="525" spans="1:29" x14ac:dyDescent="0.15">
      <c r="A525" s="170"/>
      <c r="B525" s="25"/>
      <c r="D525" s="7"/>
      <c r="E525" s="7"/>
      <c r="G525"/>
      <c r="I525" s="11"/>
      <c r="J525" s="8"/>
      <c r="L525" s="11"/>
      <c r="M525" s="15"/>
      <c r="N525" s="11"/>
      <c r="O525" s="11"/>
      <c r="P525" s="11"/>
      <c r="Q525" s="11"/>
      <c r="R525" s="11"/>
      <c r="Z525" s="25"/>
      <c r="AA525" s="73"/>
      <c r="AB525" s="25"/>
      <c r="AC525" s="25">
        <f>IF(T525&lt;Ds,'Rainfed corn'!E525,IF(T525&gt;Dd,0,'Rainfed corn'!E525*AB525))</f>
        <v>0</v>
      </c>
    </row>
    <row r="526" spans="1:29" x14ac:dyDescent="0.15">
      <c r="A526" s="170"/>
      <c r="B526" s="25"/>
      <c r="D526" s="7"/>
      <c r="E526" s="7"/>
      <c r="G526"/>
      <c r="I526" s="11"/>
      <c r="J526" s="8"/>
      <c r="L526" s="11"/>
      <c r="M526" s="15"/>
      <c r="N526" s="11"/>
      <c r="O526" s="11"/>
      <c r="P526" s="11"/>
      <c r="Q526" s="11"/>
      <c r="R526" s="11"/>
      <c r="Z526" s="25"/>
      <c r="AA526" s="73"/>
      <c r="AB526" s="25"/>
      <c r="AC526" s="25">
        <f>IF(T526&lt;Ds,'Rainfed corn'!E526,IF(T526&gt;Dd,0,'Rainfed corn'!E526*AB526))</f>
        <v>0</v>
      </c>
    </row>
    <row r="527" spans="1:29" x14ac:dyDescent="0.15">
      <c r="A527" s="170"/>
      <c r="B527" s="25"/>
      <c r="D527" s="7"/>
      <c r="E527" s="7"/>
      <c r="G527"/>
      <c r="I527" s="11"/>
      <c r="J527" s="8"/>
      <c r="L527" s="11"/>
      <c r="M527" s="15"/>
      <c r="N527" s="11"/>
      <c r="O527" s="11"/>
      <c r="P527" s="11"/>
      <c r="Q527" s="11"/>
      <c r="R527" s="11"/>
      <c r="Z527" s="25"/>
      <c r="AA527" s="73"/>
      <c r="AB527" s="25"/>
      <c r="AC527" s="25">
        <f>IF(T527&lt;Ds,'Rainfed corn'!E527,IF(T527&gt;Dd,0,'Rainfed corn'!E527*AB527))</f>
        <v>0</v>
      </c>
    </row>
    <row r="528" spans="1:29" x14ac:dyDescent="0.15">
      <c r="A528" s="170"/>
      <c r="B528" s="25"/>
      <c r="D528" s="7"/>
      <c r="E528" s="7"/>
      <c r="G528"/>
      <c r="I528" s="11"/>
      <c r="J528" s="8"/>
      <c r="L528" s="11"/>
      <c r="M528" s="15"/>
      <c r="N528" s="11"/>
      <c r="O528" s="11"/>
      <c r="P528" s="11"/>
      <c r="Q528" s="11"/>
      <c r="R528" s="11"/>
      <c r="Z528" s="25"/>
      <c r="AA528" s="73"/>
      <c r="AB528" s="25"/>
      <c r="AC528" s="25">
        <f>IF(T528&lt;Ds,'Rainfed corn'!E528,IF(T528&gt;Dd,0,'Rainfed corn'!E528*AB528))</f>
        <v>0</v>
      </c>
    </row>
    <row r="529" spans="1:29" x14ac:dyDescent="0.15">
      <c r="A529" s="170"/>
      <c r="B529" s="25"/>
      <c r="D529" s="7"/>
      <c r="E529" s="7"/>
      <c r="G529"/>
      <c r="I529" s="11"/>
      <c r="J529" s="8"/>
      <c r="L529" s="11"/>
      <c r="M529" s="15"/>
      <c r="N529" s="11"/>
      <c r="O529" s="11"/>
      <c r="P529" s="11"/>
      <c r="Q529" s="11"/>
      <c r="R529" s="11"/>
      <c r="Z529" s="25"/>
      <c r="AA529" s="73"/>
      <c r="AB529" s="25"/>
      <c r="AC529" s="25">
        <f>IF(T529&lt;Ds,'Rainfed corn'!E529,IF(T529&gt;Dd,0,'Rainfed corn'!E529*AB529))</f>
        <v>0</v>
      </c>
    </row>
    <row r="530" spans="1:29" x14ac:dyDescent="0.15">
      <c r="A530" s="170"/>
      <c r="B530" s="25"/>
      <c r="D530" s="7"/>
      <c r="E530" s="7"/>
      <c r="G530"/>
      <c r="I530" s="11"/>
      <c r="J530" s="8"/>
      <c r="L530" s="11"/>
      <c r="M530" s="15"/>
      <c r="N530" s="11"/>
      <c r="O530" s="11"/>
      <c r="P530" s="11"/>
      <c r="Q530" s="11"/>
      <c r="R530" s="11"/>
      <c r="Z530" s="25"/>
      <c r="AA530" s="73"/>
      <c r="AB530" s="25"/>
      <c r="AC530" s="25">
        <f>IF(T530&lt;Ds,'Rainfed corn'!E530,IF(T530&gt;Dd,0,'Rainfed corn'!E530*AB530))</f>
        <v>0</v>
      </c>
    </row>
    <row r="531" spans="1:29" x14ac:dyDescent="0.15">
      <c r="A531" s="170"/>
      <c r="B531" s="25"/>
      <c r="D531" s="7"/>
      <c r="E531" s="7"/>
      <c r="G531"/>
      <c r="I531" s="11"/>
      <c r="J531" s="8"/>
      <c r="L531" s="11"/>
      <c r="M531" s="15"/>
      <c r="N531" s="11"/>
      <c r="O531" s="11"/>
      <c r="P531" s="11"/>
      <c r="Q531" s="11"/>
      <c r="R531" s="11"/>
      <c r="Z531" s="25"/>
      <c r="AA531" s="73"/>
      <c r="AB531" s="25"/>
      <c r="AC531" s="25">
        <f>IF(T531&lt;Ds,'Rainfed corn'!E531,IF(T531&gt;Dd,0,'Rainfed corn'!E531*AB531))</f>
        <v>0</v>
      </c>
    </row>
    <row r="532" spans="1:29" x14ac:dyDescent="0.15">
      <c r="A532" s="170"/>
      <c r="B532" s="25"/>
      <c r="D532" s="7"/>
      <c r="E532" s="7"/>
      <c r="G532"/>
      <c r="I532" s="11"/>
      <c r="J532" s="8"/>
      <c r="L532" s="11"/>
      <c r="M532" s="15"/>
      <c r="N532" s="11"/>
      <c r="O532" s="11"/>
      <c r="P532" s="11"/>
      <c r="Q532" s="11"/>
      <c r="R532" s="11"/>
      <c r="Z532" s="25"/>
      <c r="AA532" s="73"/>
      <c r="AB532" s="25"/>
      <c r="AC532" s="25">
        <f>IF(T532&lt;Ds,'Rainfed corn'!E532,IF(T532&gt;Dd,0,'Rainfed corn'!E532*AB532))</f>
        <v>0</v>
      </c>
    </row>
    <row r="533" spans="1:29" x14ac:dyDescent="0.15">
      <c r="A533" s="170"/>
      <c r="B533" s="25"/>
      <c r="D533" s="7"/>
      <c r="E533" s="7"/>
      <c r="G533"/>
      <c r="I533" s="11"/>
      <c r="J533" s="8"/>
      <c r="L533" s="11"/>
      <c r="M533" s="15"/>
      <c r="N533" s="11"/>
      <c r="O533" s="11"/>
      <c r="P533" s="11"/>
      <c r="Q533" s="11"/>
      <c r="R533" s="11"/>
      <c r="Z533" s="25"/>
      <c r="AA533" s="73"/>
      <c r="AB533" s="25"/>
      <c r="AC533" s="25">
        <f>IF(T533&lt;Ds,'Rainfed corn'!E533,IF(T533&gt;Dd,0,'Rainfed corn'!E533*AB533))</f>
        <v>0</v>
      </c>
    </row>
    <row r="534" spans="1:29" x14ac:dyDescent="0.15">
      <c r="A534" s="170"/>
      <c r="B534" s="25"/>
      <c r="D534" s="7"/>
      <c r="E534" s="7"/>
      <c r="G534"/>
      <c r="I534" s="11"/>
      <c r="J534" s="8"/>
      <c r="L534" s="11"/>
      <c r="M534" s="15"/>
      <c r="N534" s="11"/>
      <c r="O534" s="11"/>
      <c r="P534" s="11"/>
      <c r="Q534" s="11"/>
      <c r="R534" s="11"/>
      <c r="Z534" s="25"/>
      <c r="AA534" s="73"/>
      <c r="AB534" s="25"/>
      <c r="AC534" s="25">
        <f>IF(T534&lt;Ds,'Rainfed corn'!E534,IF(T534&gt;Dd,0,'Rainfed corn'!E534*AB534))</f>
        <v>0</v>
      </c>
    </row>
    <row r="535" spans="1:29" x14ac:dyDescent="0.15">
      <c r="A535" s="170"/>
      <c r="B535" s="25"/>
      <c r="D535" s="7"/>
      <c r="E535" s="7"/>
      <c r="G535"/>
      <c r="I535" s="11"/>
      <c r="J535" s="8"/>
      <c r="L535" s="11"/>
      <c r="M535" s="15"/>
      <c r="N535" s="11"/>
      <c r="O535" s="11"/>
      <c r="P535" s="11"/>
      <c r="Q535" s="11"/>
      <c r="R535" s="11"/>
      <c r="Z535" s="25"/>
      <c r="AA535" s="73"/>
      <c r="AB535" s="25"/>
      <c r="AC535" s="25">
        <f>IF(T535&lt;Ds,'Rainfed corn'!E535,IF(T535&gt;Dd,0,'Rainfed corn'!E535*AB535))</f>
        <v>0</v>
      </c>
    </row>
    <row r="536" spans="1:29" x14ac:dyDescent="0.15">
      <c r="A536" s="170"/>
      <c r="B536" s="25"/>
      <c r="D536" s="7"/>
      <c r="E536" s="7"/>
      <c r="G536"/>
      <c r="I536" s="11"/>
      <c r="J536" s="8"/>
      <c r="L536" s="11"/>
      <c r="M536" s="15"/>
      <c r="N536" s="11"/>
      <c r="O536" s="11"/>
      <c r="P536" s="11"/>
      <c r="Q536" s="11"/>
      <c r="R536" s="11"/>
      <c r="Z536" s="25"/>
      <c r="AA536" s="73"/>
      <c r="AB536" s="25"/>
      <c r="AC536" s="25">
        <f>IF(T536&lt;Ds,'Rainfed corn'!E536,IF(T536&gt;Dd,0,'Rainfed corn'!E536*AB536))</f>
        <v>0</v>
      </c>
    </row>
    <row r="537" spans="1:29" x14ac:dyDescent="0.15">
      <c r="A537" s="170"/>
      <c r="B537" s="25"/>
      <c r="D537" s="7"/>
      <c r="E537" s="7"/>
      <c r="G537"/>
      <c r="I537" s="11"/>
      <c r="J537" s="8"/>
      <c r="L537" s="11"/>
      <c r="M537" s="15"/>
      <c r="N537" s="11"/>
      <c r="O537" s="11"/>
      <c r="P537" s="11"/>
      <c r="Q537" s="11"/>
      <c r="R537" s="11"/>
      <c r="Z537" s="25"/>
      <c r="AA537" s="73"/>
      <c r="AB537" s="25"/>
      <c r="AC537" s="25">
        <f>IF(T537&lt;Ds,'Rainfed corn'!E537,IF(T537&gt;Dd,0,'Rainfed corn'!E537*AB537))</f>
        <v>0</v>
      </c>
    </row>
    <row r="538" spans="1:29" x14ac:dyDescent="0.15">
      <c r="A538" s="170"/>
      <c r="B538" s="25"/>
      <c r="D538" s="7"/>
      <c r="E538" s="7"/>
      <c r="G538"/>
      <c r="I538" s="11"/>
      <c r="J538" s="8"/>
      <c r="L538" s="11"/>
      <c r="M538" s="15"/>
      <c r="N538" s="11"/>
      <c r="O538" s="11"/>
      <c r="P538" s="11"/>
      <c r="Q538" s="11"/>
      <c r="R538" s="11"/>
      <c r="Z538" s="25"/>
      <c r="AA538" s="73"/>
      <c r="AB538" s="25"/>
      <c r="AC538" s="25">
        <f>IF(T538&lt;Ds,'Rainfed corn'!E538,IF(T538&gt;Dd,0,'Rainfed corn'!E538*AB538))</f>
        <v>0</v>
      </c>
    </row>
    <row r="539" spans="1:29" x14ac:dyDescent="0.15">
      <c r="A539" s="170"/>
      <c r="B539" s="25"/>
      <c r="D539" s="7"/>
      <c r="E539" s="7"/>
      <c r="G539"/>
      <c r="I539" s="11"/>
      <c r="J539" s="8"/>
      <c r="L539" s="11"/>
      <c r="M539" s="15"/>
      <c r="N539" s="11"/>
      <c r="O539" s="11"/>
      <c r="P539" s="11"/>
      <c r="Q539" s="11"/>
      <c r="R539" s="11"/>
      <c r="Z539" s="25"/>
      <c r="AA539" s="73"/>
      <c r="AB539" s="25"/>
      <c r="AC539" s="25">
        <f>IF(T539&lt;Ds,'Rainfed corn'!E539,IF(T539&gt;Dd,0,'Rainfed corn'!E539*AB539))</f>
        <v>0</v>
      </c>
    </row>
    <row r="540" spans="1:29" x14ac:dyDescent="0.15">
      <c r="A540" s="170"/>
      <c r="B540" s="25"/>
      <c r="D540" s="7"/>
      <c r="E540" s="7"/>
      <c r="G540"/>
      <c r="I540" s="11"/>
      <c r="J540" s="8"/>
      <c r="L540" s="11"/>
      <c r="M540" s="15"/>
      <c r="N540" s="11"/>
      <c r="O540" s="11"/>
      <c r="P540" s="11"/>
      <c r="Q540" s="11"/>
      <c r="R540" s="11"/>
      <c r="Z540" s="25"/>
      <c r="AA540" s="73"/>
      <c r="AB540" s="25"/>
      <c r="AC540" s="25">
        <f>IF(T540&lt;Ds,'Rainfed corn'!E540,IF(T540&gt;Dd,0,'Rainfed corn'!E540*AB540))</f>
        <v>0</v>
      </c>
    </row>
    <row r="541" spans="1:29" x14ac:dyDescent="0.15">
      <c r="A541" s="170"/>
      <c r="B541" s="25"/>
      <c r="D541" s="7"/>
      <c r="E541" s="7"/>
      <c r="G541"/>
      <c r="I541" s="11"/>
      <c r="J541" s="8"/>
      <c r="L541" s="11"/>
      <c r="M541" s="15"/>
      <c r="N541" s="11"/>
      <c r="O541" s="11"/>
      <c r="P541" s="11"/>
      <c r="Q541" s="11"/>
      <c r="R541" s="11"/>
      <c r="Z541" s="25"/>
      <c r="AA541" s="73"/>
      <c r="AB541" s="25"/>
      <c r="AC541" s="25">
        <f>IF(T541&lt;Ds,'Rainfed corn'!E541,IF(T541&gt;Dd,0,'Rainfed corn'!E541*AB541))</f>
        <v>0</v>
      </c>
    </row>
    <row r="542" spans="1:29" x14ac:dyDescent="0.15">
      <c r="A542" s="170"/>
      <c r="B542" s="25"/>
      <c r="D542" s="7"/>
      <c r="E542" s="7"/>
      <c r="G542"/>
      <c r="I542" s="11"/>
      <c r="J542" s="8"/>
      <c r="L542" s="11"/>
      <c r="M542" s="15"/>
      <c r="N542" s="11"/>
      <c r="O542" s="11"/>
      <c r="P542" s="11"/>
      <c r="Q542" s="11"/>
      <c r="R542" s="11"/>
      <c r="Z542" s="25"/>
      <c r="AA542" s="73"/>
      <c r="AB542" s="25"/>
      <c r="AC542" s="25">
        <f>IF(T542&lt;Ds,'Rainfed corn'!E542,IF(T542&gt;Dd,0,'Rainfed corn'!E542*AB542))</f>
        <v>0</v>
      </c>
    </row>
    <row r="543" spans="1:29" x14ac:dyDescent="0.15">
      <c r="A543" s="170"/>
      <c r="B543" s="25"/>
      <c r="D543" s="7"/>
      <c r="E543" s="7"/>
      <c r="G543"/>
      <c r="I543" s="11"/>
      <c r="J543" s="8"/>
      <c r="L543" s="11"/>
      <c r="M543" s="15"/>
      <c r="N543" s="11"/>
      <c r="O543" s="11"/>
      <c r="P543" s="11"/>
      <c r="Q543" s="11"/>
      <c r="R543" s="11"/>
      <c r="Z543" s="25"/>
      <c r="AA543" s="73"/>
      <c r="AB543" s="25"/>
      <c r="AC543" s="25">
        <f>IF(T543&lt;Ds,'Rainfed corn'!E543,IF(T543&gt;Dd,0,'Rainfed corn'!E543*AB543))</f>
        <v>0</v>
      </c>
    </row>
    <row r="544" spans="1:29" x14ac:dyDescent="0.15">
      <c r="A544" s="170"/>
      <c r="B544" s="25"/>
      <c r="D544" s="7"/>
      <c r="E544" s="7"/>
      <c r="G544"/>
      <c r="I544" s="11"/>
      <c r="J544" s="8"/>
      <c r="L544" s="11"/>
      <c r="M544" s="15"/>
      <c r="N544" s="11"/>
      <c r="O544" s="11"/>
      <c r="P544" s="11"/>
      <c r="Q544" s="11"/>
      <c r="R544" s="11"/>
      <c r="Z544" s="25"/>
      <c r="AA544" s="73"/>
      <c r="AB544" s="25"/>
      <c r="AC544" s="25">
        <f>IF(T544&lt;Ds,'Rainfed corn'!E544,IF(T544&gt;Dd,0,'Rainfed corn'!E544*AB544))</f>
        <v>0</v>
      </c>
    </row>
    <row r="545" spans="1:29" x14ac:dyDescent="0.15">
      <c r="A545" s="170"/>
      <c r="B545" s="25"/>
      <c r="D545" s="7"/>
      <c r="E545" s="7"/>
      <c r="G545"/>
      <c r="I545" s="11"/>
      <c r="J545" s="8"/>
      <c r="L545" s="11"/>
      <c r="M545" s="15"/>
      <c r="N545" s="11"/>
      <c r="O545" s="11"/>
      <c r="P545" s="11"/>
      <c r="Q545" s="11"/>
      <c r="R545" s="11"/>
      <c r="Z545" s="25"/>
      <c r="AA545" s="73"/>
      <c r="AB545" s="25"/>
      <c r="AC545" s="25">
        <f>IF(T545&lt;Ds,'Rainfed corn'!E545,IF(T545&gt;Dd,0,'Rainfed corn'!E545*AB545))</f>
        <v>0</v>
      </c>
    </row>
    <row r="546" spans="1:29" x14ac:dyDescent="0.15">
      <c r="A546" s="170"/>
      <c r="B546" s="25"/>
      <c r="D546" s="7"/>
      <c r="E546" s="7"/>
      <c r="G546"/>
      <c r="I546" s="11"/>
      <c r="J546" s="8"/>
      <c r="L546" s="11"/>
      <c r="M546" s="15"/>
      <c r="N546" s="11"/>
      <c r="O546" s="11"/>
      <c r="P546" s="11"/>
      <c r="Q546" s="11"/>
      <c r="R546" s="11"/>
      <c r="Z546" s="25"/>
      <c r="AA546" s="73"/>
      <c r="AB546" s="25"/>
      <c r="AC546" s="25">
        <f>IF(T546&lt;Ds,'Rainfed corn'!E546,IF(T546&gt;Dd,0,'Rainfed corn'!E546*AB546))</f>
        <v>0</v>
      </c>
    </row>
    <row r="547" spans="1:29" x14ac:dyDescent="0.15">
      <c r="A547" s="170"/>
      <c r="B547" s="25"/>
      <c r="D547" s="7"/>
      <c r="E547" s="7"/>
      <c r="G547"/>
      <c r="I547" s="11"/>
      <c r="J547" s="8"/>
      <c r="L547" s="11"/>
      <c r="M547" s="15"/>
      <c r="N547" s="11"/>
      <c r="O547" s="11"/>
      <c r="P547" s="11"/>
      <c r="Q547" s="11"/>
      <c r="R547" s="11"/>
      <c r="Z547" s="25"/>
      <c r="AA547" s="73"/>
      <c r="AB547" s="25"/>
      <c r="AC547" s="25">
        <f>IF(T547&lt;Ds,'Rainfed corn'!E547,IF(T547&gt;Dd,0,'Rainfed corn'!E547*AB547))</f>
        <v>0</v>
      </c>
    </row>
    <row r="548" spans="1:29" x14ac:dyDescent="0.15">
      <c r="A548" s="170"/>
      <c r="B548" s="25"/>
      <c r="D548" s="7"/>
      <c r="E548" s="7"/>
      <c r="G548"/>
      <c r="I548" s="11"/>
      <c r="J548" s="8"/>
      <c r="L548" s="11"/>
      <c r="M548" s="15"/>
      <c r="N548" s="11"/>
      <c r="O548" s="11"/>
      <c r="P548" s="11"/>
      <c r="Q548" s="11"/>
      <c r="R548" s="11"/>
      <c r="Z548" s="25"/>
      <c r="AA548" s="73"/>
      <c r="AB548" s="25"/>
      <c r="AC548" s="25">
        <f>IF(T548&lt;Ds,'Rainfed corn'!E548,IF(T548&gt;Dd,0,'Rainfed corn'!E548*AB548))</f>
        <v>0</v>
      </c>
    </row>
    <row r="549" spans="1:29" x14ac:dyDescent="0.15">
      <c r="A549" s="170"/>
      <c r="B549" s="25"/>
      <c r="D549" s="7"/>
      <c r="E549" s="7"/>
      <c r="G549"/>
      <c r="I549" s="11"/>
      <c r="J549" s="8"/>
      <c r="L549" s="11"/>
      <c r="M549" s="15"/>
      <c r="N549" s="11"/>
      <c r="O549" s="11"/>
      <c r="P549" s="11"/>
      <c r="Q549" s="11"/>
      <c r="R549" s="11"/>
      <c r="Z549" s="25"/>
      <c r="AA549" s="73"/>
      <c r="AB549" s="25"/>
      <c r="AC549" s="25">
        <f>IF(T549&lt;Ds,'Rainfed corn'!E549,IF(T549&gt;Dd,0,'Rainfed corn'!E549*AB549))</f>
        <v>0</v>
      </c>
    </row>
    <row r="550" spans="1:29" x14ac:dyDescent="0.15">
      <c r="A550" s="170"/>
      <c r="B550" s="25"/>
      <c r="D550" s="7"/>
      <c r="E550" s="7"/>
      <c r="G550"/>
      <c r="I550" s="11"/>
      <c r="J550" s="8"/>
      <c r="L550" s="11"/>
      <c r="M550" s="15"/>
      <c r="N550" s="11"/>
      <c r="O550" s="11"/>
      <c r="P550" s="11"/>
      <c r="Q550" s="11"/>
      <c r="R550" s="11"/>
      <c r="Z550" s="25"/>
      <c r="AA550" s="73"/>
      <c r="AB550" s="25"/>
      <c r="AC550" s="25">
        <f>IF(T550&lt;Ds,'Rainfed corn'!E550,IF(T550&gt;Dd,0,'Rainfed corn'!E550*AB550))</f>
        <v>0</v>
      </c>
    </row>
    <row r="551" spans="1:29" x14ac:dyDescent="0.15">
      <c r="A551" s="170"/>
      <c r="B551" s="25"/>
      <c r="D551" s="7"/>
      <c r="E551" s="7"/>
      <c r="G551"/>
      <c r="I551" s="11"/>
      <c r="J551" s="8"/>
      <c r="L551" s="11"/>
      <c r="M551" s="15"/>
      <c r="N551" s="11"/>
      <c r="O551" s="11"/>
      <c r="P551" s="11"/>
      <c r="Q551" s="11"/>
      <c r="R551" s="11"/>
      <c r="Z551" s="25"/>
      <c r="AA551" s="73"/>
      <c r="AB551" s="25"/>
      <c r="AC551" s="25">
        <f>IF(T551&lt;Ds,'Rainfed corn'!E551,IF(T551&gt;Dd,0,'Rainfed corn'!E551*AB551))</f>
        <v>0</v>
      </c>
    </row>
    <row r="552" spans="1:29" x14ac:dyDescent="0.15">
      <c r="A552" s="170"/>
      <c r="B552" s="25"/>
      <c r="D552" s="7"/>
      <c r="E552" s="7"/>
      <c r="G552"/>
      <c r="I552" s="11"/>
      <c r="J552" s="8"/>
      <c r="L552" s="11"/>
      <c r="M552" s="15"/>
      <c r="N552" s="11"/>
      <c r="O552" s="11"/>
      <c r="P552" s="11"/>
      <c r="Q552" s="11"/>
      <c r="R552" s="11"/>
      <c r="Z552" s="25"/>
      <c r="AA552" s="73"/>
      <c r="AB552" s="25"/>
      <c r="AC552" s="25">
        <f>IF(T552&lt;Ds,'Rainfed corn'!E552,IF(T552&gt;Dd,0,'Rainfed corn'!E552*AB552))</f>
        <v>0</v>
      </c>
    </row>
    <row r="553" spans="1:29" x14ac:dyDescent="0.15">
      <c r="A553" s="170"/>
      <c r="B553" s="25"/>
      <c r="D553" s="7"/>
      <c r="E553" s="7"/>
      <c r="G553"/>
      <c r="I553" s="11"/>
      <c r="J553" s="8"/>
      <c r="L553" s="11"/>
      <c r="M553" s="15"/>
      <c r="N553" s="11"/>
      <c r="O553" s="11"/>
      <c r="P553" s="11"/>
      <c r="Q553" s="11"/>
      <c r="R553" s="11"/>
      <c r="Z553" s="25"/>
      <c r="AA553" s="73"/>
      <c r="AB553" s="25"/>
      <c r="AC553" s="25">
        <f>IF(T553&lt;Ds,'Rainfed corn'!E553,IF(T553&gt;Dd,0,'Rainfed corn'!E553*AB553))</f>
        <v>0</v>
      </c>
    </row>
    <row r="554" spans="1:29" x14ac:dyDescent="0.15">
      <c r="A554" s="170"/>
      <c r="B554" s="25"/>
      <c r="D554" s="7"/>
      <c r="E554" s="7"/>
      <c r="G554"/>
      <c r="I554" s="11"/>
      <c r="J554" s="8"/>
      <c r="L554" s="11"/>
      <c r="M554" s="15"/>
      <c r="N554" s="11"/>
      <c r="O554" s="11"/>
      <c r="P554" s="11"/>
      <c r="Q554" s="11"/>
      <c r="R554" s="11"/>
      <c r="Z554" s="25"/>
      <c r="AA554" s="73"/>
      <c r="AB554" s="25"/>
      <c r="AC554" s="25">
        <f>IF(T554&lt;Ds,'Rainfed corn'!E554,IF(T554&gt;Dd,0,'Rainfed corn'!E554*AB554))</f>
        <v>0</v>
      </c>
    </row>
    <row r="555" spans="1:29" x14ac:dyDescent="0.15">
      <c r="A555" s="170"/>
      <c r="B555" s="25"/>
      <c r="D555" s="7"/>
      <c r="E555" s="7"/>
      <c r="G555"/>
      <c r="I555" s="11"/>
      <c r="J555" s="8"/>
      <c r="L555" s="11"/>
      <c r="M555" s="15"/>
      <c r="N555" s="11"/>
      <c r="O555" s="11"/>
      <c r="P555" s="11"/>
      <c r="Q555" s="11"/>
      <c r="R555" s="11"/>
      <c r="Z555" s="25"/>
      <c r="AA555" s="73"/>
      <c r="AB555" s="25"/>
      <c r="AC555" s="25">
        <f>IF(T555&lt;Ds,'Rainfed corn'!E555,IF(T555&gt;Dd,0,'Rainfed corn'!E555*AB555))</f>
        <v>0</v>
      </c>
    </row>
    <row r="556" spans="1:29" x14ac:dyDescent="0.15">
      <c r="A556" s="170"/>
      <c r="B556" s="25"/>
      <c r="D556" s="7"/>
      <c r="E556" s="7"/>
      <c r="G556"/>
      <c r="I556" s="11"/>
      <c r="J556" s="8"/>
      <c r="L556" s="11"/>
      <c r="M556" s="15"/>
      <c r="N556" s="11"/>
      <c r="O556" s="11"/>
      <c r="P556" s="11"/>
      <c r="Q556" s="11"/>
      <c r="R556" s="11"/>
      <c r="Z556" s="25"/>
      <c r="AA556" s="73"/>
      <c r="AB556" s="25"/>
      <c r="AC556" s="25">
        <f>IF(T556&lt;Ds,'Rainfed corn'!E556,IF(T556&gt;Dd,0,'Rainfed corn'!E556*AB556))</f>
        <v>0</v>
      </c>
    </row>
    <row r="557" spans="1:29" x14ac:dyDescent="0.15">
      <c r="A557" s="170"/>
      <c r="B557" s="25"/>
      <c r="D557" s="7"/>
      <c r="E557" s="7"/>
      <c r="G557"/>
      <c r="I557" s="11"/>
      <c r="J557" s="8"/>
      <c r="L557" s="11"/>
      <c r="M557" s="15"/>
      <c r="N557" s="11"/>
      <c r="O557" s="11"/>
      <c r="P557" s="11"/>
      <c r="Q557" s="11"/>
      <c r="R557" s="11"/>
      <c r="Z557" s="25"/>
      <c r="AA557" s="73"/>
      <c r="AB557" s="25"/>
      <c r="AC557" s="25">
        <f>IF(T557&lt;Ds,'Rainfed corn'!E557,IF(T557&gt;Dd,0,'Rainfed corn'!E557*AB557))</f>
        <v>0</v>
      </c>
    </row>
    <row r="558" spans="1:29" x14ac:dyDescent="0.15">
      <c r="A558" s="170"/>
      <c r="B558" s="25"/>
      <c r="D558" s="7"/>
      <c r="E558" s="7"/>
      <c r="G558"/>
      <c r="I558" s="11"/>
      <c r="J558" s="8"/>
      <c r="L558" s="11"/>
      <c r="M558" s="15"/>
      <c r="N558" s="11"/>
      <c r="O558" s="11"/>
      <c r="P558" s="11"/>
      <c r="Q558" s="11"/>
      <c r="R558" s="11"/>
      <c r="Z558" s="25"/>
      <c r="AA558" s="73"/>
      <c r="AB558" s="25"/>
      <c r="AC558" s="25">
        <f>IF(T558&lt;Ds,'Rainfed corn'!E558,IF(T558&gt;Dd,0,'Rainfed corn'!E558*AB558))</f>
        <v>0</v>
      </c>
    </row>
    <row r="559" spans="1:29" x14ac:dyDescent="0.15">
      <c r="A559" s="170"/>
      <c r="B559" s="25"/>
      <c r="D559" s="7"/>
      <c r="E559" s="7"/>
      <c r="G559"/>
      <c r="I559" s="11"/>
      <c r="J559" s="8"/>
      <c r="L559" s="11"/>
      <c r="M559" s="15"/>
      <c r="N559" s="11"/>
      <c r="O559" s="11"/>
      <c r="P559" s="11"/>
      <c r="Q559" s="11"/>
      <c r="R559" s="11"/>
      <c r="Z559" s="25"/>
      <c r="AA559" s="73"/>
      <c r="AB559" s="25"/>
      <c r="AC559" s="25">
        <f>IF(T559&lt;Ds,'Rainfed corn'!E559,IF(T559&gt;Dd,0,'Rainfed corn'!E559*AB559))</f>
        <v>0</v>
      </c>
    </row>
    <row r="560" spans="1:29" x14ac:dyDescent="0.15">
      <c r="A560" s="170"/>
      <c r="B560" s="25"/>
      <c r="D560" s="7"/>
      <c r="E560" s="7"/>
      <c r="G560"/>
      <c r="I560" s="11"/>
      <c r="J560" s="8"/>
      <c r="L560" s="11"/>
      <c r="M560" s="15"/>
      <c r="N560" s="11"/>
      <c r="O560" s="11"/>
      <c r="P560" s="11"/>
      <c r="Q560" s="11"/>
      <c r="R560" s="11"/>
      <c r="Z560" s="25"/>
      <c r="AA560" s="73"/>
      <c r="AB560" s="25"/>
      <c r="AC560" s="25">
        <f>IF(T560&lt;Ds,'Rainfed corn'!E560,IF(T560&gt;Dd,0,'Rainfed corn'!E560*AB560))</f>
        <v>0</v>
      </c>
    </row>
    <row r="561" spans="1:29" x14ac:dyDescent="0.15">
      <c r="A561" s="170"/>
      <c r="B561" s="25"/>
      <c r="D561" s="7"/>
      <c r="E561" s="7"/>
      <c r="G561"/>
      <c r="I561" s="11"/>
      <c r="J561" s="8"/>
      <c r="L561" s="11"/>
      <c r="M561" s="15"/>
      <c r="N561" s="11"/>
      <c r="O561" s="11"/>
      <c r="P561" s="11"/>
      <c r="Q561" s="11"/>
      <c r="R561" s="11"/>
      <c r="Z561" s="25"/>
      <c r="AA561" s="73"/>
      <c r="AB561" s="25"/>
      <c r="AC561" s="25">
        <f>IF(T561&lt;Ds,'Rainfed corn'!E561,IF(T561&gt;Dd,0,'Rainfed corn'!E561*AB561))</f>
        <v>0</v>
      </c>
    </row>
    <row r="562" spans="1:29" x14ac:dyDescent="0.15">
      <c r="A562" s="170"/>
      <c r="B562" s="25"/>
      <c r="D562" s="7"/>
      <c r="E562" s="7"/>
      <c r="G562"/>
      <c r="I562" s="11"/>
      <c r="J562" s="8"/>
      <c r="L562" s="11"/>
      <c r="M562" s="15"/>
      <c r="N562" s="11"/>
      <c r="O562" s="11"/>
      <c r="P562" s="11"/>
      <c r="Q562" s="11"/>
      <c r="R562" s="11"/>
      <c r="Z562" s="25"/>
      <c r="AA562" s="73"/>
      <c r="AB562" s="25"/>
      <c r="AC562" s="25">
        <f>IF(T562&lt;Ds,'Rainfed corn'!E562,IF(T562&gt;Dd,0,'Rainfed corn'!E562*AB562))</f>
        <v>0</v>
      </c>
    </row>
    <row r="563" spans="1:29" x14ac:dyDescent="0.15">
      <c r="A563" s="170"/>
      <c r="B563" s="25"/>
      <c r="D563" s="7"/>
      <c r="E563" s="7"/>
      <c r="G563"/>
      <c r="I563" s="11"/>
      <c r="J563" s="8"/>
      <c r="L563" s="11"/>
      <c r="M563" s="15"/>
      <c r="N563" s="11"/>
      <c r="O563" s="11"/>
      <c r="P563" s="11"/>
      <c r="Q563" s="11"/>
      <c r="R563" s="11"/>
      <c r="Z563" s="25"/>
      <c r="AA563" s="73"/>
      <c r="AB563" s="25"/>
      <c r="AC563" s="25">
        <f>IF(T563&lt;Ds,'Rainfed corn'!E563,IF(T563&gt;Dd,0,'Rainfed corn'!E563*AB563))</f>
        <v>0</v>
      </c>
    </row>
    <row r="564" spans="1:29" x14ac:dyDescent="0.15">
      <c r="A564" s="170"/>
      <c r="B564" s="25"/>
      <c r="D564" s="7"/>
      <c r="E564" s="7"/>
      <c r="G564"/>
      <c r="I564" s="11"/>
      <c r="J564" s="8"/>
      <c r="L564" s="11"/>
      <c r="M564" s="15"/>
      <c r="N564" s="11"/>
      <c r="O564" s="11"/>
      <c r="P564" s="11"/>
      <c r="Q564" s="11"/>
      <c r="R564" s="11"/>
      <c r="Z564" s="25"/>
      <c r="AA564" s="73"/>
      <c r="AB564" s="25"/>
      <c r="AC564" s="25">
        <f>IF(T564&lt;Ds,'Rainfed corn'!E564,IF(T564&gt;Dd,0,'Rainfed corn'!E564*AB564))</f>
        <v>0</v>
      </c>
    </row>
    <row r="565" spans="1:29" x14ac:dyDescent="0.15">
      <c r="A565" s="170"/>
      <c r="B565" s="25"/>
      <c r="D565" s="7"/>
      <c r="E565" s="7"/>
      <c r="G565"/>
      <c r="I565" s="11"/>
      <c r="J565" s="8"/>
      <c r="L565" s="11"/>
      <c r="M565" s="15"/>
      <c r="N565" s="11"/>
      <c r="O565" s="11"/>
      <c r="P565" s="11"/>
      <c r="Q565" s="11"/>
      <c r="R565" s="11"/>
      <c r="Z565" s="25"/>
      <c r="AA565" s="73"/>
      <c r="AB565" s="25"/>
      <c r="AC565" s="25">
        <f>IF(T565&lt;Ds,'Rainfed corn'!E565,IF(T565&gt;Dd,0,'Rainfed corn'!E565*AB565))</f>
        <v>0</v>
      </c>
    </row>
    <row r="566" spans="1:29" x14ac:dyDescent="0.15">
      <c r="A566" s="170"/>
      <c r="B566" s="25"/>
      <c r="D566" s="7"/>
      <c r="E566" s="7"/>
      <c r="G566"/>
      <c r="I566" s="11"/>
      <c r="J566" s="8"/>
      <c r="L566" s="11"/>
      <c r="M566" s="15"/>
      <c r="N566" s="11"/>
      <c r="O566" s="11"/>
      <c r="P566" s="11"/>
      <c r="Q566" s="11"/>
      <c r="R566" s="11"/>
      <c r="Z566" s="25"/>
      <c r="AA566" s="73"/>
      <c r="AB566" s="25"/>
      <c r="AC566" s="25">
        <f>IF(T566&lt;Ds,'Rainfed corn'!E566,IF(T566&gt;Dd,0,'Rainfed corn'!E566*AB566))</f>
        <v>0</v>
      </c>
    </row>
    <row r="567" spans="1:29" x14ac:dyDescent="0.15">
      <c r="A567" s="170"/>
      <c r="B567" s="25"/>
      <c r="D567" s="7"/>
      <c r="E567" s="7"/>
      <c r="G567"/>
      <c r="I567" s="11"/>
      <c r="J567" s="8"/>
      <c r="L567" s="11"/>
      <c r="M567" s="15"/>
      <c r="N567" s="11"/>
      <c r="O567" s="11"/>
      <c r="P567" s="11"/>
      <c r="Q567" s="11"/>
      <c r="R567" s="11"/>
      <c r="Z567" s="25"/>
      <c r="AA567" s="73"/>
      <c r="AB567" s="25"/>
      <c r="AC567" s="25">
        <f>IF(T567&lt;Ds,'Rainfed corn'!E567,IF(T567&gt;Dd,0,'Rainfed corn'!E567*AB567))</f>
        <v>0</v>
      </c>
    </row>
    <row r="568" spans="1:29" x14ac:dyDescent="0.15">
      <c r="A568" s="170"/>
      <c r="B568" s="25"/>
      <c r="D568" s="7"/>
      <c r="E568" s="7"/>
      <c r="G568"/>
      <c r="I568" s="11"/>
      <c r="J568" s="8"/>
      <c r="L568" s="11"/>
      <c r="M568" s="15"/>
      <c r="N568" s="11"/>
      <c r="O568" s="11"/>
      <c r="P568" s="11"/>
      <c r="Q568" s="11"/>
      <c r="R568" s="11"/>
      <c r="Z568" s="25"/>
      <c r="AA568" s="73"/>
      <c r="AB568" s="25"/>
      <c r="AC568" s="25">
        <f>IF(T568&lt;Ds,'Rainfed corn'!E568,IF(T568&gt;Dd,0,'Rainfed corn'!E568*AB568))</f>
        <v>0</v>
      </c>
    </row>
    <row r="569" spans="1:29" x14ac:dyDescent="0.15">
      <c r="A569" s="170"/>
      <c r="B569" s="25"/>
      <c r="D569" s="7"/>
      <c r="E569" s="7"/>
      <c r="G569"/>
      <c r="I569" s="11"/>
      <c r="J569" s="8"/>
      <c r="L569" s="11"/>
      <c r="M569" s="15"/>
      <c r="N569" s="11"/>
      <c r="O569" s="11"/>
      <c r="P569" s="11"/>
      <c r="Q569" s="11"/>
      <c r="R569" s="11"/>
      <c r="Z569" s="25"/>
      <c r="AA569" s="73"/>
      <c r="AB569" s="25"/>
      <c r="AC569" s="25">
        <f>IF(T569&lt;Ds,'Rainfed corn'!E569,IF(T569&gt;Dd,0,'Rainfed corn'!E569*AB569))</f>
        <v>0</v>
      </c>
    </row>
    <row r="570" spans="1:29" x14ac:dyDescent="0.15">
      <c r="A570" s="170"/>
      <c r="B570" s="25"/>
      <c r="D570" s="7"/>
      <c r="E570" s="7"/>
      <c r="G570"/>
      <c r="I570" s="11"/>
      <c r="J570" s="8"/>
      <c r="L570" s="11"/>
      <c r="M570" s="15"/>
      <c r="N570" s="11"/>
      <c r="O570" s="11"/>
      <c r="P570" s="11"/>
      <c r="Q570" s="11"/>
      <c r="R570" s="11"/>
      <c r="Z570" s="25"/>
      <c r="AA570" s="73"/>
      <c r="AB570" s="25"/>
      <c r="AC570" s="25">
        <f>IF(T570&lt;Ds,'Rainfed corn'!E570,IF(T570&gt;Dd,0,'Rainfed corn'!E570*AB570))</f>
        <v>0</v>
      </c>
    </row>
    <row r="571" spans="1:29" x14ac:dyDescent="0.15">
      <c r="A571" s="170"/>
      <c r="B571" s="25"/>
      <c r="D571" s="7"/>
      <c r="E571" s="7"/>
      <c r="G571"/>
      <c r="I571" s="11"/>
      <c r="J571" s="8"/>
      <c r="L571" s="11"/>
      <c r="M571" s="15"/>
      <c r="N571" s="11"/>
      <c r="O571" s="11"/>
      <c r="P571" s="11"/>
      <c r="Q571" s="11"/>
      <c r="R571" s="11"/>
      <c r="Z571" s="25"/>
      <c r="AA571" s="73"/>
      <c r="AB571" s="25"/>
      <c r="AC571" s="25">
        <f>IF(T571&lt;Ds,'Rainfed corn'!E571,IF(T571&gt;Dd,0,'Rainfed corn'!E571*AB571))</f>
        <v>0</v>
      </c>
    </row>
    <row r="572" spans="1:29" x14ac:dyDescent="0.15">
      <c r="A572" s="170"/>
      <c r="B572" s="25"/>
      <c r="D572" s="7"/>
      <c r="E572" s="7"/>
      <c r="G572"/>
      <c r="I572" s="11"/>
      <c r="J572" s="8"/>
      <c r="L572" s="11"/>
      <c r="M572" s="15"/>
      <c r="N572" s="11"/>
      <c r="O572" s="11"/>
      <c r="P572" s="11"/>
      <c r="Q572" s="11"/>
      <c r="R572" s="11"/>
      <c r="Z572" s="25"/>
      <c r="AA572" s="73"/>
      <c r="AB572" s="25"/>
      <c r="AC572" s="25">
        <f>IF(T572&lt;Ds,'Rainfed corn'!E572,IF(T572&gt;Dd,0,'Rainfed corn'!E572*AB572))</f>
        <v>0</v>
      </c>
    </row>
    <row r="573" spans="1:29" x14ac:dyDescent="0.15">
      <c r="A573" s="170"/>
      <c r="B573" s="25"/>
      <c r="D573" s="7"/>
      <c r="E573" s="7"/>
      <c r="G573"/>
      <c r="I573" s="11"/>
      <c r="J573" s="8"/>
      <c r="L573" s="11"/>
      <c r="M573" s="15"/>
      <c r="N573" s="11"/>
      <c r="O573" s="11"/>
      <c r="P573" s="11"/>
      <c r="Q573" s="11"/>
      <c r="R573" s="11"/>
      <c r="Z573" s="25"/>
      <c r="AA573" s="73"/>
      <c r="AB573" s="25"/>
      <c r="AC573" s="25">
        <f>IF(T573&lt;Ds,'Rainfed corn'!E573,IF(T573&gt;Dd,0,'Rainfed corn'!E573*AB573))</f>
        <v>0</v>
      </c>
    </row>
    <row r="574" spans="1:29" x14ac:dyDescent="0.15">
      <c r="A574" s="170"/>
      <c r="B574" s="25"/>
      <c r="D574" s="7"/>
      <c r="E574" s="7"/>
      <c r="G574"/>
      <c r="I574" s="11"/>
      <c r="J574" s="8"/>
      <c r="L574" s="11"/>
      <c r="M574" s="15"/>
      <c r="N574" s="11"/>
      <c r="O574" s="11"/>
      <c r="P574" s="11"/>
      <c r="Q574" s="11"/>
      <c r="R574" s="11"/>
      <c r="Z574" s="25"/>
      <c r="AA574" s="73"/>
      <c r="AB574" s="25"/>
      <c r="AC574" s="25">
        <f>IF(T574&lt;Ds,'Rainfed corn'!E574,IF(T574&gt;Dd,0,'Rainfed corn'!E574*AB574))</f>
        <v>0</v>
      </c>
    </row>
    <row r="575" spans="1:29" x14ac:dyDescent="0.15">
      <c r="A575" s="170"/>
      <c r="B575" s="25"/>
      <c r="D575" s="7"/>
      <c r="E575" s="7"/>
      <c r="G575"/>
      <c r="I575" s="11"/>
      <c r="J575" s="8"/>
      <c r="L575" s="11"/>
      <c r="M575" s="15"/>
      <c r="N575" s="11"/>
      <c r="O575" s="11"/>
      <c r="P575" s="11"/>
      <c r="Q575" s="11"/>
      <c r="R575" s="11"/>
      <c r="Z575" s="25"/>
      <c r="AA575" s="73"/>
      <c r="AB575" s="25"/>
      <c r="AC575" s="25">
        <f>IF(T575&lt;Ds,'Rainfed corn'!E575,IF(T575&gt;Dd,0,'Rainfed corn'!E575*AB575))</f>
        <v>0</v>
      </c>
    </row>
    <row r="576" spans="1:29" x14ac:dyDescent="0.15">
      <c r="A576" s="170"/>
      <c r="B576" s="25"/>
      <c r="D576" s="7"/>
      <c r="E576" s="7"/>
      <c r="G576"/>
      <c r="I576" s="11"/>
      <c r="J576" s="8"/>
      <c r="L576" s="11"/>
      <c r="M576" s="15"/>
      <c r="N576" s="11"/>
      <c r="O576" s="11"/>
      <c r="P576" s="11"/>
      <c r="Q576" s="11"/>
      <c r="R576" s="11"/>
      <c r="Z576" s="25"/>
      <c r="AA576" s="73"/>
      <c r="AB576" s="25"/>
      <c r="AC576" s="25">
        <f>IF(T576&lt;Ds,'Rainfed corn'!E576,IF(T576&gt;Dd,0,'Rainfed corn'!E576*AB576))</f>
        <v>0</v>
      </c>
    </row>
    <row r="577" spans="1:29" x14ac:dyDescent="0.15">
      <c r="A577" s="170"/>
      <c r="B577" s="25"/>
      <c r="D577" s="7"/>
      <c r="E577" s="7"/>
      <c r="G577"/>
      <c r="I577" s="11"/>
      <c r="J577" s="8"/>
      <c r="L577" s="11"/>
      <c r="M577" s="15"/>
      <c r="N577" s="11"/>
      <c r="O577" s="11"/>
      <c r="P577" s="11"/>
      <c r="Q577" s="11"/>
      <c r="R577" s="11"/>
      <c r="Z577" s="25"/>
      <c r="AA577" s="73"/>
      <c r="AB577" s="25"/>
      <c r="AC577" s="25">
        <f>IF(T577&lt;Ds,'Rainfed corn'!E577,IF(T577&gt;Dd,0,'Rainfed corn'!E577*AB577))</f>
        <v>0</v>
      </c>
    </row>
    <row r="578" spans="1:29" x14ac:dyDescent="0.15">
      <c r="A578" s="170"/>
      <c r="B578" s="25"/>
      <c r="D578" s="7"/>
      <c r="E578" s="7"/>
      <c r="G578"/>
      <c r="I578" s="11"/>
      <c r="J578" s="8"/>
      <c r="L578" s="11"/>
      <c r="M578" s="15"/>
      <c r="N578" s="11"/>
      <c r="O578" s="11"/>
      <c r="P578" s="11"/>
      <c r="Q578" s="11"/>
      <c r="R578" s="11"/>
      <c r="Z578" s="25"/>
      <c r="AA578" s="73"/>
      <c r="AB578" s="25"/>
      <c r="AC578" s="25">
        <f>IF(T578&lt;Ds,'Rainfed corn'!E578,IF(T578&gt;Dd,0,'Rainfed corn'!E578*AB578))</f>
        <v>0</v>
      </c>
    </row>
    <row r="579" spans="1:29" x14ac:dyDescent="0.15">
      <c r="A579" s="170"/>
      <c r="B579" s="25"/>
      <c r="D579" s="7"/>
      <c r="E579" s="7"/>
      <c r="G579"/>
      <c r="I579" s="11"/>
      <c r="J579" s="8"/>
      <c r="L579" s="11"/>
      <c r="M579" s="15"/>
      <c r="N579" s="11"/>
      <c r="O579" s="11"/>
      <c r="P579" s="11"/>
      <c r="Q579" s="11"/>
      <c r="R579" s="11"/>
      <c r="Z579" s="25"/>
      <c r="AA579" s="73"/>
      <c r="AB579" s="25"/>
      <c r="AC579" s="25">
        <f>IF(T579&lt;Ds,'Rainfed corn'!E579,IF(T579&gt;Dd,0,'Rainfed corn'!E579*AB579))</f>
        <v>0</v>
      </c>
    </row>
    <row r="580" spans="1:29" x14ac:dyDescent="0.15">
      <c r="A580" s="170"/>
      <c r="B580" s="25"/>
      <c r="D580" s="7"/>
      <c r="E580" s="7"/>
      <c r="G580"/>
      <c r="I580" s="11"/>
      <c r="J580" s="8"/>
      <c r="L580" s="11"/>
      <c r="M580" s="15"/>
      <c r="N580" s="11"/>
      <c r="O580" s="11"/>
      <c r="P580" s="11"/>
      <c r="Q580" s="11"/>
      <c r="R580" s="11"/>
      <c r="Z580" s="25"/>
      <c r="AA580" s="73"/>
      <c r="AB580" s="25"/>
      <c r="AC580" s="25">
        <f>IF(T580&lt;Ds,'Rainfed corn'!E580,IF(T580&gt;Dd,0,'Rainfed corn'!E580*AB580))</f>
        <v>0</v>
      </c>
    </row>
    <row r="581" spans="1:29" x14ac:dyDescent="0.15">
      <c r="A581" s="170"/>
      <c r="B581" s="25"/>
      <c r="D581" s="7"/>
      <c r="E581" s="7"/>
      <c r="G581"/>
      <c r="I581" s="11"/>
      <c r="J581" s="8"/>
      <c r="L581" s="11"/>
      <c r="M581" s="15"/>
      <c r="N581" s="11"/>
      <c r="O581" s="11"/>
      <c r="P581" s="11"/>
      <c r="Q581" s="11"/>
      <c r="R581" s="11"/>
      <c r="Z581" s="25"/>
      <c r="AA581" s="73"/>
      <c r="AB581" s="25"/>
      <c r="AC581" s="25">
        <f>IF(T581&lt;Ds,'Rainfed corn'!E581,IF(T581&gt;Dd,0,'Rainfed corn'!E581*AB581))</f>
        <v>0</v>
      </c>
    </row>
    <row r="582" spans="1:29" x14ac:dyDescent="0.15">
      <c r="A582" s="170"/>
      <c r="B582" s="25"/>
      <c r="D582" s="7"/>
      <c r="E582" s="7"/>
      <c r="G582"/>
      <c r="I582" s="11"/>
      <c r="J582" s="8"/>
      <c r="L582" s="11"/>
      <c r="M582" s="15"/>
      <c r="N582" s="11"/>
      <c r="O582" s="11"/>
      <c r="P582" s="11"/>
      <c r="Q582" s="11"/>
      <c r="R582" s="11"/>
      <c r="Z582" s="25"/>
      <c r="AA582" s="73"/>
      <c r="AB582" s="25"/>
      <c r="AC582" s="25">
        <f>IF(T582&lt;Ds,'Rainfed corn'!E582,IF(T582&gt;Dd,0,'Rainfed corn'!E582*AB582))</f>
        <v>0</v>
      </c>
    </row>
    <row r="583" spans="1:29" x14ac:dyDescent="0.15">
      <c r="A583" s="170"/>
      <c r="B583" s="25"/>
      <c r="D583" s="7"/>
      <c r="E583" s="7"/>
      <c r="G583"/>
      <c r="I583" s="11"/>
      <c r="J583" s="8"/>
      <c r="L583" s="11"/>
      <c r="M583" s="15"/>
      <c r="N583" s="11"/>
      <c r="O583" s="11"/>
      <c r="P583" s="11"/>
      <c r="Q583" s="11"/>
      <c r="R583" s="11"/>
      <c r="Z583" s="25"/>
      <c r="AA583" s="73"/>
      <c r="AB583" s="25"/>
      <c r="AC583" s="25">
        <f>IF(T583&lt;Ds,'Rainfed corn'!E583,IF(T583&gt;Dd,0,'Rainfed corn'!E583*AB583))</f>
        <v>0</v>
      </c>
    </row>
    <row r="584" spans="1:29" x14ac:dyDescent="0.15">
      <c r="A584" s="170"/>
      <c r="B584" s="25"/>
      <c r="D584" s="7"/>
      <c r="E584" s="7"/>
      <c r="G584"/>
      <c r="I584" s="11"/>
      <c r="J584" s="8"/>
      <c r="L584" s="11"/>
      <c r="M584" s="15"/>
      <c r="N584" s="11"/>
      <c r="O584" s="11"/>
      <c r="P584" s="11"/>
      <c r="Q584" s="11"/>
      <c r="R584" s="11"/>
      <c r="Z584" s="25"/>
      <c r="AA584" s="73"/>
      <c r="AB584" s="25"/>
      <c r="AC584" s="25">
        <f>IF(T584&lt;Ds,'Rainfed corn'!E584,IF(T584&gt;Dd,0,'Rainfed corn'!E584*AB584))</f>
        <v>0</v>
      </c>
    </row>
    <row r="585" spans="1:29" x14ac:dyDescent="0.15">
      <c r="A585" s="170"/>
      <c r="B585" s="25"/>
      <c r="D585" s="7"/>
      <c r="E585" s="7"/>
      <c r="G585"/>
      <c r="I585" s="11"/>
      <c r="J585" s="8"/>
      <c r="L585" s="11"/>
      <c r="M585" s="15"/>
      <c r="N585" s="11"/>
      <c r="O585" s="11"/>
      <c r="P585" s="11"/>
      <c r="Q585" s="11"/>
      <c r="R585" s="11"/>
      <c r="Z585" s="25"/>
      <c r="AA585" s="73"/>
      <c r="AB585" s="25"/>
      <c r="AC585" s="25">
        <f>IF(T585&lt;Ds,'Rainfed corn'!E585,IF(T585&gt;Dd,0,'Rainfed corn'!E585*AB585))</f>
        <v>0</v>
      </c>
    </row>
    <row r="586" spans="1:29" x14ac:dyDescent="0.15">
      <c r="A586" s="170"/>
      <c r="B586" s="25"/>
      <c r="D586" s="7"/>
      <c r="E586" s="7"/>
      <c r="G586"/>
      <c r="I586" s="11"/>
      <c r="J586" s="8"/>
      <c r="L586" s="11"/>
      <c r="M586" s="15"/>
      <c r="N586" s="11"/>
      <c r="O586" s="11"/>
      <c r="P586" s="11"/>
      <c r="Q586" s="11"/>
      <c r="R586" s="11"/>
      <c r="Z586" s="25"/>
      <c r="AA586" s="73"/>
      <c r="AB586" s="25"/>
      <c r="AC586" s="25">
        <f>IF(T586&lt;Ds,'Rainfed corn'!E586,IF(T586&gt;Dd,0,'Rainfed corn'!E586*AB586))</f>
        <v>0</v>
      </c>
    </row>
    <row r="587" spans="1:29" x14ac:dyDescent="0.15">
      <c r="A587" s="170"/>
      <c r="B587" s="25"/>
      <c r="D587" s="7"/>
      <c r="E587" s="7"/>
      <c r="G587"/>
      <c r="I587" s="11"/>
      <c r="J587" s="8"/>
      <c r="L587" s="11"/>
      <c r="M587" s="15"/>
      <c r="N587" s="11"/>
      <c r="O587" s="11"/>
      <c r="P587" s="11"/>
      <c r="Q587" s="11"/>
      <c r="R587" s="11"/>
      <c r="Z587" s="25"/>
      <c r="AA587" s="73"/>
      <c r="AB587" s="25"/>
      <c r="AC587" s="25">
        <f>IF(T587&lt;Ds,'Rainfed corn'!E587,IF(T587&gt;Dd,0,'Rainfed corn'!E587*AB587))</f>
        <v>0</v>
      </c>
    </row>
    <row r="588" spans="1:29" x14ac:dyDescent="0.15">
      <c r="A588" s="170"/>
      <c r="B588" s="25"/>
      <c r="D588" s="7"/>
      <c r="E588" s="7"/>
      <c r="G588"/>
      <c r="I588" s="11"/>
      <c r="J588" s="8"/>
      <c r="L588" s="11"/>
      <c r="M588" s="15"/>
      <c r="N588" s="11"/>
      <c r="O588" s="11"/>
      <c r="P588" s="11"/>
      <c r="Q588" s="11"/>
      <c r="R588" s="11"/>
      <c r="Z588" s="25"/>
      <c r="AA588" s="73"/>
      <c r="AB588" s="25"/>
      <c r="AC588" s="25">
        <f>IF(T588&lt;Ds,'Rainfed corn'!E588,IF(T588&gt;Dd,0,'Rainfed corn'!E588*AB588))</f>
        <v>0</v>
      </c>
    </row>
    <row r="589" spans="1:29" x14ac:dyDescent="0.15">
      <c r="A589" s="170"/>
      <c r="B589" s="25"/>
      <c r="D589" s="7"/>
      <c r="E589" s="7"/>
      <c r="G589"/>
      <c r="I589" s="11"/>
      <c r="J589" s="8"/>
      <c r="L589" s="11"/>
      <c r="M589" s="15"/>
      <c r="N589" s="11"/>
      <c r="O589" s="11"/>
      <c r="P589" s="11"/>
      <c r="Q589" s="11"/>
      <c r="R589" s="11"/>
      <c r="Z589" s="25"/>
      <c r="AA589" s="73"/>
      <c r="AB589" s="25"/>
      <c r="AC589" s="25">
        <f>IF(T589&lt;Ds,'Rainfed corn'!E589,IF(T589&gt;Dd,0,'Rainfed corn'!E589*AB589))</f>
        <v>0</v>
      </c>
    </row>
    <row r="590" spans="1:29" x14ac:dyDescent="0.15">
      <c r="A590" s="170"/>
      <c r="B590" s="25"/>
      <c r="D590" s="7"/>
      <c r="E590" s="7"/>
      <c r="G590"/>
      <c r="I590" s="11"/>
      <c r="J590" s="8"/>
      <c r="L590" s="11"/>
      <c r="M590" s="15"/>
      <c r="N590" s="11"/>
      <c r="O590" s="11"/>
      <c r="P590" s="11"/>
      <c r="Q590" s="11"/>
      <c r="R590" s="11"/>
      <c r="Z590" s="25"/>
      <c r="AA590" s="73"/>
      <c r="AB590" s="25"/>
      <c r="AC590" s="25">
        <f>IF(T590&lt;Ds,'Rainfed corn'!E590,IF(T590&gt;Dd,0,'Rainfed corn'!E590*AB590))</f>
        <v>0</v>
      </c>
    </row>
    <row r="591" spans="1:29" x14ac:dyDescent="0.15">
      <c r="A591" s="170"/>
      <c r="B591" s="25"/>
      <c r="D591" s="7"/>
      <c r="E591" s="7"/>
      <c r="G591"/>
      <c r="I591" s="11"/>
      <c r="J591" s="8"/>
      <c r="L591" s="11"/>
      <c r="M591" s="15"/>
      <c r="N591" s="11"/>
      <c r="O591" s="11"/>
      <c r="P591" s="11"/>
      <c r="Q591" s="11"/>
      <c r="R591" s="11"/>
      <c r="Z591" s="25"/>
      <c r="AA591" s="73"/>
      <c r="AB591" s="25"/>
      <c r="AC591" s="25">
        <f>IF(T591&lt;Ds,'Rainfed corn'!E591,IF(T591&gt;Dd,0,'Rainfed corn'!E591*AB591))</f>
        <v>0</v>
      </c>
    </row>
    <row r="592" spans="1:29" x14ac:dyDescent="0.15">
      <c r="A592" s="170"/>
      <c r="B592" s="25"/>
      <c r="D592" s="7"/>
      <c r="E592" s="7"/>
      <c r="G592"/>
      <c r="I592" s="11"/>
      <c r="J592" s="8"/>
      <c r="L592" s="11"/>
      <c r="M592" s="15"/>
      <c r="N592" s="11"/>
      <c r="O592" s="11"/>
      <c r="P592" s="11"/>
      <c r="Q592" s="11"/>
      <c r="R592" s="11"/>
      <c r="Z592" s="25"/>
      <c r="AA592" s="73"/>
      <c r="AB592" s="25"/>
      <c r="AC592" s="25">
        <f>IF(T592&lt;Ds,'Rainfed corn'!E592,IF(T592&gt;Dd,0,'Rainfed corn'!E592*AB592))</f>
        <v>0</v>
      </c>
    </row>
    <row r="593" spans="1:29" x14ac:dyDescent="0.15">
      <c r="A593" s="170"/>
      <c r="B593" s="25"/>
      <c r="D593" s="7"/>
      <c r="E593" s="7"/>
      <c r="G593"/>
      <c r="I593" s="11"/>
      <c r="J593" s="8"/>
      <c r="L593" s="11"/>
      <c r="M593" s="15"/>
      <c r="N593" s="11"/>
      <c r="O593" s="11"/>
      <c r="P593" s="11"/>
      <c r="Q593" s="11"/>
      <c r="R593" s="11"/>
      <c r="Z593" s="25"/>
      <c r="AA593" s="73"/>
      <c r="AB593" s="25"/>
      <c r="AC593" s="25">
        <f>IF(T593&lt;Ds,'Rainfed corn'!E593,IF(T593&gt;Dd,0,'Rainfed corn'!E593*AB593))</f>
        <v>0</v>
      </c>
    </row>
    <row r="594" spans="1:29" x14ac:dyDescent="0.15">
      <c r="A594" s="170"/>
      <c r="B594" s="25"/>
      <c r="D594" s="7"/>
      <c r="E594" s="7"/>
      <c r="G594"/>
      <c r="I594" s="11"/>
      <c r="J594" s="8"/>
      <c r="L594" s="11"/>
      <c r="M594" s="15"/>
      <c r="N594" s="11"/>
      <c r="O594" s="11"/>
      <c r="P594" s="11"/>
      <c r="Q594" s="11"/>
      <c r="R594" s="11"/>
      <c r="Z594" s="25"/>
      <c r="AA594" s="73"/>
      <c r="AB594" s="25"/>
      <c r="AC594" s="25">
        <f>IF(T594&lt;Ds,'Rainfed corn'!E594,IF(T594&gt;Dd,0,'Rainfed corn'!E594*AB594))</f>
        <v>0</v>
      </c>
    </row>
    <row r="595" spans="1:29" x14ac:dyDescent="0.15">
      <c r="A595" s="170"/>
      <c r="B595" s="25"/>
      <c r="D595" s="7"/>
      <c r="E595" s="7"/>
      <c r="G595"/>
      <c r="I595" s="11"/>
      <c r="J595" s="8"/>
      <c r="L595" s="11"/>
      <c r="M595" s="15"/>
      <c r="N595" s="11"/>
      <c r="O595" s="11"/>
      <c r="P595" s="11"/>
      <c r="Q595" s="11"/>
      <c r="R595" s="11"/>
      <c r="Z595" s="25"/>
      <c r="AA595" s="73"/>
      <c r="AB595" s="25"/>
      <c r="AC595" s="25">
        <f>IF(T595&lt;Ds,'Rainfed corn'!E595,IF(T595&gt;Dd,0,'Rainfed corn'!E595*AB595))</f>
        <v>0</v>
      </c>
    </row>
    <row r="596" spans="1:29" x14ac:dyDescent="0.15">
      <c r="A596" s="170"/>
      <c r="B596" s="25"/>
      <c r="D596" s="7"/>
      <c r="E596" s="7"/>
      <c r="G596"/>
      <c r="I596" s="11"/>
      <c r="J596" s="8"/>
      <c r="L596" s="11"/>
      <c r="M596" s="15"/>
      <c r="N596" s="11"/>
      <c r="O596" s="11"/>
      <c r="P596" s="11"/>
      <c r="Q596" s="11"/>
      <c r="R596" s="11"/>
      <c r="Z596" s="25"/>
      <c r="AA596" s="73"/>
      <c r="AB596" s="25"/>
      <c r="AC596" s="25">
        <f>IF(T596&lt;Ds,'Rainfed corn'!E596,IF(T596&gt;Dd,0,'Rainfed corn'!E596*AB596))</f>
        <v>0</v>
      </c>
    </row>
    <row r="597" spans="1:29" x14ac:dyDescent="0.15">
      <c r="A597" s="170"/>
      <c r="B597" s="25"/>
      <c r="D597" s="7"/>
      <c r="E597" s="7"/>
      <c r="G597"/>
      <c r="I597" s="11"/>
      <c r="J597" s="8"/>
      <c r="L597" s="11"/>
      <c r="M597" s="15"/>
      <c r="N597" s="11"/>
      <c r="O597" s="11"/>
      <c r="P597" s="11"/>
      <c r="Q597" s="11"/>
      <c r="R597" s="11"/>
      <c r="Z597" s="25"/>
      <c r="AA597" s="73"/>
      <c r="AB597" s="25"/>
      <c r="AC597" s="25">
        <f>IF(T597&lt;Ds,'Rainfed corn'!E597,IF(T597&gt;Dd,0,'Rainfed corn'!E597*AB597))</f>
        <v>0</v>
      </c>
    </row>
    <row r="598" spans="1:29" x14ac:dyDescent="0.15">
      <c r="A598" s="170"/>
      <c r="B598" s="25"/>
      <c r="D598" s="7"/>
      <c r="E598" s="7"/>
      <c r="G598"/>
      <c r="I598" s="11"/>
      <c r="J598" s="8"/>
      <c r="L598" s="11"/>
      <c r="M598" s="15"/>
      <c r="N598" s="11"/>
      <c r="O598" s="11"/>
      <c r="P598" s="11"/>
      <c r="Q598" s="11"/>
      <c r="R598" s="11"/>
      <c r="Z598" s="25"/>
      <c r="AA598" s="73"/>
      <c r="AB598" s="25"/>
      <c r="AC598" s="25">
        <f>IF(T598&lt;Ds,'Rainfed corn'!E598,IF(T598&gt;Dd,0,'Rainfed corn'!E598*AB598))</f>
        <v>0</v>
      </c>
    </row>
    <row r="599" spans="1:29" x14ac:dyDescent="0.15">
      <c r="A599" s="170"/>
      <c r="B599" s="25"/>
      <c r="D599" s="7"/>
      <c r="E599" s="7"/>
      <c r="G599"/>
      <c r="I599" s="11"/>
      <c r="J599" s="8"/>
      <c r="L599" s="11"/>
      <c r="M599" s="15"/>
      <c r="N599" s="11"/>
      <c r="O599" s="11"/>
      <c r="P599" s="11"/>
      <c r="Q599" s="11"/>
      <c r="R599" s="11"/>
      <c r="Z599" s="25"/>
      <c r="AA599" s="73"/>
      <c r="AB599" s="25"/>
      <c r="AC599" s="25">
        <f>IF(T599&lt;Ds,'Rainfed corn'!E599,IF(T599&gt;Dd,0,'Rainfed corn'!E599*AB599))</f>
        <v>0</v>
      </c>
    </row>
    <row r="600" spans="1:29" x14ac:dyDescent="0.15">
      <c r="A600" s="170"/>
      <c r="B600" s="25"/>
      <c r="D600" s="7"/>
      <c r="E600" s="7"/>
      <c r="G600"/>
      <c r="I600" s="11"/>
      <c r="J600" s="8"/>
      <c r="L600" s="11"/>
      <c r="M600" s="15"/>
      <c r="N600" s="11"/>
      <c r="O600" s="11"/>
      <c r="P600" s="11"/>
      <c r="Q600" s="11"/>
      <c r="R600" s="11"/>
      <c r="Z600" s="25"/>
      <c r="AA600" s="73"/>
      <c r="AB600" s="25"/>
      <c r="AC600" s="25">
        <f>IF(T600&lt;Ds,'Rainfed corn'!E600,IF(T600&gt;Dd,0,'Rainfed corn'!E600*AB600))</f>
        <v>0</v>
      </c>
    </row>
    <row r="601" spans="1:29" x14ac:dyDescent="0.15">
      <c r="A601" s="170"/>
      <c r="B601" s="25"/>
      <c r="D601" s="7"/>
      <c r="E601" s="7"/>
      <c r="G601"/>
      <c r="I601" s="11"/>
      <c r="J601" s="8"/>
      <c r="L601" s="11"/>
      <c r="M601" s="15"/>
      <c r="N601" s="11"/>
      <c r="O601" s="11"/>
      <c r="P601" s="11"/>
      <c r="Q601" s="11"/>
      <c r="R601" s="11"/>
      <c r="Z601" s="25"/>
      <c r="AA601" s="73"/>
      <c r="AB601" s="25"/>
      <c r="AC601" s="25">
        <f>IF(T601&lt;Ds,'Rainfed corn'!E601,IF(T601&gt;Dd,0,'Rainfed corn'!E601*AB601))</f>
        <v>0</v>
      </c>
    </row>
    <row r="602" spans="1:29" x14ac:dyDescent="0.15">
      <c r="A602" s="170"/>
      <c r="B602" s="25"/>
      <c r="D602" s="7"/>
      <c r="E602" s="7"/>
      <c r="G602"/>
      <c r="I602" s="11"/>
      <c r="J602" s="8"/>
      <c r="L602" s="11"/>
      <c r="M602" s="15"/>
      <c r="N602" s="11"/>
      <c r="O602" s="11"/>
      <c r="P602" s="11"/>
      <c r="Q602" s="11"/>
      <c r="R602" s="11"/>
      <c r="Z602" s="25"/>
      <c r="AA602" s="73"/>
      <c r="AB602" s="25"/>
      <c r="AC602" s="25">
        <f>IF(T602&lt;Ds,'Rainfed corn'!E602,IF(T602&gt;Dd,0,'Rainfed corn'!E602*AB602))</f>
        <v>0</v>
      </c>
    </row>
    <row r="603" spans="1:29" x14ac:dyDescent="0.15">
      <c r="A603" s="170"/>
      <c r="B603" s="25"/>
      <c r="D603" s="7"/>
      <c r="E603" s="7"/>
      <c r="G603"/>
      <c r="I603" s="11"/>
      <c r="J603" s="8"/>
      <c r="L603" s="11"/>
      <c r="M603" s="15"/>
      <c r="N603" s="11"/>
      <c r="O603" s="11"/>
      <c r="P603" s="11"/>
      <c r="Q603" s="11"/>
      <c r="R603" s="11"/>
      <c r="Z603" s="25"/>
      <c r="AA603" s="73"/>
      <c r="AB603" s="25"/>
      <c r="AC603" s="25">
        <f>IF(T603&lt;Ds,'Rainfed corn'!E603,IF(T603&gt;Dd,0,'Rainfed corn'!E603*AB603))</f>
        <v>0</v>
      </c>
    </row>
    <row r="604" spans="1:29" x14ac:dyDescent="0.15">
      <c r="A604" s="170"/>
      <c r="B604" s="25"/>
      <c r="D604" s="7"/>
      <c r="E604" s="7"/>
      <c r="G604"/>
      <c r="I604" s="11"/>
      <c r="J604" s="8"/>
      <c r="L604" s="11"/>
      <c r="M604" s="15"/>
      <c r="N604" s="11"/>
      <c r="O604" s="11"/>
      <c r="P604" s="11"/>
      <c r="Q604" s="11"/>
      <c r="R604" s="11"/>
      <c r="Z604" s="25"/>
      <c r="AA604" s="73"/>
      <c r="AB604" s="25"/>
      <c r="AC604" s="25">
        <f>IF(T604&lt;Ds,'Rainfed corn'!E604,IF(T604&gt;Dd,0,'Rainfed corn'!E604*AB604))</f>
        <v>0</v>
      </c>
    </row>
    <row r="605" spans="1:29" x14ac:dyDescent="0.15">
      <c r="A605" s="170"/>
      <c r="B605" s="25"/>
      <c r="D605" s="7"/>
      <c r="E605" s="7"/>
      <c r="G605"/>
      <c r="I605" s="11"/>
      <c r="J605" s="8"/>
      <c r="L605" s="11"/>
      <c r="M605" s="15"/>
      <c r="N605" s="11"/>
      <c r="O605" s="11"/>
      <c r="P605" s="11"/>
      <c r="Q605" s="11"/>
      <c r="R605" s="11"/>
      <c r="Z605" s="25"/>
      <c r="AA605" s="73"/>
      <c r="AB605" s="25"/>
      <c r="AC605" s="25">
        <f>IF(T605&lt;Ds,'Rainfed corn'!E605,IF(T605&gt;Dd,0,'Rainfed corn'!E605*AB605))</f>
        <v>0</v>
      </c>
    </row>
    <row r="606" spans="1:29" x14ac:dyDescent="0.15">
      <c r="A606" s="170"/>
      <c r="B606" s="25"/>
      <c r="D606" s="7"/>
      <c r="E606" s="7"/>
      <c r="G606"/>
      <c r="I606" s="11"/>
      <c r="J606" s="8"/>
      <c r="L606" s="11"/>
      <c r="M606" s="15"/>
      <c r="N606" s="11"/>
      <c r="O606" s="11"/>
      <c r="P606" s="11"/>
      <c r="Q606" s="11"/>
      <c r="R606" s="11"/>
      <c r="Z606" s="25"/>
      <c r="AA606" s="73"/>
      <c r="AB606" s="25"/>
      <c r="AC606" s="25">
        <f>IF(T606&lt;Ds,'Rainfed corn'!E606,IF(T606&gt;Dd,0,'Rainfed corn'!E606*AB606))</f>
        <v>0</v>
      </c>
    </row>
    <row r="607" spans="1:29" x14ac:dyDescent="0.15">
      <c r="A607" s="170"/>
      <c r="B607" s="25"/>
      <c r="D607" s="7"/>
      <c r="E607" s="7"/>
      <c r="G607"/>
      <c r="I607" s="11"/>
      <c r="J607" s="8"/>
      <c r="L607" s="11"/>
      <c r="M607" s="15"/>
      <c r="N607" s="11"/>
      <c r="O607" s="11"/>
      <c r="P607" s="11"/>
      <c r="Q607" s="11"/>
      <c r="R607" s="11"/>
      <c r="Z607" s="25"/>
      <c r="AA607" s="73"/>
      <c r="AB607" s="25"/>
      <c r="AC607" s="25">
        <f>IF(T607&lt;Ds,'Rainfed corn'!E607,IF(T607&gt;Dd,0,'Rainfed corn'!E607*AB607))</f>
        <v>0</v>
      </c>
    </row>
    <row r="608" spans="1:29" x14ac:dyDescent="0.15">
      <c r="A608" s="170"/>
      <c r="B608" s="25"/>
      <c r="D608" s="7"/>
      <c r="E608" s="7"/>
      <c r="G608"/>
      <c r="I608" s="11"/>
      <c r="J608" s="8"/>
      <c r="L608" s="11"/>
      <c r="M608" s="15"/>
      <c r="N608" s="11"/>
      <c r="O608" s="11"/>
      <c r="P608" s="11"/>
      <c r="Q608" s="11"/>
      <c r="R608" s="11"/>
      <c r="Z608" s="25"/>
      <c r="AA608" s="73"/>
      <c r="AB608" s="25"/>
      <c r="AC608" s="25">
        <f>IF(T608&lt;Ds,'Rainfed corn'!E608,IF(T608&gt;Dd,0,'Rainfed corn'!E608*AB608))</f>
        <v>0</v>
      </c>
    </row>
    <row r="609" spans="1:29" x14ac:dyDescent="0.15">
      <c r="A609" s="170"/>
      <c r="B609" s="25"/>
      <c r="D609" s="7"/>
      <c r="E609" s="7"/>
      <c r="G609"/>
      <c r="I609" s="11"/>
      <c r="J609" s="8"/>
      <c r="L609" s="11"/>
      <c r="M609" s="15"/>
      <c r="N609" s="11"/>
      <c r="O609" s="11"/>
      <c r="P609" s="11"/>
      <c r="Q609" s="11"/>
      <c r="R609" s="11"/>
      <c r="Z609" s="25"/>
      <c r="AA609" s="73"/>
      <c r="AB609" s="25"/>
      <c r="AC609" s="25">
        <f>IF(T609&lt;Ds,'Rainfed corn'!E609,IF(T609&gt;Dd,0,'Rainfed corn'!E609*AB609))</f>
        <v>0</v>
      </c>
    </row>
    <row r="610" spans="1:29" x14ac:dyDescent="0.15">
      <c r="A610" s="170"/>
      <c r="B610" s="25"/>
      <c r="D610" s="7"/>
      <c r="E610" s="7"/>
      <c r="G610"/>
      <c r="I610" s="11"/>
      <c r="J610" s="8"/>
      <c r="L610" s="11"/>
      <c r="M610" s="15"/>
      <c r="N610" s="11"/>
      <c r="O610" s="11"/>
      <c r="P610" s="11"/>
      <c r="Q610" s="11"/>
      <c r="R610" s="11"/>
      <c r="Z610" s="25"/>
      <c r="AA610" s="73"/>
      <c r="AB610" s="25"/>
      <c r="AC610" s="25">
        <f>IF(T610&lt;Ds,'Rainfed corn'!E610,IF(T610&gt;Dd,0,'Rainfed corn'!E610*AB610))</f>
        <v>0</v>
      </c>
    </row>
    <row r="611" spans="1:29" x14ac:dyDescent="0.15">
      <c r="A611" s="170"/>
      <c r="B611" s="25"/>
      <c r="D611" s="7"/>
      <c r="E611" s="7"/>
      <c r="G611"/>
      <c r="I611" s="11"/>
      <c r="J611" s="8"/>
      <c r="L611" s="11"/>
      <c r="M611" s="15"/>
      <c r="N611" s="11"/>
      <c r="O611" s="11"/>
      <c r="P611" s="11"/>
      <c r="Q611" s="11"/>
      <c r="R611" s="11"/>
      <c r="Z611" s="25"/>
      <c r="AA611" s="73"/>
      <c r="AB611" s="25"/>
      <c r="AC611" s="25">
        <f>IF(T611&lt;Ds,'Rainfed corn'!E611,IF(T611&gt;Dd,0,'Rainfed corn'!E611*AB611))</f>
        <v>0</v>
      </c>
    </row>
    <row r="612" spans="1:29" x14ac:dyDescent="0.15">
      <c r="A612" s="170"/>
      <c r="B612" s="25"/>
      <c r="D612" s="7"/>
      <c r="E612" s="7"/>
      <c r="G612"/>
      <c r="I612" s="11"/>
      <c r="J612" s="8"/>
      <c r="L612" s="11"/>
      <c r="M612" s="15"/>
      <c r="N612" s="11"/>
      <c r="O612" s="11"/>
      <c r="P612" s="11"/>
      <c r="Q612" s="11"/>
      <c r="R612" s="11"/>
      <c r="Z612" s="25"/>
      <c r="AA612" s="73"/>
      <c r="AB612" s="25"/>
      <c r="AC612" s="25">
        <f>IF(T612&lt;Ds,'Rainfed corn'!E612,IF(T612&gt;Dd,0,'Rainfed corn'!E612*AB612))</f>
        <v>0</v>
      </c>
    </row>
    <row r="613" spans="1:29" x14ac:dyDescent="0.15">
      <c r="A613" s="170"/>
      <c r="B613" s="25"/>
      <c r="D613" s="7"/>
      <c r="E613" s="7"/>
      <c r="G613"/>
      <c r="I613" s="11"/>
      <c r="J613" s="8"/>
      <c r="L613" s="11"/>
      <c r="M613" s="15"/>
      <c r="N613" s="11"/>
      <c r="O613" s="11"/>
      <c r="P613" s="11"/>
      <c r="Q613" s="11"/>
      <c r="R613" s="11"/>
      <c r="Z613" s="25"/>
      <c r="AA613" s="73"/>
      <c r="AB613" s="25"/>
      <c r="AC613" s="25">
        <f>IF(T613&lt;Ds,'Rainfed corn'!E613,IF(T613&gt;Dd,0,'Rainfed corn'!E613*AB613))</f>
        <v>0</v>
      </c>
    </row>
    <row r="614" spans="1:29" x14ac:dyDescent="0.15">
      <c r="A614" s="170"/>
      <c r="B614" s="25"/>
      <c r="D614" s="7"/>
      <c r="E614" s="7"/>
      <c r="G614"/>
      <c r="I614" s="11"/>
      <c r="J614" s="8"/>
      <c r="L614" s="11"/>
      <c r="M614" s="15"/>
      <c r="N614" s="11"/>
      <c r="O614" s="11"/>
      <c r="P614" s="11"/>
      <c r="Q614" s="11"/>
      <c r="R614" s="11"/>
      <c r="Z614" s="25"/>
      <c r="AA614" s="73"/>
      <c r="AB614" s="25"/>
      <c r="AC614" s="25">
        <f>IF(T614&lt;Ds,'Rainfed corn'!E614,IF(T614&gt;Dd,0,'Rainfed corn'!E614*AB614))</f>
        <v>0</v>
      </c>
    </row>
    <row r="615" spans="1:29" x14ac:dyDescent="0.15">
      <c r="A615" s="170"/>
      <c r="B615" s="25"/>
      <c r="D615" s="7"/>
      <c r="E615" s="7"/>
      <c r="G615"/>
      <c r="I615" s="11"/>
      <c r="J615" s="8"/>
      <c r="L615" s="11"/>
      <c r="M615" s="15"/>
      <c r="N615" s="11"/>
      <c r="O615" s="11"/>
      <c r="P615" s="11"/>
      <c r="Q615" s="11"/>
      <c r="R615" s="11"/>
      <c r="Z615" s="25"/>
      <c r="AA615" s="73"/>
      <c r="AB615" s="25"/>
      <c r="AC615" s="25">
        <f>IF(T615&lt;Ds,'Rainfed corn'!E615,IF(T615&gt;Dd,0,'Rainfed corn'!E615*AB615))</f>
        <v>0</v>
      </c>
    </row>
    <row r="616" spans="1:29" x14ac:dyDescent="0.15">
      <c r="A616" s="170"/>
      <c r="B616" s="25"/>
      <c r="D616" s="7"/>
      <c r="E616" s="7"/>
      <c r="G616"/>
      <c r="I616" s="11"/>
      <c r="J616" s="8"/>
      <c r="L616" s="11"/>
      <c r="M616" s="15"/>
      <c r="N616" s="11"/>
      <c r="O616" s="11"/>
      <c r="P616" s="11"/>
      <c r="Q616" s="11"/>
      <c r="R616" s="11"/>
      <c r="Z616" s="25"/>
      <c r="AA616" s="73"/>
      <c r="AB616" s="25"/>
      <c r="AC616" s="25">
        <f>IF(T616&lt;Ds,'Rainfed corn'!E616,IF(T616&gt;Dd,0,'Rainfed corn'!E616*AB616))</f>
        <v>0</v>
      </c>
    </row>
    <row r="617" spans="1:29" x14ac:dyDescent="0.15">
      <c r="A617" s="170"/>
      <c r="B617" s="25"/>
      <c r="D617" s="7"/>
      <c r="E617" s="7"/>
      <c r="G617"/>
      <c r="I617" s="11"/>
      <c r="J617" s="8"/>
      <c r="L617" s="11"/>
      <c r="M617" s="15"/>
      <c r="N617" s="11"/>
      <c r="O617" s="11"/>
      <c r="P617" s="11"/>
      <c r="Q617" s="11"/>
      <c r="R617" s="11"/>
      <c r="Z617" s="25"/>
      <c r="AA617" s="73"/>
      <c r="AB617" s="25"/>
      <c r="AC617" s="25">
        <f>IF(T617&lt;Ds,'Rainfed corn'!E617,IF(T617&gt;Dd,0,'Rainfed corn'!E617*AB617))</f>
        <v>0</v>
      </c>
    </row>
    <row r="618" spans="1:29" x14ac:dyDescent="0.15">
      <c r="A618" s="170"/>
      <c r="B618" s="25"/>
      <c r="D618" s="7"/>
      <c r="E618" s="7"/>
      <c r="G618"/>
      <c r="I618" s="11"/>
      <c r="J618" s="8"/>
      <c r="L618" s="11"/>
      <c r="M618" s="15"/>
      <c r="N618" s="11"/>
      <c r="O618" s="11"/>
      <c r="P618" s="11"/>
      <c r="Q618" s="11"/>
      <c r="R618" s="11"/>
      <c r="Z618" s="25"/>
      <c r="AA618" s="73"/>
      <c r="AB618" s="25"/>
      <c r="AC618" s="25">
        <f>IF(T618&lt;Ds,'Rainfed corn'!E618,IF(T618&gt;Dd,0,'Rainfed corn'!E618*AB618))</f>
        <v>0</v>
      </c>
    </row>
    <row r="619" spans="1:29" x14ac:dyDescent="0.15">
      <c r="A619" s="170"/>
      <c r="B619" s="25"/>
      <c r="D619" s="7"/>
      <c r="E619" s="7"/>
      <c r="G619"/>
      <c r="I619" s="11"/>
      <c r="J619" s="8"/>
      <c r="L619" s="11"/>
      <c r="M619" s="15"/>
      <c r="N619" s="11"/>
      <c r="O619" s="11"/>
      <c r="P619" s="11"/>
      <c r="Q619" s="11"/>
      <c r="R619" s="11"/>
      <c r="Z619" s="25"/>
      <c r="AA619" s="73"/>
      <c r="AB619" s="25"/>
      <c r="AC619" s="25">
        <f>IF(T619&lt;Ds,'Rainfed corn'!E619,IF(T619&gt;Dd,0,'Rainfed corn'!E619*AB619))</f>
        <v>0</v>
      </c>
    </row>
    <row r="620" spans="1:29" x14ac:dyDescent="0.15">
      <c r="A620" s="170"/>
      <c r="B620" s="25"/>
      <c r="D620" s="7"/>
      <c r="E620" s="7"/>
      <c r="G620"/>
      <c r="I620" s="11"/>
      <c r="J620" s="8"/>
      <c r="L620" s="11"/>
      <c r="M620" s="15"/>
      <c r="N620" s="11"/>
      <c r="O620" s="11"/>
      <c r="P620" s="11"/>
      <c r="Q620" s="11"/>
      <c r="R620" s="11"/>
      <c r="Z620" s="25"/>
      <c r="AA620" s="73"/>
      <c r="AB620" s="25"/>
      <c r="AC620" s="25">
        <f>IF(T620&lt;Ds,'Rainfed corn'!E620,IF(T620&gt;Dd,0,'Rainfed corn'!E620*AB620))</f>
        <v>0</v>
      </c>
    </row>
    <row r="621" spans="1:29" x14ac:dyDescent="0.15">
      <c r="A621" s="170"/>
      <c r="B621" s="25"/>
      <c r="D621" s="7"/>
      <c r="E621" s="7"/>
      <c r="G621"/>
      <c r="I621" s="11"/>
      <c r="J621" s="8"/>
      <c r="L621" s="11"/>
      <c r="M621" s="15"/>
      <c r="N621" s="11"/>
      <c r="O621" s="11"/>
      <c r="P621" s="11"/>
      <c r="Q621" s="11"/>
      <c r="R621" s="11"/>
      <c r="Z621" s="25"/>
      <c r="AA621" s="73"/>
      <c r="AB621" s="25"/>
      <c r="AC621" s="25">
        <f>IF(T621&lt;Ds,'Rainfed corn'!E621,IF(T621&gt;Dd,0,'Rainfed corn'!E621*AB621))</f>
        <v>0</v>
      </c>
    </row>
    <row r="622" spans="1:29" x14ac:dyDescent="0.15">
      <c r="A622" s="170"/>
      <c r="B622" s="25"/>
      <c r="D622" s="7"/>
      <c r="E622" s="7"/>
      <c r="G622"/>
      <c r="I622" s="11"/>
      <c r="J622" s="8"/>
      <c r="L622" s="11"/>
      <c r="M622" s="15"/>
      <c r="N622" s="11"/>
      <c r="O622" s="11"/>
      <c r="P622" s="11"/>
      <c r="Q622" s="11"/>
      <c r="R622" s="11"/>
      <c r="Z622" s="25"/>
      <c r="AA622" s="73"/>
      <c r="AB622" s="25"/>
      <c r="AC622" s="25">
        <f>IF(T622&lt;Ds,'Rainfed corn'!E622,IF(T622&gt;Dd,0,'Rainfed corn'!E622*AB622))</f>
        <v>0</v>
      </c>
    </row>
    <row r="623" spans="1:29" x14ac:dyDescent="0.15">
      <c r="A623" s="170"/>
      <c r="B623" s="25"/>
      <c r="D623" s="7"/>
      <c r="E623" s="7"/>
      <c r="G623"/>
      <c r="I623" s="11"/>
      <c r="J623" s="8"/>
      <c r="L623" s="11"/>
      <c r="M623" s="15"/>
      <c r="N623" s="11"/>
      <c r="O623" s="11"/>
      <c r="P623" s="11"/>
      <c r="Q623" s="11"/>
      <c r="R623" s="11"/>
      <c r="Z623" s="25"/>
      <c r="AA623" s="73"/>
      <c r="AB623" s="25"/>
      <c r="AC623" s="25">
        <f>IF(T623&lt;Ds,'Rainfed corn'!E623,IF(T623&gt;Dd,0,'Rainfed corn'!E623*AB623))</f>
        <v>0</v>
      </c>
    </row>
    <row r="624" spans="1:29" x14ac:dyDescent="0.15">
      <c r="A624" s="170"/>
      <c r="B624" s="25"/>
      <c r="D624" s="7"/>
      <c r="E624" s="7"/>
      <c r="G624"/>
      <c r="I624" s="11"/>
      <c r="J624" s="8"/>
      <c r="L624" s="11"/>
      <c r="M624" s="15"/>
      <c r="N624" s="11"/>
      <c r="O624" s="11"/>
      <c r="P624" s="11"/>
      <c r="Q624" s="11"/>
      <c r="R624" s="11"/>
      <c r="Z624" s="25"/>
      <c r="AA624" s="73"/>
      <c r="AB624" s="25"/>
      <c r="AC624" s="25">
        <f>IF(T624&lt;Ds,'Rainfed corn'!E624,IF(T624&gt;Dd,0,'Rainfed corn'!E624*AB624))</f>
        <v>0</v>
      </c>
    </row>
    <row r="625" spans="1:29" x14ac:dyDescent="0.15">
      <c r="A625" s="170"/>
      <c r="B625" s="25"/>
      <c r="D625" s="7"/>
      <c r="E625" s="7"/>
      <c r="G625"/>
      <c r="I625" s="11"/>
      <c r="J625" s="8"/>
      <c r="L625" s="11"/>
      <c r="M625" s="15"/>
      <c r="N625" s="11"/>
      <c r="O625" s="11"/>
      <c r="P625" s="11"/>
      <c r="Q625" s="11"/>
      <c r="R625" s="11"/>
      <c r="Z625" s="25"/>
      <c r="AA625" s="73"/>
      <c r="AB625" s="25"/>
      <c r="AC625" s="25">
        <f>IF(T625&lt;Ds,'Rainfed corn'!E625,IF(T625&gt;Dd,0,'Rainfed corn'!E625*AB625))</f>
        <v>0</v>
      </c>
    </row>
    <row r="626" spans="1:29" x14ac:dyDescent="0.15">
      <c r="A626" s="170"/>
      <c r="B626" s="25"/>
      <c r="D626" s="7"/>
      <c r="E626" s="7"/>
      <c r="G626"/>
      <c r="I626" s="11"/>
      <c r="J626" s="8"/>
      <c r="L626" s="11"/>
      <c r="M626" s="15"/>
      <c r="N626" s="11"/>
      <c r="O626" s="11"/>
      <c r="P626" s="11"/>
      <c r="Q626" s="11"/>
      <c r="R626" s="11"/>
      <c r="Z626" s="25"/>
      <c r="AA626" s="73"/>
      <c r="AB626" s="25"/>
      <c r="AC626" s="25">
        <f>IF(T626&lt;Ds,'Rainfed corn'!E626,IF(T626&gt;Dd,0,'Rainfed corn'!E626*AB626))</f>
        <v>0</v>
      </c>
    </row>
    <row r="627" spans="1:29" x14ac:dyDescent="0.15">
      <c r="A627" s="170"/>
      <c r="B627" s="25"/>
      <c r="D627" s="7"/>
      <c r="E627" s="7"/>
      <c r="G627"/>
      <c r="I627" s="11"/>
      <c r="J627" s="8"/>
      <c r="L627" s="11"/>
      <c r="M627" s="15"/>
      <c r="N627" s="11"/>
      <c r="O627" s="11"/>
      <c r="P627" s="11"/>
      <c r="Q627" s="11"/>
      <c r="R627" s="11"/>
      <c r="Z627" s="25"/>
      <c r="AA627" s="73"/>
      <c r="AB627" s="25"/>
      <c r="AC627" s="25">
        <f>IF(T627&lt;Ds,'Rainfed corn'!E627,IF(T627&gt;Dd,0,'Rainfed corn'!E627*AB627))</f>
        <v>0</v>
      </c>
    </row>
    <row r="628" spans="1:29" x14ac:dyDescent="0.15">
      <c r="A628" s="170"/>
      <c r="B628" s="25"/>
      <c r="D628" s="7"/>
      <c r="E628" s="7"/>
      <c r="G628"/>
      <c r="I628" s="11"/>
      <c r="J628" s="8"/>
      <c r="L628" s="11"/>
      <c r="M628" s="15"/>
      <c r="N628" s="11"/>
      <c r="O628" s="11"/>
      <c r="P628" s="11"/>
      <c r="Q628" s="11"/>
      <c r="R628" s="11"/>
      <c r="Z628" s="25"/>
      <c r="AA628" s="73"/>
      <c r="AB628" s="25"/>
      <c r="AC628" s="25">
        <f>IF(T628&lt;Ds,'Rainfed corn'!E628,IF(T628&gt;Dd,0,'Rainfed corn'!E628*AB628))</f>
        <v>0</v>
      </c>
    </row>
    <row r="629" spans="1:29" x14ac:dyDescent="0.15">
      <c r="A629" s="170"/>
      <c r="B629" s="25"/>
      <c r="D629" s="7"/>
      <c r="E629" s="7"/>
      <c r="G629"/>
      <c r="I629" s="11"/>
      <c r="J629" s="8"/>
      <c r="L629" s="11"/>
      <c r="M629" s="15"/>
      <c r="N629" s="11"/>
      <c r="O629" s="11"/>
      <c r="P629" s="11"/>
      <c r="Q629" s="11"/>
      <c r="R629" s="11"/>
      <c r="Z629" s="25"/>
      <c r="AA629" s="73"/>
      <c r="AB629" s="25"/>
      <c r="AC629" s="25">
        <f>IF(T629&lt;Ds,'Rainfed corn'!E629,IF(T629&gt;Dd,0,'Rainfed corn'!E629*AB629))</f>
        <v>0</v>
      </c>
    </row>
    <row r="630" spans="1:29" x14ac:dyDescent="0.15">
      <c r="A630" s="170"/>
      <c r="B630" s="25"/>
      <c r="D630" s="7"/>
      <c r="E630" s="7"/>
      <c r="G630"/>
      <c r="I630" s="11"/>
      <c r="J630" s="8"/>
      <c r="L630" s="11"/>
      <c r="M630" s="15"/>
      <c r="N630" s="11"/>
      <c r="O630" s="11"/>
      <c r="P630" s="11"/>
      <c r="Q630" s="11"/>
      <c r="R630" s="11"/>
      <c r="Z630" s="25"/>
      <c r="AA630" s="73"/>
      <c r="AB630" s="25"/>
      <c r="AC630" s="25">
        <f>IF(T630&lt;Ds,'Rainfed corn'!E630,IF(T630&gt;Dd,0,'Rainfed corn'!E630*AB630))</f>
        <v>0</v>
      </c>
    </row>
    <row r="631" spans="1:29" x14ac:dyDescent="0.15">
      <c r="A631" s="170"/>
      <c r="B631" s="25"/>
      <c r="D631" s="7"/>
      <c r="E631" s="7"/>
      <c r="G631"/>
      <c r="I631" s="11"/>
      <c r="J631" s="8"/>
      <c r="L631" s="11"/>
      <c r="M631" s="15"/>
      <c r="N631" s="11"/>
      <c r="O631" s="11"/>
      <c r="P631" s="11"/>
      <c r="Q631" s="11"/>
      <c r="R631" s="11"/>
      <c r="Z631" s="25"/>
      <c r="AA631" s="73"/>
      <c r="AB631" s="25"/>
      <c r="AC631" s="25">
        <f>IF(T631&lt;Ds,'Rainfed corn'!E631,IF(T631&gt;Dd,0,'Rainfed corn'!E631*AB631))</f>
        <v>0</v>
      </c>
    </row>
    <row r="632" spans="1:29" x14ac:dyDescent="0.15">
      <c r="A632" s="170"/>
      <c r="B632" s="25"/>
      <c r="D632" s="7"/>
      <c r="E632" s="7"/>
      <c r="G632"/>
      <c r="I632" s="11"/>
      <c r="J632" s="8"/>
      <c r="L632" s="11"/>
      <c r="M632" s="15"/>
      <c r="N632" s="11"/>
      <c r="O632" s="11"/>
      <c r="P632" s="11"/>
      <c r="Q632" s="11"/>
      <c r="R632" s="11"/>
      <c r="Z632" s="25"/>
      <c r="AA632" s="73"/>
      <c r="AB632" s="25"/>
      <c r="AC632" s="25">
        <f>IF(T632&lt;Ds,'Rainfed corn'!E632,IF(T632&gt;Dd,0,'Rainfed corn'!E632*AB632))</f>
        <v>0</v>
      </c>
    </row>
    <row r="633" spans="1:29" x14ac:dyDescent="0.15">
      <c r="A633" s="170"/>
      <c r="B633" s="25"/>
      <c r="D633" s="7"/>
      <c r="E633" s="7"/>
      <c r="G633"/>
      <c r="I633" s="11"/>
      <c r="J633" s="8"/>
      <c r="L633" s="11"/>
      <c r="M633" s="15"/>
      <c r="N633" s="11"/>
      <c r="O633" s="11"/>
      <c r="P633" s="11"/>
      <c r="Q633" s="11"/>
      <c r="R633" s="11"/>
      <c r="Z633" s="25"/>
      <c r="AA633" s="73"/>
      <c r="AB633" s="25"/>
      <c r="AC633" s="25">
        <f>IF(T633&lt;Ds,'Rainfed corn'!E633,IF(T633&gt;Dd,0,'Rainfed corn'!E633*AB633))</f>
        <v>0</v>
      </c>
    </row>
    <row r="634" spans="1:29" x14ac:dyDescent="0.15">
      <c r="A634" s="170"/>
      <c r="B634" s="25"/>
      <c r="D634" s="7"/>
      <c r="E634" s="7"/>
      <c r="G634"/>
      <c r="I634" s="11"/>
      <c r="J634" s="8"/>
      <c r="L634" s="11"/>
      <c r="M634" s="15"/>
      <c r="N634" s="11"/>
      <c r="O634" s="11"/>
      <c r="P634" s="11"/>
      <c r="Q634" s="11"/>
      <c r="R634" s="11"/>
      <c r="Z634" s="25"/>
      <c r="AA634" s="73"/>
      <c r="AB634" s="25"/>
      <c r="AC634" s="25">
        <f>IF(T634&lt;Ds,'Rainfed corn'!E634,IF(T634&gt;Dd,0,'Rainfed corn'!E634*AB634))</f>
        <v>0</v>
      </c>
    </row>
    <row r="635" spans="1:29" x14ac:dyDescent="0.15">
      <c r="A635" s="170"/>
      <c r="B635" s="25"/>
      <c r="D635" s="7"/>
      <c r="E635" s="7"/>
      <c r="G635"/>
      <c r="I635" s="11"/>
      <c r="J635" s="8"/>
      <c r="L635" s="11"/>
      <c r="M635" s="15"/>
      <c r="N635" s="11"/>
      <c r="O635" s="11"/>
      <c r="P635" s="11"/>
      <c r="Q635" s="11"/>
      <c r="R635" s="11"/>
      <c r="Z635" s="25"/>
      <c r="AA635" s="73"/>
      <c r="AB635" s="25"/>
      <c r="AC635" s="25">
        <f>IF(T635&lt;Ds,'Rainfed corn'!E635,IF(T635&gt;Dd,0,'Rainfed corn'!E635*AB635))</f>
        <v>0</v>
      </c>
    </row>
    <row r="636" spans="1:29" x14ac:dyDescent="0.15">
      <c r="A636" s="170"/>
      <c r="B636" s="25"/>
      <c r="D636" s="7"/>
      <c r="E636" s="7"/>
      <c r="G636"/>
      <c r="I636" s="11"/>
      <c r="J636" s="8"/>
      <c r="L636" s="11"/>
      <c r="M636" s="15"/>
      <c r="N636" s="11"/>
      <c r="O636" s="11"/>
      <c r="P636" s="11"/>
      <c r="Q636" s="11"/>
      <c r="R636" s="11"/>
      <c r="Z636" s="25"/>
      <c r="AA636" s="73"/>
      <c r="AB636" s="25"/>
      <c r="AC636" s="25">
        <f>IF(T636&lt;Ds,'Rainfed corn'!E636,IF(T636&gt;Dd,0,'Rainfed corn'!E636*AB636))</f>
        <v>0</v>
      </c>
    </row>
    <row r="637" spans="1:29" x14ac:dyDescent="0.15">
      <c r="A637" s="170"/>
      <c r="B637" s="25"/>
      <c r="D637" s="7"/>
      <c r="E637" s="7"/>
      <c r="G637"/>
      <c r="I637" s="11"/>
      <c r="J637" s="8"/>
      <c r="L637" s="11"/>
      <c r="M637" s="15"/>
      <c r="N637" s="11"/>
      <c r="O637" s="11"/>
      <c r="P637" s="11"/>
      <c r="Q637" s="11"/>
      <c r="R637" s="11"/>
      <c r="Z637" s="25"/>
      <c r="AA637" s="73"/>
      <c r="AB637" s="25"/>
      <c r="AC637" s="25">
        <f>IF(T637&lt;Ds,'Rainfed corn'!E637,IF(T637&gt;Dd,0,'Rainfed corn'!E637*AB637))</f>
        <v>0</v>
      </c>
    </row>
    <row r="638" spans="1:29" x14ac:dyDescent="0.15">
      <c r="A638" s="170"/>
      <c r="B638" s="25"/>
      <c r="D638" s="7"/>
      <c r="E638" s="7"/>
      <c r="G638"/>
      <c r="I638" s="11"/>
      <c r="J638" s="8"/>
      <c r="L638" s="11"/>
      <c r="M638" s="15"/>
      <c r="N638" s="11"/>
      <c r="O638" s="11"/>
      <c r="P638" s="11"/>
      <c r="Q638" s="11"/>
      <c r="R638" s="11"/>
      <c r="Z638" s="25"/>
      <c r="AA638" s="73"/>
      <c r="AB638" s="25"/>
      <c r="AC638" s="25">
        <f>IF(T638&lt;Ds,'Rainfed corn'!E638,IF(T638&gt;Dd,0,'Rainfed corn'!E638*AB638))</f>
        <v>0</v>
      </c>
    </row>
    <row r="639" spans="1:29" x14ac:dyDescent="0.15">
      <c r="A639" s="170"/>
      <c r="B639" s="25"/>
      <c r="D639" s="7"/>
      <c r="E639" s="7"/>
      <c r="G639"/>
      <c r="I639" s="11"/>
      <c r="J639" s="8"/>
      <c r="L639" s="11"/>
      <c r="M639" s="15"/>
      <c r="N639" s="11"/>
      <c r="O639" s="11"/>
      <c r="P639" s="11"/>
      <c r="Q639" s="11"/>
      <c r="R639" s="11"/>
      <c r="Z639" s="25"/>
      <c r="AA639" s="73"/>
      <c r="AB639" s="25"/>
      <c r="AC639" s="25">
        <f>IF(T639&lt;Ds,'Rainfed corn'!E639,IF(T639&gt;Dd,0,'Rainfed corn'!E639*AB639))</f>
        <v>0</v>
      </c>
    </row>
    <row r="640" spans="1:29" x14ac:dyDescent="0.15">
      <c r="A640" s="170"/>
      <c r="B640" s="25"/>
      <c r="D640" s="7"/>
      <c r="E640" s="7"/>
      <c r="G640"/>
      <c r="I640" s="11"/>
      <c r="J640" s="8"/>
      <c r="L640" s="11"/>
      <c r="M640" s="15"/>
      <c r="N640" s="11"/>
      <c r="O640" s="11"/>
      <c r="P640" s="11"/>
      <c r="Q640" s="11"/>
      <c r="R640" s="11"/>
      <c r="Z640" s="25"/>
      <c r="AA640" s="73"/>
      <c r="AB640" s="25"/>
      <c r="AC640" s="25">
        <f>IF(T640&lt;Ds,'Rainfed corn'!E640,IF(T640&gt;Dd,0,'Rainfed corn'!E640*AB640))</f>
        <v>0</v>
      </c>
    </row>
    <row r="641" spans="1:29" x14ac:dyDescent="0.15">
      <c r="A641" s="170"/>
      <c r="B641" s="25"/>
      <c r="D641" s="7"/>
      <c r="E641" s="7"/>
      <c r="G641"/>
      <c r="I641" s="11"/>
      <c r="J641" s="8"/>
      <c r="L641" s="11"/>
      <c r="M641" s="15"/>
      <c r="N641" s="11"/>
      <c r="O641" s="11"/>
      <c r="P641" s="11"/>
      <c r="Q641" s="11"/>
      <c r="R641" s="11"/>
      <c r="Z641" s="25"/>
      <c r="AA641" s="73"/>
      <c r="AB641" s="25"/>
      <c r="AC641" s="25">
        <f>IF(T641&lt;Ds,'Rainfed corn'!E641,IF(T641&gt;Dd,0,'Rainfed corn'!E641*AB641))</f>
        <v>0</v>
      </c>
    </row>
    <row r="642" spans="1:29" x14ac:dyDescent="0.15">
      <c r="A642" s="170"/>
      <c r="B642" s="25"/>
      <c r="D642" s="7"/>
      <c r="E642" s="7"/>
      <c r="G642"/>
      <c r="I642" s="11"/>
      <c r="J642" s="8"/>
      <c r="L642" s="11"/>
      <c r="M642" s="15"/>
      <c r="N642" s="11"/>
      <c r="O642" s="11"/>
      <c r="P642" s="11"/>
      <c r="Q642" s="11"/>
      <c r="R642" s="11"/>
      <c r="Z642" s="25"/>
      <c r="AA642" s="73"/>
      <c r="AB642" s="25"/>
      <c r="AC642" s="25">
        <f>IF(T642&lt;Ds,'Rainfed corn'!E642,IF(T642&gt;Dd,0,'Rainfed corn'!E642*AB642))</f>
        <v>0</v>
      </c>
    </row>
    <row r="643" spans="1:29" x14ac:dyDescent="0.15">
      <c r="A643" s="170"/>
      <c r="B643" s="25"/>
      <c r="D643" s="7"/>
      <c r="E643" s="7"/>
      <c r="G643"/>
      <c r="I643" s="11"/>
      <c r="J643" s="8"/>
      <c r="L643" s="11"/>
      <c r="M643" s="15"/>
      <c r="N643" s="11"/>
      <c r="O643" s="11"/>
      <c r="P643" s="11"/>
      <c r="Q643" s="11"/>
      <c r="R643" s="11"/>
      <c r="Z643" s="25"/>
      <c r="AA643" s="73"/>
      <c r="AB643" s="25"/>
      <c r="AC643" s="25">
        <f>IF(T643&lt;Ds,'Rainfed corn'!E643,IF(T643&gt;Dd,0,'Rainfed corn'!E643*AB643))</f>
        <v>0</v>
      </c>
    </row>
    <row r="644" spans="1:29" x14ac:dyDescent="0.15">
      <c r="A644" s="170"/>
      <c r="B644" s="25"/>
      <c r="D644" s="7"/>
      <c r="E644" s="7"/>
      <c r="G644"/>
      <c r="I644" s="11"/>
      <c r="J644" s="8"/>
      <c r="L644" s="11"/>
      <c r="M644" s="15"/>
      <c r="N644" s="11"/>
      <c r="O644" s="11"/>
      <c r="P644" s="11"/>
      <c r="Q644" s="11"/>
      <c r="R644" s="11"/>
      <c r="Z644" s="25"/>
      <c r="AA644" s="73"/>
      <c r="AB644" s="25"/>
      <c r="AC644" s="25">
        <f>IF(T644&lt;Ds,'Rainfed corn'!E644,IF(T644&gt;Dd,0,'Rainfed corn'!E644*AB644))</f>
        <v>0</v>
      </c>
    </row>
    <row r="645" spans="1:29" x14ac:dyDescent="0.15">
      <c r="A645" s="170"/>
      <c r="B645" s="25"/>
      <c r="D645" s="7"/>
      <c r="E645" s="7"/>
      <c r="G645"/>
      <c r="I645" s="11"/>
      <c r="J645" s="8"/>
      <c r="L645" s="11"/>
      <c r="M645" s="15"/>
      <c r="N645" s="11"/>
      <c r="O645" s="11"/>
      <c r="P645" s="11"/>
      <c r="Q645" s="11"/>
      <c r="R645" s="11"/>
      <c r="Z645" s="25"/>
      <c r="AA645" s="73"/>
      <c r="AB645" s="25"/>
      <c r="AC645" s="25">
        <f>IF(T645&lt;Ds,'Rainfed corn'!E645,IF(T645&gt;Dd,0,'Rainfed corn'!E645*AB645))</f>
        <v>0</v>
      </c>
    </row>
    <row r="646" spans="1:29" x14ac:dyDescent="0.15">
      <c r="A646" s="170"/>
      <c r="B646" s="25"/>
      <c r="D646" s="7"/>
      <c r="E646" s="7"/>
      <c r="G646"/>
      <c r="I646" s="11"/>
      <c r="J646" s="8"/>
      <c r="L646" s="11"/>
      <c r="M646" s="15"/>
      <c r="N646" s="11"/>
      <c r="O646" s="11"/>
      <c r="P646" s="11"/>
      <c r="Q646" s="11"/>
      <c r="R646" s="11"/>
      <c r="Z646" s="25"/>
      <c r="AA646" s="73"/>
      <c r="AB646" s="25"/>
      <c r="AC646" s="25">
        <f>IF(T646&lt;Ds,'Rainfed corn'!E646,IF(T646&gt;Dd,0,'Rainfed corn'!E646*AB646))</f>
        <v>0</v>
      </c>
    </row>
    <row r="647" spans="1:29" x14ac:dyDescent="0.15">
      <c r="A647" s="170"/>
      <c r="B647" s="25"/>
      <c r="D647" s="7"/>
      <c r="E647" s="7"/>
      <c r="G647"/>
      <c r="I647" s="11"/>
      <c r="J647" s="8"/>
      <c r="L647" s="11"/>
      <c r="M647" s="15"/>
      <c r="N647" s="11"/>
      <c r="O647" s="11"/>
      <c r="P647" s="11"/>
      <c r="Q647" s="11"/>
      <c r="R647" s="11"/>
      <c r="Z647" s="25"/>
      <c r="AA647" s="73"/>
      <c r="AB647" s="25"/>
      <c r="AC647" s="25">
        <f>IF(T647&lt;Ds,'Rainfed corn'!E647,IF(T647&gt;Dd,0,'Rainfed corn'!E647*AB647))</f>
        <v>0</v>
      </c>
    </row>
    <row r="648" spans="1:29" x14ac:dyDescent="0.15">
      <c r="A648" s="170"/>
      <c r="B648" s="25"/>
      <c r="D648" s="7"/>
      <c r="E648" s="7"/>
      <c r="G648"/>
      <c r="I648" s="11"/>
      <c r="J648" s="8"/>
      <c r="L648" s="11"/>
      <c r="M648" s="15"/>
      <c r="N648" s="11"/>
      <c r="O648" s="11"/>
      <c r="P648" s="11"/>
      <c r="Q648" s="11"/>
      <c r="R648" s="11"/>
      <c r="Z648" s="25"/>
      <c r="AA648" s="73"/>
      <c r="AB648" s="25"/>
      <c r="AC648" s="25">
        <f>IF(T648&lt;Ds,'Rainfed corn'!E648,IF(T648&gt;Dd,0,'Rainfed corn'!E648*AB648))</f>
        <v>0</v>
      </c>
    </row>
    <row r="649" spans="1:29" x14ac:dyDescent="0.15">
      <c r="A649" s="170"/>
      <c r="B649" s="25"/>
      <c r="D649" s="7"/>
      <c r="E649" s="7"/>
      <c r="G649"/>
      <c r="I649" s="11"/>
      <c r="J649" s="8"/>
      <c r="L649" s="11"/>
      <c r="M649" s="15"/>
      <c r="N649" s="11"/>
      <c r="O649" s="11"/>
      <c r="P649" s="11"/>
      <c r="Q649" s="11"/>
      <c r="R649" s="11"/>
      <c r="Z649" s="25"/>
      <c r="AA649" s="73"/>
      <c r="AB649" s="25"/>
      <c r="AC649" s="25">
        <f>IF(T649&lt;Ds,'Rainfed corn'!E649,IF(T649&gt;Dd,0,'Rainfed corn'!E649*AB649))</f>
        <v>0</v>
      </c>
    </row>
    <row r="650" spans="1:29" x14ac:dyDescent="0.15">
      <c r="A650" s="170"/>
      <c r="B650" s="25"/>
      <c r="D650" s="7"/>
      <c r="E650" s="7"/>
      <c r="G650"/>
      <c r="I650" s="11"/>
      <c r="J650" s="8"/>
      <c r="L650" s="11"/>
      <c r="M650" s="15"/>
      <c r="N650" s="11"/>
      <c r="O650" s="11"/>
      <c r="P650" s="11"/>
      <c r="Q650" s="11"/>
      <c r="R650" s="11"/>
      <c r="Z650" s="25"/>
      <c r="AA650" s="73"/>
      <c r="AB650" s="25"/>
      <c r="AC650" s="25">
        <f>IF(T650&lt;Ds,'Rainfed corn'!E650,IF(T650&gt;Dd,0,'Rainfed corn'!E650*AB650))</f>
        <v>0</v>
      </c>
    </row>
    <row r="651" spans="1:29" x14ac:dyDescent="0.15">
      <c r="A651" s="170"/>
      <c r="B651" s="25"/>
      <c r="D651" s="7"/>
      <c r="E651" s="7"/>
      <c r="G651"/>
      <c r="I651" s="11"/>
      <c r="J651" s="8"/>
      <c r="L651" s="11"/>
      <c r="M651" s="15"/>
      <c r="N651" s="11"/>
      <c r="O651" s="11"/>
      <c r="P651" s="11"/>
      <c r="Q651" s="11"/>
      <c r="R651" s="11"/>
      <c r="Z651" s="25"/>
      <c r="AA651" s="73"/>
      <c r="AB651" s="25"/>
      <c r="AC651" s="25">
        <f>IF(T651&lt;Ds,'Rainfed corn'!E651,IF(T651&gt;Dd,0,'Rainfed corn'!E651*AB651))</f>
        <v>0</v>
      </c>
    </row>
    <row r="652" spans="1:29" x14ac:dyDescent="0.15">
      <c r="A652" s="170"/>
      <c r="B652" s="25"/>
      <c r="D652" s="7"/>
      <c r="E652" s="7"/>
      <c r="G652"/>
      <c r="I652" s="11"/>
      <c r="J652" s="8"/>
      <c r="L652" s="11"/>
      <c r="M652" s="15"/>
      <c r="N652" s="11"/>
      <c r="O652" s="11"/>
      <c r="P652" s="11"/>
      <c r="Q652" s="11"/>
      <c r="R652" s="11"/>
      <c r="Z652" s="25"/>
      <c r="AA652" s="73"/>
      <c r="AB652" s="25"/>
      <c r="AC652" s="25">
        <f>IF(T652&lt;Ds,'Rainfed corn'!E652,IF(T652&gt;Dd,0,'Rainfed corn'!E652*AB652))</f>
        <v>0</v>
      </c>
    </row>
    <row r="653" spans="1:29" x14ac:dyDescent="0.15">
      <c r="A653" s="170"/>
      <c r="B653" s="25"/>
      <c r="D653" s="7"/>
      <c r="E653" s="7"/>
      <c r="G653"/>
      <c r="I653" s="11"/>
      <c r="J653" s="8"/>
      <c r="L653" s="11"/>
      <c r="M653" s="15"/>
      <c r="N653" s="11"/>
      <c r="O653" s="11"/>
      <c r="P653" s="11"/>
      <c r="Q653" s="11"/>
      <c r="R653" s="11"/>
      <c r="Z653" s="25"/>
      <c r="AA653" s="73"/>
      <c r="AB653" s="25"/>
      <c r="AC653" s="25">
        <f>IF(T653&lt;Ds,'Rainfed corn'!E653,IF(T653&gt;Dd,0,'Rainfed corn'!E653*AB653))</f>
        <v>0</v>
      </c>
    </row>
    <row r="654" spans="1:29" x14ac:dyDescent="0.15">
      <c r="A654" s="170"/>
      <c r="B654" s="25"/>
      <c r="D654" s="7"/>
      <c r="E654" s="7"/>
      <c r="G654"/>
      <c r="I654" s="11"/>
      <c r="J654" s="8"/>
      <c r="L654" s="11"/>
      <c r="M654" s="15"/>
      <c r="N654" s="11"/>
      <c r="O654" s="11"/>
      <c r="P654" s="11"/>
      <c r="Q654" s="11"/>
      <c r="R654" s="11"/>
      <c r="Z654" s="25"/>
      <c r="AA654" s="73"/>
      <c r="AB654" s="25"/>
      <c r="AC654" s="25">
        <f>IF(T654&lt;Ds,'Rainfed corn'!E654,IF(T654&gt;Dd,0,'Rainfed corn'!E654*AB654))</f>
        <v>0</v>
      </c>
    </row>
    <row r="655" spans="1:29" x14ac:dyDescent="0.15">
      <c r="A655" s="170"/>
      <c r="B655" s="25"/>
      <c r="D655" s="7"/>
      <c r="E655" s="7"/>
      <c r="G655"/>
      <c r="I655" s="11"/>
      <c r="J655" s="8"/>
      <c r="L655" s="11"/>
      <c r="M655" s="15"/>
      <c r="N655" s="11"/>
      <c r="O655" s="11"/>
      <c r="P655" s="11"/>
      <c r="Q655" s="11"/>
      <c r="R655" s="11"/>
      <c r="Z655" s="25"/>
      <c r="AA655" s="73"/>
      <c r="AB655" s="25"/>
      <c r="AC655" s="25">
        <f>IF(T655&lt;Ds,'Rainfed corn'!E655,IF(T655&gt;Dd,0,'Rainfed corn'!E655*AB655))</f>
        <v>0</v>
      </c>
    </row>
    <row r="656" spans="1:29" x14ac:dyDescent="0.15">
      <c r="A656" s="170"/>
      <c r="B656" s="25"/>
      <c r="D656" s="7"/>
      <c r="E656" s="7"/>
      <c r="G656"/>
      <c r="I656" s="11"/>
      <c r="J656" s="8"/>
      <c r="L656" s="11"/>
      <c r="M656" s="15"/>
      <c r="N656" s="11"/>
      <c r="O656" s="11"/>
      <c r="P656" s="11"/>
      <c r="Q656" s="11"/>
      <c r="R656" s="11"/>
      <c r="Z656" s="25"/>
      <c r="AA656" s="73"/>
      <c r="AB656" s="25"/>
      <c r="AC656" s="25">
        <f>IF(T656&lt;Ds,'Rainfed corn'!E656,IF(T656&gt;Dd,0,'Rainfed corn'!E656*AB656))</f>
        <v>0</v>
      </c>
    </row>
    <row r="657" spans="1:29" x14ac:dyDescent="0.15">
      <c r="A657" s="170"/>
      <c r="B657" s="25"/>
      <c r="D657" s="7"/>
      <c r="E657" s="7"/>
      <c r="G657"/>
      <c r="I657" s="11"/>
      <c r="J657" s="8"/>
      <c r="L657" s="11"/>
      <c r="M657" s="15"/>
      <c r="N657" s="11"/>
      <c r="O657" s="11"/>
      <c r="P657" s="11"/>
      <c r="Q657" s="11"/>
      <c r="R657" s="11"/>
      <c r="Z657" s="25"/>
      <c r="AA657" s="73"/>
      <c r="AB657" s="25"/>
      <c r="AC657" s="25">
        <f>IF(T657&lt;Ds,'Rainfed corn'!E657,IF(T657&gt;Dd,0,'Rainfed corn'!E657*AB657))</f>
        <v>0</v>
      </c>
    </row>
    <row r="658" spans="1:29" x14ac:dyDescent="0.15">
      <c r="A658" s="170"/>
      <c r="B658" s="25"/>
      <c r="D658" s="7"/>
      <c r="E658" s="7"/>
      <c r="G658"/>
      <c r="I658" s="11"/>
      <c r="J658" s="8"/>
      <c r="L658" s="11"/>
      <c r="M658" s="15"/>
      <c r="N658" s="11"/>
      <c r="O658" s="11"/>
      <c r="P658" s="11"/>
      <c r="Q658" s="11"/>
      <c r="R658" s="11"/>
      <c r="Z658" s="25"/>
      <c r="AA658" s="73"/>
      <c r="AB658" s="25"/>
      <c r="AC658" s="25">
        <f>IF(T658&lt;Ds,'Rainfed corn'!E658,IF(T658&gt;Dd,0,'Rainfed corn'!E658*AB658))</f>
        <v>0</v>
      </c>
    </row>
    <row r="659" spans="1:29" x14ac:dyDescent="0.15">
      <c r="A659" s="170"/>
      <c r="B659" s="25"/>
      <c r="D659" s="7"/>
      <c r="E659" s="7"/>
      <c r="G659"/>
      <c r="I659" s="11"/>
      <c r="J659" s="8"/>
      <c r="L659" s="11"/>
      <c r="M659" s="15"/>
      <c r="N659" s="11"/>
      <c r="O659" s="11"/>
      <c r="P659" s="11"/>
      <c r="Q659" s="11"/>
      <c r="R659" s="11"/>
      <c r="Z659" s="25"/>
      <c r="AA659" s="73"/>
      <c r="AB659" s="25"/>
      <c r="AC659" s="25">
        <f>IF(T659&lt;Ds,'Rainfed corn'!E659,IF(T659&gt;Dd,0,'Rainfed corn'!E659*AB659))</f>
        <v>0</v>
      </c>
    </row>
    <row r="660" spans="1:29" x14ac:dyDescent="0.15">
      <c r="A660" s="170"/>
      <c r="B660" s="25"/>
      <c r="D660" s="7"/>
      <c r="E660" s="7"/>
      <c r="G660"/>
      <c r="I660" s="11"/>
      <c r="J660" s="8"/>
      <c r="L660" s="11"/>
      <c r="M660" s="15"/>
      <c r="N660" s="11"/>
      <c r="O660" s="11"/>
      <c r="P660" s="11"/>
      <c r="Q660" s="11"/>
      <c r="R660" s="11"/>
      <c r="Z660" s="25"/>
      <c r="AA660" s="73"/>
      <c r="AB660" s="25"/>
      <c r="AC660" s="25">
        <f>IF(T660&lt;Ds,'Rainfed corn'!E660,IF(T660&gt;Dd,0,'Rainfed corn'!E660*AB660))</f>
        <v>0</v>
      </c>
    </row>
    <row r="661" spans="1:29" x14ac:dyDescent="0.15">
      <c r="A661" s="170"/>
      <c r="B661" s="25"/>
      <c r="D661" s="7"/>
      <c r="E661" s="7"/>
      <c r="G661"/>
      <c r="I661" s="11"/>
      <c r="J661" s="8"/>
      <c r="L661" s="11"/>
      <c r="M661" s="15"/>
      <c r="N661" s="11"/>
      <c r="O661" s="11"/>
      <c r="P661" s="11"/>
      <c r="Q661" s="11"/>
      <c r="R661" s="11"/>
      <c r="Z661" s="25"/>
      <c r="AA661" s="73"/>
      <c r="AB661" s="25"/>
      <c r="AC661" s="25">
        <f>IF(T661&lt;Ds,'Rainfed corn'!E661,IF(T661&gt;Dd,0,'Rainfed corn'!E661*AB661))</f>
        <v>0</v>
      </c>
    </row>
    <row r="662" spans="1:29" x14ac:dyDescent="0.15">
      <c r="A662" s="170"/>
      <c r="B662" s="25"/>
      <c r="D662" s="7"/>
      <c r="E662" s="7"/>
      <c r="G662"/>
      <c r="I662" s="11"/>
      <c r="J662" s="8"/>
      <c r="L662" s="11"/>
      <c r="M662" s="15"/>
      <c r="N662" s="11"/>
      <c r="O662" s="11"/>
      <c r="P662" s="11"/>
      <c r="Q662" s="11"/>
      <c r="R662" s="11"/>
      <c r="Z662" s="25"/>
      <c r="AA662" s="73"/>
      <c r="AB662" s="25"/>
      <c r="AC662" s="25">
        <f>IF(T662&lt;Ds,'Rainfed corn'!E662,IF(T662&gt;Dd,0,'Rainfed corn'!E662*AB662))</f>
        <v>0</v>
      </c>
    </row>
    <row r="663" spans="1:29" x14ac:dyDescent="0.15">
      <c r="A663" s="170"/>
      <c r="B663" s="25"/>
      <c r="D663" s="7"/>
      <c r="E663" s="7"/>
      <c r="G663"/>
      <c r="I663" s="11"/>
      <c r="J663" s="8"/>
      <c r="L663" s="11"/>
      <c r="M663" s="15"/>
      <c r="N663" s="11"/>
      <c r="O663" s="11"/>
      <c r="P663" s="11"/>
      <c r="Q663" s="11"/>
      <c r="R663" s="11"/>
      <c r="Z663" s="25"/>
      <c r="AA663" s="73"/>
      <c r="AB663" s="25"/>
      <c r="AC663" s="25">
        <f>IF(T663&lt;Ds,'Rainfed corn'!E663,IF(T663&gt;Dd,0,'Rainfed corn'!E663*AB663))</f>
        <v>0</v>
      </c>
    </row>
    <row r="664" spans="1:29" x14ac:dyDescent="0.15">
      <c r="A664" s="170"/>
      <c r="B664" s="25"/>
      <c r="D664" s="7"/>
      <c r="E664" s="7"/>
      <c r="G664"/>
      <c r="I664" s="11"/>
      <c r="J664" s="8"/>
      <c r="L664" s="11"/>
      <c r="M664" s="15"/>
      <c r="N664" s="11"/>
      <c r="O664" s="11"/>
      <c r="P664" s="11"/>
      <c r="Q664" s="11"/>
      <c r="R664" s="11"/>
      <c r="Z664" s="25"/>
      <c r="AA664" s="73"/>
      <c r="AB664" s="25"/>
      <c r="AC664" s="25">
        <f>IF(T664&lt;Ds,'Rainfed corn'!E664,IF(T664&gt;Dd,0,'Rainfed corn'!E664*AB664))</f>
        <v>0</v>
      </c>
    </row>
    <row r="665" spans="1:29" x14ac:dyDescent="0.15">
      <c r="A665" s="170"/>
      <c r="B665" s="25"/>
      <c r="D665" s="7"/>
      <c r="E665" s="7"/>
      <c r="G665"/>
      <c r="I665" s="11"/>
      <c r="J665" s="8"/>
      <c r="L665" s="11"/>
      <c r="M665" s="15"/>
      <c r="N665" s="11"/>
      <c r="O665" s="11"/>
      <c r="P665" s="11"/>
      <c r="Q665" s="11"/>
      <c r="R665" s="11"/>
      <c r="Z665" s="25"/>
      <c r="AA665" s="73"/>
      <c r="AB665" s="25"/>
      <c r="AC665" s="25">
        <f>IF(T665&lt;Ds,'Rainfed corn'!E665,IF(T665&gt;Dd,0,'Rainfed corn'!E665*AB665))</f>
        <v>0</v>
      </c>
    </row>
    <row r="666" spans="1:29" x14ac:dyDescent="0.15">
      <c r="A666" s="170"/>
      <c r="B666" s="25"/>
      <c r="D666" s="7"/>
      <c r="E666" s="7"/>
      <c r="G666"/>
      <c r="I666" s="11"/>
      <c r="J666" s="8"/>
      <c r="L666" s="11"/>
      <c r="M666" s="15"/>
      <c r="N666" s="11"/>
      <c r="O666" s="11"/>
      <c r="P666" s="11"/>
      <c r="Q666" s="11"/>
      <c r="R666" s="11"/>
      <c r="Z666" s="25"/>
      <c r="AA666" s="73"/>
      <c r="AB666" s="25"/>
      <c r="AC666" s="25">
        <f>IF(T666&lt;Ds,'Rainfed corn'!E666,IF(T666&gt;Dd,0,'Rainfed corn'!E666*AB666))</f>
        <v>0</v>
      </c>
    </row>
    <row r="667" spans="1:29" x14ac:dyDescent="0.15">
      <c r="A667" s="170"/>
      <c r="B667" s="25"/>
      <c r="D667" s="7"/>
      <c r="E667" s="7"/>
      <c r="G667"/>
      <c r="I667" s="11"/>
      <c r="J667" s="8"/>
      <c r="L667" s="11"/>
      <c r="M667" s="15"/>
      <c r="N667" s="11"/>
      <c r="O667" s="11"/>
      <c r="P667" s="11"/>
      <c r="Q667" s="11"/>
      <c r="R667" s="11"/>
      <c r="Z667" s="25"/>
      <c r="AA667" s="73"/>
      <c r="AB667" s="25"/>
      <c r="AC667" s="25">
        <f>IF(T667&lt;Ds,'Rainfed corn'!E667,IF(T667&gt;Dd,0,'Rainfed corn'!E667*AB667))</f>
        <v>0</v>
      </c>
    </row>
    <row r="668" spans="1:29" x14ac:dyDescent="0.15">
      <c r="A668" s="170"/>
      <c r="B668" s="25"/>
      <c r="D668" s="7"/>
      <c r="E668" s="7"/>
      <c r="G668"/>
      <c r="I668" s="11"/>
      <c r="J668" s="8"/>
      <c r="L668" s="11"/>
      <c r="M668" s="15"/>
      <c r="N668" s="11"/>
      <c r="O668" s="11"/>
      <c r="P668" s="11"/>
      <c r="Q668" s="11"/>
      <c r="R668" s="11"/>
      <c r="Z668" s="25"/>
      <c r="AA668" s="73"/>
      <c r="AB668" s="25"/>
      <c r="AC668" s="25">
        <f>IF(T668&lt;Ds,'Rainfed corn'!E668,IF(T668&gt;Dd,0,'Rainfed corn'!E668*AB668))</f>
        <v>0</v>
      </c>
    </row>
    <row r="669" spans="1:29" x14ac:dyDescent="0.15">
      <c r="A669" s="170"/>
      <c r="B669" s="25"/>
      <c r="D669" s="7"/>
      <c r="E669" s="7"/>
      <c r="G669"/>
      <c r="I669" s="11"/>
      <c r="J669" s="8"/>
      <c r="L669" s="11"/>
      <c r="M669" s="15"/>
      <c r="N669" s="11"/>
      <c r="O669" s="11"/>
      <c r="P669" s="11"/>
      <c r="Q669" s="11"/>
      <c r="R669" s="11"/>
      <c r="Z669" s="25"/>
      <c r="AA669" s="73"/>
      <c r="AB669" s="25"/>
      <c r="AC669" s="25">
        <f>IF(T669&lt;Ds,'Rainfed corn'!E669,IF(T669&gt;Dd,0,'Rainfed corn'!E669*AB669))</f>
        <v>0</v>
      </c>
    </row>
    <row r="670" spans="1:29" x14ac:dyDescent="0.15">
      <c r="A670" s="170"/>
      <c r="B670" s="25"/>
      <c r="D670" s="7"/>
      <c r="E670" s="7"/>
      <c r="G670"/>
      <c r="I670" s="11"/>
      <c r="J670" s="8"/>
      <c r="L670" s="11"/>
      <c r="M670" s="15"/>
      <c r="N670" s="11"/>
      <c r="O670" s="11"/>
      <c r="P670" s="11"/>
      <c r="Q670" s="11"/>
      <c r="R670" s="11"/>
      <c r="Z670" s="25"/>
      <c r="AA670" s="73"/>
      <c r="AB670" s="25"/>
      <c r="AC670" s="25">
        <f>IF(T670&lt;Ds,'Rainfed corn'!E670,IF(T670&gt;Dd,0,'Rainfed corn'!E670*AB670))</f>
        <v>0</v>
      </c>
    </row>
    <row r="671" spans="1:29" x14ac:dyDescent="0.15">
      <c r="A671" s="170"/>
      <c r="B671" s="25"/>
      <c r="D671" s="7"/>
      <c r="E671" s="7"/>
      <c r="G671"/>
      <c r="I671" s="11"/>
      <c r="J671" s="8"/>
      <c r="L671" s="11"/>
      <c r="M671" s="15"/>
      <c r="N671" s="11"/>
      <c r="O671" s="11"/>
      <c r="P671" s="11"/>
      <c r="Q671" s="11"/>
      <c r="R671" s="11"/>
      <c r="Z671" s="25"/>
      <c r="AA671" s="73"/>
      <c r="AB671" s="25"/>
      <c r="AC671" s="25">
        <f>IF(T671&lt;Ds,'Rainfed corn'!E671,IF(T671&gt;Dd,0,'Rainfed corn'!E671*AB671))</f>
        <v>0</v>
      </c>
    </row>
    <row r="672" spans="1:29" x14ac:dyDescent="0.15">
      <c r="A672" s="170"/>
      <c r="B672" s="25"/>
      <c r="D672" s="7"/>
      <c r="E672" s="7"/>
      <c r="G672"/>
      <c r="I672" s="11"/>
      <c r="J672" s="8"/>
      <c r="L672" s="11"/>
      <c r="M672" s="15"/>
      <c r="N672" s="11"/>
      <c r="O672" s="11"/>
      <c r="P672" s="11"/>
      <c r="Q672" s="11"/>
      <c r="R672" s="11"/>
      <c r="Z672" s="25"/>
      <c r="AA672" s="73"/>
      <c r="AB672" s="25"/>
      <c r="AC672" s="25">
        <f>IF(T672&lt;Ds,'Rainfed corn'!E672,IF(T672&gt;Dd,0,'Rainfed corn'!E672*AB672))</f>
        <v>0</v>
      </c>
    </row>
    <row r="673" spans="1:29" ht="16" x14ac:dyDescent="0.2">
      <c r="A673" s="170"/>
      <c r="B673" s="25"/>
      <c r="D673" s="7"/>
      <c r="E673" s="7"/>
      <c r="G673"/>
      <c r="I673" s="11"/>
      <c r="J673" s="8"/>
      <c r="L673" s="11"/>
      <c r="M673" s="15"/>
      <c r="N673" s="11"/>
      <c r="O673" s="11"/>
      <c r="P673" s="11"/>
      <c r="Q673" s="11"/>
      <c r="R673" s="11"/>
      <c r="V673" s="179"/>
      <c r="Z673" s="25"/>
      <c r="AA673" s="73"/>
      <c r="AB673" s="25"/>
      <c r="AC673" s="25">
        <f>IF(T673&lt;Ds,'Rainfed corn'!E673,IF(T673&gt;Dd,0,'Rainfed corn'!E673*AB673))</f>
        <v>0</v>
      </c>
    </row>
    <row r="674" spans="1:29" ht="16" x14ac:dyDescent="0.2">
      <c r="A674" s="170"/>
      <c r="B674" s="25"/>
      <c r="D674" s="7"/>
      <c r="E674" s="7"/>
      <c r="G674"/>
      <c r="I674" s="11"/>
      <c r="J674" s="8"/>
      <c r="L674" s="11"/>
      <c r="M674" s="15"/>
      <c r="N674" s="11"/>
      <c r="O674" s="11"/>
      <c r="P674" s="11"/>
      <c r="Q674" s="11"/>
      <c r="R674" s="11"/>
      <c r="V674" s="179"/>
      <c r="Z674" s="25"/>
      <c r="AA674" s="73"/>
      <c r="AB674" s="25"/>
      <c r="AC674" s="25">
        <f>IF(T674&lt;Ds,'Rainfed corn'!E674,IF(T674&gt;Dd,0,'Rainfed corn'!E674*AB674))</f>
        <v>0</v>
      </c>
    </row>
    <row r="675" spans="1:29" ht="16" x14ac:dyDescent="0.2">
      <c r="A675" s="170"/>
      <c r="B675" s="25"/>
      <c r="D675" s="7"/>
      <c r="E675" s="7"/>
      <c r="G675"/>
      <c r="I675" s="11"/>
      <c r="J675" s="8"/>
      <c r="L675" s="11"/>
      <c r="M675" s="15"/>
      <c r="N675" s="11"/>
      <c r="O675" s="11"/>
      <c r="P675" s="11"/>
      <c r="Q675" s="11"/>
      <c r="R675" s="11"/>
      <c r="V675" s="179"/>
      <c r="Z675" s="25"/>
      <c r="AA675" s="73"/>
      <c r="AB675" s="25"/>
      <c r="AC675" s="25">
        <f>IF(T675&lt;Ds,'Rainfed corn'!E675,IF(T675&gt;Dd,0,'Rainfed corn'!E675*AB675))</f>
        <v>0</v>
      </c>
    </row>
    <row r="676" spans="1:29" ht="16" x14ac:dyDescent="0.2">
      <c r="A676" s="170"/>
      <c r="B676" s="25"/>
      <c r="D676" s="7"/>
      <c r="E676" s="7"/>
      <c r="G676"/>
      <c r="I676" s="11"/>
      <c r="J676" s="8"/>
      <c r="L676" s="11"/>
      <c r="M676" s="15"/>
      <c r="N676" s="11"/>
      <c r="O676" s="11"/>
      <c r="P676" s="11"/>
      <c r="Q676" s="11"/>
      <c r="R676" s="11"/>
      <c r="V676" s="179"/>
      <c r="Z676" s="25"/>
      <c r="AA676" s="73"/>
      <c r="AB676" s="25"/>
      <c r="AC676" s="25">
        <f>IF(T676&lt;Ds,'Rainfed corn'!E676,IF(T676&gt;Dd,0,'Rainfed corn'!E676*AB676))</f>
        <v>0</v>
      </c>
    </row>
    <row r="677" spans="1:29" x14ac:dyDescent="0.15">
      <c r="A677" s="170"/>
      <c r="B677" s="25"/>
      <c r="D677" s="7"/>
      <c r="E677" s="7"/>
      <c r="G677"/>
      <c r="I677" s="11"/>
      <c r="J677" s="8"/>
      <c r="L677" s="11"/>
      <c r="M677" s="15"/>
      <c r="N677" s="11"/>
      <c r="O677" s="11"/>
      <c r="P677" s="11"/>
      <c r="Q677" s="11"/>
      <c r="R677" s="11"/>
      <c r="Z677" s="25"/>
      <c r="AA677" s="73"/>
      <c r="AB677" s="25"/>
      <c r="AC677" s="25">
        <f>IF(T677&lt;Ds,'Rainfed corn'!E677,IF(T677&gt;Dd,0,'Rainfed corn'!E677*AB677))</f>
        <v>0</v>
      </c>
    </row>
    <row r="678" spans="1:29" ht="16" x14ac:dyDescent="0.2">
      <c r="A678" s="170"/>
      <c r="B678" s="25"/>
      <c r="D678" s="7"/>
      <c r="E678" s="7"/>
      <c r="G678"/>
      <c r="I678" s="11"/>
      <c r="J678" s="8"/>
      <c r="L678" s="11"/>
      <c r="M678" s="15"/>
      <c r="N678" s="11"/>
      <c r="O678" s="11"/>
      <c r="P678" s="11"/>
      <c r="Q678" s="11"/>
      <c r="R678" s="11"/>
      <c r="V678" s="179"/>
      <c r="Z678" s="25"/>
      <c r="AA678" s="73"/>
      <c r="AB678" s="25"/>
      <c r="AC678" s="25">
        <f>IF(T678&lt;Ds,'Rainfed corn'!E678,IF(T678&gt;Dd,0,'Rainfed corn'!E678*AB678))</f>
        <v>0</v>
      </c>
    </row>
    <row r="679" spans="1:29" ht="16" x14ac:dyDescent="0.2">
      <c r="A679" s="170"/>
      <c r="B679" s="25"/>
      <c r="D679" s="7"/>
      <c r="E679" s="7"/>
      <c r="G679"/>
      <c r="I679" s="11"/>
      <c r="J679" s="8"/>
      <c r="L679" s="11"/>
      <c r="M679" s="15"/>
      <c r="N679" s="11"/>
      <c r="O679" s="11"/>
      <c r="P679" s="11"/>
      <c r="Q679" s="11"/>
      <c r="R679" s="11"/>
      <c r="V679" s="179"/>
      <c r="Z679" s="25"/>
      <c r="AA679" s="73"/>
      <c r="AB679" s="25"/>
      <c r="AC679" s="25">
        <f>IF(T679&lt;Ds,'Rainfed corn'!E679,IF(T679&gt;Dd,0,'Rainfed corn'!E679*AB679))</f>
        <v>0</v>
      </c>
    </row>
    <row r="680" spans="1:29" ht="16" x14ac:dyDescent="0.2">
      <c r="A680" s="170"/>
      <c r="B680" s="25"/>
      <c r="D680" s="7"/>
      <c r="E680" s="7"/>
      <c r="G680"/>
      <c r="I680" s="11"/>
      <c r="J680" s="8"/>
      <c r="L680" s="11"/>
      <c r="M680" s="15"/>
      <c r="N680" s="11"/>
      <c r="O680" s="11"/>
      <c r="P680" s="11"/>
      <c r="Q680" s="11"/>
      <c r="R680" s="11"/>
      <c r="V680" s="179"/>
      <c r="Z680" s="25"/>
      <c r="AA680" s="73"/>
      <c r="AB680" s="25"/>
      <c r="AC680" s="25">
        <f>IF(T680&lt;Ds,'Rainfed corn'!E680,IF(T680&gt;Dd,0,'Rainfed corn'!E680*AB680))</f>
        <v>0</v>
      </c>
    </row>
    <row r="681" spans="1:29" ht="16" x14ac:dyDescent="0.2">
      <c r="A681" s="170"/>
      <c r="B681" s="25"/>
      <c r="D681" s="7"/>
      <c r="E681" s="7"/>
      <c r="G681"/>
      <c r="I681" s="11"/>
      <c r="J681" s="8"/>
      <c r="L681" s="11"/>
      <c r="M681" s="15"/>
      <c r="N681" s="11"/>
      <c r="O681" s="11"/>
      <c r="P681" s="11"/>
      <c r="Q681" s="11"/>
      <c r="R681" s="11"/>
      <c r="V681" s="179"/>
      <c r="Z681" s="25"/>
      <c r="AA681" s="73"/>
      <c r="AB681" s="25"/>
      <c r="AC681" s="25">
        <f>IF(T681&lt;Ds,'Rainfed corn'!E681,IF(T681&gt;Dd,0,'Rainfed corn'!E681*AB681))</f>
        <v>0</v>
      </c>
    </row>
    <row r="682" spans="1:29" ht="16" x14ac:dyDescent="0.2">
      <c r="A682" s="170"/>
      <c r="B682" s="25"/>
      <c r="D682" s="7"/>
      <c r="E682" s="7"/>
      <c r="G682"/>
      <c r="I682" s="11"/>
      <c r="J682" s="8"/>
      <c r="L682" s="11"/>
      <c r="M682" s="15"/>
      <c r="N682" s="11"/>
      <c r="O682" s="11"/>
      <c r="P682" s="11"/>
      <c r="Q682" s="11"/>
      <c r="R682" s="11"/>
      <c r="V682" s="179"/>
      <c r="Z682" s="25"/>
      <c r="AA682" s="73"/>
      <c r="AB682" s="25"/>
      <c r="AC682" s="25">
        <f>IF(T682&lt;Ds,'Rainfed corn'!E682,IF(T682&gt;Dd,0,'Rainfed corn'!E682*AB682))</f>
        <v>0</v>
      </c>
    </row>
    <row r="683" spans="1:29" x14ac:dyDescent="0.15">
      <c r="A683" s="170"/>
      <c r="B683" s="25"/>
      <c r="D683" s="7"/>
      <c r="E683" s="7"/>
      <c r="G683"/>
      <c r="I683" s="11"/>
      <c r="J683" s="8"/>
      <c r="L683" s="11"/>
      <c r="M683" s="15"/>
      <c r="N683" s="11"/>
      <c r="O683" s="11"/>
      <c r="P683" s="11"/>
      <c r="Q683" s="11"/>
      <c r="R683" s="11"/>
      <c r="Z683" s="25"/>
      <c r="AA683" s="73"/>
      <c r="AB683" s="25"/>
      <c r="AC683" s="25">
        <f>IF(T683&lt;Ds,'Rainfed corn'!E683,IF(T683&gt;Dd,0,'Rainfed corn'!E683*AB683))</f>
        <v>0</v>
      </c>
    </row>
    <row r="684" spans="1:29" x14ac:dyDescent="0.15">
      <c r="A684" s="170"/>
      <c r="B684" s="25"/>
      <c r="D684" s="7"/>
      <c r="E684" s="7"/>
      <c r="G684"/>
      <c r="I684" s="11"/>
      <c r="J684" s="8"/>
      <c r="L684" s="11"/>
      <c r="M684" s="15"/>
      <c r="N684" s="11"/>
      <c r="O684" s="11"/>
      <c r="P684" s="11"/>
      <c r="Q684" s="11"/>
      <c r="R684" s="11"/>
      <c r="Z684" s="25"/>
      <c r="AA684" s="73"/>
      <c r="AB684" s="25"/>
      <c r="AC684" s="25">
        <f>IF(T684&lt;Ds,'Rainfed corn'!E684,IF(T684&gt;Dd,0,'Rainfed corn'!E684*AB684))</f>
        <v>0</v>
      </c>
    </row>
    <row r="685" spans="1:29" x14ac:dyDescent="0.15">
      <c r="A685" s="170"/>
      <c r="B685" s="25"/>
      <c r="D685" s="7"/>
      <c r="E685" s="7"/>
      <c r="G685"/>
      <c r="I685" s="11"/>
      <c r="J685" s="8"/>
      <c r="L685" s="11"/>
      <c r="M685" s="15"/>
      <c r="N685" s="11"/>
      <c r="O685" s="11"/>
      <c r="P685" s="11"/>
      <c r="Q685" s="11"/>
      <c r="R685" s="11"/>
      <c r="Z685" s="25"/>
      <c r="AA685" s="73"/>
      <c r="AB685" s="25"/>
      <c r="AC685" s="25">
        <f>IF(T685&lt;Ds,'Rainfed corn'!E685,IF(T685&gt;Dd,0,'Rainfed corn'!E685*AB685))</f>
        <v>0</v>
      </c>
    </row>
    <row r="686" spans="1:29" x14ac:dyDescent="0.15">
      <c r="A686" s="170"/>
      <c r="B686" s="25"/>
      <c r="D686" s="7"/>
      <c r="E686" s="7"/>
      <c r="G686"/>
      <c r="I686" s="11"/>
      <c r="J686" s="8"/>
      <c r="L686" s="11"/>
      <c r="M686" s="15"/>
      <c r="N686" s="11"/>
      <c r="O686" s="11"/>
      <c r="P686" s="11"/>
      <c r="Q686" s="11"/>
      <c r="R686" s="11"/>
      <c r="Z686" s="25"/>
      <c r="AA686" s="73"/>
      <c r="AB686" s="25"/>
      <c r="AC686" s="25">
        <f>IF(T686&lt;Ds,'Rainfed corn'!E686,IF(T686&gt;Dd,0,'Rainfed corn'!E686*AB686))</f>
        <v>0</v>
      </c>
    </row>
    <row r="687" spans="1:29" x14ac:dyDescent="0.15">
      <c r="A687" s="170"/>
      <c r="B687" s="25"/>
      <c r="D687" s="7"/>
      <c r="E687" s="7"/>
      <c r="G687"/>
      <c r="I687" s="11"/>
      <c r="J687" s="8"/>
      <c r="L687" s="11"/>
      <c r="M687" s="15"/>
      <c r="N687" s="11"/>
      <c r="O687" s="11"/>
      <c r="P687" s="11"/>
      <c r="Q687" s="11"/>
      <c r="R687" s="11"/>
      <c r="Z687" s="25"/>
      <c r="AA687" s="73"/>
      <c r="AB687" s="25"/>
      <c r="AC687" s="25">
        <f>IF(T687&lt;Ds,'Rainfed corn'!E687,IF(T687&gt;Dd,0,'Rainfed corn'!E687*AB687))</f>
        <v>0</v>
      </c>
    </row>
    <row r="688" spans="1:29" x14ac:dyDescent="0.15">
      <c r="A688" s="170"/>
      <c r="B688" s="25"/>
      <c r="D688" s="7"/>
      <c r="E688" s="7"/>
      <c r="G688"/>
      <c r="I688" s="11"/>
      <c r="J688" s="8"/>
      <c r="L688" s="11"/>
      <c r="M688" s="15"/>
      <c r="N688" s="11"/>
      <c r="O688" s="11"/>
      <c r="P688" s="11"/>
      <c r="Q688" s="11"/>
      <c r="R688" s="11"/>
      <c r="Z688" s="25"/>
      <c r="AA688" s="73"/>
      <c r="AB688" s="25"/>
      <c r="AC688" s="25">
        <f>IF(T688&lt;Ds,'Rainfed corn'!E688,IF(T688&gt;Dd,0,'Rainfed corn'!E688*AB688))</f>
        <v>0</v>
      </c>
    </row>
    <row r="689" spans="1:29" x14ac:dyDescent="0.15">
      <c r="A689" s="170"/>
      <c r="B689" s="25"/>
      <c r="D689" s="7"/>
      <c r="E689" s="7"/>
      <c r="G689"/>
      <c r="I689" s="11"/>
      <c r="J689" s="8"/>
      <c r="L689" s="11"/>
      <c r="M689" s="15"/>
      <c r="N689" s="11"/>
      <c r="O689" s="11"/>
      <c r="P689" s="11"/>
      <c r="Q689" s="11"/>
      <c r="R689" s="11"/>
      <c r="Z689" s="25"/>
      <c r="AA689" s="73"/>
      <c r="AB689" s="25"/>
      <c r="AC689" s="25">
        <f>IF(T689&lt;Ds,'Rainfed corn'!E689,IF(T689&gt;Dd,0,'Rainfed corn'!E689*AB689))</f>
        <v>0</v>
      </c>
    </row>
    <row r="690" spans="1:29" x14ac:dyDescent="0.15">
      <c r="A690" s="170"/>
      <c r="B690" s="25"/>
      <c r="D690" s="7"/>
      <c r="E690" s="7"/>
      <c r="G690"/>
      <c r="I690" s="11"/>
      <c r="J690" s="8"/>
      <c r="L690" s="11"/>
      <c r="M690" s="15"/>
      <c r="N690" s="11"/>
      <c r="O690" s="11"/>
      <c r="P690" s="11"/>
      <c r="Q690" s="11"/>
      <c r="R690" s="11"/>
      <c r="Z690" s="25"/>
      <c r="AA690" s="73"/>
      <c r="AB690" s="25"/>
      <c r="AC690" s="25">
        <f>IF(T690&lt;Ds,'Rainfed corn'!E690,IF(T690&gt;Dd,0,'Rainfed corn'!E690*AB690))</f>
        <v>0</v>
      </c>
    </row>
    <row r="691" spans="1:29" x14ac:dyDescent="0.15">
      <c r="A691" s="170"/>
      <c r="B691" s="25"/>
      <c r="D691" s="7"/>
      <c r="E691" s="7"/>
      <c r="G691"/>
      <c r="I691" s="11"/>
      <c r="J691" s="8"/>
      <c r="L691" s="11"/>
      <c r="M691" s="15"/>
      <c r="N691" s="11"/>
      <c r="O691" s="11"/>
      <c r="P691" s="11"/>
      <c r="Q691" s="11"/>
      <c r="R691" s="11"/>
      <c r="Z691" s="25"/>
      <c r="AA691" s="73"/>
      <c r="AB691" s="25"/>
      <c r="AC691" s="25">
        <f>IF(T691&lt;Ds,'Rainfed corn'!E691,IF(T691&gt;Dd,0,'Rainfed corn'!E691*AB691))</f>
        <v>0</v>
      </c>
    </row>
    <row r="692" spans="1:29" x14ac:dyDescent="0.15">
      <c r="A692" s="170"/>
      <c r="B692" s="25"/>
      <c r="D692" s="7"/>
      <c r="E692" s="7"/>
      <c r="G692"/>
      <c r="I692" s="11"/>
      <c r="J692" s="8"/>
      <c r="L692" s="11"/>
      <c r="M692" s="15"/>
      <c r="N692" s="11"/>
      <c r="O692" s="11"/>
      <c r="P692" s="11"/>
      <c r="Q692" s="11"/>
      <c r="R692" s="11"/>
      <c r="Z692" s="25"/>
      <c r="AA692" s="73"/>
      <c r="AB692" s="25"/>
      <c r="AC692" s="25">
        <f>IF(T692&lt;Ds,'Rainfed corn'!E692,IF(T692&gt;Dd,0,'Rainfed corn'!E692*AB692))</f>
        <v>0</v>
      </c>
    </row>
    <row r="693" spans="1:29" x14ac:dyDescent="0.15">
      <c r="A693" s="170"/>
      <c r="B693" s="25"/>
      <c r="D693" s="7"/>
      <c r="E693" s="7"/>
      <c r="G693"/>
      <c r="I693" s="11"/>
      <c r="J693" s="8"/>
      <c r="L693" s="11"/>
      <c r="M693" s="15"/>
      <c r="N693" s="11"/>
      <c r="O693" s="11"/>
      <c r="P693" s="11"/>
      <c r="Q693" s="11"/>
      <c r="R693" s="11"/>
      <c r="Z693" s="25"/>
      <c r="AA693" s="73"/>
      <c r="AB693" s="25"/>
      <c r="AC693" s="25">
        <f>IF(T693&lt;Ds,'Rainfed corn'!E693,IF(T693&gt;Dd,0,'Rainfed corn'!E693*AB693))</f>
        <v>0</v>
      </c>
    </row>
    <row r="694" spans="1:29" x14ac:dyDescent="0.15">
      <c r="A694" s="170"/>
      <c r="B694" s="25"/>
      <c r="D694" s="7"/>
      <c r="E694" s="7"/>
      <c r="G694"/>
      <c r="I694" s="11"/>
      <c r="J694" s="8"/>
      <c r="L694" s="11"/>
      <c r="M694" s="15"/>
      <c r="N694" s="11"/>
      <c r="O694" s="11"/>
      <c r="P694" s="11"/>
      <c r="Q694" s="11"/>
      <c r="R694" s="11"/>
      <c r="Z694" s="25"/>
      <c r="AA694" s="73"/>
      <c r="AB694" s="25"/>
      <c r="AC694" s="25">
        <f>IF(T694&lt;Ds,'Rainfed corn'!E694,IF(T694&gt;Dd,0,'Rainfed corn'!E694*AB694))</f>
        <v>0</v>
      </c>
    </row>
    <row r="695" spans="1:29" x14ac:dyDescent="0.15">
      <c r="A695" s="170"/>
      <c r="B695" s="25"/>
      <c r="D695" s="7"/>
      <c r="E695" s="7"/>
      <c r="G695"/>
      <c r="I695" s="11"/>
      <c r="J695" s="8"/>
      <c r="L695" s="11"/>
      <c r="M695" s="15"/>
      <c r="N695" s="11"/>
      <c r="O695" s="11"/>
      <c r="P695" s="11"/>
      <c r="Q695" s="11"/>
      <c r="R695" s="11"/>
      <c r="Z695" s="25"/>
      <c r="AA695" s="73"/>
      <c r="AB695" s="25"/>
      <c r="AC695" s="25">
        <f>IF(T695&lt;Ds,'Rainfed corn'!E695,IF(T695&gt;Dd,0,'Rainfed corn'!E695*AB695))</f>
        <v>0</v>
      </c>
    </row>
    <row r="696" spans="1:29" x14ac:dyDescent="0.15">
      <c r="A696" s="170"/>
      <c r="B696" s="25"/>
      <c r="D696" s="7"/>
      <c r="E696" s="7"/>
      <c r="G696"/>
      <c r="I696" s="11"/>
      <c r="J696" s="8"/>
      <c r="L696" s="11"/>
      <c r="M696" s="15"/>
      <c r="N696" s="11"/>
      <c r="O696" s="11"/>
      <c r="P696" s="11"/>
      <c r="Q696" s="11"/>
      <c r="R696" s="11"/>
      <c r="Z696" s="25"/>
      <c r="AA696" s="73"/>
      <c r="AB696" s="25"/>
      <c r="AC696" s="25">
        <f>IF(T696&lt;Ds,'Rainfed corn'!E696,IF(T696&gt;Dd,0,'Rainfed corn'!E696*AB696))</f>
        <v>0</v>
      </c>
    </row>
    <row r="697" spans="1:29" x14ac:dyDescent="0.15">
      <c r="A697" s="170"/>
      <c r="B697" s="25"/>
      <c r="D697" s="7"/>
      <c r="E697" s="7"/>
      <c r="G697"/>
      <c r="I697" s="11"/>
      <c r="J697" s="8"/>
      <c r="L697" s="11"/>
      <c r="M697" s="15"/>
      <c r="N697" s="11"/>
      <c r="O697" s="11"/>
      <c r="P697" s="11"/>
      <c r="Q697" s="11"/>
      <c r="R697" s="11"/>
      <c r="Z697" s="25"/>
      <c r="AA697" s="73"/>
      <c r="AB697" s="25"/>
      <c r="AC697" s="25">
        <f>IF(T697&lt;Ds,'Rainfed corn'!E697,IF(T697&gt;Dd,0,'Rainfed corn'!E697*AB697))</f>
        <v>0</v>
      </c>
    </row>
    <row r="698" spans="1:29" x14ac:dyDescent="0.15">
      <c r="A698" s="170"/>
      <c r="B698" s="25"/>
      <c r="D698" s="7"/>
      <c r="E698" s="7"/>
      <c r="G698"/>
      <c r="I698" s="11"/>
      <c r="J698" s="8"/>
      <c r="L698" s="11"/>
      <c r="M698" s="15"/>
      <c r="N698" s="11"/>
      <c r="O698" s="11"/>
      <c r="P698" s="11"/>
      <c r="Q698" s="11"/>
      <c r="R698" s="11"/>
      <c r="Z698" s="25"/>
      <c r="AA698" s="73"/>
      <c r="AB698" s="25"/>
      <c r="AC698" s="25">
        <f>IF(T698&lt;Ds,'Rainfed corn'!E698,IF(T698&gt;Dd,0,'Rainfed corn'!E698*AB698))</f>
        <v>0</v>
      </c>
    </row>
    <row r="699" spans="1:29" x14ac:dyDescent="0.15">
      <c r="A699" s="170"/>
      <c r="B699" s="25"/>
      <c r="D699" s="7"/>
      <c r="E699" s="7"/>
      <c r="G699"/>
      <c r="I699" s="11"/>
      <c r="J699" s="8"/>
      <c r="L699" s="11"/>
      <c r="M699" s="15"/>
      <c r="N699" s="11"/>
      <c r="O699" s="11"/>
      <c r="P699" s="11"/>
      <c r="Q699" s="11"/>
      <c r="R699" s="11"/>
      <c r="Z699" s="25"/>
      <c r="AA699" s="73"/>
      <c r="AB699" s="25"/>
      <c r="AC699" s="25">
        <f>IF(T699&lt;Ds,'Rainfed corn'!E699,IF(T699&gt;Dd,0,'Rainfed corn'!E699*AB699))</f>
        <v>0</v>
      </c>
    </row>
    <row r="700" spans="1:29" x14ac:dyDescent="0.15">
      <c r="A700" s="170"/>
      <c r="B700" s="25"/>
      <c r="D700" s="7"/>
      <c r="E700" s="7"/>
      <c r="G700"/>
      <c r="I700" s="11"/>
      <c r="J700" s="8"/>
      <c r="L700" s="11"/>
      <c r="M700" s="15"/>
      <c r="N700" s="11"/>
      <c r="O700" s="11"/>
      <c r="P700" s="11"/>
      <c r="Q700" s="11"/>
      <c r="R700" s="11"/>
      <c r="Z700" s="25"/>
      <c r="AA700" s="73"/>
      <c r="AB700" s="25"/>
      <c r="AC700" s="25">
        <f>IF(T700&lt;Ds,'Rainfed corn'!E700,IF(T700&gt;Dd,0,'Rainfed corn'!E700*AB700))</f>
        <v>0</v>
      </c>
    </row>
    <row r="701" spans="1:29" x14ac:dyDescent="0.15">
      <c r="A701" s="170"/>
      <c r="B701" s="25"/>
      <c r="D701" s="7"/>
      <c r="E701" s="7"/>
      <c r="G701"/>
      <c r="I701" s="11"/>
      <c r="J701" s="8"/>
      <c r="L701" s="11"/>
      <c r="M701" s="15"/>
      <c r="N701" s="11"/>
      <c r="O701" s="11"/>
      <c r="P701" s="11"/>
      <c r="Q701" s="11"/>
      <c r="R701" s="11"/>
      <c r="Z701" s="25"/>
      <c r="AA701" s="73"/>
      <c r="AB701" s="25"/>
      <c r="AC701" s="25">
        <f>IF(T701&lt;Ds,'Rainfed corn'!E701,IF(T701&gt;Dd,0,'Rainfed corn'!E701*AB701))</f>
        <v>0</v>
      </c>
    </row>
    <row r="702" spans="1:29" x14ac:dyDescent="0.15">
      <c r="A702" s="170"/>
      <c r="B702" s="25"/>
      <c r="D702" s="7"/>
      <c r="E702" s="7"/>
      <c r="G702"/>
      <c r="I702" s="11"/>
      <c r="J702" s="8"/>
      <c r="L702" s="11"/>
      <c r="M702" s="15"/>
      <c r="N702" s="11"/>
      <c r="O702" s="11"/>
      <c r="P702" s="11"/>
      <c r="Q702" s="11"/>
      <c r="R702" s="11"/>
      <c r="Z702" s="25"/>
      <c r="AA702" s="73"/>
      <c r="AB702" s="25"/>
      <c r="AC702" s="25">
        <f>IF(T702&lt;Ds,'Rainfed corn'!E702,IF(T702&gt;Dd,0,'Rainfed corn'!E702*AB702))</f>
        <v>0</v>
      </c>
    </row>
    <row r="703" spans="1:29" x14ac:dyDescent="0.15">
      <c r="A703" s="170"/>
      <c r="B703" s="25"/>
      <c r="D703" s="7"/>
      <c r="E703" s="7"/>
      <c r="G703"/>
      <c r="I703" s="11"/>
      <c r="J703" s="8"/>
      <c r="L703" s="11"/>
      <c r="M703" s="15"/>
      <c r="N703" s="11"/>
      <c r="O703" s="11"/>
      <c r="P703" s="11"/>
      <c r="Q703" s="11"/>
      <c r="R703" s="11"/>
      <c r="Z703" s="25"/>
      <c r="AA703" s="73"/>
      <c r="AB703" s="25"/>
      <c r="AC703" s="25">
        <f>IF(T703&lt;Ds,'Rainfed corn'!E703,IF(T703&gt;Dd,0,'Rainfed corn'!E703*AB703))</f>
        <v>0</v>
      </c>
    </row>
    <row r="704" spans="1:29" x14ac:dyDescent="0.15">
      <c r="A704" s="170"/>
      <c r="B704" s="25"/>
      <c r="D704" s="7"/>
      <c r="E704" s="7"/>
      <c r="G704"/>
      <c r="I704" s="11"/>
      <c r="J704" s="8"/>
      <c r="L704" s="11"/>
      <c r="M704" s="15"/>
      <c r="N704" s="11"/>
      <c r="O704" s="11"/>
      <c r="P704" s="11"/>
      <c r="Q704" s="11"/>
      <c r="R704" s="11"/>
      <c r="Z704" s="25"/>
      <c r="AA704" s="73"/>
      <c r="AB704" s="25"/>
      <c r="AC704" s="25">
        <f>IF(T704&lt;Ds,'Rainfed corn'!E704,IF(T704&gt;Dd,0,'Rainfed corn'!E704*AB704))</f>
        <v>0</v>
      </c>
    </row>
    <row r="705" spans="1:29" x14ac:dyDescent="0.15">
      <c r="A705" s="170"/>
      <c r="B705" s="25"/>
      <c r="D705" s="7"/>
      <c r="E705" s="7"/>
      <c r="G705"/>
      <c r="I705" s="11"/>
      <c r="J705" s="8"/>
      <c r="L705" s="11"/>
      <c r="M705" s="15"/>
      <c r="N705" s="11"/>
      <c r="O705" s="11"/>
      <c r="P705" s="11"/>
      <c r="Q705" s="11"/>
      <c r="R705" s="11"/>
      <c r="Z705" s="25"/>
      <c r="AA705" s="73"/>
      <c r="AB705" s="25"/>
      <c r="AC705" s="25">
        <f>IF(T705&lt;Ds,'Rainfed corn'!E705,IF(T705&gt;Dd,0,'Rainfed corn'!E705*AB705))</f>
        <v>0</v>
      </c>
    </row>
    <row r="706" spans="1:29" x14ac:dyDescent="0.15">
      <c r="A706" s="170"/>
      <c r="B706" s="25"/>
      <c r="D706" s="7"/>
      <c r="E706" s="7"/>
      <c r="G706"/>
      <c r="I706" s="11"/>
      <c r="J706" s="8"/>
      <c r="L706" s="11"/>
      <c r="M706" s="15"/>
      <c r="N706" s="11"/>
      <c r="O706" s="11"/>
      <c r="P706" s="11"/>
      <c r="Q706" s="11"/>
      <c r="R706" s="11"/>
      <c r="Z706" s="25"/>
      <c r="AA706" s="73"/>
      <c r="AB706" s="25"/>
      <c r="AC706" s="25">
        <f>IF(T706&lt;Ds,'Rainfed corn'!E706,IF(T706&gt;Dd,0,'Rainfed corn'!E706*AB706))</f>
        <v>0</v>
      </c>
    </row>
    <row r="707" spans="1:29" x14ac:dyDescent="0.15">
      <c r="A707" s="170"/>
      <c r="B707" s="25"/>
      <c r="D707" s="7"/>
      <c r="E707" s="7"/>
      <c r="G707"/>
      <c r="I707" s="11"/>
      <c r="J707" s="8"/>
      <c r="L707" s="11"/>
      <c r="M707" s="15"/>
      <c r="N707" s="11"/>
      <c r="O707" s="11"/>
      <c r="P707" s="11"/>
      <c r="Q707" s="11"/>
      <c r="R707" s="11"/>
      <c r="Z707" s="25"/>
      <c r="AA707" s="73"/>
      <c r="AB707" s="25"/>
      <c r="AC707" s="25">
        <f>IF(T707&lt;Ds,'Rainfed corn'!E707,IF(T707&gt;Dd,0,'Rainfed corn'!E707*AB707))</f>
        <v>0</v>
      </c>
    </row>
    <row r="708" spans="1:29" x14ac:dyDescent="0.15">
      <c r="A708" s="170"/>
      <c r="B708" s="25"/>
      <c r="D708" s="7"/>
      <c r="E708" s="7"/>
      <c r="G708"/>
      <c r="I708" s="11"/>
      <c r="J708" s="8"/>
      <c r="L708" s="11"/>
      <c r="M708" s="15"/>
      <c r="N708" s="11"/>
      <c r="O708" s="11"/>
      <c r="P708" s="11"/>
      <c r="Q708" s="11"/>
      <c r="R708" s="11"/>
      <c r="Z708" s="25"/>
      <c r="AA708" s="73"/>
      <c r="AB708" s="25"/>
      <c r="AC708" s="25">
        <f>IF(T708&lt;Ds,'Rainfed corn'!E708,IF(T708&gt;Dd,0,'Rainfed corn'!E708*AB708))</f>
        <v>0</v>
      </c>
    </row>
    <row r="709" spans="1:29" x14ac:dyDescent="0.15">
      <c r="A709" s="170"/>
      <c r="B709" s="25"/>
      <c r="D709" s="7"/>
      <c r="E709" s="7"/>
      <c r="G709"/>
      <c r="I709" s="11"/>
      <c r="J709" s="8"/>
      <c r="L709" s="11"/>
      <c r="M709" s="15"/>
      <c r="N709" s="11"/>
      <c r="O709" s="11"/>
      <c r="P709" s="11"/>
      <c r="Q709" s="11"/>
      <c r="R709" s="11"/>
      <c r="Z709" s="25"/>
      <c r="AA709" s="73"/>
      <c r="AB709" s="25"/>
      <c r="AC709" s="25">
        <f>IF(T709&lt;Ds,'Rainfed corn'!E709,IF(T709&gt;Dd,0,'Rainfed corn'!E709*AB709))</f>
        <v>0</v>
      </c>
    </row>
    <row r="710" spans="1:29" x14ac:dyDescent="0.15">
      <c r="A710" s="170"/>
      <c r="B710" s="25"/>
      <c r="D710" s="7"/>
      <c r="E710" s="7"/>
      <c r="G710"/>
      <c r="I710" s="11"/>
      <c r="J710" s="8"/>
      <c r="L710" s="11"/>
      <c r="M710" s="15"/>
      <c r="N710" s="11"/>
      <c r="O710" s="11"/>
      <c r="P710" s="11"/>
      <c r="Q710" s="11"/>
      <c r="R710" s="11"/>
      <c r="Z710" s="25"/>
      <c r="AA710" s="73"/>
      <c r="AB710" s="25"/>
      <c r="AC710" s="25">
        <f>IF(T710&lt;Ds,'Rainfed corn'!E710,IF(T710&gt;Dd,0,'Rainfed corn'!E710*AB710))</f>
        <v>0</v>
      </c>
    </row>
    <row r="711" spans="1:29" x14ac:dyDescent="0.15">
      <c r="A711" s="170"/>
      <c r="B711" s="25"/>
      <c r="D711" s="7"/>
      <c r="E711" s="7"/>
      <c r="G711"/>
      <c r="I711" s="11"/>
      <c r="J711" s="8"/>
      <c r="L711" s="11"/>
      <c r="M711" s="15"/>
      <c r="N711" s="11"/>
      <c r="O711" s="11"/>
      <c r="P711" s="11"/>
      <c r="Q711" s="11"/>
      <c r="R711" s="11"/>
      <c r="Z711" s="25"/>
      <c r="AA711" s="73"/>
      <c r="AB711" s="25"/>
      <c r="AC711" s="25">
        <f>IF(T711&lt;Ds,'Rainfed corn'!E711,IF(T711&gt;Dd,0,'Rainfed corn'!E711*AB711))</f>
        <v>0</v>
      </c>
    </row>
    <row r="712" spans="1:29" x14ac:dyDescent="0.15">
      <c r="A712" s="170"/>
      <c r="B712" s="25"/>
      <c r="D712" s="7"/>
      <c r="E712" s="7"/>
      <c r="G712"/>
      <c r="I712" s="11"/>
      <c r="J712" s="8"/>
      <c r="L712" s="11"/>
      <c r="M712" s="15"/>
      <c r="N712" s="11"/>
      <c r="O712" s="11"/>
      <c r="P712" s="11"/>
      <c r="Q712" s="11"/>
      <c r="R712" s="11"/>
      <c r="Z712" s="25"/>
      <c r="AA712" s="73"/>
      <c r="AB712" s="25"/>
      <c r="AC712" s="25">
        <f>IF(T712&lt;Ds,'Rainfed corn'!E712,IF(T712&gt;Dd,0,'Rainfed corn'!E712*AB712))</f>
        <v>0</v>
      </c>
    </row>
    <row r="713" spans="1:29" x14ac:dyDescent="0.15">
      <c r="A713" s="170"/>
      <c r="B713" s="25"/>
      <c r="D713" s="7"/>
      <c r="E713" s="7"/>
      <c r="G713"/>
      <c r="I713" s="11"/>
      <c r="J713" s="8"/>
      <c r="L713" s="11"/>
      <c r="M713" s="15"/>
      <c r="N713" s="11"/>
      <c r="O713" s="11"/>
      <c r="P713" s="11"/>
      <c r="Q713" s="11"/>
      <c r="R713" s="11"/>
      <c r="Z713" s="25"/>
      <c r="AA713" s="73"/>
      <c r="AB713" s="25"/>
      <c r="AC713" s="25">
        <f>IF(T713&lt;Ds,'Rainfed corn'!E713,IF(T713&gt;Dd,0,'Rainfed corn'!E713*AB713))</f>
        <v>0</v>
      </c>
    </row>
    <row r="714" spans="1:29" x14ac:dyDescent="0.15">
      <c r="A714" s="170"/>
      <c r="B714" s="25"/>
      <c r="D714" s="7"/>
      <c r="E714" s="7"/>
      <c r="G714"/>
      <c r="I714" s="11"/>
      <c r="J714" s="8"/>
      <c r="L714" s="11"/>
      <c r="M714" s="15"/>
      <c r="N714" s="11"/>
      <c r="O714" s="11"/>
      <c r="P714" s="11"/>
      <c r="Q714" s="11"/>
      <c r="R714" s="11"/>
      <c r="Z714" s="25"/>
      <c r="AA714" s="73"/>
      <c r="AB714" s="25"/>
      <c r="AC714" s="25">
        <f>IF(T714&lt;Ds,'Rainfed corn'!E714,IF(T714&gt;Dd,0,'Rainfed corn'!E714*AB714))</f>
        <v>0</v>
      </c>
    </row>
    <row r="715" spans="1:29" x14ac:dyDescent="0.15">
      <c r="A715" s="170"/>
      <c r="B715" s="25"/>
      <c r="D715" s="7"/>
      <c r="E715" s="7"/>
      <c r="G715"/>
      <c r="I715" s="11"/>
      <c r="J715" s="8"/>
      <c r="L715" s="11"/>
      <c r="M715" s="15"/>
      <c r="N715" s="11"/>
      <c r="O715" s="11"/>
      <c r="P715" s="11"/>
      <c r="Q715" s="11"/>
      <c r="R715" s="11"/>
      <c r="Z715" s="25"/>
      <c r="AA715" s="73"/>
      <c r="AB715" s="25"/>
      <c r="AC715" s="25">
        <f>IF(T715&lt;Ds,'Rainfed corn'!E715,IF(T715&gt;Dd,0,'Rainfed corn'!E715*AB715))</f>
        <v>0</v>
      </c>
    </row>
    <row r="716" spans="1:29" x14ac:dyDescent="0.15">
      <c r="A716" s="170"/>
      <c r="B716" s="25"/>
      <c r="D716" s="7"/>
      <c r="E716" s="7"/>
      <c r="G716"/>
      <c r="I716" s="11"/>
      <c r="J716" s="8"/>
      <c r="L716" s="11"/>
      <c r="M716" s="15"/>
      <c r="N716" s="11"/>
      <c r="O716" s="11"/>
      <c r="P716" s="11"/>
      <c r="Q716" s="11"/>
      <c r="R716" s="11"/>
      <c r="Z716" s="25"/>
      <c r="AA716" s="73"/>
      <c r="AB716" s="25"/>
      <c r="AC716" s="25">
        <f>IF(T716&lt;Ds,'Rainfed corn'!E716,IF(T716&gt;Dd,0,'Rainfed corn'!E716*AB716))</f>
        <v>0</v>
      </c>
    </row>
    <row r="717" spans="1:29" x14ac:dyDescent="0.15">
      <c r="A717" s="170"/>
      <c r="B717" s="25"/>
      <c r="D717" s="7"/>
      <c r="E717" s="7"/>
      <c r="G717"/>
      <c r="I717" s="11"/>
      <c r="J717" s="8"/>
      <c r="L717" s="11"/>
      <c r="M717" s="15"/>
      <c r="N717" s="11"/>
      <c r="O717" s="11"/>
      <c r="P717" s="11"/>
      <c r="Q717" s="11"/>
      <c r="R717" s="11"/>
      <c r="Z717" s="25"/>
      <c r="AA717" s="73"/>
      <c r="AB717" s="25"/>
      <c r="AC717" s="25">
        <f>IF(T717&lt;Ds,'Rainfed corn'!E717,IF(T717&gt;Dd,0,'Rainfed corn'!E717*AB717))</f>
        <v>0</v>
      </c>
    </row>
    <row r="718" spans="1:29" x14ac:dyDescent="0.15">
      <c r="A718" s="170"/>
      <c r="B718" s="25"/>
      <c r="D718" s="7"/>
      <c r="E718" s="7"/>
      <c r="G718"/>
      <c r="I718" s="11"/>
      <c r="J718" s="8"/>
      <c r="L718" s="11"/>
      <c r="M718" s="15"/>
      <c r="N718" s="11"/>
      <c r="O718" s="11"/>
      <c r="P718" s="11"/>
      <c r="Q718" s="11"/>
      <c r="R718" s="11"/>
      <c r="Z718" s="25"/>
      <c r="AA718" s="73"/>
      <c r="AB718" s="25"/>
      <c r="AC718" s="25">
        <f>IF(T718&lt;Ds,'Rainfed corn'!E718,IF(T718&gt;Dd,0,'Rainfed corn'!E718*AB718))</f>
        <v>0</v>
      </c>
    </row>
    <row r="719" spans="1:29" x14ac:dyDescent="0.15">
      <c r="A719" s="170"/>
      <c r="B719" s="25"/>
      <c r="D719" s="7"/>
      <c r="E719" s="7"/>
      <c r="G719"/>
      <c r="I719" s="11"/>
      <c r="J719" s="8"/>
      <c r="L719" s="11"/>
      <c r="M719" s="15"/>
      <c r="N719" s="11"/>
      <c r="O719" s="11"/>
      <c r="P719" s="11"/>
      <c r="Q719" s="11"/>
      <c r="R719" s="11"/>
      <c r="Z719" s="25"/>
      <c r="AA719" s="73"/>
      <c r="AB719" s="25"/>
      <c r="AC719" s="25">
        <f>IF(T719&lt;Ds,'Rainfed corn'!E719,IF(T719&gt;Dd,0,'Rainfed corn'!E719*AB719))</f>
        <v>0</v>
      </c>
    </row>
    <row r="720" spans="1:29" x14ac:dyDescent="0.15">
      <c r="A720" s="170"/>
      <c r="B720" s="25"/>
      <c r="D720" s="7"/>
      <c r="E720" s="7"/>
      <c r="G720"/>
      <c r="I720" s="11"/>
      <c r="J720" s="8"/>
      <c r="L720" s="11"/>
      <c r="M720" s="15"/>
      <c r="N720" s="11"/>
      <c r="O720" s="11"/>
      <c r="P720" s="11"/>
      <c r="Q720" s="11"/>
      <c r="R720" s="11"/>
      <c r="Z720" s="25"/>
      <c r="AA720" s="73"/>
      <c r="AB720" s="25"/>
      <c r="AC720" s="25">
        <f>IF(T720&lt;Ds,'Rainfed corn'!E720,IF(T720&gt;Dd,0,'Rainfed corn'!E720*AB720))</f>
        <v>0</v>
      </c>
    </row>
    <row r="721" spans="1:29" x14ac:dyDescent="0.15">
      <c r="A721" s="170"/>
      <c r="B721" s="25"/>
      <c r="D721" s="7"/>
      <c r="E721" s="7"/>
      <c r="G721"/>
      <c r="I721" s="11"/>
      <c r="J721" s="8"/>
      <c r="L721" s="11"/>
      <c r="M721" s="15"/>
      <c r="N721" s="11"/>
      <c r="O721" s="11"/>
      <c r="P721" s="11"/>
      <c r="Q721" s="11"/>
      <c r="R721" s="11"/>
      <c r="Z721" s="25"/>
      <c r="AA721" s="73"/>
      <c r="AB721" s="25"/>
      <c r="AC721" s="25">
        <f>IF(T721&lt;Ds,'Rainfed corn'!E721,IF(T721&gt;Dd,0,'Rainfed corn'!E721*AB721))</f>
        <v>0</v>
      </c>
    </row>
    <row r="722" spans="1:29" x14ac:dyDescent="0.15">
      <c r="A722" s="170"/>
      <c r="B722" s="25"/>
      <c r="D722" s="7"/>
      <c r="E722" s="7"/>
      <c r="G722"/>
      <c r="I722" s="11"/>
      <c r="J722" s="8"/>
      <c r="L722" s="11"/>
      <c r="M722" s="15"/>
      <c r="N722" s="11"/>
      <c r="O722" s="11"/>
      <c r="P722" s="11"/>
      <c r="Q722" s="11"/>
      <c r="R722" s="11"/>
      <c r="Z722" s="25"/>
      <c r="AA722" s="73"/>
      <c r="AB722" s="25"/>
      <c r="AC722" s="25">
        <f>IF(T722&lt;Ds,'Rainfed corn'!E722,IF(T722&gt;Dd,0,'Rainfed corn'!E722*AB722))</f>
        <v>0</v>
      </c>
    </row>
    <row r="723" spans="1:29" x14ac:dyDescent="0.15">
      <c r="A723" s="170"/>
      <c r="B723" s="25"/>
      <c r="D723" s="7"/>
      <c r="E723" s="7"/>
      <c r="G723"/>
      <c r="I723" s="11"/>
      <c r="J723" s="8"/>
      <c r="L723" s="11"/>
      <c r="M723" s="15"/>
      <c r="N723" s="11"/>
      <c r="O723" s="11"/>
      <c r="P723" s="11"/>
      <c r="Q723" s="11"/>
      <c r="R723" s="11"/>
      <c r="Z723" s="25"/>
      <c r="AA723" s="73"/>
      <c r="AB723" s="25"/>
      <c r="AC723" s="25">
        <f>IF(T723&lt;Ds,'Rainfed corn'!E723,IF(T723&gt;Dd,0,'Rainfed corn'!E723*AB723))</f>
        <v>0</v>
      </c>
    </row>
    <row r="724" spans="1:29" x14ac:dyDescent="0.15">
      <c r="A724" s="170"/>
      <c r="B724" s="25"/>
      <c r="D724" s="7"/>
      <c r="E724" s="7"/>
      <c r="G724"/>
      <c r="I724" s="11"/>
      <c r="J724" s="8"/>
      <c r="L724" s="11"/>
      <c r="M724" s="15"/>
      <c r="N724" s="11"/>
      <c r="O724" s="11"/>
      <c r="P724" s="11"/>
      <c r="Q724" s="11"/>
      <c r="R724" s="11"/>
      <c r="Z724" s="25"/>
      <c r="AA724" s="73"/>
      <c r="AB724" s="25"/>
      <c r="AC724" s="25">
        <f>IF(T724&lt;Ds,'Rainfed corn'!E724,IF(T724&gt;Dd,0,'Rainfed corn'!E724*AB724))</f>
        <v>0</v>
      </c>
    </row>
    <row r="725" spans="1:29" x14ac:dyDescent="0.15">
      <c r="A725" s="170"/>
      <c r="B725" s="25"/>
      <c r="D725" s="7"/>
      <c r="E725" s="7"/>
      <c r="G725"/>
      <c r="I725" s="11"/>
      <c r="J725" s="8"/>
      <c r="L725" s="11"/>
      <c r="M725" s="15"/>
      <c r="N725" s="11"/>
      <c r="O725" s="11"/>
      <c r="P725" s="11"/>
      <c r="Q725" s="11"/>
      <c r="R725" s="11"/>
      <c r="Z725" s="25"/>
      <c r="AA725" s="73"/>
      <c r="AB725" s="25"/>
      <c r="AC725" s="25">
        <f>IF(T725&lt;Ds,'Rainfed corn'!E725,IF(T725&gt;Dd,0,'Rainfed corn'!E725*AB725))</f>
        <v>0</v>
      </c>
    </row>
    <row r="726" spans="1:29" x14ac:dyDescent="0.15">
      <c r="A726" s="170"/>
      <c r="B726" s="25"/>
      <c r="D726" s="7"/>
      <c r="E726" s="7"/>
      <c r="G726"/>
      <c r="I726" s="11"/>
      <c r="J726" s="8"/>
      <c r="L726" s="11"/>
      <c r="M726" s="15"/>
      <c r="N726" s="11"/>
      <c r="O726" s="11"/>
      <c r="P726" s="11"/>
      <c r="Q726" s="11"/>
      <c r="R726" s="11"/>
      <c r="Z726" s="25"/>
      <c r="AA726" s="73"/>
      <c r="AB726" s="25"/>
      <c r="AC726" s="25">
        <f>IF(T726&lt;Ds,'Rainfed corn'!E726,IF(T726&gt;Dd,0,'Rainfed corn'!E726*AB726))</f>
        <v>0</v>
      </c>
    </row>
    <row r="727" spans="1:29" x14ac:dyDescent="0.15">
      <c r="A727" s="170"/>
      <c r="B727" s="25"/>
      <c r="D727" s="7"/>
      <c r="E727" s="7"/>
      <c r="G727"/>
      <c r="I727" s="11"/>
      <c r="J727" s="8"/>
      <c r="L727" s="11"/>
      <c r="M727" s="15"/>
      <c r="N727" s="11"/>
      <c r="O727" s="11"/>
      <c r="P727" s="11"/>
      <c r="Q727" s="11"/>
      <c r="R727" s="11"/>
      <c r="Z727" s="25"/>
      <c r="AA727" s="73"/>
      <c r="AB727" s="25"/>
      <c r="AC727" s="25">
        <f>IF(T727&lt;Ds,'Rainfed corn'!E727,IF(T727&gt;Dd,0,'Rainfed corn'!E727*AB727))</f>
        <v>0</v>
      </c>
    </row>
    <row r="728" spans="1:29" x14ac:dyDescent="0.15">
      <c r="A728" s="170"/>
      <c r="B728" s="25"/>
      <c r="D728" s="7"/>
      <c r="E728" s="7"/>
      <c r="G728"/>
      <c r="I728" s="11"/>
      <c r="J728" s="8"/>
      <c r="L728" s="11"/>
      <c r="M728" s="15"/>
      <c r="N728" s="11"/>
      <c r="O728" s="11"/>
      <c r="P728" s="11"/>
      <c r="Q728" s="11"/>
      <c r="R728" s="11"/>
      <c r="Z728" s="25"/>
      <c r="AA728" s="73"/>
      <c r="AB728" s="25"/>
      <c r="AC728" s="25">
        <f>IF(T728&lt;Ds,'Rainfed corn'!E728,IF(T728&gt;Dd,0,'Rainfed corn'!E728*AB728))</f>
        <v>0</v>
      </c>
    </row>
    <row r="729" spans="1:29" x14ac:dyDescent="0.15">
      <c r="A729" s="170"/>
      <c r="B729" s="25"/>
      <c r="D729" s="7"/>
      <c r="E729" s="7"/>
      <c r="G729"/>
      <c r="I729" s="11"/>
      <c r="J729" s="8"/>
      <c r="L729" s="11"/>
      <c r="M729" s="15"/>
      <c r="N729" s="11"/>
      <c r="O729" s="11"/>
      <c r="P729" s="11"/>
      <c r="Q729" s="11"/>
      <c r="R729" s="11"/>
      <c r="Z729" s="25"/>
      <c r="AA729" s="73"/>
      <c r="AB729" s="25"/>
      <c r="AC729" s="25">
        <f>IF(T729&lt;Ds,'Rainfed corn'!E729,IF(T729&gt;Dd,0,'Rainfed corn'!E729*AB729))</f>
        <v>0</v>
      </c>
    </row>
    <row r="730" spans="1:29" x14ac:dyDescent="0.15">
      <c r="A730" s="170"/>
      <c r="B730" s="25"/>
      <c r="D730" s="7"/>
      <c r="E730" s="7"/>
      <c r="G730"/>
      <c r="I730" s="11"/>
      <c r="J730" s="8"/>
      <c r="L730" s="11"/>
      <c r="M730" s="15"/>
      <c r="N730" s="11"/>
      <c r="O730" s="11"/>
      <c r="P730" s="11"/>
      <c r="Q730" s="11"/>
      <c r="R730" s="11"/>
      <c r="Z730" s="25"/>
      <c r="AA730" s="73"/>
      <c r="AB730" s="25"/>
      <c r="AC730" s="25">
        <f>IF(T730&lt;Ds,'Rainfed corn'!E730,IF(T730&gt;Dd,0,'Rainfed corn'!E730*AB730))</f>
        <v>0</v>
      </c>
    </row>
    <row r="731" spans="1:29" x14ac:dyDescent="0.15">
      <c r="A731" s="170"/>
      <c r="B731" s="25"/>
      <c r="D731" s="7"/>
      <c r="E731" s="7"/>
      <c r="G731"/>
      <c r="I731" s="11"/>
      <c r="J731" s="8"/>
      <c r="L731" s="11"/>
      <c r="M731" s="15"/>
      <c r="N731" s="11"/>
      <c r="O731" s="11"/>
      <c r="P731" s="11"/>
      <c r="Q731" s="11"/>
      <c r="R731" s="11"/>
      <c r="Z731" s="25"/>
      <c r="AA731" s="73"/>
      <c r="AB731" s="25"/>
      <c r="AC731" s="25">
        <f>IF(T731&lt;Ds,'Rainfed corn'!E731,IF(T731&gt;Dd,0,'Rainfed corn'!E731*AB731))</f>
        <v>0</v>
      </c>
    </row>
    <row r="732" spans="1:29" x14ac:dyDescent="0.15">
      <c r="A732" s="170"/>
      <c r="B732" s="25"/>
      <c r="D732" s="7"/>
      <c r="E732" s="7"/>
      <c r="G732"/>
      <c r="I732" s="11"/>
      <c r="J732" s="8"/>
      <c r="L732" s="11"/>
      <c r="M732" s="15"/>
      <c r="N732" s="11"/>
      <c r="O732" s="11"/>
      <c r="P732" s="11"/>
      <c r="Q732" s="11"/>
      <c r="R732" s="11"/>
      <c r="Z732" s="25"/>
      <c r="AA732" s="73"/>
      <c r="AB732" s="25"/>
      <c r="AC732" s="25">
        <f>IF(T732&lt;Ds,'Rainfed corn'!E732,IF(T732&gt;Dd,0,'Rainfed corn'!E732*AB732))</f>
        <v>0</v>
      </c>
    </row>
    <row r="733" spans="1:29" x14ac:dyDescent="0.15">
      <c r="A733" s="170"/>
      <c r="B733" s="25"/>
      <c r="D733" s="7"/>
      <c r="E733" s="7"/>
      <c r="G733"/>
      <c r="I733" s="11"/>
      <c r="J733" s="8"/>
      <c r="L733" s="11"/>
      <c r="M733" s="15"/>
      <c r="N733" s="11"/>
      <c r="O733" s="11"/>
      <c r="P733" s="11"/>
      <c r="Q733" s="11"/>
      <c r="R733" s="11"/>
      <c r="Z733" s="25"/>
      <c r="AA733" s="73"/>
      <c r="AB733" s="25"/>
      <c r="AC733" s="25">
        <f>IF(T733&lt;Ds,'Rainfed corn'!E733,IF(T733&gt;Dd,0,'Rainfed corn'!E733*AB733))</f>
        <v>0</v>
      </c>
    </row>
    <row r="734" spans="1:29" x14ac:dyDescent="0.15">
      <c r="A734" s="170"/>
      <c r="B734" s="25"/>
      <c r="D734" s="7"/>
      <c r="E734" s="7"/>
      <c r="G734"/>
      <c r="I734" s="11"/>
      <c r="J734" s="8"/>
      <c r="L734" s="11"/>
      <c r="M734" s="15"/>
      <c r="N734" s="11"/>
      <c r="O734" s="11"/>
      <c r="P734" s="11"/>
      <c r="Q734" s="11"/>
      <c r="R734" s="11"/>
      <c r="Z734" s="25"/>
      <c r="AA734" s="73"/>
      <c r="AB734" s="25"/>
      <c r="AC734" s="25">
        <f>IF(T734&lt;Ds,'Rainfed corn'!E734,IF(T734&gt;Dd,0,'Rainfed corn'!E734*AB734))</f>
        <v>0</v>
      </c>
    </row>
    <row r="735" spans="1:29" x14ac:dyDescent="0.15">
      <c r="A735" s="170"/>
      <c r="B735" s="25"/>
      <c r="D735" s="7"/>
      <c r="E735" s="7"/>
      <c r="G735"/>
      <c r="I735" s="11"/>
      <c r="J735" s="8"/>
      <c r="L735" s="11"/>
      <c r="M735" s="15"/>
      <c r="N735" s="11"/>
      <c r="O735" s="11"/>
      <c r="P735" s="11"/>
      <c r="Q735" s="11"/>
      <c r="R735" s="11"/>
      <c r="Z735" s="25"/>
      <c r="AA735" s="73"/>
      <c r="AB735" s="25"/>
      <c r="AC735" s="25">
        <f>IF(T735&lt;Ds,'Rainfed corn'!E735,IF(T735&gt;Dd,0,'Rainfed corn'!E735*AB735))</f>
        <v>0</v>
      </c>
    </row>
    <row r="736" spans="1:29" x14ac:dyDescent="0.15">
      <c r="A736" s="170"/>
      <c r="B736" s="25"/>
      <c r="D736" s="7"/>
      <c r="E736" s="7"/>
      <c r="G736"/>
      <c r="I736" s="11"/>
      <c r="J736" s="8"/>
      <c r="L736" s="11"/>
      <c r="M736" s="15"/>
      <c r="N736" s="11"/>
      <c r="O736" s="11"/>
      <c r="P736" s="11"/>
      <c r="Q736" s="11"/>
      <c r="R736" s="11"/>
      <c r="Z736" s="25"/>
      <c r="AA736" s="73"/>
      <c r="AB736" s="25"/>
      <c r="AC736" s="25">
        <f>IF(T736&lt;Ds,'Rainfed corn'!E736,IF(T736&gt;Dd,0,'Rainfed corn'!E736*AB736))</f>
        <v>0</v>
      </c>
    </row>
    <row r="737" spans="1:29" x14ac:dyDescent="0.15">
      <c r="A737" s="170"/>
      <c r="B737" s="25"/>
      <c r="D737" s="7"/>
      <c r="E737" s="7"/>
      <c r="G737"/>
      <c r="I737" s="11"/>
      <c r="J737" s="8"/>
      <c r="L737" s="11"/>
      <c r="M737" s="15"/>
      <c r="N737" s="11"/>
      <c r="O737" s="11"/>
      <c r="P737" s="11"/>
      <c r="Q737" s="11"/>
      <c r="R737" s="11"/>
      <c r="Z737" s="25"/>
      <c r="AA737" s="73"/>
      <c r="AB737" s="25"/>
      <c r="AC737" s="25">
        <f>IF(T737&lt;Ds,'Rainfed corn'!E737,IF(T737&gt;Dd,0,'Rainfed corn'!E737*AB737))</f>
        <v>0</v>
      </c>
    </row>
    <row r="738" spans="1:29" x14ac:dyDescent="0.15">
      <c r="A738" s="170"/>
      <c r="B738" s="25"/>
      <c r="D738" s="7"/>
      <c r="E738" s="7"/>
      <c r="G738"/>
      <c r="I738" s="11"/>
      <c r="J738" s="8"/>
      <c r="L738" s="11"/>
      <c r="M738" s="15"/>
      <c r="N738" s="11"/>
      <c r="O738" s="11"/>
      <c r="P738" s="11"/>
      <c r="Q738" s="11"/>
      <c r="R738" s="11"/>
      <c r="Z738" s="25"/>
      <c r="AA738" s="73"/>
      <c r="AB738" s="25"/>
      <c r="AC738" s="25">
        <f>IF(T738&lt;Ds,'Rainfed corn'!E738,IF(T738&gt;Dd,0,'Rainfed corn'!E738*AB738))</f>
        <v>0</v>
      </c>
    </row>
    <row r="739" spans="1:29" x14ac:dyDescent="0.15">
      <c r="A739" s="170"/>
      <c r="B739" s="25"/>
      <c r="D739" s="7"/>
      <c r="E739" s="7"/>
      <c r="G739"/>
      <c r="I739" s="11"/>
      <c r="J739" s="8"/>
      <c r="L739" s="11"/>
      <c r="M739" s="15"/>
      <c r="N739" s="11"/>
      <c r="O739" s="11"/>
      <c r="P739" s="11"/>
      <c r="Q739" s="11"/>
      <c r="R739" s="11"/>
      <c r="Z739" s="25"/>
      <c r="AA739" s="73"/>
      <c r="AB739" s="25"/>
      <c r="AC739" s="25">
        <f>IF(T739&lt;Ds,'Rainfed corn'!E739,IF(T739&gt;Dd,0,'Rainfed corn'!E739*AB739))</f>
        <v>0</v>
      </c>
    </row>
    <row r="740" spans="1:29" x14ac:dyDescent="0.15">
      <c r="A740" s="170"/>
      <c r="B740" s="25"/>
      <c r="D740" s="7"/>
      <c r="E740" s="7"/>
      <c r="G740"/>
      <c r="I740" s="11"/>
      <c r="J740" s="8"/>
      <c r="L740" s="11"/>
      <c r="M740" s="15"/>
      <c r="N740" s="11"/>
      <c r="O740" s="11"/>
      <c r="P740" s="11"/>
      <c r="Q740" s="11"/>
      <c r="R740" s="11"/>
      <c r="Z740" s="25"/>
      <c r="AA740" s="73"/>
      <c r="AB740" s="25"/>
      <c r="AC740" s="25">
        <f>IF(T740&lt;Ds,'Rainfed corn'!E740,IF(T740&gt;Dd,0,'Rainfed corn'!E740*AB740))</f>
        <v>0</v>
      </c>
    </row>
    <row r="741" spans="1:29" x14ac:dyDescent="0.15">
      <c r="A741" s="170"/>
      <c r="B741" s="25"/>
      <c r="D741" s="7"/>
      <c r="E741" s="7"/>
      <c r="G741"/>
      <c r="I741" s="11"/>
      <c r="J741" s="8"/>
      <c r="L741" s="11"/>
      <c r="M741" s="15"/>
      <c r="N741" s="11"/>
      <c r="O741" s="11"/>
      <c r="P741" s="11"/>
      <c r="Q741" s="11"/>
      <c r="R741" s="11"/>
      <c r="Z741" s="25"/>
      <c r="AA741" s="73"/>
      <c r="AB741" s="25"/>
      <c r="AC741" s="25">
        <f>IF(T741&lt;Ds,'Rainfed corn'!E741,IF(T741&gt;Dd,0,'Rainfed corn'!E741*AB741))</f>
        <v>0</v>
      </c>
    </row>
    <row r="742" spans="1:29" x14ac:dyDescent="0.15">
      <c r="A742" s="170"/>
      <c r="B742" s="25"/>
      <c r="D742" s="7"/>
      <c r="E742" s="7"/>
      <c r="G742"/>
      <c r="I742" s="11"/>
      <c r="J742" s="8"/>
      <c r="L742" s="11"/>
      <c r="M742" s="15"/>
      <c r="N742" s="11"/>
      <c r="O742" s="11"/>
      <c r="P742" s="11"/>
      <c r="Q742" s="11"/>
      <c r="R742" s="11"/>
      <c r="Z742" s="25"/>
      <c r="AA742" s="73"/>
      <c r="AB742" s="25"/>
      <c r="AC742" s="25">
        <f>IF(T742&lt;Ds,'Rainfed corn'!E742,IF(T742&gt;Dd,0,'Rainfed corn'!E742*AB742))</f>
        <v>0</v>
      </c>
    </row>
    <row r="743" spans="1:29" x14ac:dyDescent="0.15">
      <c r="A743" s="170"/>
      <c r="B743" s="25"/>
      <c r="D743" s="7"/>
      <c r="E743" s="7"/>
      <c r="G743"/>
      <c r="I743" s="11"/>
      <c r="J743" s="8"/>
      <c r="L743" s="11"/>
      <c r="M743" s="15"/>
      <c r="N743" s="11"/>
      <c r="O743" s="11"/>
      <c r="P743" s="11"/>
      <c r="Q743" s="11"/>
      <c r="R743" s="11"/>
      <c r="Z743" s="25"/>
      <c r="AA743" s="73"/>
      <c r="AB743" s="25"/>
      <c r="AC743" s="25">
        <f>IF(T743&lt;Ds,'Rainfed corn'!E743,IF(T743&gt;Dd,0,'Rainfed corn'!E743*AB743))</f>
        <v>0</v>
      </c>
    </row>
    <row r="744" spans="1:29" x14ac:dyDescent="0.15">
      <c r="A744" s="170"/>
      <c r="B744" s="25"/>
      <c r="D744" s="7"/>
      <c r="E744" s="7"/>
      <c r="G744"/>
      <c r="I744" s="11"/>
      <c r="J744" s="8"/>
      <c r="L744" s="11"/>
      <c r="M744" s="15"/>
      <c r="N744" s="11"/>
      <c r="O744" s="11"/>
      <c r="P744" s="11"/>
      <c r="Q744" s="11"/>
      <c r="R744" s="11"/>
      <c r="Z744" s="25"/>
      <c r="AA744" s="73"/>
      <c r="AB744" s="25"/>
      <c r="AC744" s="25">
        <f>IF(T744&lt;Ds,'Rainfed corn'!E744,IF(T744&gt;Dd,0,'Rainfed corn'!E744*AB744))</f>
        <v>0</v>
      </c>
    </row>
    <row r="745" spans="1:29" x14ac:dyDescent="0.15">
      <c r="A745" s="170"/>
      <c r="B745" s="25"/>
      <c r="D745" s="7"/>
      <c r="E745" s="7"/>
      <c r="G745"/>
      <c r="I745" s="11"/>
      <c r="J745" s="8"/>
      <c r="L745" s="11"/>
      <c r="M745" s="15"/>
      <c r="N745" s="11"/>
      <c r="O745" s="11"/>
      <c r="P745" s="11"/>
      <c r="Q745" s="11"/>
      <c r="R745" s="11"/>
      <c r="Z745" s="25"/>
      <c r="AA745" s="73"/>
      <c r="AB745" s="25"/>
      <c r="AC745" s="25">
        <f>IF(T745&lt;Ds,'Rainfed corn'!E745,IF(T745&gt;Dd,0,'Rainfed corn'!E745*AB745))</f>
        <v>0</v>
      </c>
    </row>
    <row r="746" spans="1:29" x14ac:dyDescent="0.15">
      <c r="A746" s="170"/>
      <c r="B746" s="25"/>
      <c r="D746" s="7"/>
      <c r="E746" s="7"/>
      <c r="G746"/>
      <c r="I746" s="11"/>
      <c r="J746" s="8"/>
      <c r="L746" s="11"/>
      <c r="M746" s="15"/>
      <c r="N746" s="11"/>
      <c r="O746" s="11"/>
      <c r="P746" s="11"/>
      <c r="Q746" s="11"/>
      <c r="R746" s="11"/>
      <c r="Z746" s="25"/>
      <c r="AA746" s="73"/>
      <c r="AB746" s="25"/>
      <c r="AC746" s="25">
        <f>IF(T746&lt;Ds,'Rainfed corn'!E746,IF(T746&gt;Dd,0,'Rainfed corn'!E746*AB746))</f>
        <v>0</v>
      </c>
    </row>
    <row r="747" spans="1:29" x14ac:dyDescent="0.15">
      <c r="A747" s="170"/>
      <c r="B747" s="25"/>
      <c r="D747" s="7"/>
      <c r="E747" s="7"/>
      <c r="G747"/>
      <c r="I747" s="11"/>
      <c r="J747" s="8"/>
      <c r="L747" s="11"/>
      <c r="M747" s="15"/>
      <c r="N747" s="11"/>
      <c r="O747" s="11"/>
      <c r="P747" s="11"/>
      <c r="Q747" s="11"/>
      <c r="R747" s="11"/>
      <c r="Z747" s="25"/>
      <c r="AA747" s="73"/>
      <c r="AB747" s="25"/>
      <c r="AC747" s="25">
        <f>IF(T747&lt;Ds,'Rainfed corn'!E747,IF(T747&gt;Dd,0,'Rainfed corn'!E747*AB747))</f>
        <v>0</v>
      </c>
    </row>
    <row r="748" spans="1:29" x14ac:dyDescent="0.15">
      <c r="A748" s="170"/>
      <c r="B748" s="25"/>
      <c r="D748" s="7"/>
      <c r="E748" s="7"/>
      <c r="G748"/>
      <c r="I748" s="11"/>
      <c r="J748" s="8"/>
      <c r="L748" s="11"/>
      <c r="M748" s="15"/>
      <c r="N748" s="11"/>
      <c r="O748" s="11"/>
      <c r="P748" s="11"/>
      <c r="Q748" s="11"/>
      <c r="R748" s="11"/>
      <c r="Z748" s="25"/>
      <c r="AA748" s="73"/>
      <c r="AB748" s="25"/>
      <c r="AC748" s="25">
        <f>IF(T748&lt;Ds,'Rainfed corn'!E748,IF(T748&gt;Dd,0,'Rainfed corn'!E748*AB748))</f>
        <v>0</v>
      </c>
    </row>
    <row r="749" spans="1:29" x14ac:dyDescent="0.15">
      <c r="A749" s="170"/>
      <c r="B749" s="25"/>
      <c r="D749" s="7"/>
      <c r="E749" s="7"/>
      <c r="G749"/>
      <c r="I749" s="11"/>
      <c r="J749" s="8"/>
      <c r="L749" s="11"/>
      <c r="M749" s="15"/>
      <c r="N749" s="11"/>
      <c r="O749" s="11"/>
      <c r="P749" s="11"/>
      <c r="Q749" s="11"/>
      <c r="R749" s="11"/>
      <c r="Z749" s="25"/>
      <c r="AA749" s="73"/>
      <c r="AB749" s="25"/>
      <c r="AC749" s="25">
        <f>IF(T749&lt;Ds,'Rainfed corn'!E749,IF(T749&gt;Dd,0,'Rainfed corn'!E749*AB749))</f>
        <v>0</v>
      </c>
    </row>
    <row r="750" spans="1:29" x14ac:dyDescent="0.15">
      <c r="A750" s="170"/>
      <c r="B750" s="25"/>
      <c r="D750" s="7"/>
      <c r="E750" s="7"/>
      <c r="G750"/>
      <c r="I750" s="11"/>
      <c r="J750" s="8"/>
      <c r="L750" s="11"/>
      <c r="M750" s="15"/>
      <c r="N750" s="11"/>
      <c r="O750" s="11"/>
      <c r="P750" s="11"/>
      <c r="Q750" s="11"/>
      <c r="R750" s="11"/>
      <c r="Z750" s="25"/>
      <c r="AA750" s="73"/>
      <c r="AB750" s="25"/>
      <c r="AC750" s="25">
        <f>IF(T750&lt;Ds,'Rainfed corn'!E750,IF(T750&gt;Dd,0,'Rainfed corn'!E750*AB750))</f>
        <v>0</v>
      </c>
    </row>
    <row r="751" spans="1:29" x14ac:dyDescent="0.15">
      <c r="A751" s="170"/>
      <c r="B751" s="25"/>
      <c r="D751" s="7"/>
      <c r="E751" s="7"/>
      <c r="G751"/>
      <c r="I751" s="11"/>
      <c r="J751" s="8"/>
      <c r="L751" s="11"/>
      <c r="M751" s="15"/>
      <c r="N751" s="11"/>
      <c r="O751" s="11"/>
      <c r="P751" s="11"/>
      <c r="Q751" s="11"/>
      <c r="R751" s="11"/>
      <c r="Z751" s="25"/>
      <c r="AA751" s="73"/>
      <c r="AB751" s="25"/>
      <c r="AC751" s="25">
        <f>IF(T751&lt;Ds,'Rainfed corn'!E751,IF(T751&gt;Dd,0,'Rainfed corn'!E751*AB751))</f>
        <v>0</v>
      </c>
    </row>
    <row r="752" spans="1:29" x14ac:dyDescent="0.15">
      <c r="A752" s="170"/>
      <c r="B752" s="25"/>
      <c r="D752" s="7"/>
      <c r="E752" s="7"/>
      <c r="G752"/>
      <c r="I752" s="11"/>
      <c r="J752" s="8"/>
      <c r="L752" s="11"/>
      <c r="M752" s="15"/>
      <c r="N752" s="11"/>
      <c r="O752" s="11"/>
      <c r="P752" s="11"/>
      <c r="Q752" s="11"/>
      <c r="R752" s="11"/>
      <c r="Z752" s="25"/>
      <c r="AA752" s="73"/>
      <c r="AB752" s="25"/>
      <c r="AC752" s="25">
        <f>IF(T752&lt;Ds,'Rainfed corn'!E752,IF(T752&gt;Dd,0,'Rainfed corn'!E752*AB752))</f>
        <v>0</v>
      </c>
    </row>
    <row r="753" spans="1:29" x14ac:dyDescent="0.15">
      <c r="A753" s="170"/>
      <c r="B753" s="25"/>
      <c r="D753" s="7"/>
      <c r="E753" s="7"/>
      <c r="G753"/>
      <c r="I753" s="11"/>
      <c r="J753" s="8"/>
      <c r="L753" s="11"/>
      <c r="M753" s="15"/>
      <c r="N753" s="11"/>
      <c r="O753" s="11"/>
      <c r="P753" s="11"/>
      <c r="Q753" s="11"/>
      <c r="R753" s="11"/>
      <c r="Z753" s="25"/>
      <c r="AA753" s="73"/>
      <c r="AB753" s="25"/>
      <c r="AC753" s="25">
        <f>IF(T753&lt;Ds,'Rainfed corn'!E753,IF(T753&gt;Dd,0,'Rainfed corn'!E753*AB753))</f>
        <v>0</v>
      </c>
    </row>
    <row r="754" spans="1:29" x14ac:dyDescent="0.15">
      <c r="A754" s="170"/>
      <c r="B754" s="25"/>
      <c r="D754" s="7"/>
      <c r="E754" s="7"/>
      <c r="G754"/>
      <c r="I754" s="11"/>
      <c r="J754" s="8"/>
      <c r="L754" s="11"/>
      <c r="M754" s="15"/>
      <c r="N754" s="11"/>
      <c r="O754" s="11"/>
      <c r="P754" s="11"/>
      <c r="Q754" s="11"/>
      <c r="R754" s="11"/>
      <c r="Z754" s="25"/>
      <c r="AA754" s="73"/>
      <c r="AB754" s="25"/>
      <c r="AC754" s="25">
        <f>IF(T754&lt;Ds,'Rainfed corn'!E754,IF(T754&gt;Dd,0,'Rainfed corn'!E754*AB754))</f>
        <v>0</v>
      </c>
    </row>
    <row r="755" spans="1:29" x14ac:dyDescent="0.15">
      <c r="A755" s="170"/>
      <c r="B755" s="25"/>
      <c r="D755" s="7"/>
      <c r="E755" s="7"/>
      <c r="G755"/>
      <c r="I755" s="11"/>
      <c r="J755" s="8"/>
      <c r="L755" s="11"/>
      <c r="M755" s="15"/>
      <c r="N755" s="11"/>
      <c r="O755" s="11"/>
      <c r="P755" s="11"/>
      <c r="Q755" s="11"/>
      <c r="R755" s="11"/>
      <c r="Z755" s="25"/>
      <c r="AA755" s="73"/>
      <c r="AB755" s="25"/>
      <c r="AC755" s="25">
        <f>IF(T755&lt;Ds,'Rainfed corn'!E755,IF(T755&gt;Dd,0,'Rainfed corn'!E755*AB755))</f>
        <v>0</v>
      </c>
    </row>
    <row r="756" spans="1:29" x14ac:dyDescent="0.15">
      <c r="A756" s="170"/>
      <c r="B756" s="25"/>
      <c r="D756" s="7"/>
      <c r="E756" s="7"/>
      <c r="G756"/>
      <c r="I756" s="11"/>
      <c r="J756" s="8"/>
      <c r="L756" s="11"/>
      <c r="M756" s="15"/>
      <c r="N756" s="11"/>
      <c r="O756" s="11"/>
      <c r="P756" s="11"/>
      <c r="Q756" s="11"/>
      <c r="R756" s="11"/>
      <c r="Z756" s="25"/>
      <c r="AA756" s="73"/>
      <c r="AB756" s="25"/>
      <c r="AC756" s="25">
        <f>IF(T756&lt;Ds,'Rainfed corn'!E756,IF(T756&gt;Dd,0,'Rainfed corn'!E756*AB756))</f>
        <v>0</v>
      </c>
    </row>
    <row r="757" spans="1:29" x14ac:dyDescent="0.15">
      <c r="A757" s="170"/>
      <c r="B757" s="25"/>
      <c r="D757" s="7"/>
      <c r="E757" s="7"/>
      <c r="G757"/>
      <c r="I757" s="11"/>
      <c r="J757" s="8"/>
      <c r="L757" s="11"/>
      <c r="M757" s="15"/>
      <c r="N757" s="11"/>
      <c r="O757" s="11"/>
      <c r="P757" s="11"/>
      <c r="Q757" s="11"/>
      <c r="R757" s="11"/>
      <c r="Z757" s="25"/>
      <c r="AA757" s="73"/>
      <c r="AB757" s="25"/>
      <c r="AC757" s="25">
        <f>IF(T757&lt;Ds,'Rainfed corn'!E757,IF(T757&gt;Dd,0,'Rainfed corn'!E757*AB757))</f>
        <v>0</v>
      </c>
    </row>
    <row r="758" spans="1:29" x14ac:dyDescent="0.15">
      <c r="A758" s="170"/>
      <c r="B758" s="25"/>
      <c r="D758" s="7"/>
      <c r="E758" s="7"/>
      <c r="G758"/>
      <c r="I758" s="11"/>
      <c r="J758" s="8"/>
      <c r="L758" s="11"/>
      <c r="M758" s="15"/>
      <c r="N758" s="11"/>
      <c r="O758" s="11"/>
      <c r="P758" s="11"/>
      <c r="Q758" s="11"/>
      <c r="R758" s="11"/>
      <c r="Z758" s="25"/>
      <c r="AA758" s="73"/>
      <c r="AB758" s="25"/>
      <c r="AC758" s="25">
        <f>IF(T758&lt;Ds,'Rainfed corn'!E758,IF(T758&gt;Dd,0,'Rainfed corn'!E758*AB758))</f>
        <v>0</v>
      </c>
    </row>
    <row r="759" spans="1:29" x14ac:dyDescent="0.15">
      <c r="A759" s="170"/>
      <c r="B759" s="25"/>
      <c r="D759" s="7"/>
      <c r="E759" s="7"/>
      <c r="G759"/>
      <c r="I759" s="11"/>
      <c r="J759" s="8"/>
      <c r="L759" s="11"/>
      <c r="M759" s="15"/>
      <c r="N759" s="11"/>
      <c r="O759" s="11"/>
      <c r="P759" s="11"/>
      <c r="Q759" s="11"/>
      <c r="R759" s="11"/>
      <c r="Z759" s="25"/>
      <c r="AA759" s="73"/>
      <c r="AB759" s="25"/>
      <c r="AC759" s="25">
        <f>IF(T759&lt;Ds,'Rainfed corn'!E759,IF(T759&gt;Dd,0,'Rainfed corn'!E759*AB759))</f>
        <v>0</v>
      </c>
    </row>
    <row r="760" spans="1:29" x14ac:dyDescent="0.15">
      <c r="A760" s="170"/>
      <c r="B760" s="25"/>
      <c r="D760" s="7"/>
      <c r="E760" s="7"/>
      <c r="G760"/>
      <c r="I760" s="11"/>
      <c r="J760" s="8"/>
      <c r="L760" s="11"/>
      <c r="M760" s="15"/>
      <c r="N760" s="11"/>
      <c r="O760" s="11"/>
      <c r="P760" s="11"/>
      <c r="Q760" s="11"/>
      <c r="R760" s="11"/>
      <c r="Z760" s="25"/>
      <c r="AA760" s="73"/>
      <c r="AB760" s="25"/>
      <c r="AC760" s="25">
        <f>IF(T760&lt;Ds,'Rainfed corn'!E760,IF(T760&gt;Dd,0,'Rainfed corn'!E760*AB760))</f>
        <v>0</v>
      </c>
    </row>
    <row r="761" spans="1:29" x14ac:dyDescent="0.15">
      <c r="A761" s="170"/>
      <c r="B761" s="25"/>
      <c r="D761" s="7"/>
      <c r="E761" s="7"/>
      <c r="G761"/>
      <c r="I761" s="11"/>
      <c r="J761" s="8"/>
      <c r="L761" s="11"/>
      <c r="M761" s="15"/>
      <c r="N761" s="11"/>
      <c r="O761" s="11"/>
      <c r="P761" s="11"/>
      <c r="Q761" s="11"/>
      <c r="R761" s="11"/>
      <c r="Z761" s="25"/>
      <c r="AA761" s="73"/>
      <c r="AB761" s="25"/>
      <c r="AC761" s="25">
        <f>IF(T761&lt;Ds,'Rainfed corn'!E761,IF(T761&gt;Dd,0,'Rainfed corn'!E761*AB761))</f>
        <v>0</v>
      </c>
    </row>
    <row r="762" spans="1:29" x14ac:dyDescent="0.15">
      <c r="A762" s="170"/>
      <c r="B762" s="25"/>
      <c r="D762" s="7"/>
      <c r="E762" s="7"/>
      <c r="G762"/>
      <c r="I762" s="11"/>
      <c r="J762" s="8"/>
      <c r="L762" s="11"/>
      <c r="M762" s="15"/>
      <c r="N762" s="11"/>
      <c r="O762" s="11"/>
      <c r="P762" s="11"/>
      <c r="Q762" s="11"/>
      <c r="R762" s="11"/>
      <c r="Z762" s="25"/>
      <c r="AA762" s="73"/>
      <c r="AB762" s="25"/>
      <c r="AC762" s="25">
        <f>IF(T762&lt;Ds,'Rainfed corn'!E762,IF(T762&gt;Dd,0,'Rainfed corn'!E762*AB762))</f>
        <v>0</v>
      </c>
    </row>
    <row r="763" spans="1:29" x14ac:dyDescent="0.15">
      <c r="A763" s="170"/>
      <c r="B763" s="25"/>
      <c r="D763" s="7"/>
      <c r="E763" s="7"/>
      <c r="G763"/>
      <c r="I763" s="11"/>
      <c r="J763" s="8"/>
      <c r="L763" s="11"/>
      <c r="M763" s="15"/>
      <c r="N763" s="11"/>
      <c r="O763" s="11"/>
      <c r="P763" s="11"/>
      <c r="Q763" s="11"/>
      <c r="R763" s="11"/>
      <c r="Z763" s="25"/>
      <c r="AA763" s="73"/>
      <c r="AB763" s="25"/>
      <c r="AC763" s="25">
        <f>IF(T763&lt;Ds,'Rainfed corn'!E763,IF(T763&gt;Dd,0,'Rainfed corn'!E763*AB763))</f>
        <v>0</v>
      </c>
    </row>
    <row r="764" spans="1:29" x14ac:dyDescent="0.15">
      <c r="A764" s="170"/>
      <c r="B764" s="25"/>
      <c r="D764" s="7"/>
      <c r="E764" s="7"/>
      <c r="G764"/>
      <c r="I764" s="11"/>
      <c r="J764" s="8"/>
      <c r="L764" s="11"/>
      <c r="M764" s="15"/>
      <c r="N764" s="11"/>
      <c r="O764" s="11"/>
      <c r="P764" s="11"/>
      <c r="Q764" s="11"/>
      <c r="R764" s="11"/>
      <c r="Z764" s="25"/>
      <c r="AA764" s="73"/>
      <c r="AB764" s="25"/>
      <c r="AC764" s="25">
        <f>IF(T764&lt;Ds,'Rainfed corn'!E764,IF(T764&gt;Dd,0,'Rainfed corn'!E764*AB764))</f>
        <v>0</v>
      </c>
    </row>
    <row r="765" spans="1:29" x14ac:dyDescent="0.15">
      <c r="A765" s="170"/>
      <c r="B765" s="25"/>
      <c r="D765" s="7"/>
      <c r="E765" s="7"/>
      <c r="G765"/>
      <c r="I765" s="11"/>
      <c r="J765" s="8"/>
      <c r="L765" s="11"/>
      <c r="M765" s="15"/>
      <c r="N765" s="11"/>
      <c r="O765" s="11"/>
      <c r="P765" s="11"/>
      <c r="Q765" s="11"/>
      <c r="R765" s="11"/>
      <c r="Z765" s="25"/>
      <c r="AA765" s="73"/>
      <c r="AB765" s="25"/>
      <c r="AC765" s="25">
        <f>IF(T765&lt;Ds,'Rainfed corn'!E765,IF(T765&gt;Dd,0,'Rainfed corn'!E765*AB765))</f>
        <v>0</v>
      </c>
    </row>
    <row r="766" spans="1:29" x14ac:dyDescent="0.15">
      <c r="A766" s="170"/>
      <c r="B766" s="25"/>
      <c r="D766" s="7"/>
      <c r="E766" s="7"/>
      <c r="G766"/>
      <c r="I766" s="11"/>
      <c r="J766" s="8"/>
      <c r="L766" s="11"/>
      <c r="M766" s="15"/>
      <c r="N766" s="11"/>
      <c r="O766" s="11"/>
      <c r="P766" s="11"/>
      <c r="Q766" s="11"/>
      <c r="R766" s="11"/>
      <c r="Z766" s="25"/>
      <c r="AA766" s="73"/>
      <c r="AB766" s="25"/>
      <c r="AC766" s="25">
        <f>IF(T766&lt;Ds,'Rainfed corn'!E766,IF(T766&gt;Dd,0,'Rainfed corn'!E766*AB766))</f>
        <v>0</v>
      </c>
    </row>
    <row r="767" spans="1:29" x14ac:dyDescent="0.15">
      <c r="A767" s="170"/>
      <c r="B767" s="25"/>
      <c r="D767" s="7"/>
      <c r="E767" s="7"/>
      <c r="G767"/>
      <c r="I767" s="11"/>
      <c r="J767" s="8"/>
      <c r="L767" s="11"/>
      <c r="M767" s="15"/>
      <c r="N767" s="11"/>
      <c r="O767" s="11"/>
      <c r="P767" s="11"/>
      <c r="Q767" s="11"/>
      <c r="R767" s="11"/>
      <c r="Z767" s="25"/>
      <c r="AA767" s="73"/>
      <c r="AB767" s="25"/>
      <c r="AC767" s="25">
        <f>IF(T767&lt;Ds,'Rainfed corn'!E767,IF(T767&gt;Dd,0,'Rainfed corn'!E767*AB767))</f>
        <v>0</v>
      </c>
    </row>
    <row r="768" spans="1:29" x14ac:dyDescent="0.15">
      <c r="A768" s="170"/>
      <c r="B768" s="25"/>
      <c r="D768" s="7"/>
      <c r="E768" s="7"/>
      <c r="G768"/>
      <c r="I768" s="11"/>
      <c r="J768" s="8"/>
      <c r="L768" s="11"/>
      <c r="M768" s="15"/>
      <c r="N768" s="11"/>
      <c r="O768" s="11"/>
      <c r="P768" s="11"/>
      <c r="Q768" s="11"/>
      <c r="R768" s="11"/>
      <c r="Z768" s="25"/>
      <c r="AA768" s="73"/>
      <c r="AB768" s="25"/>
      <c r="AC768" s="25">
        <f>IF(T768&lt;Ds,'Rainfed corn'!E768,IF(T768&gt;Dd,0,'Rainfed corn'!E768*AB768))</f>
        <v>0</v>
      </c>
    </row>
    <row r="769" spans="1:29" x14ac:dyDescent="0.15">
      <c r="A769" s="170"/>
      <c r="B769" s="25"/>
      <c r="D769" s="7"/>
      <c r="E769" s="7"/>
      <c r="G769"/>
      <c r="I769" s="11"/>
      <c r="J769" s="8"/>
      <c r="L769" s="11"/>
      <c r="M769" s="15"/>
      <c r="N769" s="11"/>
      <c r="O769" s="11"/>
      <c r="P769" s="11"/>
      <c r="Q769" s="11"/>
      <c r="R769" s="11"/>
      <c r="Z769" s="25"/>
      <c r="AA769" s="73"/>
      <c r="AB769" s="25"/>
      <c r="AC769" s="25">
        <f>IF(T769&lt;Ds,'Rainfed corn'!E769,IF(T769&gt;Dd,0,'Rainfed corn'!E769*AB769))</f>
        <v>0</v>
      </c>
    </row>
    <row r="770" spans="1:29" x14ac:dyDescent="0.15">
      <c r="A770" s="170"/>
      <c r="B770" s="25"/>
      <c r="D770" s="7"/>
      <c r="E770" s="7"/>
      <c r="G770"/>
      <c r="I770" s="11"/>
      <c r="J770" s="8"/>
      <c r="L770" s="11"/>
      <c r="M770" s="15"/>
      <c r="N770" s="11"/>
      <c r="O770" s="11"/>
      <c r="P770" s="11"/>
      <c r="Q770" s="11"/>
      <c r="R770" s="11"/>
      <c r="Z770" s="25"/>
      <c r="AA770" s="73"/>
      <c r="AB770" s="25"/>
      <c r="AC770" s="25">
        <f>IF(T770&lt;Ds,'Rainfed corn'!E770,IF(T770&gt;Dd,0,'Rainfed corn'!E770*AB770))</f>
        <v>0</v>
      </c>
    </row>
    <row r="771" spans="1:29" x14ac:dyDescent="0.15">
      <c r="A771" s="170"/>
      <c r="B771" s="25"/>
      <c r="D771" s="7"/>
      <c r="E771" s="7"/>
      <c r="G771"/>
      <c r="I771" s="11"/>
      <c r="J771" s="8"/>
      <c r="L771" s="11"/>
      <c r="M771" s="15"/>
      <c r="N771" s="11"/>
      <c r="O771" s="11"/>
      <c r="P771" s="11"/>
      <c r="Q771" s="11"/>
      <c r="R771" s="11"/>
      <c r="Z771" s="25"/>
      <c r="AA771" s="73"/>
      <c r="AB771" s="25"/>
      <c r="AC771" s="25">
        <f>IF(T771&lt;Ds,'Rainfed corn'!E771,IF(T771&gt;Dd,0,'Rainfed corn'!E771*AB771))</f>
        <v>0</v>
      </c>
    </row>
    <row r="772" spans="1:29" x14ac:dyDescent="0.15">
      <c r="A772" s="170"/>
      <c r="B772" s="25"/>
      <c r="D772" s="7"/>
      <c r="E772" s="7"/>
      <c r="G772"/>
      <c r="I772" s="11"/>
      <c r="J772" s="8"/>
      <c r="L772" s="11"/>
      <c r="M772" s="15"/>
      <c r="N772" s="11"/>
      <c r="O772" s="11"/>
      <c r="P772" s="11"/>
      <c r="Q772" s="11"/>
      <c r="R772" s="11"/>
      <c r="Z772" s="25"/>
      <c r="AA772" s="73"/>
      <c r="AB772" s="25"/>
      <c r="AC772" s="25">
        <f>IF(T772&lt;Ds,'Rainfed corn'!E772,IF(T772&gt;Dd,0,'Rainfed corn'!E772*AB772))</f>
        <v>0</v>
      </c>
    </row>
    <row r="773" spans="1:29" x14ac:dyDescent="0.15">
      <c r="A773" s="170"/>
      <c r="B773" s="25"/>
      <c r="D773" s="7"/>
      <c r="E773" s="7"/>
      <c r="G773"/>
      <c r="I773" s="11"/>
      <c r="J773" s="8"/>
      <c r="L773" s="11"/>
      <c r="M773" s="15"/>
      <c r="N773" s="11"/>
      <c r="O773" s="11"/>
      <c r="P773" s="11"/>
      <c r="Q773" s="11"/>
      <c r="R773" s="11"/>
      <c r="Z773" s="25"/>
      <c r="AA773" s="73"/>
      <c r="AB773" s="25"/>
      <c r="AC773" s="25">
        <f>IF(T773&lt;Ds,'Rainfed corn'!E773,IF(T773&gt;Dd,0,'Rainfed corn'!E773*AB773))</f>
        <v>0</v>
      </c>
    </row>
    <row r="774" spans="1:29" x14ac:dyDescent="0.15">
      <c r="A774" s="170"/>
      <c r="B774" s="25"/>
      <c r="D774" s="7"/>
      <c r="E774" s="7"/>
      <c r="G774"/>
      <c r="I774" s="11"/>
      <c r="J774" s="8"/>
      <c r="L774" s="11"/>
      <c r="M774" s="15"/>
      <c r="N774" s="11"/>
      <c r="O774" s="11"/>
      <c r="P774" s="11"/>
      <c r="Q774" s="11"/>
      <c r="R774" s="11"/>
      <c r="Z774" s="25"/>
      <c r="AA774" s="73"/>
      <c r="AB774" s="25"/>
      <c r="AC774" s="25">
        <f>IF(T774&lt;Ds,'Rainfed corn'!E774,IF(T774&gt;Dd,0,'Rainfed corn'!E774*AB774))</f>
        <v>0</v>
      </c>
    </row>
    <row r="775" spans="1:29" x14ac:dyDescent="0.15">
      <c r="A775" s="170"/>
      <c r="B775" s="25"/>
      <c r="D775" s="7"/>
      <c r="E775" s="7"/>
      <c r="G775"/>
      <c r="I775" s="11"/>
      <c r="J775" s="8"/>
      <c r="L775" s="11"/>
      <c r="M775" s="15"/>
      <c r="N775" s="11"/>
      <c r="O775" s="11"/>
      <c r="P775" s="11"/>
      <c r="Q775" s="11"/>
      <c r="R775" s="11"/>
      <c r="Z775" s="25"/>
      <c r="AA775" s="73"/>
      <c r="AB775" s="25"/>
      <c r="AC775" s="25">
        <f>IF(T775&lt;Ds,'Rainfed corn'!E775,IF(T775&gt;Dd,0,'Rainfed corn'!E775*AB775))</f>
        <v>0</v>
      </c>
    </row>
    <row r="776" spans="1:29" x14ac:dyDescent="0.15">
      <c r="A776" s="170"/>
      <c r="B776" s="25"/>
      <c r="D776" s="7"/>
      <c r="E776" s="7"/>
      <c r="G776"/>
      <c r="I776" s="11"/>
      <c r="J776" s="8"/>
      <c r="L776" s="11"/>
      <c r="M776" s="15"/>
      <c r="N776" s="11"/>
      <c r="O776" s="11"/>
      <c r="P776" s="11"/>
      <c r="Q776" s="11"/>
      <c r="R776" s="11"/>
      <c r="Z776" s="25"/>
      <c r="AA776" s="73"/>
      <c r="AB776" s="25"/>
      <c r="AC776" s="25">
        <f>IF(T776&lt;Ds,'Rainfed corn'!E776,IF(T776&gt;Dd,0,'Rainfed corn'!E776*AB776))</f>
        <v>0</v>
      </c>
    </row>
    <row r="777" spans="1:29" x14ac:dyDescent="0.15">
      <c r="A777" s="170"/>
      <c r="B777" s="25"/>
      <c r="D777" s="7"/>
      <c r="E777" s="7"/>
      <c r="G777"/>
      <c r="I777" s="11"/>
      <c r="J777" s="8"/>
      <c r="L777" s="11"/>
      <c r="M777" s="15"/>
      <c r="N777" s="11"/>
      <c r="O777" s="11"/>
      <c r="P777" s="11"/>
      <c r="Q777" s="11"/>
      <c r="R777" s="11"/>
      <c r="Z777" s="25"/>
      <c r="AA777" s="73"/>
      <c r="AB777" s="25"/>
      <c r="AC777" s="25">
        <f>IF(T777&lt;Ds,'Rainfed corn'!E777,IF(T777&gt;Dd,0,'Rainfed corn'!E777*AB777))</f>
        <v>0</v>
      </c>
    </row>
    <row r="778" spans="1:29" x14ac:dyDescent="0.15">
      <c r="A778" s="170"/>
      <c r="B778" s="25"/>
      <c r="D778" s="7"/>
      <c r="E778" s="7"/>
      <c r="G778"/>
      <c r="I778" s="11"/>
      <c r="J778" s="8"/>
      <c r="L778" s="11"/>
      <c r="M778" s="15"/>
      <c r="N778" s="11"/>
      <c r="O778" s="11"/>
      <c r="P778" s="11"/>
      <c r="Q778" s="11"/>
      <c r="R778" s="11"/>
      <c r="Z778" s="25"/>
      <c r="AA778" s="73"/>
      <c r="AB778" s="25"/>
      <c r="AC778" s="25">
        <f>IF(T778&lt;Ds,'Rainfed corn'!E778,IF(T778&gt;Dd,0,'Rainfed corn'!E778*AB778))</f>
        <v>0</v>
      </c>
    </row>
    <row r="779" spans="1:29" x14ac:dyDescent="0.15">
      <c r="A779" s="170"/>
      <c r="B779" s="25"/>
      <c r="D779" s="7"/>
      <c r="E779" s="7"/>
      <c r="G779"/>
      <c r="I779" s="11"/>
      <c r="J779" s="8"/>
      <c r="L779" s="11"/>
      <c r="M779" s="15"/>
      <c r="N779" s="11"/>
      <c r="O779" s="11"/>
      <c r="P779" s="11"/>
      <c r="Q779" s="11"/>
      <c r="R779" s="11"/>
      <c r="Z779" s="25"/>
      <c r="AA779" s="73"/>
      <c r="AB779" s="25"/>
      <c r="AC779" s="25">
        <f>IF(T779&lt;Ds,'Rainfed corn'!E779,IF(T779&gt;Dd,0,'Rainfed corn'!E779*AB779))</f>
        <v>0</v>
      </c>
    </row>
    <row r="780" spans="1:29" x14ac:dyDescent="0.15">
      <c r="A780" s="170"/>
      <c r="B780" s="25"/>
      <c r="D780" s="7"/>
      <c r="E780" s="7"/>
      <c r="G780"/>
      <c r="I780" s="11"/>
      <c r="J780" s="8"/>
      <c r="L780" s="11"/>
      <c r="M780" s="15"/>
      <c r="N780" s="11"/>
      <c r="O780" s="11"/>
      <c r="P780" s="11"/>
      <c r="Q780" s="11"/>
      <c r="R780" s="11"/>
      <c r="Z780" s="25"/>
      <c r="AA780" s="73"/>
      <c r="AB780" s="25"/>
      <c r="AC780" s="25">
        <f>IF(T780&lt;Ds,'Rainfed corn'!E780,IF(T780&gt;Dd,0,'Rainfed corn'!E780*AB780))</f>
        <v>0</v>
      </c>
    </row>
    <row r="781" spans="1:29" x14ac:dyDescent="0.15">
      <c r="A781" s="170"/>
      <c r="B781" s="25"/>
      <c r="D781" s="7"/>
      <c r="E781" s="7"/>
      <c r="G781"/>
      <c r="I781" s="11"/>
      <c r="J781" s="8"/>
      <c r="L781" s="11"/>
      <c r="M781" s="15"/>
      <c r="N781" s="11"/>
      <c r="O781" s="11"/>
      <c r="P781" s="11"/>
      <c r="Q781" s="11"/>
      <c r="R781" s="11"/>
      <c r="Z781" s="25"/>
      <c r="AA781" s="73"/>
      <c r="AB781" s="25"/>
      <c r="AC781" s="25">
        <f>IF(T781&lt;Ds,'Rainfed corn'!E781,IF(T781&gt;Dd,0,'Rainfed corn'!E781*AB781))</f>
        <v>0</v>
      </c>
    </row>
    <row r="782" spans="1:29" x14ac:dyDescent="0.15">
      <c r="A782" s="170"/>
      <c r="B782" s="25"/>
      <c r="D782" s="7"/>
      <c r="E782" s="7"/>
      <c r="G782"/>
      <c r="I782" s="11"/>
      <c r="J782" s="8"/>
      <c r="L782" s="11"/>
      <c r="M782" s="15"/>
      <c r="N782" s="11"/>
      <c r="O782" s="11"/>
      <c r="P782" s="11"/>
      <c r="Q782" s="11"/>
      <c r="R782" s="11"/>
      <c r="Z782" s="25"/>
      <c r="AA782" s="73"/>
      <c r="AB782" s="25"/>
      <c r="AC782" s="25">
        <f>IF(T782&lt;Ds,'Rainfed corn'!E782,IF(T782&gt;Dd,0,'Rainfed corn'!E782*AB782))</f>
        <v>0</v>
      </c>
    </row>
    <row r="783" spans="1:29" x14ac:dyDescent="0.15">
      <c r="A783" s="170"/>
      <c r="B783" s="25"/>
      <c r="D783" s="7"/>
      <c r="E783" s="7"/>
      <c r="G783"/>
      <c r="I783" s="11"/>
      <c r="J783" s="8"/>
      <c r="L783" s="11"/>
      <c r="M783" s="15"/>
      <c r="N783" s="11"/>
      <c r="O783" s="11"/>
      <c r="P783" s="11"/>
      <c r="Q783" s="11"/>
      <c r="R783" s="11"/>
      <c r="Z783" s="25"/>
      <c r="AA783" s="73"/>
      <c r="AB783" s="25"/>
      <c r="AC783" s="25">
        <f>IF(T783&lt;Ds,'Rainfed corn'!E783,IF(T783&gt;Dd,0,'Rainfed corn'!E783*AB783))</f>
        <v>0</v>
      </c>
    </row>
    <row r="784" spans="1:29" x14ac:dyDescent="0.15">
      <c r="A784" s="170"/>
      <c r="B784" s="25"/>
      <c r="D784" s="7"/>
      <c r="E784" s="7"/>
      <c r="G784"/>
      <c r="I784" s="11"/>
      <c r="J784" s="8"/>
      <c r="L784" s="11"/>
      <c r="M784" s="15"/>
      <c r="N784" s="11"/>
      <c r="O784" s="11"/>
      <c r="P784" s="11"/>
      <c r="Q784" s="11"/>
      <c r="R784" s="11"/>
      <c r="Z784" s="25"/>
      <c r="AA784" s="73"/>
      <c r="AB784" s="25"/>
      <c r="AC784" s="25">
        <f>IF(T784&lt;Ds,'Rainfed corn'!E784,IF(T784&gt;Dd,0,'Rainfed corn'!E784*AB784))</f>
        <v>0</v>
      </c>
    </row>
    <row r="785" spans="1:29" x14ac:dyDescent="0.15">
      <c r="A785" s="170"/>
      <c r="B785" s="25"/>
      <c r="D785" s="7"/>
      <c r="E785" s="7"/>
      <c r="G785"/>
      <c r="I785" s="11"/>
      <c r="J785" s="8"/>
      <c r="L785" s="11"/>
      <c r="M785" s="15"/>
      <c r="N785" s="11"/>
      <c r="O785" s="11"/>
      <c r="P785" s="11"/>
      <c r="Q785" s="11"/>
      <c r="R785" s="11"/>
      <c r="Z785" s="25"/>
      <c r="AA785" s="73"/>
      <c r="AB785" s="25"/>
      <c r="AC785" s="25">
        <f>IF(T785&lt;Ds,'Rainfed corn'!E785,IF(T785&gt;Dd,0,'Rainfed corn'!E785*AB785))</f>
        <v>0</v>
      </c>
    </row>
    <row r="786" spans="1:29" x14ac:dyDescent="0.15">
      <c r="A786" s="170"/>
      <c r="B786" s="25"/>
      <c r="D786" s="7"/>
      <c r="E786" s="7"/>
      <c r="G786"/>
      <c r="I786" s="11"/>
      <c r="J786" s="8"/>
      <c r="L786" s="11"/>
      <c r="M786" s="15"/>
      <c r="N786" s="11"/>
      <c r="O786" s="11"/>
      <c r="P786" s="11"/>
      <c r="Q786" s="11"/>
      <c r="R786" s="11"/>
      <c r="Z786" s="25"/>
      <c r="AA786" s="73"/>
      <c r="AB786" s="25"/>
      <c r="AC786" s="25">
        <f>IF(T786&lt;Ds,'Rainfed corn'!E786,IF(T786&gt;Dd,0,'Rainfed corn'!E786*AB786))</f>
        <v>0</v>
      </c>
    </row>
    <row r="787" spans="1:29" x14ac:dyDescent="0.15">
      <c r="A787" s="170"/>
      <c r="B787" s="25"/>
      <c r="D787" s="7"/>
      <c r="E787" s="7"/>
      <c r="G787"/>
      <c r="I787" s="11"/>
      <c r="J787" s="8"/>
      <c r="L787" s="11"/>
      <c r="M787" s="15"/>
      <c r="N787" s="11"/>
      <c r="O787" s="11"/>
      <c r="P787" s="11"/>
      <c r="Q787" s="11"/>
      <c r="R787" s="11"/>
      <c r="Z787" s="25"/>
      <c r="AA787" s="73"/>
      <c r="AB787" s="25"/>
      <c r="AC787" s="25">
        <f>IF(T787&lt;Ds,'Rainfed corn'!E787,IF(T787&gt;Dd,0,'Rainfed corn'!E787*AB787))</f>
        <v>0</v>
      </c>
    </row>
    <row r="788" spans="1:29" x14ac:dyDescent="0.15">
      <c r="A788" s="170"/>
      <c r="B788" s="25"/>
      <c r="D788" s="7"/>
      <c r="E788" s="7"/>
      <c r="G788"/>
      <c r="I788" s="11"/>
      <c r="J788" s="8"/>
      <c r="L788" s="11"/>
      <c r="M788" s="15"/>
      <c r="N788" s="11"/>
      <c r="O788" s="11"/>
      <c r="P788" s="11"/>
      <c r="Q788" s="11"/>
      <c r="R788" s="11"/>
      <c r="Z788" s="25"/>
      <c r="AA788" s="73"/>
      <c r="AB788" s="25"/>
      <c r="AC788" s="25">
        <f>IF(T788&lt;Ds,'Rainfed corn'!E788,IF(T788&gt;Dd,0,'Rainfed corn'!E788*AB788))</f>
        <v>0</v>
      </c>
    </row>
    <row r="789" spans="1:29" x14ac:dyDescent="0.15">
      <c r="A789" s="170"/>
      <c r="B789" s="25"/>
      <c r="D789" s="7"/>
      <c r="E789" s="7"/>
      <c r="G789"/>
      <c r="I789" s="11"/>
      <c r="J789" s="8"/>
      <c r="L789" s="11"/>
      <c r="M789" s="15"/>
      <c r="N789" s="11"/>
      <c r="O789" s="11"/>
      <c r="P789" s="11"/>
      <c r="Q789" s="11"/>
      <c r="R789" s="11"/>
      <c r="Z789" s="25"/>
      <c r="AA789" s="73"/>
      <c r="AB789" s="25"/>
      <c r="AC789" s="25">
        <f>IF(T789&lt;Ds,'Rainfed corn'!E789,IF(T789&gt;Dd,0,'Rainfed corn'!E789*AB789))</f>
        <v>0</v>
      </c>
    </row>
    <row r="790" spans="1:29" x14ac:dyDescent="0.15">
      <c r="A790" s="170"/>
      <c r="B790" s="25"/>
      <c r="D790" s="7"/>
      <c r="E790" s="7"/>
      <c r="G790"/>
      <c r="I790" s="11"/>
      <c r="J790" s="8"/>
      <c r="L790" s="11"/>
      <c r="M790" s="15"/>
      <c r="N790" s="11"/>
      <c r="O790" s="11"/>
      <c r="P790" s="11"/>
      <c r="Q790" s="11"/>
      <c r="R790" s="11"/>
      <c r="Z790" s="25"/>
      <c r="AA790" s="73"/>
      <c r="AB790" s="25"/>
      <c r="AC790" s="25">
        <f>IF(T790&lt;Ds,'Rainfed corn'!E790,IF(T790&gt;Dd,0,'Rainfed corn'!E790*AB790))</f>
        <v>0</v>
      </c>
    </row>
    <row r="791" spans="1:29" x14ac:dyDescent="0.15">
      <c r="A791" s="170"/>
      <c r="B791" s="25"/>
      <c r="D791" s="7"/>
      <c r="E791" s="7"/>
      <c r="G791"/>
      <c r="I791" s="11"/>
      <c r="J791" s="8"/>
      <c r="L791" s="11"/>
      <c r="M791" s="15"/>
      <c r="N791" s="11"/>
      <c r="O791" s="11"/>
      <c r="P791" s="11"/>
      <c r="Q791" s="11"/>
      <c r="R791" s="11"/>
      <c r="Z791" s="25"/>
      <c r="AA791" s="73"/>
      <c r="AB791" s="25"/>
      <c r="AC791" s="25">
        <f>IF(T791&lt;Ds,'Rainfed corn'!E791,IF(T791&gt;Dd,0,'Rainfed corn'!E791*AB791))</f>
        <v>0</v>
      </c>
    </row>
    <row r="792" spans="1:29" x14ac:dyDescent="0.15">
      <c r="A792" s="170"/>
      <c r="B792" s="25"/>
      <c r="D792" s="7"/>
      <c r="E792" s="7"/>
      <c r="G792"/>
      <c r="I792" s="11"/>
      <c r="J792" s="8"/>
      <c r="L792" s="11"/>
      <c r="M792" s="15"/>
      <c r="N792" s="11"/>
      <c r="O792" s="11"/>
      <c r="P792" s="11"/>
      <c r="Q792" s="11"/>
      <c r="R792" s="11"/>
      <c r="Z792" s="25"/>
      <c r="AA792" s="73"/>
      <c r="AB792" s="25"/>
      <c r="AC792" s="25">
        <f>IF(T792&lt;Ds,'Rainfed corn'!E792,IF(T792&gt;Dd,0,'Rainfed corn'!E792*AB792))</f>
        <v>0</v>
      </c>
    </row>
    <row r="793" spans="1:29" x14ac:dyDescent="0.15">
      <c r="A793" s="170"/>
      <c r="B793" s="25"/>
      <c r="D793" s="7"/>
      <c r="E793" s="7"/>
      <c r="G793"/>
      <c r="I793" s="11"/>
      <c r="J793" s="8"/>
      <c r="L793" s="11"/>
      <c r="M793" s="15"/>
      <c r="N793" s="11"/>
      <c r="O793" s="11"/>
      <c r="P793" s="11"/>
      <c r="Q793" s="11"/>
      <c r="R793" s="11"/>
      <c r="Z793" s="25"/>
      <c r="AA793" s="73"/>
      <c r="AB793" s="25"/>
      <c r="AC793" s="25">
        <f>IF(T793&lt;Ds,'Rainfed corn'!E793,IF(T793&gt;Dd,0,'Rainfed corn'!E793*AB793))</f>
        <v>0</v>
      </c>
    </row>
    <row r="794" spans="1:29" x14ac:dyDescent="0.15">
      <c r="A794" s="170"/>
      <c r="B794" s="25"/>
      <c r="D794" s="7"/>
      <c r="E794" s="7"/>
      <c r="G794"/>
      <c r="I794" s="11"/>
      <c r="J794" s="8"/>
      <c r="L794" s="11"/>
      <c r="M794" s="15"/>
      <c r="N794" s="11"/>
      <c r="O794" s="11"/>
      <c r="P794" s="11"/>
      <c r="Q794" s="11"/>
      <c r="R794" s="11"/>
      <c r="Z794" s="25"/>
      <c r="AA794" s="73"/>
      <c r="AB794" s="25"/>
      <c r="AC794" s="25">
        <f>IF(T794&lt;Ds,'Rainfed corn'!E794,IF(T794&gt;Dd,0,'Rainfed corn'!E794*AB794))</f>
        <v>0</v>
      </c>
    </row>
    <row r="795" spans="1:29" x14ac:dyDescent="0.15">
      <c r="A795" s="170"/>
      <c r="B795" s="25"/>
      <c r="D795" s="7"/>
      <c r="E795" s="7"/>
      <c r="G795"/>
      <c r="I795" s="11"/>
      <c r="J795" s="8"/>
      <c r="L795" s="11"/>
      <c r="M795" s="15"/>
      <c r="N795" s="11"/>
      <c r="O795" s="11"/>
      <c r="P795" s="11"/>
      <c r="Q795" s="11"/>
      <c r="R795" s="11"/>
      <c r="Z795" s="25"/>
      <c r="AA795" s="73"/>
      <c r="AB795" s="25"/>
      <c r="AC795" s="25">
        <f>IF(T795&lt;Ds,'Rainfed corn'!E795,IF(T795&gt;Dd,0,'Rainfed corn'!E795*AB795))</f>
        <v>0</v>
      </c>
    </row>
    <row r="796" spans="1:29" x14ac:dyDescent="0.15">
      <c r="A796" s="170"/>
      <c r="B796" s="25"/>
      <c r="D796" s="7"/>
      <c r="E796" s="7"/>
      <c r="G796"/>
      <c r="I796" s="11"/>
      <c r="J796" s="8"/>
      <c r="L796" s="11"/>
      <c r="M796" s="15"/>
      <c r="N796" s="11"/>
      <c r="O796" s="11"/>
      <c r="P796" s="11"/>
      <c r="Q796" s="11"/>
      <c r="R796" s="11"/>
      <c r="Z796" s="25"/>
      <c r="AA796" s="73"/>
      <c r="AB796" s="25"/>
      <c r="AC796" s="25">
        <f>IF(T796&lt;Ds,'Rainfed corn'!E796,IF(T796&gt;Dd,0,'Rainfed corn'!E796*AB796))</f>
        <v>0</v>
      </c>
    </row>
    <row r="797" spans="1:29" x14ac:dyDescent="0.15">
      <c r="A797" s="170"/>
      <c r="B797" s="25"/>
      <c r="D797" s="7"/>
      <c r="E797" s="7"/>
      <c r="G797"/>
      <c r="I797" s="11"/>
      <c r="J797" s="8"/>
      <c r="L797" s="11"/>
      <c r="M797" s="15"/>
      <c r="N797" s="11"/>
      <c r="O797" s="11"/>
      <c r="P797" s="11"/>
      <c r="Q797" s="11"/>
      <c r="R797" s="11"/>
      <c r="Z797" s="25"/>
      <c r="AA797" s="73"/>
      <c r="AB797" s="25"/>
      <c r="AC797" s="25">
        <f>IF(T797&lt;Ds,'Rainfed corn'!E797,IF(T797&gt;Dd,0,'Rainfed corn'!E797*AB797))</f>
        <v>0</v>
      </c>
    </row>
    <row r="798" spans="1:29" x14ac:dyDescent="0.15">
      <c r="A798" s="170"/>
      <c r="B798" s="25"/>
      <c r="D798" s="7"/>
      <c r="E798" s="7"/>
      <c r="G798"/>
      <c r="I798" s="11"/>
      <c r="J798" s="8"/>
      <c r="L798" s="11"/>
      <c r="M798" s="15"/>
      <c r="N798" s="11"/>
      <c r="O798" s="11"/>
      <c r="P798" s="11"/>
      <c r="Q798" s="11"/>
      <c r="R798" s="11"/>
      <c r="Z798" s="25"/>
      <c r="AA798" s="73"/>
      <c r="AB798" s="25"/>
      <c r="AC798" s="25">
        <f>IF(T798&lt;Ds,'Rainfed corn'!E798,IF(T798&gt;Dd,0,'Rainfed corn'!E798*AB798))</f>
        <v>0</v>
      </c>
    </row>
    <row r="799" spans="1:29" x14ac:dyDescent="0.15">
      <c r="A799" s="170"/>
      <c r="B799" s="25"/>
      <c r="D799" s="7"/>
      <c r="E799" s="7"/>
      <c r="G799"/>
      <c r="I799" s="11"/>
      <c r="J799" s="8"/>
      <c r="L799" s="11"/>
      <c r="M799" s="15"/>
      <c r="N799" s="11"/>
      <c r="O799" s="11"/>
      <c r="P799" s="11"/>
      <c r="Q799" s="11"/>
      <c r="R799" s="11"/>
      <c r="Z799" s="25"/>
      <c r="AA799" s="73"/>
      <c r="AB799" s="25"/>
      <c r="AC799" s="25">
        <f>IF(T799&lt;Ds,'Rainfed corn'!E799,IF(T799&gt;Dd,0,'Rainfed corn'!E799*AB799))</f>
        <v>0</v>
      </c>
    </row>
    <row r="800" spans="1:29" x14ac:dyDescent="0.15">
      <c r="A800" s="170"/>
      <c r="B800" s="25"/>
      <c r="D800" s="7"/>
      <c r="E800" s="7"/>
      <c r="G800"/>
      <c r="I800" s="11"/>
      <c r="J800" s="8"/>
      <c r="L800" s="11"/>
      <c r="M800" s="15"/>
      <c r="N800" s="11"/>
      <c r="O800" s="11"/>
      <c r="P800" s="11"/>
      <c r="Q800" s="11"/>
      <c r="R800" s="11"/>
      <c r="Z800" s="25"/>
      <c r="AA800" s="73"/>
      <c r="AB800" s="25"/>
      <c r="AC800" s="25">
        <f>IF(T800&lt;Ds,'Rainfed corn'!E800,IF(T800&gt;Dd,0,'Rainfed corn'!E800*AB800))</f>
        <v>0</v>
      </c>
    </row>
    <row r="801" spans="1:29" x14ac:dyDescent="0.15">
      <c r="A801" s="170"/>
      <c r="B801" s="25"/>
      <c r="D801" s="7"/>
      <c r="E801" s="7"/>
      <c r="G801"/>
      <c r="I801" s="11"/>
      <c r="J801" s="8"/>
      <c r="L801" s="11"/>
      <c r="M801" s="15"/>
      <c r="N801" s="11"/>
      <c r="O801" s="11"/>
      <c r="P801" s="11"/>
      <c r="Q801" s="11"/>
      <c r="R801" s="11"/>
      <c r="Z801" s="25"/>
      <c r="AA801" s="73"/>
      <c r="AB801" s="25"/>
      <c r="AC801" s="25">
        <f>IF(T801&lt;Ds,'Rainfed corn'!E801,IF(T801&gt;Dd,0,'Rainfed corn'!E801*AB801))</f>
        <v>0</v>
      </c>
    </row>
    <row r="802" spans="1:29" x14ac:dyDescent="0.15">
      <c r="A802" s="170"/>
      <c r="B802" s="25"/>
      <c r="D802" s="7"/>
      <c r="E802" s="7"/>
      <c r="G802"/>
      <c r="I802" s="11"/>
      <c r="J802" s="8"/>
      <c r="L802" s="11"/>
      <c r="M802" s="15"/>
      <c r="N802" s="11"/>
      <c r="O802" s="11"/>
      <c r="P802" s="11"/>
      <c r="Q802" s="11"/>
      <c r="R802" s="11"/>
      <c r="Z802" s="25"/>
      <c r="AA802" s="73"/>
      <c r="AB802" s="25"/>
      <c r="AC802" s="25">
        <f>IF(T802&lt;Ds,'Rainfed corn'!E802,IF(T802&gt;Dd,0,'Rainfed corn'!E802*AB802))</f>
        <v>0</v>
      </c>
    </row>
    <row r="803" spans="1:29" x14ac:dyDescent="0.15">
      <c r="A803" s="170"/>
      <c r="B803" s="25"/>
      <c r="D803" s="7"/>
      <c r="E803" s="7"/>
      <c r="G803"/>
      <c r="I803" s="11"/>
      <c r="J803" s="8"/>
      <c r="L803" s="11"/>
      <c r="M803" s="15"/>
      <c r="N803" s="11"/>
      <c r="O803" s="11"/>
      <c r="P803" s="11"/>
      <c r="Q803" s="11"/>
      <c r="R803" s="11"/>
      <c r="Z803" s="25"/>
      <c r="AA803" s="73"/>
      <c r="AB803" s="25"/>
      <c r="AC803" s="25">
        <f>IF(T803&lt;Ds,'Rainfed corn'!E803,IF(T803&gt;Dd,0,'Rainfed corn'!E803*AB803))</f>
        <v>0</v>
      </c>
    </row>
    <row r="804" spans="1:29" x14ac:dyDescent="0.15">
      <c r="A804" s="170"/>
      <c r="B804" s="25"/>
      <c r="D804" s="7"/>
      <c r="E804" s="7"/>
      <c r="G804"/>
      <c r="I804" s="11"/>
      <c r="J804" s="8"/>
      <c r="L804" s="11"/>
      <c r="M804" s="15"/>
      <c r="N804" s="11"/>
      <c r="O804" s="11"/>
      <c r="P804" s="11"/>
      <c r="Q804" s="11"/>
      <c r="R804" s="11"/>
      <c r="Z804" s="25"/>
      <c r="AA804" s="73"/>
      <c r="AB804" s="25"/>
      <c r="AC804" s="25">
        <f>IF(T804&lt;Ds,'Rainfed corn'!E804,IF(T804&gt;Dd,0,'Rainfed corn'!E804*AB804))</f>
        <v>0</v>
      </c>
    </row>
    <row r="805" spans="1:29" x14ac:dyDescent="0.15">
      <c r="A805" s="170"/>
      <c r="B805" s="25"/>
      <c r="D805" s="7"/>
      <c r="E805" s="7"/>
      <c r="G805"/>
      <c r="I805" s="11"/>
      <c r="J805" s="8"/>
      <c r="L805" s="11"/>
      <c r="M805" s="15"/>
      <c r="N805" s="11"/>
      <c r="O805" s="11"/>
      <c r="P805" s="11"/>
      <c r="Q805" s="11"/>
      <c r="R805" s="11"/>
      <c r="Z805" s="25"/>
      <c r="AA805" s="73"/>
      <c r="AB805" s="25"/>
      <c r="AC805" s="25">
        <f>IF(T805&lt;Ds,'Rainfed corn'!E805,IF(T805&gt;Dd,0,'Rainfed corn'!E805*AB805))</f>
        <v>0</v>
      </c>
    </row>
    <row r="806" spans="1:29" x14ac:dyDescent="0.15">
      <c r="A806" s="170"/>
      <c r="B806" s="25"/>
      <c r="D806" s="7"/>
      <c r="E806" s="7"/>
      <c r="G806"/>
      <c r="I806" s="11"/>
      <c r="J806" s="8"/>
      <c r="L806" s="11"/>
      <c r="M806" s="15"/>
      <c r="N806" s="11"/>
      <c r="O806" s="11"/>
      <c r="P806" s="11"/>
      <c r="Q806" s="11"/>
      <c r="R806" s="11"/>
      <c r="Z806" s="25"/>
      <c r="AA806" s="73"/>
      <c r="AB806" s="25"/>
      <c r="AC806" s="25">
        <f>IF(T806&lt;Ds,'Rainfed corn'!E806,IF(T806&gt;Dd,0,'Rainfed corn'!E806*AB806))</f>
        <v>0</v>
      </c>
    </row>
    <row r="807" spans="1:29" x14ac:dyDescent="0.15">
      <c r="A807" s="170"/>
      <c r="B807" s="25"/>
      <c r="D807" s="7"/>
      <c r="E807" s="7"/>
      <c r="G807"/>
      <c r="I807" s="11"/>
      <c r="J807" s="8"/>
      <c r="L807" s="11"/>
      <c r="M807" s="15"/>
      <c r="N807" s="11"/>
      <c r="O807" s="11"/>
      <c r="P807" s="11"/>
      <c r="Q807" s="11"/>
      <c r="R807" s="11"/>
      <c r="Z807" s="25"/>
      <c r="AA807" s="73"/>
      <c r="AB807" s="25"/>
      <c r="AC807" s="25">
        <f>IF(T807&lt;Ds,'Rainfed corn'!E807,IF(T807&gt;Dd,0,'Rainfed corn'!E807*AB807))</f>
        <v>0</v>
      </c>
    </row>
    <row r="808" spans="1:29" x14ac:dyDescent="0.15">
      <c r="A808" s="170"/>
      <c r="B808" s="25"/>
      <c r="D808" s="7"/>
      <c r="E808" s="7"/>
      <c r="G808"/>
      <c r="I808" s="11"/>
      <c r="J808" s="8"/>
      <c r="L808" s="11"/>
      <c r="M808" s="15"/>
      <c r="N808" s="11"/>
      <c r="O808" s="11"/>
      <c r="P808" s="11"/>
      <c r="Q808" s="11"/>
      <c r="R808" s="11"/>
      <c r="Z808" s="25"/>
      <c r="AA808" s="73"/>
      <c r="AB808" s="25"/>
      <c r="AC808" s="25">
        <f>IF(T808&lt;Ds,'Rainfed corn'!E808,IF(T808&gt;Dd,0,'Rainfed corn'!E808*AB808))</f>
        <v>0</v>
      </c>
    </row>
    <row r="809" spans="1:29" x14ac:dyDescent="0.15">
      <c r="A809" s="170"/>
      <c r="B809" s="25"/>
      <c r="D809" s="7"/>
      <c r="E809" s="7"/>
      <c r="G809"/>
      <c r="I809" s="11"/>
      <c r="J809" s="8"/>
      <c r="L809" s="11"/>
      <c r="M809" s="15"/>
      <c r="N809" s="11"/>
      <c r="O809" s="11"/>
      <c r="P809" s="11"/>
      <c r="Q809" s="11"/>
      <c r="R809" s="11"/>
      <c r="Z809" s="25"/>
      <c r="AA809" s="73"/>
      <c r="AB809" s="25"/>
      <c r="AC809" s="25">
        <f>IF(T809&lt;Ds,'Rainfed corn'!E809,IF(T809&gt;Dd,0,'Rainfed corn'!E809*AB809))</f>
        <v>0</v>
      </c>
    </row>
    <row r="810" spans="1:29" x14ac:dyDescent="0.15">
      <c r="A810" s="170"/>
      <c r="B810" s="25"/>
      <c r="D810" s="7"/>
      <c r="E810" s="7"/>
      <c r="G810"/>
      <c r="I810" s="11"/>
      <c r="J810" s="8"/>
      <c r="L810" s="11"/>
      <c r="M810" s="15"/>
      <c r="N810" s="11"/>
      <c r="O810" s="11"/>
      <c r="P810" s="11"/>
      <c r="Q810" s="11"/>
      <c r="R810" s="11"/>
      <c r="Z810" s="25"/>
      <c r="AA810" s="73"/>
      <c r="AB810" s="25"/>
      <c r="AC810" s="25">
        <f>IF(T810&lt;Ds,'Rainfed corn'!E810,IF(T810&gt;Dd,0,'Rainfed corn'!E810*AB810))</f>
        <v>0</v>
      </c>
    </row>
    <row r="811" spans="1:29" x14ac:dyDescent="0.15">
      <c r="A811" s="170"/>
      <c r="B811" s="25"/>
      <c r="D811" s="7"/>
      <c r="E811" s="7"/>
      <c r="G811"/>
      <c r="I811" s="11"/>
      <c r="J811" s="8"/>
      <c r="L811" s="11"/>
      <c r="M811" s="15"/>
      <c r="N811" s="11"/>
      <c r="O811" s="11"/>
      <c r="P811" s="11"/>
      <c r="Q811" s="11"/>
      <c r="R811" s="11"/>
    </row>
    <row r="812" spans="1:29" x14ac:dyDescent="0.15">
      <c r="A812" s="170"/>
      <c r="B812" s="25"/>
      <c r="D812" s="7"/>
      <c r="E812" s="7"/>
      <c r="G812"/>
      <c r="I812" s="11"/>
      <c r="J812" s="8"/>
      <c r="L812" s="11"/>
      <c r="M812" s="15"/>
      <c r="N812" s="11"/>
      <c r="O812" s="11"/>
      <c r="P812" s="11"/>
      <c r="Q812" s="11"/>
      <c r="R812" s="11"/>
    </row>
    <row r="813" spans="1:29" x14ac:dyDescent="0.15">
      <c r="A813" s="170"/>
      <c r="B813" s="25"/>
      <c r="D813" s="7"/>
      <c r="E813" s="7"/>
      <c r="G813"/>
      <c r="I813" s="11"/>
      <c r="J813" s="8"/>
      <c r="L813" s="11"/>
      <c r="M813" s="15"/>
      <c r="N813" s="11"/>
      <c r="O813" s="11"/>
      <c r="P813" s="11"/>
      <c r="Q813" s="11"/>
      <c r="R813" s="11"/>
    </row>
    <row r="814" spans="1:29" x14ac:dyDescent="0.15">
      <c r="A814" s="170"/>
      <c r="B814" s="25"/>
      <c r="D814" s="7"/>
      <c r="E814" s="7"/>
      <c r="G814"/>
      <c r="I814" s="11"/>
      <c r="J814" s="8"/>
      <c r="L814" s="11"/>
      <c r="M814" s="15"/>
      <c r="N814" s="11"/>
      <c r="O814" s="11"/>
      <c r="P814" s="11"/>
      <c r="Q814" s="11"/>
      <c r="R814" s="11"/>
    </row>
    <row r="815" spans="1:29" x14ac:dyDescent="0.15">
      <c r="A815" s="170"/>
      <c r="B815" s="25"/>
      <c r="D815" s="7"/>
      <c r="E815" s="7"/>
      <c r="G815"/>
      <c r="I815" s="11"/>
      <c r="J815" s="8"/>
      <c r="L815" s="11"/>
      <c r="M815" s="15"/>
      <c r="N815" s="11"/>
      <c r="O815" s="11"/>
      <c r="P815" s="11"/>
      <c r="Q815" s="11"/>
      <c r="R815" s="11"/>
    </row>
    <row r="816" spans="1:29" x14ac:dyDescent="0.15">
      <c r="A816" s="170"/>
      <c r="B816" s="25"/>
      <c r="D816" s="7"/>
      <c r="E816" s="7"/>
      <c r="G816"/>
      <c r="I816" s="11"/>
      <c r="J816" s="8"/>
      <c r="L816" s="11"/>
      <c r="M816" s="15"/>
      <c r="N816" s="11"/>
      <c r="O816" s="11"/>
      <c r="P816" s="11"/>
      <c r="Q816" s="11"/>
      <c r="R816" s="11"/>
    </row>
    <row r="817" spans="1:18" x14ac:dyDescent="0.15">
      <c r="A817" s="170"/>
      <c r="B817" s="25"/>
      <c r="D817" s="7"/>
      <c r="E817" s="7"/>
      <c r="G817"/>
      <c r="I817" s="11"/>
      <c r="J817" s="8"/>
      <c r="L817" s="11"/>
      <c r="M817" s="15"/>
      <c r="N817" s="11"/>
      <c r="O817" s="11"/>
      <c r="P817" s="11"/>
      <c r="Q817" s="11"/>
      <c r="R817" s="11"/>
    </row>
    <row r="818" spans="1:18" x14ac:dyDescent="0.15">
      <c r="A818" s="170"/>
      <c r="B818" s="25"/>
      <c r="D818" s="7"/>
      <c r="E818" s="7"/>
      <c r="G818"/>
      <c r="I818" s="11"/>
      <c r="J818" s="8"/>
      <c r="L818" s="11"/>
      <c r="M818" s="15"/>
      <c r="N818" s="11"/>
      <c r="O818" s="11"/>
      <c r="P818" s="11"/>
      <c r="Q818" s="11"/>
      <c r="R818" s="11"/>
    </row>
    <row r="819" spans="1:18" x14ac:dyDescent="0.15">
      <c r="A819" s="170"/>
      <c r="B819" s="25"/>
      <c r="D819" s="7"/>
      <c r="E819" s="7"/>
      <c r="G819"/>
      <c r="I819" s="11"/>
      <c r="J819" s="8"/>
      <c r="L819" s="11"/>
      <c r="M819" s="15"/>
      <c r="N819" s="11"/>
      <c r="O819" s="11"/>
      <c r="P819" s="11"/>
      <c r="Q819" s="11"/>
      <c r="R819" s="11"/>
    </row>
    <row r="820" spans="1:18" x14ac:dyDescent="0.15">
      <c r="A820" s="170"/>
      <c r="B820" s="25"/>
      <c r="D820" s="7"/>
      <c r="E820" s="7"/>
      <c r="G820"/>
      <c r="I820" s="11"/>
      <c r="J820" s="8"/>
      <c r="L820" s="11"/>
      <c r="M820" s="15"/>
      <c r="N820" s="11"/>
      <c r="O820" s="11"/>
      <c r="P820" s="11"/>
      <c r="Q820" s="11"/>
      <c r="R820" s="11"/>
    </row>
    <row r="821" spans="1:18" x14ac:dyDescent="0.15">
      <c r="A821" s="170"/>
      <c r="B821" s="25"/>
      <c r="D821" s="7"/>
      <c r="E821" s="7"/>
      <c r="G821"/>
      <c r="I821" s="11"/>
      <c r="J821" s="8"/>
      <c r="L821" s="11"/>
      <c r="M821" s="15"/>
      <c r="N821" s="11"/>
      <c r="O821" s="11"/>
      <c r="P821" s="11"/>
      <c r="Q821" s="11"/>
      <c r="R821" s="11"/>
    </row>
    <row r="822" spans="1:18" x14ac:dyDescent="0.15">
      <c r="A822" s="170"/>
      <c r="B822" s="25"/>
      <c r="D822" s="7"/>
      <c r="E822" s="7"/>
      <c r="G822"/>
      <c r="I822" s="11"/>
      <c r="J822" s="8"/>
      <c r="L822" s="11"/>
      <c r="M822" s="15"/>
      <c r="N822" s="11"/>
      <c r="O822" s="11"/>
      <c r="P822" s="11"/>
      <c r="Q822" s="11"/>
      <c r="R822" s="11"/>
    </row>
    <row r="823" spans="1:18" x14ac:dyDescent="0.15">
      <c r="A823" s="170"/>
      <c r="B823" s="25"/>
      <c r="D823" s="7"/>
      <c r="E823" s="7"/>
      <c r="G823"/>
      <c r="I823" s="11"/>
      <c r="J823" s="8"/>
      <c r="L823" s="11"/>
      <c r="M823" s="15"/>
      <c r="N823" s="11"/>
      <c r="O823" s="11"/>
      <c r="P823" s="11"/>
      <c r="Q823" s="11"/>
      <c r="R823" s="11"/>
    </row>
    <row r="824" spans="1:18" x14ac:dyDescent="0.15">
      <c r="A824" s="170"/>
      <c r="B824" s="25"/>
      <c r="D824" s="7"/>
      <c r="E824" s="7"/>
      <c r="G824"/>
      <c r="I824" s="11"/>
      <c r="J824" s="8"/>
      <c r="L824" s="11"/>
      <c r="M824" s="15"/>
      <c r="N824" s="11"/>
      <c r="O824" s="11"/>
      <c r="P824" s="11"/>
      <c r="Q824" s="11"/>
      <c r="R824" s="11"/>
    </row>
    <row r="825" spans="1:18" x14ac:dyDescent="0.15">
      <c r="A825" s="170"/>
      <c r="B825" s="25"/>
      <c r="D825" s="7"/>
      <c r="E825" s="7"/>
      <c r="G825"/>
      <c r="I825" s="11"/>
      <c r="J825" s="8"/>
      <c r="L825" s="11"/>
      <c r="M825" s="15"/>
      <c r="N825" s="11"/>
      <c r="O825" s="11"/>
      <c r="P825" s="11"/>
      <c r="Q825" s="11"/>
      <c r="R825" s="11"/>
    </row>
    <row r="826" spans="1:18" x14ac:dyDescent="0.15">
      <c r="A826" s="170"/>
      <c r="B826" s="25"/>
      <c r="D826" s="7"/>
      <c r="E826" s="7"/>
      <c r="G826"/>
      <c r="I826" s="11"/>
      <c r="J826" s="8"/>
      <c r="L826" s="11"/>
      <c r="M826" s="15"/>
      <c r="N826" s="11"/>
      <c r="O826" s="11"/>
      <c r="P826" s="11"/>
      <c r="Q826" s="11"/>
      <c r="R826" s="11"/>
    </row>
    <row r="827" spans="1:18" x14ac:dyDescent="0.15">
      <c r="A827" s="170"/>
      <c r="B827" s="25"/>
      <c r="D827" s="7"/>
      <c r="E827" s="7"/>
      <c r="G827"/>
      <c r="I827" s="11"/>
      <c r="J827" s="8"/>
      <c r="L827" s="11"/>
      <c r="M827" s="15"/>
      <c r="N827" s="11"/>
      <c r="O827" s="11"/>
      <c r="P827" s="11"/>
      <c r="Q827" s="11"/>
      <c r="R827" s="11"/>
    </row>
    <row r="828" spans="1:18" x14ac:dyDescent="0.15">
      <c r="A828" s="170"/>
      <c r="B828" s="25"/>
      <c r="D828" s="7"/>
      <c r="E828" s="7"/>
      <c r="G828"/>
      <c r="I828" s="11"/>
      <c r="J828" s="8"/>
      <c r="L828" s="11"/>
      <c r="M828" s="15"/>
      <c r="N828" s="11"/>
      <c r="O828" s="11"/>
      <c r="P828" s="11"/>
      <c r="Q828" s="11"/>
      <c r="R828" s="11"/>
    </row>
    <row r="829" spans="1:18" x14ac:dyDescent="0.15">
      <c r="A829" s="170"/>
      <c r="B829" s="25"/>
      <c r="D829" s="7"/>
      <c r="E829" s="7"/>
      <c r="G829"/>
      <c r="I829" s="11"/>
      <c r="J829" s="8"/>
      <c r="L829" s="11"/>
      <c r="M829" s="15"/>
      <c r="N829" s="11"/>
      <c r="O829" s="11"/>
      <c r="P829" s="11"/>
      <c r="Q829" s="11"/>
      <c r="R829" s="11"/>
    </row>
    <row r="830" spans="1:18" x14ac:dyDescent="0.15">
      <c r="A830" s="170"/>
      <c r="B830" s="25"/>
      <c r="D830" s="7"/>
      <c r="E830" s="7"/>
      <c r="G830"/>
      <c r="I830" s="11"/>
      <c r="J830" s="8"/>
      <c r="L830" s="11"/>
      <c r="M830" s="15"/>
      <c r="N830" s="11"/>
      <c r="O830" s="11"/>
      <c r="P830" s="11"/>
      <c r="Q830" s="11"/>
      <c r="R830" s="11"/>
    </row>
    <row r="831" spans="1:18" x14ac:dyDescent="0.15">
      <c r="A831" s="170"/>
      <c r="B831" s="25"/>
      <c r="D831" s="7"/>
      <c r="E831" s="7"/>
      <c r="G831"/>
      <c r="I831" s="11"/>
      <c r="J831" s="8"/>
      <c r="L831" s="11"/>
      <c r="M831" s="15"/>
      <c r="N831" s="11"/>
      <c r="O831" s="11"/>
      <c r="P831" s="11"/>
      <c r="Q831" s="11"/>
      <c r="R831" s="11"/>
    </row>
  </sheetData>
  <mergeCells count="41">
    <mergeCell ref="T1:Y2"/>
    <mergeCell ref="Z1:AC2"/>
    <mergeCell ref="AI176:AL184"/>
    <mergeCell ref="BF238:CA238"/>
    <mergeCell ref="BF239:BV239"/>
    <mergeCell ref="BW239:CA239"/>
    <mergeCell ref="BF284:CA284"/>
    <mergeCell ref="BF253:CA253"/>
    <mergeCell ref="BF254:BU254"/>
    <mergeCell ref="BV254:CA254"/>
    <mergeCell ref="BF268:CA268"/>
    <mergeCell ref="BF269:BT269"/>
    <mergeCell ref="BU269:CA269"/>
    <mergeCell ref="BJ277:BK277"/>
    <mergeCell ref="BL277:BM277"/>
    <mergeCell ref="BJ278:BK278"/>
    <mergeCell ref="BL278:BM278"/>
    <mergeCell ref="BL279:BM279"/>
    <mergeCell ref="BF316:CA316"/>
    <mergeCell ref="BF285:BT285"/>
    <mergeCell ref="BU285:CA285"/>
    <mergeCell ref="BG293:BH293"/>
    <mergeCell ref="BG294:BH294"/>
    <mergeCell ref="BF299:CA299"/>
    <mergeCell ref="BF300:BR300"/>
    <mergeCell ref="BS300:CA300"/>
    <mergeCell ref="BP308:BQ308"/>
    <mergeCell ref="BR308:BS308"/>
    <mergeCell ref="BP309:BQ309"/>
    <mergeCell ref="BR309:BS309"/>
    <mergeCell ref="BP310:BQ310"/>
    <mergeCell ref="BI327:BJ327"/>
    <mergeCell ref="BK327:BL327"/>
    <mergeCell ref="BF331:CA331"/>
    <mergeCell ref="BF332:CA332"/>
    <mergeCell ref="BF317:BY317"/>
    <mergeCell ref="BZ317:CA317"/>
    <mergeCell ref="BI325:BJ325"/>
    <mergeCell ref="BK325:BL325"/>
    <mergeCell ref="BI326:BJ326"/>
    <mergeCell ref="BK326:BL326"/>
  </mergeCells>
  <conditionalFormatting sqref="J9:J831">
    <cfRule type="expression" dxfId="0" priority="2">
      <formula>J9&gt;MAD</formula>
    </cfRule>
  </conditionalFormatting>
  <dataValidations count="25">
    <dataValidation type="decimal" errorStyle="warning" allowBlank="1" showInputMessage="1" showErrorMessage="1" errorTitle="SWD" error="Your input must be between 0 and 1 (0% and 100%)." promptTitle="SWD" prompt="Enter a soil-water deficit (SWD) as a percentage." sqref="K9" xr:uid="{9AFC5B6D-4798-0241-A28E-26877AB63B5D}">
      <formula1>0</formula1>
      <formula2>1</formula2>
    </dataValidation>
    <dataValidation type="decimal" operator="greaterThanOrEqual" allowBlank="1" showInputMessage="1" showErrorMessage="1" errorTitle="Rain Entry" error="Leave blank (computed as zero) or enter a value greater than or equal to zero." promptTitle="Rain Entry" prompt="Leave blank (computed as zero) or enter a value greater than or equal to zero." sqref="G9:G831" xr:uid="{E399B5FC-E913-5648-A2B1-A41E876381C1}">
      <formula1>0</formula1>
    </dataValidation>
    <dataValidation type="decimal" allowBlank="1" showInputMessage="1" showErrorMessage="1" errorTitle="RZinitial" error="Enter a value between zero and the maximum root zone depth allowed for any crop." promptTitle="RZinitial" prompt="Enter a value between zero and the maximum root zone depth allowed for any crop." sqref="AI187" xr:uid="{CAEC8D93-D25C-F14F-B2C6-A216E5832AB9}">
      <formula1>0</formula1>
      <formula2>MAX(AG176:AG184)</formula2>
    </dataValidation>
    <dataValidation type="list" allowBlank="1" showInputMessage="1" showErrorMessage="1" errorTitle="Crop" error="Choose a crop type from the list. To activate the list, select the drop-down arrow at the right of the cell. " promptTitle="Crop" prompt="Choose a crop type from the list. To activate the list, select the drop-down arrow at the right of the cell. " sqref="K3" xr:uid="{2448CB9D-DEED-5D48-9F66-6F3C25ECCA38}">
      <formula1>$AE$176:$AE$184</formula1>
    </dataValidation>
    <dataValidation type="date" showInputMessage="1" showErrorMessage="1" errorTitle="Emergence Date" error="The emergence date must not be earlier than 5/1 nor later than 9/30 for a given year." promptTitle="Emergence Date" prompt="Enter the crop emergence date in mm/dd/yyyy format. _x000a__x000a_Example: May 7, 2006 would be entered as 5/7/2006._x000a__x000a_For established alfalfa, use 5/1/yyyy, where yyyy is the appropriate year." sqref="K4:K5" xr:uid="{3CC263BF-9DCF-4F4E-9303-4CE047ABC91F}">
      <formula1>122</formula1>
      <formula2>73323</formula2>
    </dataValidation>
    <dataValidation type="decimal" allowBlank="1" showInputMessage="1" showErrorMessage="1" errorTitle="Alfalfa Cut ET Factor" error="Enter a number between 0 and 1 to represent the fraction of ET remaining on the day of alfalfa cutting. For example, if alfalfa ET is 60% of its normal value due to cutting, enter 0.6." promptTitle="Alfalfa Cut ET Factor" prompt="Enter a number between 0 and 1 to represent the fraction of ET remaining on the day of alfalfa cutting. For example, if alfalfa ET is 60% of its normal value due to cutting, enter 0.6." sqref="AI189" xr:uid="{1628D5A0-E0FC-BA4C-B025-3860F59B158E}">
      <formula1>0</formula1>
      <formula2>1</formula2>
    </dataValidation>
    <dataValidation type="whole" allowBlank="1" showInputMessage="1" showErrorMessage="1" errorTitle="Alfalfa Cut ET Recovery Period" error="Enter the time in days for alfalfa ET to recover to full ET during the cut &amp; regrowth period._x000a__x000a_The value must be at least 0 and not more than 35 days." promptTitle="Alfalfa Cut ET Recovery Period" prompt="Enter the time in days for alfalfa ET to recover to full ET during the cut &amp; regrowth period._x000a__x000a_The value must be at least 0 and not more than 35 days." sqref="AI190" xr:uid="{818514D2-FF46-7648-8743-300D2AB3C33B}">
      <formula1>0</formula1>
      <formula2>35</formula2>
    </dataValidation>
    <dataValidation type="whole" operator="equal" allowBlank="1" showInputMessage="1" showErrorMessage="1" errorTitle="Top of soil" error="This value must be left at zero (0) to represent the soil surface with zero depth." promptTitle="Top of soil" prompt="This value must be left at zero (0) to represent the soil surface with zero depth." sqref="AG198" xr:uid="{DBE4F876-02BF-E942-90D6-0421A80D1C3B}">
      <formula1>0</formula1>
    </dataValidation>
    <dataValidation type="decimal" allowBlank="1" showInputMessage="1" showErrorMessage="1" errorTitle="Week of Root Zone Maximum" error="A value of 7 is recommended for newly-seeded alfalfa or 1 for established alfalfa._x000a__x000a_Values less than 1 or greater than 22 are out of limits for this spreadsheet and most North Dakota growing conditions." promptTitle="Week of Root Zone Maximum" prompt="A value of 7 is recommended for newly-seeded alfalfa or 1 for established alfalfa._x000a__x000a_Values less than 1 or greater than 22 are out of limits for this spreadsheet and most North Dakota growing conditions." sqref="AH176" xr:uid="{1D449B62-8254-9A43-AD2C-CAA8A21C3839}">
      <formula1>1</formula1>
      <formula2>22</formula2>
    </dataValidation>
    <dataValidation type="decimal" allowBlank="1" showInputMessage="1" showErrorMessage="1" errorTitle="Week of Root Zone Maximum" error="A value of 7 is recommended for crops other than alfalfa._x000a__x000a_Values less than 1 or greater than 22 are out of limits for this spreadsheet and most North Dakota growing conditions." promptTitle="Week of Root Zone Maximum" prompt="A value of 7 is recommended for crops other than alfalfa._x000a__x000a_Values less than 1 or greater than 22 are out of limits for this spreadsheet and most North Dakota growing conditions." sqref="AH177:AH184" xr:uid="{C41841B8-847E-C14F-AD63-5D585DD464BE}">
      <formula1>1</formula1>
      <formula2>22</formula2>
    </dataValidation>
    <dataValidation type="whole" allowBlank="1" showInputMessage="1" showErrorMessage="1" errorTitle="Root Zone Maximum" error="Enter a whole number (no decimals) such as those from Table 2 of Lundstrom and Stegman's (1988) &quot;Irrigation Scheduling by the Checkbook Method.&quot;_x000a__x000a_The value must be between 0 and 48 inches." promptTitle="Root Zone Maximum" prompt="Enter a whole number (no decimals) such as those from Table 2 of Lundstrom and Stegman's (1988) &quot;Irrigation Scheduling by the Checkbook Method.&quot;_x000a__x000a_The value must be between 0 and 48 inches." sqref="AG176:AG184" xr:uid="{E28C5B0C-7567-F14D-9377-96D722A76306}">
      <formula1>RZinitial</formula1>
      <formula2>48</formula2>
    </dataValidation>
    <dataValidation type="decimal" allowBlank="1" showInputMessage="1" showErrorMessage="1" errorTitle="SWDPcritical" error="Enter the critical value of soil-water deficit (SWDP) above which ET becomes limiting. A value of 50% is recommended but other values between 0 and 1 (0% and 100%) are valid." promptTitle="SWDPcritical" prompt="Enter the critical value of soil-water deficit (SWDP) above which ET becomes limiting. A value of 50% is recommended but other values between 0 and 1 (0% and 100%) are valid." sqref="AI188" xr:uid="{F2856073-1D73-F34A-9A7E-E20EA698A518}">
      <formula1>0</formula1>
      <formula2>1</formula2>
    </dataValidation>
    <dataValidation type="decimal" allowBlank="1" showInputMessage="1" showErrorMessage="1" errorTitle="Management Allowed Depletion" error="Enter the management allowed depletion (MAD), which is the target value of the soil-water deficit (SWDP) at the time of irrigation._x000a__x000a_The value must be between 0% and 100%." promptTitle="Management Allowed Depletion" prompt="Enter the management allowed depletion (MAD), which is the target value of the soil-water deficit (SWDP) at the time of irrigation._x000a__x000a_The value must be between 0% and 100%." sqref="AI191" xr:uid="{4ED2A455-24AD-5E42-B7EF-1FFED63F08D5}">
      <formula1>0</formula1>
      <formula2>1</formula2>
    </dataValidation>
    <dataValidation type="whole" allowBlank="1" showInputMessage="1" showErrorMessage="1" errorTitle="Interval Width" error="Enter a whole number between 1 and 153 (inclusive)." promptTitle="Interval Width" prompt="Enter a whole number between 1 and 153 (inclusive)." sqref="CG475" xr:uid="{F50B840C-0154-F34A-8FDF-B1C4B03A963E}">
      <formula1>1</formula1>
      <formula2>153</formula2>
    </dataValidation>
    <dataValidation type="whole" allowBlank="1" showInputMessage="1" showErrorMessage="1" errorTitle="Start Date" error="Enter a whole number between 1 and 153 (inclusive)." promptTitle="Start Date" prompt="Enter a whole number between 1 and 153 (inclusive)." sqref="CN476" xr:uid="{CF5F584B-1A67-7145-8CE4-9AB91B1306F0}">
      <formula1>1</formula1>
      <formula2>153</formula2>
    </dataValidation>
    <dataValidation type="whole" operator="equal" allowBlank="1" showInputMessage="1" showErrorMessage="1" errorTitle="RZmax = Bottom of Root Zone" error="This value is fixed at 48&quot;. Use Data Validation to change it." promptTitle="RZmax = Bottom of Root Zone" prompt="This value is fixed at 48&quot;. Use Data Validation to change it." sqref="AG204" xr:uid="{C419A8C1-6159-7D4C-AEEB-863514F1198E}">
      <formula1>48</formula1>
    </dataValidation>
    <dataValidation type="whole" operator="equal" allowBlank="1" showInputMessage="1" showErrorMessage="1" errorTitle="Bottom of Root Zone (48&quot;)" error="This value is fixed at 48&quot;. Use Data Validation to change it." promptTitle="Bottom of Root Zone (48&quot;)" prompt="This value is fixed at 48&quot;. Use Data Validation to change it." sqref="AG205" xr:uid="{4219EB47-3C26-5E4E-A3BE-A9DAC8E8077F}">
      <formula1>48</formula1>
    </dataValidation>
    <dataValidation type="list" allowBlank="1" showInputMessage="1" showErrorMessage="1" errorTitle="Soil Type" error="Choose a soil type for the third soil horizon." promptTitle="Soil Type" prompt="Choose a soil type for the third soil horizon." sqref="AH201:AH202" xr:uid="{A8883065-0A04-EA4D-8BB8-481F67A419DB}">
      <formula1>$AE$213:$AE$221</formula1>
    </dataValidation>
    <dataValidation type="list" allowBlank="1" showInputMessage="1" showErrorMessage="1" errorTitle="Soil Type" error="Choose a soil type for the second soil horizon." promptTitle="Soil Type" prompt="Choose a soil type for the second soil horizon." sqref="AH200" xr:uid="{A56BBB50-732B-6342-A796-455E287D9D5A}">
      <formula1>$AE$213:$AE$221</formula1>
    </dataValidation>
    <dataValidation type="list" showInputMessage="1" showErrorMessage="1" errorTitle="Soil Type" error="Choose a soil type for the first soil horizon." promptTitle="Soil Type" prompt="Choose a soil type for the first soil horizon." sqref="AH199" xr:uid="{337FF78C-8E65-4F42-A197-DF83941B0C71}">
      <formula1>$AE$213:$AE$221</formula1>
    </dataValidation>
    <dataValidation type="whole" allowBlank="1" showInputMessage="1" showErrorMessage="1" errorTitle="Bottom of soil horizon 5." error="Enter a whole number greater than or equal to the bottom of the layer above and less than the maximum of RZmax listed below." promptTitle="Bottom of soil horizon 5." prompt="Enter a whole number greater than or equal to the bottom of the layer above and less than the maximum of RZmax listed below." sqref="AG203" xr:uid="{66458C63-D3F2-2A42-85B1-F849A18BCCFF}">
      <formula1>AG202</formula1>
      <formula2>$AG$206</formula2>
    </dataValidation>
    <dataValidation type="whole" allowBlank="1" showInputMessage="1" showErrorMessage="1" errorTitle="Bottom of soil horizon 4." error="Enter a whole number greater than or equal to the bottom of the layer above and less than the maximum of RZmax listed below." promptTitle="Bottom of soil horizon 4." prompt="Enter a whole number greater than or equal to the bottom of the layer above and less than the maximum of RZmax listed below." sqref="AG202" xr:uid="{CF69A2A5-1340-0046-83D2-92A4BA4C30CB}">
      <formula1>AG201</formula1>
      <formula2>$AG$206</formula2>
    </dataValidation>
    <dataValidation type="whole" allowBlank="1" showInputMessage="1" showErrorMessage="1" errorTitle="Bottom of soil horizon 3." error="Enter a whole number greater than or equal to the bottom of the layer above and less than the maximum of RZmax listed below." promptTitle="Bottom of soil horizon 3." prompt="Enter a whole number greater than or equal to the bottom of the layer above and less than the maximum of RZmax listed below." sqref="AG201" xr:uid="{82FC26BB-6F58-114A-9776-3D9A610FEB41}">
      <formula1>AG200</formula1>
      <formula2>$AG$206</formula2>
    </dataValidation>
    <dataValidation type="whole" allowBlank="1" showInputMessage="1" showErrorMessage="1" errorTitle="Bottom of soil horizon 1." error="Enter a whole number greater than or equal to the bottom of the layer above and less than the maximum of RZmax listed below." promptTitle="Bottom of soil horizon 1." prompt="Enter a whole number greater than or equal to the bottom of the layer above and less than the maximum of RZmax listed below." sqref="AG199" xr:uid="{237DD24F-B1BB-5447-A94A-9B44E38B782F}">
      <formula1>AG198</formula1>
      <formula2>$AG$206</formula2>
    </dataValidation>
    <dataValidation type="whole" allowBlank="1" showInputMessage="1" showErrorMessage="1" errorTitle="Bottom of soil horizon 2." error="Enter a whole number greater than or equal to the bottom of the layer above and less than the maximum of RZmax listed below." promptTitle="Bottom of soil horizon 2." prompt="Enter a whole number greater than or equal to the bottom of the layer above and less than the maximum of RZmax listed below." sqref="AG200" xr:uid="{828B7A81-397D-D84A-BB00-25625E3A4DEE}">
      <formula1>AG199</formula1>
      <formula2>$AG$206</formula2>
    </dataValidation>
  </dataValidations>
  <hyperlinks>
    <hyperlink ref="N2" r:id="rId1" display="Click for NDAWN" xr:uid="{8FB6C486-258D-3349-8DBA-4BC2B60867D2}"/>
    <hyperlink ref="N3" r:id="rId2" xr:uid="{48A147A4-CAA2-4A45-8EB7-78000631D3A6}"/>
    <hyperlink ref="BG235" r:id="rId3" xr:uid="{F73C45BD-2615-F648-85C5-8DB379F7C35E}"/>
  </hyperlinks>
  <printOptions headings="1" gridLines="1"/>
  <pageMargins left="0.5" right="0.5" top="0.5" bottom="0.5" header="0.25" footer="0.25"/>
  <pageSetup scale="80" fitToHeight="6" orientation="landscape" cellComments="asDisplayed" r:id="rId4"/>
  <headerFooter alignWithMargins="0">
    <oddHeader>&amp;R&amp;P of &amp;N</oddHeader>
    <oddFooter>&amp;L&amp;Z&amp;F &amp;A&amp;R&amp;D &amp;T</oddFooter>
  </headerFooter>
  <drawing r:id="rId5"/>
  <legacyDrawing r:id="rId6"/>
  <mc:AlternateContent xmlns:mc="http://schemas.openxmlformats.org/markup-compatibility/2006">
    <mc:Choice Requires="x14">
      <controls>
        <mc:AlternateContent xmlns:mc="http://schemas.openxmlformats.org/markup-compatibility/2006">
          <mc:Choice Requires="x14">
            <control shapeId="77825" r:id="rId7" name="Scroll Bar 1">
              <controlPr defaultSize="0" autoPict="0">
                <anchor moveWithCells="1">
                  <from>
                    <xdr:col>85</xdr:col>
                    <xdr:colOff>38100</xdr:colOff>
                    <xdr:row>474</xdr:row>
                    <xdr:rowOff>25400</xdr:rowOff>
                  </from>
                  <to>
                    <xdr:col>88</xdr:col>
                    <xdr:colOff>177800</xdr:colOff>
                    <xdr:row>475</xdr:row>
                    <xdr:rowOff>139700</xdr:rowOff>
                  </to>
                </anchor>
              </controlPr>
            </control>
          </mc:Choice>
        </mc:AlternateContent>
        <mc:AlternateContent xmlns:mc="http://schemas.openxmlformats.org/markup-compatibility/2006">
          <mc:Choice Requires="x14">
            <control shapeId="77826" r:id="rId8" name="Scroll Bar 2">
              <controlPr defaultSize="0" autoPict="0">
                <anchor moveWithCells="1">
                  <from>
                    <xdr:col>92</xdr:col>
                    <xdr:colOff>63500</xdr:colOff>
                    <xdr:row>474</xdr:row>
                    <xdr:rowOff>25400</xdr:rowOff>
                  </from>
                  <to>
                    <xdr:col>95</xdr:col>
                    <xdr:colOff>228600</xdr:colOff>
                    <xdr:row>475</xdr:row>
                    <xdr:rowOff>139700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EB927-2635-4F4D-BCF2-AA623E3B1158}">
  <dimension ref="B1:W15"/>
  <sheetViews>
    <sheetView topLeftCell="K2" zoomScale="80" zoomScaleNormal="80" workbookViewId="0">
      <selection activeCell="V7" sqref="V7"/>
    </sheetView>
  </sheetViews>
  <sheetFormatPr baseColWidth="10" defaultColWidth="11.5" defaultRowHeight="36" customHeight="1" x14ac:dyDescent="0.15"/>
  <cols>
    <col min="15" max="15" width="7.1640625" customWidth="1"/>
    <col min="16" max="16" width="24.6640625" customWidth="1"/>
    <col min="17" max="17" width="24.5" customWidth="1"/>
    <col min="18" max="18" width="25.5" style="25" customWidth="1"/>
    <col min="20" max="20" width="23.5" customWidth="1"/>
    <col min="21" max="21" width="27.6640625" customWidth="1"/>
    <col min="22" max="22" width="24.6640625" style="25" customWidth="1"/>
    <col min="23" max="23" width="22.33203125" customWidth="1"/>
  </cols>
  <sheetData>
    <row r="1" spans="2:23" ht="36" customHeight="1" x14ac:dyDescent="0.15">
      <c r="B1" s="172"/>
      <c r="C1" s="172"/>
      <c r="F1" s="67"/>
      <c r="G1" s="67"/>
      <c r="P1" s="384" t="s">
        <v>3405</v>
      </c>
      <c r="Q1" s="384"/>
      <c r="R1" s="384"/>
      <c r="S1" s="384"/>
      <c r="T1" s="384"/>
      <c r="U1" s="384"/>
      <c r="V1" s="384"/>
    </row>
    <row r="2" spans="2:23" ht="36" customHeight="1" x14ac:dyDescent="0.15">
      <c r="P2" s="368" t="s">
        <v>231</v>
      </c>
      <c r="Q2" s="368">
        <v>9</v>
      </c>
    </row>
    <row r="3" spans="2:23" ht="36" customHeight="1" x14ac:dyDescent="0.15">
      <c r="P3" s="368" t="s">
        <v>232</v>
      </c>
      <c r="Q3" s="368">
        <v>18</v>
      </c>
    </row>
    <row r="4" spans="2:23" ht="36" customHeight="1" x14ac:dyDescent="0.15">
      <c r="W4" s="350"/>
    </row>
    <row r="5" spans="2:23" ht="36" customHeight="1" x14ac:dyDescent="0.15">
      <c r="P5" s="387" t="s">
        <v>372</v>
      </c>
      <c r="Q5" s="387"/>
      <c r="R5" s="387"/>
      <c r="T5" s="387" t="s">
        <v>378</v>
      </c>
      <c r="U5" s="387"/>
      <c r="V5" s="387"/>
      <c r="W5" s="270"/>
    </row>
    <row r="6" spans="2:23" ht="36" customHeight="1" x14ac:dyDescent="0.15">
      <c r="P6" s="352" t="s">
        <v>21</v>
      </c>
      <c r="Q6" s="353" t="s">
        <v>373</v>
      </c>
      <c r="R6" s="354" t="s">
        <v>374</v>
      </c>
      <c r="T6" s="351" t="s">
        <v>21</v>
      </c>
      <c r="U6" s="354" t="s">
        <v>373</v>
      </c>
      <c r="V6" s="354" t="s">
        <v>374</v>
      </c>
      <c r="W6" s="271"/>
    </row>
    <row r="7" spans="2:23" ht="36" customHeight="1" x14ac:dyDescent="0.15">
      <c r="P7" s="355">
        <f>DATE(2023,Q2,Q3)+23.75/24</f>
        <v>45187.989583333336</v>
      </c>
      <c r="Q7" s="356">
        <f>VLOOKUP($P7,'Soil Moisture'!$AK$11:$BA$110,4)</f>
        <v>45.910138248847929</v>
      </c>
      <c r="R7" s="356">
        <f>VLOOKUP($P7,'Soil Moisture'!$AK$11:$BA$110,9)</f>
        <v>43.548387096774185</v>
      </c>
      <c r="T7" s="355">
        <f>P7</f>
        <v>45187.989583333336</v>
      </c>
      <c r="U7" s="357">
        <f>VLOOKUP(P7,'Soil Moisture'!$AK$11:$BA$162,17)</f>
        <v>30.52995391705069</v>
      </c>
      <c r="V7" s="357">
        <f>VLOOKUP(P7,'Soil Moisture'!$AK$11:$BA$162,14)</f>
        <v>28.34101382488479</v>
      </c>
    </row>
    <row r="8" spans="2:23" ht="36" customHeight="1" x14ac:dyDescent="0.15">
      <c r="W8" s="350"/>
    </row>
    <row r="9" spans="2:23" ht="36" customHeight="1" x14ac:dyDescent="0.15">
      <c r="P9" s="388" t="s">
        <v>375</v>
      </c>
      <c r="Q9" s="388"/>
      <c r="R9" s="388"/>
      <c r="T9" s="388" t="s">
        <v>379</v>
      </c>
      <c r="U9" s="388"/>
      <c r="V9" s="388"/>
      <c r="W9" s="270"/>
    </row>
    <row r="10" spans="2:23" ht="36" customHeight="1" x14ac:dyDescent="0.15">
      <c r="P10" s="358" t="s">
        <v>21</v>
      </c>
      <c r="Q10" s="359" t="s">
        <v>373</v>
      </c>
      <c r="R10" s="360" t="s">
        <v>374</v>
      </c>
      <c r="T10" s="358" t="s">
        <v>21</v>
      </c>
      <c r="U10" s="359" t="s">
        <v>373</v>
      </c>
      <c r="V10" s="360" t="s">
        <v>374</v>
      </c>
      <c r="W10" s="272"/>
    </row>
    <row r="11" spans="2:23" ht="36" customHeight="1" x14ac:dyDescent="0.15">
      <c r="P11" s="361">
        <f>DATE(2023,Q2,Q3)+23.99/24</f>
        <v>45187.999583333331</v>
      </c>
      <c r="Q11" s="362">
        <f>VLOOKUP($P11,'Rainfed corn'!$A$9:$J$161,10)</f>
        <v>0.48258268633663476</v>
      </c>
      <c r="R11" s="362">
        <f>VLOOKUP($P11,'Corn Irr'!$A$9:$L$161,12)</f>
        <v>0.20195590621478826</v>
      </c>
      <c r="T11" s="361">
        <f>T7+0.49/24</f>
        <v>45188.01</v>
      </c>
      <c r="U11" s="362">
        <f ca="1">VLOOKUP($T11,'Rainfed Soy'!$A$9:$L$175,12)</f>
        <v>0.63264034848940687</v>
      </c>
      <c r="V11" s="362">
        <f ca="1">VLOOKUP($T11,'Soy Irr'!$A$9:$L$175,12)</f>
        <v>0.26147176611392786</v>
      </c>
    </row>
    <row r="12" spans="2:23" ht="36" customHeight="1" x14ac:dyDescent="0.15">
      <c r="U12" s="96"/>
      <c r="W12" s="350"/>
    </row>
    <row r="13" spans="2:23" ht="36" customHeight="1" x14ac:dyDescent="0.15">
      <c r="P13" s="385" t="s">
        <v>3406</v>
      </c>
      <c r="Q13" s="385"/>
      <c r="R13" s="385"/>
      <c r="T13" s="385" t="s">
        <v>3407</v>
      </c>
      <c r="U13" s="385"/>
      <c r="V13" s="385"/>
      <c r="W13" s="273"/>
    </row>
    <row r="14" spans="2:23" ht="36" customHeight="1" x14ac:dyDescent="0.15">
      <c r="P14" s="363" t="s">
        <v>21</v>
      </c>
      <c r="Q14" s="364" t="s">
        <v>376</v>
      </c>
      <c r="R14" s="364"/>
      <c r="T14" s="363" t="s">
        <v>21</v>
      </c>
      <c r="U14" s="386" t="s">
        <v>376</v>
      </c>
      <c r="V14" s="386"/>
      <c r="W14" s="272"/>
    </row>
    <row r="15" spans="2:23" ht="36" customHeight="1" x14ac:dyDescent="0.15">
      <c r="P15" s="365">
        <f>P11+1</f>
        <v>45188.999583333331</v>
      </c>
      <c r="Q15" s="366">
        <f>VLOOKUP($P15,'Corn Irr'!$A$9:$L$161,6)</f>
        <v>0</v>
      </c>
      <c r="R15" s="367" t="s">
        <v>377</v>
      </c>
      <c r="T15" s="365">
        <f>T11+1</f>
        <v>45189.01</v>
      </c>
      <c r="U15" s="366">
        <f ca="1">VLOOKUP($T15,'Soy Irr'!$A$9:$L$161,6)</f>
        <v>0</v>
      </c>
      <c r="V15" s="367" t="s">
        <v>377</v>
      </c>
    </row>
  </sheetData>
  <mergeCells count="8">
    <mergeCell ref="P1:V1"/>
    <mergeCell ref="T13:V13"/>
    <mergeCell ref="U14:V14"/>
    <mergeCell ref="T5:V5"/>
    <mergeCell ref="T9:V9"/>
    <mergeCell ref="P5:R5"/>
    <mergeCell ref="P9:R9"/>
    <mergeCell ref="P13:R13"/>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885F1-0A78-A342-8972-36A814D68AA3}">
  <dimension ref="A1:BA105"/>
  <sheetViews>
    <sheetView zoomScale="82" zoomScaleNormal="67" workbookViewId="0">
      <pane ySplit="2" topLeftCell="A96" activePane="bottomLeft" state="frozen"/>
      <selection pane="bottomLeft" activeCell="AK105" sqref="AK105:BA105"/>
    </sheetView>
  </sheetViews>
  <sheetFormatPr baseColWidth="10" defaultColWidth="22.5" defaultRowHeight="21" customHeight="1" x14ac:dyDescent="0.2"/>
  <cols>
    <col min="1" max="1" width="27.1640625" style="297" customWidth="1"/>
    <col min="2" max="2" width="22.5" style="298"/>
    <col min="3" max="24" width="22.5" style="262" hidden="1" customWidth="1"/>
    <col min="25" max="25" width="22.5" style="293" customWidth="1"/>
    <col min="26" max="26" width="22.5" style="294" customWidth="1"/>
    <col min="27" max="27" width="22.5" style="323" customWidth="1"/>
    <col min="28" max="28" width="22.5" style="294" customWidth="1"/>
    <col min="29" max="29" width="22.5" style="329" customWidth="1"/>
    <col min="30" max="30" width="22.5" style="323" customWidth="1"/>
    <col min="31" max="31" width="22.5" style="294" customWidth="1"/>
    <col min="32" max="32" width="22.5" style="293" customWidth="1"/>
    <col min="33" max="34" width="22.5" style="323" customWidth="1"/>
    <col min="35" max="35" width="22.5" style="329" customWidth="1"/>
    <col min="36" max="36" width="22.5" style="294" customWidth="1"/>
    <col min="37" max="37" width="22.5" style="297"/>
    <col min="38" max="39" width="22.5" style="293"/>
    <col min="40" max="40" width="22.5" style="306"/>
    <col min="41" max="44" width="22.5" style="294"/>
    <col min="45" max="45" width="22.5" style="295"/>
    <col min="46" max="49" width="22.5" style="294"/>
    <col min="50" max="50" width="22.5" style="309"/>
    <col min="51" max="52" width="22.5" style="293"/>
    <col min="53" max="53" width="22.5" style="306"/>
    <col min="54" max="16384" width="22.5" style="262"/>
  </cols>
  <sheetData>
    <row r="1" spans="1:53" ht="32" customHeight="1" x14ac:dyDescent="0.2">
      <c r="C1" s="299" t="s">
        <v>380</v>
      </c>
      <c r="D1" s="299"/>
      <c r="E1" s="299"/>
      <c r="F1" s="299"/>
      <c r="G1" s="299"/>
      <c r="H1" s="299"/>
      <c r="I1" s="299"/>
      <c r="J1" s="299"/>
      <c r="K1" s="299"/>
      <c r="L1" s="299"/>
      <c r="M1" s="300"/>
      <c r="N1" s="301" t="s">
        <v>381</v>
      </c>
      <c r="O1" s="299"/>
      <c r="P1" s="299"/>
      <c r="Q1" s="299"/>
      <c r="R1" s="299"/>
      <c r="S1" s="299"/>
      <c r="T1" s="299"/>
      <c r="U1" s="299"/>
      <c r="V1" s="299"/>
      <c r="W1" s="299"/>
      <c r="X1" s="300"/>
      <c r="Y1" s="314" t="s">
        <v>382</v>
      </c>
      <c r="Z1" s="317"/>
      <c r="AA1" s="322"/>
      <c r="AB1" s="317"/>
      <c r="AC1" s="328"/>
      <c r="AD1" s="322"/>
      <c r="AE1" s="317"/>
      <c r="AF1" s="312"/>
      <c r="AG1" s="322"/>
      <c r="AH1" s="322"/>
      <c r="AI1" s="328"/>
      <c r="AJ1" s="320"/>
      <c r="AL1" s="389" t="s">
        <v>383</v>
      </c>
      <c r="AM1" s="389"/>
      <c r="AN1" s="389"/>
    </row>
    <row r="2" spans="1:53" ht="21" customHeight="1" x14ac:dyDescent="0.2">
      <c r="A2" s="262"/>
      <c r="B2" s="298" t="s">
        <v>3180</v>
      </c>
      <c r="C2" s="262">
        <v>111</v>
      </c>
      <c r="D2" s="262">
        <v>112</v>
      </c>
      <c r="E2" s="262">
        <v>113</v>
      </c>
      <c r="F2" s="262">
        <v>114</v>
      </c>
      <c r="G2" s="262">
        <v>115</v>
      </c>
      <c r="H2" s="262">
        <v>116</v>
      </c>
      <c r="I2" s="262">
        <v>117</v>
      </c>
      <c r="J2" s="262">
        <v>118</v>
      </c>
      <c r="K2" s="262">
        <v>119</v>
      </c>
      <c r="L2" s="262">
        <v>120</v>
      </c>
      <c r="M2" s="302">
        <v>2492</v>
      </c>
      <c r="N2" s="262">
        <v>111</v>
      </c>
      <c r="O2" s="262">
        <v>112</v>
      </c>
      <c r="P2" s="262">
        <v>113</v>
      </c>
      <c r="Q2" s="262">
        <v>114</v>
      </c>
      <c r="R2" s="262">
        <v>115</v>
      </c>
      <c r="S2" s="262">
        <v>116</v>
      </c>
      <c r="T2" s="262">
        <v>117</v>
      </c>
      <c r="U2" s="262">
        <v>118</v>
      </c>
      <c r="V2" s="262">
        <v>119</v>
      </c>
      <c r="W2" s="262">
        <v>120</v>
      </c>
      <c r="X2" s="302">
        <v>2492</v>
      </c>
      <c r="Y2" s="293">
        <v>111</v>
      </c>
      <c r="Z2" s="294">
        <v>112</v>
      </c>
      <c r="AA2" s="323">
        <v>113</v>
      </c>
      <c r="AB2" s="294">
        <v>114</v>
      </c>
      <c r="AC2" s="329" t="s">
        <v>2646</v>
      </c>
      <c r="AD2" s="323" t="s">
        <v>2647</v>
      </c>
      <c r="AE2" s="294">
        <v>118</v>
      </c>
      <c r="AF2" s="293" t="s">
        <v>1895</v>
      </c>
      <c r="AG2" s="323">
        <v>557</v>
      </c>
      <c r="AH2" s="323" t="s">
        <v>2700</v>
      </c>
      <c r="AI2" s="329" t="s">
        <v>3189</v>
      </c>
      <c r="AJ2" s="321" t="s">
        <v>3251</v>
      </c>
      <c r="AK2" s="297" t="s">
        <v>384</v>
      </c>
      <c r="AL2" s="390" t="s">
        <v>386</v>
      </c>
      <c r="AM2" s="390"/>
      <c r="AN2" s="390"/>
      <c r="AO2" s="391" t="s">
        <v>385</v>
      </c>
      <c r="AP2" s="391"/>
      <c r="AQ2" s="391"/>
      <c r="AR2" s="391"/>
      <c r="AS2" s="391"/>
      <c r="AT2" s="391" t="s">
        <v>387</v>
      </c>
      <c r="AU2" s="391"/>
      <c r="AV2" s="391"/>
      <c r="AW2" s="391"/>
      <c r="AX2" s="391"/>
      <c r="AY2" s="391" t="s">
        <v>388</v>
      </c>
      <c r="AZ2" s="391"/>
      <c r="BA2" s="391"/>
    </row>
    <row r="3" spans="1:53" ht="21" customHeight="1" x14ac:dyDescent="0.2">
      <c r="A3" s="262"/>
      <c r="B3" s="298" t="s">
        <v>3181</v>
      </c>
      <c r="Y3" s="293">
        <v>206</v>
      </c>
      <c r="Z3" s="294">
        <v>203</v>
      </c>
      <c r="AA3" s="323">
        <v>203</v>
      </c>
      <c r="AB3" s="294">
        <v>108</v>
      </c>
      <c r="AC3" s="329">
        <v>206</v>
      </c>
      <c r="AD3" s="323">
        <v>106</v>
      </c>
      <c r="AE3" s="294">
        <v>208</v>
      </c>
      <c r="AF3" s="293">
        <v>103</v>
      </c>
      <c r="AG3" s="323">
        <v>107</v>
      </c>
      <c r="AH3" s="323">
        <v>108</v>
      </c>
      <c r="AI3" s="329">
        <v>103</v>
      </c>
      <c r="AJ3" s="321">
        <v>202</v>
      </c>
      <c r="AN3" s="293"/>
      <c r="AO3" s="262"/>
      <c r="AP3" s="262"/>
      <c r="AQ3" s="262"/>
      <c r="AR3" s="262"/>
      <c r="AS3" s="262"/>
      <c r="AT3" s="262"/>
      <c r="AU3" s="262"/>
      <c r="AV3" s="262"/>
      <c r="AW3" s="262"/>
      <c r="AX3" s="262"/>
      <c r="AY3" s="262"/>
      <c r="AZ3" s="262"/>
    </row>
    <row r="4" spans="1:53" ht="21" customHeight="1" x14ac:dyDescent="0.2">
      <c r="A4" s="262"/>
      <c r="B4" s="262" t="s">
        <v>3182</v>
      </c>
      <c r="C4" s="303">
        <f>AVERAGE(C5:C8)</f>
        <v>39.894999999999996</v>
      </c>
      <c r="D4" s="303">
        <f>AVERAGE(D5:D8)</f>
        <v>38.075000000000003</v>
      </c>
      <c r="E4" s="303">
        <f>AVERAGE(E5:E8)</f>
        <v>35.450000000000003</v>
      </c>
      <c r="F4" s="303">
        <f>AVERAGE(F5:F8)</f>
        <v>36.474999999999994</v>
      </c>
      <c r="G4" s="303">
        <f t="shared" ref="G4:L4" si="0">MAX(G11:G17)</f>
        <v>0</v>
      </c>
      <c r="H4" s="303">
        <v>48</v>
      </c>
      <c r="I4" s="303">
        <f t="shared" si="0"/>
        <v>0</v>
      </c>
      <c r="J4" s="303">
        <f>AVERAGE(J5:J8)</f>
        <v>37</v>
      </c>
      <c r="K4" s="303">
        <f t="shared" si="0"/>
        <v>0</v>
      </c>
      <c r="L4" s="303">
        <f t="shared" si="0"/>
        <v>0</v>
      </c>
      <c r="M4" s="303">
        <v>35</v>
      </c>
      <c r="N4" s="298">
        <f t="shared" ref="N4:U4" si="1">(C4/100)*24</f>
        <v>9.5747999999999998</v>
      </c>
      <c r="O4" s="298">
        <f t="shared" si="1"/>
        <v>9.1380000000000017</v>
      </c>
      <c r="P4" s="298">
        <f t="shared" si="1"/>
        <v>8.5080000000000009</v>
      </c>
      <c r="Q4" s="298">
        <f t="shared" si="1"/>
        <v>8.7539999999999996</v>
      </c>
      <c r="R4" s="298">
        <f t="shared" si="1"/>
        <v>0</v>
      </c>
      <c r="S4" s="298">
        <f t="shared" si="1"/>
        <v>11.52</v>
      </c>
      <c r="T4" s="298">
        <f t="shared" si="1"/>
        <v>0</v>
      </c>
      <c r="U4" s="298">
        <f t="shared" si="1"/>
        <v>8.879999999999999</v>
      </c>
      <c r="V4" s="298">
        <f>(K4/100)*(60/2.54)</f>
        <v>0</v>
      </c>
      <c r="W4" s="298">
        <f>(L4/100)*(60/2.54)</f>
        <v>0</v>
      </c>
      <c r="X4" s="298">
        <f>(M4/100)*(60/2.54)</f>
        <v>8.2677165354330704</v>
      </c>
      <c r="Y4" s="293" t="s">
        <v>3184</v>
      </c>
      <c r="Z4" s="294" t="s">
        <v>3185</v>
      </c>
      <c r="AA4" s="323" t="s">
        <v>3185</v>
      </c>
      <c r="AB4" s="294" t="s">
        <v>3186</v>
      </c>
      <c r="AC4" s="329" t="s">
        <v>3184</v>
      </c>
      <c r="AD4" s="323" t="s">
        <v>3184</v>
      </c>
      <c r="AE4" s="294" t="s">
        <v>3188</v>
      </c>
      <c r="AF4" s="293" t="s">
        <v>3187</v>
      </c>
      <c r="AG4" s="323" t="s">
        <v>3188</v>
      </c>
      <c r="AH4" s="323" t="s">
        <v>3186</v>
      </c>
      <c r="AI4" s="329" t="s">
        <v>3187</v>
      </c>
      <c r="AJ4" s="321" t="s">
        <v>3280</v>
      </c>
      <c r="AK4" s="297" t="s">
        <v>389</v>
      </c>
      <c r="AL4" s="293">
        <v>111</v>
      </c>
      <c r="AM4" s="293" t="s">
        <v>1895</v>
      </c>
      <c r="AN4" s="306" t="s">
        <v>390</v>
      </c>
      <c r="AO4" s="294">
        <v>112</v>
      </c>
      <c r="AP4" s="294">
        <v>114</v>
      </c>
      <c r="AQ4" s="294">
        <v>118</v>
      </c>
      <c r="AR4" s="294" t="s">
        <v>3251</v>
      </c>
      <c r="AS4" s="295" t="s">
        <v>390</v>
      </c>
      <c r="AT4" s="294">
        <v>113</v>
      </c>
      <c r="AU4" s="294" t="s">
        <v>2700</v>
      </c>
      <c r="AV4" s="294" t="s">
        <v>2674</v>
      </c>
      <c r="AW4" s="294">
        <v>557</v>
      </c>
      <c r="AX4" s="309" t="s">
        <v>390</v>
      </c>
      <c r="AY4" s="293" t="s">
        <v>2646</v>
      </c>
      <c r="AZ4" s="293" t="s">
        <v>3189</v>
      </c>
      <c r="BA4" s="306" t="s">
        <v>390</v>
      </c>
    </row>
    <row r="5" spans="1:53" ht="21" customHeight="1" x14ac:dyDescent="0.2">
      <c r="B5" s="298" t="s">
        <v>3183</v>
      </c>
      <c r="C5" s="262">
        <v>34.6</v>
      </c>
      <c r="D5" s="262">
        <v>34.5</v>
      </c>
      <c r="E5" s="262">
        <v>26.2</v>
      </c>
      <c r="F5" s="262">
        <v>31.5</v>
      </c>
      <c r="G5" s="262">
        <v>27.8</v>
      </c>
      <c r="H5" s="262">
        <v>39.299999999999997</v>
      </c>
      <c r="I5" s="262">
        <v>29.1</v>
      </c>
      <c r="J5" s="262">
        <v>26</v>
      </c>
      <c r="K5" s="262">
        <v>24.8</v>
      </c>
      <c r="L5" s="262">
        <v>28.63</v>
      </c>
      <c r="M5" s="302">
        <v>25.4</v>
      </c>
      <c r="N5" s="298"/>
      <c r="O5" s="298"/>
      <c r="P5" s="298"/>
      <c r="Q5" s="298"/>
      <c r="R5" s="298"/>
      <c r="S5" s="298"/>
      <c r="T5" s="298"/>
      <c r="U5" s="298"/>
      <c r="V5" s="298"/>
      <c r="W5" s="298"/>
      <c r="X5" s="304"/>
      <c r="Y5" s="293" t="s">
        <v>13</v>
      </c>
      <c r="Z5" s="294" t="s">
        <v>13</v>
      </c>
      <c r="AA5" s="323" t="s">
        <v>63</v>
      </c>
      <c r="AB5" s="294" t="s">
        <v>13</v>
      </c>
      <c r="AC5" s="329" t="s">
        <v>63</v>
      </c>
      <c r="AD5" s="323" t="s">
        <v>63</v>
      </c>
      <c r="AE5" s="294" t="s">
        <v>13</v>
      </c>
      <c r="AF5" s="293" t="s">
        <v>13</v>
      </c>
      <c r="AG5" s="323" t="s">
        <v>63</v>
      </c>
      <c r="AH5" s="323" t="s">
        <v>63</v>
      </c>
      <c r="AI5" s="329" t="s">
        <v>63</v>
      </c>
      <c r="AJ5" s="321" t="s">
        <v>13</v>
      </c>
      <c r="AL5" s="293">
        <f>C5</f>
        <v>34.6</v>
      </c>
      <c r="AM5" s="293">
        <f>H5</f>
        <v>39.299999999999997</v>
      </c>
      <c r="AN5" s="306">
        <f>AVERAGE(AL5,AM5)</f>
        <v>36.950000000000003</v>
      </c>
      <c r="AO5" s="294">
        <f>D5</f>
        <v>34.5</v>
      </c>
      <c r="AP5" s="294">
        <f>F5</f>
        <v>31.5</v>
      </c>
      <c r="AQ5" s="294">
        <f>J5</f>
        <v>26</v>
      </c>
      <c r="AR5" s="294">
        <f>Emergence</f>
        <v>25.4</v>
      </c>
      <c r="AS5" s="310">
        <f t="shared" ref="AS5:AS68" si="2">AVERAGEIF(AO5:AR5,"&gt;0")</f>
        <v>29.35</v>
      </c>
    </row>
    <row r="6" spans="1:53" ht="21" customHeight="1" x14ac:dyDescent="0.2">
      <c r="C6" s="262">
        <v>41.6</v>
      </c>
      <c r="D6" s="262">
        <v>29.2</v>
      </c>
      <c r="E6" s="262">
        <v>40.4</v>
      </c>
      <c r="F6" s="262">
        <v>36.799999999999997</v>
      </c>
      <c r="G6" s="262">
        <v>30.7</v>
      </c>
      <c r="H6" s="262">
        <v>46</v>
      </c>
      <c r="I6" s="262">
        <v>27.6</v>
      </c>
      <c r="J6" s="262">
        <v>35.1</v>
      </c>
      <c r="K6" s="262">
        <v>9.3000000000000007</v>
      </c>
      <c r="L6" s="262">
        <v>14.9</v>
      </c>
      <c r="M6" s="302">
        <v>39</v>
      </c>
      <c r="N6" s="298"/>
      <c r="O6" s="298"/>
      <c r="P6" s="298"/>
      <c r="Q6" s="298"/>
      <c r="R6" s="298"/>
      <c r="S6" s="298"/>
      <c r="T6" s="298"/>
      <c r="U6" s="298"/>
      <c r="V6" s="298"/>
      <c r="W6" s="298"/>
      <c r="X6" s="304"/>
      <c r="AJ6" s="321"/>
      <c r="AL6" s="293">
        <f>C6</f>
        <v>41.6</v>
      </c>
      <c r="AM6" s="293">
        <f>H6</f>
        <v>46</v>
      </c>
      <c r="AN6" s="306">
        <f>AVERAGE(AL6,AM6)</f>
        <v>43.8</v>
      </c>
      <c r="AO6" s="294">
        <f>D6</f>
        <v>29.2</v>
      </c>
      <c r="AP6" s="294">
        <f>F6</f>
        <v>36.799999999999997</v>
      </c>
      <c r="AQ6" s="294">
        <f>J6</f>
        <v>35.1</v>
      </c>
      <c r="AR6" s="294">
        <f>Emergence</f>
        <v>25.4</v>
      </c>
      <c r="AS6" s="310">
        <f t="shared" si="2"/>
        <v>31.625</v>
      </c>
    </row>
    <row r="7" spans="1:53" ht="21" customHeight="1" x14ac:dyDescent="0.2">
      <c r="C7" s="262">
        <v>41.58</v>
      </c>
      <c r="D7" s="262">
        <v>38.799999999999997</v>
      </c>
      <c r="E7" s="262">
        <v>37.5</v>
      </c>
      <c r="F7" s="262">
        <v>32.9</v>
      </c>
      <c r="G7" s="262">
        <v>36.5</v>
      </c>
      <c r="H7" s="262">
        <v>49.8</v>
      </c>
      <c r="I7" s="262">
        <v>31.6</v>
      </c>
      <c r="J7" s="262">
        <v>39.4</v>
      </c>
      <c r="K7" s="262">
        <v>45.96</v>
      </c>
      <c r="L7" s="262">
        <v>28.7</v>
      </c>
      <c r="M7" s="302">
        <v>38</v>
      </c>
      <c r="N7" s="298"/>
      <c r="O7" s="298"/>
      <c r="P7" s="298"/>
      <c r="Q7" s="298"/>
      <c r="R7" s="298"/>
      <c r="S7" s="298"/>
      <c r="T7" s="298"/>
      <c r="U7" s="298"/>
      <c r="V7" s="298"/>
      <c r="W7" s="298"/>
      <c r="X7" s="304"/>
      <c r="AJ7" s="321"/>
      <c r="AL7" s="293">
        <f>C7</f>
        <v>41.58</v>
      </c>
      <c r="AM7" s="293">
        <f>H7</f>
        <v>49.8</v>
      </c>
      <c r="AN7" s="306">
        <f>AVERAGE(AL7,AM7)</f>
        <v>45.69</v>
      </c>
      <c r="AO7" s="294">
        <f>D7</f>
        <v>38.799999999999997</v>
      </c>
      <c r="AP7" s="294">
        <f>F7</f>
        <v>32.9</v>
      </c>
      <c r="AQ7" s="294">
        <f>J7</f>
        <v>39.4</v>
      </c>
      <c r="AR7" s="294">
        <f>Emergence</f>
        <v>25.4</v>
      </c>
      <c r="AS7" s="310">
        <f t="shared" si="2"/>
        <v>34.125</v>
      </c>
    </row>
    <row r="8" spans="1:53" ht="21" customHeight="1" x14ac:dyDescent="0.2">
      <c r="C8" s="262">
        <v>41.8</v>
      </c>
      <c r="D8" s="262">
        <v>49.8</v>
      </c>
      <c r="E8" s="262">
        <v>37.700000000000003</v>
      </c>
      <c r="F8" s="262">
        <v>44.7</v>
      </c>
      <c r="G8" s="262">
        <v>48</v>
      </c>
      <c r="H8" s="262">
        <v>49.8</v>
      </c>
      <c r="I8" s="262">
        <v>43.1</v>
      </c>
      <c r="J8" s="262">
        <v>47.5</v>
      </c>
      <c r="K8" s="262">
        <v>48.7</v>
      </c>
      <c r="L8" s="262">
        <v>35.799999999999997</v>
      </c>
      <c r="M8" s="302">
        <v>30.67</v>
      </c>
      <c r="N8" s="298"/>
      <c r="O8" s="298"/>
      <c r="P8" s="298"/>
      <c r="Q8" s="298"/>
      <c r="R8" s="298"/>
      <c r="S8" s="298"/>
      <c r="T8" s="298"/>
      <c r="U8" s="298"/>
      <c r="V8" s="298"/>
      <c r="W8" s="298"/>
      <c r="X8" s="304"/>
      <c r="AJ8" s="321"/>
      <c r="AL8" s="293">
        <f>C8</f>
        <v>41.8</v>
      </c>
      <c r="AM8" s="293">
        <f>H8</f>
        <v>49.8</v>
      </c>
      <c r="AN8" s="306">
        <f>AVERAGE(AL8,AM8)</f>
        <v>45.8</v>
      </c>
      <c r="AO8" s="294">
        <f>D8</f>
        <v>49.8</v>
      </c>
      <c r="AP8" s="294">
        <f>F8</f>
        <v>44.7</v>
      </c>
      <c r="AQ8" s="294">
        <f>J8</f>
        <v>47.5</v>
      </c>
      <c r="AR8" s="294">
        <f>Emergence</f>
        <v>25.4</v>
      </c>
      <c r="AS8" s="310">
        <f t="shared" si="2"/>
        <v>41.85</v>
      </c>
    </row>
    <row r="9" spans="1:53" ht="21" customHeight="1" x14ac:dyDescent="0.2">
      <c r="M9" s="302"/>
      <c r="N9" s="298"/>
      <c r="O9" s="298"/>
      <c r="P9" s="298"/>
      <c r="Q9" s="298"/>
      <c r="R9" s="298"/>
      <c r="S9" s="298"/>
      <c r="T9" s="298"/>
      <c r="U9" s="298"/>
      <c r="V9" s="298"/>
      <c r="W9" s="298"/>
      <c r="X9" s="298"/>
      <c r="AS9" s="310" t="e">
        <f t="shared" si="2"/>
        <v>#DIV/0!</v>
      </c>
    </row>
    <row r="10" spans="1:53" ht="21" customHeight="1" x14ac:dyDescent="0.2">
      <c r="A10" s="297" t="s">
        <v>384</v>
      </c>
      <c r="B10" s="298" t="s">
        <v>91</v>
      </c>
      <c r="M10" s="302"/>
      <c r="N10" s="298"/>
      <c r="O10" s="298"/>
      <c r="P10" s="298"/>
      <c r="Q10" s="298"/>
      <c r="R10" s="298"/>
      <c r="S10" s="298"/>
      <c r="T10" s="298"/>
      <c r="U10" s="298"/>
      <c r="V10" s="298"/>
      <c r="W10" s="298"/>
      <c r="X10" s="298"/>
      <c r="AS10" s="310" t="e">
        <f t="shared" si="2"/>
        <v>#DIV/0!</v>
      </c>
    </row>
    <row r="11" spans="1:53" ht="21" customHeight="1" x14ac:dyDescent="0.2">
      <c r="A11" s="305">
        <v>45093.989583333328</v>
      </c>
      <c r="B11" s="11">
        <v>4.5413333333333306</v>
      </c>
      <c r="C11" s="298">
        <v>30.137499999999999</v>
      </c>
      <c r="D11" s="298">
        <v>31.6</v>
      </c>
      <c r="E11" s="298">
        <v>30.466666666666669</v>
      </c>
      <c r="F11" s="298">
        <v>27.674999999999997</v>
      </c>
      <c r="G11" s="298"/>
      <c r="H11" s="298">
        <v>40.541666666666664</v>
      </c>
      <c r="I11" s="298"/>
      <c r="J11" s="298">
        <v>28.066666666666666</v>
      </c>
      <c r="K11" s="298"/>
      <c r="L11" s="298"/>
      <c r="M11" s="304">
        <v>29.024999999999999</v>
      </c>
      <c r="N11" s="298">
        <f>IF(C11&gt;0,(C11/100)*24,-999)</f>
        <v>7.2330000000000005</v>
      </c>
      <c r="O11" s="298">
        <f t="shared" ref="O11:X18" si="3">IF(D11&gt;0,(D11/100)*24,-999)</f>
        <v>7.5839999999999996</v>
      </c>
      <c r="P11" s="298">
        <f t="shared" si="3"/>
        <v>7.3120000000000012</v>
      </c>
      <c r="Q11" s="298">
        <f t="shared" si="3"/>
        <v>6.6419999999999995</v>
      </c>
      <c r="R11" s="298">
        <f t="shared" si="3"/>
        <v>-999</v>
      </c>
      <c r="S11" s="298">
        <f t="shared" si="3"/>
        <v>9.73</v>
      </c>
      <c r="T11" s="298">
        <f t="shared" si="3"/>
        <v>-999</v>
      </c>
      <c r="U11" s="298">
        <f t="shared" si="3"/>
        <v>6.7360000000000007</v>
      </c>
      <c r="V11" s="298">
        <f t="shared" si="3"/>
        <v>-999</v>
      </c>
      <c r="W11" s="298">
        <f t="shared" si="3"/>
        <v>-999</v>
      </c>
      <c r="X11" s="298">
        <f t="shared" si="3"/>
        <v>6.9660000000000002</v>
      </c>
      <c r="Y11" s="293">
        <v>1.4880000000000002</v>
      </c>
      <c r="Z11" s="294">
        <v>2.0959999999999992</v>
      </c>
      <c r="AA11" s="323">
        <v>0.97799999999999965</v>
      </c>
      <c r="AB11" s="294">
        <v>2.3613333333333326</v>
      </c>
      <c r="AC11" s="330">
        <f t="shared" ref="AC11:AC22" si="4">IF(V11&gt;0,IF(V$4&gt;V11,(V$4-V11)*$B11/24,0),-999)</f>
        <v>-999</v>
      </c>
      <c r="AD11" s="324">
        <v>-999</v>
      </c>
      <c r="AE11" s="294">
        <v>1.1493333333333329</v>
      </c>
      <c r="AF11" s="293">
        <v>1.4819999999999993</v>
      </c>
      <c r="AG11" s="324">
        <f t="shared" ref="AG11:AG22" si="5">IF(W11&gt;0,IF(W$4&gt;W11,(W$4-W11)*$B11/24,0),-999)</f>
        <v>-999</v>
      </c>
      <c r="AH11" s="324">
        <f t="shared" ref="AH11:AH22" si="6">IF(T11&gt;0,IF(T$4&gt;T11,(T$4-T11)*$B11/24,0),-999)</f>
        <v>-999</v>
      </c>
      <c r="AI11" s="330">
        <v>-999</v>
      </c>
      <c r="AJ11" s="294">
        <v>0.75599999999999989</v>
      </c>
      <c r="AK11" s="297">
        <f t="shared" ref="AK11:AK42" si="7">A11</f>
        <v>45093.989583333328</v>
      </c>
      <c r="AL11" s="296">
        <f t="shared" ref="AL11:AL42" si="8">IF(Y11&gt;=0,100*Y11/$B11,-999)</f>
        <v>32.765707574867903</v>
      </c>
      <c r="AM11" s="296">
        <f t="shared" ref="AM11:AM42" si="9">IF(AF11&gt;=0,100*AF11/($B11),-999)</f>
        <v>32.633587786259547</v>
      </c>
      <c r="AN11" s="306">
        <f t="shared" ref="AN11:AN60" si="10">AVERAGEIF(AL11:AM11,"&gt;=0")</f>
        <v>32.699647680563729</v>
      </c>
      <c r="AO11" s="308">
        <f t="shared" ref="AO11:AO42" si="11">IF(Z11&gt;=0,100*Z11/($B11),-999)</f>
        <v>46.15384615384616</v>
      </c>
      <c r="AP11" s="308">
        <f t="shared" ref="AP11:AP42" si="12">IF(AB11&gt;=0,100*AB11/($B11),-999)</f>
        <v>51.99647680563713</v>
      </c>
      <c r="AQ11" s="308">
        <f t="shared" ref="AQ11:AQ42" si="13">IF(AE11&gt;=0,100*AE11/($B11),-999)</f>
        <v>25.308279506752793</v>
      </c>
      <c r="AR11" s="308">
        <f>IF(AJ11&gt;=0,100*AJ11/($B11),-999)</f>
        <v>16.647093364650626</v>
      </c>
      <c r="AS11" s="310">
        <f t="shared" si="2"/>
        <v>35.026423957721676</v>
      </c>
      <c r="AT11" s="308">
        <f t="shared" ref="AT11:AT42" si="14">IF(AA11&gt;=0,100*AA11/($B11),-999)</f>
        <v>21.535525543159139</v>
      </c>
      <c r="AU11" s="308">
        <f t="shared" ref="AU11:AU57" si="15">IF(AH11&gt;=0,100*AH11/($B11),-999)</f>
        <v>-999</v>
      </c>
      <c r="AV11" s="308">
        <f t="shared" ref="AV11:AV42" si="16">IF(AD11&gt;=0,100*AD11/($B11),-999)</f>
        <v>-999</v>
      </c>
      <c r="AW11" s="308">
        <f t="shared" ref="AW11:AW42" si="17">IF(AG11&gt;=0,100*AG11/($B11),-999)</f>
        <v>-999</v>
      </c>
      <c r="AX11" s="310">
        <f>AVERAGEIF(AT11:AW11,"&gt;0")</f>
        <v>21.535525543159139</v>
      </c>
      <c r="AY11" s="296">
        <f t="shared" ref="AY11:AY42" si="18">IF(AC11&gt;=0,100*AC11/($B11),-999)</f>
        <v>-999</v>
      </c>
      <c r="AZ11" s="296">
        <f t="shared" ref="AZ11:AZ29" si="19">IF(AI11&gt;=0,100*AI11/($B11),-999)</f>
        <v>-999</v>
      </c>
      <c r="BA11" s="307" t="e">
        <f>AVERAGEIF(AY11:AZ11,"&gt;=0")</f>
        <v>#DIV/0!</v>
      </c>
    </row>
    <row r="12" spans="1:53" ht="21" customHeight="1" x14ac:dyDescent="0.2">
      <c r="A12" s="305">
        <v>45094.989583333328</v>
      </c>
      <c r="B12" s="11">
        <v>4.6365714285714255</v>
      </c>
      <c r="C12" s="298">
        <v>29.458333333333332</v>
      </c>
      <c r="D12" s="298">
        <v>31.024999999999999</v>
      </c>
      <c r="E12" s="298">
        <v>26.758333333333333</v>
      </c>
      <c r="F12" s="298">
        <v>27.6</v>
      </c>
      <c r="G12" s="298"/>
      <c r="H12" s="298">
        <v>40.449999999999996</v>
      </c>
      <c r="I12" s="298"/>
      <c r="J12" s="298">
        <v>27.2</v>
      </c>
      <c r="K12" s="298"/>
      <c r="L12" s="298"/>
      <c r="M12" s="304">
        <v>28.574999999999999</v>
      </c>
      <c r="N12" s="298">
        <f t="shared" ref="N12:N17" si="20">IF(C12&gt;0,(C12/100)*24,-999)</f>
        <v>7.0699999999999994</v>
      </c>
      <c r="O12" s="298">
        <f t="shared" si="3"/>
        <v>7.4459999999999997</v>
      </c>
      <c r="P12" s="298">
        <f t="shared" si="3"/>
        <v>6.4220000000000006</v>
      </c>
      <c r="Q12" s="298">
        <f t="shared" si="3"/>
        <v>6.6240000000000006</v>
      </c>
      <c r="R12" s="298">
        <f t="shared" si="3"/>
        <v>-999</v>
      </c>
      <c r="S12" s="298">
        <f t="shared" si="3"/>
        <v>9.7079999999999984</v>
      </c>
      <c r="T12" s="298">
        <f t="shared" si="3"/>
        <v>-999</v>
      </c>
      <c r="U12" s="298">
        <f t="shared" si="3"/>
        <v>6.5280000000000005</v>
      </c>
      <c r="V12" s="298">
        <f t="shared" si="3"/>
        <v>-999</v>
      </c>
      <c r="W12" s="298">
        <f t="shared" si="3"/>
        <v>-999</v>
      </c>
      <c r="X12" s="298">
        <f t="shared" si="3"/>
        <v>6.8580000000000005</v>
      </c>
      <c r="Y12" s="293">
        <v>1.5679999999999996</v>
      </c>
      <c r="Z12" s="294">
        <v>2.2317142857142844</v>
      </c>
      <c r="AA12" s="323">
        <v>0.87857142857142845</v>
      </c>
      <c r="AB12" s="294">
        <v>2.3588571428571412</v>
      </c>
      <c r="AC12" s="330">
        <f t="shared" si="4"/>
        <v>-999</v>
      </c>
      <c r="AD12" s="324">
        <v>-999</v>
      </c>
      <c r="AE12" s="294">
        <v>1.2525714285714284</v>
      </c>
      <c r="AF12" s="293">
        <v>1.3979999999999995</v>
      </c>
      <c r="AG12" s="324">
        <f t="shared" si="5"/>
        <v>-999</v>
      </c>
      <c r="AH12" s="324">
        <f t="shared" si="6"/>
        <v>-999</v>
      </c>
      <c r="AI12" s="330">
        <v>-999</v>
      </c>
      <c r="AJ12" s="294">
        <v>0.70199999999999974</v>
      </c>
      <c r="AK12" s="297">
        <f t="shared" si="7"/>
        <v>45094.989583333328</v>
      </c>
      <c r="AL12" s="296">
        <f t="shared" si="8"/>
        <v>33.8180921863446</v>
      </c>
      <c r="AM12" s="296">
        <f t="shared" si="9"/>
        <v>30.151589844712852</v>
      </c>
      <c r="AN12" s="306">
        <f t="shared" si="10"/>
        <v>31.984841015528726</v>
      </c>
      <c r="AO12" s="308">
        <f t="shared" si="11"/>
        <v>48.13285679073207</v>
      </c>
      <c r="AP12" s="308">
        <f t="shared" si="12"/>
        <v>50.875030810944047</v>
      </c>
      <c r="AQ12" s="308">
        <f t="shared" si="13"/>
        <v>27.015035740695108</v>
      </c>
      <c r="AR12" s="308">
        <f t="shared" ref="AR12:AR21" si="21">IF(AJ12&gt;=0,100*AJ12/($B12),-999)</f>
        <v>15.14049790485581</v>
      </c>
      <c r="AS12" s="310">
        <f t="shared" si="2"/>
        <v>35.290855311806759</v>
      </c>
      <c r="AT12" s="308">
        <f t="shared" si="14"/>
        <v>18.94873058910526</v>
      </c>
      <c r="AU12" s="308">
        <f t="shared" si="15"/>
        <v>-999</v>
      </c>
      <c r="AV12" s="308">
        <f t="shared" si="16"/>
        <v>-999</v>
      </c>
      <c r="AW12" s="308">
        <f t="shared" si="17"/>
        <v>-999</v>
      </c>
      <c r="AX12" s="310">
        <f t="shared" ref="AX12:AX75" si="22">AVERAGEIF(AT12:AW12,"&gt;0")</f>
        <v>18.94873058910526</v>
      </c>
      <c r="AY12" s="296">
        <f t="shared" si="18"/>
        <v>-999</v>
      </c>
      <c r="AZ12" s="296">
        <f t="shared" si="19"/>
        <v>-999</v>
      </c>
      <c r="BA12" s="307" t="e">
        <f t="shared" ref="BA12:BA75" si="23">AVERAGEIF(AY12:AZ12,"&gt;=0")</f>
        <v>#DIV/0!</v>
      </c>
    </row>
    <row r="13" spans="1:53" ht="21" customHeight="1" x14ac:dyDescent="0.2">
      <c r="A13" s="305">
        <v>45095.989583333328</v>
      </c>
      <c r="B13" s="11">
        <v>4.7318095238095204</v>
      </c>
      <c r="C13" s="298">
        <v>28.766666666666669</v>
      </c>
      <c r="D13" s="298">
        <v>30.5</v>
      </c>
      <c r="E13" s="298">
        <v>30.35</v>
      </c>
      <c r="F13" s="298">
        <v>27.608333333333331</v>
      </c>
      <c r="G13" s="298"/>
      <c r="H13" s="298">
        <v>40.4</v>
      </c>
      <c r="I13" s="298"/>
      <c r="J13" s="298">
        <v>26.674999999999997</v>
      </c>
      <c r="K13" s="298"/>
      <c r="L13" s="298"/>
      <c r="M13" s="304">
        <v>28.187499999999996</v>
      </c>
      <c r="N13" s="298">
        <f t="shared" si="20"/>
        <v>6.9039999999999999</v>
      </c>
      <c r="O13" s="298">
        <f t="shared" si="3"/>
        <v>7.32</v>
      </c>
      <c r="P13" s="298">
        <f t="shared" si="3"/>
        <v>7.2839999999999998</v>
      </c>
      <c r="Q13" s="298">
        <f t="shared" si="3"/>
        <v>6.6259999999999994</v>
      </c>
      <c r="R13" s="298">
        <f t="shared" si="3"/>
        <v>-999</v>
      </c>
      <c r="S13" s="298">
        <f t="shared" si="3"/>
        <v>9.6959999999999997</v>
      </c>
      <c r="T13" s="298">
        <f t="shared" si="3"/>
        <v>-999</v>
      </c>
      <c r="U13" s="298">
        <f t="shared" si="3"/>
        <v>6.4019999999999992</v>
      </c>
      <c r="V13" s="298">
        <f t="shared" si="3"/>
        <v>-999</v>
      </c>
      <c r="W13" s="298">
        <f t="shared" si="3"/>
        <v>-999</v>
      </c>
      <c r="X13" s="298">
        <f t="shared" si="3"/>
        <v>6.7649999999999997</v>
      </c>
      <c r="Y13" s="293">
        <v>1.6020000000000001</v>
      </c>
      <c r="Z13" s="294">
        <v>2.3810158730158708</v>
      </c>
      <c r="AA13" s="323">
        <v>0.87895238095238037</v>
      </c>
      <c r="AB13" s="294">
        <v>2.3959047619047604</v>
      </c>
      <c r="AC13" s="330">
        <f t="shared" si="4"/>
        <v>-999</v>
      </c>
      <c r="AD13" s="324">
        <v>-999</v>
      </c>
      <c r="AE13" s="294">
        <v>1.3930952380952371</v>
      </c>
      <c r="AF13" s="293">
        <v>1.39</v>
      </c>
      <c r="AG13" s="324">
        <f t="shared" si="5"/>
        <v>-999</v>
      </c>
      <c r="AH13" s="324">
        <f t="shared" si="6"/>
        <v>-999</v>
      </c>
      <c r="AI13" s="330">
        <v>-999</v>
      </c>
      <c r="AJ13" s="294">
        <v>0.70199999999999985</v>
      </c>
      <c r="AK13" s="297">
        <f t="shared" si="7"/>
        <v>45095.989583333328</v>
      </c>
      <c r="AL13" s="296">
        <f t="shared" si="8"/>
        <v>33.855969728685317</v>
      </c>
      <c r="AM13" s="296">
        <f t="shared" si="9"/>
        <v>29.375654134127707</v>
      </c>
      <c r="AN13" s="306">
        <f t="shared" si="10"/>
        <v>31.615811931406512</v>
      </c>
      <c r="AO13" s="308">
        <f t="shared" si="11"/>
        <v>50.319351635670763</v>
      </c>
      <c r="AP13" s="308">
        <f t="shared" si="12"/>
        <v>50.634006923758157</v>
      </c>
      <c r="AQ13" s="308">
        <f t="shared" si="13"/>
        <v>29.441067546896384</v>
      </c>
      <c r="AR13" s="308">
        <f t="shared" si="21"/>
        <v>14.835762015940753</v>
      </c>
      <c r="AS13" s="310">
        <f t="shared" si="2"/>
        <v>36.307547030566518</v>
      </c>
      <c r="AT13" s="308">
        <f t="shared" si="14"/>
        <v>18.5753965059174</v>
      </c>
      <c r="AU13" s="308">
        <f t="shared" si="15"/>
        <v>-999</v>
      </c>
      <c r="AV13" s="308">
        <f t="shared" si="16"/>
        <v>-999</v>
      </c>
      <c r="AW13" s="308">
        <f t="shared" si="17"/>
        <v>-999</v>
      </c>
      <c r="AX13" s="310">
        <f t="shared" si="22"/>
        <v>18.5753965059174</v>
      </c>
      <c r="AY13" s="296">
        <f t="shared" si="18"/>
        <v>-999</v>
      </c>
      <c r="AZ13" s="296">
        <f t="shared" si="19"/>
        <v>-999</v>
      </c>
      <c r="BA13" s="307" t="e">
        <f t="shared" si="23"/>
        <v>#DIV/0!</v>
      </c>
    </row>
    <row r="14" spans="1:53" ht="21" customHeight="1" x14ac:dyDescent="0.2">
      <c r="A14" s="305">
        <v>45096.989583333328</v>
      </c>
      <c r="B14" s="11">
        <v>4.8270476190476153</v>
      </c>
      <c r="C14" s="298">
        <v>28.0625</v>
      </c>
      <c r="D14" s="298">
        <v>30.175000000000001</v>
      </c>
      <c r="E14" s="298">
        <v>30.274999999999999</v>
      </c>
      <c r="F14" s="298">
        <v>27.691666666666666</v>
      </c>
      <c r="G14" s="298"/>
      <c r="H14" s="298">
        <v>40.200000000000003</v>
      </c>
      <c r="I14" s="298"/>
      <c r="J14" s="298">
        <v>26.55</v>
      </c>
      <c r="K14" s="298"/>
      <c r="L14" s="298"/>
      <c r="M14" s="304">
        <v>27.924999999999997</v>
      </c>
      <c r="N14" s="298">
        <f t="shared" si="20"/>
        <v>6.7350000000000003</v>
      </c>
      <c r="O14" s="298">
        <f t="shared" si="3"/>
        <v>7.2420000000000009</v>
      </c>
      <c r="P14" s="298">
        <f t="shared" si="3"/>
        <v>7.2659999999999991</v>
      </c>
      <c r="Q14" s="298">
        <f t="shared" si="3"/>
        <v>6.645999999999999</v>
      </c>
      <c r="R14" s="298">
        <f t="shared" si="3"/>
        <v>-999</v>
      </c>
      <c r="S14" s="298">
        <f t="shared" si="3"/>
        <v>9.6479999999999997</v>
      </c>
      <c r="T14" s="298">
        <f t="shared" si="3"/>
        <v>-999</v>
      </c>
      <c r="U14" s="298">
        <f t="shared" si="3"/>
        <v>6.3719999999999999</v>
      </c>
      <c r="V14" s="298">
        <f t="shared" si="3"/>
        <v>-999</v>
      </c>
      <c r="W14" s="298">
        <f t="shared" si="3"/>
        <v>-999</v>
      </c>
      <c r="X14" s="298">
        <f t="shared" si="3"/>
        <v>6.702</v>
      </c>
      <c r="Y14" s="293">
        <v>1.6847301587301586</v>
      </c>
      <c r="Z14" s="294">
        <v>2.5225714285714265</v>
      </c>
      <c r="AA14" s="323">
        <v>0.91057142857142848</v>
      </c>
      <c r="AB14" s="294">
        <v>2.4342857142857124</v>
      </c>
      <c r="AC14" s="330">
        <f t="shared" si="4"/>
        <v>-999</v>
      </c>
      <c r="AD14" s="324">
        <v>-999</v>
      </c>
      <c r="AE14" s="294">
        <v>1.5855873015873008</v>
      </c>
      <c r="AF14" s="293">
        <v>1.4060000000000001</v>
      </c>
      <c r="AG14" s="324">
        <f t="shared" si="5"/>
        <v>-999</v>
      </c>
      <c r="AH14" s="324">
        <f t="shared" si="6"/>
        <v>-999</v>
      </c>
      <c r="AI14" s="330">
        <v>-999</v>
      </c>
      <c r="AJ14" s="294">
        <v>0.71399999999999975</v>
      </c>
      <c r="AK14" s="297">
        <f t="shared" si="7"/>
        <v>45096.989583333328</v>
      </c>
      <c r="AL14" s="296">
        <f t="shared" si="8"/>
        <v>34.901875674111515</v>
      </c>
      <c r="AM14" s="296">
        <f t="shared" si="9"/>
        <v>29.127535316865309</v>
      </c>
      <c r="AN14" s="306">
        <f t="shared" si="10"/>
        <v>32.014705495488414</v>
      </c>
      <c r="AO14" s="308">
        <f t="shared" si="11"/>
        <v>52.259095572567276</v>
      </c>
      <c r="AP14" s="308">
        <f t="shared" si="12"/>
        <v>50.430116012942939</v>
      </c>
      <c r="AQ14" s="308">
        <f t="shared" si="13"/>
        <v>32.84797306184727</v>
      </c>
      <c r="AR14" s="308">
        <f t="shared" si="21"/>
        <v>14.79165022492306</v>
      </c>
      <c r="AS14" s="310">
        <f t="shared" si="2"/>
        <v>37.582208718070135</v>
      </c>
      <c r="AT14" s="308">
        <f t="shared" si="14"/>
        <v>18.863941283245218</v>
      </c>
      <c r="AU14" s="308">
        <f t="shared" si="15"/>
        <v>-999</v>
      </c>
      <c r="AV14" s="308">
        <f t="shared" si="16"/>
        <v>-999</v>
      </c>
      <c r="AW14" s="308">
        <f t="shared" si="17"/>
        <v>-999</v>
      </c>
      <c r="AX14" s="310">
        <f t="shared" si="22"/>
        <v>18.863941283245218</v>
      </c>
      <c r="AY14" s="296">
        <f t="shared" si="18"/>
        <v>-999</v>
      </c>
      <c r="AZ14" s="296">
        <f t="shared" si="19"/>
        <v>-999</v>
      </c>
      <c r="BA14" s="307" t="e">
        <f t="shared" si="23"/>
        <v>#DIV/0!</v>
      </c>
    </row>
    <row r="15" spans="1:53" ht="21" customHeight="1" x14ac:dyDescent="0.2">
      <c r="A15" s="305">
        <v>45097.989583333328</v>
      </c>
      <c r="B15" s="11">
        <v>4.9222857142857102</v>
      </c>
      <c r="C15" s="298">
        <v>27.841666666666669</v>
      </c>
      <c r="D15" s="298">
        <v>29.749999999999996</v>
      </c>
      <c r="E15" s="298">
        <v>29.95</v>
      </c>
      <c r="F15" s="298">
        <v>27.587499999999999</v>
      </c>
      <c r="G15" s="298"/>
      <c r="H15" s="298">
        <v>40.116666666666667</v>
      </c>
      <c r="I15" s="298"/>
      <c r="J15" s="298">
        <v>26.349999999999998</v>
      </c>
      <c r="K15" s="298"/>
      <c r="L15" s="298"/>
      <c r="M15" s="304">
        <v>27.712500000000002</v>
      </c>
      <c r="N15" s="298">
        <f t="shared" si="20"/>
        <v>6.6820000000000004</v>
      </c>
      <c r="O15" s="298">
        <f t="shared" si="3"/>
        <v>7.14</v>
      </c>
      <c r="P15" s="298">
        <f t="shared" si="3"/>
        <v>7.1879999999999997</v>
      </c>
      <c r="Q15" s="298">
        <f t="shared" si="3"/>
        <v>6.6209999999999996</v>
      </c>
      <c r="R15" s="298">
        <f t="shared" si="3"/>
        <v>-999</v>
      </c>
      <c r="S15" s="298">
        <f t="shared" si="3"/>
        <v>9.6280000000000001</v>
      </c>
      <c r="T15" s="298">
        <f t="shared" si="3"/>
        <v>-999</v>
      </c>
      <c r="U15" s="298">
        <f t="shared" si="3"/>
        <v>6.323999999999999</v>
      </c>
      <c r="V15" s="298">
        <f t="shared" si="3"/>
        <v>-999</v>
      </c>
      <c r="W15" s="298">
        <f t="shared" si="3"/>
        <v>-999</v>
      </c>
      <c r="X15" s="298">
        <f t="shared" si="3"/>
        <v>6.6509999999999998</v>
      </c>
      <c r="Y15" s="293">
        <v>1.8306666666666656</v>
      </c>
      <c r="Z15" s="294">
        <v>2.6675238095238076</v>
      </c>
      <c r="AA15" s="323">
        <v>0.95171428571428551</v>
      </c>
      <c r="AB15" s="294">
        <v>2.4759047619047592</v>
      </c>
      <c r="AC15" s="330">
        <f t="shared" si="4"/>
        <v>-999</v>
      </c>
      <c r="AD15" s="324">
        <v>-999</v>
      </c>
      <c r="AE15" s="294">
        <v>1.7328571428571411</v>
      </c>
      <c r="AF15" s="293">
        <v>1.4060000000000001</v>
      </c>
      <c r="AG15" s="324">
        <f t="shared" si="5"/>
        <v>-999</v>
      </c>
      <c r="AH15" s="324">
        <f t="shared" si="6"/>
        <v>-999</v>
      </c>
      <c r="AI15" s="330">
        <v>-999</v>
      </c>
      <c r="AJ15" s="294">
        <v>0.74999999999999989</v>
      </c>
      <c r="AK15" s="297">
        <f t="shared" si="7"/>
        <v>45097.989583333328</v>
      </c>
      <c r="AL15" s="296">
        <f t="shared" si="8"/>
        <v>37.191393854964794</v>
      </c>
      <c r="AM15" s="296">
        <f t="shared" si="9"/>
        <v>28.563965637334601</v>
      </c>
      <c r="AN15" s="306">
        <f t="shared" si="10"/>
        <v>32.877679746149695</v>
      </c>
      <c r="AO15" s="308">
        <f t="shared" si="11"/>
        <v>54.19278693599567</v>
      </c>
      <c r="AP15" s="308">
        <f t="shared" si="12"/>
        <v>50.299899388592202</v>
      </c>
      <c r="AQ15" s="308">
        <f t="shared" si="13"/>
        <v>35.204318551195719</v>
      </c>
      <c r="AR15" s="308">
        <f t="shared" si="21"/>
        <v>15.236823775249604</v>
      </c>
      <c r="AS15" s="310">
        <f t="shared" si="2"/>
        <v>38.733457162758299</v>
      </c>
      <c r="AT15" s="308">
        <f t="shared" si="14"/>
        <v>19.334803807754831</v>
      </c>
      <c r="AU15" s="308">
        <f t="shared" si="15"/>
        <v>-999</v>
      </c>
      <c r="AV15" s="308">
        <f t="shared" si="16"/>
        <v>-999</v>
      </c>
      <c r="AW15" s="308">
        <f t="shared" si="17"/>
        <v>-999</v>
      </c>
      <c r="AX15" s="310">
        <f t="shared" si="22"/>
        <v>19.334803807754831</v>
      </c>
      <c r="AY15" s="296">
        <f t="shared" si="18"/>
        <v>-999</v>
      </c>
      <c r="AZ15" s="296">
        <f t="shared" si="19"/>
        <v>-999</v>
      </c>
      <c r="BA15" s="307" t="e">
        <f t="shared" si="23"/>
        <v>#DIV/0!</v>
      </c>
    </row>
    <row r="16" spans="1:53" ht="21" customHeight="1" x14ac:dyDescent="0.2">
      <c r="A16" s="305">
        <v>45098.989583333328</v>
      </c>
      <c r="B16" s="11">
        <v>5.0175238095238051</v>
      </c>
      <c r="C16" s="298">
        <v>27.825000000000003</v>
      </c>
      <c r="D16" s="298">
        <v>29.850000000000005</v>
      </c>
      <c r="E16" s="298">
        <v>29.975000000000001</v>
      </c>
      <c r="F16" s="298">
        <v>27.708333333333332</v>
      </c>
      <c r="G16" s="298"/>
      <c r="H16" s="298">
        <v>40.049999999999997</v>
      </c>
      <c r="I16" s="298"/>
      <c r="J16" s="298">
        <v>26.474999999999998</v>
      </c>
      <c r="K16" s="298"/>
      <c r="L16" s="298"/>
      <c r="M16" s="304">
        <v>27.712500000000002</v>
      </c>
      <c r="N16" s="298">
        <f t="shared" si="20"/>
        <v>6.6780000000000008</v>
      </c>
      <c r="O16" s="298">
        <f t="shared" si="3"/>
        <v>7.1640000000000015</v>
      </c>
      <c r="P16" s="298">
        <f t="shared" si="3"/>
        <v>7.1940000000000008</v>
      </c>
      <c r="Q16" s="298">
        <f t="shared" si="3"/>
        <v>6.65</v>
      </c>
      <c r="R16" s="298">
        <f t="shared" si="3"/>
        <v>-999</v>
      </c>
      <c r="S16" s="298">
        <f t="shared" si="3"/>
        <v>9.6119999999999983</v>
      </c>
      <c r="T16" s="298">
        <f t="shared" si="3"/>
        <v>-999</v>
      </c>
      <c r="U16" s="298">
        <f t="shared" si="3"/>
        <v>6.3539999999999992</v>
      </c>
      <c r="V16" s="298">
        <f t="shared" si="3"/>
        <v>-999</v>
      </c>
      <c r="W16" s="298">
        <f t="shared" si="3"/>
        <v>-999</v>
      </c>
      <c r="X16" s="298">
        <f t="shared" si="3"/>
        <v>6.6509999999999998</v>
      </c>
      <c r="Y16" s="293">
        <v>2.0004126984126969</v>
      </c>
      <c r="Z16" s="294">
        <v>2.7876666666666639</v>
      </c>
      <c r="AA16" s="323">
        <v>0.96714285714285675</v>
      </c>
      <c r="AB16" s="294">
        <v>2.5089523809523784</v>
      </c>
      <c r="AC16" s="330">
        <f t="shared" si="4"/>
        <v>-999</v>
      </c>
      <c r="AD16" s="324">
        <v>-999</v>
      </c>
      <c r="AE16" s="294">
        <v>1.8012698412698396</v>
      </c>
      <c r="AF16" s="293">
        <v>1.4280000000000002</v>
      </c>
      <c r="AG16" s="324">
        <f t="shared" si="5"/>
        <v>-999</v>
      </c>
      <c r="AH16" s="324">
        <f t="shared" si="6"/>
        <v>-999</v>
      </c>
      <c r="AI16" s="330">
        <v>-999</v>
      </c>
      <c r="AJ16" s="294">
        <v>0.77400000000000002</v>
      </c>
      <c r="AK16" s="297">
        <f t="shared" si="7"/>
        <v>45098.989583333328</v>
      </c>
      <c r="AL16" s="296">
        <f t="shared" si="8"/>
        <v>39.868524283147323</v>
      </c>
      <c r="AM16" s="296">
        <f t="shared" si="9"/>
        <v>28.460253587426951</v>
      </c>
      <c r="AN16" s="306">
        <f t="shared" si="10"/>
        <v>34.164388935287135</v>
      </c>
      <c r="AO16" s="308">
        <f t="shared" si="11"/>
        <v>55.55861362083364</v>
      </c>
      <c r="AP16" s="308">
        <f t="shared" si="12"/>
        <v>50.003796218965903</v>
      </c>
      <c r="AQ16" s="308">
        <f t="shared" si="13"/>
        <v>35.899577354288461</v>
      </c>
      <c r="AR16" s="308">
        <f t="shared" si="21"/>
        <v>15.425935767975112</v>
      </c>
      <c r="AS16" s="310">
        <f t="shared" si="2"/>
        <v>39.221980740515782</v>
      </c>
      <c r="AT16" s="308">
        <f t="shared" si="14"/>
        <v>19.275301799407799</v>
      </c>
      <c r="AU16" s="308">
        <f t="shared" si="15"/>
        <v>-999</v>
      </c>
      <c r="AV16" s="308">
        <f t="shared" si="16"/>
        <v>-999</v>
      </c>
      <c r="AW16" s="308">
        <f t="shared" si="17"/>
        <v>-999</v>
      </c>
      <c r="AX16" s="310">
        <f t="shared" si="22"/>
        <v>19.275301799407799</v>
      </c>
      <c r="AY16" s="296">
        <f t="shared" si="18"/>
        <v>-999</v>
      </c>
      <c r="AZ16" s="296">
        <f t="shared" si="19"/>
        <v>-999</v>
      </c>
      <c r="BA16" s="307" t="e">
        <f t="shared" si="23"/>
        <v>#DIV/0!</v>
      </c>
    </row>
    <row r="17" spans="1:53" ht="21" customHeight="1" x14ac:dyDescent="0.2">
      <c r="A17" s="305">
        <v>45099.989583333328</v>
      </c>
      <c r="B17" s="11">
        <v>5.1127619047619</v>
      </c>
      <c r="C17" s="298">
        <v>27.583333333333332</v>
      </c>
      <c r="D17" s="298">
        <v>29.358333333333334</v>
      </c>
      <c r="E17" s="298">
        <v>30.1875</v>
      </c>
      <c r="F17" s="298">
        <v>27.824999999999999</v>
      </c>
      <c r="G17" s="298"/>
      <c r="H17" s="298">
        <v>40.033333333333331</v>
      </c>
      <c r="I17" s="298"/>
      <c r="J17" s="298">
        <v>26.3</v>
      </c>
      <c r="K17" s="298"/>
      <c r="L17" s="298"/>
      <c r="M17" s="304">
        <v>27.650000000000002</v>
      </c>
      <c r="N17" s="298">
        <f t="shared" si="20"/>
        <v>6.6199999999999992</v>
      </c>
      <c r="O17" s="298">
        <f t="shared" si="3"/>
        <v>7.0460000000000012</v>
      </c>
      <c r="P17" s="298">
        <f t="shared" si="3"/>
        <v>7.2450000000000001</v>
      </c>
      <c r="Q17" s="298">
        <f t="shared" si="3"/>
        <v>6.6779999999999999</v>
      </c>
      <c r="R17" s="298">
        <f t="shared" si="3"/>
        <v>-999</v>
      </c>
      <c r="S17" s="298">
        <f t="shared" si="3"/>
        <v>9.6080000000000005</v>
      </c>
      <c r="T17" s="298">
        <f t="shared" si="3"/>
        <v>-999</v>
      </c>
      <c r="U17" s="298">
        <f t="shared" si="3"/>
        <v>6.3120000000000003</v>
      </c>
      <c r="V17" s="298">
        <f t="shared" si="3"/>
        <v>-999</v>
      </c>
      <c r="W17" s="298">
        <f t="shared" si="3"/>
        <v>-999</v>
      </c>
      <c r="X17" s="298">
        <f t="shared" si="3"/>
        <v>6.636000000000001</v>
      </c>
      <c r="Y17" s="293">
        <v>2.079142857142855</v>
      </c>
      <c r="Z17" s="294">
        <v>2.9423174603174571</v>
      </c>
      <c r="AA17" s="323">
        <v>1.0496190476190472</v>
      </c>
      <c r="AB17" s="294">
        <v>2.5855238095238064</v>
      </c>
      <c r="AC17" s="330">
        <f t="shared" si="4"/>
        <v>-999</v>
      </c>
      <c r="AD17" s="324">
        <v>-999</v>
      </c>
      <c r="AE17" s="294">
        <v>1.8875873015872999</v>
      </c>
      <c r="AF17" s="293">
        <v>1.44</v>
      </c>
      <c r="AG17" s="324">
        <f t="shared" si="5"/>
        <v>-999</v>
      </c>
      <c r="AH17" s="324">
        <f t="shared" si="6"/>
        <v>-999</v>
      </c>
      <c r="AI17" s="330">
        <v>-999</v>
      </c>
      <c r="AJ17" s="294">
        <v>0.79799999999999971</v>
      </c>
      <c r="AK17" s="297">
        <f t="shared" si="7"/>
        <v>45099.989583333328</v>
      </c>
      <c r="AL17" s="296">
        <f t="shared" si="8"/>
        <v>40.665747708814536</v>
      </c>
      <c r="AM17" s="296">
        <f t="shared" si="9"/>
        <v>28.164816332613096</v>
      </c>
      <c r="AN17" s="306">
        <f t="shared" si="10"/>
        <v>34.415282020713818</v>
      </c>
      <c r="AO17" s="308">
        <f t="shared" si="11"/>
        <v>57.548493654223478</v>
      </c>
      <c r="AP17" s="308">
        <f t="shared" si="12"/>
        <v>50.570002235302873</v>
      </c>
      <c r="AQ17" s="308">
        <f t="shared" si="13"/>
        <v>36.919131709013243</v>
      </c>
      <c r="AR17" s="308">
        <f t="shared" si="21"/>
        <v>15.608002384323084</v>
      </c>
      <c r="AS17" s="310">
        <f t="shared" si="2"/>
        <v>40.161407495715665</v>
      </c>
      <c r="AT17" s="308">
        <f t="shared" si="14"/>
        <v>20.52939423291857</v>
      </c>
      <c r="AU17" s="308">
        <f t="shared" si="15"/>
        <v>-999</v>
      </c>
      <c r="AV17" s="308">
        <f t="shared" si="16"/>
        <v>-999</v>
      </c>
      <c r="AW17" s="308">
        <f t="shared" si="17"/>
        <v>-999</v>
      </c>
      <c r="AX17" s="310">
        <f t="shared" si="22"/>
        <v>20.52939423291857</v>
      </c>
      <c r="AY17" s="296">
        <f t="shared" si="18"/>
        <v>-999</v>
      </c>
      <c r="AZ17" s="296">
        <f t="shared" si="19"/>
        <v>-999</v>
      </c>
      <c r="BA17" s="307" t="e">
        <f t="shared" si="23"/>
        <v>#DIV/0!</v>
      </c>
    </row>
    <row r="18" spans="1:53" ht="21" customHeight="1" x14ac:dyDescent="0.2">
      <c r="A18" s="305">
        <v>45100.989583333328</v>
      </c>
      <c r="B18" s="11">
        <v>5.2079999999999949</v>
      </c>
      <c r="C18" s="262">
        <f>AVERAGE(25.8,31.7,31.6,28.6)</f>
        <v>29.424999999999997</v>
      </c>
      <c r="D18" s="262">
        <f>AVERAGE(32.9,32.5,33.7,32.9)</f>
        <v>33</v>
      </c>
      <c r="E18" s="262">
        <f>AVERAGE(21.3,37.4,37.4,36.9)</f>
        <v>33.25</v>
      </c>
      <c r="F18" s="262">
        <f>AVERAGE(27.9,34.5,27.7,27.7)</f>
        <v>29.45</v>
      </c>
      <c r="H18" s="262">
        <f>AVERAGE(36.3,43.5,46.9,48.3)</f>
        <v>43.75</v>
      </c>
      <c r="J18" s="262">
        <f>AVERAGE(20.8,29.9,33.3,35.2)</f>
        <v>29.8</v>
      </c>
      <c r="M18" s="262">
        <f>AVERAGE(21,37,28.4,25.5)</f>
        <v>27.975000000000001</v>
      </c>
      <c r="N18" s="298">
        <f>IF(C18&gt;0,(C18/100)*24,-999)</f>
        <v>7.0619999999999994</v>
      </c>
      <c r="O18" s="298">
        <f t="shared" si="3"/>
        <v>7.92</v>
      </c>
      <c r="P18" s="298">
        <f t="shared" si="3"/>
        <v>7.98</v>
      </c>
      <c r="Q18" s="298">
        <f t="shared" si="3"/>
        <v>7.0679999999999996</v>
      </c>
      <c r="R18" s="298">
        <f t="shared" si="3"/>
        <v>-999</v>
      </c>
      <c r="S18" s="298">
        <f t="shared" si="3"/>
        <v>10.5</v>
      </c>
      <c r="T18" s="298">
        <f t="shared" si="3"/>
        <v>-999</v>
      </c>
      <c r="U18" s="298">
        <f t="shared" si="3"/>
        <v>7.1519999999999992</v>
      </c>
      <c r="V18" s="298">
        <f t="shared" si="3"/>
        <v>-999</v>
      </c>
      <c r="W18" s="298">
        <f t="shared" si="3"/>
        <v>-999</v>
      </c>
      <c r="X18" s="298">
        <f t="shared" si="3"/>
        <v>6.7140000000000004</v>
      </c>
      <c r="Y18" s="293">
        <v>2.1099999999999977</v>
      </c>
      <c r="Z18" s="294">
        <v>2.9779999999999962</v>
      </c>
      <c r="AA18" s="323">
        <v>1.0679999999999994</v>
      </c>
      <c r="AB18" s="294">
        <v>2.6219999999999972</v>
      </c>
      <c r="AC18" s="330">
        <f t="shared" si="4"/>
        <v>-999</v>
      </c>
      <c r="AD18" s="324">
        <v>-999</v>
      </c>
      <c r="AE18" s="294">
        <v>1.8959999999999981</v>
      </c>
      <c r="AF18" s="293">
        <v>1.4430000000000001</v>
      </c>
      <c r="AG18" s="324">
        <f t="shared" si="5"/>
        <v>-999</v>
      </c>
      <c r="AH18" s="324">
        <f t="shared" si="6"/>
        <v>-999</v>
      </c>
      <c r="AI18" s="330">
        <v>-999</v>
      </c>
      <c r="AJ18" s="294">
        <v>0.78599999999999948</v>
      </c>
      <c r="AK18" s="297">
        <f t="shared" si="7"/>
        <v>45100.989583333328</v>
      </c>
      <c r="AL18" s="296">
        <f t="shared" si="8"/>
        <v>40.514592933947768</v>
      </c>
      <c r="AM18" s="296">
        <f t="shared" si="9"/>
        <v>27.707373271889431</v>
      </c>
      <c r="AN18" s="306">
        <f t="shared" si="10"/>
        <v>34.110983102918595</v>
      </c>
      <c r="AO18" s="308">
        <f t="shared" si="11"/>
        <v>57.181259600614425</v>
      </c>
      <c r="AP18" s="308">
        <f t="shared" si="12"/>
        <v>50.345622119815658</v>
      </c>
      <c r="AQ18" s="308">
        <f t="shared" si="13"/>
        <v>36.405529953917053</v>
      </c>
      <c r="AR18" s="308">
        <f t="shared" si="21"/>
        <v>15.092165898617518</v>
      </c>
      <c r="AS18" s="310">
        <f t="shared" si="2"/>
        <v>39.756144393241158</v>
      </c>
      <c r="AT18" s="308">
        <f t="shared" si="14"/>
        <v>20.506912442396324</v>
      </c>
      <c r="AU18" s="308">
        <f t="shared" si="15"/>
        <v>-999</v>
      </c>
      <c r="AV18" s="308">
        <f t="shared" si="16"/>
        <v>-999</v>
      </c>
      <c r="AW18" s="308">
        <f t="shared" si="17"/>
        <v>-999</v>
      </c>
      <c r="AX18" s="310">
        <f t="shared" si="22"/>
        <v>20.506912442396324</v>
      </c>
      <c r="AY18" s="296">
        <f t="shared" si="18"/>
        <v>-999</v>
      </c>
      <c r="AZ18" s="296">
        <f t="shared" si="19"/>
        <v>-999</v>
      </c>
      <c r="BA18" s="307" t="e">
        <f t="shared" si="23"/>
        <v>#DIV/0!</v>
      </c>
    </row>
    <row r="19" spans="1:53" ht="21" customHeight="1" x14ac:dyDescent="0.2">
      <c r="A19" s="305">
        <v>45101.989583333328</v>
      </c>
      <c r="B19" s="11">
        <v>5.2080000000000002</v>
      </c>
      <c r="Y19" s="293">
        <v>2.1719999999999997</v>
      </c>
      <c r="Z19" s="294">
        <v>3.0899999999999994</v>
      </c>
      <c r="AA19" s="323">
        <v>1.0110000000000003</v>
      </c>
      <c r="AB19" s="294">
        <v>2.5979999999999994</v>
      </c>
      <c r="AC19" s="330">
        <f t="shared" si="4"/>
        <v>-999</v>
      </c>
      <c r="AD19" s="324">
        <v>-999</v>
      </c>
      <c r="AE19" s="294">
        <v>1.95</v>
      </c>
      <c r="AF19" s="293">
        <v>1.4160000000000001</v>
      </c>
      <c r="AG19" s="324">
        <f t="shared" si="5"/>
        <v>-999</v>
      </c>
      <c r="AH19" s="324">
        <f t="shared" si="6"/>
        <v>-999</v>
      </c>
      <c r="AI19" s="330">
        <v>-999</v>
      </c>
      <c r="AJ19" s="294">
        <v>0.76199999999999979</v>
      </c>
      <c r="AK19" s="297">
        <f t="shared" si="7"/>
        <v>45101.989583333328</v>
      </c>
      <c r="AL19" s="296">
        <f t="shared" si="8"/>
        <v>41.705069124423957</v>
      </c>
      <c r="AM19" s="296">
        <f t="shared" si="9"/>
        <v>27.1889400921659</v>
      </c>
      <c r="AN19" s="306">
        <f t="shared" si="10"/>
        <v>34.447004608294932</v>
      </c>
      <c r="AO19" s="308">
        <f t="shared" si="11"/>
        <v>59.331797235023025</v>
      </c>
      <c r="AP19" s="308">
        <f t="shared" si="12"/>
        <v>49.8847926267281</v>
      </c>
      <c r="AQ19" s="308">
        <f t="shared" si="13"/>
        <v>37.442396313364057</v>
      </c>
      <c r="AR19" s="308">
        <f t="shared" si="21"/>
        <v>14.631336405529948</v>
      </c>
      <c r="AS19" s="310">
        <f t="shared" si="2"/>
        <v>40.322580645161274</v>
      </c>
      <c r="AT19" s="308">
        <f t="shared" si="14"/>
        <v>19.41244239631337</v>
      </c>
      <c r="AU19" s="308">
        <f t="shared" si="15"/>
        <v>-999</v>
      </c>
      <c r="AV19" s="308">
        <f t="shared" si="16"/>
        <v>-999</v>
      </c>
      <c r="AW19" s="308">
        <f t="shared" si="17"/>
        <v>-999</v>
      </c>
      <c r="AX19" s="310">
        <f t="shared" si="22"/>
        <v>19.41244239631337</v>
      </c>
      <c r="AY19" s="296">
        <f t="shared" si="18"/>
        <v>-999</v>
      </c>
      <c r="AZ19" s="296">
        <f t="shared" si="19"/>
        <v>-999</v>
      </c>
      <c r="BA19" s="307" t="e">
        <f t="shared" si="23"/>
        <v>#DIV/0!</v>
      </c>
    </row>
    <row r="20" spans="1:53" ht="21" customHeight="1" x14ac:dyDescent="0.2">
      <c r="A20" s="305">
        <v>45102.989583333328</v>
      </c>
      <c r="B20" s="11">
        <v>5.2080000000000002</v>
      </c>
      <c r="Y20" s="293">
        <v>1.7239999999999998</v>
      </c>
      <c r="Z20" s="294">
        <v>2.2399999999999993</v>
      </c>
      <c r="AA20" s="323">
        <v>0.45900000000000013</v>
      </c>
      <c r="AB20" s="294">
        <v>2.2290000000000001</v>
      </c>
      <c r="AC20" s="330">
        <f t="shared" si="4"/>
        <v>-999</v>
      </c>
      <c r="AD20" s="324">
        <v>-999</v>
      </c>
      <c r="AE20" s="294">
        <v>1.1060000000000008</v>
      </c>
      <c r="AF20" s="293">
        <v>-239.76</v>
      </c>
      <c r="AG20" s="324">
        <f t="shared" si="5"/>
        <v>-999</v>
      </c>
      <c r="AH20" s="324">
        <f t="shared" si="6"/>
        <v>-999</v>
      </c>
      <c r="AI20" s="330">
        <v>-999</v>
      </c>
      <c r="AJ20" s="294">
        <v>0.6659999999999997</v>
      </c>
      <c r="AK20" s="297">
        <f t="shared" si="7"/>
        <v>45102.989583333328</v>
      </c>
      <c r="AL20" s="296">
        <f t="shared" si="8"/>
        <v>33.102918586789549</v>
      </c>
      <c r="AM20" s="296">
        <f t="shared" si="9"/>
        <v>-999</v>
      </c>
      <c r="AN20" s="306">
        <f t="shared" si="10"/>
        <v>33.102918586789549</v>
      </c>
      <c r="AO20" s="308">
        <f t="shared" si="11"/>
        <v>43.010752688172033</v>
      </c>
      <c r="AP20" s="308">
        <f t="shared" si="12"/>
        <v>42.799539170506911</v>
      </c>
      <c r="AQ20" s="308">
        <f t="shared" si="13"/>
        <v>21.236559139784962</v>
      </c>
      <c r="AR20" s="308">
        <f t="shared" si="21"/>
        <v>12.788018433179717</v>
      </c>
      <c r="AS20" s="310">
        <f t="shared" si="2"/>
        <v>29.958717357910903</v>
      </c>
      <c r="AT20" s="308">
        <f t="shared" si="14"/>
        <v>8.8133640552995409</v>
      </c>
      <c r="AU20" s="308">
        <f t="shared" si="15"/>
        <v>-999</v>
      </c>
      <c r="AV20" s="308">
        <f t="shared" si="16"/>
        <v>-999</v>
      </c>
      <c r="AW20" s="308">
        <f t="shared" si="17"/>
        <v>-999</v>
      </c>
      <c r="AX20" s="310">
        <f t="shared" si="22"/>
        <v>8.8133640552995409</v>
      </c>
      <c r="AY20" s="296">
        <f t="shared" si="18"/>
        <v>-999</v>
      </c>
      <c r="AZ20" s="296">
        <f t="shared" si="19"/>
        <v>-999</v>
      </c>
      <c r="BA20" s="307" t="e">
        <f t="shared" si="23"/>
        <v>#DIV/0!</v>
      </c>
    </row>
    <row r="21" spans="1:53" ht="21" customHeight="1" x14ac:dyDescent="0.2">
      <c r="A21" s="305">
        <f t="shared" ref="A21:A38" si="24">A20+1</f>
        <v>45103.989583333328</v>
      </c>
      <c r="B21" s="11">
        <v>5.2080000000000002</v>
      </c>
      <c r="Y21" s="293">
        <v>1.8359999999999996</v>
      </c>
      <c r="Z21" s="294">
        <v>2.5019999999999998</v>
      </c>
      <c r="AA21" s="323">
        <v>0.80400000000000038</v>
      </c>
      <c r="AB21" s="294">
        <v>2.3159999999999998</v>
      </c>
      <c r="AC21" s="330">
        <f t="shared" si="4"/>
        <v>-999</v>
      </c>
      <c r="AD21" s="324">
        <v>-999</v>
      </c>
      <c r="AE21" s="294">
        <v>1.2179999999999997</v>
      </c>
      <c r="AF21" s="293">
        <v>-239.76</v>
      </c>
      <c r="AG21" s="324">
        <f t="shared" si="5"/>
        <v>-999</v>
      </c>
      <c r="AH21" s="324">
        <f t="shared" si="6"/>
        <v>-999</v>
      </c>
      <c r="AI21" s="330">
        <v>-999</v>
      </c>
      <c r="AJ21" s="294">
        <v>-999</v>
      </c>
      <c r="AK21" s="297">
        <f t="shared" si="7"/>
        <v>45103.989583333328</v>
      </c>
      <c r="AL21" s="293">
        <f t="shared" si="8"/>
        <v>35.253456221198149</v>
      </c>
      <c r="AM21" s="296">
        <f t="shared" si="9"/>
        <v>-999</v>
      </c>
      <c r="AN21" s="306">
        <f t="shared" si="10"/>
        <v>35.253456221198149</v>
      </c>
      <c r="AO21" s="294">
        <f t="shared" si="11"/>
        <v>48.041474654377879</v>
      </c>
      <c r="AP21" s="294">
        <f t="shared" si="12"/>
        <v>44.47004608294931</v>
      </c>
      <c r="AQ21" s="294">
        <f t="shared" si="13"/>
        <v>23.387096774193541</v>
      </c>
      <c r="AR21" s="294">
        <f t="shared" si="21"/>
        <v>-999</v>
      </c>
      <c r="AS21" s="310">
        <f t="shared" si="2"/>
        <v>38.63287250384024</v>
      </c>
      <c r="AT21" s="294">
        <f t="shared" si="14"/>
        <v>15.437788018433185</v>
      </c>
      <c r="AU21" s="308">
        <f t="shared" si="15"/>
        <v>-999</v>
      </c>
      <c r="AV21" s="308">
        <f t="shared" si="16"/>
        <v>-999</v>
      </c>
      <c r="AW21" s="308">
        <f t="shared" si="17"/>
        <v>-999</v>
      </c>
      <c r="AX21" s="310">
        <f t="shared" si="22"/>
        <v>15.437788018433185</v>
      </c>
      <c r="AY21" s="296">
        <f t="shared" si="18"/>
        <v>-999</v>
      </c>
      <c r="AZ21" s="296">
        <f t="shared" si="19"/>
        <v>-999</v>
      </c>
      <c r="BA21" s="307" t="e">
        <f t="shared" si="23"/>
        <v>#DIV/0!</v>
      </c>
    </row>
    <row r="22" spans="1:53" ht="21" customHeight="1" x14ac:dyDescent="0.2">
      <c r="A22" s="305">
        <f t="shared" si="24"/>
        <v>45104.989583333328</v>
      </c>
      <c r="B22" s="11">
        <v>5.2080000000000002</v>
      </c>
      <c r="X22" s="298"/>
      <c r="Y22" s="293">
        <v>1.9259999999999997</v>
      </c>
      <c r="Z22" s="294">
        <v>2.5619999999999998</v>
      </c>
      <c r="AA22" s="323">
        <v>0.9</v>
      </c>
      <c r="AB22" s="294">
        <v>2.3640000000000003</v>
      </c>
      <c r="AC22" s="329">
        <f t="shared" si="4"/>
        <v>-999</v>
      </c>
      <c r="AD22" s="324">
        <v>-999</v>
      </c>
      <c r="AE22" s="294">
        <v>1.2300000000000002</v>
      </c>
      <c r="AF22" s="293">
        <v>1.2120000000000002</v>
      </c>
      <c r="AG22" s="323">
        <f t="shared" si="5"/>
        <v>-999</v>
      </c>
      <c r="AH22" s="323">
        <f t="shared" si="6"/>
        <v>-999</v>
      </c>
      <c r="AI22" s="330">
        <v>-999</v>
      </c>
      <c r="AJ22" s="294">
        <v>0.72599999999999965</v>
      </c>
      <c r="AK22" s="297">
        <f t="shared" si="7"/>
        <v>45104.989583333328</v>
      </c>
      <c r="AL22" s="293">
        <f t="shared" si="8"/>
        <v>36.981566820276491</v>
      </c>
      <c r="AM22" s="296">
        <f t="shared" si="9"/>
        <v>23.271889400921662</v>
      </c>
      <c r="AN22" s="306">
        <f t="shared" si="10"/>
        <v>30.126728110599075</v>
      </c>
      <c r="AO22" s="294">
        <f t="shared" si="11"/>
        <v>49.193548387096769</v>
      </c>
      <c r="AP22" s="294">
        <f t="shared" si="12"/>
        <v>45.391705069124427</v>
      </c>
      <c r="AQ22" s="294">
        <f t="shared" si="13"/>
        <v>23.617511520737327</v>
      </c>
      <c r="AR22" s="294">
        <f>IF(AJ22&gt;=0,100*AJ22/($B22),-999)</f>
        <v>13.94009216589861</v>
      </c>
      <c r="AS22" s="310">
        <f t="shared" si="2"/>
        <v>33.035714285714285</v>
      </c>
      <c r="AT22" s="294">
        <f t="shared" si="14"/>
        <v>17.281105990783409</v>
      </c>
      <c r="AU22" s="308">
        <f t="shared" si="15"/>
        <v>-999</v>
      </c>
      <c r="AV22" s="308">
        <f t="shared" si="16"/>
        <v>-999</v>
      </c>
      <c r="AW22" s="308">
        <f t="shared" si="17"/>
        <v>-999</v>
      </c>
      <c r="AX22" s="310">
        <f t="shared" si="22"/>
        <v>17.281105990783409</v>
      </c>
      <c r="AY22" s="296">
        <f t="shared" si="18"/>
        <v>-999</v>
      </c>
      <c r="AZ22" s="296">
        <f t="shared" si="19"/>
        <v>-999</v>
      </c>
      <c r="BA22" s="307" t="e">
        <f t="shared" si="23"/>
        <v>#DIV/0!</v>
      </c>
    </row>
    <row r="23" spans="1:53" ht="21" customHeight="1" x14ac:dyDescent="0.2">
      <c r="A23" s="305">
        <f t="shared" si="24"/>
        <v>45105.989583333328</v>
      </c>
      <c r="B23" s="11">
        <v>5.2080000000000002</v>
      </c>
      <c r="Y23" s="293">
        <v>2.0039999999999996</v>
      </c>
      <c r="Z23" s="294">
        <v>2.6579999999999995</v>
      </c>
      <c r="AA23" s="323">
        <v>0.91199999999999992</v>
      </c>
      <c r="AB23" s="294">
        <v>2.4120000000000004</v>
      </c>
      <c r="AC23" s="329">
        <v>-999</v>
      </c>
      <c r="AD23" s="324">
        <v>-999</v>
      </c>
      <c r="AE23" s="294">
        <v>1.2780000000000002</v>
      </c>
      <c r="AF23" s="293">
        <v>1.3379999999999999</v>
      </c>
      <c r="AG23" s="323">
        <v>-999</v>
      </c>
      <c r="AH23" s="323">
        <v>-999</v>
      </c>
      <c r="AI23" s="330">
        <v>-999</v>
      </c>
      <c r="AJ23" s="294">
        <v>0.70199999999999985</v>
      </c>
      <c r="AK23" s="297">
        <f t="shared" si="7"/>
        <v>45105.989583333328</v>
      </c>
      <c r="AL23" s="293">
        <f t="shared" si="8"/>
        <v>38.479262672811046</v>
      </c>
      <c r="AM23" s="293">
        <f t="shared" si="9"/>
        <v>25.691244239631331</v>
      </c>
      <c r="AN23" s="306">
        <f t="shared" si="10"/>
        <v>32.085253456221189</v>
      </c>
      <c r="AO23" s="294">
        <f t="shared" si="11"/>
        <v>51.036866359446996</v>
      </c>
      <c r="AP23" s="294">
        <f t="shared" si="12"/>
        <v>46.313364055299544</v>
      </c>
      <c r="AQ23" s="294">
        <f t="shared" si="13"/>
        <v>24.539170506912445</v>
      </c>
      <c r="AR23" s="294">
        <f>IF(AJ23&gt;=0,100*AJ23/($B23),-999)</f>
        <v>13.479262672811057</v>
      </c>
      <c r="AS23" s="310">
        <f t="shared" si="2"/>
        <v>33.842165898617509</v>
      </c>
      <c r="AT23" s="294">
        <f t="shared" si="14"/>
        <v>17.511520737327185</v>
      </c>
      <c r="AU23" s="308">
        <f t="shared" si="15"/>
        <v>-999</v>
      </c>
      <c r="AV23" s="308">
        <f t="shared" si="16"/>
        <v>-999</v>
      </c>
      <c r="AW23" s="308">
        <f t="shared" si="17"/>
        <v>-999</v>
      </c>
      <c r="AX23" s="310">
        <f t="shared" si="22"/>
        <v>17.511520737327185</v>
      </c>
      <c r="AY23" s="296">
        <f t="shared" si="18"/>
        <v>-999</v>
      </c>
      <c r="AZ23" s="296">
        <f t="shared" si="19"/>
        <v>-999</v>
      </c>
      <c r="BA23" s="307" t="e">
        <f t="shared" si="23"/>
        <v>#DIV/0!</v>
      </c>
    </row>
    <row r="24" spans="1:53" ht="21" customHeight="1" x14ac:dyDescent="0.2">
      <c r="A24" s="297">
        <f t="shared" si="24"/>
        <v>45106.989583333328</v>
      </c>
      <c r="B24" s="11">
        <v>5.2080000000000002</v>
      </c>
      <c r="Y24" s="315">
        <v>1.4039999999999995</v>
      </c>
      <c r="Z24" s="318">
        <v>0.47399999999999992</v>
      </c>
      <c r="AA24" s="325">
        <v>0.22200000000000017</v>
      </c>
      <c r="AB24" s="318">
        <v>1.1340000000000003</v>
      </c>
      <c r="AC24" s="329">
        <v>0.48000000000000015</v>
      </c>
      <c r="AD24" s="325">
        <v>0.68399999999999994</v>
      </c>
      <c r="AE24" s="318">
        <v>0.69600000000000006</v>
      </c>
      <c r="AF24" s="315">
        <v>1.1999999999999995</v>
      </c>
      <c r="AG24" s="323">
        <v>-999</v>
      </c>
      <c r="AH24" s="323">
        <v>-999</v>
      </c>
      <c r="AI24" s="330">
        <v>-999</v>
      </c>
      <c r="AJ24" s="294">
        <v>0</v>
      </c>
      <c r="AK24" s="297">
        <f t="shared" si="7"/>
        <v>45106.989583333328</v>
      </c>
      <c r="AL24" s="293">
        <f t="shared" si="8"/>
        <v>26.95852534562211</v>
      </c>
      <c r="AM24" s="293">
        <f t="shared" si="9"/>
        <v>23.041474654377872</v>
      </c>
      <c r="AN24" s="306">
        <f t="shared" si="10"/>
        <v>24.999999999999993</v>
      </c>
      <c r="AO24" s="294">
        <f t="shared" si="11"/>
        <v>9.1013824884792616</v>
      </c>
      <c r="AP24" s="294">
        <f t="shared" si="12"/>
        <v>21.774193548387103</v>
      </c>
      <c r="AQ24" s="294">
        <f t="shared" si="13"/>
        <v>13.364055299539171</v>
      </c>
      <c r="AR24" s="294">
        <f>IF(AJ24&gt;=0,100*AJ24/($B24),-999)</f>
        <v>0</v>
      </c>
      <c r="AS24" s="310">
        <f t="shared" si="2"/>
        <v>14.746543778801845</v>
      </c>
      <c r="AT24" s="294">
        <f t="shared" si="14"/>
        <v>4.262672811059911</v>
      </c>
      <c r="AU24" s="308">
        <f t="shared" si="15"/>
        <v>-999</v>
      </c>
      <c r="AV24" s="308">
        <f t="shared" si="16"/>
        <v>13.13364055299539</v>
      </c>
      <c r="AW24" s="308">
        <f t="shared" si="17"/>
        <v>-999</v>
      </c>
      <c r="AX24" s="310">
        <f t="shared" si="22"/>
        <v>8.6981566820276512</v>
      </c>
      <c r="AY24" s="296">
        <f t="shared" si="18"/>
        <v>9.2165898617511548</v>
      </c>
      <c r="AZ24" s="296">
        <f t="shared" si="19"/>
        <v>-999</v>
      </c>
      <c r="BA24" s="307">
        <f t="shared" si="23"/>
        <v>9.2165898617511548</v>
      </c>
    </row>
    <row r="25" spans="1:53" ht="21" customHeight="1" x14ac:dyDescent="0.2">
      <c r="A25" s="297">
        <f t="shared" si="24"/>
        <v>45107.989583333328</v>
      </c>
      <c r="B25" s="11">
        <v>5.2080000000000002</v>
      </c>
      <c r="N25" s="262">
        <f>9.37-6.62</f>
        <v>2.7499999999999991</v>
      </c>
      <c r="Y25" s="315">
        <v>1.6979999999999997</v>
      </c>
      <c r="Z25" s="318">
        <v>1.2719999999999998</v>
      </c>
      <c r="AA25" s="325">
        <v>0.59999999999999976</v>
      </c>
      <c r="AB25" s="318">
        <v>2.028</v>
      </c>
      <c r="AC25" s="331">
        <v>0.96</v>
      </c>
      <c r="AD25" s="325">
        <v>1.1880000000000002</v>
      </c>
      <c r="AE25" s="318">
        <v>0.8520000000000002</v>
      </c>
      <c r="AF25" s="315">
        <v>1.2959999999999996</v>
      </c>
      <c r="AG25" s="323">
        <v>-999</v>
      </c>
      <c r="AH25" s="323">
        <v>-999</v>
      </c>
      <c r="AI25" s="330">
        <v>-999</v>
      </c>
      <c r="AJ25" s="294">
        <v>7.7999999999999833E-2</v>
      </c>
      <c r="AK25" s="297">
        <f t="shared" si="7"/>
        <v>45107.989583333328</v>
      </c>
      <c r="AL25" s="293">
        <f t="shared" si="8"/>
        <v>32.603686635944698</v>
      </c>
      <c r="AM25" s="293">
        <f t="shared" si="9"/>
        <v>24.884792626728103</v>
      </c>
      <c r="AN25" s="306">
        <f t="shared" si="10"/>
        <v>28.744239631336399</v>
      </c>
      <c r="AO25" s="294">
        <f t="shared" si="11"/>
        <v>24.423963133640548</v>
      </c>
      <c r="AP25" s="294">
        <f t="shared" si="12"/>
        <v>38.940092165898619</v>
      </c>
      <c r="AQ25" s="294">
        <f t="shared" si="13"/>
        <v>16.359447004608299</v>
      </c>
      <c r="AR25" s="294">
        <f>IF(AJ25&gt;=0,100*AJ25/($B25),-999)</f>
        <v>1.4976958525345589</v>
      </c>
      <c r="AS25" s="310">
        <f t="shared" si="2"/>
        <v>20.305299539170509</v>
      </c>
      <c r="AT25" s="294">
        <f t="shared" si="14"/>
        <v>11.520737327188936</v>
      </c>
      <c r="AU25" s="308">
        <f t="shared" si="15"/>
        <v>-999</v>
      </c>
      <c r="AV25" s="308">
        <f t="shared" si="16"/>
        <v>22.811059907834103</v>
      </c>
      <c r="AW25" s="308">
        <f t="shared" si="17"/>
        <v>-999</v>
      </c>
      <c r="AX25" s="310">
        <f t="shared" si="22"/>
        <v>17.16589861751152</v>
      </c>
      <c r="AY25" s="296">
        <f t="shared" si="18"/>
        <v>18.433179723502302</v>
      </c>
      <c r="AZ25" s="296">
        <f t="shared" si="19"/>
        <v>-999</v>
      </c>
      <c r="BA25" s="307">
        <f t="shared" si="23"/>
        <v>18.433179723502302</v>
      </c>
    </row>
    <row r="26" spans="1:53" ht="21" customHeight="1" x14ac:dyDescent="0.2">
      <c r="A26" s="297">
        <f t="shared" si="24"/>
        <v>45108.989583333328</v>
      </c>
      <c r="B26" s="96">
        <v>5.2080000000000002</v>
      </c>
      <c r="Y26" s="315">
        <v>0.56999999999999984</v>
      </c>
      <c r="Z26" s="318">
        <v>0</v>
      </c>
      <c r="AA26" s="325">
        <v>4.1999999999999746E-2</v>
      </c>
      <c r="AB26" s="318">
        <v>0.7859999999999997</v>
      </c>
      <c r="AC26" s="329">
        <v>0.45600000000000035</v>
      </c>
      <c r="AD26" s="323">
        <v>6.5999999999999656E-2</v>
      </c>
      <c r="AE26" s="294">
        <v>0</v>
      </c>
      <c r="AF26" s="315">
        <v>0.13199999999999976</v>
      </c>
      <c r="AG26" s="323">
        <v>-999</v>
      </c>
      <c r="AH26" s="323">
        <v>-999</v>
      </c>
      <c r="AI26" s="330">
        <v>-999</v>
      </c>
      <c r="AJ26" s="294">
        <v>-999</v>
      </c>
      <c r="AK26" s="297">
        <f t="shared" si="7"/>
        <v>45108.989583333328</v>
      </c>
      <c r="AL26" s="293">
        <f t="shared" si="8"/>
        <v>10.944700460829489</v>
      </c>
      <c r="AM26" s="293">
        <f t="shared" si="9"/>
        <v>2.5345622119815623</v>
      </c>
      <c r="AN26" s="306">
        <f t="shared" si="10"/>
        <v>6.7396313364055258</v>
      </c>
      <c r="AO26" s="294">
        <f t="shared" si="11"/>
        <v>0</v>
      </c>
      <c r="AP26" s="294">
        <f t="shared" si="12"/>
        <v>15.092165898617504</v>
      </c>
      <c r="AQ26" s="294">
        <f t="shared" si="13"/>
        <v>0</v>
      </c>
      <c r="AR26" s="294">
        <f t="shared" ref="AR26:AR34" si="25">IF(AJ26&gt;=0,100*AJ26/($B26),-999)</f>
        <v>-999</v>
      </c>
      <c r="AS26" s="310">
        <f t="shared" si="2"/>
        <v>15.092165898617504</v>
      </c>
      <c r="AT26" s="294">
        <f t="shared" si="14"/>
        <v>0.80645161290322087</v>
      </c>
      <c r="AU26" s="308">
        <f t="shared" si="15"/>
        <v>-999</v>
      </c>
      <c r="AV26" s="308">
        <f t="shared" si="16"/>
        <v>1.2672811059907769</v>
      </c>
      <c r="AW26" s="308">
        <f t="shared" si="17"/>
        <v>-999</v>
      </c>
      <c r="AX26" s="310">
        <f t="shared" si="22"/>
        <v>1.0368663594469989</v>
      </c>
      <c r="AY26" s="296">
        <f t="shared" si="18"/>
        <v>8.7557603686636014</v>
      </c>
      <c r="AZ26" s="296">
        <f t="shared" si="19"/>
        <v>-999</v>
      </c>
      <c r="BA26" s="307">
        <f t="shared" si="23"/>
        <v>8.7557603686636014</v>
      </c>
    </row>
    <row r="27" spans="1:53" ht="21" customHeight="1" x14ac:dyDescent="0.2">
      <c r="A27" s="297">
        <f t="shared" si="24"/>
        <v>45109.989583333328</v>
      </c>
      <c r="B27" s="96">
        <v>5.2080000000000002</v>
      </c>
      <c r="Y27" s="315">
        <v>0</v>
      </c>
      <c r="Z27" s="318">
        <v>0</v>
      </c>
      <c r="AA27" s="325">
        <v>0.42000000000000021</v>
      </c>
      <c r="AB27" s="318">
        <v>0.7859999999999997</v>
      </c>
      <c r="AC27" s="329">
        <v>0.63600000000000034</v>
      </c>
      <c r="AD27" s="323">
        <v>0.11999999999999958</v>
      </c>
      <c r="AE27" s="294">
        <v>0</v>
      </c>
      <c r="AF27" s="293">
        <v>0</v>
      </c>
      <c r="AG27" s="323">
        <v>-999</v>
      </c>
      <c r="AH27" s="323">
        <v>-999</v>
      </c>
      <c r="AI27" s="330">
        <v>-999</v>
      </c>
      <c r="AJ27" s="294">
        <v>-999</v>
      </c>
      <c r="AK27" s="297">
        <f t="shared" si="7"/>
        <v>45109.989583333328</v>
      </c>
      <c r="AL27" s="293">
        <f t="shared" si="8"/>
        <v>0</v>
      </c>
      <c r="AM27" s="293">
        <f t="shared" si="9"/>
        <v>0</v>
      </c>
      <c r="AN27" s="306">
        <f t="shared" si="10"/>
        <v>0</v>
      </c>
      <c r="AO27" s="294">
        <f t="shared" si="11"/>
        <v>0</v>
      </c>
      <c r="AP27" s="294">
        <f t="shared" si="12"/>
        <v>15.092165898617504</v>
      </c>
      <c r="AQ27" s="294">
        <f t="shared" si="13"/>
        <v>0</v>
      </c>
      <c r="AR27" s="294">
        <f t="shared" si="25"/>
        <v>-999</v>
      </c>
      <c r="AS27" s="310">
        <f t="shared" si="2"/>
        <v>15.092165898617504</v>
      </c>
      <c r="AT27" s="294">
        <f t="shared" si="14"/>
        <v>8.0645161290322616</v>
      </c>
      <c r="AU27" s="308">
        <f t="shared" si="15"/>
        <v>-999</v>
      </c>
      <c r="AV27" s="308">
        <f t="shared" si="16"/>
        <v>2.3041474654377798</v>
      </c>
      <c r="AW27" s="308">
        <f t="shared" si="17"/>
        <v>-999</v>
      </c>
      <c r="AX27" s="310">
        <f t="shared" si="22"/>
        <v>5.1843317972350205</v>
      </c>
      <c r="AY27" s="296">
        <f t="shared" si="18"/>
        <v>12.211981566820283</v>
      </c>
      <c r="AZ27" s="296">
        <f t="shared" si="19"/>
        <v>-999</v>
      </c>
      <c r="BA27" s="307">
        <f t="shared" si="23"/>
        <v>12.211981566820283</v>
      </c>
    </row>
    <row r="28" spans="1:53" ht="21" customHeight="1" x14ac:dyDescent="0.2">
      <c r="A28" s="297">
        <f t="shared" si="24"/>
        <v>45110.989583333328</v>
      </c>
      <c r="B28" s="96">
        <v>5.2080000000000002</v>
      </c>
      <c r="Y28" s="315">
        <v>0.43799999999999961</v>
      </c>
      <c r="Z28" s="318">
        <v>5.9999999999999575E-2</v>
      </c>
      <c r="AA28" s="325">
        <v>0.47400000000000037</v>
      </c>
      <c r="AB28" s="318">
        <v>-999</v>
      </c>
      <c r="AC28" s="329">
        <v>0.75000000000000011</v>
      </c>
      <c r="AD28" s="325">
        <v>0.58200000000000018</v>
      </c>
      <c r="AE28" s="318">
        <v>0</v>
      </c>
      <c r="AF28" s="315">
        <v>0.40799999999999981</v>
      </c>
      <c r="AG28" s="323">
        <v>-999</v>
      </c>
      <c r="AH28" s="323">
        <v>-999</v>
      </c>
      <c r="AI28" s="330">
        <v>-999</v>
      </c>
      <c r="AJ28" s="294">
        <v>-999</v>
      </c>
      <c r="AK28" s="297">
        <f t="shared" si="7"/>
        <v>45110.989583333328</v>
      </c>
      <c r="AL28" s="293">
        <f t="shared" si="8"/>
        <v>8.4101382488479182</v>
      </c>
      <c r="AM28" s="293">
        <f t="shared" si="9"/>
        <v>7.834101382488476</v>
      </c>
      <c r="AN28" s="306">
        <f t="shared" si="10"/>
        <v>8.1221198156681975</v>
      </c>
      <c r="AO28" s="294">
        <f t="shared" si="11"/>
        <v>1.1520737327188857</v>
      </c>
      <c r="AP28" s="294">
        <f t="shared" si="12"/>
        <v>-999</v>
      </c>
      <c r="AQ28" s="294">
        <f t="shared" si="13"/>
        <v>0</v>
      </c>
      <c r="AR28" s="294">
        <f t="shared" si="25"/>
        <v>-999</v>
      </c>
      <c r="AS28" s="310">
        <f t="shared" si="2"/>
        <v>1.1520737327188857</v>
      </c>
      <c r="AT28" s="294">
        <f t="shared" si="14"/>
        <v>9.1013824884792687</v>
      </c>
      <c r="AU28" s="308">
        <f t="shared" si="15"/>
        <v>-999</v>
      </c>
      <c r="AV28" s="308">
        <f t="shared" si="16"/>
        <v>11.175115207373274</v>
      </c>
      <c r="AW28" s="308">
        <f t="shared" si="17"/>
        <v>-999</v>
      </c>
      <c r="AX28" s="310">
        <f t="shared" si="22"/>
        <v>10.13824884792627</v>
      </c>
      <c r="AY28" s="296">
        <f t="shared" si="18"/>
        <v>14.400921658986178</v>
      </c>
      <c r="AZ28" s="296">
        <f t="shared" si="19"/>
        <v>-999</v>
      </c>
      <c r="BA28" s="307">
        <f t="shared" si="23"/>
        <v>14.400921658986178</v>
      </c>
    </row>
    <row r="29" spans="1:53" ht="21" customHeight="1" x14ac:dyDescent="0.2">
      <c r="A29" s="297">
        <f t="shared" si="24"/>
        <v>45111.989583333328</v>
      </c>
      <c r="B29" s="96">
        <v>5.2080000000000002</v>
      </c>
      <c r="Y29" s="315">
        <v>1.0199999999999998</v>
      </c>
      <c r="Z29" s="318">
        <v>0.76199999999999934</v>
      </c>
      <c r="AA29" s="325">
        <v>0.50400000000000034</v>
      </c>
      <c r="AB29" s="318">
        <v>1.1640000000000001</v>
      </c>
      <c r="AC29" s="329">
        <v>0.79200000000000048</v>
      </c>
      <c r="AD29" s="325">
        <v>0.75600000000000056</v>
      </c>
      <c r="AE29" s="318">
        <v>0.25200000000000017</v>
      </c>
      <c r="AF29" s="315">
        <v>0.68999999999999961</v>
      </c>
      <c r="AG29" s="323">
        <v>-999</v>
      </c>
      <c r="AH29" s="323">
        <v>-999</v>
      </c>
      <c r="AI29" s="330">
        <v>-999</v>
      </c>
      <c r="AJ29" s="294">
        <v>-999</v>
      </c>
      <c r="AK29" s="297">
        <f t="shared" si="7"/>
        <v>45111.989583333328</v>
      </c>
      <c r="AL29" s="293">
        <f t="shared" si="8"/>
        <v>19.585253456221196</v>
      </c>
      <c r="AM29" s="293">
        <f t="shared" si="9"/>
        <v>13.248847926267272</v>
      </c>
      <c r="AN29" s="306">
        <f t="shared" si="10"/>
        <v>16.417050691244235</v>
      </c>
      <c r="AO29" s="294">
        <f t="shared" si="11"/>
        <v>14.63133640552994</v>
      </c>
      <c r="AP29" s="294">
        <f t="shared" si="12"/>
        <v>22.350230414746548</v>
      </c>
      <c r="AQ29" s="294">
        <f t="shared" si="13"/>
        <v>4.8387096774193576</v>
      </c>
      <c r="AR29" s="294">
        <f t="shared" si="25"/>
        <v>-999</v>
      </c>
      <c r="AS29" s="310">
        <f t="shared" si="2"/>
        <v>13.940092165898614</v>
      </c>
      <c r="AT29" s="294">
        <f t="shared" si="14"/>
        <v>9.6774193548387153</v>
      </c>
      <c r="AU29" s="308">
        <f t="shared" si="15"/>
        <v>-999</v>
      </c>
      <c r="AV29" s="308">
        <f t="shared" si="16"/>
        <v>14.516129032258073</v>
      </c>
      <c r="AW29" s="308">
        <f t="shared" si="17"/>
        <v>-999</v>
      </c>
      <c r="AX29" s="310">
        <f t="shared" si="22"/>
        <v>12.096774193548395</v>
      </c>
      <c r="AY29" s="296">
        <f t="shared" si="18"/>
        <v>15.207373271889409</v>
      </c>
      <c r="AZ29" s="296">
        <f t="shared" si="19"/>
        <v>-999</v>
      </c>
      <c r="BA29" s="307">
        <f t="shared" si="23"/>
        <v>15.207373271889409</v>
      </c>
    </row>
    <row r="30" spans="1:53" ht="21" customHeight="1" x14ac:dyDescent="0.2">
      <c r="A30" s="297">
        <f t="shared" si="24"/>
        <v>45112.989583333328</v>
      </c>
      <c r="B30" s="96">
        <v>5.2080000000000002</v>
      </c>
      <c r="Y30" s="315">
        <v>0</v>
      </c>
      <c r="Z30" s="318">
        <v>0</v>
      </c>
      <c r="AA30" s="325">
        <v>0.49200000000000016</v>
      </c>
      <c r="AB30" s="318">
        <v>0.90599999999999992</v>
      </c>
      <c r="AC30" s="329">
        <v>0.8460000000000002</v>
      </c>
      <c r="AD30" s="323">
        <v>7.7999999999999833E-2</v>
      </c>
      <c r="AE30" s="294">
        <v>0.38400000000000034</v>
      </c>
      <c r="AF30" s="315">
        <v>0.85199999999999976</v>
      </c>
      <c r="AG30" s="323">
        <v>0</v>
      </c>
      <c r="AH30" s="323">
        <v>-999</v>
      </c>
      <c r="AI30" s="329">
        <v>0.94800000000000006</v>
      </c>
      <c r="AJ30" s="294">
        <v>-999</v>
      </c>
      <c r="AK30" s="297">
        <f t="shared" si="7"/>
        <v>45112.989583333328</v>
      </c>
      <c r="AL30" s="293">
        <f t="shared" si="8"/>
        <v>0</v>
      </c>
      <c r="AM30" s="293">
        <f t="shared" si="9"/>
        <v>16.359447004608288</v>
      </c>
      <c r="AN30" s="306">
        <f t="shared" si="10"/>
        <v>8.1797235023041441</v>
      </c>
      <c r="AO30" s="294">
        <f t="shared" si="11"/>
        <v>0</v>
      </c>
      <c r="AP30" s="294">
        <f t="shared" si="12"/>
        <v>17.396313364055299</v>
      </c>
      <c r="AQ30" s="294">
        <f t="shared" si="13"/>
        <v>7.3732718894009279</v>
      </c>
      <c r="AR30" s="294">
        <f t="shared" si="25"/>
        <v>-999</v>
      </c>
      <c r="AS30" s="310">
        <f t="shared" si="2"/>
        <v>12.384792626728114</v>
      </c>
      <c r="AT30" s="294">
        <f t="shared" si="14"/>
        <v>9.4470046082949342</v>
      </c>
      <c r="AU30" s="308">
        <f t="shared" si="15"/>
        <v>-999</v>
      </c>
      <c r="AV30" s="308">
        <f t="shared" si="16"/>
        <v>1.4976958525345589</v>
      </c>
      <c r="AW30" s="308">
        <f t="shared" si="17"/>
        <v>0</v>
      </c>
      <c r="AX30" s="310">
        <f t="shared" si="22"/>
        <v>5.4723502304147464</v>
      </c>
      <c r="AY30" s="296">
        <f t="shared" si="18"/>
        <v>16.244239631336409</v>
      </c>
      <c r="AZ30" s="296">
        <v>-999</v>
      </c>
      <c r="BA30" s="307">
        <f t="shared" si="23"/>
        <v>16.244239631336409</v>
      </c>
    </row>
    <row r="31" spans="1:53" ht="21" customHeight="1" x14ac:dyDescent="0.2">
      <c r="A31" s="297">
        <f t="shared" si="24"/>
        <v>45113.989583333328</v>
      </c>
      <c r="B31" s="96">
        <v>5.2080000000000002</v>
      </c>
      <c r="Y31" s="315">
        <v>0.79799999999999938</v>
      </c>
      <c r="Z31" s="318">
        <v>0.83999999999999952</v>
      </c>
      <c r="AA31" s="325">
        <v>0.53400000000000036</v>
      </c>
      <c r="AB31" s="318">
        <v>1.2839999999999998</v>
      </c>
      <c r="AC31" s="331">
        <v>0.8400000000000003</v>
      </c>
      <c r="AD31" s="325">
        <v>0.58799999999999986</v>
      </c>
      <c r="AE31" s="318">
        <v>0.38400000000000034</v>
      </c>
      <c r="AF31" s="315">
        <v>0.95999999999999952</v>
      </c>
      <c r="AG31" s="323">
        <v>0.61800000000000022</v>
      </c>
      <c r="AH31" s="323">
        <v>-999</v>
      </c>
      <c r="AI31" s="329">
        <v>1.788</v>
      </c>
      <c r="AJ31" s="294">
        <v>-999</v>
      </c>
      <c r="AK31" s="297">
        <f t="shared" si="7"/>
        <v>45113.989583333328</v>
      </c>
      <c r="AL31" s="293">
        <f t="shared" si="8"/>
        <v>15.322580645161278</v>
      </c>
      <c r="AM31" s="293">
        <f t="shared" si="9"/>
        <v>18.433179723502295</v>
      </c>
      <c r="AN31" s="306">
        <f t="shared" si="10"/>
        <v>16.877880184331786</v>
      </c>
      <c r="AO31" s="294">
        <f t="shared" si="11"/>
        <v>16.129032258064509</v>
      </c>
      <c r="AP31" s="294">
        <f t="shared" si="12"/>
        <v>24.654377880184327</v>
      </c>
      <c r="AQ31" s="294">
        <f t="shared" si="13"/>
        <v>7.3732718894009279</v>
      </c>
      <c r="AR31" s="294">
        <f t="shared" si="25"/>
        <v>-999</v>
      </c>
      <c r="AS31" s="310">
        <f t="shared" si="2"/>
        <v>16.052227342549923</v>
      </c>
      <c r="AT31" s="294">
        <f t="shared" si="14"/>
        <v>10.253456221198164</v>
      </c>
      <c r="AU31" s="308">
        <f t="shared" si="15"/>
        <v>-999</v>
      </c>
      <c r="AV31" s="308">
        <f t="shared" si="16"/>
        <v>11.290322580645158</v>
      </c>
      <c r="AW31" s="308">
        <f t="shared" si="17"/>
        <v>11.866359447004612</v>
      </c>
      <c r="AX31" s="310">
        <f t="shared" si="22"/>
        <v>11.136712749615979</v>
      </c>
      <c r="AY31" s="296">
        <f t="shared" si="18"/>
        <v>16.12903225806452</v>
      </c>
      <c r="AZ31" s="296">
        <v>-999</v>
      </c>
      <c r="BA31" s="307">
        <f t="shared" si="23"/>
        <v>16.12903225806452</v>
      </c>
    </row>
    <row r="32" spans="1:53" ht="21" customHeight="1" x14ac:dyDescent="0.2">
      <c r="A32" s="297">
        <f t="shared" si="24"/>
        <v>45114.989583333328</v>
      </c>
      <c r="B32" s="96">
        <v>5.2080000000000002</v>
      </c>
      <c r="Y32" s="315">
        <v>0.79799999999999938</v>
      </c>
      <c r="Z32" s="318">
        <v>1.3019999999999996</v>
      </c>
      <c r="AA32" s="325">
        <v>0.5880000000000003</v>
      </c>
      <c r="AB32" s="318">
        <v>1.4520000000000002</v>
      </c>
      <c r="AC32" s="331">
        <v>0.89400000000000035</v>
      </c>
      <c r="AD32" s="325">
        <v>0.82199999999999973</v>
      </c>
      <c r="AE32" s="318">
        <v>0.44400000000000034</v>
      </c>
      <c r="AF32" s="315">
        <v>1.1100000000000001</v>
      </c>
      <c r="AG32" s="325">
        <v>1.3620000000000001</v>
      </c>
      <c r="AH32" s="323">
        <v>-999</v>
      </c>
      <c r="AI32" s="331">
        <v>2.0519999999999996</v>
      </c>
      <c r="AJ32" s="294">
        <v>-999</v>
      </c>
      <c r="AK32" s="297">
        <f t="shared" si="7"/>
        <v>45114.989583333328</v>
      </c>
      <c r="AL32" s="293">
        <f t="shared" si="8"/>
        <v>15.322580645161278</v>
      </c>
      <c r="AM32" s="293">
        <f t="shared" si="9"/>
        <v>21.313364055299541</v>
      </c>
      <c r="AN32" s="306">
        <f t="shared" si="10"/>
        <v>18.317972350230409</v>
      </c>
      <c r="AO32" s="294">
        <f t="shared" si="11"/>
        <v>24.999999999999993</v>
      </c>
      <c r="AP32" s="294">
        <f t="shared" si="12"/>
        <v>27.880184331797238</v>
      </c>
      <c r="AQ32" s="294">
        <f t="shared" si="13"/>
        <v>8.5253456221198221</v>
      </c>
      <c r="AR32" s="294">
        <f t="shared" si="25"/>
        <v>-999</v>
      </c>
      <c r="AS32" s="310">
        <f t="shared" si="2"/>
        <v>20.468509984639017</v>
      </c>
      <c r="AT32" s="294">
        <f t="shared" si="14"/>
        <v>11.290322580645167</v>
      </c>
      <c r="AU32" s="308">
        <f t="shared" si="15"/>
        <v>-999</v>
      </c>
      <c r="AV32" s="308">
        <f t="shared" si="16"/>
        <v>15.783410138248842</v>
      </c>
      <c r="AW32" s="308">
        <f t="shared" si="17"/>
        <v>26.152073732718897</v>
      </c>
      <c r="AX32" s="310">
        <f t="shared" si="22"/>
        <v>17.741935483870968</v>
      </c>
      <c r="AY32" s="296">
        <f t="shared" si="18"/>
        <v>17.165898617511527</v>
      </c>
      <c r="AZ32" s="296">
        <v>-999</v>
      </c>
      <c r="BA32" s="307">
        <f t="shared" si="23"/>
        <v>17.165898617511527</v>
      </c>
    </row>
    <row r="33" spans="1:53" ht="21" customHeight="1" x14ac:dyDescent="0.2">
      <c r="A33" s="297">
        <f t="shared" si="24"/>
        <v>45115.989583333328</v>
      </c>
      <c r="B33" s="96">
        <v>5.2080000000000002</v>
      </c>
      <c r="Y33" s="315">
        <v>0</v>
      </c>
      <c r="Z33" s="318">
        <v>0</v>
      </c>
      <c r="AA33" s="325">
        <v>0</v>
      </c>
      <c r="AB33" s="318">
        <v>0.10800000000000026</v>
      </c>
      <c r="AC33" s="329">
        <v>6.6000000000000086E-2</v>
      </c>
      <c r="AD33" s="323">
        <v>0</v>
      </c>
      <c r="AE33" s="318">
        <v>0</v>
      </c>
      <c r="AF33" s="315">
        <v>1.1999999999999744E-2</v>
      </c>
      <c r="AG33" s="323">
        <v>1.1999999999999744E-2</v>
      </c>
      <c r="AH33" s="323">
        <v>-999</v>
      </c>
      <c r="AI33" s="329">
        <v>0</v>
      </c>
      <c r="AJ33" s="294">
        <v>-999</v>
      </c>
      <c r="AK33" s="297">
        <f t="shared" si="7"/>
        <v>45115.989583333328</v>
      </c>
      <c r="AL33" s="293">
        <f t="shared" si="8"/>
        <v>0</v>
      </c>
      <c r="AM33" s="293">
        <f t="shared" si="9"/>
        <v>0.23041474654377389</v>
      </c>
      <c r="AN33" s="306">
        <f t="shared" si="10"/>
        <v>0.11520737327188695</v>
      </c>
      <c r="AO33" s="294">
        <f t="shared" si="11"/>
        <v>0</v>
      </c>
      <c r="AP33" s="294">
        <f t="shared" si="12"/>
        <v>2.0737327188940142</v>
      </c>
      <c r="AQ33" s="294">
        <f t="shared" si="13"/>
        <v>0</v>
      </c>
      <c r="AR33" s="294">
        <f t="shared" si="25"/>
        <v>-999</v>
      </c>
      <c r="AS33" s="310">
        <f t="shared" si="2"/>
        <v>2.0737327188940142</v>
      </c>
      <c r="AT33" s="294">
        <f t="shared" si="14"/>
        <v>0</v>
      </c>
      <c r="AU33" s="308">
        <f t="shared" si="15"/>
        <v>-999</v>
      </c>
      <c r="AV33" s="308">
        <f t="shared" si="16"/>
        <v>0</v>
      </c>
      <c r="AW33" s="308">
        <f t="shared" si="17"/>
        <v>0.23041474654377389</v>
      </c>
      <c r="AX33" s="310">
        <f t="shared" si="22"/>
        <v>0.23041474654377389</v>
      </c>
      <c r="AY33" s="296">
        <f t="shared" si="18"/>
        <v>1.2672811059907849</v>
      </c>
      <c r="AZ33" s="296">
        <v>-999</v>
      </c>
      <c r="BA33" s="307">
        <f t="shared" si="23"/>
        <v>1.2672811059907849</v>
      </c>
    </row>
    <row r="34" spans="1:53" ht="21" customHeight="1" x14ac:dyDescent="0.2">
      <c r="A34" s="297">
        <f t="shared" si="24"/>
        <v>45116.989583333328</v>
      </c>
      <c r="B34" s="96">
        <v>5.2080000000000002</v>
      </c>
      <c r="Y34" s="316">
        <v>0</v>
      </c>
      <c r="Z34" s="319">
        <v>0.13799999999999982</v>
      </c>
      <c r="AA34" s="326">
        <v>0.35400000000000031</v>
      </c>
      <c r="AB34" s="319">
        <v>0.39600000000000007</v>
      </c>
      <c r="AC34" s="329">
        <v>0.42</v>
      </c>
      <c r="AD34" s="323">
        <v>4.2000000000000169E-2</v>
      </c>
      <c r="AE34" s="319">
        <v>0.18600000000000008</v>
      </c>
      <c r="AF34" s="316">
        <v>0.17999999999999958</v>
      </c>
      <c r="AG34" s="323">
        <v>0.2460000000000003</v>
      </c>
      <c r="AH34" s="323">
        <v>-999</v>
      </c>
      <c r="AI34" s="329">
        <v>0</v>
      </c>
      <c r="AJ34" s="294">
        <v>-999</v>
      </c>
      <c r="AK34" s="297">
        <f t="shared" si="7"/>
        <v>45116.989583333328</v>
      </c>
      <c r="AL34" s="293">
        <f t="shared" si="8"/>
        <v>0</v>
      </c>
      <c r="AM34" s="293">
        <f t="shared" si="9"/>
        <v>3.4562211981566735</v>
      </c>
      <c r="AN34" s="306">
        <f t="shared" si="10"/>
        <v>1.7281105990783368</v>
      </c>
      <c r="AO34" s="294">
        <f t="shared" si="11"/>
        <v>2.6497695852534524</v>
      </c>
      <c r="AP34" s="294">
        <f t="shared" si="12"/>
        <v>7.603686635944702</v>
      </c>
      <c r="AQ34" s="294">
        <f t="shared" si="13"/>
        <v>3.571428571428573</v>
      </c>
      <c r="AR34" s="294">
        <f t="shared" si="25"/>
        <v>-999</v>
      </c>
      <c r="AS34" s="310">
        <f t="shared" si="2"/>
        <v>4.6082949308755756</v>
      </c>
      <c r="AT34" s="294">
        <f t="shared" si="14"/>
        <v>6.7972350230414813</v>
      </c>
      <c r="AU34" s="308">
        <f t="shared" si="15"/>
        <v>-999</v>
      </c>
      <c r="AV34" s="294">
        <f t="shared" si="16"/>
        <v>0.80645161290322909</v>
      </c>
      <c r="AW34" s="294">
        <f t="shared" si="17"/>
        <v>4.7235023041474706</v>
      </c>
      <c r="AX34" s="310">
        <f t="shared" si="22"/>
        <v>4.1090629800307275</v>
      </c>
      <c r="AY34" s="293">
        <f t="shared" si="18"/>
        <v>8.064516129032258</v>
      </c>
      <c r="AZ34" s="296">
        <v>-999</v>
      </c>
      <c r="BA34" s="307">
        <f t="shared" si="23"/>
        <v>8.064516129032258</v>
      </c>
    </row>
    <row r="35" spans="1:53" ht="21" customHeight="1" x14ac:dyDescent="0.2">
      <c r="A35" s="297">
        <f t="shared" si="24"/>
        <v>45117.989583333328</v>
      </c>
      <c r="B35" s="96">
        <v>5.2080000000000002</v>
      </c>
      <c r="Y35" s="316">
        <v>0.36599999999999966</v>
      </c>
      <c r="Z35" s="319">
        <v>0.70799999999999985</v>
      </c>
      <c r="AA35" s="326">
        <v>0.46200000000000019</v>
      </c>
      <c r="AB35" s="319">
        <v>0.73199999999999987</v>
      </c>
      <c r="AC35" s="332">
        <v>0.57600000000000007</v>
      </c>
      <c r="AD35" s="326">
        <v>0.29399999999999993</v>
      </c>
      <c r="AE35" s="319">
        <v>0.36</v>
      </c>
      <c r="AF35" s="293">
        <v>0.48599999999999965</v>
      </c>
      <c r="AG35" s="326">
        <v>0.64800000000000024</v>
      </c>
      <c r="AH35" s="323">
        <v>-999</v>
      </c>
      <c r="AI35" s="332">
        <v>0</v>
      </c>
      <c r="AJ35" s="294">
        <v>-999</v>
      </c>
      <c r="AK35" s="297">
        <f t="shared" si="7"/>
        <v>45117.989583333328</v>
      </c>
      <c r="AL35" s="293">
        <f t="shared" si="8"/>
        <v>7.0276497695852465</v>
      </c>
      <c r="AM35" s="293">
        <f t="shared" si="9"/>
        <v>9.3317972350230338</v>
      </c>
      <c r="AN35" s="306">
        <f t="shared" si="10"/>
        <v>8.1797235023041406</v>
      </c>
      <c r="AO35" s="294">
        <f t="shared" si="11"/>
        <v>13.594470046082945</v>
      </c>
      <c r="AP35" s="294">
        <f t="shared" si="12"/>
        <v>14.055299539170504</v>
      </c>
      <c r="AQ35" s="294">
        <f t="shared" si="13"/>
        <v>6.9124423963133639</v>
      </c>
      <c r="AR35" s="294">
        <f t="shared" ref="AR35:AR45" si="26">IF(AJ35&gt;=0,100*AJ35/($B35),-999)</f>
        <v>-999</v>
      </c>
      <c r="AS35" s="310">
        <f t="shared" si="2"/>
        <v>11.520737327188938</v>
      </c>
      <c r="AT35" s="294">
        <f t="shared" si="14"/>
        <v>8.8709677419354875</v>
      </c>
      <c r="AU35" s="308">
        <f t="shared" si="15"/>
        <v>-999</v>
      </c>
      <c r="AV35" s="294">
        <f t="shared" si="16"/>
        <v>5.6451612903225792</v>
      </c>
      <c r="AW35" s="294">
        <f t="shared" si="17"/>
        <v>12.44239631336406</v>
      </c>
      <c r="AX35" s="310">
        <f t="shared" si="22"/>
        <v>8.9861751152073754</v>
      </c>
      <c r="AY35" s="293">
        <f t="shared" si="18"/>
        <v>11.059907834101384</v>
      </c>
      <c r="AZ35" s="296">
        <v>-999</v>
      </c>
      <c r="BA35" s="307">
        <f t="shared" si="23"/>
        <v>11.059907834101384</v>
      </c>
    </row>
    <row r="36" spans="1:53" ht="21" customHeight="1" x14ac:dyDescent="0.2">
      <c r="A36" s="297">
        <f t="shared" si="24"/>
        <v>45118.989583333328</v>
      </c>
      <c r="B36" s="96">
        <v>5.2080000000000002</v>
      </c>
      <c r="Y36" s="316">
        <v>0.87599999999999978</v>
      </c>
      <c r="Z36" s="319">
        <v>1.1279999999999992</v>
      </c>
      <c r="AA36" s="326">
        <v>0.52800000000000047</v>
      </c>
      <c r="AB36" s="319">
        <v>1.0440000000000003</v>
      </c>
      <c r="AC36" s="332">
        <v>0.69000000000000028</v>
      </c>
      <c r="AD36" s="326">
        <v>0.49800000000000028</v>
      </c>
      <c r="AE36" s="319">
        <v>0.48600000000000049</v>
      </c>
      <c r="AF36" s="316">
        <v>0.75599999999999967</v>
      </c>
      <c r="AG36" s="326">
        <v>0.87600000000000022</v>
      </c>
      <c r="AH36" s="323">
        <v>-999</v>
      </c>
      <c r="AI36" s="332">
        <v>0</v>
      </c>
      <c r="AJ36" s="294">
        <v>-999</v>
      </c>
      <c r="AK36" s="297">
        <f t="shared" si="7"/>
        <v>45118.989583333328</v>
      </c>
      <c r="AL36" s="293">
        <f t="shared" si="8"/>
        <v>16.820276497695847</v>
      </c>
      <c r="AM36" s="293">
        <f t="shared" si="9"/>
        <v>14.516129032258057</v>
      </c>
      <c r="AN36" s="306">
        <f t="shared" si="10"/>
        <v>15.668202764976952</v>
      </c>
      <c r="AO36" s="294">
        <f t="shared" si="11"/>
        <v>21.658986175115192</v>
      </c>
      <c r="AP36" s="294">
        <f t="shared" si="12"/>
        <v>20.046082949308758</v>
      </c>
      <c r="AQ36" s="294">
        <f t="shared" si="13"/>
        <v>9.3317972350230516</v>
      </c>
      <c r="AR36" s="294">
        <f t="shared" si="26"/>
        <v>-999</v>
      </c>
      <c r="AS36" s="310">
        <f t="shared" si="2"/>
        <v>17.012288786482333</v>
      </c>
      <c r="AT36" s="294">
        <f t="shared" si="14"/>
        <v>10.138248847926276</v>
      </c>
      <c r="AU36" s="308">
        <f t="shared" si="15"/>
        <v>-999</v>
      </c>
      <c r="AV36" s="294">
        <f t="shared" si="16"/>
        <v>9.5622119815668256</v>
      </c>
      <c r="AW36" s="294">
        <f t="shared" si="17"/>
        <v>16.820276497695858</v>
      </c>
      <c r="AX36" s="310">
        <f t="shared" si="22"/>
        <v>12.173579109062986</v>
      </c>
      <c r="AY36" s="293">
        <f t="shared" si="18"/>
        <v>13.248847926267286</v>
      </c>
      <c r="AZ36" s="296">
        <v>-999</v>
      </c>
      <c r="BA36" s="307">
        <f t="shared" si="23"/>
        <v>13.248847926267286</v>
      </c>
    </row>
    <row r="37" spans="1:53" ht="21" customHeight="1" x14ac:dyDescent="0.2">
      <c r="A37" s="297">
        <f t="shared" si="24"/>
        <v>45119.989583333328</v>
      </c>
      <c r="B37" s="230">
        <v>5.2080000000000002</v>
      </c>
      <c r="Y37" s="316">
        <v>1.0679999999999998</v>
      </c>
      <c r="Z37" s="319">
        <v>1.08</v>
      </c>
      <c r="AA37" s="326">
        <v>0.57599999999999985</v>
      </c>
      <c r="AB37" s="319">
        <v>1.1160000000000001</v>
      </c>
      <c r="AC37" s="332">
        <v>0.7260000000000002</v>
      </c>
      <c r="AD37" s="326">
        <v>0.54</v>
      </c>
      <c r="AE37" s="319">
        <v>0.49800000000000028</v>
      </c>
      <c r="AF37" s="316">
        <v>0.88199999999999978</v>
      </c>
      <c r="AG37" s="327">
        <v>1.0559999999999996</v>
      </c>
      <c r="AH37" s="323">
        <v>-999</v>
      </c>
      <c r="AI37" s="332">
        <v>0</v>
      </c>
      <c r="AJ37" s="294">
        <v>-999</v>
      </c>
      <c r="AK37" s="297">
        <f t="shared" si="7"/>
        <v>45119.989583333328</v>
      </c>
      <c r="AL37" s="293">
        <f t="shared" si="8"/>
        <v>20.50691244239631</v>
      </c>
      <c r="AM37" s="293">
        <f t="shared" si="9"/>
        <v>16.935483870967737</v>
      </c>
      <c r="AN37" s="306">
        <f t="shared" si="10"/>
        <v>18.721198156682021</v>
      </c>
      <c r="AO37" s="294">
        <f t="shared" si="11"/>
        <v>20.737327188940093</v>
      </c>
      <c r="AP37" s="294">
        <f t="shared" si="12"/>
        <v>21.428571428571431</v>
      </c>
      <c r="AQ37" s="294">
        <f t="shared" si="13"/>
        <v>9.5622119815668256</v>
      </c>
      <c r="AR37" s="294">
        <f t="shared" si="26"/>
        <v>-999</v>
      </c>
      <c r="AS37" s="310">
        <f t="shared" si="2"/>
        <v>17.242703533026116</v>
      </c>
      <c r="AT37" s="294">
        <f t="shared" si="14"/>
        <v>11.059907834101379</v>
      </c>
      <c r="AU37" s="308">
        <f t="shared" si="15"/>
        <v>-999</v>
      </c>
      <c r="AV37" s="294">
        <f t="shared" si="16"/>
        <v>10.368663594470046</v>
      </c>
      <c r="AW37" s="294">
        <f t="shared" si="17"/>
        <v>20.276497695852527</v>
      </c>
      <c r="AX37" s="310">
        <f t="shared" si="22"/>
        <v>13.901689708141317</v>
      </c>
      <c r="AY37" s="293">
        <f t="shared" si="18"/>
        <v>13.940092165898621</v>
      </c>
      <c r="AZ37" s="296">
        <v>-999</v>
      </c>
      <c r="BA37" s="307">
        <f t="shared" si="23"/>
        <v>13.940092165898621</v>
      </c>
    </row>
    <row r="38" spans="1:53" ht="21" customHeight="1" x14ac:dyDescent="0.2">
      <c r="A38" s="297">
        <f t="shared" si="24"/>
        <v>45120.989583333328</v>
      </c>
      <c r="B38" s="230">
        <v>5.2080000000000002</v>
      </c>
      <c r="Y38" s="316">
        <v>1.1939999999999997</v>
      </c>
      <c r="Z38" s="319">
        <v>1.2179999999999995</v>
      </c>
      <c r="AA38" s="326">
        <v>0.64800000000000013</v>
      </c>
      <c r="AB38" s="319">
        <v>1.2119999999999997</v>
      </c>
      <c r="AC38" s="332">
        <v>0.78000000000000025</v>
      </c>
      <c r="AD38" s="326">
        <v>0.54</v>
      </c>
      <c r="AE38" s="319">
        <v>0.52800000000000002</v>
      </c>
      <c r="AF38" s="316">
        <v>1.0079999999999998</v>
      </c>
      <c r="AG38" s="326">
        <v>1.236</v>
      </c>
      <c r="AH38" s="323">
        <v>-999</v>
      </c>
      <c r="AI38" s="332">
        <v>0.14999999999999958</v>
      </c>
      <c r="AJ38" s="294">
        <v>-999</v>
      </c>
      <c r="AK38" s="297">
        <f t="shared" si="7"/>
        <v>45120.989583333328</v>
      </c>
      <c r="AL38" s="293">
        <f t="shared" si="8"/>
        <v>22.926267281105986</v>
      </c>
      <c r="AM38" s="293">
        <f t="shared" si="9"/>
        <v>19.354838709677416</v>
      </c>
      <c r="AN38" s="306">
        <f t="shared" si="10"/>
        <v>21.140552995391701</v>
      </c>
      <c r="AO38" s="294">
        <f t="shared" si="11"/>
        <v>23.387096774193537</v>
      </c>
      <c r="AP38" s="294">
        <f t="shared" si="12"/>
        <v>23.271889400921655</v>
      </c>
      <c r="AQ38" s="294">
        <f t="shared" si="13"/>
        <v>10.138248847926267</v>
      </c>
      <c r="AR38" s="294">
        <f t="shared" si="26"/>
        <v>-999</v>
      </c>
      <c r="AS38" s="310">
        <f t="shared" si="2"/>
        <v>18.932411674347151</v>
      </c>
      <c r="AT38" s="294">
        <f t="shared" si="14"/>
        <v>12.442396313364057</v>
      </c>
      <c r="AU38" s="308">
        <f t="shared" si="15"/>
        <v>-999</v>
      </c>
      <c r="AV38" s="294">
        <f t="shared" si="16"/>
        <v>10.368663594470046</v>
      </c>
      <c r="AW38" s="294">
        <f t="shared" si="17"/>
        <v>23.732718894009214</v>
      </c>
      <c r="AX38" s="310">
        <f t="shared" si="22"/>
        <v>15.514592933947773</v>
      </c>
      <c r="AY38" s="293">
        <f t="shared" si="18"/>
        <v>14.976958525345626</v>
      </c>
      <c r="AZ38" s="296">
        <v>-999</v>
      </c>
      <c r="BA38" s="307">
        <f t="shared" si="23"/>
        <v>14.976958525345626</v>
      </c>
    </row>
    <row r="39" spans="1:53" ht="21" customHeight="1" x14ac:dyDescent="0.2">
      <c r="A39" s="297">
        <f t="shared" ref="A39:A45" si="27">A38+1</f>
        <v>45121.989583333328</v>
      </c>
      <c r="B39" s="230">
        <v>5.2080000000000002</v>
      </c>
      <c r="Y39" s="316">
        <v>1.5720000000000001</v>
      </c>
      <c r="Z39" s="319">
        <v>1.194</v>
      </c>
      <c r="AA39" s="326">
        <v>0.73199999999999998</v>
      </c>
      <c r="AB39" s="319">
        <v>1.4279999999999999</v>
      </c>
      <c r="AC39" s="332">
        <v>0.84599999999999997</v>
      </c>
      <c r="AD39" s="326">
        <v>0.78600000000000003</v>
      </c>
      <c r="AE39" s="319">
        <v>0.7380000000000001</v>
      </c>
      <c r="AF39" s="316">
        <v>1.296</v>
      </c>
      <c r="AG39" s="326">
        <v>1.4279999999999999</v>
      </c>
      <c r="AH39" s="323">
        <v>-999</v>
      </c>
      <c r="AI39" s="332">
        <v>0.34200000000000003</v>
      </c>
      <c r="AJ39" s="294">
        <v>-999</v>
      </c>
      <c r="AK39" s="297">
        <f t="shared" si="7"/>
        <v>45121.989583333328</v>
      </c>
      <c r="AL39" s="293">
        <f t="shared" si="8"/>
        <v>30.184331797235025</v>
      </c>
      <c r="AM39" s="293">
        <f t="shared" si="9"/>
        <v>24.88479262672811</v>
      </c>
      <c r="AN39" s="306">
        <f t="shared" si="10"/>
        <v>27.534562211981566</v>
      </c>
      <c r="AO39" s="294">
        <f t="shared" si="11"/>
        <v>22.926267281105989</v>
      </c>
      <c r="AP39" s="294">
        <f t="shared" si="12"/>
        <v>27.419354838709673</v>
      </c>
      <c r="AQ39" s="294">
        <f t="shared" si="13"/>
        <v>14.170506912442399</v>
      </c>
      <c r="AR39" s="294">
        <f t="shared" si="26"/>
        <v>-999</v>
      </c>
      <c r="AS39" s="310">
        <f t="shared" si="2"/>
        <v>21.505376344086017</v>
      </c>
      <c r="AT39" s="294">
        <f t="shared" si="14"/>
        <v>14.055299539170507</v>
      </c>
      <c r="AU39" s="308">
        <f t="shared" si="15"/>
        <v>-999</v>
      </c>
      <c r="AV39" s="294">
        <f t="shared" si="16"/>
        <v>15.092165898617512</v>
      </c>
      <c r="AW39" s="294">
        <f t="shared" si="17"/>
        <v>27.419354838709673</v>
      </c>
      <c r="AX39" s="310">
        <f t="shared" si="22"/>
        <v>18.855606758832565</v>
      </c>
      <c r="AY39" s="293">
        <f t="shared" si="18"/>
        <v>16.244239631336402</v>
      </c>
      <c r="AZ39" s="296">
        <v>-999</v>
      </c>
      <c r="BA39" s="307">
        <f t="shared" si="23"/>
        <v>16.244239631336402</v>
      </c>
    </row>
    <row r="40" spans="1:53" ht="21" customHeight="1" x14ac:dyDescent="0.2">
      <c r="A40" s="297">
        <f t="shared" si="27"/>
        <v>45122.989583333328</v>
      </c>
      <c r="B40" s="298">
        <f t="shared" ref="B40:B45" si="28">B39</f>
        <v>5.2080000000000002</v>
      </c>
      <c r="Y40" s="293">
        <v>-999</v>
      </c>
      <c r="Z40" s="294">
        <v>0</v>
      </c>
      <c r="AA40" s="323">
        <v>0</v>
      </c>
      <c r="AB40" s="294">
        <v>0</v>
      </c>
      <c r="AC40" s="329">
        <v>0</v>
      </c>
      <c r="AD40" s="323">
        <v>0</v>
      </c>
      <c r="AE40" s="294">
        <v>0.50400000000000034</v>
      </c>
      <c r="AF40" s="293">
        <v>4.8000000000000001E-2</v>
      </c>
      <c r="AG40" s="327">
        <v>8.4000000000000005E-2</v>
      </c>
      <c r="AH40" s="323">
        <v>-999</v>
      </c>
      <c r="AI40" s="329">
        <v>0</v>
      </c>
      <c r="AJ40" s="294">
        <v>-999</v>
      </c>
      <c r="AK40" s="297">
        <f t="shared" si="7"/>
        <v>45122.989583333328</v>
      </c>
      <c r="AL40" s="293">
        <f t="shared" si="8"/>
        <v>-999</v>
      </c>
      <c r="AM40" s="293">
        <f t="shared" si="9"/>
        <v>0.9216589861751151</v>
      </c>
      <c r="AN40" s="306">
        <f t="shared" si="10"/>
        <v>0.9216589861751151</v>
      </c>
      <c r="AO40" s="294">
        <f t="shared" si="11"/>
        <v>0</v>
      </c>
      <c r="AP40" s="294">
        <f t="shared" si="12"/>
        <v>0</v>
      </c>
      <c r="AQ40" s="294">
        <f t="shared" si="13"/>
        <v>9.6774193548387153</v>
      </c>
      <c r="AR40" s="294">
        <f t="shared" si="26"/>
        <v>-999</v>
      </c>
      <c r="AS40" s="310">
        <f t="shared" si="2"/>
        <v>9.6774193548387153</v>
      </c>
      <c r="AT40" s="294">
        <f t="shared" si="14"/>
        <v>0</v>
      </c>
      <c r="AU40" s="308">
        <f t="shared" si="15"/>
        <v>-999</v>
      </c>
      <c r="AV40" s="294">
        <f t="shared" si="16"/>
        <v>0</v>
      </c>
      <c r="AW40" s="294">
        <f t="shared" si="17"/>
        <v>1.6129032258064517</v>
      </c>
      <c r="AX40" s="310">
        <f t="shared" si="22"/>
        <v>1.6129032258064517</v>
      </c>
      <c r="AY40" s="293">
        <f t="shared" si="18"/>
        <v>0</v>
      </c>
      <c r="AZ40" s="296">
        <v>-999</v>
      </c>
      <c r="BA40" s="307">
        <f t="shared" si="23"/>
        <v>0</v>
      </c>
    </row>
    <row r="41" spans="1:53" ht="21" customHeight="1" x14ac:dyDescent="0.2">
      <c r="A41" s="297">
        <f t="shared" si="27"/>
        <v>45123.989583333328</v>
      </c>
      <c r="B41" s="298">
        <f t="shared" si="28"/>
        <v>5.2080000000000002</v>
      </c>
      <c r="Y41" s="316">
        <v>0</v>
      </c>
      <c r="Z41" s="319">
        <v>4.2000000000000003E-2</v>
      </c>
      <c r="AA41" s="326">
        <v>0.19800000000000001</v>
      </c>
      <c r="AB41" s="319">
        <v>0.114</v>
      </c>
      <c r="AC41" s="332">
        <v>1.2E-2</v>
      </c>
      <c r="AD41" s="323">
        <v>0</v>
      </c>
      <c r="AE41" s="319">
        <v>0.51600000000000046</v>
      </c>
      <c r="AF41" s="316">
        <v>0.108</v>
      </c>
      <c r="AG41" s="326">
        <v>0.16200000000000001</v>
      </c>
      <c r="AH41" s="323">
        <v>-999</v>
      </c>
      <c r="AI41" s="332">
        <v>0</v>
      </c>
      <c r="AJ41" s="294">
        <v>-999</v>
      </c>
      <c r="AK41" s="297">
        <f t="shared" si="7"/>
        <v>45123.989583333328</v>
      </c>
      <c r="AL41" s="293">
        <f t="shared" si="8"/>
        <v>0</v>
      </c>
      <c r="AM41" s="293">
        <f t="shared" si="9"/>
        <v>2.0737327188940093</v>
      </c>
      <c r="AN41" s="306">
        <f t="shared" si="10"/>
        <v>1.0368663594470047</v>
      </c>
      <c r="AO41" s="294">
        <f t="shared" si="11"/>
        <v>0.80645161290322587</v>
      </c>
      <c r="AP41" s="294">
        <f t="shared" si="12"/>
        <v>2.1889400921658986</v>
      </c>
      <c r="AQ41" s="294">
        <f t="shared" si="13"/>
        <v>9.9078341013824964</v>
      </c>
      <c r="AR41" s="294">
        <f t="shared" si="26"/>
        <v>-999</v>
      </c>
      <c r="AS41" s="310">
        <f t="shared" si="2"/>
        <v>4.3010752688172067</v>
      </c>
      <c r="AT41" s="294">
        <f t="shared" si="14"/>
        <v>3.8018433179723501</v>
      </c>
      <c r="AU41" s="308">
        <f t="shared" si="15"/>
        <v>-999</v>
      </c>
      <c r="AV41" s="294">
        <f t="shared" si="16"/>
        <v>0</v>
      </c>
      <c r="AW41" s="294">
        <f t="shared" si="17"/>
        <v>3.1105990783410138</v>
      </c>
      <c r="AX41" s="310">
        <f t="shared" si="22"/>
        <v>3.4562211981566819</v>
      </c>
      <c r="AY41" s="293">
        <f t="shared" si="18"/>
        <v>0.23041474654377878</v>
      </c>
      <c r="AZ41" s="296">
        <v>-999</v>
      </c>
      <c r="BA41" s="307">
        <f t="shared" si="23"/>
        <v>0.23041474654377878</v>
      </c>
    </row>
    <row r="42" spans="1:53" ht="21" customHeight="1" x14ac:dyDescent="0.2">
      <c r="A42" s="297">
        <f t="shared" si="27"/>
        <v>45124.989583333328</v>
      </c>
      <c r="B42" s="298">
        <f t="shared" si="28"/>
        <v>5.2080000000000002</v>
      </c>
      <c r="Y42" s="293">
        <v>-999</v>
      </c>
      <c r="Z42" s="319">
        <v>0.27600000000000002</v>
      </c>
      <c r="AA42" s="326">
        <v>0.23400000000000001</v>
      </c>
      <c r="AB42" s="319">
        <v>0.3</v>
      </c>
      <c r="AC42" s="332">
        <v>0.46200000000000002</v>
      </c>
      <c r="AD42" s="323">
        <v>0</v>
      </c>
      <c r="AE42" s="319">
        <v>0.52200000000000057</v>
      </c>
      <c r="AF42" s="316">
        <v>0.24</v>
      </c>
      <c r="AG42" s="323">
        <v>0.192</v>
      </c>
      <c r="AH42" s="323">
        <v>-999</v>
      </c>
      <c r="AI42" s="329">
        <v>0</v>
      </c>
      <c r="AJ42" s="294">
        <v>-999</v>
      </c>
      <c r="AK42" s="297">
        <f t="shared" si="7"/>
        <v>45124.989583333328</v>
      </c>
      <c r="AL42" s="293">
        <f t="shared" si="8"/>
        <v>-999</v>
      </c>
      <c r="AM42" s="293">
        <f t="shared" si="9"/>
        <v>4.6082949308755756</v>
      </c>
      <c r="AN42" s="306">
        <f t="shared" si="10"/>
        <v>4.6082949308755756</v>
      </c>
      <c r="AO42" s="294">
        <f t="shared" si="11"/>
        <v>5.2995391705069128</v>
      </c>
      <c r="AP42" s="294">
        <f t="shared" si="12"/>
        <v>5.7603686635944698</v>
      </c>
      <c r="AQ42" s="294">
        <f t="shared" si="13"/>
        <v>10.02304147465439</v>
      </c>
      <c r="AR42" s="294">
        <f t="shared" si="26"/>
        <v>-999</v>
      </c>
      <c r="AS42" s="310">
        <f t="shared" si="2"/>
        <v>7.0276497695852571</v>
      </c>
      <c r="AT42" s="294">
        <f t="shared" si="14"/>
        <v>4.4930875576036868</v>
      </c>
      <c r="AU42" s="308">
        <f t="shared" si="15"/>
        <v>-999</v>
      </c>
      <c r="AV42" s="294">
        <f t="shared" si="16"/>
        <v>0</v>
      </c>
      <c r="AW42" s="294">
        <f t="shared" si="17"/>
        <v>3.6866359447004604</v>
      </c>
      <c r="AX42" s="310">
        <f t="shared" si="22"/>
        <v>4.0898617511520738</v>
      </c>
      <c r="AY42" s="293">
        <f t="shared" si="18"/>
        <v>8.870967741935484</v>
      </c>
      <c r="AZ42" s="296">
        <v>-999</v>
      </c>
      <c r="BA42" s="307">
        <f t="shared" si="23"/>
        <v>8.870967741935484</v>
      </c>
    </row>
    <row r="43" spans="1:53" ht="21" customHeight="1" x14ac:dyDescent="0.2">
      <c r="A43" s="297">
        <f t="shared" si="27"/>
        <v>45125.989583333328</v>
      </c>
      <c r="B43" s="298">
        <f t="shared" si="28"/>
        <v>5.2080000000000002</v>
      </c>
      <c r="Y43" s="316">
        <v>5.3999999999999999E-2</v>
      </c>
      <c r="Z43" s="319">
        <v>0.66600000000000004</v>
      </c>
      <c r="AA43" s="326">
        <v>0.27</v>
      </c>
      <c r="AB43" s="319">
        <v>0.56399999999999995</v>
      </c>
      <c r="AC43" s="332">
        <v>0.372</v>
      </c>
      <c r="AD43" s="323">
        <v>8.4000000000000005E-2</v>
      </c>
      <c r="AE43" s="319">
        <v>0.55200000000000016</v>
      </c>
      <c r="AF43" s="316">
        <v>0.498</v>
      </c>
      <c r="AG43" s="326">
        <v>0.30599999999999999</v>
      </c>
      <c r="AH43" s="323">
        <v>-999</v>
      </c>
      <c r="AI43" s="332">
        <v>0</v>
      </c>
      <c r="AJ43" s="294">
        <v>-999</v>
      </c>
      <c r="AK43" s="297">
        <f t="shared" ref="AK43:AK72" si="29">A43</f>
        <v>45125.989583333328</v>
      </c>
      <c r="AL43" s="293">
        <f t="shared" ref="AL43:AL74" si="30">IF(Y43&gt;=0,100*Y43/$B43,-999)</f>
        <v>1.0368663594470047</v>
      </c>
      <c r="AM43" s="293">
        <f t="shared" ref="AM43:AM62" si="31">IF(AF43&gt;=0,100*AF43/($B43),-999)</f>
        <v>9.5622119815668185</v>
      </c>
      <c r="AN43" s="306">
        <f t="shared" si="10"/>
        <v>5.2995391705069119</v>
      </c>
      <c r="AO43" s="294">
        <f t="shared" ref="AO43:AO74" si="32">IF(Z43&gt;=0,100*Z43/($B43),-999)</f>
        <v>12.788018433179724</v>
      </c>
      <c r="AP43" s="294">
        <f t="shared" ref="AP43:AP62" si="33">IF(AB43&gt;=0,100*AB43/($B43),-999)</f>
        <v>10.829493087557601</v>
      </c>
      <c r="AQ43" s="294">
        <f t="shared" ref="AQ43:AQ74" si="34">IF(AE43&gt;=0,100*AE43/($B43),-999)</f>
        <v>10.599078341013827</v>
      </c>
      <c r="AR43" s="294">
        <f t="shared" si="26"/>
        <v>-999</v>
      </c>
      <c r="AS43" s="310">
        <f t="shared" si="2"/>
        <v>11.405529953917052</v>
      </c>
      <c r="AT43" s="294">
        <f t="shared" ref="AT43:AT74" si="35">IF(AA43&gt;=0,100*AA43/($B43),-999)</f>
        <v>5.1843317972350231</v>
      </c>
      <c r="AU43" s="308">
        <f t="shared" si="15"/>
        <v>-999</v>
      </c>
      <c r="AV43" s="294">
        <f t="shared" ref="AV43:AV62" si="36">IF(AD43&gt;=0,100*AD43/($B43),-999)</f>
        <v>1.6129032258064517</v>
      </c>
      <c r="AW43" s="294">
        <f t="shared" ref="AW43:AW74" si="37">IF(AG43&gt;=0,100*AG43/($B43),-999)</f>
        <v>5.8755760368663585</v>
      </c>
      <c r="AX43" s="310">
        <f t="shared" si="22"/>
        <v>4.2242703533026109</v>
      </c>
      <c r="AY43" s="293">
        <f t="shared" ref="AY43:AY62" si="38">IF(AC43&gt;=0,100*AC43/($B43),-999)</f>
        <v>7.1428571428571432</v>
      </c>
      <c r="AZ43" s="296">
        <v>-999</v>
      </c>
      <c r="BA43" s="307">
        <f t="shared" si="23"/>
        <v>7.1428571428571432</v>
      </c>
    </row>
    <row r="44" spans="1:53" ht="21" customHeight="1" x14ac:dyDescent="0.2">
      <c r="A44" s="297">
        <f t="shared" si="27"/>
        <v>45126.989583333328</v>
      </c>
      <c r="B44" s="298">
        <f t="shared" si="28"/>
        <v>5.2080000000000002</v>
      </c>
      <c r="Y44" s="316">
        <v>0.318</v>
      </c>
      <c r="Z44" s="319">
        <v>0.54600000000000004</v>
      </c>
      <c r="AA44" s="326">
        <v>0.33</v>
      </c>
      <c r="AB44" s="319">
        <v>0.70799999999999996</v>
      </c>
      <c r="AC44" s="333">
        <v>0</v>
      </c>
      <c r="AD44" s="323">
        <v>0.13800000000000001</v>
      </c>
      <c r="AE44" s="319">
        <v>0.54600000000000048</v>
      </c>
      <c r="AF44" s="316">
        <v>0.78</v>
      </c>
      <c r="AG44" s="323">
        <v>0.52800000000000002</v>
      </c>
      <c r="AH44" s="323">
        <v>-999</v>
      </c>
      <c r="AI44" s="329">
        <v>0.93</v>
      </c>
      <c r="AJ44" s="294">
        <v>-999</v>
      </c>
      <c r="AK44" s="297">
        <f t="shared" si="29"/>
        <v>45126.989583333328</v>
      </c>
      <c r="AL44" s="293">
        <f t="shared" si="30"/>
        <v>6.1059907834101379</v>
      </c>
      <c r="AM44" s="293">
        <f t="shared" si="31"/>
        <v>14.976958525345621</v>
      </c>
      <c r="AN44" s="306">
        <f t="shared" si="10"/>
        <v>10.541474654377879</v>
      </c>
      <c r="AO44" s="294">
        <f t="shared" si="32"/>
        <v>10.483870967741936</v>
      </c>
      <c r="AP44" s="294">
        <f t="shared" si="33"/>
        <v>13.594470046082948</v>
      </c>
      <c r="AQ44" s="294">
        <f t="shared" si="34"/>
        <v>10.483870967741945</v>
      </c>
      <c r="AR44" s="294">
        <f t="shared" si="26"/>
        <v>-999</v>
      </c>
      <c r="AS44" s="310">
        <f t="shared" si="2"/>
        <v>11.520737327188941</v>
      </c>
      <c r="AT44" s="294">
        <f t="shared" si="35"/>
        <v>6.3364055299539173</v>
      </c>
      <c r="AU44" s="308">
        <f t="shared" si="15"/>
        <v>-999</v>
      </c>
      <c r="AV44" s="294">
        <f t="shared" si="36"/>
        <v>2.6497695852534564</v>
      </c>
      <c r="AW44" s="294">
        <f t="shared" si="37"/>
        <v>10.138248847926267</v>
      </c>
      <c r="AX44" s="310">
        <f t="shared" si="22"/>
        <v>6.3748079877112138</v>
      </c>
      <c r="AY44" s="293">
        <f t="shared" si="38"/>
        <v>0</v>
      </c>
      <c r="AZ44" s="296">
        <v>-999</v>
      </c>
      <c r="BA44" s="307">
        <f t="shared" si="23"/>
        <v>0</v>
      </c>
    </row>
    <row r="45" spans="1:53" ht="21" customHeight="1" x14ac:dyDescent="0.2">
      <c r="A45" s="297">
        <f t="shared" si="27"/>
        <v>45127.989583333328</v>
      </c>
      <c r="B45" s="298">
        <f t="shared" si="28"/>
        <v>5.2080000000000002</v>
      </c>
      <c r="Y45" s="316">
        <v>0.44400000000000001</v>
      </c>
      <c r="Z45" s="319">
        <v>0.86399999999999999</v>
      </c>
      <c r="AA45" s="326">
        <v>0.378</v>
      </c>
      <c r="AB45" s="319">
        <v>0.79200000000000004</v>
      </c>
      <c r="AC45" s="332">
        <v>0</v>
      </c>
      <c r="AD45" s="326">
        <v>0.16800000000000001</v>
      </c>
      <c r="AE45" s="319">
        <v>0.54000000000000048</v>
      </c>
      <c r="AF45" s="316">
        <v>0.96</v>
      </c>
      <c r="AG45" s="326">
        <v>0.71399999999999997</v>
      </c>
      <c r="AH45" s="323">
        <v>-999</v>
      </c>
      <c r="AI45" s="332">
        <v>0.91200000000000003</v>
      </c>
      <c r="AJ45" s="294">
        <v>-999</v>
      </c>
      <c r="AK45" s="297">
        <f t="shared" si="29"/>
        <v>45127.989583333328</v>
      </c>
      <c r="AL45" s="293">
        <f t="shared" si="30"/>
        <v>8.5253456221198149</v>
      </c>
      <c r="AM45" s="293">
        <f t="shared" si="31"/>
        <v>18.433179723502302</v>
      </c>
      <c r="AN45" s="306">
        <f t="shared" si="10"/>
        <v>13.479262672811059</v>
      </c>
      <c r="AO45" s="294">
        <f t="shared" si="32"/>
        <v>16.589861751152075</v>
      </c>
      <c r="AP45" s="294">
        <f t="shared" si="33"/>
        <v>15.2073732718894</v>
      </c>
      <c r="AQ45" s="294">
        <f t="shared" si="34"/>
        <v>10.368663594470055</v>
      </c>
      <c r="AR45" s="294">
        <f t="shared" si="26"/>
        <v>-999</v>
      </c>
      <c r="AS45" s="310">
        <f t="shared" si="2"/>
        <v>14.055299539170511</v>
      </c>
      <c r="AT45" s="294">
        <f t="shared" si="35"/>
        <v>7.2580645161290311</v>
      </c>
      <c r="AU45" s="308">
        <f t="shared" si="15"/>
        <v>-999</v>
      </c>
      <c r="AV45" s="294">
        <f t="shared" si="36"/>
        <v>3.2258064516129035</v>
      </c>
      <c r="AW45" s="294">
        <f t="shared" si="37"/>
        <v>13.709677419354836</v>
      </c>
      <c r="AX45" s="310">
        <f t="shared" si="22"/>
        <v>8.0645161290322562</v>
      </c>
      <c r="AY45" s="293">
        <f t="shared" si="38"/>
        <v>0</v>
      </c>
      <c r="AZ45" s="296">
        <v>-999</v>
      </c>
      <c r="BA45" s="307">
        <f t="shared" si="23"/>
        <v>0</v>
      </c>
    </row>
    <row r="46" spans="1:53" ht="21" customHeight="1" x14ac:dyDescent="0.2">
      <c r="A46" s="297">
        <f t="shared" ref="A46" si="39">A45+1</f>
        <v>45128.989583333328</v>
      </c>
      <c r="B46" s="298">
        <f t="shared" ref="B46" si="40">B45</f>
        <v>5.2080000000000002</v>
      </c>
      <c r="Y46" s="316">
        <v>0.71399999999999997</v>
      </c>
      <c r="Z46" s="319">
        <v>1.194</v>
      </c>
      <c r="AA46" s="326">
        <v>0.55200000000000005</v>
      </c>
      <c r="AB46" s="319">
        <v>0.91200000000000003</v>
      </c>
      <c r="AC46" s="332">
        <v>0.22800000000000001</v>
      </c>
      <c r="AD46" s="323">
        <v>0.25800000000000001</v>
      </c>
      <c r="AE46" s="319">
        <v>0.63600000000000012</v>
      </c>
      <c r="AF46" s="316">
        <v>1.1339999999999999</v>
      </c>
      <c r="AG46" s="323">
        <v>0.98399999999999999</v>
      </c>
      <c r="AH46" s="323">
        <v>-999</v>
      </c>
      <c r="AI46" s="329">
        <v>6.0000000000000001E-3</v>
      </c>
      <c r="AJ46" s="294">
        <v>-999</v>
      </c>
      <c r="AK46" s="297">
        <f t="shared" si="29"/>
        <v>45128.989583333328</v>
      </c>
      <c r="AL46" s="293">
        <f t="shared" si="30"/>
        <v>13.709677419354836</v>
      </c>
      <c r="AM46" s="293">
        <f t="shared" si="31"/>
        <v>21.774193548387096</v>
      </c>
      <c r="AN46" s="306">
        <f t="shared" si="10"/>
        <v>17.741935483870968</v>
      </c>
      <c r="AO46" s="294">
        <f t="shared" si="32"/>
        <v>22.926267281105989</v>
      </c>
      <c r="AP46" s="294">
        <f t="shared" si="33"/>
        <v>17.511520737327189</v>
      </c>
      <c r="AQ46" s="294">
        <f t="shared" si="34"/>
        <v>12.211981566820278</v>
      </c>
      <c r="AR46" s="294">
        <f t="shared" ref="AR46" si="41">IF(AJ46&gt;=0,100*AJ46/($B46),-999)</f>
        <v>-999</v>
      </c>
      <c r="AS46" s="310">
        <f t="shared" si="2"/>
        <v>17.549923195084485</v>
      </c>
      <c r="AT46" s="294">
        <f t="shared" si="35"/>
        <v>10.599078341013826</v>
      </c>
      <c r="AU46" s="308">
        <f t="shared" si="15"/>
        <v>-999</v>
      </c>
      <c r="AV46" s="294">
        <f t="shared" si="36"/>
        <v>4.9539170506912438</v>
      </c>
      <c r="AW46" s="294">
        <f t="shared" si="37"/>
        <v>18.894009216589861</v>
      </c>
      <c r="AX46" s="310">
        <f t="shared" si="22"/>
        <v>11.482334869431645</v>
      </c>
      <c r="AY46" s="293">
        <f t="shared" si="38"/>
        <v>4.3778801843317972</v>
      </c>
      <c r="AZ46" s="296">
        <v>-999</v>
      </c>
      <c r="BA46" s="307">
        <f t="shared" si="23"/>
        <v>4.3778801843317972</v>
      </c>
    </row>
    <row r="47" spans="1:53" ht="21" customHeight="1" x14ac:dyDescent="0.2">
      <c r="A47" s="297">
        <f t="shared" ref="A47:A48" si="42">A46+1</f>
        <v>45129.989583333328</v>
      </c>
      <c r="B47" s="298">
        <f t="shared" ref="B47:B48" si="43">B46</f>
        <v>5.2080000000000002</v>
      </c>
      <c r="Y47" s="316">
        <v>1.08</v>
      </c>
      <c r="Z47" s="319">
        <v>1.6559999999999999</v>
      </c>
      <c r="AA47" s="326">
        <v>0.73799999999999999</v>
      </c>
      <c r="AB47" s="319">
        <v>1.1519999999999999</v>
      </c>
      <c r="AC47" s="332">
        <v>0.38400000000000001</v>
      </c>
      <c r="AD47" s="326">
        <v>0.36599999999999999</v>
      </c>
      <c r="AE47" s="319">
        <v>0.85799999999999987</v>
      </c>
      <c r="AF47" s="316">
        <v>1.3680000000000001</v>
      </c>
      <c r="AG47" s="326">
        <v>1.29</v>
      </c>
      <c r="AH47" s="323">
        <v>-999</v>
      </c>
      <c r="AI47" s="332">
        <v>0.18</v>
      </c>
      <c r="AJ47" s="294">
        <v>-999</v>
      </c>
      <c r="AK47" s="297">
        <f t="shared" si="29"/>
        <v>45129.989583333328</v>
      </c>
      <c r="AL47" s="293">
        <f t="shared" si="30"/>
        <v>20.737327188940093</v>
      </c>
      <c r="AM47" s="293">
        <f t="shared" si="31"/>
        <v>26.267281105990783</v>
      </c>
      <c r="AN47" s="306">
        <f t="shared" si="10"/>
        <v>23.502304147465438</v>
      </c>
      <c r="AO47" s="294">
        <f t="shared" si="32"/>
        <v>31.797235023041473</v>
      </c>
      <c r="AP47" s="294">
        <f t="shared" si="33"/>
        <v>22.119815668202762</v>
      </c>
      <c r="AQ47" s="294">
        <f t="shared" si="34"/>
        <v>16.474654377880181</v>
      </c>
      <c r="AR47" s="294">
        <f t="shared" ref="AR47" si="44">IF(AJ47&gt;=0,100*AJ47/($B47),-999)</f>
        <v>-999</v>
      </c>
      <c r="AS47" s="310">
        <f t="shared" si="2"/>
        <v>23.463901689708138</v>
      </c>
      <c r="AT47" s="294">
        <f t="shared" si="35"/>
        <v>14.170506912442395</v>
      </c>
      <c r="AU47" s="308">
        <f t="shared" si="15"/>
        <v>-999</v>
      </c>
      <c r="AV47" s="294">
        <f t="shared" si="36"/>
        <v>7.0276497695852536</v>
      </c>
      <c r="AW47" s="294">
        <f t="shared" si="37"/>
        <v>24.769585253456221</v>
      </c>
      <c r="AX47" s="310">
        <f t="shared" si="22"/>
        <v>15.32258064516129</v>
      </c>
      <c r="AY47" s="293">
        <f t="shared" si="38"/>
        <v>7.3732718894009208</v>
      </c>
      <c r="AZ47" s="296">
        <v>-999</v>
      </c>
      <c r="BA47" s="307">
        <f t="shared" si="23"/>
        <v>7.3732718894009208</v>
      </c>
    </row>
    <row r="48" spans="1:53" ht="21" customHeight="1" x14ac:dyDescent="0.2">
      <c r="A48" s="297">
        <f t="shared" si="42"/>
        <v>45130.989583333328</v>
      </c>
      <c r="B48" s="298">
        <f t="shared" si="43"/>
        <v>5.2080000000000002</v>
      </c>
      <c r="Y48" s="293">
        <v>-999</v>
      </c>
      <c r="Z48" s="319">
        <v>1.554</v>
      </c>
      <c r="AA48" s="326">
        <v>0.72599999999999998</v>
      </c>
      <c r="AB48" s="319">
        <v>1.1339999999999999</v>
      </c>
      <c r="AC48" s="332">
        <v>0</v>
      </c>
      <c r="AD48" s="326">
        <v>0.15</v>
      </c>
      <c r="AE48" s="319">
        <v>0</v>
      </c>
      <c r="AF48" s="316">
        <v>1.1579999999999999</v>
      </c>
      <c r="AG48" s="326">
        <v>1.044</v>
      </c>
      <c r="AH48" s="323">
        <v>-999</v>
      </c>
      <c r="AI48" s="332">
        <v>0.126</v>
      </c>
      <c r="AJ48" s="294">
        <v>-999</v>
      </c>
      <c r="AK48" s="297">
        <f t="shared" si="29"/>
        <v>45130.989583333328</v>
      </c>
      <c r="AL48" s="293">
        <f t="shared" si="30"/>
        <v>-999</v>
      </c>
      <c r="AM48" s="293">
        <f t="shared" si="31"/>
        <v>22.235023041474655</v>
      </c>
      <c r="AN48" s="306">
        <f t="shared" si="10"/>
        <v>22.235023041474655</v>
      </c>
      <c r="AO48" s="294">
        <f t="shared" si="32"/>
        <v>29.838709677419356</v>
      </c>
      <c r="AP48" s="294">
        <f t="shared" si="33"/>
        <v>21.774193548387096</v>
      </c>
      <c r="AQ48" s="294">
        <f t="shared" si="34"/>
        <v>0</v>
      </c>
      <c r="AR48" s="294">
        <f t="shared" ref="AR48" si="45">IF(AJ48&gt;=0,100*AJ48/($B48),-999)</f>
        <v>-999</v>
      </c>
      <c r="AS48" s="310">
        <f t="shared" si="2"/>
        <v>25.806451612903224</v>
      </c>
      <c r="AT48" s="294">
        <f t="shared" si="35"/>
        <v>13.940092165898616</v>
      </c>
      <c r="AU48" s="308">
        <f t="shared" si="15"/>
        <v>-999</v>
      </c>
      <c r="AV48" s="294">
        <f t="shared" si="36"/>
        <v>2.8801843317972349</v>
      </c>
      <c r="AW48" s="294">
        <f t="shared" si="37"/>
        <v>20.046082949308754</v>
      </c>
      <c r="AX48" s="310">
        <f t="shared" si="22"/>
        <v>12.288786482334869</v>
      </c>
      <c r="AY48" s="293">
        <f t="shared" si="38"/>
        <v>0</v>
      </c>
      <c r="AZ48" s="296">
        <v>-999</v>
      </c>
      <c r="BA48" s="307">
        <f t="shared" si="23"/>
        <v>0</v>
      </c>
    </row>
    <row r="49" spans="1:53" ht="21" customHeight="1" x14ac:dyDescent="0.2">
      <c r="A49" s="297">
        <f t="shared" ref="A49" si="46">A48+1</f>
        <v>45131.989583333328</v>
      </c>
      <c r="B49" s="298">
        <f t="shared" ref="B49" si="47">B48</f>
        <v>5.2080000000000002</v>
      </c>
      <c r="Y49" s="316">
        <v>1.1759999999999999</v>
      </c>
      <c r="Z49" s="319">
        <v>1.944</v>
      </c>
      <c r="AA49" s="326">
        <v>0.58199999999999996</v>
      </c>
      <c r="AB49" s="319">
        <v>1.29</v>
      </c>
      <c r="AC49" s="332">
        <v>0.14399999999999999</v>
      </c>
      <c r="AD49" s="323">
        <v>0.252</v>
      </c>
      <c r="AE49" s="294">
        <v>0.6</v>
      </c>
      <c r="AF49" s="316">
        <v>1.41</v>
      </c>
      <c r="AG49" s="326">
        <v>1.44</v>
      </c>
      <c r="AH49" s="323">
        <v>-999</v>
      </c>
      <c r="AI49" s="332">
        <v>0.13800000000000001</v>
      </c>
      <c r="AJ49" s="294">
        <v>-999</v>
      </c>
      <c r="AK49" s="297">
        <f t="shared" si="29"/>
        <v>45131.989583333328</v>
      </c>
      <c r="AL49" s="293">
        <f t="shared" si="30"/>
        <v>22.58064516129032</v>
      </c>
      <c r="AM49" s="293">
        <f t="shared" si="31"/>
        <v>27.073732718894007</v>
      </c>
      <c r="AN49" s="306">
        <f t="shared" si="10"/>
        <v>24.827188940092164</v>
      </c>
      <c r="AO49" s="294">
        <f t="shared" si="32"/>
        <v>37.327188940092164</v>
      </c>
      <c r="AP49" s="294">
        <f t="shared" si="33"/>
        <v>24.769585253456221</v>
      </c>
      <c r="AQ49" s="294">
        <f t="shared" si="34"/>
        <v>11.52073732718894</v>
      </c>
      <c r="AR49" s="294">
        <f t="shared" ref="AR49" si="48">IF(AJ49&gt;=0,100*AJ49/($B49),-999)</f>
        <v>-999</v>
      </c>
      <c r="AS49" s="310">
        <f t="shared" si="2"/>
        <v>24.539170506912441</v>
      </c>
      <c r="AT49" s="294">
        <f t="shared" si="35"/>
        <v>11.17511520737327</v>
      </c>
      <c r="AU49" s="308">
        <f t="shared" si="15"/>
        <v>-999</v>
      </c>
      <c r="AV49" s="294">
        <f t="shared" si="36"/>
        <v>4.8387096774193541</v>
      </c>
      <c r="AW49" s="294">
        <f t="shared" si="37"/>
        <v>27.649769585253456</v>
      </c>
      <c r="AX49" s="310">
        <f t="shared" si="22"/>
        <v>14.554531490015359</v>
      </c>
      <c r="AY49" s="293">
        <f t="shared" si="38"/>
        <v>2.7649769585253452</v>
      </c>
      <c r="AZ49" s="296">
        <v>-999</v>
      </c>
      <c r="BA49" s="307">
        <f t="shared" si="23"/>
        <v>2.7649769585253452</v>
      </c>
    </row>
    <row r="50" spans="1:53" ht="21" customHeight="1" x14ac:dyDescent="0.2">
      <c r="A50" s="297">
        <f t="shared" ref="A50:A54" si="49">A49+1</f>
        <v>45132.989583333328</v>
      </c>
      <c r="B50" s="298">
        <f t="shared" ref="B50:B54" si="50">B49</f>
        <v>5.2080000000000002</v>
      </c>
      <c r="Y50" s="316">
        <v>1.458</v>
      </c>
      <c r="Z50" s="319">
        <v>2.2200000000000002</v>
      </c>
      <c r="AA50" s="326">
        <v>0.53400000000000003</v>
      </c>
      <c r="AB50" s="319">
        <v>1.482</v>
      </c>
      <c r="AC50" s="333">
        <v>0.27600000000000002</v>
      </c>
      <c r="AD50" s="323">
        <v>8.4000000000000005E-2</v>
      </c>
      <c r="AE50" s="319">
        <v>1.05</v>
      </c>
      <c r="AF50" s="316">
        <v>1.554</v>
      </c>
      <c r="AG50" s="327">
        <v>1.776</v>
      </c>
      <c r="AH50" s="323">
        <v>-999</v>
      </c>
      <c r="AI50" s="329">
        <v>0.318</v>
      </c>
      <c r="AJ50" s="294">
        <v>-999</v>
      </c>
      <c r="AK50" s="297">
        <f t="shared" si="29"/>
        <v>45132.989583333328</v>
      </c>
      <c r="AL50" s="293">
        <f t="shared" si="30"/>
        <v>27.995391705069121</v>
      </c>
      <c r="AM50" s="293">
        <f t="shared" si="31"/>
        <v>29.838709677419356</v>
      </c>
      <c r="AN50" s="306">
        <f t="shared" si="10"/>
        <v>28.917050691244238</v>
      </c>
      <c r="AO50" s="294">
        <f t="shared" si="32"/>
        <v>42.626728110599082</v>
      </c>
      <c r="AP50" s="294">
        <f t="shared" si="33"/>
        <v>28.45622119815668</v>
      </c>
      <c r="AQ50" s="294">
        <f t="shared" si="34"/>
        <v>20.161290322580644</v>
      </c>
      <c r="AR50" s="294">
        <f t="shared" ref="AR50" si="51">IF(AJ50&gt;=0,100*AJ50/($B50),-999)</f>
        <v>-999</v>
      </c>
      <c r="AS50" s="310">
        <f t="shared" si="2"/>
        <v>30.414746543778801</v>
      </c>
      <c r="AT50" s="294">
        <f t="shared" si="35"/>
        <v>10.253456221198157</v>
      </c>
      <c r="AU50" s="308">
        <f t="shared" si="15"/>
        <v>-999</v>
      </c>
      <c r="AV50" s="294">
        <f t="shared" si="36"/>
        <v>1.6129032258064517</v>
      </c>
      <c r="AW50" s="294">
        <f t="shared" si="37"/>
        <v>34.10138248847926</v>
      </c>
      <c r="AX50" s="310">
        <f t="shared" si="22"/>
        <v>15.32258064516129</v>
      </c>
      <c r="AY50" s="293">
        <f t="shared" si="38"/>
        <v>5.2995391705069128</v>
      </c>
      <c r="AZ50" s="296">
        <v>-999</v>
      </c>
      <c r="BA50" s="307">
        <f t="shared" si="23"/>
        <v>5.2995391705069128</v>
      </c>
    </row>
    <row r="51" spans="1:53" ht="21" customHeight="1" x14ac:dyDescent="0.2">
      <c r="A51" s="297">
        <f t="shared" si="49"/>
        <v>45133.989583333328</v>
      </c>
      <c r="B51" s="298">
        <f t="shared" si="50"/>
        <v>5.2080000000000002</v>
      </c>
      <c r="Y51" s="316">
        <v>1.4279999999999999</v>
      </c>
      <c r="Z51" s="319">
        <v>2.16</v>
      </c>
      <c r="AA51" s="326">
        <v>0.56399999999999995</v>
      </c>
      <c r="AB51" s="294">
        <v>-999</v>
      </c>
      <c r="AC51" s="332">
        <v>0.3</v>
      </c>
      <c r="AD51" s="323">
        <v>0.114</v>
      </c>
      <c r="AE51" s="294">
        <v>1.23</v>
      </c>
      <c r="AF51" s="293">
        <v>1.56</v>
      </c>
      <c r="AG51" s="326">
        <v>1.944</v>
      </c>
      <c r="AH51" s="323">
        <v>-999</v>
      </c>
      <c r="AI51" s="332">
        <v>0.36599999999999999</v>
      </c>
      <c r="AJ51" s="294">
        <v>-999</v>
      </c>
      <c r="AK51" s="297">
        <f t="shared" si="29"/>
        <v>45133.989583333328</v>
      </c>
      <c r="AL51" s="293">
        <f t="shared" si="30"/>
        <v>27.419354838709673</v>
      </c>
      <c r="AM51" s="293">
        <f t="shared" si="31"/>
        <v>29.953917050691242</v>
      </c>
      <c r="AN51" s="306">
        <f t="shared" si="10"/>
        <v>28.686635944700456</v>
      </c>
      <c r="AO51" s="294">
        <f t="shared" si="32"/>
        <v>41.474654377880185</v>
      </c>
      <c r="AP51" s="294">
        <f t="shared" si="33"/>
        <v>-999</v>
      </c>
      <c r="AQ51" s="294">
        <f t="shared" si="34"/>
        <v>23.617511520737327</v>
      </c>
      <c r="AR51" s="294">
        <f t="shared" ref="AR51" si="52">IF(AJ51&gt;=0,100*AJ51/($B51),-999)</f>
        <v>-999</v>
      </c>
      <c r="AS51" s="310">
        <f t="shared" si="2"/>
        <v>32.546082949308754</v>
      </c>
      <c r="AT51" s="294">
        <f t="shared" si="35"/>
        <v>10.829493087557601</v>
      </c>
      <c r="AU51" s="308">
        <f t="shared" si="15"/>
        <v>-999</v>
      </c>
      <c r="AV51" s="294">
        <f t="shared" si="36"/>
        <v>2.1889400921658986</v>
      </c>
      <c r="AW51" s="294">
        <f t="shared" si="37"/>
        <v>37.327188940092164</v>
      </c>
      <c r="AX51" s="310">
        <f t="shared" si="22"/>
        <v>16.781874039938554</v>
      </c>
      <c r="AY51" s="293">
        <f t="shared" si="38"/>
        <v>5.7603686635944698</v>
      </c>
      <c r="AZ51" s="296">
        <v>-999</v>
      </c>
      <c r="BA51" s="307">
        <f t="shared" si="23"/>
        <v>5.7603686635944698</v>
      </c>
    </row>
    <row r="52" spans="1:53" ht="21" customHeight="1" x14ac:dyDescent="0.2">
      <c r="A52" s="297">
        <f t="shared" si="49"/>
        <v>45134.989583333328</v>
      </c>
      <c r="B52" s="298">
        <f t="shared" si="50"/>
        <v>5.2080000000000002</v>
      </c>
      <c r="Y52" s="316">
        <v>1.6439999999999999</v>
      </c>
      <c r="Z52" s="319">
        <v>2.4420000000000002</v>
      </c>
      <c r="AA52" s="326">
        <v>0.64800000000000002</v>
      </c>
      <c r="AB52" s="319">
        <v>1.5960000000000001</v>
      </c>
      <c r="AC52" s="333">
        <v>0.312</v>
      </c>
      <c r="AD52" s="323">
        <v>0.18</v>
      </c>
      <c r="AE52" s="294">
        <v>1.4339999999999999</v>
      </c>
      <c r="AF52" s="293">
        <v>1.65</v>
      </c>
      <c r="AG52" s="323">
        <v>2.1120000000000001</v>
      </c>
      <c r="AH52" s="323">
        <v>-999</v>
      </c>
      <c r="AI52" s="329">
        <v>0.51</v>
      </c>
      <c r="AJ52" s="294">
        <v>-999</v>
      </c>
      <c r="AK52" s="297">
        <f t="shared" si="29"/>
        <v>45134.989583333328</v>
      </c>
      <c r="AL52" s="293">
        <f t="shared" si="30"/>
        <v>31.56682027649769</v>
      </c>
      <c r="AM52" s="293">
        <f t="shared" si="31"/>
        <v>31.682027649769584</v>
      </c>
      <c r="AN52" s="306">
        <f t="shared" si="10"/>
        <v>31.624423963133637</v>
      </c>
      <c r="AO52" s="294">
        <f t="shared" si="32"/>
        <v>46.889400921658989</v>
      </c>
      <c r="AP52" s="294">
        <f t="shared" si="33"/>
        <v>30.645161290322584</v>
      </c>
      <c r="AQ52" s="294">
        <f t="shared" si="34"/>
        <v>27.534562211981566</v>
      </c>
      <c r="AR52" s="294">
        <f t="shared" ref="AR52" si="53">IF(AJ52&gt;=0,100*AJ52/($B52),-999)</f>
        <v>-999</v>
      </c>
      <c r="AS52" s="310">
        <f t="shared" si="2"/>
        <v>35.023041474654384</v>
      </c>
      <c r="AT52" s="294">
        <f t="shared" si="35"/>
        <v>12.442396313364055</v>
      </c>
      <c r="AU52" s="308">
        <f t="shared" si="15"/>
        <v>-999</v>
      </c>
      <c r="AV52" s="294">
        <f t="shared" si="36"/>
        <v>3.4562211981566819</v>
      </c>
      <c r="AW52" s="294">
        <f t="shared" si="37"/>
        <v>40.552995391705068</v>
      </c>
      <c r="AX52" s="310">
        <f t="shared" si="22"/>
        <v>18.817204301075268</v>
      </c>
      <c r="AY52" s="293">
        <f t="shared" si="38"/>
        <v>5.9907834101382482</v>
      </c>
      <c r="AZ52" s="296">
        <v>-999</v>
      </c>
      <c r="BA52" s="307">
        <f t="shared" si="23"/>
        <v>5.9907834101382482</v>
      </c>
    </row>
    <row r="53" spans="1:53" ht="21" customHeight="1" x14ac:dyDescent="0.2">
      <c r="A53" s="297">
        <f t="shared" si="49"/>
        <v>45135.989583333328</v>
      </c>
      <c r="B53" s="298">
        <f t="shared" si="50"/>
        <v>5.2080000000000002</v>
      </c>
      <c r="Y53" s="316">
        <v>0.61199999999999999</v>
      </c>
      <c r="Z53" s="319">
        <v>1.65</v>
      </c>
      <c r="AA53" s="326">
        <v>0.63</v>
      </c>
      <c r="AB53" s="319">
        <v>1.248</v>
      </c>
      <c r="AC53" s="329">
        <v>0</v>
      </c>
      <c r="AD53" s="323">
        <v>0</v>
      </c>
      <c r="AE53" s="294">
        <v>2.4E-2</v>
      </c>
      <c r="AF53" s="293">
        <v>-999</v>
      </c>
      <c r="AG53" s="323">
        <v>0.89400000000000002</v>
      </c>
      <c r="AH53" s="323">
        <v>-999</v>
      </c>
      <c r="AI53" s="333">
        <v>0.13800000000000001</v>
      </c>
      <c r="AJ53" s="294">
        <v>-999</v>
      </c>
      <c r="AK53" s="297">
        <f t="shared" si="29"/>
        <v>45135.989583333328</v>
      </c>
      <c r="AL53" s="293">
        <f t="shared" si="30"/>
        <v>11.751152073732717</v>
      </c>
      <c r="AM53" s="293">
        <f t="shared" si="31"/>
        <v>-999</v>
      </c>
      <c r="AN53" s="306">
        <f t="shared" si="10"/>
        <v>11.751152073732717</v>
      </c>
      <c r="AO53" s="294">
        <f t="shared" si="32"/>
        <v>31.682027649769584</v>
      </c>
      <c r="AP53" s="294">
        <f t="shared" si="33"/>
        <v>23.963133640552993</v>
      </c>
      <c r="AQ53" s="294">
        <f t="shared" si="34"/>
        <v>0.46082949308755755</v>
      </c>
      <c r="AR53" s="294">
        <f t="shared" ref="AR53" si="54">IF(AJ53&gt;=0,100*AJ53/($B53),-999)</f>
        <v>-999</v>
      </c>
      <c r="AS53" s="310">
        <f t="shared" si="2"/>
        <v>18.701996927803378</v>
      </c>
      <c r="AT53" s="294">
        <f t="shared" si="35"/>
        <v>12.096774193548386</v>
      </c>
      <c r="AU53" s="308">
        <f t="shared" si="15"/>
        <v>-999</v>
      </c>
      <c r="AV53" s="294">
        <f t="shared" si="36"/>
        <v>0</v>
      </c>
      <c r="AW53" s="294">
        <f t="shared" si="37"/>
        <v>17.16589861751152</v>
      </c>
      <c r="AX53" s="310">
        <f t="shared" si="22"/>
        <v>14.631336405529954</v>
      </c>
      <c r="AY53" s="293">
        <f t="shared" si="38"/>
        <v>0</v>
      </c>
      <c r="AZ53" s="296">
        <v>-999</v>
      </c>
      <c r="BA53" s="307">
        <f t="shared" si="23"/>
        <v>0</v>
      </c>
    </row>
    <row r="54" spans="1:53" ht="21" customHeight="1" x14ac:dyDescent="0.2">
      <c r="A54" s="297">
        <f t="shared" si="49"/>
        <v>45136.989583333328</v>
      </c>
      <c r="B54" s="298">
        <f t="shared" si="50"/>
        <v>5.2080000000000002</v>
      </c>
      <c r="Y54" s="293">
        <v>-999</v>
      </c>
      <c r="Z54" s="319">
        <v>0.97799999999999998</v>
      </c>
      <c r="AA54" s="326">
        <v>0.58199999999999996</v>
      </c>
      <c r="AB54" s="294">
        <v>-999</v>
      </c>
      <c r="AC54" s="329">
        <v>0</v>
      </c>
      <c r="AD54" s="323">
        <v>0</v>
      </c>
      <c r="AE54" s="294">
        <v>0</v>
      </c>
      <c r="AF54" s="293">
        <v>-999</v>
      </c>
      <c r="AG54" s="323">
        <v>0.432</v>
      </c>
      <c r="AH54" s="323">
        <v>-999</v>
      </c>
      <c r="AI54" s="329">
        <v>5.3999999999999999E-2</v>
      </c>
      <c r="AJ54" s="294">
        <v>-999</v>
      </c>
      <c r="AK54" s="297">
        <f t="shared" si="29"/>
        <v>45136.989583333328</v>
      </c>
      <c r="AL54" s="293">
        <f t="shared" si="30"/>
        <v>-999</v>
      </c>
      <c r="AM54" s="293">
        <f t="shared" si="31"/>
        <v>-999</v>
      </c>
      <c r="AN54" s="306" t="e">
        <f t="shared" si="10"/>
        <v>#DIV/0!</v>
      </c>
      <c r="AO54" s="294">
        <f t="shared" si="32"/>
        <v>18.778801843317972</v>
      </c>
      <c r="AP54" s="294">
        <f t="shared" si="33"/>
        <v>-999</v>
      </c>
      <c r="AQ54" s="294">
        <f t="shared" si="34"/>
        <v>0</v>
      </c>
      <c r="AR54" s="294">
        <f t="shared" ref="AR54" si="55">IF(AJ54&gt;=0,100*AJ54/($B54),-999)</f>
        <v>-999</v>
      </c>
      <c r="AS54" s="310">
        <f t="shared" si="2"/>
        <v>18.778801843317972</v>
      </c>
      <c r="AT54" s="294">
        <f t="shared" si="35"/>
        <v>11.17511520737327</v>
      </c>
      <c r="AU54" s="308">
        <f t="shared" si="15"/>
        <v>-999</v>
      </c>
      <c r="AV54" s="294">
        <f t="shared" si="36"/>
        <v>0</v>
      </c>
      <c r="AW54" s="294">
        <f t="shared" si="37"/>
        <v>8.2949308755760374</v>
      </c>
      <c r="AX54" s="310">
        <f t="shared" si="22"/>
        <v>9.7350230414746548</v>
      </c>
      <c r="AY54" s="293">
        <f t="shared" si="38"/>
        <v>0</v>
      </c>
      <c r="AZ54" s="296">
        <v>-999</v>
      </c>
      <c r="BA54" s="307">
        <f t="shared" si="23"/>
        <v>0</v>
      </c>
    </row>
    <row r="55" spans="1:53" ht="21" customHeight="1" x14ac:dyDescent="0.2">
      <c r="A55" s="297">
        <f>A54+1</f>
        <v>45137.989583333328</v>
      </c>
      <c r="B55" s="298">
        <f>B54</f>
        <v>5.2080000000000002</v>
      </c>
      <c r="Y55" s="316">
        <v>2.4E-2</v>
      </c>
      <c r="Z55" s="319">
        <v>1.284</v>
      </c>
      <c r="AA55" s="326">
        <v>0.63</v>
      </c>
      <c r="AB55" s="319">
        <v>0.438</v>
      </c>
      <c r="AC55" s="333">
        <v>0</v>
      </c>
      <c r="AD55" s="323">
        <v>0</v>
      </c>
      <c r="AE55" s="319">
        <v>0.156</v>
      </c>
      <c r="AF55" s="316">
        <v>0.51600000000000001</v>
      </c>
      <c r="AG55" s="323">
        <v>0.66600000000000004</v>
      </c>
      <c r="AH55" s="323">
        <v>-999</v>
      </c>
      <c r="AI55" s="329">
        <v>7.8E-2</v>
      </c>
      <c r="AJ55" s="294">
        <v>-999</v>
      </c>
      <c r="AK55" s="297">
        <f t="shared" si="29"/>
        <v>45137.989583333328</v>
      </c>
      <c r="AL55" s="293">
        <f t="shared" si="30"/>
        <v>0.46082949308755755</v>
      </c>
      <c r="AM55" s="293">
        <f t="shared" si="31"/>
        <v>9.9078341013824875</v>
      </c>
      <c r="AN55" s="306">
        <f t="shared" si="10"/>
        <v>5.1843317972350222</v>
      </c>
      <c r="AO55" s="294">
        <f t="shared" si="32"/>
        <v>24.654377880184331</v>
      </c>
      <c r="AP55" s="294">
        <f t="shared" si="33"/>
        <v>8.4101382488479253</v>
      </c>
      <c r="AQ55" s="294">
        <f t="shared" si="34"/>
        <v>2.9953917050691241</v>
      </c>
      <c r="AR55" s="294">
        <f t="shared" ref="AR55:AR61" si="56">IF(AJ55&gt;=0,100*AJ55/($B55),-999)</f>
        <v>-999</v>
      </c>
      <c r="AS55" s="310">
        <f t="shared" si="2"/>
        <v>12.019969278033793</v>
      </c>
      <c r="AT55" s="294">
        <f t="shared" si="35"/>
        <v>12.096774193548386</v>
      </c>
      <c r="AU55" s="308">
        <f t="shared" si="15"/>
        <v>-999</v>
      </c>
      <c r="AV55" s="294">
        <f t="shared" si="36"/>
        <v>0</v>
      </c>
      <c r="AW55" s="294">
        <f t="shared" si="37"/>
        <v>12.788018433179724</v>
      </c>
      <c r="AX55" s="310">
        <f t="shared" si="22"/>
        <v>12.442396313364055</v>
      </c>
      <c r="AY55" s="293">
        <f t="shared" si="38"/>
        <v>0</v>
      </c>
      <c r="AZ55" s="296">
        <v>-999</v>
      </c>
      <c r="BA55" s="307">
        <f t="shared" si="23"/>
        <v>0</v>
      </c>
    </row>
    <row r="56" spans="1:53" ht="21" customHeight="1" x14ac:dyDescent="0.2">
      <c r="A56" s="297">
        <f>A55+1</f>
        <v>45138.989583333328</v>
      </c>
      <c r="B56" s="298">
        <f>B55</f>
        <v>5.2080000000000002</v>
      </c>
      <c r="Y56" s="316">
        <v>0.34200000000000003</v>
      </c>
      <c r="Z56" s="319">
        <v>1.6140000000000001</v>
      </c>
      <c r="AA56" s="326">
        <v>0.70799999999999996</v>
      </c>
      <c r="AB56" s="319">
        <v>0.72</v>
      </c>
      <c r="AC56" s="329">
        <v>-999</v>
      </c>
      <c r="AD56" s="323">
        <v>-999</v>
      </c>
      <c r="AE56" s="294">
        <v>0.58199999999999996</v>
      </c>
      <c r="AF56" s="293">
        <v>0.876</v>
      </c>
      <c r="AG56" s="326">
        <v>1.032</v>
      </c>
      <c r="AH56" s="323">
        <v>-999</v>
      </c>
      <c r="AI56" s="332">
        <v>0.13800000000000001</v>
      </c>
      <c r="AJ56" s="294">
        <v>-999</v>
      </c>
      <c r="AK56" s="297">
        <f t="shared" si="29"/>
        <v>45138.989583333328</v>
      </c>
      <c r="AL56" s="293">
        <f t="shared" si="30"/>
        <v>6.5668202764976957</v>
      </c>
      <c r="AM56" s="293">
        <f t="shared" si="31"/>
        <v>16.820276497695851</v>
      </c>
      <c r="AN56" s="306">
        <f t="shared" si="10"/>
        <v>11.693548387096772</v>
      </c>
      <c r="AO56" s="294">
        <f t="shared" si="32"/>
        <v>30.990783410138249</v>
      </c>
      <c r="AP56" s="294">
        <f t="shared" si="33"/>
        <v>13.824884792626728</v>
      </c>
      <c r="AQ56" s="294">
        <f t="shared" si="34"/>
        <v>11.17511520737327</v>
      </c>
      <c r="AR56" s="294">
        <f t="shared" si="56"/>
        <v>-999</v>
      </c>
      <c r="AS56" s="310">
        <f t="shared" si="2"/>
        <v>18.663594470046082</v>
      </c>
      <c r="AT56" s="294">
        <f t="shared" si="35"/>
        <v>13.594470046082948</v>
      </c>
      <c r="AU56" s="308">
        <f t="shared" si="15"/>
        <v>-999</v>
      </c>
      <c r="AV56" s="294">
        <f t="shared" si="36"/>
        <v>-999</v>
      </c>
      <c r="AW56" s="294">
        <f t="shared" si="37"/>
        <v>19.815668202764975</v>
      </c>
      <c r="AX56" s="310">
        <f t="shared" si="22"/>
        <v>16.705069124423961</v>
      </c>
      <c r="AY56" s="293">
        <f t="shared" si="38"/>
        <v>-999</v>
      </c>
      <c r="AZ56" s="296">
        <v>-999</v>
      </c>
      <c r="BA56" s="307" t="e">
        <f t="shared" si="23"/>
        <v>#DIV/0!</v>
      </c>
    </row>
    <row r="57" spans="1:53" ht="21" customHeight="1" x14ac:dyDescent="0.2">
      <c r="A57" s="297">
        <f>A56+1</f>
        <v>45139.989583333328</v>
      </c>
      <c r="B57" s="298">
        <f>B56</f>
        <v>5.2080000000000002</v>
      </c>
      <c r="Y57" s="316">
        <v>0.73199999999999998</v>
      </c>
      <c r="Z57" s="319">
        <v>1.8720000000000001</v>
      </c>
      <c r="AA57" s="323">
        <v>-999</v>
      </c>
      <c r="AB57" s="319">
        <v>0.98399999999999999</v>
      </c>
      <c r="AC57" s="332" t="s">
        <v>3278</v>
      </c>
      <c r="AD57" s="332" t="s">
        <v>3278</v>
      </c>
      <c r="AE57" s="319">
        <v>1.008</v>
      </c>
      <c r="AF57" s="316">
        <v>1.1819999999999999</v>
      </c>
      <c r="AG57" s="323">
        <v>1.4039999999999999</v>
      </c>
      <c r="AH57" s="323">
        <v>-999</v>
      </c>
      <c r="AI57" s="329">
        <v>0.26040000000000002</v>
      </c>
      <c r="AJ57" s="294">
        <v>-999</v>
      </c>
      <c r="AK57" s="297">
        <f t="shared" si="29"/>
        <v>45139.989583333328</v>
      </c>
      <c r="AL57" s="293">
        <f t="shared" si="30"/>
        <v>14.055299539170507</v>
      </c>
      <c r="AM57" s="293">
        <f t="shared" si="31"/>
        <v>22.69585253456221</v>
      </c>
      <c r="AN57" s="306">
        <f t="shared" si="10"/>
        <v>18.375576036866359</v>
      </c>
      <c r="AO57" s="294">
        <f t="shared" si="32"/>
        <v>35.944700460829495</v>
      </c>
      <c r="AP57" s="294">
        <f t="shared" si="33"/>
        <v>18.894009216589861</v>
      </c>
      <c r="AQ57" s="294">
        <f t="shared" si="34"/>
        <v>19.354838709677416</v>
      </c>
      <c r="AR57" s="294">
        <f t="shared" si="56"/>
        <v>-999</v>
      </c>
      <c r="AS57" s="310">
        <f t="shared" si="2"/>
        <v>24.731182795698924</v>
      </c>
      <c r="AT57" s="294">
        <f t="shared" si="35"/>
        <v>-999</v>
      </c>
      <c r="AU57" s="308">
        <f t="shared" si="15"/>
        <v>-999</v>
      </c>
      <c r="AV57" s="294" t="e">
        <f t="shared" si="36"/>
        <v>#VALUE!</v>
      </c>
      <c r="AW57" s="294">
        <f t="shared" si="37"/>
        <v>26.958525345622114</v>
      </c>
      <c r="AX57" s="310">
        <f t="shared" si="22"/>
        <v>26.958525345622114</v>
      </c>
      <c r="AY57" s="293" t="e">
        <f t="shared" si="38"/>
        <v>#VALUE!</v>
      </c>
      <c r="AZ57" s="296">
        <v>-999</v>
      </c>
      <c r="BA57" s="307" t="e">
        <f t="shared" si="23"/>
        <v>#DIV/0!</v>
      </c>
    </row>
    <row r="58" spans="1:53" ht="21" customHeight="1" x14ac:dyDescent="0.2">
      <c r="A58" s="297">
        <f>A57+1</f>
        <v>45140.989583333328</v>
      </c>
      <c r="B58" s="298">
        <f>B57</f>
        <v>5.2080000000000002</v>
      </c>
      <c r="Y58" s="316">
        <v>1.014</v>
      </c>
      <c r="Z58" s="319">
        <v>2.0459999999999998</v>
      </c>
      <c r="AA58" s="326">
        <v>0.85199999999999998</v>
      </c>
      <c r="AB58" s="319">
        <v>1.1879999999999999</v>
      </c>
      <c r="AC58" s="332">
        <v>1.4591499999999999</v>
      </c>
      <c r="AD58" s="326">
        <v>1.2E-2</v>
      </c>
      <c r="AE58" s="294">
        <v>1.4339999999999999</v>
      </c>
      <c r="AF58" s="293">
        <v>1.35</v>
      </c>
      <c r="AG58" s="323">
        <v>1.704</v>
      </c>
      <c r="AH58" s="323" t="s">
        <v>3279</v>
      </c>
      <c r="AI58" s="329">
        <v>-999</v>
      </c>
      <c r="AJ58" s="294">
        <v>-999</v>
      </c>
      <c r="AK58" s="297">
        <f t="shared" si="29"/>
        <v>45140.989583333328</v>
      </c>
      <c r="AL58" s="293">
        <f t="shared" si="30"/>
        <v>19.47004608294931</v>
      </c>
      <c r="AM58" s="293">
        <f t="shared" si="31"/>
        <v>25.921658986175114</v>
      </c>
      <c r="AN58" s="306">
        <f t="shared" si="10"/>
        <v>22.695852534562214</v>
      </c>
      <c r="AO58" s="294">
        <f t="shared" si="32"/>
        <v>39.285714285714285</v>
      </c>
      <c r="AP58" s="294">
        <f t="shared" si="33"/>
        <v>22.8110599078341</v>
      </c>
      <c r="AQ58" s="294">
        <f t="shared" si="34"/>
        <v>27.534562211981566</v>
      </c>
      <c r="AR58" s="294">
        <f t="shared" si="56"/>
        <v>-999</v>
      </c>
      <c r="AS58" s="310">
        <f t="shared" si="2"/>
        <v>29.877112135176649</v>
      </c>
      <c r="AT58" s="294">
        <f t="shared" si="35"/>
        <v>16.359447004608295</v>
      </c>
      <c r="AU58" s="308">
        <v>-999</v>
      </c>
      <c r="AV58" s="294">
        <f t="shared" si="36"/>
        <v>0.23041474654377878</v>
      </c>
      <c r="AW58" s="294">
        <f t="shared" si="37"/>
        <v>32.718894009216591</v>
      </c>
      <c r="AX58" s="310">
        <f t="shared" si="22"/>
        <v>16.436251920122888</v>
      </c>
      <c r="AY58" s="293">
        <f t="shared" si="38"/>
        <v>28.017473118279568</v>
      </c>
      <c r="AZ58" s="293">
        <f t="shared" ref="AZ58:AZ66" si="57">IF(AI58&gt;=0,100*AI58/($B58),-999)</f>
        <v>-999</v>
      </c>
      <c r="BA58" s="307">
        <f t="shared" si="23"/>
        <v>28.017473118279568</v>
      </c>
    </row>
    <row r="59" spans="1:53" ht="21" customHeight="1" x14ac:dyDescent="0.2">
      <c r="A59" s="297">
        <f>A58+1</f>
        <v>45141.989583333328</v>
      </c>
      <c r="B59" s="298">
        <f>B58</f>
        <v>5.2080000000000002</v>
      </c>
      <c r="Y59" s="316">
        <v>1.3080000000000001</v>
      </c>
      <c r="Z59" s="319">
        <v>2.2559999999999998</v>
      </c>
      <c r="AA59" s="326">
        <v>0.93600000000000005</v>
      </c>
      <c r="AB59" s="319">
        <v>1.4039999999999999</v>
      </c>
      <c r="AC59" s="332">
        <v>1.53115</v>
      </c>
      <c r="AD59" s="326">
        <v>8.4000000000000005E-2</v>
      </c>
      <c r="AE59" s="294">
        <v>1.8540000000000001</v>
      </c>
      <c r="AF59" s="293">
        <v>1.536</v>
      </c>
      <c r="AG59" s="326">
        <v>1.962</v>
      </c>
      <c r="AH59" s="327">
        <v>0.222</v>
      </c>
      <c r="AI59" s="329">
        <v>-999</v>
      </c>
      <c r="AJ59" s="294">
        <v>-999</v>
      </c>
      <c r="AK59" s="297">
        <f t="shared" si="29"/>
        <v>45141.989583333328</v>
      </c>
      <c r="AL59" s="293">
        <f t="shared" si="30"/>
        <v>25.11520737327189</v>
      </c>
      <c r="AM59" s="293">
        <f t="shared" si="31"/>
        <v>29.493087557603683</v>
      </c>
      <c r="AN59" s="306">
        <f t="shared" si="10"/>
        <v>27.304147465437786</v>
      </c>
      <c r="AO59" s="294">
        <f t="shared" si="32"/>
        <v>43.317972350230406</v>
      </c>
      <c r="AP59" s="294">
        <f t="shared" si="33"/>
        <v>26.958525345622114</v>
      </c>
      <c r="AQ59" s="294">
        <f t="shared" si="34"/>
        <v>35.599078341013822</v>
      </c>
      <c r="AR59" s="294">
        <f t="shared" si="56"/>
        <v>-999</v>
      </c>
      <c r="AS59" s="310">
        <f t="shared" si="2"/>
        <v>35.29185867895545</v>
      </c>
      <c r="AT59" s="294">
        <f t="shared" si="35"/>
        <v>17.972350230414747</v>
      </c>
      <c r="AU59" s="308">
        <v>-999</v>
      </c>
      <c r="AV59" s="294">
        <f t="shared" si="36"/>
        <v>1.6129032258064517</v>
      </c>
      <c r="AW59" s="294">
        <f t="shared" si="37"/>
        <v>37.672811059907829</v>
      </c>
      <c r="AX59" s="310">
        <f t="shared" si="22"/>
        <v>19.08602150537634</v>
      </c>
      <c r="AY59" s="293">
        <f t="shared" si="38"/>
        <v>29.399961597542244</v>
      </c>
      <c r="AZ59" s="293">
        <f t="shared" si="57"/>
        <v>-999</v>
      </c>
      <c r="BA59" s="307">
        <f t="shared" si="23"/>
        <v>29.399961597542244</v>
      </c>
    </row>
    <row r="60" spans="1:53" ht="21" customHeight="1" x14ac:dyDescent="0.2">
      <c r="A60" s="297">
        <f t="shared" ref="A60:A63" si="58">A59+1</f>
        <v>45142.989583333328</v>
      </c>
      <c r="B60" s="298">
        <f t="shared" ref="B60:B63" si="59">B59</f>
        <v>5.2080000000000002</v>
      </c>
      <c r="C60" s="286">
        <v>0</v>
      </c>
      <c r="D60" s="286">
        <v>0.29199999999999998</v>
      </c>
      <c r="E60" s="285">
        <v>2.0132424000000002</v>
      </c>
      <c r="Y60" s="316">
        <v>1.554</v>
      </c>
      <c r="Z60" s="319">
        <v>2.4359999999999999</v>
      </c>
      <c r="AA60" s="326">
        <v>0.96</v>
      </c>
      <c r="AB60" s="319">
        <v>1.5720000000000001</v>
      </c>
      <c r="AC60" s="329">
        <v>1.585</v>
      </c>
      <c r="AD60" s="323">
        <v>0.13800000000000001</v>
      </c>
      <c r="AE60" s="294">
        <v>2.1419999999999999</v>
      </c>
      <c r="AF60" s="293">
        <v>1.68</v>
      </c>
      <c r="AG60" s="323">
        <v>2.1360000000000001</v>
      </c>
      <c r="AH60" s="323">
        <v>0.24</v>
      </c>
      <c r="AI60" s="329">
        <v>-999</v>
      </c>
      <c r="AJ60" s="294">
        <v>-999</v>
      </c>
      <c r="AK60" s="297">
        <f t="shared" si="29"/>
        <v>45142.989583333328</v>
      </c>
      <c r="AL60" s="293">
        <f t="shared" si="30"/>
        <v>29.838709677419356</v>
      </c>
      <c r="AM60" s="293">
        <f t="shared" si="31"/>
        <v>32.258064516129032</v>
      </c>
      <c r="AN60" s="306">
        <f t="shared" si="10"/>
        <v>31.048387096774192</v>
      </c>
      <c r="AO60" s="294">
        <f t="shared" si="32"/>
        <v>46.774193548387096</v>
      </c>
      <c r="AP60" s="294">
        <f t="shared" si="33"/>
        <v>30.184331797235025</v>
      </c>
      <c r="AQ60" s="294">
        <f t="shared" si="34"/>
        <v>41.129032258064512</v>
      </c>
      <c r="AR60" s="294">
        <f t="shared" si="56"/>
        <v>-999</v>
      </c>
      <c r="AS60" s="310">
        <f t="shared" si="2"/>
        <v>39.362519201228878</v>
      </c>
      <c r="AT60" s="294">
        <f t="shared" si="35"/>
        <v>18.433179723502302</v>
      </c>
      <c r="AU60" s="308">
        <v>-999</v>
      </c>
      <c r="AV60" s="294">
        <f t="shared" si="36"/>
        <v>2.6497695852534564</v>
      </c>
      <c r="AW60" s="294">
        <f t="shared" si="37"/>
        <v>41.013824884792626</v>
      </c>
      <c r="AX60" s="310">
        <f t="shared" si="22"/>
        <v>20.698924731182796</v>
      </c>
      <c r="AY60" s="293">
        <f t="shared" si="38"/>
        <v>30.433947772657451</v>
      </c>
      <c r="AZ60" s="293">
        <f t="shared" si="57"/>
        <v>-999</v>
      </c>
      <c r="BA60" s="307">
        <f t="shared" si="23"/>
        <v>30.433947772657451</v>
      </c>
    </row>
    <row r="61" spans="1:53" ht="21" customHeight="1" x14ac:dyDescent="0.2">
      <c r="A61" s="297">
        <f t="shared" si="58"/>
        <v>45143.989583333328</v>
      </c>
      <c r="B61" s="298">
        <f t="shared" si="59"/>
        <v>5.2080000000000002</v>
      </c>
      <c r="C61" s="286">
        <v>2.5299212598425198</v>
      </c>
      <c r="D61" s="286">
        <v>6.9000000000000006E-2</v>
      </c>
      <c r="E61" s="285">
        <v>5.5923400000000001</v>
      </c>
      <c r="Y61" s="292">
        <v>0</v>
      </c>
      <c r="Z61">
        <v>-999</v>
      </c>
      <c r="AA61" s="292">
        <v>0.06</v>
      </c>
      <c r="AB61" s="292">
        <v>0</v>
      </c>
      <c r="AC61" s="292">
        <v>0</v>
      </c>
      <c r="AD61" s="292">
        <v>0</v>
      </c>
      <c r="AE61" s="292">
        <v>0</v>
      </c>
      <c r="AF61" s="292">
        <v>-999</v>
      </c>
      <c r="AG61" s="292">
        <v>0</v>
      </c>
      <c r="AH61" s="292">
        <v>0.108</v>
      </c>
      <c r="AI61">
        <v>-999</v>
      </c>
      <c r="AJ61">
        <v>-999</v>
      </c>
      <c r="AK61" s="297">
        <f t="shared" si="29"/>
        <v>45143.989583333328</v>
      </c>
      <c r="AL61" s="293">
        <f t="shared" si="30"/>
        <v>0</v>
      </c>
      <c r="AM61" s="293">
        <f t="shared" si="31"/>
        <v>-999</v>
      </c>
      <c r="AN61" s="306">
        <f>AVERAGEIF(AL61:AM61,"&gt;=0")</f>
        <v>0</v>
      </c>
      <c r="AO61" s="294">
        <f t="shared" si="32"/>
        <v>-999</v>
      </c>
      <c r="AP61" s="294">
        <f t="shared" si="33"/>
        <v>0</v>
      </c>
      <c r="AQ61" s="294">
        <f t="shared" si="34"/>
        <v>0</v>
      </c>
      <c r="AR61" s="294">
        <f t="shared" si="56"/>
        <v>-999</v>
      </c>
      <c r="AS61" s="310">
        <f>AVERAGEIF(AO61:AR61,"&gt;=0")</f>
        <v>0</v>
      </c>
      <c r="AT61" s="294">
        <f t="shared" si="35"/>
        <v>1.1520737327188939</v>
      </c>
      <c r="AU61" s="308">
        <v>-999</v>
      </c>
      <c r="AV61" s="294">
        <f t="shared" si="36"/>
        <v>0</v>
      </c>
      <c r="AW61" s="294">
        <f t="shared" si="37"/>
        <v>0</v>
      </c>
      <c r="AX61" s="310">
        <f t="shared" si="22"/>
        <v>1.1520737327188939</v>
      </c>
      <c r="AY61" s="293">
        <f t="shared" si="38"/>
        <v>0</v>
      </c>
      <c r="AZ61" s="293">
        <f t="shared" si="57"/>
        <v>-999</v>
      </c>
      <c r="BA61" s="307">
        <f t="shared" si="23"/>
        <v>0</v>
      </c>
    </row>
    <row r="62" spans="1:53" ht="21" customHeight="1" x14ac:dyDescent="0.2">
      <c r="A62" s="297">
        <f t="shared" si="58"/>
        <v>45144.989583333328</v>
      </c>
      <c r="B62" s="298">
        <f t="shared" si="59"/>
        <v>5.2080000000000002</v>
      </c>
      <c r="C62" s="286">
        <v>0.02</v>
      </c>
      <c r="D62" s="286">
        <v>9.8000000000000004E-2</v>
      </c>
      <c r="E62" s="285">
        <v>5.8160335999999999</v>
      </c>
      <c r="Y62" s="292">
        <v>-999</v>
      </c>
      <c r="Z62" s="292">
        <v>0</v>
      </c>
      <c r="AA62" s="292">
        <v>0.216</v>
      </c>
      <c r="AB62" s="292">
        <v>0</v>
      </c>
      <c r="AC62" s="292">
        <v>6.6000000000000003E-2</v>
      </c>
      <c r="AD62" s="292">
        <v>0</v>
      </c>
      <c r="AE62" s="292">
        <v>0</v>
      </c>
      <c r="AF62" s="292">
        <v>0.13800000000000001</v>
      </c>
      <c r="AG62" s="292">
        <v>0</v>
      </c>
      <c r="AH62" s="292">
        <v>0.12</v>
      </c>
      <c r="AI62">
        <v>-999</v>
      </c>
      <c r="AJ62">
        <v>-999</v>
      </c>
      <c r="AK62" s="297">
        <f t="shared" si="29"/>
        <v>45144.989583333328</v>
      </c>
      <c r="AL62" s="293">
        <f t="shared" si="30"/>
        <v>-999</v>
      </c>
      <c r="AM62" s="293">
        <f t="shared" si="31"/>
        <v>2.6497695852534564</v>
      </c>
      <c r="AN62" s="306">
        <f t="shared" ref="AN62:AN87" si="60">AVERAGEIF(AL62:AM62,"&gt;=0")</f>
        <v>2.6497695852534564</v>
      </c>
      <c r="AO62" s="294">
        <f t="shared" si="32"/>
        <v>0</v>
      </c>
      <c r="AP62" s="294">
        <f t="shared" si="33"/>
        <v>0</v>
      </c>
      <c r="AQ62" s="294">
        <f t="shared" si="34"/>
        <v>0</v>
      </c>
      <c r="AR62" s="294">
        <f t="shared" ref="AR62:AR67" si="61">IF(AJ62&gt;=0,100*AJ62/($B62),-999)</f>
        <v>-999</v>
      </c>
      <c r="AS62" s="310">
        <f t="shared" ref="AS62:AS66" si="62">AVERAGEIF(AO62:AR62,"&gt;=0")</f>
        <v>0</v>
      </c>
      <c r="AT62" s="294">
        <f t="shared" si="35"/>
        <v>4.1474654377880187</v>
      </c>
      <c r="AU62" s="308">
        <v>-999</v>
      </c>
      <c r="AV62" s="294">
        <f t="shared" si="36"/>
        <v>0</v>
      </c>
      <c r="AW62" s="294">
        <f t="shared" si="37"/>
        <v>0</v>
      </c>
      <c r="AX62" s="310">
        <f t="shared" si="22"/>
        <v>4.1474654377880187</v>
      </c>
      <c r="AY62" s="293">
        <f t="shared" si="38"/>
        <v>1.2672811059907834</v>
      </c>
      <c r="AZ62" s="293">
        <f t="shared" si="57"/>
        <v>-999</v>
      </c>
      <c r="BA62" s="307">
        <f t="shared" si="23"/>
        <v>1.2672811059907834</v>
      </c>
    </row>
    <row r="63" spans="1:53" ht="21" customHeight="1" x14ac:dyDescent="0.2">
      <c r="A63" s="297">
        <f t="shared" si="58"/>
        <v>45145.989583333328</v>
      </c>
      <c r="B63" s="298">
        <f t="shared" si="59"/>
        <v>5.2080000000000002</v>
      </c>
      <c r="Y63" s="292">
        <v>0</v>
      </c>
      <c r="Z63" s="292">
        <v>0</v>
      </c>
      <c r="AA63" s="292">
        <v>0.12</v>
      </c>
      <c r="AB63" s="292">
        <v>-999</v>
      </c>
      <c r="AC63" s="292">
        <v>0</v>
      </c>
      <c r="AD63" s="292">
        <v>0</v>
      </c>
      <c r="AE63" s="292">
        <v>0</v>
      </c>
      <c r="AF63" s="292">
        <v>0.108</v>
      </c>
      <c r="AG63" s="292">
        <v>0</v>
      </c>
      <c r="AH63" s="292">
        <v>0.10199999999999999</v>
      </c>
      <c r="AI63">
        <v>-999</v>
      </c>
      <c r="AJ63">
        <v>-999</v>
      </c>
      <c r="AK63" s="297">
        <f t="shared" si="29"/>
        <v>45145.989583333328</v>
      </c>
      <c r="AL63" s="293">
        <f t="shared" si="30"/>
        <v>0</v>
      </c>
      <c r="AM63" s="293">
        <f>IF(AD63&gt;=0,100*AD63/($B63),-999)</f>
        <v>0</v>
      </c>
      <c r="AN63" s="306">
        <f t="shared" si="60"/>
        <v>0</v>
      </c>
      <c r="AO63" s="294">
        <f t="shared" si="32"/>
        <v>0</v>
      </c>
      <c r="AP63" s="294">
        <f>IF(AC63&gt;=0,100*AC63/($B63),-999)</f>
        <v>0</v>
      </c>
      <c r="AQ63" s="294">
        <f t="shared" si="34"/>
        <v>0</v>
      </c>
      <c r="AR63" s="294">
        <f t="shared" si="61"/>
        <v>-999</v>
      </c>
      <c r="AS63" s="310">
        <f t="shared" si="62"/>
        <v>0</v>
      </c>
      <c r="AT63" s="294">
        <f t="shared" si="35"/>
        <v>2.3041474654377878</v>
      </c>
      <c r="AU63" s="308">
        <v>-999</v>
      </c>
      <c r="AV63" s="294">
        <v>-999</v>
      </c>
      <c r="AW63" s="294">
        <f t="shared" si="37"/>
        <v>0</v>
      </c>
      <c r="AX63" s="310">
        <f t="shared" si="22"/>
        <v>2.3041474654377878</v>
      </c>
      <c r="AY63" s="293">
        <v>-999</v>
      </c>
      <c r="AZ63" s="293">
        <f t="shared" si="57"/>
        <v>-999</v>
      </c>
      <c r="BA63" s="307" t="e">
        <f t="shared" si="23"/>
        <v>#DIV/0!</v>
      </c>
    </row>
    <row r="64" spans="1:53" ht="21" customHeight="1" x14ac:dyDescent="0.2">
      <c r="A64" s="297">
        <f t="shared" ref="A64:A105" si="63">A63+1</f>
        <v>45146.989583333328</v>
      </c>
      <c r="B64" s="298">
        <f t="shared" ref="B64:B105" si="64">B63</f>
        <v>5.2080000000000002</v>
      </c>
      <c r="Y64" s="292">
        <v>-999</v>
      </c>
      <c r="Z64" s="292">
        <v>0</v>
      </c>
      <c r="AA64" s="292">
        <v>0.114</v>
      </c>
      <c r="AB64" s="292">
        <v>0</v>
      </c>
      <c r="AC64" s="292">
        <v>0</v>
      </c>
      <c r="AD64" s="292">
        <v>0</v>
      </c>
      <c r="AE64" s="292">
        <v>0</v>
      </c>
      <c r="AF64" s="292">
        <v>0.18</v>
      </c>
      <c r="AG64" s="292">
        <v>0</v>
      </c>
      <c r="AH64" s="292">
        <v>0.10199999999999999</v>
      </c>
      <c r="AI64">
        <v>-999</v>
      </c>
      <c r="AJ64">
        <v>-999</v>
      </c>
      <c r="AK64" s="297">
        <f t="shared" si="29"/>
        <v>45146.989583333328</v>
      </c>
      <c r="AL64" s="293">
        <f t="shared" si="30"/>
        <v>-999</v>
      </c>
      <c r="AM64" s="293">
        <f t="shared" ref="AM64:AM80" si="65">IF(AF64&gt;=0,100*AF64/($B64),-999)</f>
        <v>3.4562211981566819</v>
      </c>
      <c r="AN64" s="306">
        <f t="shared" si="60"/>
        <v>3.4562211981566819</v>
      </c>
      <c r="AO64" s="294">
        <f t="shared" si="32"/>
        <v>0</v>
      </c>
      <c r="AP64" s="294">
        <f t="shared" ref="AP64:AP80" si="66">IF(AB64&gt;=0,100*AB64/($B64),-999)</f>
        <v>0</v>
      </c>
      <c r="AQ64" s="294">
        <f t="shared" si="34"/>
        <v>0</v>
      </c>
      <c r="AR64" s="294">
        <f t="shared" si="61"/>
        <v>-999</v>
      </c>
      <c r="AS64" s="310">
        <f t="shared" si="62"/>
        <v>0</v>
      </c>
      <c r="AT64" s="294">
        <f t="shared" si="35"/>
        <v>2.1889400921658986</v>
      </c>
      <c r="AU64" s="308">
        <v>-999</v>
      </c>
      <c r="AV64" s="294">
        <f t="shared" ref="AV64:AV80" si="67">IF(AD64&gt;=0,100*AD64/($B64),-999)</f>
        <v>0</v>
      </c>
      <c r="AW64" s="294">
        <f t="shared" si="37"/>
        <v>0</v>
      </c>
      <c r="AX64" s="310">
        <f t="shared" si="22"/>
        <v>2.1889400921658986</v>
      </c>
      <c r="AY64" s="293">
        <f t="shared" ref="AY64:AY80" si="68">IF(AC64&gt;=0,100*AC64/($B64),-999)</f>
        <v>0</v>
      </c>
      <c r="AZ64" s="293">
        <f t="shared" si="57"/>
        <v>-999</v>
      </c>
      <c r="BA64" s="307">
        <f t="shared" si="23"/>
        <v>0</v>
      </c>
    </row>
    <row r="65" spans="1:53" ht="21" customHeight="1" x14ac:dyDescent="0.2">
      <c r="A65" s="297">
        <f t="shared" si="63"/>
        <v>45147.989583333328</v>
      </c>
      <c r="B65" s="298">
        <f t="shared" si="64"/>
        <v>5.2080000000000002</v>
      </c>
      <c r="Y65" s="292">
        <v>0</v>
      </c>
      <c r="Z65" s="292">
        <v>0</v>
      </c>
      <c r="AA65" s="292">
        <v>0</v>
      </c>
      <c r="AB65" s="292">
        <v>0</v>
      </c>
      <c r="AC65" s="292">
        <v>0</v>
      </c>
      <c r="AD65" s="292">
        <v>0</v>
      </c>
      <c r="AE65" s="292">
        <v>0</v>
      </c>
      <c r="AF65" s="292">
        <v>0.16200000000000001</v>
      </c>
      <c r="AG65" s="292">
        <v>0</v>
      </c>
      <c r="AH65" s="292">
        <v>0.06</v>
      </c>
      <c r="AI65">
        <v>-999</v>
      </c>
      <c r="AJ65">
        <v>-999</v>
      </c>
      <c r="AK65" s="297">
        <f t="shared" si="29"/>
        <v>45147.989583333328</v>
      </c>
      <c r="AL65" s="293">
        <f t="shared" si="30"/>
        <v>0</v>
      </c>
      <c r="AM65" s="293">
        <f t="shared" si="65"/>
        <v>3.1105990783410138</v>
      </c>
      <c r="AN65" s="306">
        <f t="shared" si="60"/>
        <v>1.5552995391705069</v>
      </c>
      <c r="AO65" s="294">
        <f t="shared" si="32"/>
        <v>0</v>
      </c>
      <c r="AP65" s="294">
        <f t="shared" si="66"/>
        <v>0</v>
      </c>
      <c r="AQ65" s="294">
        <f t="shared" si="34"/>
        <v>0</v>
      </c>
      <c r="AR65" s="294">
        <f t="shared" si="61"/>
        <v>-999</v>
      </c>
      <c r="AS65" s="310">
        <f t="shared" si="62"/>
        <v>0</v>
      </c>
      <c r="AT65" s="294">
        <f t="shared" si="35"/>
        <v>0</v>
      </c>
      <c r="AU65" s="308">
        <v>-999</v>
      </c>
      <c r="AV65" s="294">
        <f t="shared" si="67"/>
        <v>0</v>
      </c>
      <c r="AW65" s="294">
        <f t="shared" si="37"/>
        <v>0</v>
      </c>
      <c r="AX65" s="310">
        <f>AVERAGEIF(AT65:AW65,"&gt;=0")</f>
        <v>0</v>
      </c>
      <c r="AY65" s="293">
        <f t="shared" si="68"/>
        <v>0</v>
      </c>
      <c r="AZ65" s="293">
        <f t="shared" si="57"/>
        <v>-999</v>
      </c>
      <c r="BA65" s="307">
        <f t="shared" si="23"/>
        <v>0</v>
      </c>
    </row>
    <row r="66" spans="1:53" ht="21" customHeight="1" x14ac:dyDescent="0.2">
      <c r="A66" s="297">
        <f t="shared" si="63"/>
        <v>45148.989583333328</v>
      </c>
      <c r="B66" s="298">
        <f t="shared" si="64"/>
        <v>5.2080000000000002</v>
      </c>
      <c r="Y66" s="292">
        <v>0</v>
      </c>
      <c r="Z66" s="292">
        <v>0</v>
      </c>
      <c r="AA66" s="292">
        <v>1.2E-2</v>
      </c>
      <c r="AB66" s="292">
        <v>0</v>
      </c>
      <c r="AC66" s="292">
        <v>0</v>
      </c>
      <c r="AD66" s="292">
        <v>0</v>
      </c>
      <c r="AE66" s="292">
        <v>0</v>
      </c>
      <c r="AF66" s="292">
        <v>0.19800000000000001</v>
      </c>
      <c r="AG66" s="292">
        <v>0</v>
      </c>
      <c r="AH66" s="292">
        <v>8.4000000000000005E-2</v>
      </c>
      <c r="AI66">
        <v>-999</v>
      </c>
      <c r="AJ66">
        <v>-999</v>
      </c>
      <c r="AK66" s="297">
        <f t="shared" si="29"/>
        <v>45148.989583333328</v>
      </c>
      <c r="AL66" s="293">
        <f t="shared" si="30"/>
        <v>0</v>
      </c>
      <c r="AM66" s="293">
        <f t="shared" si="65"/>
        <v>3.8018433179723501</v>
      </c>
      <c r="AN66" s="306">
        <f t="shared" si="60"/>
        <v>1.900921658986175</v>
      </c>
      <c r="AO66" s="294">
        <f t="shared" si="32"/>
        <v>0</v>
      </c>
      <c r="AP66" s="294">
        <f t="shared" si="66"/>
        <v>0</v>
      </c>
      <c r="AQ66" s="294">
        <f t="shared" si="34"/>
        <v>0</v>
      </c>
      <c r="AR66" s="294">
        <f t="shared" si="61"/>
        <v>-999</v>
      </c>
      <c r="AS66" s="310">
        <f t="shared" si="62"/>
        <v>0</v>
      </c>
      <c r="AT66" s="294">
        <f t="shared" si="35"/>
        <v>0.23041474654377878</v>
      </c>
      <c r="AU66" s="308">
        <v>-999</v>
      </c>
      <c r="AV66" s="294">
        <f t="shared" si="67"/>
        <v>0</v>
      </c>
      <c r="AW66" s="294">
        <f t="shared" si="37"/>
        <v>0</v>
      </c>
      <c r="AX66" s="310">
        <f t="shared" ref="AX66:AX73" si="69">AVERAGEIF(AT66:AW66,"&gt;=0")</f>
        <v>7.6804915514592925E-2</v>
      </c>
      <c r="AY66" s="293">
        <f t="shared" si="68"/>
        <v>0</v>
      </c>
      <c r="AZ66" s="293">
        <f t="shared" si="57"/>
        <v>-999</v>
      </c>
      <c r="BA66" s="307">
        <f t="shared" si="23"/>
        <v>0</v>
      </c>
    </row>
    <row r="67" spans="1:53" ht="21" customHeight="1" x14ac:dyDescent="0.2">
      <c r="A67" s="297">
        <f t="shared" si="63"/>
        <v>45149.989583333328</v>
      </c>
      <c r="B67" s="298">
        <f t="shared" si="64"/>
        <v>5.2080000000000002</v>
      </c>
      <c r="Y67">
        <v>-999</v>
      </c>
      <c r="Z67" s="292">
        <v>6.6000000000000003E-2</v>
      </c>
      <c r="AA67" s="292">
        <v>6.0000000000000001E-3</v>
      </c>
      <c r="AB67" s="292">
        <v>0</v>
      </c>
      <c r="AC67" s="292">
        <v>0</v>
      </c>
      <c r="AD67" s="292">
        <v>0</v>
      </c>
      <c r="AE67" s="292">
        <v>0</v>
      </c>
      <c r="AF67" s="292">
        <v>0.20399999999999999</v>
      </c>
      <c r="AG67" s="292">
        <v>0</v>
      </c>
      <c r="AH67" s="292">
        <v>7.1999999999999995E-2</v>
      </c>
      <c r="AI67">
        <v>-999</v>
      </c>
      <c r="AJ67">
        <v>-999</v>
      </c>
      <c r="AK67" s="297">
        <f t="shared" si="29"/>
        <v>45149.989583333328</v>
      </c>
      <c r="AL67" s="293">
        <f t="shared" si="30"/>
        <v>-999</v>
      </c>
      <c r="AM67" s="293">
        <f t="shared" si="65"/>
        <v>3.9170506912442393</v>
      </c>
      <c r="AN67" s="306">
        <f t="shared" si="60"/>
        <v>3.9170506912442393</v>
      </c>
      <c r="AO67" s="294">
        <f t="shared" si="32"/>
        <v>1.2672811059907834</v>
      </c>
      <c r="AP67" s="294">
        <f t="shared" si="66"/>
        <v>0</v>
      </c>
      <c r="AQ67" s="294">
        <f t="shared" si="34"/>
        <v>0</v>
      </c>
      <c r="AR67" s="294">
        <f t="shared" si="61"/>
        <v>-999</v>
      </c>
      <c r="AS67" s="310">
        <f t="shared" si="2"/>
        <v>1.2672811059907834</v>
      </c>
      <c r="AT67" s="294">
        <f t="shared" si="35"/>
        <v>0.11520737327188939</v>
      </c>
      <c r="AU67" s="308">
        <v>-999</v>
      </c>
      <c r="AV67" s="294">
        <f t="shared" si="67"/>
        <v>0</v>
      </c>
      <c r="AW67" s="294">
        <f t="shared" si="37"/>
        <v>0</v>
      </c>
      <c r="AX67" s="310">
        <f t="shared" si="69"/>
        <v>3.8402457757296463E-2</v>
      </c>
      <c r="AY67" s="293">
        <f t="shared" si="68"/>
        <v>0</v>
      </c>
      <c r="AZ67" s="293">
        <v>-999</v>
      </c>
      <c r="BA67" s="307">
        <f t="shared" si="23"/>
        <v>0</v>
      </c>
    </row>
    <row r="68" spans="1:53" ht="21" customHeight="1" x14ac:dyDescent="0.2">
      <c r="A68" s="297">
        <f t="shared" si="63"/>
        <v>45150.989583333328</v>
      </c>
      <c r="B68" s="298">
        <f t="shared" si="64"/>
        <v>5.2080000000000002</v>
      </c>
      <c r="Y68">
        <v>-999</v>
      </c>
      <c r="Z68" s="292">
        <v>0.14399999999999999</v>
      </c>
      <c r="AA68" s="292">
        <v>0</v>
      </c>
      <c r="AB68" s="292">
        <v>0</v>
      </c>
      <c r="AC68" s="292">
        <v>0</v>
      </c>
      <c r="AD68" s="292">
        <v>0</v>
      </c>
      <c r="AE68" s="292">
        <v>0</v>
      </c>
      <c r="AF68" s="292">
        <v>0.17399999999999999</v>
      </c>
      <c r="AG68" s="292">
        <v>0</v>
      </c>
      <c r="AH68" s="292">
        <v>4.8000000000000001E-2</v>
      </c>
      <c r="AI68">
        <v>-999</v>
      </c>
      <c r="AJ68">
        <v>-999</v>
      </c>
      <c r="AK68" s="297">
        <f t="shared" si="29"/>
        <v>45150.989583333328</v>
      </c>
      <c r="AL68" s="293">
        <f t="shared" si="30"/>
        <v>-999</v>
      </c>
      <c r="AM68" s="293">
        <f t="shared" si="65"/>
        <v>3.3410138248847923</v>
      </c>
      <c r="AN68" s="306">
        <f t="shared" si="60"/>
        <v>3.3410138248847923</v>
      </c>
      <c r="AO68" s="294">
        <f t="shared" si="32"/>
        <v>2.7649769585253452</v>
      </c>
      <c r="AP68" s="294">
        <f t="shared" si="66"/>
        <v>0</v>
      </c>
      <c r="AQ68" s="294">
        <f t="shared" si="34"/>
        <v>0</v>
      </c>
      <c r="AR68" s="294">
        <f t="shared" ref="AR68:AR70" si="70">IF(AJ68&gt;=0,100*AJ68/($B68),-999)</f>
        <v>-999</v>
      </c>
      <c r="AS68" s="310">
        <f t="shared" si="2"/>
        <v>2.7649769585253452</v>
      </c>
      <c r="AT68" s="294">
        <f t="shared" si="35"/>
        <v>0</v>
      </c>
      <c r="AU68" s="308">
        <v>-999</v>
      </c>
      <c r="AV68" s="294">
        <f t="shared" si="67"/>
        <v>0</v>
      </c>
      <c r="AW68" s="294">
        <f t="shared" si="37"/>
        <v>0</v>
      </c>
      <c r="AX68" s="310">
        <f t="shared" si="69"/>
        <v>0</v>
      </c>
      <c r="AY68" s="293">
        <f t="shared" si="68"/>
        <v>0</v>
      </c>
      <c r="AZ68" s="293">
        <v>-999</v>
      </c>
      <c r="BA68" s="307">
        <f t="shared" si="23"/>
        <v>0</v>
      </c>
    </row>
    <row r="69" spans="1:53" ht="21" customHeight="1" x14ac:dyDescent="0.2">
      <c r="A69" s="297">
        <f t="shared" si="63"/>
        <v>45151.989583333328</v>
      </c>
      <c r="B69" s="298">
        <f t="shared" si="64"/>
        <v>5.2080000000000002</v>
      </c>
      <c r="Y69" s="292">
        <v>0</v>
      </c>
      <c r="Z69" s="292">
        <v>0.18</v>
      </c>
      <c r="AA69" s="292">
        <v>0</v>
      </c>
      <c r="AB69" s="292">
        <v>0</v>
      </c>
      <c r="AC69" s="292">
        <v>0</v>
      </c>
      <c r="AD69" s="292">
        <v>0</v>
      </c>
      <c r="AE69" s="292">
        <v>1.7999999999999999E-2</v>
      </c>
      <c r="AF69" s="292">
        <v>0.246</v>
      </c>
      <c r="AG69" s="292">
        <v>0</v>
      </c>
      <c r="AH69" s="292">
        <v>4.8000000000000001E-2</v>
      </c>
      <c r="AI69">
        <v>-999</v>
      </c>
      <c r="AJ69">
        <v>-999</v>
      </c>
      <c r="AK69" s="297">
        <f t="shared" si="29"/>
        <v>45151.989583333328</v>
      </c>
      <c r="AL69" s="293">
        <f t="shared" si="30"/>
        <v>0</v>
      </c>
      <c r="AM69" s="293">
        <f t="shared" si="65"/>
        <v>4.7235023041474653</v>
      </c>
      <c r="AN69" s="306">
        <f t="shared" si="60"/>
        <v>2.3617511520737327</v>
      </c>
      <c r="AO69" s="294">
        <f t="shared" si="32"/>
        <v>3.4562211981566819</v>
      </c>
      <c r="AP69" s="294">
        <f t="shared" si="66"/>
        <v>0</v>
      </c>
      <c r="AQ69" s="294">
        <f t="shared" si="34"/>
        <v>0.34562211981566815</v>
      </c>
      <c r="AR69" s="294">
        <f t="shared" si="70"/>
        <v>-999</v>
      </c>
      <c r="AS69" s="310">
        <f t="shared" ref="AS69:AS86" si="71">AVERAGEIF(AO69:AR69,"&gt;0")</f>
        <v>1.900921658986175</v>
      </c>
      <c r="AT69" s="294">
        <f t="shared" si="35"/>
        <v>0</v>
      </c>
      <c r="AU69" s="308">
        <v>-999</v>
      </c>
      <c r="AV69" s="294">
        <f t="shared" si="67"/>
        <v>0</v>
      </c>
      <c r="AW69" s="294">
        <f t="shared" si="37"/>
        <v>0</v>
      </c>
      <c r="AX69" s="310">
        <f t="shared" si="69"/>
        <v>0</v>
      </c>
      <c r="AY69" s="293">
        <f t="shared" si="68"/>
        <v>0</v>
      </c>
      <c r="AZ69" s="293">
        <v>-999</v>
      </c>
      <c r="BA69" s="307">
        <f t="shared" si="23"/>
        <v>0</v>
      </c>
    </row>
    <row r="70" spans="1:53" ht="21" customHeight="1" x14ac:dyDescent="0.2">
      <c r="A70" s="297">
        <f t="shared" si="63"/>
        <v>45152.989583333328</v>
      </c>
      <c r="B70" s="298">
        <f t="shared" si="64"/>
        <v>5.2080000000000002</v>
      </c>
      <c r="Y70" s="292">
        <v>0</v>
      </c>
      <c r="Z70" s="292">
        <v>0.16800000000000001</v>
      </c>
      <c r="AA70" s="292">
        <v>0</v>
      </c>
      <c r="AB70" s="292">
        <v>0</v>
      </c>
      <c r="AC70" s="292">
        <v>0</v>
      </c>
      <c r="AD70" s="292">
        <v>0</v>
      </c>
      <c r="AE70" s="292">
        <v>0.03</v>
      </c>
      <c r="AF70" s="292">
        <v>0.222</v>
      </c>
      <c r="AG70" s="292">
        <v>0</v>
      </c>
      <c r="AH70" s="292">
        <v>4.2000000000000003E-2</v>
      </c>
      <c r="AI70">
        <v>-999</v>
      </c>
      <c r="AJ70">
        <v>-999</v>
      </c>
      <c r="AK70" s="297">
        <f t="shared" si="29"/>
        <v>45152.989583333328</v>
      </c>
      <c r="AL70" s="293">
        <f t="shared" si="30"/>
        <v>0</v>
      </c>
      <c r="AM70" s="293">
        <f t="shared" si="65"/>
        <v>4.2626728110599075</v>
      </c>
      <c r="AN70" s="306">
        <f t="shared" si="60"/>
        <v>2.1313364055299537</v>
      </c>
      <c r="AO70" s="294">
        <f t="shared" si="32"/>
        <v>3.2258064516129035</v>
      </c>
      <c r="AP70" s="294">
        <f t="shared" si="66"/>
        <v>0</v>
      </c>
      <c r="AQ70" s="294">
        <f t="shared" si="34"/>
        <v>0.57603686635944695</v>
      </c>
      <c r="AR70" s="294">
        <f t="shared" si="70"/>
        <v>-999</v>
      </c>
      <c r="AS70" s="310">
        <f t="shared" si="71"/>
        <v>1.9009216589861753</v>
      </c>
      <c r="AT70" s="294">
        <f t="shared" si="35"/>
        <v>0</v>
      </c>
      <c r="AU70" s="308">
        <v>-999</v>
      </c>
      <c r="AV70" s="294">
        <f t="shared" si="67"/>
        <v>0</v>
      </c>
      <c r="AW70" s="294">
        <f t="shared" si="37"/>
        <v>0</v>
      </c>
      <c r="AX70" s="310">
        <f t="shared" si="69"/>
        <v>0</v>
      </c>
      <c r="AY70" s="293">
        <f t="shared" si="68"/>
        <v>0</v>
      </c>
      <c r="AZ70" s="293">
        <v>-999</v>
      </c>
      <c r="BA70" s="307">
        <f t="shared" si="23"/>
        <v>0</v>
      </c>
    </row>
    <row r="71" spans="1:53" ht="21" customHeight="1" x14ac:dyDescent="0.2">
      <c r="A71" s="297">
        <f t="shared" si="63"/>
        <v>45153.989583333328</v>
      </c>
      <c r="B71" s="298">
        <f t="shared" si="64"/>
        <v>5.2080000000000002</v>
      </c>
      <c r="Y71" s="292">
        <v>0</v>
      </c>
      <c r="Z71" s="292">
        <v>0.216</v>
      </c>
      <c r="AA71" s="292">
        <v>0</v>
      </c>
      <c r="AB71" s="292">
        <v>0</v>
      </c>
      <c r="AC71" s="292">
        <v>0</v>
      </c>
      <c r="AD71" s="292">
        <v>0</v>
      </c>
      <c r="AE71" s="292">
        <v>0.09</v>
      </c>
      <c r="AF71" s="292">
        <v>0.3</v>
      </c>
      <c r="AG71" s="292">
        <v>0</v>
      </c>
      <c r="AH71" s="292">
        <v>6.6000000000000003E-2</v>
      </c>
      <c r="AI71">
        <v>-999</v>
      </c>
      <c r="AJ71">
        <v>-999</v>
      </c>
      <c r="AK71" s="297">
        <f t="shared" si="29"/>
        <v>45153.989583333328</v>
      </c>
      <c r="AL71" s="293">
        <f t="shared" si="30"/>
        <v>0</v>
      </c>
      <c r="AM71" s="293">
        <f t="shared" si="65"/>
        <v>5.7603686635944698</v>
      </c>
      <c r="AN71" s="306">
        <f t="shared" si="60"/>
        <v>2.8801843317972349</v>
      </c>
      <c r="AO71" s="294">
        <f t="shared" si="32"/>
        <v>4.1474654377880187</v>
      </c>
      <c r="AP71" s="294">
        <f t="shared" si="66"/>
        <v>0</v>
      </c>
      <c r="AQ71" s="294">
        <f t="shared" si="34"/>
        <v>1.728110599078341</v>
      </c>
      <c r="AR71" s="294">
        <f t="shared" ref="AR71:AR75" si="72">IF(AJ71&gt;=0,100*AJ71/($B71),-999)</f>
        <v>-999</v>
      </c>
      <c r="AS71" s="310">
        <f t="shared" si="71"/>
        <v>2.9377880184331797</v>
      </c>
      <c r="AT71" s="294">
        <f t="shared" si="35"/>
        <v>0</v>
      </c>
      <c r="AU71" s="308">
        <v>-999</v>
      </c>
      <c r="AV71" s="294">
        <f t="shared" si="67"/>
        <v>0</v>
      </c>
      <c r="AW71" s="294">
        <f t="shared" si="37"/>
        <v>0</v>
      </c>
      <c r="AX71" s="310">
        <f t="shared" si="69"/>
        <v>0</v>
      </c>
      <c r="AY71" s="293">
        <f t="shared" si="68"/>
        <v>0</v>
      </c>
      <c r="AZ71" s="293">
        <v>-999</v>
      </c>
      <c r="BA71" s="307">
        <f t="shared" si="23"/>
        <v>0</v>
      </c>
    </row>
    <row r="72" spans="1:53" ht="21" customHeight="1" x14ac:dyDescent="0.2">
      <c r="A72" s="297">
        <f t="shared" si="63"/>
        <v>45154.989583333328</v>
      </c>
      <c r="B72" s="298">
        <f t="shared" si="64"/>
        <v>5.2080000000000002</v>
      </c>
      <c r="Y72" s="292">
        <v>1.7999999999999999E-2</v>
      </c>
      <c r="Z72" s="292">
        <v>0.34200000000000003</v>
      </c>
      <c r="AA72" s="292">
        <v>1.2E-2</v>
      </c>
      <c r="AB72" s="292">
        <v>0.03</v>
      </c>
      <c r="AC72" s="292">
        <v>0</v>
      </c>
      <c r="AD72" s="292">
        <v>6.0000000000000001E-3</v>
      </c>
      <c r="AE72" s="292">
        <v>0.33600000000000002</v>
      </c>
      <c r="AF72" s="292">
        <v>0.54600000000000004</v>
      </c>
      <c r="AG72" s="292">
        <v>0.15</v>
      </c>
      <c r="AH72" s="292">
        <v>0.16800000000000001</v>
      </c>
      <c r="AI72">
        <v>-999</v>
      </c>
      <c r="AJ72">
        <v>-999</v>
      </c>
      <c r="AK72" s="297">
        <f t="shared" si="29"/>
        <v>45154.989583333328</v>
      </c>
      <c r="AL72" s="293">
        <f t="shared" si="30"/>
        <v>0.34562211981566815</v>
      </c>
      <c r="AM72" s="293">
        <f t="shared" si="65"/>
        <v>10.483870967741936</v>
      </c>
      <c r="AN72" s="306">
        <f t="shared" si="60"/>
        <v>5.4147465437788025</v>
      </c>
      <c r="AO72" s="294">
        <f t="shared" si="32"/>
        <v>6.5668202764976957</v>
      </c>
      <c r="AP72" s="294">
        <f t="shared" si="66"/>
        <v>0.57603686635944695</v>
      </c>
      <c r="AQ72" s="294">
        <f t="shared" si="34"/>
        <v>6.4516129032258069</v>
      </c>
      <c r="AR72" s="294">
        <f t="shared" si="72"/>
        <v>-999</v>
      </c>
      <c r="AS72" s="310">
        <f t="shared" si="71"/>
        <v>4.5314900153609834</v>
      </c>
      <c r="AT72" s="294">
        <f t="shared" si="35"/>
        <v>0.23041474654377878</v>
      </c>
      <c r="AU72" s="308">
        <v>-999</v>
      </c>
      <c r="AV72" s="294">
        <f t="shared" si="67"/>
        <v>0.11520737327188939</v>
      </c>
      <c r="AW72" s="294">
        <f t="shared" si="37"/>
        <v>2.8801843317972349</v>
      </c>
      <c r="AX72" s="310">
        <f t="shared" si="69"/>
        <v>1.075268817204301</v>
      </c>
      <c r="AY72" s="293">
        <f t="shared" si="68"/>
        <v>0</v>
      </c>
      <c r="AZ72" s="293">
        <v>-999</v>
      </c>
      <c r="BA72" s="307">
        <f t="shared" si="23"/>
        <v>0</v>
      </c>
    </row>
    <row r="73" spans="1:53" ht="21" customHeight="1" x14ac:dyDescent="0.2">
      <c r="A73" s="297">
        <f t="shared" si="63"/>
        <v>45155.989583333328</v>
      </c>
      <c r="B73" s="298">
        <f t="shared" si="64"/>
        <v>5.2080000000000002</v>
      </c>
      <c r="Y73" s="292">
        <v>0</v>
      </c>
      <c r="Z73" s="292">
        <v>0.36599999999999999</v>
      </c>
      <c r="AA73" s="292">
        <v>0</v>
      </c>
      <c r="AB73" s="292">
        <v>0</v>
      </c>
      <c r="AC73" s="292">
        <v>0</v>
      </c>
      <c r="AD73" s="292">
        <v>0</v>
      </c>
      <c r="AE73" s="292">
        <v>0.432</v>
      </c>
      <c r="AF73" s="292">
        <v>0.32400000000000001</v>
      </c>
      <c r="AG73" s="292">
        <v>-999</v>
      </c>
      <c r="AH73" s="292">
        <v>0.10199999999999999</v>
      </c>
      <c r="AI73">
        <v>-999</v>
      </c>
      <c r="AJ73">
        <v>-999</v>
      </c>
      <c r="AK73" s="297">
        <f t="shared" ref="AK73:AK76" si="73">A73</f>
        <v>45155.989583333328</v>
      </c>
      <c r="AL73" s="293">
        <f t="shared" si="30"/>
        <v>0</v>
      </c>
      <c r="AM73" s="293">
        <f t="shared" si="65"/>
        <v>6.2211981566820276</v>
      </c>
      <c r="AN73" s="306">
        <f t="shared" si="60"/>
        <v>3.1105990783410138</v>
      </c>
      <c r="AO73" s="294">
        <f t="shared" si="32"/>
        <v>7.0276497695852536</v>
      </c>
      <c r="AP73" s="294">
        <f t="shared" si="66"/>
        <v>0</v>
      </c>
      <c r="AQ73" s="294">
        <f t="shared" si="34"/>
        <v>8.2949308755760374</v>
      </c>
      <c r="AR73" s="294">
        <f t="shared" si="72"/>
        <v>-999</v>
      </c>
      <c r="AS73" s="310">
        <f t="shared" si="71"/>
        <v>7.6612903225806459</v>
      </c>
      <c r="AT73" s="294">
        <f t="shared" si="35"/>
        <v>0</v>
      </c>
      <c r="AU73" s="308">
        <v>-999</v>
      </c>
      <c r="AV73" s="294">
        <f t="shared" si="67"/>
        <v>0</v>
      </c>
      <c r="AW73" s="294">
        <f t="shared" si="37"/>
        <v>-999</v>
      </c>
      <c r="AX73" s="310">
        <f t="shared" si="69"/>
        <v>0</v>
      </c>
      <c r="AY73" s="293">
        <f t="shared" si="68"/>
        <v>0</v>
      </c>
      <c r="AZ73" s="293">
        <v>-999</v>
      </c>
      <c r="BA73" s="307">
        <f t="shared" si="23"/>
        <v>0</v>
      </c>
    </row>
    <row r="74" spans="1:53" ht="21" customHeight="1" x14ac:dyDescent="0.2">
      <c r="A74" s="297">
        <f t="shared" si="63"/>
        <v>45156.989583333328</v>
      </c>
      <c r="B74" s="298">
        <f t="shared" si="64"/>
        <v>5.2080000000000002</v>
      </c>
      <c r="Y74" s="292">
        <v>4.2000000000000003E-2</v>
      </c>
      <c r="Z74" s="292">
        <v>0.49199999999999999</v>
      </c>
      <c r="AA74" s="292">
        <v>5.3999999999999999E-2</v>
      </c>
      <c r="AB74" s="292">
        <v>1.2E-2</v>
      </c>
      <c r="AC74" s="292">
        <v>0</v>
      </c>
      <c r="AD74" s="292">
        <v>0</v>
      </c>
      <c r="AE74" s="292">
        <v>0.69</v>
      </c>
      <c r="AF74" s="292">
        <v>0.60599999999999998</v>
      </c>
      <c r="AG74" s="292">
        <v>0.20399999999999999</v>
      </c>
      <c r="AH74" s="292">
        <v>0.16</v>
      </c>
      <c r="AI74">
        <v>-999</v>
      </c>
      <c r="AJ74">
        <v>-999</v>
      </c>
      <c r="AK74" s="297">
        <f t="shared" si="73"/>
        <v>45156.989583333328</v>
      </c>
      <c r="AL74" s="293">
        <f t="shared" si="30"/>
        <v>0.80645161290322587</v>
      </c>
      <c r="AM74" s="293">
        <f t="shared" si="65"/>
        <v>11.635944700460829</v>
      </c>
      <c r="AN74" s="306">
        <f t="shared" si="60"/>
        <v>6.2211981566820276</v>
      </c>
      <c r="AO74" s="294">
        <f t="shared" si="32"/>
        <v>9.4470046082949306</v>
      </c>
      <c r="AP74" s="294">
        <f t="shared" si="66"/>
        <v>0.23041474654377878</v>
      </c>
      <c r="AQ74" s="294">
        <f t="shared" si="34"/>
        <v>13.248847926267281</v>
      </c>
      <c r="AR74" s="294">
        <f t="shared" si="72"/>
        <v>-999</v>
      </c>
      <c r="AS74" s="310">
        <f t="shared" si="71"/>
        <v>7.6420890937019976</v>
      </c>
      <c r="AT74" s="294">
        <f t="shared" si="35"/>
        <v>1.0368663594470047</v>
      </c>
      <c r="AU74" s="308">
        <v>-999</v>
      </c>
      <c r="AV74" s="294">
        <f t="shared" si="67"/>
        <v>0</v>
      </c>
      <c r="AW74" s="294">
        <f t="shared" si="37"/>
        <v>3.9170506912442393</v>
      </c>
      <c r="AX74" s="310">
        <f t="shared" si="22"/>
        <v>2.4769585253456219</v>
      </c>
      <c r="AY74" s="293">
        <f t="shared" si="68"/>
        <v>0</v>
      </c>
      <c r="AZ74" s="293">
        <v>-999</v>
      </c>
      <c r="BA74" s="307">
        <f t="shared" si="23"/>
        <v>0</v>
      </c>
    </row>
    <row r="75" spans="1:53" ht="21" customHeight="1" x14ac:dyDescent="0.2">
      <c r="A75" s="297">
        <f t="shared" si="63"/>
        <v>45157.989583333328</v>
      </c>
      <c r="B75" s="298">
        <f t="shared" si="64"/>
        <v>5.2080000000000002</v>
      </c>
      <c r="Y75" s="292">
        <v>0.192</v>
      </c>
      <c r="Z75" s="292">
        <v>0.61199999999999999</v>
      </c>
      <c r="AA75" s="292">
        <v>0.108</v>
      </c>
      <c r="AB75" s="292">
        <v>0.22800000000000001</v>
      </c>
      <c r="AC75" s="292">
        <v>2.4E-2</v>
      </c>
      <c r="AD75" s="292">
        <v>4.2000000000000003E-2</v>
      </c>
      <c r="AE75" s="292">
        <v>0.94199999999999995</v>
      </c>
      <c r="AF75" s="292">
        <v>-999</v>
      </c>
      <c r="AG75" s="292">
        <v>0.45</v>
      </c>
      <c r="AH75" s="292">
        <v>0.27600000000000002</v>
      </c>
      <c r="AI75">
        <v>-999</v>
      </c>
      <c r="AJ75">
        <v>-999</v>
      </c>
      <c r="AK75" s="297">
        <f t="shared" si="73"/>
        <v>45157.989583333328</v>
      </c>
      <c r="AL75" s="293">
        <f t="shared" ref="AL75:AL80" si="74">IF(Y75&gt;=0,100*Y75/$B75,-999)</f>
        <v>3.6866359447004604</v>
      </c>
      <c r="AM75" s="293">
        <f t="shared" si="65"/>
        <v>-999</v>
      </c>
      <c r="AN75" s="306">
        <f t="shared" si="60"/>
        <v>3.6866359447004604</v>
      </c>
      <c r="AO75" s="294">
        <f t="shared" ref="AO75:AO80" si="75">IF(Z75&gt;=0,100*Z75/($B75),-999)</f>
        <v>11.751152073732717</v>
      </c>
      <c r="AP75" s="294">
        <f t="shared" si="66"/>
        <v>4.3778801843317972</v>
      </c>
      <c r="AQ75" s="294">
        <f t="shared" ref="AQ75:AQ80" si="76">IF(AE75&gt;=0,100*AE75/($B75),-999)</f>
        <v>18.087557603686633</v>
      </c>
      <c r="AR75" s="294">
        <f t="shared" si="72"/>
        <v>-999</v>
      </c>
      <c r="AS75" s="310">
        <f t="shared" si="71"/>
        <v>11.405529953917048</v>
      </c>
      <c r="AT75" s="294">
        <f t="shared" ref="AT75:AT80" si="77">IF(AA75&gt;=0,100*AA75/($B75),-999)</f>
        <v>2.0737327188940093</v>
      </c>
      <c r="AU75" s="308">
        <v>-999</v>
      </c>
      <c r="AV75" s="294">
        <f t="shared" si="67"/>
        <v>0.80645161290322587</v>
      </c>
      <c r="AW75" s="294">
        <f t="shared" ref="AW75:AW80" si="78">IF(AG75&gt;=0,100*AG75/($B75),-999)</f>
        <v>8.6405529953917046</v>
      </c>
      <c r="AX75" s="310">
        <f t="shared" si="22"/>
        <v>3.8402457757296466</v>
      </c>
      <c r="AY75" s="293">
        <f t="shared" si="68"/>
        <v>0.46082949308755755</v>
      </c>
      <c r="AZ75" s="293">
        <v>-999</v>
      </c>
      <c r="BA75" s="307">
        <f t="shared" si="23"/>
        <v>0.46082949308755755</v>
      </c>
    </row>
    <row r="76" spans="1:53" ht="21" customHeight="1" x14ac:dyDescent="0.2">
      <c r="A76" s="297">
        <f t="shared" si="63"/>
        <v>45158.989583333328</v>
      </c>
      <c r="B76" s="298">
        <f t="shared" si="64"/>
        <v>5.2080000000000002</v>
      </c>
      <c r="Y76" s="292">
        <v>0.38400000000000001</v>
      </c>
      <c r="Z76" s="292">
        <v>0.75</v>
      </c>
      <c r="AA76" s="292">
        <v>0.14399999999999999</v>
      </c>
      <c r="AB76" s="292">
        <v>-999</v>
      </c>
      <c r="AC76" s="292">
        <v>1.7999999999999999E-2</v>
      </c>
      <c r="AD76" s="292">
        <v>4.8000000000000001E-2</v>
      </c>
      <c r="AE76" s="292">
        <v>1.1639999999999999</v>
      </c>
      <c r="AF76" s="292">
        <v>0.82199999999999995</v>
      </c>
      <c r="AG76" s="292">
        <v>0.65400000000000003</v>
      </c>
      <c r="AH76" s="292">
        <v>0.32400000000000001</v>
      </c>
      <c r="AI76">
        <v>-999</v>
      </c>
      <c r="AJ76">
        <v>-999</v>
      </c>
      <c r="AK76" s="297">
        <f t="shared" si="73"/>
        <v>45158.989583333328</v>
      </c>
      <c r="AL76" s="293">
        <f t="shared" si="74"/>
        <v>7.3732718894009208</v>
      </c>
      <c r="AM76" s="293">
        <f t="shared" si="65"/>
        <v>15.783410138248845</v>
      </c>
      <c r="AN76" s="306">
        <f t="shared" si="60"/>
        <v>11.578341013824883</v>
      </c>
      <c r="AO76" s="294">
        <f t="shared" si="75"/>
        <v>14.400921658986174</v>
      </c>
      <c r="AP76" s="294">
        <f t="shared" si="66"/>
        <v>-999</v>
      </c>
      <c r="AQ76" s="294">
        <f t="shared" si="76"/>
        <v>22.350230414746541</v>
      </c>
      <c r="AR76" s="294">
        <v>-999</v>
      </c>
      <c r="AS76" s="310">
        <f t="shared" si="71"/>
        <v>18.375576036866356</v>
      </c>
      <c r="AT76" s="294">
        <f t="shared" si="77"/>
        <v>2.7649769585253452</v>
      </c>
      <c r="AU76" s="308">
        <v>-999</v>
      </c>
      <c r="AV76" s="294">
        <f t="shared" si="67"/>
        <v>0.9216589861751151</v>
      </c>
      <c r="AW76" s="294">
        <f t="shared" si="78"/>
        <v>12.557603686635945</v>
      </c>
      <c r="AX76" s="310">
        <f t="shared" ref="AX76:AX84" si="79">AVERAGEIF(AT76:AW76,"&gt;0")</f>
        <v>5.4147465437788016</v>
      </c>
      <c r="AY76" s="293">
        <f t="shared" si="68"/>
        <v>0.34562211981566815</v>
      </c>
      <c r="AZ76" s="293">
        <v>-999</v>
      </c>
      <c r="BA76" s="307">
        <f t="shared" ref="BA76:BA84" si="80">AVERAGEIF(AY76:AZ76,"&gt;=0")</f>
        <v>0.34562211981566815</v>
      </c>
    </row>
    <row r="77" spans="1:53" ht="21" customHeight="1" x14ac:dyDescent="0.2">
      <c r="A77" s="297">
        <f t="shared" si="63"/>
        <v>45159.989583333328</v>
      </c>
      <c r="B77" s="298">
        <f t="shared" si="64"/>
        <v>5.2080000000000002</v>
      </c>
      <c r="Y77" s="292">
        <v>0.58799999999999997</v>
      </c>
      <c r="Z77" s="292">
        <v>0.90600000000000003</v>
      </c>
      <c r="AA77" s="292">
        <v>0.10199999999999999</v>
      </c>
      <c r="AB77" s="292">
        <v>0.46800000000000003</v>
      </c>
      <c r="AC77" s="292">
        <v>1.2E-2</v>
      </c>
      <c r="AD77" s="292">
        <v>0.03</v>
      </c>
      <c r="AE77" s="292">
        <v>1.32</v>
      </c>
      <c r="AF77" s="292">
        <v>0.91800000000000004</v>
      </c>
      <c r="AG77" s="292">
        <v>1.2E-2</v>
      </c>
      <c r="AH77" s="292">
        <v>1.2E-2</v>
      </c>
      <c r="AI77" s="292">
        <v>1.3919999999999999</v>
      </c>
      <c r="AJ77" s="292">
        <v>0.15</v>
      </c>
      <c r="AK77" s="297">
        <f t="shared" ref="AK77:AK78" si="81">A77</f>
        <v>45159.989583333328</v>
      </c>
      <c r="AL77" s="293">
        <f t="shared" si="74"/>
        <v>11.29032258064516</v>
      </c>
      <c r="AM77" s="293">
        <f t="shared" si="65"/>
        <v>17.626728110599078</v>
      </c>
      <c r="AN77" s="306">
        <f t="shared" si="60"/>
        <v>14.458525345622119</v>
      </c>
      <c r="AO77" s="294">
        <f t="shared" si="75"/>
        <v>17.396313364055299</v>
      </c>
      <c r="AP77" s="294">
        <f t="shared" si="66"/>
        <v>8.9861751152073737</v>
      </c>
      <c r="AQ77" s="294">
        <f t="shared" si="76"/>
        <v>25.345622119815669</v>
      </c>
      <c r="AR77" s="294">
        <v>-999</v>
      </c>
      <c r="AS77" s="310">
        <f t="shared" si="71"/>
        <v>17.242703533026113</v>
      </c>
      <c r="AT77" s="294">
        <f t="shared" si="77"/>
        <v>1.9585253456221197</v>
      </c>
      <c r="AU77" s="308">
        <v>-999</v>
      </c>
      <c r="AV77" s="294">
        <f t="shared" si="67"/>
        <v>0.57603686635944695</v>
      </c>
      <c r="AW77" s="294">
        <f t="shared" si="78"/>
        <v>0.23041474654377878</v>
      </c>
      <c r="AX77" s="310">
        <f t="shared" si="79"/>
        <v>0.92165898617511521</v>
      </c>
      <c r="AY77" s="293">
        <f t="shared" si="68"/>
        <v>0.23041474654377878</v>
      </c>
      <c r="AZ77" s="293">
        <v>-999</v>
      </c>
      <c r="BA77" s="307">
        <f t="shared" si="80"/>
        <v>0.23041474654377878</v>
      </c>
    </row>
    <row r="78" spans="1:53" ht="21" customHeight="1" x14ac:dyDescent="0.2">
      <c r="A78" s="297">
        <f t="shared" si="63"/>
        <v>45160.989583333328</v>
      </c>
      <c r="B78" s="298">
        <f t="shared" si="64"/>
        <v>5.2080000000000002</v>
      </c>
      <c r="Y78">
        <v>-999</v>
      </c>
      <c r="Z78" s="292">
        <v>1.1100000000000001</v>
      </c>
      <c r="AA78" s="292">
        <v>0.12</v>
      </c>
      <c r="AB78" s="292">
        <v>-999</v>
      </c>
      <c r="AC78" s="292">
        <v>3.5999999999999997E-2</v>
      </c>
      <c r="AD78" s="292">
        <v>5.3999999999999999E-2</v>
      </c>
      <c r="AE78" s="292">
        <v>1.488</v>
      </c>
      <c r="AF78" s="292">
        <v>1.0620000000000001</v>
      </c>
      <c r="AG78" s="292">
        <v>0.21</v>
      </c>
      <c r="AH78" s="292">
        <v>0</v>
      </c>
      <c r="AI78" s="292">
        <v>1.5720000000000001</v>
      </c>
      <c r="AJ78" s="292">
        <v>0.22</v>
      </c>
      <c r="AK78" s="297">
        <f t="shared" si="81"/>
        <v>45160.989583333328</v>
      </c>
      <c r="AL78" s="293">
        <f t="shared" si="74"/>
        <v>-999</v>
      </c>
      <c r="AM78" s="293">
        <f t="shared" si="65"/>
        <v>20.391705069124423</v>
      </c>
      <c r="AN78" s="306">
        <f t="shared" si="60"/>
        <v>20.391705069124423</v>
      </c>
      <c r="AO78" s="294">
        <f t="shared" si="75"/>
        <v>21.313364055299541</v>
      </c>
      <c r="AP78" s="294">
        <f t="shared" si="66"/>
        <v>-999</v>
      </c>
      <c r="AQ78" s="294">
        <f t="shared" si="76"/>
        <v>28.571428571428573</v>
      </c>
      <c r="AR78" s="294">
        <v>-999</v>
      </c>
      <c r="AS78" s="310">
        <f t="shared" si="71"/>
        <v>24.942396313364057</v>
      </c>
      <c r="AT78" s="294">
        <f t="shared" si="77"/>
        <v>2.3041474654377878</v>
      </c>
      <c r="AU78" s="308">
        <v>-999</v>
      </c>
      <c r="AV78" s="294">
        <f t="shared" si="67"/>
        <v>1.0368663594470047</v>
      </c>
      <c r="AW78" s="294">
        <f t="shared" si="78"/>
        <v>4.032258064516129</v>
      </c>
      <c r="AX78" s="310">
        <f t="shared" si="79"/>
        <v>2.4577572964669741</v>
      </c>
      <c r="AY78" s="293">
        <f t="shared" si="68"/>
        <v>0.6912442396313363</v>
      </c>
      <c r="AZ78" s="293">
        <v>-999</v>
      </c>
      <c r="BA78" s="307">
        <f t="shared" si="80"/>
        <v>0.6912442396313363</v>
      </c>
    </row>
    <row r="79" spans="1:53" ht="21" customHeight="1" x14ac:dyDescent="0.2">
      <c r="A79" s="297">
        <f t="shared" si="63"/>
        <v>45161.989583333328</v>
      </c>
      <c r="B79" s="298">
        <f t="shared" si="64"/>
        <v>5.2080000000000002</v>
      </c>
      <c r="Y79" s="292">
        <v>-999</v>
      </c>
      <c r="Z79" s="292">
        <v>1.32</v>
      </c>
      <c r="AA79" s="292">
        <v>0.16800000000000001</v>
      </c>
      <c r="AB79" s="292">
        <v>0.72599999999999998</v>
      </c>
      <c r="AC79" s="292">
        <v>6.6000000000000003E-2</v>
      </c>
      <c r="AD79" s="292">
        <v>0.108</v>
      </c>
      <c r="AE79" s="292">
        <v>1.6319999999999999</v>
      </c>
      <c r="AF79" s="292">
        <v>1.1399999999999999</v>
      </c>
      <c r="AG79" s="292">
        <v>0.47399999999999998</v>
      </c>
      <c r="AH79" s="292">
        <v>0.108</v>
      </c>
      <c r="AI79" s="292">
        <v>1.6319999999999999</v>
      </c>
      <c r="AJ79" s="292">
        <v>0.27600000000000002</v>
      </c>
      <c r="AK79" s="297">
        <f t="shared" ref="AK79" si="82">A79</f>
        <v>45161.989583333328</v>
      </c>
      <c r="AL79" s="293">
        <f t="shared" si="74"/>
        <v>-999</v>
      </c>
      <c r="AM79" s="293">
        <f t="shared" si="65"/>
        <v>21.889400921658982</v>
      </c>
      <c r="AN79" s="306">
        <f t="shared" si="60"/>
        <v>21.889400921658982</v>
      </c>
      <c r="AO79" s="294">
        <f t="shared" si="75"/>
        <v>25.345622119815669</v>
      </c>
      <c r="AP79" s="294">
        <f t="shared" si="66"/>
        <v>13.940092165898616</v>
      </c>
      <c r="AQ79" s="294">
        <f t="shared" si="76"/>
        <v>31.336405529953915</v>
      </c>
      <c r="AR79" s="294">
        <v>-999</v>
      </c>
      <c r="AS79" s="310">
        <f t="shared" si="71"/>
        <v>23.540706605222734</v>
      </c>
      <c r="AT79" s="294">
        <f t="shared" si="77"/>
        <v>3.2258064516129035</v>
      </c>
      <c r="AU79" s="308">
        <v>-999</v>
      </c>
      <c r="AV79" s="294">
        <f t="shared" si="67"/>
        <v>2.0737327188940093</v>
      </c>
      <c r="AW79" s="294">
        <f t="shared" si="78"/>
        <v>9.1013824884792616</v>
      </c>
      <c r="AX79" s="310">
        <f t="shared" si="79"/>
        <v>4.8003072196620584</v>
      </c>
      <c r="AY79" s="293">
        <f t="shared" si="68"/>
        <v>1.2672811059907834</v>
      </c>
      <c r="AZ79" s="293">
        <v>-999</v>
      </c>
      <c r="BA79" s="307">
        <f t="shared" si="80"/>
        <v>1.2672811059907834</v>
      </c>
    </row>
    <row r="80" spans="1:53" ht="21" customHeight="1" x14ac:dyDescent="0.2">
      <c r="A80" s="297">
        <f t="shared" si="63"/>
        <v>45162.989583333328</v>
      </c>
      <c r="B80" s="298">
        <f t="shared" si="64"/>
        <v>5.2080000000000002</v>
      </c>
      <c r="Y80" s="292">
        <v>-999</v>
      </c>
      <c r="Z80" s="292">
        <v>1.32</v>
      </c>
      <c r="AA80" s="292">
        <v>0.156</v>
      </c>
      <c r="AB80">
        <v>-999</v>
      </c>
      <c r="AC80" s="292">
        <v>6.6000000000000003E-2</v>
      </c>
      <c r="AD80" s="292">
        <v>9.6000000000000002E-2</v>
      </c>
      <c r="AE80" s="292">
        <v>1.6859999999999999</v>
      </c>
      <c r="AF80" s="292">
        <v>1.2</v>
      </c>
      <c r="AG80" s="292">
        <v>0.56999999999999995</v>
      </c>
      <c r="AH80" s="292">
        <v>0</v>
      </c>
      <c r="AI80" s="292">
        <v>1.6319999999999999</v>
      </c>
      <c r="AJ80" s="292">
        <v>0.312</v>
      </c>
      <c r="AK80" s="297">
        <f t="shared" ref="AK80" si="83">A80</f>
        <v>45162.989583333328</v>
      </c>
      <c r="AL80" s="293">
        <f t="shared" si="74"/>
        <v>-999</v>
      </c>
      <c r="AM80" s="293">
        <f t="shared" si="65"/>
        <v>23.041474654377879</v>
      </c>
      <c r="AN80" s="306">
        <f t="shared" si="60"/>
        <v>23.041474654377879</v>
      </c>
      <c r="AO80" s="294">
        <f t="shared" si="75"/>
        <v>25.345622119815669</v>
      </c>
      <c r="AP80" s="294">
        <f t="shared" si="66"/>
        <v>-999</v>
      </c>
      <c r="AQ80" s="294">
        <f t="shared" si="76"/>
        <v>32.373271889400918</v>
      </c>
      <c r="AR80" s="294">
        <v>-999</v>
      </c>
      <c r="AS80" s="310">
        <f t="shared" si="71"/>
        <v>28.859447004608292</v>
      </c>
      <c r="AT80" s="294">
        <f t="shared" si="77"/>
        <v>2.9953917050691241</v>
      </c>
      <c r="AU80" s="308">
        <v>-999</v>
      </c>
      <c r="AV80" s="294">
        <f t="shared" si="67"/>
        <v>1.8433179723502302</v>
      </c>
      <c r="AW80" s="294">
        <f t="shared" si="78"/>
        <v>10.944700460829491</v>
      </c>
      <c r="AX80" s="310">
        <f t="shared" si="79"/>
        <v>5.2611367127496154</v>
      </c>
      <c r="AY80" s="293">
        <f t="shared" si="68"/>
        <v>1.2672811059907834</v>
      </c>
      <c r="AZ80" s="293">
        <v>-999</v>
      </c>
      <c r="BA80" s="307">
        <f t="shared" si="80"/>
        <v>1.2672811059907834</v>
      </c>
    </row>
    <row r="81" spans="1:53" ht="21" customHeight="1" x14ac:dyDescent="0.2">
      <c r="A81" s="297">
        <f t="shared" si="63"/>
        <v>45163.989583333328</v>
      </c>
      <c r="B81" s="298">
        <f t="shared" si="64"/>
        <v>5.2080000000000002</v>
      </c>
      <c r="C81" s="286"/>
      <c r="D81" s="286"/>
      <c r="E81" s="285"/>
      <c r="Y81">
        <v>-999</v>
      </c>
      <c r="Z81" s="292">
        <v>1.494</v>
      </c>
      <c r="AA81" s="292">
        <v>0.186</v>
      </c>
      <c r="AB81" s="292">
        <v>0.82199999999999995</v>
      </c>
      <c r="AC81" s="292">
        <v>0.108</v>
      </c>
      <c r="AD81" s="292">
        <v>0.16800000000000001</v>
      </c>
      <c r="AE81" s="292">
        <v>1.746</v>
      </c>
      <c r="AF81" s="292">
        <v>1.272</v>
      </c>
      <c r="AG81" s="292">
        <v>0.70799999999999996</v>
      </c>
      <c r="AH81" s="292">
        <v>0</v>
      </c>
      <c r="AI81" s="292">
        <v>1.6619999999999999</v>
      </c>
      <c r="AJ81" s="292">
        <v>0.372</v>
      </c>
      <c r="AK81" s="297">
        <f t="shared" ref="AK81:AK83" si="84">A81</f>
        <v>45163.989583333328</v>
      </c>
      <c r="AL81" s="293">
        <f t="shared" ref="AL81:AL83" si="85">IF(Y81&gt;=0,100*Y81/$B81,-999)</f>
        <v>-999</v>
      </c>
      <c r="AM81" s="293">
        <f t="shared" ref="AM81:AM86" si="86">IF(AF81&gt;=0,100*AF81/($B81),-999)</f>
        <v>24.423963133640552</v>
      </c>
      <c r="AN81" s="306">
        <f t="shared" si="60"/>
        <v>24.423963133640552</v>
      </c>
      <c r="AO81" s="294">
        <f t="shared" ref="AO81:AO83" si="87">IF(Z81&gt;=0,100*Z81/($B81),-999)</f>
        <v>28.686635944700463</v>
      </c>
      <c r="AP81" s="294">
        <f t="shared" ref="AP81:AP86" si="88">IF(AB81&gt;=0,100*AB81/($B81),-999)</f>
        <v>15.783410138248845</v>
      </c>
      <c r="AQ81" s="294">
        <f t="shared" ref="AQ81:AQ86" si="89">IF(AE81&gt;=0,100*AE81/($B81),-999)</f>
        <v>33.525345622119815</v>
      </c>
      <c r="AR81" s="294">
        <v>-999</v>
      </c>
      <c r="AS81" s="310">
        <f t="shared" si="71"/>
        <v>25.998463901689707</v>
      </c>
      <c r="AT81" s="294">
        <f t="shared" ref="AT81:AT83" si="90">IF(AA81&gt;=0,100*AA81/($B81),-999)</f>
        <v>3.5714285714285716</v>
      </c>
      <c r="AU81" s="308">
        <v>-999</v>
      </c>
      <c r="AV81" s="294">
        <f t="shared" ref="AV81:AV86" si="91">IF(AD81&gt;=0,100*AD81/($B81),-999)</f>
        <v>3.2258064516129035</v>
      </c>
      <c r="AW81" s="294">
        <f t="shared" ref="AW81:AW86" si="92">IF(AG81&gt;=0,100*AG81/($B81),-999)</f>
        <v>13.594470046082948</v>
      </c>
      <c r="AX81" s="310">
        <f t="shared" si="79"/>
        <v>6.7972350230414742</v>
      </c>
      <c r="AY81" s="293">
        <f t="shared" ref="AY81:AY86" si="93">IF(AC81&gt;=0,100*AC81/($B81),-999)</f>
        <v>2.0737327188940093</v>
      </c>
      <c r="AZ81" s="293">
        <v>-999</v>
      </c>
      <c r="BA81" s="307">
        <f t="shared" si="80"/>
        <v>2.0737327188940093</v>
      </c>
    </row>
    <row r="82" spans="1:53" ht="21" customHeight="1" x14ac:dyDescent="0.2">
      <c r="A82" s="297">
        <f t="shared" si="63"/>
        <v>45164.989583333328</v>
      </c>
      <c r="B82" s="298">
        <f t="shared" si="64"/>
        <v>5.2080000000000002</v>
      </c>
      <c r="Y82">
        <v>-999</v>
      </c>
      <c r="Z82" s="292">
        <v>1.6859999999999999</v>
      </c>
      <c r="AA82" s="292">
        <v>0.29399999999999998</v>
      </c>
      <c r="AB82" s="292">
        <v>0.96</v>
      </c>
      <c r="AC82" s="292">
        <v>0.15</v>
      </c>
      <c r="AD82" s="292">
        <v>0.30599999999999999</v>
      </c>
      <c r="AE82" s="292">
        <v>1.8839999999999999</v>
      </c>
      <c r="AF82" s="292">
        <v>1.3380000000000001</v>
      </c>
      <c r="AG82" s="292">
        <v>0.78</v>
      </c>
      <c r="AH82" s="292">
        <v>8.4000000000000005E-2</v>
      </c>
      <c r="AI82" s="292">
        <v>1.716</v>
      </c>
      <c r="AJ82" s="292">
        <v>0.48</v>
      </c>
      <c r="AK82" s="297">
        <f t="shared" si="84"/>
        <v>45164.989583333328</v>
      </c>
      <c r="AL82" s="293">
        <f t="shared" si="85"/>
        <v>-999</v>
      </c>
      <c r="AM82" s="293">
        <f t="shared" si="86"/>
        <v>25.691244239631338</v>
      </c>
      <c r="AN82" s="306">
        <f t="shared" si="60"/>
        <v>25.691244239631338</v>
      </c>
      <c r="AO82" s="294">
        <f t="shared" si="87"/>
        <v>32.373271889400918</v>
      </c>
      <c r="AP82" s="294">
        <f t="shared" si="88"/>
        <v>18.433179723502302</v>
      </c>
      <c r="AQ82" s="294">
        <f t="shared" si="89"/>
        <v>36.175115207373267</v>
      </c>
      <c r="AR82" s="294">
        <v>-999</v>
      </c>
      <c r="AS82" s="310">
        <f t="shared" si="71"/>
        <v>28.993855606758828</v>
      </c>
      <c r="AT82" s="294">
        <f t="shared" si="90"/>
        <v>5.6451612903225801</v>
      </c>
      <c r="AU82" s="308">
        <v>-999</v>
      </c>
      <c r="AV82" s="294">
        <f t="shared" si="91"/>
        <v>5.8755760368663585</v>
      </c>
      <c r="AW82" s="294">
        <f t="shared" si="92"/>
        <v>14.976958525345621</v>
      </c>
      <c r="AX82" s="310">
        <f t="shared" si="79"/>
        <v>8.8325652841781874</v>
      </c>
      <c r="AY82" s="293">
        <f t="shared" si="93"/>
        <v>2.8801843317972349</v>
      </c>
      <c r="AZ82" s="293">
        <v>-999</v>
      </c>
      <c r="BA82" s="307">
        <f t="shared" si="80"/>
        <v>2.8801843317972349</v>
      </c>
    </row>
    <row r="83" spans="1:53" ht="21" customHeight="1" x14ac:dyDescent="0.2">
      <c r="A83" s="297">
        <f t="shared" si="63"/>
        <v>45165.989583333328</v>
      </c>
      <c r="B83" s="298">
        <f t="shared" si="64"/>
        <v>5.2080000000000002</v>
      </c>
      <c r="Y83">
        <v>-999</v>
      </c>
      <c r="Z83" s="292">
        <v>1.8180000000000001</v>
      </c>
      <c r="AA83" s="292">
        <v>0.46800000000000003</v>
      </c>
      <c r="AB83">
        <v>-999</v>
      </c>
      <c r="AC83" s="292">
        <v>0.222</v>
      </c>
      <c r="AD83" s="292">
        <v>0.45600000000000002</v>
      </c>
      <c r="AE83" s="292">
        <v>1.986</v>
      </c>
      <c r="AF83">
        <v>-999</v>
      </c>
      <c r="AG83" s="292">
        <v>1.1459999999999999</v>
      </c>
      <c r="AH83" s="292">
        <v>0.186</v>
      </c>
      <c r="AI83" s="292">
        <v>1.77</v>
      </c>
      <c r="AJ83" s="292">
        <v>0.52800000000000002</v>
      </c>
      <c r="AK83" s="297">
        <f t="shared" si="84"/>
        <v>45165.989583333328</v>
      </c>
      <c r="AL83" s="293">
        <f t="shared" si="85"/>
        <v>-999</v>
      </c>
      <c r="AM83" s="293">
        <f t="shared" si="86"/>
        <v>-999</v>
      </c>
      <c r="AN83" s="306" t="e">
        <f t="shared" si="60"/>
        <v>#DIV/0!</v>
      </c>
      <c r="AO83" s="294">
        <f t="shared" si="87"/>
        <v>34.907834101382491</v>
      </c>
      <c r="AP83" s="294">
        <f t="shared" si="88"/>
        <v>-999</v>
      </c>
      <c r="AQ83" s="294">
        <f t="shared" si="89"/>
        <v>38.133640552995388</v>
      </c>
      <c r="AR83" s="294">
        <v>-999</v>
      </c>
      <c r="AS83" s="310">
        <f t="shared" si="71"/>
        <v>36.52073732718894</v>
      </c>
      <c r="AT83" s="294">
        <f t="shared" si="90"/>
        <v>8.9861751152073737</v>
      </c>
      <c r="AU83" s="308">
        <v>-999</v>
      </c>
      <c r="AV83" s="294">
        <f t="shared" si="91"/>
        <v>8.7557603686635943</v>
      </c>
      <c r="AW83" s="294">
        <f t="shared" si="92"/>
        <v>22.004608294930875</v>
      </c>
      <c r="AX83" s="310">
        <f t="shared" si="79"/>
        <v>13.248847926267281</v>
      </c>
      <c r="AY83" s="293">
        <f t="shared" si="93"/>
        <v>4.2626728110599075</v>
      </c>
      <c r="AZ83" s="293">
        <v>-999</v>
      </c>
      <c r="BA83" s="307">
        <f t="shared" si="80"/>
        <v>4.2626728110599075</v>
      </c>
    </row>
    <row r="84" spans="1:53" ht="21" customHeight="1" x14ac:dyDescent="0.2">
      <c r="A84" s="297">
        <f t="shared" si="63"/>
        <v>45166.989583333328</v>
      </c>
      <c r="B84" s="298">
        <f t="shared" si="64"/>
        <v>5.2080000000000002</v>
      </c>
      <c r="Y84">
        <v>-999</v>
      </c>
      <c r="Z84" s="292">
        <v>1.464</v>
      </c>
      <c r="AA84" s="292">
        <v>0.64800000000000002</v>
      </c>
      <c r="AB84" s="292">
        <v>1.254</v>
      </c>
      <c r="AC84" s="292">
        <v>0.34200000000000003</v>
      </c>
      <c r="AD84" s="292">
        <v>0.66</v>
      </c>
      <c r="AE84" s="292">
        <v>2.0699999999999998</v>
      </c>
      <c r="AF84" s="292">
        <v>-999</v>
      </c>
      <c r="AG84" s="292">
        <v>1.458</v>
      </c>
      <c r="AH84" s="292">
        <v>0.32400000000000001</v>
      </c>
      <c r="AI84" s="292">
        <v>1.8420000000000001</v>
      </c>
      <c r="AJ84" s="292">
        <v>0.6</v>
      </c>
      <c r="AK84" s="297">
        <f t="shared" ref="AK84" si="94">A84</f>
        <v>45166.989583333328</v>
      </c>
      <c r="AL84" s="293">
        <f t="shared" ref="AL84" si="95">IF(Y84&gt;=0,100*Y84/$B84,-999)</f>
        <v>-999</v>
      </c>
      <c r="AM84" s="293">
        <f t="shared" si="86"/>
        <v>-999</v>
      </c>
      <c r="AN84" s="306" t="e">
        <f t="shared" si="60"/>
        <v>#DIV/0!</v>
      </c>
      <c r="AO84" s="294">
        <f t="shared" ref="AO84" si="96">IF(Z84&gt;=0,100*Z84/($B84),-999)</f>
        <v>28.110599078341014</v>
      </c>
      <c r="AP84" s="294">
        <f t="shared" si="88"/>
        <v>24.078341013824886</v>
      </c>
      <c r="AQ84" s="294">
        <f t="shared" si="89"/>
        <v>39.746543778801836</v>
      </c>
      <c r="AR84" s="294">
        <v>-999</v>
      </c>
      <c r="AS84" s="310">
        <f t="shared" si="71"/>
        <v>30.64516129032258</v>
      </c>
      <c r="AT84" s="294">
        <f t="shared" ref="AT84" si="97">IF(AA84&gt;=0,100*AA84/($B84),-999)</f>
        <v>12.442396313364055</v>
      </c>
      <c r="AU84" s="308">
        <v>-999</v>
      </c>
      <c r="AV84" s="294">
        <f t="shared" si="91"/>
        <v>12.672811059907835</v>
      </c>
      <c r="AW84" s="294">
        <f t="shared" si="92"/>
        <v>27.995391705069121</v>
      </c>
      <c r="AX84" s="310">
        <f t="shared" si="79"/>
        <v>17.703533026113671</v>
      </c>
      <c r="AY84" s="293">
        <f t="shared" si="93"/>
        <v>6.5668202764976957</v>
      </c>
      <c r="AZ84" s="293">
        <v>-999</v>
      </c>
      <c r="BA84" s="307">
        <f t="shared" si="80"/>
        <v>6.5668202764976957</v>
      </c>
    </row>
    <row r="85" spans="1:53" ht="21" customHeight="1" x14ac:dyDescent="0.2">
      <c r="A85" s="297">
        <f t="shared" si="63"/>
        <v>45167.989583333328</v>
      </c>
      <c r="B85" s="298">
        <f t="shared" si="64"/>
        <v>5.2080000000000002</v>
      </c>
      <c r="Y85">
        <v>-999</v>
      </c>
      <c r="Z85" s="292">
        <v>1.476</v>
      </c>
      <c r="AA85" s="292">
        <v>0.76800000000000002</v>
      </c>
      <c r="AB85" s="292">
        <v>1.3320000000000001</v>
      </c>
      <c r="AC85" s="292">
        <v>0.42599999999999999</v>
      </c>
      <c r="AD85" s="292">
        <v>0.79200000000000004</v>
      </c>
      <c r="AE85" s="292">
        <v>2.1120000000000001</v>
      </c>
      <c r="AF85" s="292">
        <v>-999</v>
      </c>
      <c r="AG85" s="292">
        <v>1.6319999999999999</v>
      </c>
      <c r="AH85" s="292">
        <v>-999</v>
      </c>
      <c r="AI85" s="292">
        <v>1.8959999999999999</v>
      </c>
      <c r="AJ85" s="292">
        <v>0.61799999999999999</v>
      </c>
      <c r="AK85" s="297">
        <f t="shared" ref="AK85" si="98">A85</f>
        <v>45167.989583333328</v>
      </c>
      <c r="AL85" s="293">
        <f t="shared" ref="AL85" si="99">IF(Y85&gt;=0,100*Y85/$B85,-999)</f>
        <v>-999</v>
      </c>
      <c r="AM85" s="293">
        <f t="shared" si="86"/>
        <v>-999</v>
      </c>
      <c r="AN85" s="306" t="e">
        <f t="shared" si="60"/>
        <v>#DIV/0!</v>
      </c>
      <c r="AO85" s="294">
        <f t="shared" ref="AO85" si="100">IF(Z85&gt;=0,100*Z85/($B85),-999)</f>
        <v>28.34101382488479</v>
      </c>
      <c r="AP85" s="294">
        <f t="shared" si="88"/>
        <v>25.576036866359448</v>
      </c>
      <c r="AQ85" s="294">
        <f t="shared" si="89"/>
        <v>40.552995391705068</v>
      </c>
      <c r="AR85" s="294">
        <v>-999</v>
      </c>
      <c r="AS85" s="310">
        <f t="shared" si="71"/>
        <v>31.490015360983104</v>
      </c>
      <c r="AT85" s="294">
        <f t="shared" ref="AT85" si="101">IF(AA85&gt;=0,100*AA85/($B85),-999)</f>
        <v>14.746543778801842</v>
      </c>
      <c r="AU85" s="308">
        <v>-999</v>
      </c>
      <c r="AV85" s="294">
        <f t="shared" si="91"/>
        <v>15.2073732718894</v>
      </c>
      <c r="AW85" s="294">
        <f t="shared" si="92"/>
        <v>31.336405529953915</v>
      </c>
      <c r="AX85" s="310">
        <f t="shared" ref="AX85" si="102">AVERAGEIF(AT85:AW85,"&gt;0")</f>
        <v>20.430107526881716</v>
      </c>
      <c r="AY85" s="293">
        <f t="shared" si="93"/>
        <v>8.1797235023041477</v>
      </c>
      <c r="AZ85" s="293">
        <v>-999</v>
      </c>
      <c r="BA85" s="307">
        <f t="shared" ref="BA85" si="103">AVERAGEIF(AY85:AZ85,"&gt;=0")</f>
        <v>8.1797235023041477</v>
      </c>
    </row>
    <row r="86" spans="1:53" ht="21" customHeight="1" x14ac:dyDescent="0.2">
      <c r="A86" s="297">
        <f t="shared" si="63"/>
        <v>45168.989583333328</v>
      </c>
      <c r="B86" s="298">
        <f t="shared" si="64"/>
        <v>5.2080000000000002</v>
      </c>
      <c r="Y86" s="292">
        <v>1.782</v>
      </c>
      <c r="Z86" s="292">
        <v>1.32</v>
      </c>
      <c r="AA86" s="292">
        <v>0.876</v>
      </c>
      <c r="AB86" s="292">
        <v>-999</v>
      </c>
      <c r="AC86" s="292">
        <v>0.55800000000000005</v>
      </c>
      <c r="AD86" s="292">
        <v>0.75600000000000001</v>
      </c>
      <c r="AE86" s="292">
        <v>2.1240000000000001</v>
      </c>
      <c r="AF86" s="292">
        <v>1.722</v>
      </c>
      <c r="AG86" s="292">
        <v>1.764</v>
      </c>
      <c r="AH86" s="292">
        <v>0</v>
      </c>
      <c r="AI86" s="292">
        <v>1.974</v>
      </c>
      <c r="AJ86" s="292">
        <v>0.65400000000000003</v>
      </c>
      <c r="AK86" s="297">
        <f t="shared" ref="AK86" si="104">A86</f>
        <v>45168.989583333328</v>
      </c>
      <c r="AL86" s="293">
        <f t="shared" ref="AL86" si="105">IF(Y86&gt;=0,100*Y86/$B86,-999)</f>
        <v>34.216589861751146</v>
      </c>
      <c r="AM86" s="293">
        <f t="shared" si="86"/>
        <v>33.064516129032256</v>
      </c>
      <c r="AN86" s="306">
        <f t="shared" si="60"/>
        <v>33.640552995391701</v>
      </c>
      <c r="AO86" s="294">
        <f t="shared" ref="AO86" si="106">IF(Z86&gt;=0,100*Z86/($B86),-999)</f>
        <v>25.345622119815669</v>
      </c>
      <c r="AP86" s="294">
        <f t="shared" si="88"/>
        <v>-999</v>
      </c>
      <c r="AQ86" s="294">
        <f t="shared" si="89"/>
        <v>40.783410138248847</v>
      </c>
      <c r="AR86" s="294">
        <v>-999</v>
      </c>
      <c r="AS86" s="310">
        <f t="shared" si="71"/>
        <v>33.064516129032256</v>
      </c>
      <c r="AT86" s="294">
        <f t="shared" ref="AT86" si="107">IF(AA86&gt;=0,100*AA86/($B86),-999)</f>
        <v>16.820276497695851</v>
      </c>
      <c r="AU86" s="308">
        <v>-999</v>
      </c>
      <c r="AV86" s="294">
        <f t="shared" si="91"/>
        <v>14.516129032258062</v>
      </c>
      <c r="AW86" s="294">
        <f t="shared" si="92"/>
        <v>33.87096774193548</v>
      </c>
      <c r="AX86" s="310">
        <f t="shared" ref="AX86" si="108">AVERAGEIF(AT86:AW86,"&gt;0")</f>
        <v>21.7357910906298</v>
      </c>
      <c r="AY86" s="293">
        <f t="shared" si="93"/>
        <v>10.714285714285715</v>
      </c>
      <c r="AZ86" s="293">
        <v>-999</v>
      </c>
      <c r="BA86" s="307">
        <f t="shared" ref="BA86" si="109">AVERAGEIF(AY86:AZ86,"&gt;=0")</f>
        <v>10.714285714285715</v>
      </c>
    </row>
    <row r="87" spans="1:53" ht="21" customHeight="1" x14ac:dyDescent="0.2">
      <c r="A87" s="297">
        <f t="shared" si="63"/>
        <v>45169.989583333328</v>
      </c>
      <c r="B87" s="298">
        <f t="shared" si="64"/>
        <v>5.2080000000000002</v>
      </c>
      <c r="Y87" s="292">
        <v>1.8720000000000001</v>
      </c>
      <c r="Z87" s="292">
        <v>1.542</v>
      </c>
      <c r="AA87" s="292">
        <v>0.97199999999999998</v>
      </c>
      <c r="AB87" s="292">
        <v>1.542</v>
      </c>
      <c r="AC87" s="292">
        <v>0.68400000000000005</v>
      </c>
      <c r="AD87" s="292">
        <v>0.59399999999999997</v>
      </c>
      <c r="AE87" s="292">
        <v>2.19</v>
      </c>
      <c r="AF87" s="292">
        <v>1.8</v>
      </c>
      <c r="AG87" s="292">
        <v>-999</v>
      </c>
      <c r="AH87" s="292">
        <v>0</v>
      </c>
      <c r="AI87" s="292">
        <v>2.028</v>
      </c>
      <c r="AJ87" s="292">
        <v>0.69</v>
      </c>
      <c r="AK87" s="297">
        <f t="shared" ref="AK87" si="110">A87</f>
        <v>45169.989583333328</v>
      </c>
      <c r="AL87" s="293">
        <f t="shared" ref="AL87" si="111">IF(Y87&gt;=0,100*Y87/$B87,-999)</f>
        <v>35.944700460829495</v>
      </c>
      <c r="AM87" s="293">
        <f t="shared" ref="AM87" si="112">IF(AF87&gt;=0,100*AF87/($B87),-999)</f>
        <v>34.562211981566819</v>
      </c>
      <c r="AN87" s="306">
        <f t="shared" si="60"/>
        <v>35.253456221198157</v>
      </c>
      <c r="AO87" s="294">
        <f t="shared" ref="AO87" si="113">IF(Z87&gt;=0,100*Z87/($B87),-999)</f>
        <v>29.608294930875577</v>
      </c>
      <c r="AP87" s="294">
        <f t="shared" ref="AP87" si="114">IF(AB87&gt;=0,100*AB87/($B87),-999)</f>
        <v>29.608294930875577</v>
      </c>
      <c r="AQ87" s="294">
        <f t="shared" ref="AQ87" si="115">IF(AE87&gt;=0,100*AE87/($B87),-999)</f>
        <v>42.05069124423963</v>
      </c>
      <c r="AR87" s="294">
        <v>-999</v>
      </c>
      <c r="AS87" s="310">
        <f t="shared" ref="AS87" si="116">AVERAGEIF(AO87:AR87,"&gt;0")</f>
        <v>33.755760368663594</v>
      </c>
      <c r="AT87" s="294">
        <f t="shared" ref="AT87" si="117">IF(AA87&gt;=0,100*AA87/($B87),-999)</f>
        <v>18.663594470046082</v>
      </c>
      <c r="AU87" s="308">
        <v>-999</v>
      </c>
      <c r="AV87" s="294">
        <f t="shared" ref="AV87" si="118">IF(AD87&gt;=0,100*AD87/($B87),-999)</f>
        <v>11.40552995391705</v>
      </c>
      <c r="AW87" s="294">
        <f t="shared" ref="AW87" si="119">IF(AG87&gt;=0,100*AG87/($B87),-999)</f>
        <v>-999</v>
      </c>
      <c r="AX87" s="310">
        <f t="shared" ref="AX87" si="120">AVERAGEIF(AT87:AW87,"&gt;0")</f>
        <v>15.034562211981566</v>
      </c>
      <c r="AY87" s="293">
        <f t="shared" ref="AY87" si="121">IF(AC87&gt;=0,100*AC87/($B87),-999)</f>
        <v>13.133640552995391</v>
      </c>
      <c r="AZ87" s="293">
        <v>-999</v>
      </c>
      <c r="BA87" s="307">
        <f t="shared" ref="BA87" si="122">AVERAGEIF(AY87:AZ87,"&gt;=0")</f>
        <v>13.133640552995391</v>
      </c>
    </row>
    <row r="88" spans="1:53" ht="21" customHeight="1" x14ac:dyDescent="0.2">
      <c r="A88" s="297">
        <f t="shared" si="63"/>
        <v>45170.989583333328</v>
      </c>
      <c r="B88" s="298">
        <f t="shared" si="64"/>
        <v>5.2080000000000002</v>
      </c>
      <c r="Y88" s="292">
        <v>1.944</v>
      </c>
      <c r="Z88" s="292">
        <v>1.53</v>
      </c>
      <c r="AA88" s="292">
        <v>1.008</v>
      </c>
      <c r="AB88" s="294">
        <v>-999</v>
      </c>
      <c r="AC88" s="292">
        <v>0.75600000000000001</v>
      </c>
      <c r="AD88" s="292">
        <v>0.88800000000000001</v>
      </c>
      <c r="AE88" s="292">
        <v>2.1240000000000001</v>
      </c>
      <c r="AF88" s="292">
        <v>1.8720000000000001</v>
      </c>
      <c r="AG88" s="292">
        <v>-999</v>
      </c>
      <c r="AH88" s="292">
        <v>0.09</v>
      </c>
      <c r="AI88" s="292">
        <v>2.0579999999999998</v>
      </c>
      <c r="AJ88" s="292">
        <v>0.56999999999999995</v>
      </c>
      <c r="AK88" s="297">
        <f t="shared" ref="AK88" si="123">A88</f>
        <v>45170.989583333328</v>
      </c>
      <c r="AL88" s="293">
        <f t="shared" ref="AL88" si="124">IF(Y88&gt;=0,100*Y88/$B88,-999)</f>
        <v>37.327188940092164</v>
      </c>
      <c r="AM88" s="293">
        <f t="shared" ref="AM88" si="125">IF(AF88&gt;=0,100*AF88/($B88),-999)</f>
        <v>35.944700460829495</v>
      </c>
      <c r="AN88" s="306">
        <f t="shared" ref="AN88" si="126">AVERAGEIF(AL88:AM88,"&gt;=0")</f>
        <v>36.635944700460826</v>
      </c>
      <c r="AO88" s="294">
        <f t="shared" ref="AO88" si="127">IF(Z88&gt;=0,100*Z88/($B88),-999)</f>
        <v>29.377880184331797</v>
      </c>
      <c r="AP88" s="294">
        <f t="shared" ref="AP88" si="128">IF(AB88&gt;=0,100*AB88/($B88),-999)</f>
        <v>-999</v>
      </c>
      <c r="AQ88" s="294">
        <f t="shared" ref="AQ88" si="129">IF(AE88&gt;=0,100*AE88/($B88),-999)</f>
        <v>40.783410138248847</v>
      </c>
      <c r="AR88" s="294">
        <v>-999</v>
      </c>
      <c r="AS88" s="310">
        <f t="shared" ref="AS88" si="130">AVERAGEIF(AO88:AR88,"&gt;0")</f>
        <v>35.08064516129032</v>
      </c>
      <c r="AT88" s="294">
        <f t="shared" ref="AT88" si="131">IF(AA88&gt;=0,100*AA88/($B88),-999)</f>
        <v>19.354838709677416</v>
      </c>
      <c r="AU88" s="308">
        <v>-999</v>
      </c>
      <c r="AV88" s="294">
        <f t="shared" ref="AV88" si="132">IF(AD88&gt;=0,100*AD88/($B88),-999)</f>
        <v>17.05069124423963</v>
      </c>
      <c r="AW88" s="294">
        <f t="shared" ref="AW88" si="133">IF(AG88&gt;=0,100*AG88/($B88),-999)</f>
        <v>-999</v>
      </c>
      <c r="AX88" s="310">
        <f t="shared" ref="AX88" si="134">AVERAGEIF(AT88:AW88,"&gt;0")</f>
        <v>18.202764976958523</v>
      </c>
      <c r="AY88" s="293">
        <f t="shared" ref="AY88" si="135">IF(AC88&gt;=0,100*AC88/($B88),-999)</f>
        <v>14.516129032258062</v>
      </c>
      <c r="AZ88" s="293">
        <v>-999</v>
      </c>
      <c r="BA88" s="307">
        <f t="shared" ref="BA88" si="136">AVERAGEIF(AY88:AZ88,"&gt;=0")</f>
        <v>14.516129032258062</v>
      </c>
    </row>
    <row r="89" spans="1:53" ht="21" customHeight="1" x14ac:dyDescent="0.2">
      <c r="A89" s="297">
        <f t="shared" si="63"/>
        <v>45171.989583333328</v>
      </c>
      <c r="B89" s="298">
        <f t="shared" si="64"/>
        <v>5.2080000000000002</v>
      </c>
      <c r="Y89" s="292">
        <v>1.98</v>
      </c>
      <c r="Z89" s="292">
        <v>1.5840000000000001</v>
      </c>
      <c r="AA89" s="292">
        <v>1.032</v>
      </c>
      <c r="AB89" s="292">
        <v>1.62</v>
      </c>
      <c r="AC89" s="292">
        <v>0.81</v>
      </c>
      <c r="AD89" s="292">
        <v>1.0620000000000001</v>
      </c>
      <c r="AE89" s="292">
        <v>2.1240000000000001</v>
      </c>
      <c r="AF89" s="293">
        <v>-999</v>
      </c>
      <c r="AG89" s="323">
        <v>-999</v>
      </c>
      <c r="AH89" s="292">
        <v>0.17399999999999999</v>
      </c>
      <c r="AI89" s="292">
        <v>2.0699999999999998</v>
      </c>
      <c r="AJ89" s="292">
        <v>0.56999999999999995</v>
      </c>
      <c r="AK89" s="297">
        <f t="shared" ref="AK89" si="137">A89</f>
        <v>45171.989583333328</v>
      </c>
      <c r="AL89" s="293">
        <f t="shared" ref="AL89" si="138">IF(Y89&gt;=0,100*Y89/$B89,-999)</f>
        <v>38.018433179723502</v>
      </c>
      <c r="AM89" s="293">
        <f t="shared" ref="AM89" si="139">IF(AF89&gt;=0,100*AF89/($B89),-999)</f>
        <v>-999</v>
      </c>
      <c r="AN89" s="306">
        <f t="shared" ref="AN89" si="140">AVERAGEIF(AL89:AM89,"&gt;=0")</f>
        <v>38.018433179723502</v>
      </c>
      <c r="AO89" s="294">
        <f t="shared" ref="AO89" si="141">IF(Z89&gt;=0,100*Z89/($B89),-999)</f>
        <v>30.414746543778801</v>
      </c>
      <c r="AP89" s="294">
        <f t="shared" ref="AP89" si="142">IF(AB89&gt;=0,100*AB89/($B89),-999)</f>
        <v>31.105990783410139</v>
      </c>
      <c r="AQ89" s="294">
        <f t="shared" ref="AQ89" si="143">IF(AE89&gt;=0,100*AE89/($B89),-999)</f>
        <v>40.783410138248847</v>
      </c>
      <c r="AR89" s="294">
        <v>-999</v>
      </c>
      <c r="AS89" s="310">
        <f t="shared" ref="AS89" si="144">AVERAGEIF(AO89:AR89,"&gt;0")</f>
        <v>34.10138248847926</v>
      </c>
      <c r="AT89" s="294">
        <f t="shared" ref="AT89" si="145">IF(AA89&gt;=0,100*AA89/($B89),-999)</f>
        <v>19.815668202764975</v>
      </c>
      <c r="AU89" s="308">
        <v>-999</v>
      </c>
      <c r="AV89" s="294">
        <f t="shared" ref="AV89" si="146">IF(AD89&gt;=0,100*AD89/($B89),-999)</f>
        <v>20.391705069124423</v>
      </c>
      <c r="AW89" s="294">
        <f t="shared" ref="AW89" si="147">IF(AG89&gt;=0,100*AG89/($B89),-999)</f>
        <v>-999</v>
      </c>
      <c r="AX89" s="310">
        <f t="shared" ref="AX89" si="148">AVERAGEIF(AT89:AW89,"&gt;0")</f>
        <v>20.103686635944698</v>
      </c>
      <c r="AY89" s="293">
        <f t="shared" ref="AY89" si="149">IF(AC89&gt;=0,100*AC89/($B89),-999)</f>
        <v>15.552995391705069</v>
      </c>
      <c r="AZ89" s="293">
        <v>-999</v>
      </c>
      <c r="BA89" s="307">
        <f t="shared" ref="BA89" si="150">AVERAGEIF(AY89:AZ89,"&gt;=0")</f>
        <v>15.552995391705069</v>
      </c>
    </row>
    <row r="90" spans="1:53" ht="21" customHeight="1" x14ac:dyDescent="0.2">
      <c r="A90" s="297">
        <f t="shared" si="63"/>
        <v>45172.989583333328</v>
      </c>
      <c r="B90" s="298">
        <f t="shared" si="64"/>
        <v>5.2080000000000002</v>
      </c>
      <c r="Y90" s="292">
        <v>1.992</v>
      </c>
      <c r="Z90" s="292">
        <v>1.518</v>
      </c>
      <c r="AA90" s="292">
        <v>1.014</v>
      </c>
      <c r="AB90" s="294">
        <v>-999</v>
      </c>
      <c r="AC90" s="292">
        <v>0.82199999999999995</v>
      </c>
      <c r="AD90" s="292">
        <v>1.038</v>
      </c>
      <c r="AE90" s="292">
        <v>2.0579999999999998</v>
      </c>
      <c r="AF90" s="292">
        <v>1.9379999999999999</v>
      </c>
      <c r="AG90" s="323">
        <v>-999</v>
      </c>
      <c r="AH90" s="292">
        <v>0</v>
      </c>
      <c r="AI90" s="292">
        <v>2.0579999999999998</v>
      </c>
      <c r="AJ90" s="292">
        <v>0.54600000000000004</v>
      </c>
      <c r="AK90" s="297">
        <f t="shared" ref="AK90" si="151">A90</f>
        <v>45172.989583333328</v>
      </c>
      <c r="AL90" s="293">
        <f t="shared" ref="AL90" si="152">IF(Y90&gt;=0,100*Y90/$B90,-999)</f>
        <v>38.248847926267274</v>
      </c>
      <c r="AM90" s="293">
        <f t="shared" ref="AM90" si="153">IF(AF90&gt;=0,100*AF90/($B90),-999)</f>
        <v>37.21198156682027</v>
      </c>
      <c r="AN90" s="306">
        <f t="shared" ref="AN90" si="154">AVERAGEIF(AL90:AM90,"&gt;=0")</f>
        <v>37.730414746543772</v>
      </c>
      <c r="AO90" s="294">
        <f t="shared" ref="AO90" si="155">IF(Z90&gt;=0,100*Z90/($B90),-999)</f>
        <v>29.147465437788021</v>
      </c>
      <c r="AP90" s="294">
        <f t="shared" ref="AP90" si="156">IF(AB90&gt;=0,100*AB90/($B90),-999)</f>
        <v>-999</v>
      </c>
      <c r="AQ90" s="294">
        <f t="shared" ref="AQ90" si="157">IF(AE90&gt;=0,100*AE90/($B90),-999)</f>
        <v>39.516129032258057</v>
      </c>
      <c r="AR90" s="294">
        <v>-999</v>
      </c>
      <c r="AS90" s="310">
        <f t="shared" ref="AS90" si="158">AVERAGEIF(AO90:AR90,"&gt;0")</f>
        <v>34.331797235023039</v>
      </c>
      <c r="AT90" s="294">
        <f t="shared" ref="AT90" si="159">IF(AA90&gt;=0,100*AA90/($B90),-999)</f>
        <v>19.47004608294931</v>
      </c>
      <c r="AU90" s="308">
        <v>-999</v>
      </c>
      <c r="AV90" s="294">
        <f t="shared" ref="AV90" si="160">IF(AD90&gt;=0,100*AD90/($B90),-999)</f>
        <v>19.930875576036865</v>
      </c>
      <c r="AW90" s="294">
        <f t="shared" ref="AW90" si="161">IF(AG90&gt;=0,100*AG90/($B90),-999)</f>
        <v>-999</v>
      </c>
      <c r="AX90" s="310">
        <f t="shared" ref="AX90" si="162">AVERAGEIF(AT90:AW90,"&gt;0")</f>
        <v>19.700460829493089</v>
      </c>
      <c r="AY90" s="293">
        <f t="shared" ref="AY90" si="163">IF(AC90&gt;=0,100*AC90/($B90),-999)</f>
        <v>15.783410138248845</v>
      </c>
      <c r="AZ90" s="293">
        <v>-999</v>
      </c>
      <c r="BA90" s="307">
        <f t="shared" ref="BA90" si="164">AVERAGEIF(AY90:AZ90,"&gt;=0")</f>
        <v>15.783410138248845</v>
      </c>
    </row>
    <row r="91" spans="1:53" ht="21" customHeight="1" x14ac:dyDescent="0.2">
      <c r="A91" s="297">
        <f t="shared" si="63"/>
        <v>45173.989583333328</v>
      </c>
      <c r="B91" s="298">
        <f t="shared" si="64"/>
        <v>5.2080000000000002</v>
      </c>
      <c r="Y91" s="292">
        <v>1.992</v>
      </c>
      <c r="Z91" s="292">
        <v>1.59</v>
      </c>
      <c r="AA91" s="292">
        <v>0.99</v>
      </c>
      <c r="AB91" s="292">
        <v>1.536</v>
      </c>
      <c r="AC91" s="292">
        <v>0.85199999999999998</v>
      </c>
      <c r="AD91" s="292">
        <v>1.1220000000000001</v>
      </c>
      <c r="AE91" s="292">
        <v>2.0459999999999998</v>
      </c>
      <c r="AF91" s="293">
        <v>-999</v>
      </c>
      <c r="AG91" s="323">
        <v>-999</v>
      </c>
      <c r="AH91" s="292">
        <v>9.6000000000000002E-2</v>
      </c>
      <c r="AI91" s="292">
        <v>2.0640000000000001</v>
      </c>
      <c r="AJ91" s="292">
        <v>0.54600000000000004</v>
      </c>
      <c r="AK91" s="297">
        <f t="shared" ref="AK91" si="165">A91</f>
        <v>45173.989583333328</v>
      </c>
      <c r="AL91" s="293">
        <f t="shared" ref="AL91" si="166">IF(Y91&gt;=0,100*Y91/$B91,-999)</f>
        <v>38.248847926267274</v>
      </c>
      <c r="AM91" s="293">
        <f t="shared" ref="AM91" si="167">IF(AF91&gt;=0,100*AF91/($B91),-999)</f>
        <v>-999</v>
      </c>
      <c r="AN91" s="306">
        <f t="shared" ref="AN91" si="168">AVERAGEIF(AL91:AM91,"&gt;=0")</f>
        <v>38.248847926267274</v>
      </c>
      <c r="AO91" s="294">
        <f t="shared" ref="AO91" si="169">IF(Z91&gt;=0,100*Z91/($B91),-999)</f>
        <v>30.52995391705069</v>
      </c>
      <c r="AP91" s="294">
        <f t="shared" ref="AP91" si="170">IF(AB91&gt;=0,100*AB91/($B91),-999)</f>
        <v>29.493087557603683</v>
      </c>
      <c r="AQ91" s="294">
        <f t="shared" ref="AQ91" si="171">IF(AE91&gt;=0,100*AE91/($B91),-999)</f>
        <v>39.285714285714285</v>
      </c>
      <c r="AR91" s="294">
        <v>-999</v>
      </c>
      <c r="AS91" s="310">
        <f t="shared" ref="AS91" si="172">AVERAGEIF(AO91:AR91,"&gt;0")</f>
        <v>33.102918586789549</v>
      </c>
      <c r="AT91" s="294">
        <f t="shared" ref="AT91" si="173">IF(AA91&gt;=0,100*AA91/($B91),-999)</f>
        <v>19.009216589861751</v>
      </c>
      <c r="AU91" s="308">
        <v>-999</v>
      </c>
      <c r="AV91" s="294">
        <f t="shared" ref="AV91" si="174">IF(AD91&gt;=0,100*AD91/($B91),-999)</f>
        <v>21.54377880184332</v>
      </c>
      <c r="AW91" s="294">
        <f t="shared" ref="AW91" si="175">IF(AG91&gt;=0,100*AG91/($B91),-999)</f>
        <v>-999</v>
      </c>
      <c r="AX91" s="310">
        <f t="shared" ref="AX91" si="176">AVERAGEIF(AT91:AW91,"&gt;0")</f>
        <v>20.276497695852534</v>
      </c>
      <c r="AY91" s="293">
        <f t="shared" ref="AY91" si="177">IF(AC91&gt;=0,100*AC91/($B91),-999)</f>
        <v>16.359447004608295</v>
      </c>
      <c r="AZ91" s="293">
        <v>-999</v>
      </c>
      <c r="BA91" s="307">
        <f t="shared" ref="BA91" si="178">AVERAGEIF(AY91:AZ91,"&gt;=0")</f>
        <v>16.359447004608295</v>
      </c>
    </row>
    <row r="92" spans="1:53" ht="21" customHeight="1" x14ac:dyDescent="0.2">
      <c r="A92" s="297">
        <f t="shared" si="63"/>
        <v>45174.989583333328</v>
      </c>
      <c r="B92" s="298">
        <f t="shared" si="64"/>
        <v>5.2080000000000002</v>
      </c>
      <c r="Y92" s="292">
        <v>2.028</v>
      </c>
      <c r="Z92" s="292">
        <v>1.5720000000000001</v>
      </c>
      <c r="AA92" s="292">
        <v>1.026</v>
      </c>
      <c r="AB92" s="292">
        <v>1.536</v>
      </c>
      <c r="AC92" s="292">
        <v>0.93</v>
      </c>
      <c r="AD92" s="292">
        <v>1.1220000000000001</v>
      </c>
      <c r="AE92" s="292">
        <v>2.0339999999999998</v>
      </c>
      <c r="AF92" s="292">
        <v>2.0219999999999998</v>
      </c>
      <c r="AG92" s="323">
        <v>-999</v>
      </c>
      <c r="AH92" s="292">
        <v>0</v>
      </c>
      <c r="AI92" s="292">
        <v>2.0699999999999998</v>
      </c>
      <c r="AJ92" s="292">
        <v>0.55800000000000005</v>
      </c>
      <c r="AK92" s="297">
        <f t="shared" ref="AK92" si="179">A92</f>
        <v>45174.989583333328</v>
      </c>
      <c r="AL92" s="293">
        <f t="shared" ref="AL92" si="180">IF(Y92&gt;=0,100*Y92/$B92,-999)</f>
        <v>38.940092165898619</v>
      </c>
      <c r="AM92" s="293">
        <f t="shared" ref="AM92" si="181">IF(AF92&gt;=0,100*AF92/($B92),-999)</f>
        <v>38.824884792626726</v>
      </c>
      <c r="AN92" s="306">
        <f t="shared" ref="AN92" si="182">AVERAGEIF(AL92:AM92,"&gt;=0")</f>
        <v>38.882488479262676</v>
      </c>
      <c r="AO92" s="294">
        <f t="shared" ref="AO92" si="183">IF(Z92&gt;=0,100*Z92/($B92),-999)</f>
        <v>30.184331797235025</v>
      </c>
      <c r="AP92" s="294">
        <f t="shared" ref="AP92" si="184">IF(AB92&gt;=0,100*AB92/($B92),-999)</f>
        <v>29.493087557603683</v>
      </c>
      <c r="AQ92" s="294">
        <f t="shared" ref="AQ92" si="185">IF(AE92&gt;=0,100*AE92/($B92),-999)</f>
        <v>39.055299539170498</v>
      </c>
      <c r="AR92" s="294">
        <v>-999</v>
      </c>
      <c r="AS92" s="310">
        <f t="shared" ref="AS92" si="186">AVERAGEIF(AO92:AR92,"&gt;0")</f>
        <v>32.910906298003063</v>
      </c>
      <c r="AT92" s="294">
        <f t="shared" ref="AT92" si="187">IF(AA92&gt;=0,100*AA92/($B92),-999)</f>
        <v>19.700460829493089</v>
      </c>
      <c r="AU92" s="308">
        <v>-999</v>
      </c>
      <c r="AV92" s="294">
        <f t="shared" ref="AV92" si="188">IF(AD92&gt;=0,100*AD92/($B92),-999)</f>
        <v>21.54377880184332</v>
      </c>
      <c r="AW92" s="294">
        <f t="shared" ref="AW92" si="189">IF(AG92&gt;=0,100*AG92/($B92),-999)</f>
        <v>-999</v>
      </c>
      <c r="AX92" s="310">
        <f t="shared" ref="AX92" si="190">AVERAGEIF(AT92:AW92,"&gt;0")</f>
        <v>20.622119815668206</v>
      </c>
      <c r="AY92" s="293">
        <f t="shared" ref="AY92" si="191">IF(AC92&gt;=0,100*AC92/($B92),-999)</f>
        <v>17.857142857142858</v>
      </c>
      <c r="AZ92" s="293">
        <v>-999</v>
      </c>
      <c r="BA92" s="307">
        <f t="shared" ref="BA92" si="192">AVERAGEIF(AY92:AZ92,"&gt;=0")</f>
        <v>17.857142857142858</v>
      </c>
    </row>
    <row r="93" spans="1:53" ht="21" customHeight="1" x14ac:dyDescent="0.2">
      <c r="A93" s="297">
        <f t="shared" si="63"/>
        <v>45175.989583333328</v>
      </c>
      <c r="B93" s="298">
        <f t="shared" si="64"/>
        <v>5.2080000000000002</v>
      </c>
      <c r="Y93" s="292">
        <v>2.028</v>
      </c>
      <c r="Z93" s="292">
        <v>1.62</v>
      </c>
      <c r="AA93" s="292">
        <v>0.99</v>
      </c>
      <c r="AB93" s="294">
        <v>-999</v>
      </c>
      <c r="AC93" s="292">
        <v>0.96</v>
      </c>
      <c r="AD93" s="292">
        <v>1.1579999999999999</v>
      </c>
      <c r="AE93" s="292">
        <v>2.052</v>
      </c>
      <c r="AF93" s="292">
        <v>1.95</v>
      </c>
      <c r="AG93" s="323">
        <v>-999</v>
      </c>
      <c r="AH93" s="292">
        <v>7.1999999999999995E-2</v>
      </c>
      <c r="AI93" s="329">
        <v>-999</v>
      </c>
      <c r="AJ93" s="292">
        <v>0.58799999999999997</v>
      </c>
      <c r="AK93" s="297">
        <f t="shared" ref="AK93" si="193">A93</f>
        <v>45175.989583333328</v>
      </c>
      <c r="AL93" s="293">
        <f t="shared" ref="AL93" si="194">IF(Y93&gt;=0,100*Y93/$B93,-999)</f>
        <v>38.940092165898619</v>
      </c>
      <c r="AM93" s="293">
        <f t="shared" ref="AM93" si="195">IF(AF93&gt;=0,100*AF93/($B93),-999)</f>
        <v>37.442396313364057</v>
      </c>
      <c r="AN93" s="306">
        <f t="shared" ref="AN93" si="196">AVERAGEIF(AL93:AM93,"&gt;=0")</f>
        <v>38.191244239631338</v>
      </c>
      <c r="AO93" s="294">
        <f t="shared" ref="AO93" si="197">IF(Z93&gt;=0,100*Z93/($B93),-999)</f>
        <v>31.105990783410139</v>
      </c>
      <c r="AP93" s="294">
        <f t="shared" ref="AP93" si="198">IF(AB93&gt;=0,100*AB93/($B93),-999)</f>
        <v>-999</v>
      </c>
      <c r="AQ93" s="294">
        <f t="shared" ref="AQ93" si="199">IF(AE93&gt;=0,100*AE93/($B93),-999)</f>
        <v>39.400921658986178</v>
      </c>
      <c r="AR93" s="294">
        <v>-999</v>
      </c>
      <c r="AS93" s="310">
        <f t="shared" ref="AS93" si="200">AVERAGEIF(AO93:AR93,"&gt;0")</f>
        <v>35.253456221198157</v>
      </c>
      <c r="AT93" s="294">
        <f t="shared" ref="AT93" si="201">IF(AA93&gt;=0,100*AA93/($B93),-999)</f>
        <v>19.009216589861751</v>
      </c>
      <c r="AU93" s="308">
        <v>-999</v>
      </c>
      <c r="AV93" s="294">
        <f t="shared" ref="AV93" si="202">IF(AD93&gt;=0,100*AD93/($B93),-999)</f>
        <v>22.235023041474655</v>
      </c>
      <c r="AW93" s="294">
        <f t="shared" ref="AW93" si="203">IF(AG93&gt;=0,100*AG93/($B93),-999)</f>
        <v>-999</v>
      </c>
      <c r="AX93" s="310">
        <f t="shared" ref="AX93" si="204">AVERAGEIF(AT93:AW93,"&gt;0")</f>
        <v>20.622119815668203</v>
      </c>
      <c r="AY93" s="293">
        <f t="shared" ref="AY93" si="205">IF(AC93&gt;=0,100*AC93/($B93),-999)</f>
        <v>18.433179723502302</v>
      </c>
      <c r="AZ93" s="293">
        <v>-999</v>
      </c>
      <c r="BA93" s="307">
        <f t="shared" ref="BA93" si="206">AVERAGEIF(AY93:AZ93,"&gt;=0")</f>
        <v>18.433179723502302</v>
      </c>
    </row>
    <row r="94" spans="1:53" ht="21" customHeight="1" x14ac:dyDescent="0.2">
      <c r="A94" s="297">
        <f t="shared" si="63"/>
        <v>45176.989583333328</v>
      </c>
      <c r="B94" s="298">
        <f t="shared" si="64"/>
        <v>5.2080000000000002</v>
      </c>
      <c r="Y94" s="292">
        <v>2.0640000000000001</v>
      </c>
      <c r="Z94" s="292">
        <v>1.5720000000000001</v>
      </c>
      <c r="AA94" s="292">
        <v>0.996</v>
      </c>
      <c r="AB94" s="294">
        <v>-999</v>
      </c>
      <c r="AC94" s="292">
        <v>1.002</v>
      </c>
      <c r="AD94" s="292">
        <v>1.1459999999999999</v>
      </c>
      <c r="AE94" s="292">
        <v>2.052</v>
      </c>
      <c r="AF94" s="292">
        <v>2.0640000000000001</v>
      </c>
      <c r="AG94" s="323">
        <v>-999</v>
      </c>
      <c r="AH94" s="292">
        <v>0.13800000000000001</v>
      </c>
      <c r="AI94" s="292">
        <v>2.1240000000000001</v>
      </c>
      <c r="AJ94" s="292">
        <v>0.60599999999999998</v>
      </c>
      <c r="AK94" s="297">
        <f t="shared" ref="AK94" si="207">A94</f>
        <v>45176.989583333328</v>
      </c>
      <c r="AL94" s="293">
        <f t="shared" ref="AL94" si="208">IF(Y94&gt;=0,100*Y94/$B94,-999)</f>
        <v>39.63133640552995</v>
      </c>
      <c r="AM94" s="293">
        <f t="shared" ref="AM94" si="209">IF(AF94&gt;=0,100*AF94/($B94),-999)</f>
        <v>39.63133640552995</v>
      </c>
      <c r="AN94" s="306">
        <f t="shared" ref="AN94" si="210">AVERAGEIF(AL94:AM94,"&gt;=0")</f>
        <v>39.63133640552995</v>
      </c>
      <c r="AO94" s="294">
        <f t="shared" ref="AO94" si="211">IF(Z94&gt;=0,100*Z94/($B94),-999)</f>
        <v>30.184331797235025</v>
      </c>
      <c r="AP94" s="294">
        <f t="shared" ref="AP94" si="212">IF(AB94&gt;=0,100*AB94/($B94),-999)</f>
        <v>-999</v>
      </c>
      <c r="AQ94" s="294">
        <f t="shared" ref="AQ94" si="213">IF(AE94&gt;=0,100*AE94/($B94),-999)</f>
        <v>39.400921658986178</v>
      </c>
      <c r="AR94" s="294">
        <v>-999</v>
      </c>
      <c r="AS94" s="310">
        <f t="shared" ref="AS94" si="214">AVERAGEIF(AO94:AR94,"&gt;0")</f>
        <v>34.792626728110605</v>
      </c>
      <c r="AT94" s="294">
        <f t="shared" ref="AT94" si="215">IF(AA94&gt;=0,100*AA94/($B94),-999)</f>
        <v>19.124423963133637</v>
      </c>
      <c r="AU94" s="308">
        <v>-999</v>
      </c>
      <c r="AV94" s="294">
        <f t="shared" ref="AV94" si="216">IF(AD94&gt;=0,100*AD94/($B94),-999)</f>
        <v>22.004608294930875</v>
      </c>
      <c r="AW94" s="294">
        <f t="shared" ref="AW94" si="217">IF(AG94&gt;=0,100*AG94/($B94),-999)</f>
        <v>-999</v>
      </c>
      <c r="AX94" s="310">
        <f t="shared" ref="AX94" si="218">AVERAGEIF(AT94:AW94,"&gt;0")</f>
        <v>20.564516129032256</v>
      </c>
      <c r="AY94" s="293">
        <f t="shared" ref="AY94" si="219">IF(AC94&gt;=0,100*AC94/($B94),-999)</f>
        <v>19.23963133640553</v>
      </c>
      <c r="AZ94" s="293">
        <v>-999</v>
      </c>
      <c r="BA94" s="307">
        <f t="shared" ref="BA94" si="220">AVERAGEIF(AY94:AZ94,"&gt;=0")</f>
        <v>19.23963133640553</v>
      </c>
    </row>
    <row r="95" spans="1:53" ht="21" customHeight="1" x14ac:dyDescent="0.2">
      <c r="A95" s="297">
        <f t="shared" si="63"/>
        <v>45177.989583333328</v>
      </c>
      <c r="B95" s="298">
        <f t="shared" si="64"/>
        <v>5.2080000000000002</v>
      </c>
      <c r="Y95" s="292">
        <v>2.1120000000000001</v>
      </c>
      <c r="Z95" s="292">
        <v>1.62</v>
      </c>
      <c r="AA95" s="292">
        <v>1.044</v>
      </c>
      <c r="AB95" s="292">
        <v>1.6379999999999999</v>
      </c>
      <c r="AC95" s="292">
        <v>1.0680000000000001</v>
      </c>
      <c r="AD95" s="292">
        <v>1.272</v>
      </c>
      <c r="AE95" s="292">
        <v>2.0880000000000001</v>
      </c>
      <c r="AF95" s="292">
        <v>2.1179999999999999</v>
      </c>
      <c r="AG95" s="323">
        <v>-999</v>
      </c>
      <c r="AH95" s="292">
        <v>0.21</v>
      </c>
      <c r="AI95" s="292">
        <v>2.1720000000000002</v>
      </c>
      <c r="AJ95" s="292">
        <v>0.64200000000000002</v>
      </c>
      <c r="AK95" s="297">
        <f t="shared" ref="AK95:AK97" si="221">A95</f>
        <v>45177.989583333328</v>
      </c>
      <c r="AL95" s="293">
        <f t="shared" ref="AL95:AL97" si="222">IF(Y95&gt;=0,100*Y95/$B95,-999)</f>
        <v>40.552995391705068</v>
      </c>
      <c r="AM95" s="293">
        <f t="shared" ref="AM95:AM97" si="223">IF(AF95&gt;=0,100*AF95/($B95),-999)</f>
        <v>40.668202764976954</v>
      </c>
      <c r="AN95" s="306">
        <f t="shared" ref="AN95:AN97" si="224">AVERAGEIF(AL95:AM95,"&gt;=0")</f>
        <v>40.610599078341011</v>
      </c>
      <c r="AO95" s="294">
        <f t="shared" ref="AO95:AO97" si="225">IF(Z95&gt;=0,100*Z95/($B95),-999)</f>
        <v>31.105990783410139</v>
      </c>
      <c r="AP95" s="294">
        <f t="shared" ref="AP95:AP97" si="226">IF(AB95&gt;=0,100*AB95/($B95),-999)</f>
        <v>31.451612903225801</v>
      </c>
      <c r="AQ95" s="294">
        <f t="shared" ref="AQ95:AQ97" si="227">IF(AE95&gt;=0,100*AE95/($B95),-999)</f>
        <v>40.092165898617509</v>
      </c>
      <c r="AR95" s="294">
        <v>-999</v>
      </c>
      <c r="AS95" s="310">
        <f t="shared" ref="AS95:AS97" si="228">AVERAGEIF(AO95:AR95,"&gt;0")</f>
        <v>34.216589861751153</v>
      </c>
      <c r="AT95" s="294">
        <f t="shared" ref="AT95:AT97" si="229">IF(AA95&gt;=0,100*AA95/($B95),-999)</f>
        <v>20.046082949308754</v>
      </c>
      <c r="AU95" s="308">
        <v>-999</v>
      </c>
      <c r="AV95" s="294">
        <f t="shared" ref="AV95:AV97" si="230">IF(AD95&gt;=0,100*AD95/($B95),-999)</f>
        <v>24.423963133640552</v>
      </c>
      <c r="AW95" s="294">
        <f t="shared" ref="AW95:AW97" si="231">IF(AG95&gt;=0,100*AG95/($B95),-999)</f>
        <v>-999</v>
      </c>
      <c r="AX95" s="310">
        <f t="shared" ref="AX95:AX97" si="232">AVERAGEIF(AT95:AW95,"&gt;0")</f>
        <v>22.235023041474655</v>
      </c>
      <c r="AY95" s="293">
        <f t="shared" ref="AY95:AY97" si="233">IF(AC95&gt;=0,100*AC95/($B95),-999)</f>
        <v>20.506912442396313</v>
      </c>
      <c r="AZ95" s="293">
        <v>-999</v>
      </c>
      <c r="BA95" s="307">
        <f t="shared" ref="BA95:BA97" si="234">AVERAGEIF(AY95:AZ95,"&gt;=0")</f>
        <v>20.506912442396313</v>
      </c>
    </row>
    <row r="96" spans="1:53" ht="21" customHeight="1" x14ac:dyDescent="0.2">
      <c r="A96" s="297">
        <f t="shared" si="63"/>
        <v>45178.989583333328</v>
      </c>
      <c r="B96" s="298">
        <f t="shared" si="64"/>
        <v>5.2080000000000002</v>
      </c>
      <c r="Y96" s="292">
        <v>2.1539999999999999</v>
      </c>
      <c r="Z96" s="292">
        <v>1.6739999999999999</v>
      </c>
      <c r="AA96" s="292">
        <v>1.0920000000000001</v>
      </c>
      <c r="AB96" s="292">
        <v>1.6919999999999999</v>
      </c>
      <c r="AC96" s="292">
        <v>1.1519999999999999</v>
      </c>
      <c r="AD96" s="292">
        <v>1.3740000000000001</v>
      </c>
      <c r="AE96" s="292">
        <v>2.1120000000000001</v>
      </c>
      <c r="AF96" s="292">
        <v>2.1720000000000002</v>
      </c>
      <c r="AG96" s="323">
        <v>-999</v>
      </c>
      <c r="AH96" s="292">
        <v>0.3</v>
      </c>
      <c r="AI96" s="292">
        <v>2.202</v>
      </c>
      <c r="AJ96" s="292">
        <v>0.66</v>
      </c>
      <c r="AK96" s="297">
        <f t="shared" si="221"/>
        <v>45178.989583333328</v>
      </c>
      <c r="AL96" s="293">
        <f t="shared" si="222"/>
        <v>41.359447004608292</v>
      </c>
      <c r="AM96" s="293">
        <f t="shared" si="223"/>
        <v>41.705069124423964</v>
      </c>
      <c r="AN96" s="306">
        <f t="shared" si="224"/>
        <v>41.532258064516128</v>
      </c>
      <c r="AO96" s="294">
        <f t="shared" si="225"/>
        <v>32.142857142857146</v>
      </c>
      <c r="AP96" s="294">
        <f t="shared" si="226"/>
        <v>32.488479262672804</v>
      </c>
      <c r="AQ96" s="294">
        <f t="shared" si="227"/>
        <v>40.552995391705068</v>
      </c>
      <c r="AR96" s="294">
        <v>-999</v>
      </c>
      <c r="AS96" s="310">
        <f t="shared" si="228"/>
        <v>35.06144393241167</v>
      </c>
      <c r="AT96" s="294">
        <f t="shared" si="229"/>
        <v>20.967741935483872</v>
      </c>
      <c r="AU96" s="308">
        <v>-999</v>
      </c>
      <c r="AV96" s="294">
        <f t="shared" si="230"/>
        <v>26.382488479262673</v>
      </c>
      <c r="AW96" s="294">
        <f t="shared" si="231"/>
        <v>-999</v>
      </c>
      <c r="AX96" s="310">
        <f t="shared" si="232"/>
        <v>23.675115207373274</v>
      </c>
      <c r="AY96" s="293">
        <f t="shared" si="233"/>
        <v>22.119815668202762</v>
      </c>
      <c r="AZ96" s="293">
        <v>-999</v>
      </c>
      <c r="BA96" s="307">
        <f t="shared" si="234"/>
        <v>22.119815668202762</v>
      </c>
    </row>
    <row r="97" spans="1:53" ht="21" customHeight="1" x14ac:dyDescent="0.2">
      <c r="A97" s="297">
        <f t="shared" si="63"/>
        <v>45179.989583333328</v>
      </c>
      <c r="B97" s="298">
        <f t="shared" si="64"/>
        <v>5.2080000000000002</v>
      </c>
      <c r="Y97" s="292">
        <v>2.1960000000000002</v>
      </c>
      <c r="Z97" s="292">
        <v>1.764</v>
      </c>
      <c r="AA97" s="292">
        <v>1.1399999999999999</v>
      </c>
      <c r="AB97" s="294">
        <v>-999</v>
      </c>
      <c r="AC97" s="292">
        <v>1.224</v>
      </c>
      <c r="AD97" s="292">
        <v>1.536</v>
      </c>
      <c r="AE97" s="292">
        <v>2.1659999999999999</v>
      </c>
      <c r="AF97" s="292">
        <v>2.238</v>
      </c>
      <c r="AG97" s="323">
        <v>-999</v>
      </c>
      <c r="AH97" s="292">
        <v>0.40799999999999997</v>
      </c>
      <c r="AI97" s="292">
        <v>2.2320000000000002</v>
      </c>
      <c r="AJ97" s="292">
        <v>0.69</v>
      </c>
      <c r="AK97" s="297">
        <f t="shared" si="221"/>
        <v>45179.989583333328</v>
      </c>
      <c r="AL97" s="293">
        <f t="shared" si="222"/>
        <v>42.165898617511523</v>
      </c>
      <c r="AM97" s="293">
        <f t="shared" si="223"/>
        <v>42.972350230414747</v>
      </c>
      <c r="AN97" s="306">
        <f t="shared" si="224"/>
        <v>42.569124423963132</v>
      </c>
      <c r="AO97" s="294">
        <f t="shared" si="225"/>
        <v>33.87096774193548</v>
      </c>
      <c r="AP97" s="294">
        <f t="shared" si="226"/>
        <v>-999</v>
      </c>
      <c r="AQ97" s="294">
        <f t="shared" si="227"/>
        <v>41.589861751152071</v>
      </c>
      <c r="AR97" s="294">
        <v>-999</v>
      </c>
      <c r="AS97" s="310">
        <f t="shared" si="228"/>
        <v>37.730414746543772</v>
      </c>
      <c r="AT97" s="294">
        <f t="shared" si="229"/>
        <v>21.889400921658982</v>
      </c>
      <c r="AU97" s="308">
        <v>-999</v>
      </c>
      <c r="AV97" s="294">
        <f t="shared" si="230"/>
        <v>29.493087557603683</v>
      </c>
      <c r="AW97" s="294">
        <f t="shared" si="231"/>
        <v>-999</v>
      </c>
      <c r="AX97" s="310">
        <f t="shared" si="232"/>
        <v>25.691244239631331</v>
      </c>
      <c r="AY97" s="293">
        <f t="shared" si="233"/>
        <v>23.502304147465434</v>
      </c>
      <c r="AZ97" s="293">
        <v>-999</v>
      </c>
      <c r="BA97" s="307">
        <f t="shared" si="234"/>
        <v>23.502304147465434</v>
      </c>
    </row>
    <row r="98" spans="1:53" ht="21" customHeight="1" x14ac:dyDescent="0.2">
      <c r="A98" s="297">
        <f t="shared" si="63"/>
        <v>45180.989583333328</v>
      </c>
      <c r="B98" s="298">
        <f t="shared" si="64"/>
        <v>5.2080000000000002</v>
      </c>
      <c r="Y98" s="292">
        <v>2.1960000000000002</v>
      </c>
      <c r="Z98" s="292">
        <v>1.8660000000000001</v>
      </c>
      <c r="AA98" s="292">
        <v>1.1339999999999999</v>
      </c>
      <c r="AB98" s="292">
        <v>1.548</v>
      </c>
      <c r="AC98" s="292">
        <v>1.248</v>
      </c>
      <c r="AD98" s="292">
        <v>1.506</v>
      </c>
      <c r="AE98" s="292">
        <v>2.16</v>
      </c>
      <c r="AF98" s="292">
        <v>2.214</v>
      </c>
      <c r="AG98" s="292">
        <v>2.4420000000000002</v>
      </c>
      <c r="AH98" s="292">
        <v>0</v>
      </c>
      <c r="AI98" s="292">
        <v>2.25</v>
      </c>
      <c r="AJ98" s="292">
        <v>0.69</v>
      </c>
      <c r="AK98" s="297">
        <f t="shared" ref="AK98" si="235">A98</f>
        <v>45180.989583333328</v>
      </c>
      <c r="AL98" s="293">
        <f t="shared" ref="AL98" si="236">IF(Y98&gt;=0,100*Y98/$B98,-999)</f>
        <v>42.165898617511523</v>
      </c>
      <c r="AM98" s="293">
        <f t="shared" ref="AM98" si="237">IF(AF98&gt;=0,100*AF98/($B98),-999)</f>
        <v>42.511520737327189</v>
      </c>
      <c r="AN98" s="306">
        <f t="shared" ref="AN98" si="238">AVERAGEIF(AL98:AM98,"&gt;=0")</f>
        <v>42.338709677419359</v>
      </c>
      <c r="AO98" s="294">
        <f t="shared" ref="AO98" si="239">IF(Z98&gt;=0,100*Z98/($B98),-999)</f>
        <v>35.829493087557609</v>
      </c>
      <c r="AP98" s="294">
        <f t="shared" ref="AP98" si="240">IF(AB98&gt;=0,100*AB98/($B98),-999)</f>
        <v>29.723502304147466</v>
      </c>
      <c r="AQ98" s="294">
        <f t="shared" ref="AQ98" si="241">IF(AE98&gt;=0,100*AE98/($B98),-999)</f>
        <v>41.474654377880185</v>
      </c>
      <c r="AR98" s="294">
        <v>-999</v>
      </c>
      <c r="AS98" s="310">
        <f t="shared" ref="AS98" si="242">AVERAGEIF(AO98:AR98,"&gt;0")</f>
        <v>35.675883256528422</v>
      </c>
      <c r="AT98" s="294">
        <f t="shared" ref="AT98" si="243">IF(AA98&gt;=0,100*AA98/($B98),-999)</f>
        <v>21.774193548387096</v>
      </c>
      <c r="AU98" s="308">
        <v>-999</v>
      </c>
      <c r="AV98" s="294">
        <f t="shared" ref="AV98" si="244">IF(AD98&gt;=0,100*AD98/($B98),-999)</f>
        <v>28.917050691244238</v>
      </c>
      <c r="AW98" s="294">
        <f t="shared" ref="AW98" si="245">IF(AG98&gt;=0,100*AG98/($B98),-999)</f>
        <v>46.889400921658989</v>
      </c>
      <c r="AX98" s="310">
        <f t="shared" ref="AX98" si="246">AVERAGEIF(AT98:AW98,"&gt;0")</f>
        <v>32.526881720430104</v>
      </c>
      <c r="AY98" s="293">
        <f t="shared" ref="AY98" si="247">IF(AC98&gt;=0,100*AC98/($B98),-999)</f>
        <v>23.963133640552993</v>
      </c>
      <c r="AZ98" s="293">
        <v>-999</v>
      </c>
      <c r="BA98" s="307">
        <f t="shared" ref="BA98" si="248">AVERAGEIF(AY98:AZ98,"&gt;=0")</f>
        <v>23.963133640552993</v>
      </c>
    </row>
    <row r="99" spans="1:53" ht="21" customHeight="1" x14ac:dyDescent="0.2">
      <c r="A99" s="297">
        <f t="shared" si="63"/>
        <v>45181.989583333328</v>
      </c>
      <c r="B99" s="298">
        <f t="shared" si="64"/>
        <v>5.2080000000000002</v>
      </c>
      <c r="Y99" s="292">
        <v>2.214</v>
      </c>
      <c r="Z99" s="292">
        <v>2.04</v>
      </c>
      <c r="AA99" s="292">
        <v>1.1399999999999999</v>
      </c>
      <c r="AB99" s="292">
        <v>1.6379999999999999</v>
      </c>
      <c r="AC99" s="292">
        <v>1.296</v>
      </c>
      <c r="AD99" s="292">
        <v>1.56</v>
      </c>
      <c r="AE99" s="292">
        <v>2.1659999999999999</v>
      </c>
      <c r="AF99" s="292">
        <v>2.2440000000000002</v>
      </c>
      <c r="AG99" s="323">
        <v>-999</v>
      </c>
      <c r="AH99" s="292">
        <v>0.114</v>
      </c>
      <c r="AI99" s="292">
        <v>2.2559999999999998</v>
      </c>
      <c r="AJ99" s="292">
        <v>0.71399999999999997</v>
      </c>
      <c r="AK99" s="297">
        <f t="shared" ref="AK99" si="249">A99</f>
        <v>45181.989583333328</v>
      </c>
      <c r="AL99" s="293">
        <f t="shared" ref="AL99" si="250">IF(Y99&gt;=0,100*Y99/$B99,-999)</f>
        <v>42.511520737327189</v>
      </c>
      <c r="AM99" s="293">
        <f t="shared" ref="AM99" si="251">IF(AF99&gt;=0,100*AF99/($B99),-999)</f>
        <v>43.087557603686641</v>
      </c>
      <c r="AN99" s="306">
        <f t="shared" ref="AN99" si="252">AVERAGEIF(AL99:AM99,"&gt;=0")</f>
        <v>42.799539170506918</v>
      </c>
      <c r="AO99" s="294">
        <f t="shared" ref="AO99" si="253">IF(Z99&gt;=0,100*Z99/($B99),-999)</f>
        <v>39.170506912442391</v>
      </c>
      <c r="AP99" s="294">
        <f t="shared" ref="AP99" si="254">IF(AB99&gt;=0,100*AB99/($B99),-999)</f>
        <v>31.451612903225801</v>
      </c>
      <c r="AQ99" s="294">
        <f t="shared" ref="AQ99" si="255">IF(AE99&gt;=0,100*AE99/($B99),-999)</f>
        <v>41.589861751152071</v>
      </c>
      <c r="AR99" s="294">
        <v>-999</v>
      </c>
      <c r="AS99" s="310">
        <f t="shared" ref="AS99" si="256">AVERAGEIF(AO99:AR99,"&gt;0")</f>
        <v>37.40399385560675</v>
      </c>
      <c r="AT99" s="294">
        <f t="shared" ref="AT99" si="257">IF(AA99&gt;=0,100*AA99/($B99),-999)</f>
        <v>21.889400921658982</v>
      </c>
      <c r="AU99" s="308">
        <v>-999</v>
      </c>
      <c r="AV99" s="294">
        <f t="shared" ref="AV99" si="258">IF(AD99&gt;=0,100*AD99/($B99),-999)</f>
        <v>29.953917050691242</v>
      </c>
      <c r="AW99" s="294">
        <f t="shared" ref="AW99" si="259">IF(AG99&gt;=0,100*AG99/($B99),-999)</f>
        <v>-999</v>
      </c>
      <c r="AX99" s="310">
        <f t="shared" ref="AX99" si="260">AVERAGEIF(AT99:AW99,"&gt;0")</f>
        <v>25.92165898617511</v>
      </c>
      <c r="AY99" s="293">
        <f t="shared" ref="AY99" si="261">IF(AC99&gt;=0,100*AC99/($B99),-999)</f>
        <v>24.88479262672811</v>
      </c>
      <c r="AZ99" s="293">
        <v>-999</v>
      </c>
      <c r="BA99" s="307">
        <f t="shared" ref="BA99" si="262">AVERAGEIF(AY99:AZ99,"&gt;=0")</f>
        <v>24.88479262672811</v>
      </c>
    </row>
    <row r="100" spans="1:53" ht="21" customHeight="1" x14ac:dyDescent="0.2">
      <c r="A100" s="297">
        <f t="shared" si="63"/>
        <v>45182.989583333328</v>
      </c>
      <c r="B100" s="298">
        <f t="shared" si="64"/>
        <v>5.2080000000000002</v>
      </c>
      <c r="Y100" s="292">
        <v>2.2919999999999998</v>
      </c>
      <c r="Z100" s="292">
        <v>2.2320000000000002</v>
      </c>
      <c r="AA100" s="292">
        <v>1.212</v>
      </c>
      <c r="AB100" s="292">
        <v>1.71</v>
      </c>
      <c r="AC100" s="292">
        <v>1.3979999999999999</v>
      </c>
      <c r="AD100" s="292">
        <v>1.6559999999999999</v>
      </c>
      <c r="AE100" s="292">
        <v>2.2440000000000002</v>
      </c>
      <c r="AF100" s="292">
        <v>2.3460000000000001</v>
      </c>
      <c r="AG100" s="292">
        <v>2.58</v>
      </c>
      <c r="AH100" s="292">
        <v>0.25800000000000001</v>
      </c>
      <c r="AI100" s="292">
        <v>2.31</v>
      </c>
      <c r="AJ100" s="292">
        <v>0.77400000000000002</v>
      </c>
      <c r="AK100" s="297">
        <f t="shared" ref="AK100" si="263">A100</f>
        <v>45182.989583333328</v>
      </c>
      <c r="AL100" s="293">
        <f t="shared" ref="AL100" si="264">IF(Y100&gt;=0,100*Y100/$B100,-999)</f>
        <v>44.009216589861751</v>
      </c>
      <c r="AM100" s="293">
        <f t="shared" ref="AM100" si="265">IF(AF100&gt;=0,100*AF100/($B100),-999)</f>
        <v>45.046082949308762</v>
      </c>
      <c r="AN100" s="306">
        <f t="shared" ref="AN100" si="266">AVERAGEIF(AL100:AM100,"&gt;=0")</f>
        <v>44.527649769585253</v>
      </c>
      <c r="AO100" s="294">
        <f t="shared" ref="AO100" si="267">IF(Z100&gt;=0,100*Z100/($B100),-999)</f>
        <v>42.857142857142861</v>
      </c>
      <c r="AP100" s="294">
        <f t="shared" ref="AP100" si="268">IF(AB100&gt;=0,100*AB100/($B100),-999)</f>
        <v>32.834101382488477</v>
      </c>
      <c r="AQ100" s="294">
        <f t="shared" ref="AQ100" si="269">IF(AE100&gt;=0,100*AE100/($B100),-999)</f>
        <v>43.087557603686641</v>
      </c>
      <c r="AR100" s="294">
        <v>-999</v>
      </c>
      <c r="AS100" s="310">
        <f t="shared" ref="AS100" si="270">AVERAGEIF(AO100:AR100,"&gt;0")</f>
        <v>39.592933947772657</v>
      </c>
      <c r="AT100" s="294">
        <f t="shared" ref="AT100" si="271">IF(AA100&gt;=0,100*AA100/($B100),-999)</f>
        <v>23.271889400921658</v>
      </c>
      <c r="AU100" s="308">
        <v>-999</v>
      </c>
      <c r="AV100" s="294">
        <f t="shared" ref="AV100" si="272">IF(AD100&gt;=0,100*AD100/($B100),-999)</f>
        <v>31.797235023041473</v>
      </c>
      <c r="AW100" s="294">
        <v>-999</v>
      </c>
      <c r="AX100" s="310">
        <f t="shared" ref="AX100" si="273">AVERAGEIF(AT100:AW100,"&gt;0")</f>
        <v>27.534562211981566</v>
      </c>
      <c r="AY100" s="293">
        <f t="shared" ref="AY100" si="274">IF(AC100&gt;=0,100*AC100/($B100),-999)</f>
        <v>26.843317972350228</v>
      </c>
      <c r="AZ100" s="293">
        <v>-999</v>
      </c>
      <c r="BA100" s="307">
        <f t="shared" ref="BA100" si="275">AVERAGEIF(AY100:AZ100,"&gt;=0")</f>
        <v>26.843317972350228</v>
      </c>
    </row>
    <row r="101" spans="1:53" ht="21" customHeight="1" x14ac:dyDescent="0.2">
      <c r="A101" s="297">
        <f t="shared" si="63"/>
        <v>45183.989583333328</v>
      </c>
      <c r="B101" s="298">
        <f t="shared" si="64"/>
        <v>5.2080000000000002</v>
      </c>
      <c r="AK101" s="297">
        <f t="shared" ref="AK101:AK104" si="276">A101</f>
        <v>45183.989583333328</v>
      </c>
      <c r="AL101" s="293">
        <f t="shared" ref="AL101:AL104" si="277">IF(Y101&gt;=0,100*Y101/$B101,-999)</f>
        <v>0</v>
      </c>
      <c r="AM101" s="293">
        <f t="shared" ref="AM101:AM104" si="278">IF(AF101&gt;=0,100*AF101/($B101),-999)</f>
        <v>0</v>
      </c>
      <c r="AN101" s="306">
        <f t="shared" ref="AN101:AN104" si="279">AVERAGEIF(AL101:AM101,"&gt;=0")</f>
        <v>0</v>
      </c>
      <c r="AO101" s="294">
        <f t="shared" ref="AO101:AO104" si="280">IF(Z101&gt;=0,100*Z101/($B101),-999)</f>
        <v>0</v>
      </c>
      <c r="AP101" s="294">
        <f t="shared" ref="AP101:AP104" si="281">IF(AB101&gt;=0,100*AB101/($B101),-999)</f>
        <v>0</v>
      </c>
      <c r="AQ101" s="294">
        <f t="shared" ref="AQ101:AQ104" si="282">IF(AE101&gt;=0,100*AE101/($B101),-999)</f>
        <v>0</v>
      </c>
      <c r="AR101" s="294">
        <v>-999</v>
      </c>
      <c r="AS101" s="310" t="e">
        <f t="shared" ref="AS101:AS104" si="283">AVERAGEIF(AO101:AR101,"&gt;0")</f>
        <v>#DIV/0!</v>
      </c>
      <c r="AT101" s="294">
        <f t="shared" ref="AT101:AT104" si="284">IF(AA101&gt;=0,100*AA101/($B101),-999)</f>
        <v>0</v>
      </c>
      <c r="AU101" s="308">
        <v>-999</v>
      </c>
      <c r="AV101" s="294">
        <f t="shared" ref="AV101:AV104" si="285">IF(AD101&gt;=0,100*AD101/($B101),-999)</f>
        <v>0</v>
      </c>
      <c r="AW101" s="294">
        <v>-999</v>
      </c>
      <c r="AX101" s="310" t="e">
        <f t="shared" ref="AX101:AX104" si="286">AVERAGEIF(AT101:AW101,"&gt;0")</f>
        <v>#DIV/0!</v>
      </c>
      <c r="AY101" s="293">
        <f t="shared" ref="AY101:AY104" si="287">IF(AC101&gt;=0,100*AC101/($B101),-999)</f>
        <v>0</v>
      </c>
      <c r="AZ101" s="293">
        <v>-999</v>
      </c>
      <c r="BA101" s="307">
        <f t="shared" ref="BA101:BA104" si="288">AVERAGEIF(AY101:AZ101,"&gt;=0")</f>
        <v>0</v>
      </c>
    </row>
    <row r="102" spans="1:53" ht="21" customHeight="1" x14ac:dyDescent="0.2">
      <c r="A102" s="297">
        <f t="shared" si="63"/>
        <v>45184.989583333328</v>
      </c>
      <c r="B102" s="298">
        <f t="shared" si="64"/>
        <v>5.2080000000000002</v>
      </c>
      <c r="Y102" s="293">
        <v>-999</v>
      </c>
      <c r="Z102" s="292">
        <v>2.3759999999999999</v>
      </c>
      <c r="AA102" s="292">
        <v>2.4900000000000002</v>
      </c>
      <c r="AB102" s="292">
        <v>1.83</v>
      </c>
      <c r="AC102" s="292">
        <v>1.518</v>
      </c>
      <c r="AD102" s="292">
        <v>1.746</v>
      </c>
      <c r="AE102" s="292">
        <v>2.3519999999999999</v>
      </c>
      <c r="AF102" s="292">
        <v>2.4359999999999999</v>
      </c>
      <c r="AG102" s="292">
        <v>2.67</v>
      </c>
      <c r="AH102" s="292">
        <v>2.4E-2</v>
      </c>
      <c r="AI102" s="292">
        <v>2.3580000000000001</v>
      </c>
      <c r="AJ102" s="292">
        <v>0.81599999999999995</v>
      </c>
      <c r="AK102" s="297">
        <f t="shared" si="276"/>
        <v>45184.989583333328</v>
      </c>
      <c r="AL102" s="293">
        <f t="shared" si="277"/>
        <v>-999</v>
      </c>
      <c r="AM102" s="293">
        <f t="shared" si="278"/>
        <v>46.774193548387096</v>
      </c>
      <c r="AN102" s="306">
        <f t="shared" si="279"/>
        <v>46.774193548387096</v>
      </c>
      <c r="AO102" s="294">
        <f t="shared" si="280"/>
        <v>45.622119815668199</v>
      </c>
      <c r="AP102" s="294">
        <f t="shared" si="281"/>
        <v>35.138248847926263</v>
      </c>
      <c r="AQ102" s="294">
        <f t="shared" si="282"/>
        <v>45.161290322580641</v>
      </c>
      <c r="AR102" s="294">
        <v>-999</v>
      </c>
      <c r="AS102" s="310">
        <f t="shared" si="283"/>
        <v>41.973886328725037</v>
      </c>
      <c r="AT102" s="294">
        <f t="shared" si="284"/>
        <v>47.811059907834107</v>
      </c>
      <c r="AU102" s="308">
        <v>-999</v>
      </c>
      <c r="AV102" s="294">
        <f t="shared" si="285"/>
        <v>33.525345622119815</v>
      </c>
      <c r="AW102" s="294">
        <v>-999</v>
      </c>
      <c r="AX102" s="310">
        <f t="shared" si="286"/>
        <v>40.668202764976961</v>
      </c>
      <c r="AY102" s="293">
        <f t="shared" si="287"/>
        <v>29.147465437788021</v>
      </c>
      <c r="AZ102" s="293">
        <v>-999</v>
      </c>
      <c r="BA102" s="307">
        <f t="shared" si="288"/>
        <v>29.147465437788021</v>
      </c>
    </row>
    <row r="103" spans="1:53" ht="21" customHeight="1" x14ac:dyDescent="0.2">
      <c r="A103" s="297">
        <f t="shared" si="63"/>
        <v>45185.989583333328</v>
      </c>
      <c r="B103" s="298">
        <f t="shared" si="64"/>
        <v>5.2080000000000002</v>
      </c>
      <c r="Y103" s="292">
        <v>2.3820000000000001</v>
      </c>
      <c r="Z103" s="292">
        <v>2.5619999999999998</v>
      </c>
      <c r="AA103" s="292">
        <v>1.248</v>
      </c>
      <c r="AC103" s="292">
        <v>1.548</v>
      </c>
      <c r="AD103" s="292">
        <v>1.734</v>
      </c>
      <c r="AE103" s="292">
        <v>2.3759999999999999</v>
      </c>
      <c r="AF103" s="292">
        <v>2.4540000000000002</v>
      </c>
      <c r="AG103" s="292">
        <v>2.6760000000000002</v>
      </c>
      <c r="AH103" s="292">
        <v>0.17399999999999999</v>
      </c>
      <c r="AJ103" s="292">
        <v>0.82799999999999996</v>
      </c>
      <c r="AK103" s="297">
        <f t="shared" si="276"/>
        <v>45185.989583333328</v>
      </c>
      <c r="AL103" s="293">
        <f t="shared" si="277"/>
        <v>45.737327188940093</v>
      </c>
      <c r="AM103" s="293">
        <f t="shared" si="278"/>
        <v>47.119815668202762</v>
      </c>
      <c r="AN103" s="306">
        <f t="shared" si="279"/>
        <v>46.428571428571431</v>
      </c>
      <c r="AO103" s="294">
        <f t="shared" si="280"/>
        <v>49.193548387096769</v>
      </c>
      <c r="AP103" s="294">
        <f t="shared" si="281"/>
        <v>0</v>
      </c>
      <c r="AQ103" s="294">
        <f t="shared" si="282"/>
        <v>45.622119815668199</v>
      </c>
      <c r="AR103" s="294">
        <v>-999</v>
      </c>
      <c r="AS103" s="310">
        <f t="shared" si="283"/>
        <v>47.407834101382484</v>
      </c>
      <c r="AT103" s="294">
        <f t="shared" si="284"/>
        <v>23.963133640552993</v>
      </c>
      <c r="AU103" s="308">
        <v>-999</v>
      </c>
      <c r="AV103" s="294">
        <f t="shared" si="285"/>
        <v>33.294930875576036</v>
      </c>
      <c r="AW103" s="294">
        <v>-999</v>
      </c>
      <c r="AX103" s="310">
        <f t="shared" si="286"/>
        <v>28.629032258064512</v>
      </c>
      <c r="AY103" s="293">
        <f t="shared" si="287"/>
        <v>29.723502304147466</v>
      </c>
      <c r="AZ103" s="293">
        <v>-999</v>
      </c>
      <c r="BA103" s="307">
        <f t="shared" si="288"/>
        <v>29.723502304147466</v>
      </c>
    </row>
    <row r="104" spans="1:53" ht="21" customHeight="1" x14ac:dyDescent="0.2">
      <c r="A104" s="297">
        <f t="shared" si="63"/>
        <v>45186.989583333328</v>
      </c>
      <c r="B104" s="298">
        <f t="shared" si="64"/>
        <v>5.2080000000000002</v>
      </c>
      <c r="Y104" s="292">
        <v>2.2320000000000002</v>
      </c>
      <c r="Z104" s="292">
        <v>2.016</v>
      </c>
      <c r="AA104" s="292">
        <v>1.2</v>
      </c>
      <c r="AB104" s="292">
        <v>1.86</v>
      </c>
      <c r="AC104" s="292">
        <v>1.542</v>
      </c>
      <c r="AD104" s="292">
        <v>1.716</v>
      </c>
      <c r="AE104" s="292">
        <v>2.1179999999999999</v>
      </c>
      <c r="AF104" s="292">
        <v>2.2320000000000002</v>
      </c>
      <c r="AG104" s="292">
        <v>2.67</v>
      </c>
      <c r="AH104" s="292">
        <v>0.192</v>
      </c>
      <c r="AI104" s="292">
        <v>2.37</v>
      </c>
      <c r="AJ104" s="292">
        <v>0.79800000000000004</v>
      </c>
      <c r="AK104" s="297">
        <f t="shared" si="276"/>
        <v>45186.989583333328</v>
      </c>
      <c r="AL104" s="293">
        <f t="shared" si="277"/>
        <v>42.857142857142861</v>
      </c>
      <c r="AM104" s="293">
        <f t="shared" si="278"/>
        <v>42.857142857142861</v>
      </c>
      <c r="AN104" s="306">
        <f t="shared" si="279"/>
        <v>42.857142857142861</v>
      </c>
      <c r="AO104" s="294">
        <f t="shared" si="280"/>
        <v>38.709677419354833</v>
      </c>
      <c r="AP104" s="294">
        <f t="shared" si="281"/>
        <v>35.714285714285715</v>
      </c>
      <c r="AQ104" s="294">
        <f t="shared" si="282"/>
        <v>40.668202764976954</v>
      </c>
      <c r="AR104" s="294">
        <v>-999</v>
      </c>
      <c r="AS104" s="310">
        <f t="shared" si="283"/>
        <v>38.364055299539167</v>
      </c>
      <c r="AT104" s="294">
        <f t="shared" si="284"/>
        <v>23.041474654377879</v>
      </c>
      <c r="AU104" s="308">
        <v>-999</v>
      </c>
      <c r="AV104" s="294">
        <f t="shared" si="285"/>
        <v>32.949308755760363</v>
      </c>
      <c r="AW104" s="294">
        <v>-999</v>
      </c>
      <c r="AX104" s="310">
        <f t="shared" si="286"/>
        <v>27.995391705069121</v>
      </c>
      <c r="AY104" s="293">
        <f t="shared" si="287"/>
        <v>29.608294930875577</v>
      </c>
      <c r="AZ104" s="293">
        <v>-999</v>
      </c>
      <c r="BA104" s="307">
        <f t="shared" si="288"/>
        <v>29.608294930875577</v>
      </c>
    </row>
    <row r="105" spans="1:53" ht="21" customHeight="1" x14ac:dyDescent="0.2">
      <c r="A105" s="297">
        <f t="shared" si="63"/>
        <v>45187.989583333328</v>
      </c>
      <c r="B105" s="298">
        <f t="shared" si="64"/>
        <v>5.2080000000000002</v>
      </c>
      <c r="Y105" s="292">
        <v>2.3460000000000001</v>
      </c>
      <c r="Z105" s="292">
        <v>2.5619999999999998</v>
      </c>
      <c r="AA105" s="292">
        <v>1.218</v>
      </c>
      <c r="AB105" s="292">
        <v>1.9079999999999999</v>
      </c>
      <c r="AC105" s="292">
        <v>1.59</v>
      </c>
      <c r="AD105" s="292">
        <v>1.734</v>
      </c>
      <c r="AE105" s="292">
        <v>2.3340000000000001</v>
      </c>
      <c r="AF105" s="292">
        <v>2.4359999999999999</v>
      </c>
      <c r="AG105" s="292">
        <v>2.706</v>
      </c>
      <c r="AH105" s="292">
        <v>0.26400000000000001</v>
      </c>
      <c r="AI105" s="292">
        <v>2.3759999999999999</v>
      </c>
      <c r="AJ105" s="292">
        <v>0.84599999999999997</v>
      </c>
      <c r="AK105" s="297">
        <f t="shared" ref="AK105" si="289">A105</f>
        <v>45187.989583333328</v>
      </c>
      <c r="AL105" s="293">
        <f t="shared" ref="AL105" si="290">IF(Y105&gt;=0,100*Y105/$B105,-999)</f>
        <v>45.046082949308762</v>
      </c>
      <c r="AM105" s="293">
        <f t="shared" ref="AM105" si="291">IF(AF105&gt;=0,100*AF105/($B105),-999)</f>
        <v>46.774193548387096</v>
      </c>
      <c r="AN105" s="306">
        <f t="shared" ref="AN105" si="292">AVERAGEIF(AL105:AM105,"&gt;=0")</f>
        <v>45.910138248847929</v>
      </c>
      <c r="AO105" s="294">
        <f t="shared" ref="AO105" si="293">IF(Z105&gt;=0,100*Z105/($B105),-999)</f>
        <v>49.193548387096769</v>
      </c>
      <c r="AP105" s="294">
        <f t="shared" ref="AP105" si="294">IF(AB105&gt;=0,100*AB105/($B105),-999)</f>
        <v>36.635944700460826</v>
      </c>
      <c r="AQ105" s="294">
        <f t="shared" ref="AQ105" si="295">IF(AE105&gt;=0,100*AE105/($B105),-999)</f>
        <v>44.815668202764975</v>
      </c>
      <c r="AR105" s="294">
        <v>-999</v>
      </c>
      <c r="AS105" s="310">
        <f t="shared" ref="AS105" si="296">AVERAGEIF(AO105:AR105,"&gt;0")</f>
        <v>43.548387096774185</v>
      </c>
      <c r="AT105" s="294">
        <f t="shared" ref="AT105" si="297">IF(AA105&gt;=0,100*AA105/($B105),-999)</f>
        <v>23.387096774193548</v>
      </c>
      <c r="AU105" s="308">
        <v>-999</v>
      </c>
      <c r="AV105" s="294">
        <f t="shared" ref="AV105" si="298">IF(AD105&gt;=0,100*AD105/($B105),-999)</f>
        <v>33.294930875576036</v>
      </c>
      <c r="AW105" s="294">
        <v>-999</v>
      </c>
      <c r="AX105" s="310">
        <f t="shared" ref="AX105" si="299">AVERAGEIF(AT105:AW105,"&gt;0")</f>
        <v>28.34101382488479</v>
      </c>
      <c r="AY105" s="293">
        <f t="shared" ref="AY105" si="300">IF(AC105&gt;=0,100*AC105/($B105),-999)</f>
        <v>30.52995391705069</v>
      </c>
      <c r="AZ105" s="293">
        <v>-999</v>
      </c>
      <c r="BA105" s="307">
        <f t="shared" ref="BA105" si="301">AVERAGEIF(AY105:AZ105,"&gt;=0")</f>
        <v>30.52995391705069</v>
      </c>
    </row>
  </sheetData>
  <mergeCells count="5">
    <mergeCell ref="AL1:AN1"/>
    <mergeCell ref="AL2:AN2"/>
    <mergeCell ref="AY2:BA2"/>
    <mergeCell ref="AT2:AX2"/>
    <mergeCell ref="AO2:AS2"/>
  </mergeCells>
  <pageMargins left="0.7" right="0.7" top="0.75" bottom="0.75" header="0.3" footer="0.3"/>
  <ignoredErrors>
    <ignoredError sqref="I4 F4:G4 K4:L4" formulaRange="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F786E-5566-7841-BB2F-DDB5A4F8B653}">
  <dimension ref="A1:N28"/>
  <sheetViews>
    <sheetView workbookViewId="0">
      <selection activeCell="B2" sqref="B2:M28"/>
    </sheetView>
  </sheetViews>
  <sheetFormatPr baseColWidth="10" defaultRowHeight="13" x14ac:dyDescent="0.15"/>
  <sheetData>
    <row r="1" spans="1:14" ht="16" x14ac:dyDescent="0.2">
      <c r="B1" s="292">
        <v>111</v>
      </c>
      <c r="C1" s="292">
        <v>112</v>
      </c>
      <c r="D1" s="292">
        <v>113</v>
      </c>
      <c r="E1" s="292">
        <v>114</v>
      </c>
      <c r="F1" s="292">
        <v>115</v>
      </c>
      <c r="G1" s="292">
        <v>116</v>
      </c>
      <c r="H1" s="292">
        <v>118</v>
      </c>
      <c r="I1" s="292">
        <v>554</v>
      </c>
      <c r="J1" s="292">
        <v>557</v>
      </c>
      <c r="K1" s="292">
        <v>558</v>
      </c>
      <c r="L1" s="292">
        <v>629</v>
      </c>
      <c r="M1" s="292">
        <v>630</v>
      </c>
    </row>
    <row r="2" spans="1:14" ht="16" x14ac:dyDescent="0.2">
      <c r="A2" s="348">
        <v>45143</v>
      </c>
      <c r="B2" s="292">
        <v>0</v>
      </c>
      <c r="C2">
        <v>-999</v>
      </c>
      <c r="D2" s="292">
        <v>0.06</v>
      </c>
      <c r="E2" s="292">
        <v>0</v>
      </c>
      <c r="F2" s="292">
        <v>0</v>
      </c>
      <c r="G2" s="292">
        <v>0</v>
      </c>
      <c r="H2" s="292">
        <v>0</v>
      </c>
      <c r="I2" s="292">
        <v>-999</v>
      </c>
      <c r="J2" s="292">
        <v>0</v>
      </c>
      <c r="K2" s="292">
        <v>0.108</v>
      </c>
      <c r="L2">
        <v>-999</v>
      </c>
      <c r="M2">
        <v>-999</v>
      </c>
      <c r="N2" s="67" t="s">
        <v>3379</v>
      </c>
    </row>
    <row r="3" spans="1:14" ht="16" x14ac:dyDescent="0.2">
      <c r="A3" s="348">
        <v>45144</v>
      </c>
      <c r="B3" s="292">
        <v>-999</v>
      </c>
      <c r="C3" s="292">
        <v>0</v>
      </c>
      <c r="D3" s="292">
        <v>0.216</v>
      </c>
      <c r="E3" s="292">
        <v>0</v>
      </c>
      <c r="F3" s="292">
        <v>6.6000000000000003E-2</v>
      </c>
      <c r="G3" s="292">
        <v>0</v>
      </c>
      <c r="H3" s="292">
        <v>0</v>
      </c>
      <c r="I3" s="292">
        <v>0.13800000000000001</v>
      </c>
      <c r="J3" s="292">
        <v>0</v>
      </c>
      <c r="K3" s="292">
        <v>0.12</v>
      </c>
      <c r="L3">
        <v>-999</v>
      </c>
      <c r="M3">
        <v>-999</v>
      </c>
      <c r="N3" s="67" t="s">
        <v>3379</v>
      </c>
    </row>
    <row r="4" spans="1:14" ht="16" x14ac:dyDescent="0.2">
      <c r="A4" s="348">
        <v>45145</v>
      </c>
      <c r="B4" s="292">
        <v>0</v>
      </c>
      <c r="C4" s="292">
        <v>0</v>
      </c>
      <c r="D4" s="292">
        <v>0.12</v>
      </c>
      <c r="E4" s="292">
        <v>-999</v>
      </c>
      <c r="F4" s="292">
        <v>0</v>
      </c>
      <c r="G4" s="292">
        <v>0</v>
      </c>
      <c r="H4" s="292">
        <v>0</v>
      </c>
      <c r="I4" s="292">
        <v>0.108</v>
      </c>
      <c r="J4" s="292">
        <v>0</v>
      </c>
      <c r="K4" s="292">
        <v>0.10199999999999999</v>
      </c>
      <c r="L4">
        <v>-999</v>
      </c>
      <c r="M4">
        <v>-999</v>
      </c>
      <c r="N4" s="67" t="s">
        <v>3379</v>
      </c>
    </row>
    <row r="5" spans="1:14" ht="16" x14ac:dyDescent="0.2">
      <c r="A5" s="348">
        <v>45146</v>
      </c>
      <c r="B5" s="292">
        <v>-999</v>
      </c>
      <c r="C5" s="292">
        <v>0</v>
      </c>
      <c r="D5" s="292">
        <v>0.114</v>
      </c>
      <c r="E5" s="292">
        <v>0</v>
      </c>
      <c r="F5" s="292">
        <v>0</v>
      </c>
      <c r="G5" s="292">
        <v>0</v>
      </c>
      <c r="H5" s="292">
        <v>0</v>
      </c>
      <c r="I5" s="292">
        <v>0.18</v>
      </c>
      <c r="J5" s="292">
        <v>0</v>
      </c>
      <c r="K5" s="292">
        <v>0.10199999999999999</v>
      </c>
      <c r="L5">
        <v>-999</v>
      </c>
      <c r="M5">
        <v>-999</v>
      </c>
      <c r="N5" s="67" t="s">
        <v>3379</v>
      </c>
    </row>
    <row r="6" spans="1:14" ht="16" x14ac:dyDescent="0.2">
      <c r="A6" s="348">
        <v>45147</v>
      </c>
      <c r="B6" s="292">
        <v>0</v>
      </c>
      <c r="C6" s="292">
        <v>0</v>
      </c>
      <c r="D6" s="292">
        <v>0</v>
      </c>
      <c r="E6" s="292">
        <v>0</v>
      </c>
      <c r="F6" s="292">
        <v>0</v>
      </c>
      <c r="G6" s="292">
        <v>0</v>
      </c>
      <c r="H6" s="292">
        <v>0</v>
      </c>
      <c r="I6" s="292">
        <v>0.16200000000000001</v>
      </c>
      <c r="J6" s="292">
        <v>0</v>
      </c>
      <c r="K6" s="292">
        <v>0.06</v>
      </c>
      <c r="L6">
        <v>-999</v>
      </c>
      <c r="M6">
        <v>-999</v>
      </c>
      <c r="N6" s="67" t="s">
        <v>3379</v>
      </c>
    </row>
    <row r="7" spans="1:14" ht="16" x14ac:dyDescent="0.2">
      <c r="A7" s="348">
        <v>45148</v>
      </c>
      <c r="B7" s="292">
        <v>0</v>
      </c>
      <c r="C7" s="292">
        <v>0</v>
      </c>
      <c r="D7" s="292">
        <v>1.2E-2</v>
      </c>
      <c r="E7" s="292">
        <v>0</v>
      </c>
      <c r="F7" s="292">
        <v>0</v>
      </c>
      <c r="G7" s="292">
        <v>0</v>
      </c>
      <c r="H7" s="292">
        <v>0</v>
      </c>
      <c r="I7" s="292">
        <v>0.19800000000000001</v>
      </c>
      <c r="J7" s="292">
        <v>0</v>
      </c>
      <c r="K7" s="292">
        <v>8.4000000000000005E-2</v>
      </c>
      <c r="L7">
        <v>-999</v>
      </c>
      <c r="M7">
        <v>-999</v>
      </c>
      <c r="N7" s="67" t="s">
        <v>3379</v>
      </c>
    </row>
    <row r="8" spans="1:14" ht="16" x14ac:dyDescent="0.2">
      <c r="A8" s="348">
        <v>45149</v>
      </c>
      <c r="B8">
        <v>-999</v>
      </c>
      <c r="C8" s="292">
        <v>6.6000000000000003E-2</v>
      </c>
      <c r="D8" s="292">
        <v>6.0000000000000001E-3</v>
      </c>
      <c r="E8" s="292">
        <v>0</v>
      </c>
      <c r="F8" s="292">
        <v>0</v>
      </c>
      <c r="G8" s="292">
        <v>0</v>
      </c>
      <c r="H8" s="292">
        <v>0</v>
      </c>
      <c r="I8" s="292">
        <v>0.20399999999999999</v>
      </c>
      <c r="J8" s="292">
        <v>0</v>
      </c>
      <c r="K8" s="292">
        <v>7.1999999999999995E-2</v>
      </c>
      <c r="L8">
        <v>-999</v>
      </c>
      <c r="M8">
        <v>-999</v>
      </c>
      <c r="N8" s="67" t="s">
        <v>3379</v>
      </c>
    </row>
    <row r="9" spans="1:14" ht="16" x14ac:dyDescent="0.2">
      <c r="A9" s="348">
        <v>45150</v>
      </c>
      <c r="B9">
        <v>-999</v>
      </c>
      <c r="C9" s="292">
        <v>0.14399999999999999</v>
      </c>
      <c r="D9" s="292">
        <v>0</v>
      </c>
      <c r="E9" s="292">
        <v>0</v>
      </c>
      <c r="F9" s="292">
        <v>0</v>
      </c>
      <c r="G9" s="292">
        <v>0</v>
      </c>
      <c r="H9" s="292">
        <v>0</v>
      </c>
      <c r="I9" s="292">
        <v>0.17399999999999999</v>
      </c>
      <c r="J9" s="292">
        <v>0</v>
      </c>
      <c r="K9" s="292">
        <v>4.8000000000000001E-2</v>
      </c>
      <c r="L9">
        <v>-999</v>
      </c>
      <c r="M9">
        <v>-999</v>
      </c>
      <c r="N9" s="67" t="s">
        <v>3379</v>
      </c>
    </row>
    <row r="10" spans="1:14" ht="16" x14ac:dyDescent="0.2">
      <c r="A10" s="348">
        <v>45151</v>
      </c>
      <c r="B10" s="292">
        <v>0</v>
      </c>
      <c r="C10" s="292">
        <v>0.18</v>
      </c>
      <c r="D10" s="292">
        <v>0</v>
      </c>
      <c r="E10" s="292">
        <v>0</v>
      </c>
      <c r="F10" s="292">
        <v>0</v>
      </c>
      <c r="G10" s="292">
        <v>0</v>
      </c>
      <c r="H10" s="292">
        <v>1.7999999999999999E-2</v>
      </c>
      <c r="I10" s="292">
        <v>0.246</v>
      </c>
      <c r="J10" s="292">
        <v>0</v>
      </c>
      <c r="K10" s="292">
        <v>4.8000000000000001E-2</v>
      </c>
      <c r="L10">
        <v>-999</v>
      </c>
      <c r="M10">
        <v>-999</v>
      </c>
      <c r="N10" s="67" t="s">
        <v>3379</v>
      </c>
    </row>
    <row r="11" spans="1:14" ht="16" x14ac:dyDescent="0.2">
      <c r="A11" s="348">
        <v>45152</v>
      </c>
      <c r="B11" s="292">
        <v>0</v>
      </c>
      <c r="C11" s="292">
        <v>0.16800000000000001</v>
      </c>
      <c r="D11" s="292">
        <v>0</v>
      </c>
      <c r="E11" s="292">
        <v>0</v>
      </c>
      <c r="F11" s="292">
        <v>0</v>
      </c>
      <c r="G11" s="292">
        <v>0</v>
      </c>
      <c r="H11" s="292">
        <v>0.03</v>
      </c>
      <c r="I11" s="292">
        <v>0.222</v>
      </c>
      <c r="J11" s="292">
        <v>0</v>
      </c>
      <c r="K11" s="292">
        <v>4.2000000000000003E-2</v>
      </c>
      <c r="L11">
        <v>-999</v>
      </c>
      <c r="M11">
        <v>-999</v>
      </c>
      <c r="N11" s="67" t="s">
        <v>3379</v>
      </c>
    </row>
    <row r="12" spans="1:14" ht="16" x14ac:dyDescent="0.2">
      <c r="A12" s="348">
        <v>45153</v>
      </c>
      <c r="B12" s="292">
        <v>0</v>
      </c>
      <c r="C12" s="292">
        <v>0.216</v>
      </c>
      <c r="D12" s="292">
        <v>0</v>
      </c>
      <c r="E12" s="292">
        <v>0</v>
      </c>
      <c r="F12" s="292">
        <v>0</v>
      </c>
      <c r="G12" s="292">
        <v>0</v>
      </c>
      <c r="H12" s="292">
        <v>0.09</v>
      </c>
      <c r="I12" s="292">
        <v>0.3</v>
      </c>
      <c r="J12" s="292">
        <v>0</v>
      </c>
      <c r="K12" s="292">
        <v>6.6000000000000003E-2</v>
      </c>
      <c r="L12">
        <v>-999</v>
      </c>
      <c r="M12">
        <v>-999</v>
      </c>
      <c r="N12" s="67" t="s">
        <v>3379</v>
      </c>
    </row>
    <row r="13" spans="1:14" ht="16" x14ac:dyDescent="0.2">
      <c r="A13" s="348">
        <v>45154</v>
      </c>
      <c r="B13" s="292">
        <v>1.7999999999999999E-2</v>
      </c>
      <c r="C13" s="292">
        <v>0.34200000000000003</v>
      </c>
      <c r="D13" s="292">
        <v>1.2E-2</v>
      </c>
      <c r="E13" s="292">
        <v>0.03</v>
      </c>
      <c r="F13" s="292">
        <v>0</v>
      </c>
      <c r="G13" s="292">
        <v>6.0000000000000001E-3</v>
      </c>
      <c r="H13" s="292">
        <v>0.33600000000000002</v>
      </c>
      <c r="I13" s="292">
        <v>0.54600000000000004</v>
      </c>
      <c r="J13" s="292">
        <v>0.15</v>
      </c>
      <c r="K13" s="292">
        <v>0.16800000000000001</v>
      </c>
      <c r="L13">
        <v>-999</v>
      </c>
      <c r="M13">
        <v>-999</v>
      </c>
      <c r="N13" s="67" t="s">
        <v>3379</v>
      </c>
    </row>
    <row r="14" spans="1:14" ht="16" x14ac:dyDescent="0.2">
      <c r="A14" s="348">
        <v>45155</v>
      </c>
      <c r="B14" s="292">
        <v>0</v>
      </c>
      <c r="C14" s="292">
        <v>0.36599999999999999</v>
      </c>
      <c r="D14" s="292">
        <v>0</v>
      </c>
      <c r="E14" s="292">
        <v>0</v>
      </c>
      <c r="F14" s="292">
        <v>0</v>
      </c>
      <c r="G14" s="292">
        <v>0</v>
      </c>
      <c r="H14" s="292">
        <v>0.432</v>
      </c>
      <c r="I14" s="292">
        <v>0.32400000000000001</v>
      </c>
      <c r="J14" s="292">
        <v>-999</v>
      </c>
      <c r="K14" s="292">
        <v>0.10199999999999999</v>
      </c>
      <c r="L14">
        <v>-999</v>
      </c>
      <c r="M14">
        <v>-999</v>
      </c>
      <c r="N14" s="67" t="s">
        <v>3379</v>
      </c>
    </row>
    <row r="15" spans="1:14" ht="16" x14ac:dyDescent="0.2">
      <c r="A15" s="348">
        <v>45156</v>
      </c>
      <c r="B15" s="292">
        <v>4.2000000000000003E-2</v>
      </c>
      <c r="C15" s="292">
        <v>0.49199999999999999</v>
      </c>
      <c r="D15" s="292">
        <v>5.3999999999999999E-2</v>
      </c>
      <c r="E15" s="292">
        <v>1.2E-2</v>
      </c>
      <c r="F15" s="292">
        <v>0</v>
      </c>
      <c r="G15" s="292">
        <v>0</v>
      </c>
      <c r="H15" s="292">
        <v>0.69</v>
      </c>
      <c r="I15" s="292">
        <v>0.60599999999999998</v>
      </c>
      <c r="J15" s="292">
        <v>0.20399999999999999</v>
      </c>
      <c r="K15" s="292">
        <v>0.16</v>
      </c>
      <c r="L15">
        <v>-999</v>
      </c>
      <c r="M15">
        <v>-999</v>
      </c>
      <c r="N15" s="67" t="s">
        <v>3379</v>
      </c>
    </row>
    <row r="16" spans="1:14" ht="16" x14ac:dyDescent="0.2">
      <c r="A16" s="348">
        <v>45157</v>
      </c>
      <c r="B16" s="292">
        <v>0.192</v>
      </c>
      <c r="C16" s="292">
        <v>0.61199999999999999</v>
      </c>
      <c r="D16" s="292">
        <v>0.108</v>
      </c>
      <c r="E16" s="292">
        <v>0.22800000000000001</v>
      </c>
      <c r="F16" s="292">
        <v>2.4E-2</v>
      </c>
      <c r="G16" s="292">
        <v>4.2000000000000003E-2</v>
      </c>
      <c r="H16" s="292">
        <v>0.94199999999999995</v>
      </c>
      <c r="I16" s="292">
        <v>-999</v>
      </c>
      <c r="J16" s="292">
        <v>0.45</v>
      </c>
      <c r="K16" s="292">
        <v>0.27600000000000002</v>
      </c>
      <c r="L16">
        <v>-999</v>
      </c>
      <c r="M16">
        <v>-999</v>
      </c>
      <c r="N16" s="67" t="s">
        <v>3379</v>
      </c>
    </row>
    <row r="17" spans="1:14" ht="16" x14ac:dyDescent="0.2">
      <c r="A17" s="348">
        <v>45158</v>
      </c>
      <c r="B17" s="292">
        <v>0.38400000000000001</v>
      </c>
      <c r="C17" s="292">
        <v>0.75</v>
      </c>
      <c r="D17" s="292">
        <v>0.14399999999999999</v>
      </c>
      <c r="E17" s="292">
        <v>-999</v>
      </c>
      <c r="F17" s="292">
        <v>1.7999999999999999E-2</v>
      </c>
      <c r="G17" s="292">
        <v>4.8000000000000001E-2</v>
      </c>
      <c r="H17" s="292">
        <v>1.1639999999999999</v>
      </c>
      <c r="I17" s="292">
        <v>0.82199999999999995</v>
      </c>
      <c r="J17" s="292">
        <v>0.65400000000000003</v>
      </c>
      <c r="K17" s="292">
        <v>0.32400000000000001</v>
      </c>
      <c r="L17">
        <v>-999</v>
      </c>
      <c r="M17">
        <v>-999</v>
      </c>
      <c r="N17" s="67" t="s">
        <v>3379</v>
      </c>
    </row>
    <row r="18" spans="1:14" ht="16" x14ac:dyDescent="0.2">
      <c r="A18" s="348">
        <v>45159</v>
      </c>
      <c r="B18" s="292">
        <v>0.58799999999999997</v>
      </c>
      <c r="C18" s="292">
        <v>0.90600000000000003</v>
      </c>
      <c r="D18" s="292">
        <v>0.10199999999999999</v>
      </c>
      <c r="E18" s="292">
        <v>0.46800000000000003</v>
      </c>
      <c r="F18" s="292">
        <v>1.2E-2</v>
      </c>
      <c r="G18" s="292">
        <v>0.03</v>
      </c>
      <c r="H18" s="292">
        <v>1.32</v>
      </c>
      <c r="I18" s="292">
        <v>0.91800000000000004</v>
      </c>
      <c r="J18" s="292">
        <v>1.2E-2</v>
      </c>
      <c r="K18" s="292">
        <v>1.2E-2</v>
      </c>
      <c r="L18" s="292">
        <v>1.3919999999999999</v>
      </c>
      <c r="M18" s="292">
        <v>0.15</v>
      </c>
      <c r="N18" s="67" t="s">
        <v>3379</v>
      </c>
    </row>
    <row r="19" spans="1:14" ht="16" x14ac:dyDescent="0.2">
      <c r="A19" s="348">
        <v>45160</v>
      </c>
      <c r="B19">
        <v>-999</v>
      </c>
      <c r="C19" s="292">
        <v>1.1100000000000001</v>
      </c>
      <c r="D19" s="292">
        <v>0.12</v>
      </c>
      <c r="E19" s="292">
        <v>-999</v>
      </c>
      <c r="F19" s="292">
        <v>3.5999999999999997E-2</v>
      </c>
      <c r="G19" s="292">
        <v>5.3999999999999999E-2</v>
      </c>
      <c r="H19" s="292">
        <v>1.488</v>
      </c>
      <c r="I19" s="292">
        <v>1.0620000000000001</v>
      </c>
      <c r="J19" s="292">
        <v>0.21</v>
      </c>
      <c r="K19" s="292">
        <v>0</v>
      </c>
      <c r="L19" s="292">
        <v>1.5720000000000001</v>
      </c>
      <c r="M19" s="292">
        <v>0.22</v>
      </c>
      <c r="N19" s="67" t="s">
        <v>3379</v>
      </c>
    </row>
    <row r="20" spans="1:14" ht="16" x14ac:dyDescent="0.2">
      <c r="A20" s="348">
        <v>45161</v>
      </c>
      <c r="B20" s="292">
        <v>-999</v>
      </c>
      <c r="C20" s="292">
        <v>1.32</v>
      </c>
      <c r="D20" s="292">
        <v>0.16800000000000001</v>
      </c>
      <c r="E20" s="292">
        <v>0.72599999999999998</v>
      </c>
      <c r="F20" s="292">
        <v>6.6000000000000003E-2</v>
      </c>
      <c r="G20" s="292">
        <v>0.108</v>
      </c>
      <c r="H20" s="292">
        <v>1.6319999999999999</v>
      </c>
      <c r="I20" s="292">
        <v>1.1399999999999999</v>
      </c>
      <c r="J20" s="292">
        <v>0.47399999999999998</v>
      </c>
      <c r="K20" s="292">
        <v>0.108</v>
      </c>
      <c r="L20" s="292">
        <v>1.6319999999999999</v>
      </c>
      <c r="M20" s="292">
        <v>0.27600000000000002</v>
      </c>
      <c r="N20" s="67" t="s">
        <v>3379</v>
      </c>
    </row>
    <row r="21" spans="1:14" ht="16" x14ac:dyDescent="0.2">
      <c r="A21" s="348">
        <v>45162</v>
      </c>
      <c r="B21" s="292">
        <v>-999</v>
      </c>
      <c r="C21" s="292">
        <v>1.32</v>
      </c>
      <c r="D21" s="292">
        <v>0.156</v>
      </c>
      <c r="E21">
        <v>-999</v>
      </c>
      <c r="F21" s="292">
        <v>6.6000000000000003E-2</v>
      </c>
      <c r="G21" s="292">
        <v>9.6000000000000002E-2</v>
      </c>
      <c r="H21" s="292">
        <v>1.6859999999999999</v>
      </c>
      <c r="I21" s="292">
        <v>1.2</v>
      </c>
      <c r="J21" s="292">
        <v>0.56999999999999995</v>
      </c>
      <c r="K21" s="292">
        <v>0</v>
      </c>
      <c r="L21" s="292">
        <v>1.6319999999999999</v>
      </c>
      <c r="M21" s="292">
        <v>0.312</v>
      </c>
      <c r="N21" s="67" t="s">
        <v>3379</v>
      </c>
    </row>
    <row r="22" spans="1:14" ht="16" x14ac:dyDescent="0.2">
      <c r="A22" s="348">
        <v>45163</v>
      </c>
      <c r="B22">
        <v>-999</v>
      </c>
      <c r="C22" s="292">
        <v>1.494</v>
      </c>
      <c r="D22" s="292">
        <v>0.186</v>
      </c>
      <c r="E22" s="292">
        <v>0.82199999999999995</v>
      </c>
      <c r="F22" s="292">
        <v>0.108</v>
      </c>
      <c r="G22" s="292">
        <v>0.16800000000000001</v>
      </c>
      <c r="H22" s="292">
        <v>1.746</v>
      </c>
      <c r="I22" s="292">
        <v>1.272</v>
      </c>
      <c r="J22" s="292">
        <v>0.70799999999999996</v>
      </c>
      <c r="K22" s="292">
        <v>0</v>
      </c>
      <c r="L22" s="292">
        <v>1.6619999999999999</v>
      </c>
      <c r="M22" s="292">
        <v>0.372</v>
      </c>
      <c r="N22" s="67" t="s">
        <v>3379</v>
      </c>
    </row>
    <row r="23" spans="1:14" ht="16" x14ac:dyDescent="0.2">
      <c r="A23" s="348">
        <v>45164</v>
      </c>
      <c r="B23">
        <v>-999</v>
      </c>
      <c r="C23" s="292">
        <v>1.6859999999999999</v>
      </c>
      <c r="D23" s="292">
        <v>0.29399999999999998</v>
      </c>
      <c r="E23" s="292">
        <v>0.96</v>
      </c>
      <c r="F23" s="292">
        <v>0.15</v>
      </c>
      <c r="G23" s="292">
        <v>0.30599999999999999</v>
      </c>
      <c r="H23" s="292">
        <v>1.8839999999999999</v>
      </c>
      <c r="I23" s="292">
        <v>1.3380000000000001</v>
      </c>
      <c r="J23" s="292">
        <v>0.78</v>
      </c>
      <c r="K23" s="292">
        <v>8.4000000000000005E-2</v>
      </c>
      <c r="L23" s="292">
        <v>1.716</v>
      </c>
      <c r="M23" s="292">
        <v>0.48</v>
      </c>
      <c r="N23" s="67" t="s">
        <v>3379</v>
      </c>
    </row>
    <row r="24" spans="1:14" ht="16" x14ac:dyDescent="0.2">
      <c r="A24" s="348">
        <v>45165</v>
      </c>
      <c r="B24">
        <v>-999</v>
      </c>
      <c r="C24" s="292">
        <v>1.8180000000000001</v>
      </c>
      <c r="D24" s="292">
        <v>0.46800000000000003</v>
      </c>
      <c r="E24">
        <v>-999</v>
      </c>
      <c r="F24" s="292">
        <v>0.222</v>
      </c>
      <c r="G24" s="292">
        <v>0.45600000000000002</v>
      </c>
      <c r="H24" s="292">
        <v>1.986</v>
      </c>
      <c r="I24">
        <v>-999</v>
      </c>
      <c r="J24" s="292">
        <v>1.1459999999999999</v>
      </c>
      <c r="K24" s="292">
        <v>0.186</v>
      </c>
      <c r="L24" s="292">
        <v>1.77</v>
      </c>
      <c r="M24" s="292">
        <v>0.52800000000000002</v>
      </c>
      <c r="N24" s="67" t="s">
        <v>3379</v>
      </c>
    </row>
    <row r="25" spans="1:14" ht="16" x14ac:dyDescent="0.2">
      <c r="A25" s="348">
        <v>45166</v>
      </c>
      <c r="B25">
        <v>-999</v>
      </c>
      <c r="C25" s="292">
        <v>1.464</v>
      </c>
      <c r="D25" s="292">
        <v>0.64800000000000002</v>
      </c>
      <c r="E25" s="292">
        <v>1.254</v>
      </c>
      <c r="F25" s="292">
        <v>0.34200000000000003</v>
      </c>
      <c r="G25" s="292">
        <v>0.66</v>
      </c>
      <c r="H25" s="292">
        <v>2.0699999999999998</v>
      </c>
      <c r="I25" s="292">
        <v>-999</v>
      </c>
      <c r="J25" s="292">
        <v>1.458</v>
      </c>
      <c r="K25" s="292">
        <v>0.32400000000000001</v>
      </c>
      <c r="L25" s="292">
        <v>1.8420000000000001</v>
      </c>
      <c r="M25" s="292">
        <v>0.6</v>
      </c>
      <c r="N25" s="67" t="s">
        <v>3379</v>
      </c>
    </row>
    <row r="26" spans="1:14" ht="16" x14ac:dyDescent="0.2">
      <c r="A26" s="348">
        <v>45167</v>
      </c>
      <c r="B26">
        <v>-999</v>
      </c>
      <c r="C26" s="292">
        <v>1.476</v>
      </c>
      <c r="D26" s="292">
        <v>0.76800000000000002</v>
      </c>
      <c r="E26" s="292">
        <v>1.3320000000000001</v>
      </c>
      <c r="F26" s="292">
        <v>0.42599999999999999</v>
      </c>
      <c r="G26" s="292">
        <v>0.79200000000000004</v>
      </c>
      <c r="H26" s="292">
        <v>2.1120000000000001</v>
      </c>
      <c r="I26" s="292">
        <v>-999</v>
      </c>
      <c r="J26" s="292">
        <v>1.6319999999999999</v>
      </c>
      <c r="K26" s="292">
        <v>-999</v>
      </c>
      <c r="L26" s="292">
        <v>1.8959999999999999</v>
      </c>
      <c r="M26" s="292">
        <v>0.61799999999999999</v>
      </c>
      <c r="N26" s="67" t="s">
        <v>3379</v>
      </c>
    </row>
    <row r="27" spans="1:14" ht="16" x14ac:dyDescent="0.2">
      <c r="A27" s="348">
        <v>45168</v>
      </c>
      <c r="B27" s="292">
        <v>1.782</v>
      </c>
      <c r="C27" s="292">
        <v>1.32</v>
      </c>
      <c r="D27" s="292">
        <v>0.876</v>
      </c>
      <c r="E27" s="292">
        <v>-999</v>
      </c>
      <c r="F27" s="292">
        <v>0.55800000000000005</v>
      </c>
      <c r="G27" s="292">
        <v>0.75600000000000001</v>
      </c>
      <c r="H27" s="292">
        <v>2.1240000000000001</v>
      </c>
      <c r="I27" s="292">
        <v>1.722</v>
      </c>
      <c r="J27" s="292">
        <v>1.764</v>
      </c>
      <c r="K27" s="292">
        <v>0</v>
      </c>
      <c r="L27" s="292">
        <v>1.974</v>
      </c>
      <c r="M27" s="292">
        <v>0.65400000000000003</v>
      </c>
      <c r="N27" s="67" t="s">
        <v>3379</v>
      </c>
    </row>
    <row r="28" spans="1:14" ht="16" x14ac:dyDescent="0.2">
      <c r="A28" s="348">
        <v>45169</v>
      </c>
      <c r="B28" s="292">
        <v>1.8720000000000001</v>
      </c>
      <c r="C28" s="292">
        <v>1.542</v>
      </c>
      <c r="D28" s="292">
        <v>0.97199999999999998</v>
      </c>
      <c r="E28" s="292">
        <v>1.542</v>
      </c>
      <c r="F28" s="292">
        <v>0.68400000000000005</v>
      </c>
      <c r="G28" s="292">
        <v>0.59399999999999997</v>
      </c>
      <c r="H28" s="292">
        <v>2.19</v>
      </c>
      <c r="I28" s="292">
        <v>1.8</v>
      </c>
      <c r="J28" s="292">
        <v>-999</v>
      </c>
      <c r="K28" s="292">
        <v>0</v>
      </c>
      <c r="L28" s="292">
        <v>2.028</v>
      </c>
      <c r="M28" s="292">
        <v>0.69</v>
      </c>
      <c r="N28" s="67" t="s">
        <v>3379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F8328-7A67-6646-B4EA-45D4FDDE5CBA}">
  <dimension ref="A1:AD23"/>
  <sheetViews>
    <sheetView topLeftCell="H1" workbookViewId="0">
      <selection activeCell="M12" sqref="M12:M15"/>
    </sheetView>
  </sheetViews>
  <sheetFormatPr baseColWidth="10" defaultRowHeight="13" x14ac:dyDescent="0.15"/>
  <sheetData>
    <row r="1" spans="1:14" ht="16" x14ac:dyDescent="0.25">
      <c r="A1" s="349" t="s">
        <v>3190</v>
      </c>
      <c r="I1">
        <v>0</v>
      </c>
      <c r="J1">
        <f>I1*18/100</f>
        <v>0</v>
      </c>
      <c r="K1">
        <v>0.1</v>
      </c>
      <c r="M1">
        <v>0</v>
      </c>
      <c r="N1">
        <f>K1</f>
        <v>0.1</v>
      </c>
    </row>
    <row r="2" spans="1:14" ht="16" x14ac:dyDescent="0.25">
      <c r="A2" s="349" t="s">
        <v>3191</v>
      </c>
      <c r="I2">
        <v>10</v>
      </c>
      <c r="J2">
        <f t="shared" ref="J2:J11" si="0">I2*18/100</f>
        <v>1.8</v>
      </c>
      <c r="K2">
        <v>0.17</v>
      </c>
      <c r="M2">
        <v>1</v>
      </c>
      <c r="N2">
        <f>FORECAST(M2,K1:K2,J1:J2)</f>
        <v>0.1388888888888889</v>
      </c>
    </row>
    <row r="3" spans="1:14" ht="16" x14ac:dyDescent="0.25">
      <c r="A3" s="349" t="s">
        <v>3192</v>
      </c>
      <c r="I3">
        <v>20</v>
      </c>
      <c r="J3">
        <f t="shared" si="0"/>
        <v>3.6</v>
      </c>
      <c r="K3">
        <v>0.27</v>
      </c>
      <c r="M3">
        <v>2</v>
      </c>
      <c r="N3">
        <f>FORECAST(M3,K2:K3,J2:J3)</f>
        <v>0.18111111111111114</v>
      </c>
    </row>
    <row r="4" spans="1:14" ht="16" x14ac:dyDescent="0.25">
      <c r="A4" s="349" t="s">
        <v>3193</v>
      </c>
      <c r="I4">
        <v>30</v>
      </c>
      <c r="J4">
        <f t="shared" si="0"/>
        <v>5.4</v>
      </c>
      <c r="K4">
        <v>0.39</v>
      </c>
      <c r="M4">
        <v>3</v>
      </c>
      <c r="N4">
        <f>FORECAST(M4,K2:K3,J2:J3)</f>
        <v>0.23666666666666669</v>
      </c>
    </row>
    <row r="5" spans="1:14" ht="16" x14ac:dyDescent="0.25">
      <c r="A5" s="349" t="s">
        <v>3194</v>
      </c>
      <c r="I5">
        <v>40</v>
      </c>
      <c r="J5">
        <f t="shared" si="0"/>
        <v>7.2</v>
      </c>
      <c r="K5">
        <v>0.57999999999999996</v>
      </c>
      <c r="M5">
        <v>4</v>
      </c>
      <c r="N5">
        <f>FORECAST(M5,K3:K4,J3:J4)</f>
        <v>0.29666666666666669</v>
      </c>
    </row>
    <row r="6" spans="1:14" ht="16" x14ac:dyDescent="0.25">
      <c r="A6" s="349" t="s">
        <v>3195</v>
      </c>
      <c r="I6">
        <v>50</v>
      </c>
      <c r="J6">
        <f t="shared" si="0"/>
        <v>9</v>
      </c>
      <c r="K6">
        <v>0.74</v>
      </c>
      <c r="M6">
        <v>5</v>
      </c>
      <c r="N6">
        <f>FORECAST(M6,K3:K4,J3:J4)</f>
        <v>0.36333333333333334</v>
      </c>
    </row>
    <row r="7" spans="1:14" ht="16" x14ac:dyDescent="0.25">
      <c r="A7" s="349" t="s">
        <v>3196</v>
      </c>
      <c r="I7">
        <v>60</v>
      </c>
      <c r="J7">
        <f t="shared" si="0"/>
        <v>10.8</v>
      </c>
      <c r="K7">
        <v>0.89</v>
      </c>
      <c r="M7">
        <v>6</v>
      </c>
      <c r="N7">
        <f>FORECAST(M7,K4:K5,J4:J5)</f>
        <v>0.45333333333333325</v>
      </c>
    </row>
    <row r="8" spans="1:14" ht="16" x14ac:dyDescent="0.25">
      <c r="A8" s="349" t="s">
        <v>3197</v>
      </c>
      <c r="I8">
        <v>70</v>
      </c>
      <c r="J8">
        <f t="shared" si="0"/>
        <v>12.6</v>
      </c>
      <c r="K8">
        <v>1.02</v>
      </c>
      <c r="M8">
        <v>7</v>
      </c>
      <c r="N8">
        <f>FORECAST(M8,K4:K5,J4:J5)</f>
        <v>0.55888888888888877</v>
      </c>
    </row>
    <row r="9" spans="1:14" ht="16" x14ac:dyDescent="0.25">
      <c r="A9" s="349" t="s">
        <v>3198</v>
      </c>
      <c r="I9">
        <v>80</v>
      </c>
      <c r="J9">
        <f t="shared" si="0"/>
        <v>14.4</v>
      </c>
      <c r="K9">
        <v>0.92</v>
      </c>
      <c r="M9">
        <v>8</v>
      </c>
      <c r="N9">
        <f>FORECAST(M9,K5:K6,J5:J6)</f>
        <v>0.65111111111111108</v>
      </c>
    </row>
    <row r="10" spans="1:14" ht="16" x14ac:dyDescent="0.25">
      <c r="A10" s="349" t="s">
        <v>3199</v>
      </c>
      <c r="I10">
        <v>90</v>
      </c>
      <c r="J10">
        <f t="shared" si="0"/>
        <v>16.2</v>
      </c>
      <c r="K10">
        <v>0.77</v>
      </c>
      <c r="M10">
        <v>9</v>
      </c>
      <c r="N10">
        <f>FORECAST(M10,K6:K7,J6:J7)</f>
        <v>0.73999999999999988</v>
      </c>
    </row>
    <row r="11" spans="1:14" ht="16" x14ac:dyDescent="0.25">
      <c r="A11" s="349" t="s">
        <v>3200</v>
      </c>
      <c r="I11">
        <v>100</v>
      </c>
      <c r="J11">
        <f t="shared" si="0"/>
        <v>18</v>
      </c>
      <c r="K11">
        <v>0.66</v>
      </c>
      <c r="M11">
        <v>10</v>
      </c>
      <c r="N11">
        <f>FORECAST(M11,K6:K7,J6:J7)</f>
        <v>0.82333333333333325</v>
      </c>
    </row>
    <row r="12" spans="1:14" x14ac:dyDescent="0.15">
      <c r="M12">
        <v>11</v>
      </c>
      <c r="N12">
        <f>FORECAST(M12,K7:K8,J7:J8)</f>
        <v>0.9044444444444445</v>
      </c>
    </row>
    <row r="13" spans="1:14" x14ac:dyDescent="0.15">
      <c r="M13">
        <v>12</v>
      </c>
      <c r="N13">
        <f>FORECAST(M13,K7:K8,J7:J8)</f>
        <v>0.97666666666666679</v>
      </c>
    </row>
    <row r="14" spans="1:14" x14ac:dyDescent="0.15">
      <c r="H14">
        <v>0</v>
      </c>
      <c r="M14">
        <v>13</v>
      </c>
      <c r="N14">
        <f>FORECAST(M14,K8:K9,J8:J9)</f>
        <v>0.99777777777777787</v>
      </c>
    </row>
    <row r="15" spans="1:14" x14ac:dyDescent="0.15">
      <c r="M15">
        <v>14</v>
      </c>
      <c r="N15">
        <f>FORECAST(M15,K8:K9,J8:J9)</f>
        <v>0.94222222222222229</v>
      </c>
    </row>
    <row r="16" spans="1:14" x14ac:dyDescent="0.15">
      <c r="M16">
        <v>15</v>
      </c>
      <c r="N16">
        <f>FORECAST(M16,K9:K10,J9:J10)</f>
        <v>0.86999999999999988</v>
      </c>
    </row>
    <row r="17" spans="8:30" x14ac:dyDescent="0.15">
      <c r="M17">
        <v>16</v>
      </c>
      <c r="N17">
        <f>FORECAST(M17,K9:K10,J9:J10)</f>
        <v>0.7866666666666664</v>
      </c>
    </row>
    <row r="18" spans="8:30" x14ac:dyDescent="0.15">
      <c r="M18">
        <v>17</v>
      </c>
      <c r="N18">
        <f>FORECAST(M18,K10:K11,J10:J11)</f>
        <v>0.72111111111111126</v>
      </c>
    </row>
    <row r="19" spans="8:30" x14ac:dyDescent="0.15">
      <c r="M19">
        <v>18</v>
      </c>
      <c r="N19">
        <f>K11</f>
        <v>0.66</v>
      </c>
    </row>
    <row r="21" spans="8:30" x14ac:dyDescent="0.15">
      <c r="H21" s="67" t="s">
        <v>3201</v>
      </c>
      <c r="I21">
        <v>0.1</v>
      </c>
      <c r="J21">
        <v>0.2</v>
      </c>
      <c r="K21">
        <v>0.4</v>
      </c>
      <c r="L21">
        <v>0.6</v>
      </c>
      <c r="M21">
        <v>0.8</v>
      </c>
      <c r="N21">
        <v>1</v>
      </c>
      <c r="O21">
        <v>1.05</v>
      </c>
      <c r="P21">
        <v>1.1000000000000001</v>
      </c>
      <c r="Q21">
        <v>1.1000000000000001</v>
      </c>
      <c r="R21">
        <v>1.1000000000000001</v>
      </c>
      <c r="S21">
        <v>1.1000000000000001</v>
      </c>
      <c r="T21">
        <v>1.1000000000000001</v>
      </c>
      <c r="U21">
        <v>1.1000000000000001</v>
      </c>
      <c r="V21">
        <v>1.1000000000000001</v>
      </c>
      <c r="W21">
        <v>1.1000000000000001</v>
      </c>
      <c r="X21">
        <v>1</v>
      </c>
      <c r="Y21">
        <v>0.9</v>
      </c>
      <c r="Z21">
        <v>0.2</v>
      </c>
      <c r="AA21">
        <v>0.1</v>
      </c>
      <c r="AB21">
        <v>0.1</v>
      </c>
      <c r="AC21">
        <v>0.1</v>
      </c>
      <c r="AD21">
        <v>0.1</v>
      </c>
    </row>
    <row r="23" spans="8:30" x14ac:dyDescent="0.15">
      <c r="H23" s="67" t="s">
        <v>3202</v>
      </c>
      <c r="I23" s="6">
        <v>0.1</v>
      </c>
      <c r="J23" s="6">
        <v>0.1388888888888889</v>
      </c>
      <c r="K23" s="6">
        <v>0.18111111111111114</v>
      </c>
      <c r="L23" s="6">
        <v>0.23666666666666669</v>
      </c>
      <c r="M23" s="6">
        <v>0.29666666666666669</v>
      </c>
      <c r="N23" s="6">
        <v>0.36333333333333334</v>
      </c>
      <c r="O23" s="6">
        <v>0.45333333333333325</v>
      </c>
      <c r="P23" s="6">
        <v>0.55888888888888877</v>
      </c>
      <c r="Q23" s="6">
        <v>0.65111111111111108</v>
      </c>
      <c r="R23" s="6">
        <v>0.73999999999999988</v>
      </c>
      <c r="S23" s="6">
        <v>0.82333333333333325</v>
      </c>
      <c r="T23" s="6">
        <v>0.9044444444444445</v>
      </c>
      <c r="U23" s="6">
        <v>0.97666666666666679</v>
      </c>
      <c r="V23" s="6">
        <v>0.99777777777777787</v>
      </c>
      <c r="W23" s="6">
        <v>0.94222222222222229</v>
      </c>
      <c r="X23" s="6">
        <v>0.86999999999999988</v>
      </c>
      <c r="Y23" s="6">
        <v>0.7866666666666664</v>
      </c>
      <c r="Z23" s="6">
        <v>0.72111111111111126</v>
      </c>
      <c r="AA23" s="6">
        <v>0.66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15</vt:i4>
      </vt:variant>
      <vt:variant>
        <vt:lpstr>Named Ranges</vt:lpstr>
      </vt:variant>
      <vt:variant>
        <vt:i4>171</vt:i4>
      </vt:variant>
    </vt:vector>
  </HeadingPairs>
  <TitlesOfParts>
    <vt:vector size="186" baseType="lpstr">
      <vt:lpstr>Sheet1_ND_SI</vt:lpstr>
      <vt:lpstr>READ ME</vt:lpstr>
      <vt:lpstr>Table (Hrly)</vt:lpstr>
      <vt:lpstr>Daily RH</vt:lpstr>
      <vt:lpstr>Table (Dly)</vt:lpstr>
      <vt:lpstr>Penman</vt:lpstr>
      <vt:lpstr>Irrigation Rate</vt:lpstr>
      <vt:lpstr>Rainfed Soy</vt:lpstr>
      <vt:lpstr>Soy Irr</vt:lpstr>
      <vt:lpstr>Corn Irr</vt:lpstr>
      <vt:lpstr>Rainfed corn</vt:lpstr>
      <vt:lpstr>Decision Dashboard</vt:lpstr>
      <vt:lpstr>Soil Moisture</vt:lpstr>
      <vt:lpstr>Sheet1</vt:lpstr>
      <vt:lpstr>Sheet2</vt:lpstr>
      <vt:lpstr>'Corn Irr'!Alfalfa</vt:lpstr>
      <vt:lpstr>'Rainfed corn'!Alfalfa</vt:lpstr>
      <vt:lpstr>'Rainfed Soy'!Alfalfa</vt:lpstr>
      <vt:lpstr>Sheet1_ND_SI!Alfalfa</vt:lpstr>
      <vt:lpstr>'Soy Irr'!Alfalfa</vt:lpstr>
      <vt:lpstr>Sheet1_ND_SI!Alfalfa_Cut_1</vt:lpstr>
      <vt:lpstr>Sheet1_ND_SI!Alfalfa_Cut_2</vt:lpstr>
      <vt:lpstr>Sheet1_ND_SI!Alfalfa_Cut_3</vt:lpstr>
      <vt:lpstr>Sheet1_ND_SI!Alfalfa_Cuts</vt:lpstr>
      <vt:lpstr>'Corn Irr'!AWHC</vt:lpstr>
      <vt:lpstr>'Rainfed corn'!AWHC</vt:lpstr>
      <vt:lpstr>'Rainfed Soy'!AWHC</vt:lpstr>
      <vt:lpstr>Sheet1_ND_SI!AWHC</vt:lpstr>
      <vt:lpstr>'Soy Irr'!AWHC</vt:lpstr>
      <vt:lpstr>'Corn Irr'!AWHCj</vt:lpstr>
      <vt:lpstr>'Rainfed corn'!AWHCj</vt:lpstr>
      <vt:lpstr>'Rainfed Soy'!AWHCj</vt:lpstr>
      <vt:lpstr>Sheet1_ND_SI!AWHCj</vt:lpstr>
      <vt:lpstr>'Soy Irr'!AWHCj</vt:lpstr>
      <vt:lpstr>'Corn Irr'!AWHCsite</vt:lpstr>
      <vt:lpstr>'Rainfed corn'!AWHCsite</vt:lpstr>
      <vt:lpstr>'Rainfed Soy'!AWHCsite</vt:lpstr>
      <vt:lpstr>Sheet1_ND_SI!AWHCsite</vt:lpstr>
      <vt:lpstr>'Soy Irr'!AWHCsite</vt:lpstr>
      <vt:lpstr>Sheet1_ND_SI!Barley</vt:lpstr>
      <vt:lpstr>'Corn Irr'!Chart_Interval_Width</vt:lpstr>
      <vt:lpstr>'Rainfed corn'!Chart_Interval_Width</vt:lpstr>
      <vt:lpstr>'Rainfed Soy'!Chart_Interval_Width</vt:lpstr>
      <vt:lpstr>Sheet1_ND_SI!Chart_Interval_Width</vt:lpstr>
      <vt:lpstr>'Soy Irr'!Chart_Interval_Width</vt:lpstr>
      <vt:lpstr>'Corn Irr'!Chart_Start_Date</vt:lpstr>
      <vt:lpstr>'Rainfed corn'!Chart_Start_Date</vt:lpstr>
      <vt:lpstr>'Rainfed Soy'!Chart_Start_Date</vt:lpstr>
      <vt:lpstr>Sheet1_ND_SI!Chart_Start_Date</vt:lpstr>
      <vt:lpstr>'Soy Irr'!Chart_Start_Date</vt:lpstr>
      <vt:lpstr>'Corn Irr'!Charts</vt:lpstr>
      <vt:lpstr>'Rainfed corn'!Charts</vt:lpstr>
      <vt:lpstr>'Rainfed Soy'!Charts</vt:lpstr>
      <vt:lpstr>Sheet1_ND_SI!Charts</vt:lpstr>
      <vt:lpstr>'Soy Irr'!Charts</vt:lpstr>
      <vt:lpstr>'Corn Irr'!Corn</vt:lpstr>
      <vt:lpstr>'Rainfed corn'!Corn</vt:lpstr>
      <vt:lpstr>'Rainfed Soy'!Corn</vt:lpstr>
      <vt:lpstr>Sheet1_ND_SI!Corn</vt:lpstr>
      <vt:lpstr>'Soy Irr'!Corn</vt:lpstr>
      <vt:lpstr>'Corn Irr'!Crop</vt:lpstr>
      <vt:lpstr>'Rainfed corn'!Crop</vt:lpstr>
      <vt:lpstr>'Rainfed Soy'!Crop</vt:lpstr>
      <vt:lpstr>Sheet1_ND_SI!Crop</vt:lpstr>
      <vt:lpstr>'Soil Moisture'!Crop</vt:lpstr>
      <vt:lpstr>'Soy Irr'!Crop</vt:lpstr>
      <vt:lpstr>'Corn Irr'!CropInfo</vt:lpstr>
      <vt:lpstr>'Rainfed corn'!CropInfo</vt:lpstr>
      <vt:lpstr>'Rainfed Soy'!CropInfo</vt:lpstr>
      <vt:lpstr>Sheet1_ND_SI!CropInfo</vt:lpstr>
      <vt:lpstr>'Soy Irr'!CropInfo</vt:lpstr>
      <vt:lpstr>'Corn Irr'!Crops_and_Soils</vt:lpstr>
      <vt:lpstr>'Rainfed corn'!Crops_and_Soils</vt:lpstr>
      <vt:lpstr>'Rainfed Soy'!Crops_and_Soils</vt:lpstr>
      <vt:lpstr>Sheet1_ND_SI!Crops_and_Soils</vt:lpstr>
      <vt:lpstr>'Soy Irr'!Crops_and_Soils</vt:lpstr>
      <vt:lpstr>'Corn Irr'!Dd</vt:lpstr>
      <vt:lpstr>'Rainfed corn'!Dd</vt:lpstr>
      <vt:lpstr>'Rainfed Soy'!Dd</vt:lpstr>
      <vt:lpstr>'Soy Irr'!Dd</vt:lpstr>
      <vt:lpstr>'Corn Irr'!Ds</vt:lpstr>
      <vt:lpstr>'Rainfed corn'!Ds</vt:lpstr>
      <vt:lpstr>'Rainfed Soy'!Ds</vt:lpstr>
      <vt:lpstr>'Soy Irr'!Ds</vt:lpstr>
      <vt:lpstr>'Corn Irr'!dZj</vt:lpstr>
      <vt:lpstr>'Rainfed corn'!dZj</vt:lpstr>
      <vt:lpstr>'Rainfed Soy'!dZj</vt:lpstr>
      <vt:lpstr>Sheet1_ND_SI!dZj</vt:lpstr>
      <vt:lpstr>'Soy Irr'!dZj</vt:lpstr>
      <vt:lpstr>'Corn Irr'!Emergence</vt:lpstr>
      <vt:lpstr>'Rainfed corn'!Emergence</vt:lpstr>
      <vt:lpstr>'Rainfed Soy'!Emergence</vt:lpstr>
      <vt:lpstr>Sheet1_ND_SI!Emergence</vt:lpstr>
      <vt:lpstr>'Soil Moisture'!Emergence</vt:lpstr>
      <vt:lpstr>'Soy Irr'!Emergence</vt:lpstr>
      <vt:lpstr>'Corn Irr'!ET_Tables</vt:lpstr>
      <vt:lpstr>'Rainfed corn'!ET_Tables</vt:lpstr>
      <vt:lpstr>'Rainfed Soy'!ET_Tables</vt:lpstr>
      <vt:lpstr>Sheet1_ND_SI!ET_Tables</vt:lpstr>
      <vt:lpstr>'Soy Irr'!ET_Tables</vt:lpstr>
      <vt:lpstr>'Corn Irr'!Harvest</vt:lpstr>
      <vt:lpstr>'Rainfed corn'!Harvest</vt:lpstr>
      <vt:lpstr>'Rainfed Soy'!Harvest</vt:lpstr>
      <vt:lpstr>'Soy Irr'!Harvest</vt:lpstr>
      <vt:lpstr>'Rainfed Soy'!IRate</vt:lpstr>
      <vt:lpstr>'Soy Irr'!IRate</vt:lpstr>
      <vt:lpstr>IRate</vt:lpstr>
      <vt:lpstr>'Corn Irr'!k</vt:lpstr>
      <vt:lpstr>'Rainfed corn'!k</vt:lpstr>
      <vt:lpstr>'Rainfed Soy'!k</vt:lpstr>
      <vt:lpstr>'Soy Irr'!k</vt:lpstr>
      <vt:lpstr>'Corn Irr'!Kacr0</vt:lpstr>
      <vt:lpstr>'Rainfed corn'!Kacr0</vt:lpstr>
      <vt:lpstr>'Rainfed Soy'!Kacr0</vt:lpstr>
      <vt:lpstr>Sheet1_ND_SI!Kacr0</vt:lpstr>
      <vt:lpstr>'Soy Irr'!Kacr0</vt:lpstr>
      <vt:lpstr>'Corn Irr'!MAD</vt:lpstr>
      <vt:lpstr>'Rainfed corn'!MAD</vt:lpstr>
      <vt:lpstr>'Rainfed Soy'!MAD</vt:lpstr>
      <vt:lpstr>Sheet1_ND_SI!MAD</vt:lpstr>
      <vt:lpstr>'Soy Irr'!MAD</vt:lpstr>
      <vt:lpstr>'Corn Irr'!Pinto_Bean</vt:lpstr>
      <vt:lpstr>'Rainfed corn'!Pinto_Bean</vt:lpstr>
      <vt:lpstr>'Rainfed Soy'!Pinto_Bean</vt:lpstr>
      <vt:lpstr>Sheet1_ND_SI!Pinto_Bean</vt:lpstr>
      <vt:lpstr>'Soy Irr'!Pinto_Bean</vt:lpstr>
      <vt:lpstr>'Corn Irr'!Potato</vt:lpstr>
      <vt:lpstr>'Rainfed corn'!Potato</vt:lpstr>
      <vt:lpstr>'Rainfed Soy'!Potato</vt:lpstr>
      <vt:lpstr>Sheet1_ND_SI!Potato</vt:lpstr>
      <vt:lpstr>'Soy Irr'!Potato</vt:lpstr>
      <vt:lpstr>'Corn Irr'!Print_Titles</vt:lpstr>
      <vt:lpstr>'Rainfed corn'!Print_Titles</vt:lpstr>
      <vt:lpstr>'Rainfed Soy'!Print_Titles</vt:lpstr>
      <vt:lpstr>Sheet1_ND_SI!Print_Titles</vt:lpstr>
      <vt:lpstr>'Soy Irr'!Print_Titles</vt:lpstr>
      <vt:lpstr>'Corn Irr'!RZinitial</vt:lpstr>
      <vt:lpstr>'Rainfed corn'!RZinitial</vt:lpstr>
      <vt:lpstr>'Rainfed Soy'!RZinitial</vt:lpstr>
      <vt:lpstr>Sheet1_ND_SI!RZinitial</vt:lpstr>
      <vt:lpstr>'Soy Irr'!RZinitial</vt:lpstr>
      <vt:lpstr>Sheet1_ND_SI!RZmax</vt:lpstr>
      <vt:lpstr>'Corn Irr'!SoilProp</vt:lpstr>
      <vt:lpstr>'Rainfed corn'!SoilProp</vt:lpstr>
      <vt:lpstr>'Rainfed Soy'!SoilProp</vt:lpstr>
      <vt:lpstr>Sheet1_ND_SI!SoilProp</vt:lpstr>
      <vt:lpstr>'Soy Irr'!SoilProp</vt:lpstr>
      <vt:lpstr>'Corn Irr'!Soybean</vt:lpstr>
      <vt:lpstr>'Rainfed corn'!Soybean</vt:lpstr>
      <vt:lpstr>'Rainfed Soy'!Soybean</vt:lpstr>
      <vt:lpstr>Sheet1_ND_SI!Soybean</vt:lpstr>
      <vt:lpstr>'Soy Irr'!Soybean</vt:lpstr>
      <vt:lpstr>Sheet1_ND_SI!Spring_Wheat</vt:lpstr>
      <vt:lpstr>'Corn Irr'!Sugar_Beet</vt:lpstr>
      <vt:lpstr>'Rainfed corn'!Sugar_Beet</vt:lpstr>
      <vt:lpstr>'Rainfed Soy'!Sugar_Beet</vt:lpstr>
      <vt:lpstr>Sheet1_ND_SI!Sugar_Beet</vt:lpstr>
      <vt:lpstr>'Soy Irr'!Sugar_Beet</vt:lpstr>
      <vt:lpstr>'Corn Irr'!Sunflower</vt:lpstr>
      <vt:lpstr>'Rainfed corn'!Sunflower</vt:lpstr>
      <vt:lpstr>'Rainfed Soy'!Sunflower</vt:lpstr>
      <vt:lpstr>Sheet1_ND_SI!Sunflower</vt:lpstr>
      <vt:lpstr>'Soy Irr'!Sunflower</vt:lpstr>
      <vt:lpstr>'Corn Irr'!SWDPcritical</vt:lpstr>
      <vt:lpstr>'Rainfed corn'!SWDPcritical</vt:lpstr>
      <vt:lpstr>'Rainfed Soy'!SWDPcritical</vt:lpstr>
      <vt:lpstr>Sheet1_ND_SI!SWDPcritical</vt:lpstr>
      <vt:lpstr>'Soy Irr'!SWDPcritical</vt:lpstr>
      <vt:lpstr>'Corn Irr'!tacr</vt:lpstr>
      <vt:lpstr>'Rainfed corn'!tacr</vt:lpstr>
      <vt:lpstr>'Rainfed Soy'!tacr</vt:lpstr>
      <vt:lpstr>Sheet1_ND_SI!tacr</vt:lpstr>
      <vt:lpstr>'Soy Irr'!tacr</vt:lpstr>
      <vt:lpstr>'Corn Irr'!Zbj</vt:lpstr>
      <vt:lpstr>'Rainfed corn'!Zbj</vt:lpstr>
      <vt:lpstr>'Rainfed Soy'!Zbj</vt:lpstr>
      <vt:lpstr>Sheet1_ND_SI!Zbj</vt:lpstr>
      <vt:lpstr>'Soy Irr'!Zbj</vt:lpstr>
      <vt:lpstr>'Corn Irr'!θr</vt:lpstr>
      <vt:lpstr>'Rainfed corn'!θr</vt:lpstr>
      <vt:lpstr>'Rainfed Soy'!θr</vt:lpstr>
      <vt:lpstr>'Soy Irr'!θr</vt:lpstr>
      <vt:lpstr>'Corn Irr'!θs</vt:lpstr>
      <vt:lpstr>'Rainfed corn'!θs</vt:lpstr>
      <vt:lpstr>'Rainfed Soy'!θs</vt:lpstr>
      <vt:lpstr>'Soy Irr'!θs</vt:lpstr>
    </vt:vector>
  </TitlesOfParts>
  <Manager/>
  <Company>Ag &amp; Biosystems Engineering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Dean Steele</dc:creator>
  <cp:keywords/>
  <dc:description/>
  <cp:lastModifiedBy>Microsoft Office User</cp:lastModifiedBy>
  <cp:revision/>
  <dcterms:created xsi:type="dcterms:W3CDTF">2006-06-01T18:08:01Z</dcterms:created>
  <dcterms:modified xsi:type="dcterms:W3CDTF">2023-09-20T01:19:36Z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4044bd30-2ed7-4c9d-9d12-46200872a97b_Enabled">
    <vt:lpwstr>true</vt:lpwstr>
  </property>
  <property fmtid="{D5CDD505-2E9C-101B-9397-08002B2CF9AE}" pid="3" name="MSIP_Label_4044bd30-2ed7-4c9d-9d12-46200872a97b_SetDate">
    <vt:lpwstr>2023-02-21T21:07:46Z</vt:lpwstr>
  </property>
  <property fmtid="{D5CDD505-2E9C-101B-9397-08002B2CF9AE}" pid="4" name="MSIP_Label_4044bd30-2ed7-4c9d-9d12-46200872a97b_Method">
    <vt:lpwstr>Standard</vt:lpwstr>
  </property>
  <property fmtid="{D5CDD505-2E9C-101B-9397-08002B2CF9AE}" pid="5" name="MSIP_Label_4044bd30-2ed7-4c9d-9d12-46200872a97b_Name">
    <vt:lpwstr>defa4170-0d19-0005-0004-bc88714345d2</vt:lpwstr>
  </property>
  <property fmtid="{D5CDD505-2E9C-101B-9397-08002B2CF9AE}" pid="6" name="MSIP_Label_4044bd30-2ed7-4c9d-9d12-46200872a97b_SiteId">
    <vt:lpwstr>4130bd39-7c53-419c-b1e5-8758d6d63f21</vt:lpwstr>
  </property>
  <property fmtid="{D5CDD505-2E9C-101B-9397-08002B2CF9AE}" pid="7" name="MSIP_Label_4044bd30-2ed7-4c9d-9d12-46200872a97b_ActionId">
    <vt:lpwstr>c3448d8a-1b5f-4046-b10f-890972ca8685</vt:lpwstr>
  </property>
  <property fmtid="{D5CDD505-2E9C-101B-9397-08002B2CF9AE}" pid="8" name="MSIP_Label_4044bd30-2ed7-4c9d-9d12-46200872a97b_ContentBits">
    <vt:lpwstr>0</vt:lpwstr>
  </property>
</Properties>
</file>